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230"/>
  <workbookPr showInkAnnotation="0" codeName="ThisWorkbook" autoCompressPictures="0"/>
  <mc:AlternateContent xmlns:mc="http://schemas.openxmlformats.org/markup-compatibility/2006">
    <mc:Choice Requires="x15">
      <x15ac:absPath xmlns:x15ac="http://schemas.microsoft.com/office/spreadsheetml/2010/11/ac" url="/Users/peterbryzgalov/work/cloud_providers/"/>
    </mc:Choice>
  </mc:AlternateContent>
  <bookViews>
    <workbookView xWindow="1540" yWindow="7400" windowWidth="32040" windowHeight="18540" tabRatio="500" activeTab="1"/>
  </bookViews>
  <sheets>
    <sheet name="Sheet1" sheetId="1" r:id="rId1"/>
    <sheet name="cost-performance" sheetId="3" r:id="rId2"/>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21" i="3" l="1"/>
  <c r="E3" i="3"/>
  <c r="C21" i="3"/>
  <c r="D21" i="3"/>
  <c r="F21" i="3"/>
  <c r="G21" i="3"/>
  <c r="H21" i="3"/>
  <c r="I21" i="3"/>
  <c r="J21" i="3"/>
  <c r="K21" i="3"/>
  <c r="L21" i="3"/>
  <c r="M21" i="3"/>
  <c r="N21" i="3"/>
  <c r="O21" i="3"/>
  <c r="P21" i="3"/>
  <c r="Q21" i="3"/>
  <c r="R21" i="3"/>
  <c r="S21" i="3"/>
  <c r="T21" i="3"/>
  <c r="X21" i="3"/>
  <c r="Y21" i="3"/>
  <c r="Z21" i="3"/>
  <c r="AA21" i="3"/>
  <c r="AB21" i="3"/>
  <c r="Z24" i="1"/>
  <c r="Q24" i="1"/>
  <c r="L24" i="1"/>
  <c r="C84" i="3"/>
  <c r="D84" i="3"/>
  <c r="E84" i="3"/>
  <c r="F84" i="3"/>
  <c r="G84" i="3"/>
  <c r="H84" i="3"/>
  <c r="I84" i="3"/>
  <c r="J84" i="3"/>
  <c r="K84" i="3"/>
  <c r="L84" i="3"/>
  <c r="M84" i="3"/>
  <c r="N84" i="3"/>
  <c r="O84" i="3"/>
  <c r="P84" i="3"/>
  <c r="Q84" i="3"/>
  <c r="R84" i="3"/>
  <c r="S84" i="3"/>
  <c r="T84" i="3"/>
  <c r="U84" i="3"/>
  <c r="V84" i="3"/>
  <c r="W84" i="3"/>
  <c r="X84" i="3"/>
  <c r="Y84" i="3"/>
  <c r="Z84" i="3"/>
  <c r="AA84" i="3"/>
  <c r="AB84" i="3"/>
  <c r="C85" i="3"/>
  <c r="D85" i="3"/>
  <c r="E85" i="3"/>
  <c r="F85" i="3"/>
  <c r="G85" i="3"/>
  <c r="H85" i="3"/>
  <c r="I85" i="3"/>
  <c r="J85" i="3"/>
  <c r="K85" i="3"/>
  <c r="L85" i="3"/>
  <c r="M85" i="3"/>
  <c r="N85" i="3"/>
  <c r="O85" i="3"/>
  <c r="P85" i="3"/>
  <c r="Q85" i="3"/>
  <c r="R85" i="3"/>
  <c r="S85" i="3"/>
  <c r="T85" i="3"/>
  <c r="U85" i="3"/>
  <c r="V85" i="3"/>
  <c r="W85" i="3"/>
  <c r="X85" i="3"/>
  <c r="Y85" i="3"/>
  <c r="Z85" i="3"/>
  <c r="AA85" i="3"/>
  <c r="AB85" i="3"/>
  <c r="C86" i="3"/>
  <c r="D86" i="3"/>
  <c r="E86" i="3"/>
  <c r="F86" i="3"/>
  <c r="G86" i="3"/>
  <c r="H86" i="3"/>
  <c r="I86" i="3"/>
  <c r="J86" i="3"/>
  <c r="K86" i="3"/>
  <c r="L86" i="3"/>
  <c r="M86" i="3"/>
  <c r="N86" i="3"/>
  <c r="O86" i="3"/>
  <c r="P86" i="3"/>
  <c r="Q86" i="3"/>
  <c r="R86" i="3"/>
  <c r="S86" i="3"/>
  <c r="T86" i="3"/>
  <c r="U86" i="3"/>
  <c r="V86" i="3"/>
  <c r="W86" i="3"/>
  <c r="X86" i="3"/>
  <c r="Y86" i="3"/>
  <c r="Z86" i="3"/>
  <c r="AA86" i="3"/>
  <c r="AB86" i="3"/>
  <c r="AN137" i="1"/>
  <c r="Q137" i="1"/>
  <c r="AN136" i="1"/>
  <c r="Q136" i="1"/>
  <c r="AN135" i="1"/>
  <c r="Q135" i="1"/>
  <c r="C62" i="3"/>
  <c r="D62" i="3"/>
  <c r="E62" i="3"/>
  <c r="F62" i="3"/>
  <c r="G62" i="3"/>
  <c r="H62" i="3"/>
  <c r="I62" i="3"/>
  <c r="J62" i="3"/>
  <c r="K62" i="3"/>
  <c r="L62" i="3"/>
  <c r="M62" i="3"/>
  <c r="Q94" i="1"/>
  <c r="N62" i="3"/>
  <c r="O62" i="3"/>
  <c r="P62" i="3"/>
  <c r="Q62" i="3"/>
  <c r="R62" i="3"/>
  <c r="S62" i="3"/>
  <c r="T62" i="3"/>
  <c r="U62" i="3"/>
  <c r="V62" i="3"/>
  <c r="W62" i="3"/>
  <c r="X62" i="3"/>
  <c r="Z94" i="1"/>
  <c r="Y62" i="3"/>
  <c r="Z62" i="3"/>
  <c r="AA62" i="3"/>
  <c r="AB62" i="3"/>
  <c r="Z29" i="1"/>
  <c r="Z30" i="1"/>
  <c r="Z31" i="1"/>
  <c r="C61" i="3"/>
  <c r="D61" i="3"/>
  <c r="E61" i="3"/>
  <c r="F61" i="3"/>
  <c r="G61" i="3"/>
  <c r="H61" i="3"/>
  <c r="I61" i="3"/>
  <c r="J61" i="3"/>
  <c r="K61" i="3"/>
  <c r="L61" i="3"/>
  <c r="M61" i="3"/>
  <c r="Q93" i="1"/>
  <c r="N61" i="3"/>
  <c r="O61" i="3"/>
  <c r="P61" i="3"/>
  <c r="Q61" i="3"/>
  <c r="R61" i="3"/>
  <c r="S61" i="3"/>
  <c r="T61" i="3"/>
  <c r="U61" i="3"/>
  <c r="V61" i="3"/>
  <c r="W61" i="3"/>
  <c r="X61" i="3"/>
  <c r="X93" i="1"/>
  <c r="Z93" i="1"/>
  <c r="Y61" i="3"/>
  <c r="Z61" i="3"/>
  <c r="AA61" i="3"/>
  <c r="AB61" i="3"/>
  <c r="Z34" i="1"/>
  <c r="Z32" i="1"/>
  <c r="Q31" i="1"/>
  <c r="Q30" i="1"/>
  <c r="Q29" i="1"/>
  <c r="AN112" i="1"/>
  <c r="AN113" i="1"/>
  <c r="AN114" i="1"/>
  <c r="AN115" i="1"/>
  <c r="AN116" i="1"/>
  <c r="AN117" i="1"/>
  <c r="AN118" i="1"/>
  <c r="L118" i="1"/>
  <c r="L117" i="1"/>
  <c r="L116" i="1"/>
  <c r="L115" i="1"/>
  <c r="L114" i="1"/>
  <c r="L113" i="1"/>
  <c r="L112" i="1"/>
  <c r="AB77" i="3"/>
  <c r="AB76" i="3"/>
  <c r="AN133" i="1"/>
  <c r="AN134" i="1"/>
  <c r="AN127" i="1"/>
  <c r="AN128" i="1"/>
  <c r="AN129" i="1"/>
  <c r="AN130" i="1"/>
  <c r="AN131" i="1"/>
  <c r="AN132" i="1"/>
  <c r="C81" i="3"/>
  <c r="D81" i="3"/>
  <c r="E81" i="3"/>
  <c r="F81" i="3"/>
  <c r="G81" i="3"/>
  <c r="H81" i="3"/>
  <c r="I81" i="3"/>
  <c r="J81" i="3"/>
  <c r="K81" i="3"/>
  <c r="L81" i="3"/>
  <c r="M81" i="3"/>
  <c r="Q132" i="1"/>
  <c r="Q134" i="1"/>
  <c r="N81" i="3"/>
  <c r="O81" i="3"/>
  <c r="P81" i="3"/>
  <c r="Q81" i="3"/>
  <c r="R81" i="3"/>
  <c r="S81" i="3"/>
  <c r="T81" i="3"/>
  <c r="U81" i="3"/>
  <c r="V81" i="3"/>
  <c r="W81" i="3"/>
  <c r="X81" i="3"/>
  <c r="Y81" i="3"/>
  <c r="Z81" i="3"/>
  <c r="AA81" i="3"/>
  <c r="AB81" i="3"/>
  <c r="C82" i="3"/>
  <c r="D82" i="3"/>
  <c r="E82" i="3"/>
  <c r="F82" i="3"/>
  <c r="G82" i="3"/>
  <c r="H82" i="3"/>
  <c r="I82" i="3"/>
  <c r="J82" i="3"/>
  <c r="K82" i="3"/>
  <c r="L82" i="3"/>
  <c r="M82" i="3"/>
  <c r="Q133" i="1"/>
  <c r="N82" i="3"/>
  <c r="O82" i="3"/>
  <c r="P82" i="3"/>
  <c r="Q82" i="3"/>
  <c r="R82" i="3"/>
  <c r="S82" i="3"/>
  <c r="T82" i="3"/>
  <c r="U82" i="3"/>
  <c r="V82" i="3"/>
  <c r="W82" i="3"/>
  <c r="X82" i="3"/>
  <c r="Y82" i="3"/>
  <c r="Z82" i="3"/>
  <c r="AA82" i="3"/>
  <c r="AB82" i="3"/>
  <c r="C83" i="3"/>
  <c r="D83" i="3"/>
  <c r="E83" i="3"/>
  <c r="F83" i="3"/>
  <c r="G83" i="3"/>
  <c r="H83" i="3"/>
  <c r="I83" i="3"/>
  <c r="J83" i="3"/>
  <c r="K83" i="3"/>
  <c r="L83" i="3"/>
  <c r="M83" i="3"/>
  <c r="N83" i="3"/>
  <c r="O83" i="3"/>
  <c r="P83" i="3"/>
  <c r="Q83" i="3"/>
  <c r="R83" i="3"/>
  <c r="S83" i="3"/>
  <c r="T83" i="3"/>
  <c r="U83" i="3"/>
  <c r="V83" i="3"/>
  <c r="W83" i="3"/>
  <c r="X83" i="3"/>
  <c r="Y83" i="3"/>
  <c r="Z83" i="3"/>
  <c r="AA83" i="3"/>
  <c r="AB83" i="3"/>
  <c r="Q128" i="1"/>
  <c r="Q129" i="1"/>
  <c r="Q130" i="1"/>
  <c r="Q131" i="1"/>
  <c r="Q127" i="1"/>
  <c r="C49" i="3"/>
  <c r="D49" i="3"/>
  <c r="E49" i="3"/>
  <c r="F49" i="3"/>
  <c r="G49" i="3"/>
  <c r="H49" i="3"/>
  <c r="I49" i="3"/>
  <c r="J49" i="3"/>
  <c r="K49" i="3"/>
  <c r="L49" i="3"/>
  <c r="M49" i="3"/>
  <c r="Q69" i="1"/>
  <c r="Q70" i="1"/>
  <c r="N49" i="3"/>
  <c r="O49" i="3"/>
  <c r="P49" i="3"/>
  <c r="Q49" i="3"/>
  <c r="R49" i="3"/>
  <c r="S49" i="3"/>
  <c r="T49" i="3"/>
  <c r="U49" i="3"/>
  <c r="V49" i="3"/>
  <c r="W49" i="3"/>
  <c r="X49" i="3"/>
  <c r="Z69" i="1"/>
  <c r="Z70" i="1"/>
  <c r="Y49" i="3"/>
  <c r="Z49" i="3"/>
  <c r="AA49" i="3"/>
  <c r="AB49" i="3"/>
  <c r="Z65" i="1"/>
  <c r="Q65" i="1"/>
  <c r="E22" i="3"/>
  <c r="E23" i="3"/>
  <c r="E24" i="3"/>
  <c r="E25" i="3"/>
  <c r="E26" i="3"/>
  <c r="E27" i="3"/>
  <c r="E28" i="3"/>
  <c r="E29" i="3"/>
  <c r="E30" i="3"/>
  <c r="E31" i="3"/>
  <c r="E32" i="3"/>
  <c r="E33" i="3"/>
  <c r="E34" i="3"/>
  <c r="E35" i="3"/>
  <c r="E36" i="3"/>
  <c r="E37" i="3"/>
  <c r="E38" i="3"/>
  <c r="E39" i="3"/>
  <c r="E40" i="3"/>
  <c r="E41" i="3"/>
  <c r="E42" i="3"/>
  <c r="E43" i="3"/>
  <c r="E44" i="3"/>
  <c r="E45" i="3"/>
  <c r="E46" i="3"/>
  <c r="E47" i="3"/>
  <c r="E48" i="3"/>
  <c r="E50" i="3"/>
  <c r="E51" i="3"/>
  <c r="E52" i="3"/>
  <c r="E53" i="3"/>
  <c r="E54" i="3"/>
  <c r="E55" i="3"/>
  <c r="E56" i="3"/>
  <c r="E57" i="3"/>
  <c r="E58" i="3"/>
  <c r="E59" i="3"/>
  <c r="E60" i="3"/>
  <c r="E63" i="3"/>
  <c r="E64" i="3"/>
  <c r="E65" i="3"/>
  <c r="E66" i="3"/>
  <c r="E67" i="3"/>
  <c r="E68" i="3"/>
  <c r="E69" i="3"/>
  <c r="E70" i="3"/>
  <c r="E71" i="3"/>
  <c r="E72" i="3"/>
  <c r="E73" i="3"/>
  <c r="E74" i="3"/>
  <c r="E75" i="3"/>
  <c r="E76" i="3"/>
  <c r="E77" i="3"/>
  <c r="E78" i="3"/>
  <c r="E79" i="3"/>
  <c r="E80" i="3"/>
  <c r="E87" i="3"/>
  <c r="E88" i="3"/>
  <c r="E89" i="3"/>
  <c r="E90" i="3"/>
  <c r="E91" i="3"/>
  <c r="E92" i="3"/>
  <c r="E93" i="3"/>
  <c r="E94" i="3"/>
  <c r="F3" i="3"/>
  <c r="G3" i="3"/>
  <c r="H3" i="3"/>
  <c r="I3" i="3"/>
  <c r="J3" i="3"/>
  <c r="K3" i="3"/>
  <c r="L3" i="3"/>
  <c r="M3" i="3"/>
  <c r="F4" i="3"/>
  <c r="G4" i="3"/>
  <c r="H4" i="3"/>
  <c r="I4" i="3"/>
  <c r="J4" i="3"/>
  <c r="K4" i="3"/>
  <c r="L4" i="3"/>
  <c r="M4" i="3"/>
  <c r="F5" i="3"/>
  <c r="G5" i="3"/>
  <c r="H5" i="3"/>
  <c r="I5" i="3"/>
  <c r="J5" i="3"/>
  <c r="K5" i="3"/>
  <c r="L5" i="3"/>
  <c r="M5" i="3"/>
  <c r="F6" i="3"/>
  <c r="G6" i="3"/>
  <c r="H6" i="3"/>
  <c r="I6" i="3"/>
  <c r="J6" i="3"/>
  <c r="K6" i="3"/>
  <c r="L6" i="3"/>
  <c r="M6" i="3"/>
  <c r="F7" i="3"/>
  <c r="G7" i="3"/>
  <c r="H7" i="3"/>
  <c r="I7" i="3"/>
  <c r="J7" i="3"/>
  <c r="K7" i="3"/>
  <c r="L7" i="3"/>
  <c r="M7" i="3"/>
  <c r="F8" i="3"/>
  <c r="G8" i="3"/>
  <c r="H8" i="3"/>
  <c r="I8" i="3"/>
  <c r="J8" i="3"/>
  <c r="K8" i="3"/>
  <c r="L8" i="3"/>
  <c r="M8" i="3"/>
  <c r="F9" i="3"/>
  <c r="G9" i="3"/>
  <c r="H9" i="3"/>
  <c r="I9" i="3"/>
  <c r="J9" i="3"/>
  <c r="K9" i="3"/>
  <c r="L9" i="3"/>
  <c r="M9" i="3"/>
  <c r="F10" i="3"/>
  <c r="G10" i="3"/>
  <c r="H10" i="3"/>
  <c r="I10" i="3"/>
  <c r="J10" i="3"/>
  <c r="K10" i="3"/>
  <c r="L10" i="3"/>
  <c r="M10" i="3"/>
  <c r="F11" i="3"/>
  <c r="G11" i="3"/>
  <c r="H11" i="3"/>
  <c r="I11" i="3"/>
  <c r="J11" i="3"/>
  <c r="K11" i="3"/>
  <c r="L11" i="3"/>
  <c r="M11" i="3"/>
  <c r="F12" i="3"/>
  <c r="G12" i="3"/>
  <c r="H12" i="3"/>
  <c r="I12" i="3"/>
  <c r="J12" i="3"/>
  <c r="K12" i="3"/>
  <c r="L12" i="3"/>
  <c r="M12" i="3"/>
  <c r="F13" i="3"/>
  <c r="G13" i="3"/>
  <c r="H13" i="3"/>
  <c r="I13" i="3"/>
  <c r="J13" i="3"/>
  <c r="K13" i="3"/>
  <c r="L13" i="3"/>
  <c r="M13" i="3"/>
  <c r="F14" i="3"/>
  <c r="G14" i="3"/>
  <c r="H14" i="3"/>
  <c r="I14" i="3"/>
  <c r="J14" i="3"/>
  <c r="K14" i="3"/>
  <c r="L14" i="3"/>
  <c r="M14" i="3"/>
  <c r="F15" i="3"/>
  <c r="G15" i="3"/>
  <c r="H15" i="3"/>
  <c r="I15" i="3"/>
  <c r="J15" i="3"/>
  <c r="K15" i="3"/>
  <c r="L15" i="3"/>
  <c r="M15" i="3"/>
  <c r="F16" i="3"/>
  <c r="G16" i="3"/>
  <c r="H16" i="3"/>
  <c r="I16" i="3"/>
  <c r="J16" i="3"/>
  <c r="K16" i="3"/>
  <c r="L16" i="3"/>
  <c r="M16" i="3"/>
  <c r="F17" i="3"/>
  <c r="G17" i="3"/>
  <c r="H17" i="3"/>
  <c r="I17" i="3"/>
  <c r="J17" i="3"/>
  <c r="K17" i="3"/>
  <c r="L17" i="3"/>
  <c r="M17" i="3"/>
  <c r="F18" i="3"/>
  <c r="G18" i="3"/>
  <c r="H18" i="3"/>
  <c r="I18" i="3"/>
  <c r="J18" i="3"/>
  <c r="K18" i="3"/>
  <c r="L18" i="3"/>
  <c r="M18" i="3"/>
  <c r="F19" i="3"/>
  <c r="G19" i="3"/>
  <c r="H19" i="3"/>
  <c r="I19" i="3"/>
  <c r="J19" i="3"/>
  <c r="K19" i="3"/>
  <c r="L19" i="3"/>
  <c r="M19" i="3"/>
  <c r="F20" i="3"/>
  <c r="G20" i="3"/>
  <c r="H20" i="3"/>
  <c r="I20" i="3"/>
  <c r="J20" i="3"/>
  <c r="K20" i="3"/>
  <c r="L20" i="3"/>
  <c r="M20" i="3"/>
  <c r="E20" i="3"/>
  <c r="E19" i="3"/>
  <c r="E18" i="3"/>
  <c r="E17" i="3"/>
  <c r="E16" i="3"/>
  <c r="E15" i="3"/>
  <c r="E14" i="3"/>
  <c r="E13" i="3"/>
  <c r="E12" i="3"/>
  <c r="E11" i="3"/>
  <c r="E10" i="3"/>
  <c r="E9" i="3"/>
  <c r="E8" i="3"/>
  <c r="E7" i="3"/>
  <c r="E6" i="3"/>
  <c r="E5" i="3"/>
  <c r="E4" i="3"/>
  <c r="C3" i="3"/>
  <c r="C4" i="3"/>
  <c r="C5" i="3"/>
  <c r="C6" i="3"/>
  <c r="C7" i="3"/>
  <c r="C8" i="3"/>
  <c r="C9" i="3"/>
  <c r="C10" i="3"/>
  <c r="C11" i="3"/>
  <c r="C12" i="3"/>
  <c r="C13" i="3"/>
  <c r="C14" i="3"/>
  <c r="C15" i="3"/>
  <c r="C16" i="3"/>
  <c r="C17" i="3"/>
  <c r="C18" i="3"/>
  <c r="C19" i="3"/>
  <c r="C20" i="3"/>
  <c r="Q87" i="1"/>
  <c r="X87" i="1"/>
  <c r="Z87" i="1"/>
  <c r="Q88" i="1"/>
  <c r="Z88" i="1"/>
  <c r="Q89" i="1"/>
  <c r="X89" i="1"/>
  <c r="Z89" i="1"/>
  <c r="Q90" i="1"/>
  <c r="Z90" i="1"/>
  <c r="Q91" i="1"/>
  <c r="X91" i="1"/>
  <c r="Z91" i="1"/>
  <c r="Q92" i="1"/>
  <c r="X92" i="1"/>
  <c r="Z92" i="1"/>
  <c r="C48" i="3"/>
  <c r="D48" i="3"/>
  <c r="F48" i="3"/>
  <c r="G48" i="3"/>
  <c r="H48" i="3"/>
  <c r="I48" i="3"/>
  <c r="J48" i="3"/>
  <c r="K48" i="3"/>
  <c r="L48" i="3"/>
  <c r="M48" i="3"/>
  <c r="Q59" i="1"/>
  <c r="N48" i="3"/>
  <c r="O48" i="3"/>
  <c r="P48" i="3"/>
  <c r="Q48" i="3"/>
  <c r="R48" i="3"/>
  <c r="S48" i="3"/>
  <c r="T48" i="3"/>
  <c r="U48" i="3"/>
  <c r="V48" i="3"/>
  <c r="W48" i="3"/>
  <c r="X48" i="3"/>
  <c r="Z59" i="1"/>
  <c r="Y48" i="3"/>
  <c r="Z48" i="3"/>
  <c r="AA48" i="3"/>
  <c r="AB48" i="3"/>
  <c r="C47" i="3"/>
  <c r="D47" i="3"/>
  <c r="F47" i="3"/>
  <c r="G47" i="3"/>
  <c r="H47" i="3"/>
  <c r="I47" i="3"/>
  <c r="J47" i="3"/>
  <c r="K47" i="3"/>
  <c r="L47" i="3"/>
  <c r="M47" i="3"/>
  <c r="N47" i="3"/>
  <c r="O47" i="3"/>
  <c r="P47" i="3"/>
  <c r="Q47" i="3"/>
  <c r="R47" i="3"/>
  <c r="S47" i="3"/>
  <c r="T47" i="3"/>
  <c r="U47" i="3"/>
  <c r="V47" i="3"/>
  <c r="W47" i="3"/>
  <c r="X47" i="3"/>
  <c r="Z68" i="1"/>
  <c r="Y47" i="3"/>
  <c r="Z47" i="3"/>
  <c r="AA47" i="3"/>
  <c r="AB47" i="3"/>
  <c r="Q57" i="1"/>
  <c r="Q58" i="1"/>
  <c r="Z63" i="1"/>
  <c r="Z62" i="1"/>
  <c r="Z61" i="1"/>
  <c r="Z64" i="1"/>
  <c r="Z60" i="1"/>
  <c r="Z58" i="1"/>
  <c r="Q60" i="1"/>
  <c r="Q64" i="1"/>
  <c r="Q61" i="1"/>
  <c r="Z66" i="1"/>
  <c r="Z57" i="1"/>
  <c r="Q63" i="1"/>
  <c r="Q62" i="1"/>
  <c r="D19" i="3"/>
  <c r="Q22" i="1"/>
  <c r="Q21" i="1"/>
  <c r="N19" i="3"/>
  <c r="O19" i="3"/>
  <c r="P19" i="3"/>
  <c r="Q19" i="3"/>
  <c r="R19" i="3"/>
  <c r="S19" i="3"/>
  <c r="T19" i="3"/>
  <c r="X19" i="3"/>
  <c r="Z22" i="1"/>
  <c r="Z21" i="1"/>
  <c r="Y19" i="3"/>
  <c r="Z19" i="3"/>
  <c r="AA19" i="3"/>
  <c r="AB19" i="3"/>
  <c r="D20" i="3"/>
  <c r="Q23" i="1"/>
  <c r="N20" i="3"/>
  <c r="O20" i="3"/>
  <c r="P20" i="3"/>
  <c r="Q20" i="3"/>
  <c r="R20" i="3"/>
  <c r="S20" i="3"/>
  <c r="T20" i="3"/>
  <c r="X20" i="3"/>
  <c r="Z23" i="1"/>
  <c r="Y20" i="3"/>
  <c r="Z20" i="3"/>
  <c r="AA20" i="3"/>
  <c r="AB20" i="3"/>
  <c r="C33" i="3"/>
  <c r="C34" i="3"/>
  <c r="C35" i="3"/>
  <c r="F33" i="3"/>
  <c r="G33" i="3"/>
  <c r="H33" i="3"/>
  <c r="I33" i="3"/>
  <c r="J33" i="3"/>
  <c r="K33" i="3"/>
  <c r="L33" i="3"/>
  <c r="M33" i="3"/>
  <c r="Q43" i="1"/>
  <c r="Q40" i="1"/>
  <c r="N33" i="3"/>
  <c r="F43" i="1"/>
  <c r="O33" i="3"/>
  <c r="P33" i="3"/>
  <c r="Q33" i="3"/>
  <c r="R33" i="3"/>
  <c r="S33" i="3"/>
  <c r="T33" i="3"/>
  <c r="U33" i="3"/>
  <c r="V33" i="3"/>
  <c r="W33" i="3"/>
  <c r="X33" i="3"/>
  <c r="Z43" i="1"/>
  <c r="Z40" i="1"/>
  <c r="Y33" i="3"/>
  <c r="Z33" i="3"/>
  <c r="AA33" i="3"/>
  <c r="AB33" i="3"/>
  <c r="F34" i="3"/>
  <c r="G34" i="3"/>
  <c r="H34" i="3"/>
  <c r="I34" i="3"/>
  <c r="J34" i="3"/>
  <c r="K34" i="3"/>
  <c r="L34" i="3"/>
  <c r="M34" i="3"/>
  <c r="Q44" i="1"/>
  <c r="Q41" i="1"/>
  <c r="N34" i="3"/>
  <c r="F44" i="1"/>
  <c r="O34" i="3"/>
  <c r="P34" i="3"/>
  <c r="Q34" i="3"/>
  <c r="R34" i="3"/>
  <c r="S34" i="3"/>
  <c r="T34" i="3"/>
  <c r="U34" i="3"/>
  <c r="V34" i="3"/>
  <c r="W34" i="3"/>
  <c r="X34" i="3"/>
  <c r="Z44" i="1"/>
  <c r="Z41" i="1"/>
  <c r="Y34" i="3"/>
  <c r="Z34" i="3"/>
  <c r="AA34" i="3"/>
  <c r="AB34" i="3"/>
  <c r="F35" i="3"/>
  <c r="G35" i="3"/>
  <c r="H35" i="3"/>
  <c r="I35" i="3"/>
  <c r="J35" i="3"/>
  <c r="K35" i="3"/>
  <c r="L35" i="3"/>
  <c r="M35" i="3"/>
  <c r="Q45" i="1"/>
  <c r="Q42" i="1"/>
  <c r="N35" i="3"/>
  <c r="F45" i="1"/>
  <c r="O35" i="3"/>
  <c r="P35" i="3"/>
  <c r="Q35" i="3"/>
  <c r="R35" i="3"/>
  <c r="S35" i="3"/>
  <c r="T35" i="3"/>
  <c r="U35" i="3"/>
  <c r="V35" i="3"/>
  <c r="W35" i="3"/>
  <c r="X35" i="3"/>
  <c r="Z45" i="1"/>
  <c r="Z42" i="1"/>
  <c r="Y35" i="3"/>
  <c r="Z35" i="3"/>
  <c r="AA35" i="3"/>
  <c r="AB35" i="3"/>
  <c r="D33" i="3"/>
  <c r="D34" i="3"/>
  <c r="D35" i="3"/>
  <c r="C91" i="3"/>
  <c r="C92" i="3"/>
  <c r="C93" i="3"/>
  <c r="C94" i="3"/>
  <c r="T9" i="3"/>
  <c r="T10" i="3"/>
  <c r="T11" i="3"/>
  <c r="T12" i="3"/>
  <c r="T13" i="3"/>
  <c r="T14" i="3"/>
  <c r="T15" i="3"/>
  <c r="T16" i="3"/>
  <c r="T17" i="3"/>
  <c r="T18" i="3"/>
  <c r="D6" i="3"/>
  <c r="D7" i="3"/>
  <c r="D8" i="3"/>
  <c r="D9" i="3"/>
  <c r="D13" i="3"/>
  <c r="Q16" i="1"/>
  <c r="L16" i="1"/>
  <c r="N13" i="3"/>
  <c r="O13" i="3"/>
  <c r="P13" i="3"/>
  <c r="Q13" i="3"/>
  <c r="R13" i="3"/>
  <c r="S13" i="3"/>
  <c r="X13" i="3"/>
  <c r="Z16" i="1"/>
  <c r="Y13" i="3"/>
  <c r="Z13" i="3"/>
  <c r="AA13" i="3"/>
  <c r="AB13" i="3"/>
  <c r="D14" i="3"/>
  <c r="Q17" i="1"/>
  <c r="L17" i="1"/>
  <c r="N14" i="3"/>
  <c r="O14" i="3"/>
  <c r="P14" i="3"/>
  <c r="Q14" i="3"/>
  <c r="R14" i="3"/>
  <c r="S14" i="3"/>
  <c r="X14" i="3"/>
  <c r="Z17" i="1"/>
  <c r="Y14" i="3"/>
  <c r="Z14" i="3"/>
  <c r="AA14" i="3"/>
  <c r="AB14" i="3"/>
  <c r="D15" i="3"/>
  <c r="Q18" i="1"/>
  <c r="N15" i="3"/>
  <c r="O15" i="3"/>
  <c r="P15" i="3"/>
  <c r="Q15" i="3"/>
  <c r="R15" i="3"/>
  <c r="S15" i="3"/>
  <c r="X15" i="3"/>
  <c r="Z18" i="1"/>
  <c r="Y15" i="3"/>
  <c r="Z15" i="3"/>
  <c r="AA15" i="3"/>
  <c r="AB15" i="3"/>
  <c r="D16" i="3"/>
  <c r="Q19" i="1"/>
  <c r="N16" i="3"/>
  <c r="O16" i="3"/>
  <c r="P16" i="3"/>
  <c r="Q16" i="3"/>
  <c r="R16" i="3"/>
  <c r="S16" i="3"/>
  <c r="X16" i="3"/>
  <c r="Z19" i="1"/>
  <c r="Y16" i="3"/>
  <c r="Z16" i="3"/>
  <c r="AA16" i="3"/>
  <c r="AB16" i="3"/>
  <c r="D17" i="3"/>
  <c r="Q20" i="1"/>
  <c r="N17" i="3"/>
  <c r="O17" i="3"/>
  <c r="P17" i="3"/>
  <c r="Q17" i="3"/>
  <c r="R17" i="3"/>
  <c r="S17" i="3"/>
  <c r="X17" i="3"/>
  <c r="Z20" i="1"/>
  <c r="Y17" i="3"/>
  <c r="Z17" i="3"/>
  <c r="AA17" i="3"/>
  <c r="AB17" i="3"/>
  <c r="D18" i="3"/>
  <c r="N18" i="3"/>
  <c r="O18" i="3"/>
  <c r="P18" i="3"/>
  <c r="Q18" i="3"/>
  <c r="R18" i="3"/>
  <c r="S18" i="3"/>
  <c r="X18" i="3"/>
  <c r="Y18" i="3"/>
  <c r="Z18" i="3"/>
  <c r="AA18" i="3"/>
  <c r="AB18" i="3"/>
  <c r="Z15" i="1"/>
  <c r="Q15" i="1"/>
  <c r="Z9" i="1"/>
  <c r="Z10" i="1"/>
  <c r="Z11" i="1"/>
  <c r="Q9" i="1"/>
  <c r="Q10" i="1"/>
  <c r="Q11" i="1"/>
  <c r="L11" i="1"/>
  <c r="L10" i="1"/>
  <c r="L9" i="1"/>
  <c r="L14" i="1"/>
  <c r="L13" i="1"/>
  <c r="L12" i="1"/>
  <c r="D11" i="3"/>
  <c r="D12" i="3"/>
  <c r="Q14" i="1"/>
  <c r="N11" i="3"/>
  <c r="O11" i="3"/>
  <c r="P11" i="3"/>
  <c r="Q11" i="3"/>
  <c r="R11" i="3"/>
  <c r="S11" i="3"/>
  <c r="X11" i="3"/>
  <c r="Z14" i="1"/>
  <c r="Z12" i="1"/>
  <c r="Y11" i="3"/>
  <c r="Z11" i="3"/>
  <c r="AA11" i="3"/>
  <c r="AB11" i="3"/>
  <c r="N12" i="3"/>
  <c r="O12" i="3"/>
  <c r="P12" i="3"/>
  <c r="Q12" i="3"/>
  <c r="R12" i="3"/>
  <c r="S12" i="3"/>
  <c r="X12" i="3"/>
  <c r="Z13" i="1"/>
  <c r="Y12" i="3"/>
  <c r="Z12" i="3"/>
  <c r="AA12" i="3"/>
  <c r="AB12" i="3"/>
  <c r="Z7" i="1"/>
  <c r="Z6" i="1"/>
  <c r="Z8" i="1"/>
  <c r="Q12" i="1"/>
  <c r="Q13" i="1"/>
  <c r="C89" i="3"/>
  <c r="C90" i="3"/>
  <c r="C70" i="3"/>
  <c r="C69" i="3"/>
  <c r="C68" i="3"/>
  <c r="C67" i="3"/>
  <c r="C66" i="3"/>
  <c r="C65" i="3"/>
  <c r="C64" i="3"/>
  <c r="C63" i="3"/>
  <c r="C60" i="3"/>
  <c r="C59" i="3"/>
  <c r="C58" i="3"/>
  <c r="C57" i="3"/>
  <c r="C56" i="3"/>
  <c r="C55" i="3"/>
  <c r="B3" i="3"/>
  <c r="B22" i="3"/>
  <c r="B30" i="3"/>
  <c r="B32" i="3"/>
  <c r="B36" i="3"/>
  <c r="B42" i="3"/>
  <c r="B45" i="3"/>
  <c r="D63" i="3"/>
  <c r="D64" i="3"/>
  <c r="D65" i="3"/>
  <c r="D66" i="3"/>
  <c r="D67" i="3"/>
  <c r="D68" i="3"/>
  <c r="G22" i="3"/>
  <c r="G23" i="3"/>
  <c r="G24" i="3"/>
  <c r="G25" i="3"/>
  <c r="G26" i="3"/>
  <c r="G27" i="3"/>
  <c r="G28" i="3"/>
  <c r="G29" i="3"/>
  <c r="G30" i="3"/>
  <c r="G31" i="3"/>
  <c r="G32" i="3"/>
  <c r="G36" i="3"/>
  <c r="G37" i="3"/>
  <c r="G38" i="3"/>
  <c r="G39" i="3"/>
  <c r="G40" i="3"/>
  <c r="G41" i="3"/>
  <c r="G42" i="3"/>
  <c r="G43" i="3"/>
  <c r="G44" i="3"/>
  <c r="G45" i="3"/>
  <c r="G46" i="3"/>
  <c r="H22" i="3"/>
  <c r="H23" i="3"/>
  <c r="H24" i="3"/>
  <c r="H25" i="3"/>
  <c r="H26" i="3"/>
  <c r="H27" i="3"/>
  <c r="H28" i="3"/>
  <c r="H29" i="3"/>
  <c r="H30" i="3"/>
  <c r="H31" i="3"/>
  <c r="H32" i="3"/>
  <c r="J22" i="3"/>
  <c r="J23" i="3"/>
  <c r="J24" i="3"/>
  <c r="J25" i="3"/>
  <c r="J26" i="3"/>
  <c r="J27" i="3"/>
  <c r="J28" i="3"/>
  <c r="J29" i="3"/>
  <c r="J30" i="3"/>
  <c r="J31" i="3"/>
  <c r="J32" i="3"/>
  <c r="I22" i="3"/>
  <c r="I23" i="3"/>
  <c r="I24" i="3"/>
  <c r="I25" i="3"/>
  <c r="I26" i="3"/>
  <c r="I27" i="3"/>
  <c r="I28" i="3"/>
  <c r="I29" i="3"/>
  <c r="AA31" i="3"/>
  <c r="AA32" i="3"/>
  <c r="AA36" i="3"/>
  <c r="AA37" i="3"/>
  <c r="AA38" i="3"/>
  <c r="AA39" i="3"/>
  <c r="AA40" i="3"/>
  <c r="AA41" i="3"/>
  <c r="AA42" i="3"/>
  <c r="AA43" i="3"/>
  <c r="AA44" i="3"/>
  <c r="AA45" i="3"/>
  <c r="AA46" i="3"/>
  <c r="AA50" i="3"/>
  <c r="AA51" i="3"/>
  <c r="AA52" i="3"/>
  <c r="AA53" i="3"/>
  <c r="AA54" i="3"/>
  <c r="AA55" i="3"/>
  <c r="AA56" i="3"/>
  <c r="AA57" i="3"/>
  <c r="AA58" i="3"/>
  <c r="AA59" i="3"/>
  <c r="AA60" i="3"/>
  <c r="AA63" i="3"/>
  <c r="AA64" i="3"/>
  <c r="AA65" i="3"/>
  <c r="AA66" i="3"/>
  <c r="AA67" i="3"/>
  <c r="AA68" i="3"/>
  <c r="AA69" i="3"/>
  <c r="AA70" i="3"/>
  <c r="AA71" i="3"/>
  <c r="AA72" i="3"/>
  <c r="Z36" i="3"/>
  <c r="Z37" i="3"/>
  <c r="Z38" i="3"/>
  <c r="Z39" i="3"/>
  <c r="Z40" i="3"/>
  <c r="Z41" i="3"/>
  <c r="Z42" i="3"/>
  <c r="Z43" i="3"/>
  <c r="Z44" i="3"/>
  <c r="Z45" i="3"/>
  <c r="Z46" i="3"/>
  <c r="Z50" i="3"/>
  <c r="Z51" i="3"/>
  <c r="Z52" i="3"/>
  <c r="Z53" i="3"/>
  <c r="Z54" i="3"/>
  <c r="Z55" i="3"/>
  <c r="Z56" i="3"/>
  <c r="Z57" i="3"/>
  <c r="Z58" i="3"/>
  <c r="Z59" i="3"/>
  <c r="AI98" i="1"/>
  <c r="Z60" i="3"/>
  <c r="AB38" i="3"/>
  <c r="AB39" i="3"/>
  <c r="AB40" i="3"/>
  <c r="AB41" i="3"/>
  <c r="AB42" i="3"/>
  <c r="AB43" i="3"/>
  <c r="AB44" i="3"/>
  <c r="AB45" i="3"/>
  <c r="AB46" i="3"/>
  <c r="AB50" i="3"/>
  <c r="AB51" i="3"/>
  <c r="AB52" i="3"/>
  <c r="AB53" i="3"/>
  <c r="AB54" i="3"/>
  <c r="Q80" i="1"/>
  <c r="Q78" i="1"/>
  <c r="Q77" i="1"/>
  <c r="Q76" i="1"/>
  <c r="X80" i="1"/>
  <c r="Y80" i="1"/>
  <c r="Z80" i="1"/>
  <c r="X78" i="1"/>
  <c r="Y78" i="1"/>
  <c r="Z78" i="1"/>
  <c r="X77" i="1"/>
  <c r="Y77" i="1"/>
  <c r="Z77" i="1"/>
  <c r="X76" i="1"/>
  <c r="Y76" i="1"/>
  <c r="Z76" i="1"/>
  <c r="W27" i="3"/>
  <c r="W28" i="3"/>
  <c r="W29" i="3"/>
  <c r="W30" i="3"/>
  <c r="W31" i="3"/>
  <c r="W32" i="3"/>
  <c r="Q39" i="1"/>
  <c r="Q38" i="1"/>
  <c r="Q37" i="1"/>
  <c r="Q34" i="1"/>
  <c r="N27" i="3"/>
  <c r="O27" i="3"/>
  <c r="P27" i="3"/>
  <c r="Q27" i="3"/>
  <c r="R27" i="3"/>
  <c r="S27" i="3"/>
  <c r="T27" i="3"/>
  <c r="U27" i="3"/>
  <c r="V27" i="3"/>
  <c r="Q35" i="1"/>
  <c r="N28" i="3"/>
  <c r="O28" i="3"/>
  <c r="P28" i="3"/>
  <c r="Q28" i="3"/>
  <c r="R28" i="3"/>
  <c r="S28" i="3"/>
  <c r="T28" i="3"/>
  <c r="U28" i="3"/>
  <c r="V28" i="3"/>
  <c r="Q36" i="1"/>
  <c r="N29" i="3"/>
  <c r="O29" i="3"/>
  <c r="P29" i="3"/>
  <c r="Q29" i="3"/>
  <c r="R29" i="3"/>
  <c r="S29" i="3"/>
  <c r="T29" i="3"/>
  <c r="U29" i="3"/>
  <c r="V29" i="3"/>
  <c r="M27" i="3"/>
  <c r="M28" i="3"/>
  <c r="M29" i="3"/>
  <c r="C22" i="3"/>
  <c r="C23" i="3"/>
  <c r="C24" i="3"/>
  <c r="C25" i="3"/>
  <c r="C26" i="3"/>
  <c r="C27" i="3"/>
  <c r="C28" i="3"/>
  <c r="C29" i="3"/>
  <c r="C30" i="3"/>
  <c r="C31" i="3"/>
  <c r="C32" i="3"/>
  <c r="C36" i="3"/>
  <c r="C37" i="3"/>
  <c r="C38" i="3"/>
  <c r="B55" i="3"/>
  <c r="A55" i="3"/>
  <c r="C88" i="3"/>
  <c r="A87" i="3"/>
  <c r="C87" i="3"/>
  <c r="B89" i="3"/>
  <c r="A89" i="3"/>
  <c r="B87" i="3"/>
  <c r="B76" i="3"/>
  <c r="A76" i="3"/>
  <c r="B69" i="3"/>
  <c r="A69" i="3"/>
  <c r="B63" i="3"/>
  <c r="A63" i="3"/>
  <c r="D89" i="3"/>
  <c r="D90" i="3"/>
  <c r="D91" i="3"/>
  <c r="D92" i="3"/>
  <c r="D93" i="3"/>
  <c r="D94" i="3"/>
  <c r="F89" i="3"/>
  <c r="G89" i="3"/>
  <c r="H89" i="3"/>
  <c r="I89" i="3"/>
  <c r="J89" i="3"/>
  <c r="K89" i="3"/>
  <c r="L89" i="3"/>
  <c r="F90" i="3"/>
  <c r="G90" i="3"/>
  <c r="H90" i="3"/>
  <c r="I90" i="3"/>
  <c r="J90" i="3"/>
  <c r="K90" i="3"/>
  <c r="L90" i="3"/>
  <c r="F91" i="3"/>
  <c r="G91" i="3"/>
  <c r="H91" i="3"/>
  <c r="I91" i="3"/>
  <c r="J91" i="3"/>
  <c r="K91" i="3"/>
  <c r="L91" i="3"/>
  <c r="F92" i="3"/>
  <c r="G92" i="3"/>
  <c r="H92" i="3"/>
  <c r="I92" i="3"/>
  <c r="J92" i="3"/>
  <c r="K92" i="3"/>
  <c r="L92" i="3"/>
  <c r="F93" i="3"/>
  <c r="G93" i="3"/>
  <c r="H93" i="3"/>
  <c r="I93" i="3"/>
  <c r="J93" i="3"/>
  <c r="K93" i="3"/>
  <c r="L93" i="3"/>
  <c r="F94" i="3"/>
  <c r="G94" i="3"/>
  <c r="H94" i="3"/>
  <c r="I94" i="3"/>
  <c r="J94" i="3"/>
  <c r="K94" i="3"/>
  <c r="L94" i="3"/>
  <c r="M89" i="3"/>
  <c r="Q145" i="1"/>
  <c r="Q146" i="1"/>
  <c r="Q147" i="1"/>
  <c r="N89" i="3"/>
  <c r="O89" i="3"/>
  <c r="M90" i="3"/>
  <c r="Q148" i="1"/>
  <c r="N90" i="3"/>
  <c r="O90" i="3"/>
  <c r="M91" i="3"/>
  <c r="Q149" i="1"/>
  <c r="L149" i="1"/>
  <c r="N91" i="3"/>
  <c r="O91" i="3"/>
  <c r="M92" i="3"/>
  <c r="Q150" i="1"/>
  <c r="L150" i="1"/>
  <c r="N92" i="3"/>
  <c r="O92" i="3"/>
  <c r="M93" i="3"/>
  <c r="N93" i="3"/>
  <c r="O93" i="3"/>
  <c r="M94" i="3"/>
  <c r="N94" i="3"/>
  <c r="O94" i="3"/>
  <c r="P89" i="3"/>
  <c r="Q89" i="3"/>
  <c r="R89" i="3"/>
  <c r="S89" i="3"/>
  <c r="T89" i="3"/>
  <c r="U89" i="3"/>
  <c r="P90" i="3"/>
  <c r="Q90" i="3"/>
  <c r="R90" i="3"/>
  <c r="S90" i="3"/>
  <c r="T90" i="3"/>
  <c r="U90" i="3"/>
  <c r="P91" i="3"/>
  <c r="Q91" i="3"/>
  <c r="R91" i="3"/>
  <c r="S91" i="3"/>
  <c r="T91" i="3"/>
  <c r="U91" i="3"/>
  <c r="P92" i="3"/>
  <c r="Q92" i="3"/>
  <c r="R92" i="3"/>
  <c r="S92" i="3"/>
  <c r="T92" i="3"/>
  <c r="U92" i="3"/>
  <c r="P93" i="3"/>
  <c r="Q93" i="3"/>
  <c r="R93" i="3"/>
  <c r="S93" i="3"/>
  <c r="T93" i="3"/>
  <c r="U93" i="3"/>
  <c r="P94" i="3"/>
  <c r="Q94" i="3"/>
  <c r="R94" i="3"/>
  <c r="S94" i="3"/>
  <c r="T94" i="3"/>
  <c r="U94" i="3"/>
  <c r="V88" i="3"/>
  <c r="W88" i="3"/>
  <c r="X88" i="3"/>
  <c r="Z147" i="1"/>
  <c r="Y88" i="3"/>
  <c r="AI147" i="1"/>
  <c r="Z88" i="3"/>
  <c r="AA88" i="3"/>
  <c r="V89" i="3"/>
  <c r="W89" i="3"/>
  <c r="X89" i="3"/>
  <c r="Z145" i="1"/>
  <c r="Z146" i="1"/>
  <c r="Y89" i="3"/>
  <c r="Z89" i="3"/>
  <c r="AA89" i="3"/>
  <c r="V90" i="3"/>
  <c r="W90" i="3"/>
  <c r="X90" i="3"/>
  <c r="Z148" i="1"/>
  <c r="Y90" i="3"/>
  <c r="AI148" i="1"/>
  <c r="Z90" i="3"/>
  <c r="AA90" i="3"/>
  <c r="V91" i="3"/>
  <c r="W91" i="3"/>
  <c r="X91" i="3"/>
  <c r="Z149" i="1"/>
  <c r="Y91" i="3"/>
  <c r="AI149" i="1"/>
  <c r="Z91" i="3"/>
  <c r="AA91" i="3"/>
  <c r="V92" i="3"/>
  <c r="W92" i="3"/>
  <c r="X92" i="3"/>
  <c r="Z150" i="1"/>
  <c r="Y92" i="3"/>
  <c r="AI150" i="1"/>
  <c r="Z92" i="3"/>
  <c r="AA92" i="3"/>
  <c r="V93" i="3"/>
  <c r="W93" i="3"/>
  <c r="X93" i="3"/>
  <c r="Y93" i="3"/>
  <c r="Z93" i="3"/>
  <c r="AA93" i="3"/>
  <c r="V94" i="3"/>
  <c r="W94" i="3"/>
  <c r="X94" i="3"/>
  <c r="Y94" i="3"/>
  <c r="Z94" i="3"/>
  <c r="AA94" i="3"/>
  <c r="AB89" i="3"/>
  <c r="AB90" i="3"/>
  <c r="AB91" i="3"/>
  <c r="AB92" i="3"/>
  <c r="AB93" i="3"/>
  <c r="AB94" i="3"/>
  <c r="B50" i="3"/>
  <c r="A50" i="3"/>
  <c r="A36" i="3"/>
  <c r="D36" i="3"/>
  <c r="D37" i="3"/>
  <c r="D38" i="3"/>
  <c r="C39" i="3"/>
  <c r="D39" i="3"/>
  <c r="C40" i="3"/>
  <c r="D40" i="3"/>
  <c r="C41" i="3"/>
  <c r="D41" i="3"/>
  <c r="X4" i="3"/>
  <c r="Y4" i="3"/>
  <c r="Z4" i="3"/>
  <c r="AA4" i="3"/>
  <c r="X5" i="3"/>
  <c r="Y5" i="3"/>
  <c r="Z5" i="3"/>
  <c r="AA5" i="3"/>
  <c r="X6" i="3"/>
  <c r="Y6" i="3"/>
  <c r="Z6" i="3"/>
  <c r="AA6" i="3"/>
  <c r="X7" i="3"/>
  <c r="Y7" i="3"/>
  <c r="Z7" i="3"/>
  <c r="AA7" i="3"/>
  <c r="X8" i="3"/>
  <c r="Y8" i="3"/>
  <c r="Z8" i="3"/>
  <c r="AA8" i="3"/>
  <c r="X9" i="3"/>
  <c r="Y9" i="3"/>
  <c r="Z9" i="3"/>
  <c r="AA9" i="3"/>
  <c r="X10" i="3"/>
  <c r="Y10" i="3"/>
  <c r="Z10" i="3"/>
  <c r="AA10" i="3"/>
  <c r="Z33" i="1"/>
  <c r="X22" i="3"/>
  <c r="Z36" i="1"/>
  <c r="Y22" i="3"/>
  <c r="Z22" i="3"/>
  <c r="AA22" i="3"/>
  <c r="X23" i="3"/>
  <c r="Z37" i="1"/>
  <c r="Z35" i="1"/>
  <c r="Y23" i="3"/>
  <c r="Z23" i="3"/>
  <c r="AA23" i="3"/>
  <c r="X24" i="3"/>
  <c r="Z38" i="1"/>
  <c r="Y24" i="3"/>
  <c r="Z24" i="3"/>
  <c r="AA24" i="3"/>
  <c r="X25" i="3"/>
  <c r="Z39" i="1"/>
  <c r="Y25" i="3"/>
  <c r="Z25" i="3"/>
  <c r="AA25" i="3"/>
  <c r="X26" i="3"/>
  <c r="Y26" i="3"/>
  <c r="Z26" i="3"/>
  <c r="AA26" i="3"/>
  <c r="X27" i="3"/>
  <c r="Y27" i="3"/>
  <c r="Z27" i="3"/>
  <c r="AA27" i="3"/>
  <c r="X28" i="3"/>
  <c r="Y28" i="3"/>
  <c r="Z28" i="3"/>
  <c r="AA28" i="3"/>
  <c r="X29" i="3"/>
  <c r="Y29" i="3"/>
  <c r="Z29" i="3"/>
  <c r="AA29" i="3"/>
  <c r="X30" i="3"/>
  <c r="Y30" i="3"/>
  <c r="Z30" i="3"/>
  <c r="AA30" i="3"/>
  <c r="X31" i="3"/>
  <c r="Y31" i="3"/>
  <c r="Z31" i="3"/>
  <c r="X32" i="3"/>
  <c r="Y32" i="3"/>
  <c r="Z32" i="3"/>
  <c r="X36" i="3"/>
  <c r="Y36" i="3"/>
  <c r="X37" i="3"/>
  <c r="Y37" i="3"/>
  <c r="X38" i="3"/>
  <c r="Y38" i="3"/>
  <c r="AA3" i="3"/>
  <c r="AB24" i="3"/>
  <c r="AB25" i="3"/>
  <c r="AB26" i="3"/>
  <c r="AB27" i="3"/>
  <c r="AB28" i="3"/>
  <c r="AB29" i="3"/>
  <c r="L139" i="1"/>
  <c r="Q139" i="1"/>
  <c r="L140" i="1"/>
  <c r="Q140" i="1"/>
  <c r="Q112" i="1"/>
  <c r="Q113" i="1"/>
  <c r="Q114" i="1"/>
  <c r="Q115" i="1"/>
  <c r="Q116" i="1"/>
  <c r="Q117" i="1"/>
  <c r="Q118" i="1"/>
  <c r="AE98" i="1"/>
  <c r="AE99" i="1"/>
  <c r="AI99" i="1"/>
  <c r="AE100" i="1"/>
  <c r="AI100" i="1"/>
  <c r="AE101" i="1"/>
  <c r="AI101" i="1"/>
  <c r="AE102" i="1"/>
  <c r="AI102" i="1"/>
  <c r="AE103" i="1"/>
  <c r="AI103" i="1"/>
  <c r="X139" i="1"/>
  <c r="X140" i="1"/>
  <c r="Z115" i="1"/>
  <c r="X98" i="1"/>
  <c r="Z98" i="1"/>
  <c r="X99" i="1"/>
  <c r="Z99" i="1"/>
  <c r="X100" i="1"/>
  <c r="Z100" i="1"/>
  <c r="X101" i="1"/>
  <c r="Z101" i="1"/>
  <c r="X102" i="1"/>
  <c r="Z102" i="1"/>
  <c r="X103" i="1"/>
  <c r="Z103" i="1"/>
  <c r="Q98" i="1"/>
  <c r="Q99" i="1"/>
  <c r="Q100" i="1"/>
  <c r="Q101" i="1"/>
  <c r="Q102" i="1"/>
  <c r="Q103" i="1"/>
  <c r="D3" i="3"/>
  <c r="D4" i="3"/>
  <c r="D5" i="3"/>
  <c r="D10" i="3"/>
  <c r="D69" i="3"/>
  <c r="D70" i="3"/>
  <c r="C71" i="3"/>
  <c r="D71" i="3"/>
  <c r="C72" i="3"/>
  <c r="D72" i="3"/>
  <c r="C73" i="3"/>
  <c r="D73" i="3"/>
  <c r="C74" i="3"/>
  <c r="D74" i="3"/>
  <c r="C75" i="3"/>
  <c r="D75" i="3"/>
  <c r="C76" i="3"/>
  <c r="D76" i="3"/>
  <c r="C77" i="3"/>
  <c r="D77" i="3"/>
  <c r="C78" i="3"/>
  <c r="D78" i="3"/>
  <c r="C79" i="3"/>
  <c r="D79" i="3"/>
  <c r="C80" i="3"/>
  <c r="D80" i="3"/>
  <c r="D87" i="3"/>
  <c r="D88" i="3"/>
  <c r="C45" i="3"/>
  <c r="D45" i="3"/>
  <c r="C46" i="3"/>
  <c r="D46" i="3"/>
  <c r="C50" i="3"/>
  <c r="D50" i="3"/>
  <c r="C51" i="3"/>
  <c r="D51" i="3"/>
  <c r="C52" i="3"/>
  <c r="D52" i="3"/>
  <c r="C53" i="3"/>
  <c r="D53" i="3"/>
  <c r="C54" i="3"/>
  <c r="D54" i="3"/>
  <c r="D55" i="3"/>
  <c r="D56" i="3"/>
  <c r="D57" i="3"/>
  <c r="D58" i="3"/>
  <c r="D59" i="3"/>
  <c r="D60" i="3"/>
  <c r="D22" i="3"/>
  <c r="D23" i="3"/>
  <c r="D24" i="3"/>
  <c r="D25" i="3"/>
  <c r="D26" i="3"/>
  <c r="D27" i="3"/>
  <c r="D28" i="3"/>
  <c r="D29" i="3"/>
  <c r="D30" i="3"/>
  <c r="D31" i="3"/>
  <c r="D32" i="3"/>
  <c r="C42" i="3"/>
  <c r="D42" i="3"/>
  <c r="C43" i="3"/>
  <c r="D43" i="3"/>
  <c r="C44" i="3"/>
  <c r="D44" i="3"/>
  <c r="B57" i="3"/>
  <c r="A32" i="3"/>
  <c r="Y79" i="1"/>
  <c r="X79" i="1"/>
  <c r="Q33" i="1"/>
  <c r="Q32" i="1"/>
  <c r="F55" i="3"/>
  <c r="G55" i="3"/>
  <c r="H55" i="3"/>
  <c r="I55" i="3"/>
  <c r="J55" i="3"/>
  <c r="K55" i="3"/>
  <c r="L55" i="3"/>
  <c r="M55" i="3"/>
  <c r="N55" i="3"/>
  <c r="O55" i="3"/>
  <c r="P55" i="3"/>
  <c r="Q55" i="3"/>
  <c r="R55" i="3"/>
  <c r="S55" i="3"/>
  <c r="T55" i="3"/>
  <c r="U55" i="3"/>
  <c r="V55" i="3"/>
  <c r="W55" i="3"/>
  <c r="X55" i="3"/>
  <c r="Y55" i="3"/>
  <c r="AB55" i="3"/>
  <c r="F56" i="3"/>
  <c r="G56" i="3"/>
  <c r="H56" i="3"/>
  <c r="I56" i="3"/>
  <c r="J56" i="3"/>
  <c r="K56" i="3"/>
  <c r="L56" i="3"/>
  <c r="M56" i="3"/>
  <c r="N56" i="3"/>
  <c r="O56" i="3"/>
  <c r="P56" i="3"/>
  <c r="Q56" i="3"/>
  <c r="R56" i="3"/>
  <c r="S56" i="3"/>
  <c r="T56" i="3"/>
  <c r="U56" i="3"/>
  <c r="V56" i="3"/>
  <c r="W56" i="3"/>
  <c r="X56" i="3"/>
  <c r="Y56" i="3"/>
  <c r="AB56" i="3"/>
  <c r="F87" i="3"/>
  <c r="G87" i="3"/>
  <c r="H87" i="3"/>
  <c r="I87" i="3"/>
  <c r="J87" i="3"/>
  <c r="K87" i="3"/>
  <c r="L87" i="3"/>
  <c r="M87" i="3"/>
  <c r="N87" i="3"/>
  <c r="O87" i="3"/>
  <c r="P87" i="3"/>
  <c r="Q87" i="3"/>
  <c r="R87" i="3"/>
  <c r="S87" i="3"/>
  <c r="T87" i="3"/>
  <c r="U87" i="3"/>
  <c r="V87" i="3"/>
  <c r="W87" i="3"/>
  <c r="X87" i="3"/>
  <c r="Y87" i="3"/>
  <c r="Z87" i="3"/>
  <c r="AA87" i="3"/>
  <c r="AB87" i="3"/>
  <c r="F88" i="3"/>
  <c r="G88" i="3"/>
  <c r="H88" i="3"/>
  <c r="I88" i="3"/>
  <c r="J88" i="3"/>
  <c r="K88" i="3"/>
  <c r="L88" i="3"/>
  <c r="M88" i="3"/>
  <c r="N88" i="3"/>
  <c r="O88" i="3"/>
  <c r="P88" i="3"/>
  <c r="Q88" i="3"/>
  <c r="R88" i="3"/>
  <c r="S88" i="3"/>
  <c r="T88" i="3"/>
  <c r="U88" i="3"/>
  <c r="AB88" i="3"/>
  <c r="F73" i="3"/>
  <c r="G73" i="3"/>
  <c r="H73" i="3"/>
  <c r="I73" i="3"/>
  <c r="J73" i="3"/>
  <c r="K73" i="3"/>
  <c r="L73" i="3"/>
  <c r="M73" i="3"/>
  <c r="N73" i="3"/>
  <c r="O73" i="3"/>
  <c r="P73" i="3"/>
  <c r="AA74" i="3"/>
  <c r="AA75" i="3"/>
  <c r="AA76" i="3"/>
  <c r="AA77" i="3"/>
  <c r="AA78" i="3"/>
  <c r="AA79" i="3"/>
  <c r="AA80" i="3"/>
  <c r="AA73" i="3"/>
  <c r="Q73" i="3"/>
  <c r="R73" i="3"/>
  <c r="S73" i="3"/>
  <c r="T73" i="3"/>
  <c r="U73" i="3"/>
  <c r="V73" i="3"/>
  <c r="W73" i="3"/>
  <c r="X73" i="3"/>
  <c r="Y73" i="3"/>
  <c r="Z73" i="3"/>
  <c r="AB73" i="3"/>
  <c r="F74" i="3"/>
  <c r="G74" i="3"/>
  <c r="H74" i="3"/>
  <c r="I74" i="3"/>
  <c r="J74" i="3"/>
  <c r="K74" i="3"/>
  <c r="L74" i="3"/>
  <c r="M74" i="3"/>
  <c r="N74" i="3"/>
  <c r="O74" i="3"/>
  <c r="P74" i="3"/>
  <c r="Q74" i="3"/>
  <c r="R74" i="3"/>
  <c r="S74" i="3"/>
  <c r="T74" i="3"/>
  <c r="U74" i="3"/>
  <c r="V74" i="3"/>
  <c r="W74" i="3"/>
  <c r="X74" i="3"/>
  <c r="Y74" i="3"/>
  <c r="Z74" i="3"/>
  <c r="AB74" i="3"/>
  <c r="F75" i="3"/>
  <c r="G75" i="3"/>
  <c r="H75" i="3"/>
  <c r="I75" i="3"/>
  <c r="J75" i="3"/>
  <c r="K75" i="3"/>
  <c r="L75" i="3"/>
  <c r="M75" i="3"/>
  <c r="N75" i="3"/>
  <c r="O75" i="3"/>
  <c r="P75" i="3"/>
  <c r="Q75" i="3"/>
  <c r="R75" i="3"/>
  <c r="S75" i="3"/>
  <c r="T75" i="3"/>
  <c r="U75" i="3"/>
  <c r="V75" i="3"/>
  <c r="W75" i="3"/>
  <c r="X75" i="3"/>
  <c r="Y75" i="3"/>
  <c r="Z75" i="3"/>
  <c r="AB75" i="3"/>
  <c r="F76" i="3"/>
  <c r="G76" i="3"/>
  <c r="H76" i="3"/>
  <c r="I76" i="3"/>
  <c r="J76" i="3"/>
  <c r="K76" i="3"/>
  <c r="L76" i="3"/>
  <c r="M76" i="3"/>
  <c r="N76" i="3"/>
  <c r="O76" i="3"/>
  <c r="P76" i="3"/>
  <c r="Q76" i="3"/>
  <c r="R76" i="3"/>
  <c r="S76" i="3"/>
  <c r="T76" i="3"/>
  <c r="U76" i="3"/>
  <c r="V76" i="3"/>
  <c r="W76" i="3"/>
  <c r="X76" i="3"/>
  <c r="Y76" i="3"/>
  <c r="Z76" i="3"/>
  <c r="F77" i="3"/>
  <c r="G77" i="3"/>
  <c r="H77" i="3"/>
  <c r="I77" i="3"/>
  <c r="J77" i="3"/>
  <c r="K77" i="3"/>
  <c r="L77" i="3"/>
  <c r="M77" i="3"/>
  <c r="N77" i="3"/>
  <c r="O77" i="3"/>
  <c r="P77" i="3"/>
  <c r="Q77" i="3"/>
  <c r="R77" i="3"/>
  <c r="S77" i="3"/>
  <c r="T77" i="3"/>
  <c r="U77" i="3"/>
  <c r="V77" i="3"/>
  <c r="W77" i="3"/>
  <c r="X77" i="3"/>
  <c r="Y77" i="3"/>
  <c r="Z77" i="3"/>
  <c r="F78" i="3"/>
  <c r="G78" i="3"/>
  <c r="H78" i="3"/>
  <c r="I78" i="3"/>
  <c r="J78" i="3"/>
  <c r="K78" i="3"/>
  <c r="L78" i="3"/>
  <c r="M78" i="3"/>
  <c r="N78" i="3"/>
  <c r="O78" i="3"/>
  <c r="P78" i="3"/>
  <c r="Q78" i="3"/>
  <c r="R78" i="3"/>
  <c r="S78" i="3"/>
  <c r="T78" i="3"/>
  <c r="U78" i="3"/>
  <c r="V78" i="3"/>
  <c r="W78" i="3"/>
  <c r="X78" i="3"/>
  <c r="Y78" i="3"/>
  <c r="Z78" i="3"/>
  <c r="AB78" i="3"/>
  <c r="F79" i="3"/>
  <c r="G79" i="3"/>
  <c r="H79" i="3"/>
  <c r="I79" i="3"/>
  <c r="J79" i="3"/>
  <c r="K79" i="3"/>
  <c r="L79" i="3"/>
  <c r="M79" i="3"/>
  <c r="N79" i="3"/>
  <c r="O79" i="3"/>
  <c r="P79" i="3"/>
  <c r="Q79" i="3"/>
  <c r="R79" i="3"/>
  <c r="S79" i="3"/>
  <c r="T79" i="3"/>
  <c r="U79" i="3"/>
  <c r="V79" i="3"/>
  <c r="W79" i="3"/>
  <c r="X79" i="3"/>
  <c r="Y79" i="3"/>
  <c r="Z79" i="3"/>
  <c r="AB79" i="3"/>
  <c r="F80" i="3"/>
  <c r="G80" i="3"/>
  <c r="H80" i="3"/>
  <c r="I80" i="3"/>
  <c r="J80" i="3"/>
  <c r="K80" i="3"/>
  <c r="L80" i="3"/>
  <c r="M80" i="3"/>
  <c r="N80" i="3"/>
  <c r="O80" i="3"/>
  <c r="P80" i="3"/>
  <c r="Q80" i="3"/>
  <c r="R80" i="3"/>
  <c r="S80" i="3"/>
  <c r="T80" i="3"/>
  <c r="U80" i="3"/>
  <c r="V80" i="3"/>
  <c r="W80" i="3"/>
  <c r="X80" i="3"/>
  <c r="Y80" i="3"/>
  <c r="Z80" i="3"/>
  <c r="AB80" i="3"/>
  <c r="K22" i="3"/>
  <c r="K23" i="3"/>
  <c r="K24" i="3"/>
  <c r="K25" i="3"/>
  <c r="K26" i="3"/>
  <c r="K30" i="3"/>
  <c r="K31" i="3"/>
  <c r="K32" i="3"/>
  <c r="K36" i="3"/>
  <c r="K37" i="3"/>
  <c r="K38" i="3"/>
  <c r="K39" i="3"/>
  <c r="K40" i="3"/>
  <c r="K41" i="3"/>
  <c r="K42" i="3"/>
  <c r="K43" i="3"/>
  <c r="K44" i="3"/>
  <c r="K45" i="3"/>
  <c r="K46" i="3"/>
  <c r="K50" i="3"/>
  <c r="K51" i="3"/>
  <c r="K52" i="3"/>
  <c r="K53" i="3"/>
  <c r="K54" i="3"/>
  <c r="K57" i="3"/>
  <c r="K58" i="3"/>
  <c r="K59" i="3"/>
  <c r="K60" i="3"/>
  <c r="K63" i="3"/>
  <c r="K64" i="3"/>
  <c r="K65" i="3"/>
  <c r="K66" i="3"/>
  <c r="K67" i="3"/>
  <c r="K68" i="3"/>
  <c r="K69" i="3"/>
  <c r="K70" i="3"/>
  <c r="K71" i="3"/>
  <c r="K72" i="3"/>
  <c r="F40" i="3"/>
  <c r="F41" i="3"/>
  <c r="F42" i="3"/>
  <c r="F43" i="3"/>
  <c r="F44" i="3"/>
  <c r="F45" i="3"/>
  <c r="F46" i="3"/>
  <c r="F50" i="3"/>
  <c r="F51" i="3"/>
  <c r="F52" i="3"/>
  <c r="F53" i="3"/>
  <c r="F54" i="3"/>
  <c r="F57" i="3"/>
  <c r="F58" i="3"/>
  <c r="F59" i="3"/>
  <c r="F60" i="3"/>
  <c r="F63" i="3"/>
  <c r="F64" i="3"/>
  <c r="F65" i="3"/>
  <c r="F66" i="3"/>
  <c r="F67" i="3"/>
  <c r="F68" i="3"/>
  <c r="F69" i="3"/>
  <c r="F70" i="3"/>
  <c r="F71" i="3"/>
  <c r="F72" i="3"/>
  <c r="F22" i="3"/>
  <c r="F23" i="3"/>
  <c r="F24" i="3"/>
  <c r="F25" i="3"/>
  <c r="F26" i="3"/>
  <c r="F30" i="3"/>
  <c r="F31" i="3"/>
  <c r="F32" i="3"/>
  <c r="F36" i="3"/>
  <c r="F37" i="3"/>
  <c r="F38" i="3"/>
  <c r="F39" i="3"/>
  <c r="H71" i="3"/>
  <c r="I71" i="3"/>
  <c r="J71" i="3"/>
  <c r="L71" i="3"/>
  <c r="H72" i="3"/>
  <c r="I72" i="3"/>
  <c r="J72" i="3"/>
  <c r="L72" i="3"/>
  <c r="P71" i="3"/>
  <c r="Q71" i="3"/>
  <c r="R71" i="3"/>
  <c r="S71" i="3"/>
  <c r="T71" i="3"/>
  <c r="U71" i="3"/>
  <c r="V71" i="3"/>
  <c r="W71" i="3"/>
  <c r="X71" i="3"/>
  <c r="Y71" i="3"/>
  <c r="Z71" i="3"/>
  <c r="AB71" i="3"/>
  <c r="P72" i="3"/>
  <c r="Q72" i="3"/>
  <c r="R72" i="3"/>
  <c r="S72" i="3"/>
  <c r="T72" i="3"/>
  <c r="U72" i="3"/>
  <c r="V72" i="3"/>
  <c r="W72" i="3"/>
  <c r="X72" i="3"/>
  <c r="Y72" i="3"/>
  <c r="Z72" i="3"/>
  <c r="AB72" i="3"/>
  <c r="O71" i="3"/>
  <c r="O72" i="3"/>
  <c r="N71" i="3"/>
  <c r="N72" i="3"/>
  <c r="M71" i="3"/>
  <c r="M72" i="3"/>
  <c r="G71" i="3"/>
  <c r="G72" i="3"/>
  <c r="AB8" i="3"/>
  <c r="AB9" i="3"/>
  <c r="AB10" i="3"/>
  <c r="O9" i="3"/>
  <c r="P9" i="3"/>
  <c r="Q9" i="3"/>
  <c r="R9" i="3"/>
  <c r="S9" i="3"/>
  <c r="O10" i="3"/>
  <c r="P10" i="3"/>
  <c r="Q10" i="3"/>
  <c r="R10" i="3"/>
  <c r="S10" i="3"/>
  <c r="N9" i="3"/>
  <c r="N10" i="3"/>
  <c r="G50" i="3"/>
  <c r="G51" i="3"/>
  <c r="G52" i="3"/>
  <c r="G53" i="3"/>
  <c r="G54" i="3"/>
  <c r="G57" i="3"/>
  <c r="G58" i="3"/>
  <c r="G59" i="3"/>
  <c r="G60" i="3"/>
  <c r="G63" i="3"/>
  <c r="G64" i="3"/>
  <c r="G65" i="3"/>
  <c r="G66" i="3"/>
  <c r="G67" i="3"/>
  <c r="G68" i="3"/>
  <c r="G69" i="3"/>
  <c r="G70" i="3"/>
  <c r="I63" i="3"/>
  <c r="I64" i="3"/>
  <c r="I65" i="3"/>
  <c r="I66" i="3"/>
  <c r="I67" i="3"/>
  <c r="I68" i="3"/>
  <c r="I69" i="3"/>
  <c r="I70" i="3"/>
  <c r="J57" i="3"/>
  <c r="J58" i="3"/>
  <c r="J59" i="3"/>
  <c r="J60" i="3"/>
  <c r="J63" i="3"/>
  <c r="J64" i="3"/>
  <c r="J65" i="3"/>
  <c r="J66" i="3"/>
  <c r="J67" i="3"/>
  <c r="J68" i="3"/>
  <c r="J69" i="3"/>
  <c r="J70" i="3"/>
  <c r="L45" i="3"/>
  <c r="L46" i="3"/>
  <c r="L50" i="3"/>
  <c r="L51" i="3"/>
  <c r="L52" i="3"/>
  <c r="L53" i="3"/>
  <c r="L54" i="3"/>
  <c r="L57" i="3"/>
  <c r="L58" i="3"/>
  <c r="L59" i="3"/>
  <c r="L60" i="3"/>
  <c r="L63" i="3"/>
  <c r="L64" i="3"/>
  <c r="L65" i="3"/>
  <c r="L66" i="3"/>
  <c r="L67" i="3"/>
  <c r="L68" i="3"/>
  <c r="L69" i="3"/>
  <c r="L70" i="3"/>
  <c r="J36" i="3"/>
  <c r="J37" i="3"/>
  <c r="J38" i="3"/>
  <c r="J39" i="3"/>
  <c r="J40" i="3"/>
  <c r="J41" i="3"/>
  <c r="J42" i="3"/>
  <c r="J43" i="3"/>
  <c r="J44" i="3"/>
  <c r="J45" i="3"/>
  <c r="J46" i="3"/>
  <c r="J50" i="3"/>
  <c r="J51" i="3"/>
  <c r="H38" i="3"/>
  <c r="I38" i="3"/>
  <c r="H39" i="3"/>
  <c r="I39" i="3"/>
  <c r="H40" i="3"/>
  <c r="I40" i="3"/>
  <c r="H41" i="3"/>
  <c r="I41" i="3"/>
  <c r="H42" i="3"/>
  <c r="I42" i="3"/>
  <c r="H43" i="3"/>
  <c r="I43" i="3"/>
  <c r="H44" i="3"/>
  <c r="I44" i="3"/>
  <c r="H45" i="3"/>
  <c r="I45" i="3"/>
  <c r="H46" i="3"/>
  <c r="I46" i="3"/>
  <c r="H50" i="3"/>
  <c r="I50" i="3"/>
  <c r="H51" i="3"/>
  <c r="I51" i="3"/>
  <c r="H52" i="3"/>
  <c r="I52" i="3"/>
  <c r="H53" i="3"/>
  <c r="I53" i="3"/>
  <c r="H54" i="3"/>
  <c r="I54" i="3"/>
  <c r="H57" i="3"/>
  <c r="I57" i="3"/>
  <c r="H58" i="3"/>
  <c r="I58" i="3"/>
  <c r="H59" i="3"/>
  <c r="I59" i="3"/>
  <c r="H60" i="3"/>
  <c r="I60" i="3"/>
  <c r="H63" i="3"/>
  <c r="H64" i="3"/>
  <c r="H65" i="3"/>
  <c r="H66" i="3"/>
  <c r="H67" i="3"/>
  <c r="H68" i="3"/>
  <c r="H69" i="3"/>
  <c r="H70" i="3"/>
  <c r="R64" i="3"/>
  <c r="R65" i="3"/>
  <c r="R66" i="3"/>
  <c r="R67" i="3"/>
  <c r="R68" i="3"/>
  <c r="R69" i="3"/>
  <c r="R70" i="3"/>
  <c r="T6" i="3"/>
  <c r="T7" i="3"/>
  <c r="T8" i="3"/>
  <c r="U4" i="3"/>
  <c r="V4" i="3"/>
  <c r="W4" i="3"/>
  <c r="U5" i="3"/>
  <c r="V5" i="3"/>
  <c r="W5" i="3"/>
  <c r="U6" i="3"/>
  <c r="V6" i="3"/>
  <c r="W6" i="3"/>
  <c r="U7" i="3"/>
  <c r="V7" i="3"/>
  <c r="W7" i="3"/>
  <c r="U8" i="3"/>
  <c r="V8" i="3"/>
  <c r="W8" i="3"/>
  <c r="Z3" i="3"/>
  <c r="U22" i="3"/>
  <c r="V22" i="3"/>
  <c r="U23" i="3"/>
  <c r="V23" i="3"/>
  <c r="U24" i="3"/>
  <c r="V24" i="3"/>
  <c r="U25" i="3"/>
  <c r="V25" i="3"/>
  <c r="U26" i="3"/>
  <c r="V26" i="3"/>
  <c r="W22" i="3"/>
  <c r="W23" i="3"/>
  <c r="W24" i="3"/>
  <c r="W25" i="3"/>
  <c r="W26" i="3"/>
  <c r="Z63" i="3"/>
  <c r="Z64" i="3"/>
  <c r="Z65" i="3"/>
  <c r="Z66" i="3"/>
  <c r="Z67" i="3"/>
  <c r="Z68" i="3"/>
  <c r="Z69" i="3"/>
  <c r="Z70" i="3"/>
  <c r="Y57" i="3"/>
  <c r="Y58" i="3"/>
  <c r="Y59" i="3"/>
  <c r="Y60" i="3"/>
  <c r="Z79" i="1"/>
  <c r="Y63" i="3"/>
  <c r="Y64" i="3"/>
  <c r="Y65" i="3"/>
  <c r="Y66" i="3"/>
  <c r="Y67" i="3"/>
  <c r="Y68" i="3"/>
  <c r="Y69" i="3"/>
  <c r="Y70" i="3"/>
  <c r="W45" i="3"/>
  <c r="X45" i="3"/>
  <c r="W46" i="3"/>
  <c r="X46" i="3"/>
  <c r="W50" i="3"/>
  <c r="X50" i="3"/>
  <c r="W51" i="3"/>
  <c r="X51" i="3"/>
  <c r="W52" i="3"/>
  <c r="X52" i="3"/>
  <c r="W53" i="3"/>
  <c r="X53" i="3"/>
  <c r="W54" i="3"/>
  <c r="X54" i="3"/>
  <c r="W57" i="3"/>
  <c r="X57" i="3"/>
  <c r="W58" i="3"/>
  <c r="X58" i="3"/>
  <c r="W59" i="3"/>
  <c r="X59" i="3"/>
  <c r="W60" i="3"/>
  <c r="X60" i="3"/>
  <c r="W63" i="3"/>
  <c r="X63" i="3"/>
  <c r="W64" i="3"/>
  <c r="X64" i="3"/>
  <c r="W65" i="3"/>
  <c r="X65" i="3"/>
  <c r="W66" i="3"/>
  <c r="X66" i="3"/>
  <c r="W67" i="3"/>
  <c r="X67" i="3"/>
  <c r="W68" i="3"/>
  <c r="X68" i="3"/>
  <c r="W69" i="3"/>
  <c r="X69" i="3"/>
  <c r="W70" i="3"/>
  <c r="X70" i="3"/>
  <c r="M68" i="3"/>
  <c r="N68" i="3"/>
  <c r="O68" i="3"/>
  <c r="P68" i="3"/>
  <c r="Q68" i="3"/>
  <c r="S68" i="3"/>
  <c r="T68" i="3"/>
  <c r="U68" i="3"/>
  <c r="V68" i="3"/>
  <c r="M69" i="3"/>
  <c r="N69" i="3"/>
  <c r="O69" i="3"/>
  <c r="P69" i="3"/>
  <c r="Q69" i="3"/>
  <c r="S69" i="3"/>
  <c r="T69" i="3"/>
  <c r="U69" i="3"/>
  <c r="V69" i="3"/>
  <c r="M70" i="3"/>
  <c r="N70" i="3"/>
  <c r="O70" i="3"/>
  <c r="P70" i="3"/>
  <c r="Q70" i="3"/>
  <c r="S70" i="3"/>
  <c r="T70" i="3"/>
  <c r="U70" i="3"/>
  <c r="V70" i="3"/>
  <c r="AB59" i="3"/>
  <c r="AB60" i="3"/>
  <c r="AB63" i="3"/>
  <c r="AB64" i="3"/>
  <c r="AB65" i="3"/>
  <c r="AB68" i="3"/>
  <c r="AB69" i="3"/>
  <c r="AB70" i="3"/>
  <c r="J52" i="3"/>
  <c r="M52" i="3"/>
  <c r="N52" i="3"/>
  <c r="O52" i="3"/>
  <c r="P52" i="3"/>
  <c r="Q52" i="3"/>
  <c r="R52" i="3"/>
  <c r="S52" i="3"/>
  <c r="T52" i="3"/>
  <c r="U52" i="3"/>
  <c r="V52" i="3"/>
  <c r="Y52" i="3"/>
  <c r="Q79" i="1"/>
  <c r="Q66" i="1"/>
  <c r="N40" i="3"/>
  <c r="O40" i="3"/>
  <c r="P40" i="3"/>
  <c r="Q40" i="3"/>
  <c r="R40" i="3"/>
  <c r="S40" i="3"/>
  <c r="T40" i="3"/>
  <c r="U40" i="3"/>
  <c r="V40" i="3"/>
  <c r="W40" i="3"/>
  <c r="X40" i="3"/>
  <c r="Y40" i="3"/>
  <c r="L39" i="3"/>
  <c r="M39" i="3"/>
  <c r="L40" i="3"/>
  <c r="M40" i="3"/>
  <c r="L41" i="3"/>
  <c r="M41" i="3"/>
  <c r="N45" i="3"/>
  <c r="O45" i="3"/>
  <c r="P45" i="3"/>
  <c r="Q45" i="3"/>
  <c r="R45" i="3"/>
  <c r="S45" i="3"/>
  <c r="T45" i="3"/>
  <c r="U45" i="3"/>
  <c r="V45" i="3"/>
  <c r="Y45" i="3"/>
  <c r="M45" i="3"/>
  <c r="A57" i="3"/>
  <c r="A60" i="3"/>
  <c r="A52" i="3"/>
  <c r="M46" i="3"/>
  <c r="N46" i="3"/>
  <c r="O46" i="3"/>
  <c r="P46" i="3"/>
  <c r="Q46" i="3"/>
  <c r="R46" i="3"/>
  <c r="S46" i="3"/>
  <c r="T46" i="3"/>
  <c r="U46" i="3"/>
  <c r="V46" i="3"/>
  <c r="Y46" i="3"/>
  <c r="M50" i="3"/>
  <c r="N50" i="3"/>
  <c r="O50" i="3"/>
  <c r="P50" i="3"/>
  <c r="Q50" i="3"/>
  <c r="R50" i="3"/>
  <c r="S50" i="3"/>
  <c r="T50" i="3"/>
  <c r="U50" i="3"/>
  <c r="V50" i="3"/>
  <c r="Y50" i="3"/>
  <c r="M51" i="3"/>
  <c r="N51" i="3"/>
  <c r="O51" i="3"/>
  <c r="P51" i="3"/>
  <c r="Q51" i="3"/>
  <c r="R51" i="3"/>
  <c r="S51" i="3"/>
  <c r="T51" i="3"/>
  <c r="U51" i="3"/>
  <c r="V51" i="3"/>
  <c r="Y51" i="3"/>
  <c r="T26" i="3"/>
  <c r="S26" i="3"/>
  <c r="R26" i="3"/>
  <c r="Q26" i="3"/>
  <c r="P26" i="3"/>
  <c r="O26" i="3"/>
  <c r="N26" i="3"/>
  <c r="M26" i="3"/>
  <c r="L26" i="3"/>
  <c r="T25" i="3"/>
  <c r="S25" i="3"/>
  <c r="R25" i="3"/>
  <c r="Q25" i="3"/>
  <c r="P25" i="3"/>
  <c r="O25" i="3"/>
  <c r="N25" i="3"/>
  <c r="M25" i="3"/>
  <c r="L25" i="3"/>
  <c r="H36" i="3"/>
  <c r="H37" i="3"/>
  <c r="AB67" i="3"/>
  <c r="AB66" i="3"/>
  <c r="V67" i="3"/>
  <c r="U67" i="3"/>
  <c r="T67" i="3"/>
  <c r="S67" i="3"/>
  <c r="V66" i="3"/>
  <c r="U66" i="3"/>
  <c r="T66" i="3"/>
  <c r="S66" i="3"/>
  <c r="V65" i="3"/>
  <c r="U65" i="3"/>
  <c r="T65" i="3"/>
  <c r="S65" i="3"/>
  <c r="V64" i="3"/>
  <c r="U64" i="3"/>
  <c r="T64" i="3"/>
  <c r="S64" i="3"/>
  <c r="Q67" i="3"/>
  <c r="P67" i="3"/>
  <c r="O67" i="3"/>
  <c r="N67" i="3"/>
  <c r="M67" i="3"/>
  <c r="Q66" i="3"/>
  <c r="P66" i="3"/>
  <c r="O66" i="3"/>
  <c r="N66" i="3"/>
  <c r="M66" i="3"/>
  <c r="Q65" i="3"/>
  <c r="P65" i="3"/>
  <c r="O65" i="3"/>
  <c r="N65" i="3"/>
  <c r="M65" i="3"/>
  <c r="Q64" i="3"/>
  <c r="P64" i="3"/>
  <c r="O64" i="3"/>
  <c r="N64" i="3"/>
  <c r="M64" i="3"/>
  <c r="L6" i="1"/>
  <c r="L7" i="1"/>
  <c r="L8" i="1"/>
  <c r="Q8" i="1"/>
  <c r="Q7" i="1"/>
  <c r="Q6" i="1"/>
  <c r="L22" i="3"/>
  <c r="J54" i="3"/>
  <c r="L42" i="3"/>
  <c r="L43" i="3"/>
  <c r="L44" i="3"/>
  <c r="L23" i="3"/>
  <c r="L24" i="3"/>
  <c r="L30" i="3"/>
  <c r="L31" i="3"/>
  <c r="L32" i="3"/>
  <c r="L36" i="3"/>
  <c r="L37" i="3"/>
  <c r="L38" i="3"/>
  <c r="M59" i="3"/>
  <c r="N59" i="3"/>
  <c r="O59" i="3"/>
  <c r="P59" i="3"/>
  <c r="Q59" i="3"/>
  <c r="R59" i="3"/>
  <c r="S59" i="3"/>
  <c r="T59" i="3"/>
  <c r="U59" i="3"/>
  <c r="V59" i="3"/>
  <c r="M60" i="3"/>
  <c r="N60" i="3"/>
  <c r="O60" i="3"/>
  <c r="P60" i="3"/>
  <c r="Q60" i="3"/>
  <c r="R60" i="3"/>
  <c r="S60" i="3"/>
  <c r="T60" i="3"/>
  <c r="U60" i="3"/>
  <c r="V60" i="3"/>
  <c r="M63" i="3"/>
  <c r="N63" i="3"/>
  <c r="O63" i="3"/>
  <c r="P63" i="3"/>
  <c r="Q63" i="3"/>
  <c r="R63" i="3"/>
  <c r="S63" i="3"/>
  <c r="T63" i="3"/>
  <c r="U63" i="3"/>
  <c r="V63" i="3"/>
  <c r="M36" i="3"/>
  <c r="N36" i="3"/>
  <c r="O36" i="3"/>
  <c r="P36" i="3"/>
  <c r="Q36" i="3"/>
  <c r="R36" i="3"/>
  <c r="S36" i="3"/>
  <c r="T36" i="3"/>
  <c r="U36" i="3"/>
  <c r="V36" i="3"/>
  <c r="W36" i="3"/>
  <c r="AB36" i="3"/>
  <c r="M37" i="3"/>
  <c r="N37" i="3"/>
  <c r="O37" i="3"/>
  <c r="P37" i="3"/>
  <c r="Q37" i="3"/>
  <c r="R37" i="3"/>
  <c r="S37" i="3"/>
  <c r="T37" i="3"/>
  <c r="U37" i="3"/>
  <c r="V37" i="3"/>
  <c r="W37" i="3"/>
  <c r="AB37" i="3"/>
  <c r="M38" i="3"/>
  <c r="N38" i="3"/>
  <c r="O38" i="3"/>
  <c r="P38" i="3"/>
  <c r="Q38" i="3"/>
  <c r="R38" i="3"/>
  <c r="S38" i="3"/>
  <c r="T38" i="3"/>
  <c r="U38" i="3"/>
  <c r="V38" i="3"/>
  <c r="W38" i="3"/>
  <c r="N39" i="3"/>
  <c r="O39" i="3"/>
  <c r="P39" i="3"/>
  <c r="Q39" i="3"/>
  <c r="R39" i="3"/>
  <c r="S39" i="3"/>
  <c r="T39" i="3"/>
  <c r="U39" i="3"/>
  <c r="V39" i="3"/>
  <c r="W39" i="3"/>
  <c r="X39" i="3"/>
  <c r="Y39" i="3"/>
  <c r="N41" i="3"/>
  <c r="O41" i="3"/>
  <c r="P41" i="3"/>
  <c r="Q41" i="3"/>
  <c r="R41" i="3"/>
  <c r="S41" i="3"/>
  <c r="T41" i="3"/>
  <c r="U41" i="3"/>
  <c r="V41" i="3"/>
  <c r="W41" i="3"/>
  <c r="X41" i="3"/>
  <c r="Y41" i="3"/>
  <c r="I37" i="3"/>
  <c r="N53" i="3"/>
  <c r="O53" i="3"/>
  <c r="P53" i="3"/>
  <c r="Q53" i="3"/>
  <c r="R53" i="3"/>
  <c r="S53" i="3"/>
  <c r="T53" i="3"/>
  <c r="U53" i="3"/>
  <c r="V53" i="3"/>
  <c r="Y53" i="3"/>
  <c r="M53" i="3"/>
  <c r="J53" i="3"/>
  <c r="AB57" i="3"/>
  <c r="AB58" i="3"/>
  <c r="Y54" i="3"/>
  <c r="M57" i="3"/>
  <c r="N57" i="3"/>
  <c r="O57" i="3"/>
  <c r="P57" i="3"/>
  <c r="Q57" i="3"/>
  <c r="R57" i="3"/>
  <c r="S57" i="3"/>
  <c r="T57" i="3"/>
  <c r="U57" i="3"/>
  <c r="V57" i="3"/>
  <c r="M58" i="3"/>
  <c r="N58" i="3"/>
  <c r="O58" i="3"/>
  <c r="P58" i="3"/>
  <c r="Q58" i="3"/>
  <c r="R58" i="3"/>
  <c r="S58" i="3"/>
  <c r="T58" i="3"/>
  <c r="U58" i="3"/>
  <c r="V58" i="3"/>
  <c r="A54" i="3"/>
  <c r="N54" i="3"/>
  <c r="O54" i="3"/>
  <c r="P54" i="3"/>
  <c r="Q54" i="3"/>
  <c r="R54" i="3"/>
  <c r="S54" i="3"/>
  <c r="T54" i="3"/>
  <c r="U54" i="3"/>
  <c r="V54" i="3"/>
  <c r="M54" i="3"/>
  <c r="V44" i="3"/>
  <c r="AB4" i="3"/>
  <c r="AB5" i="3"/>
  <c r="AB3" i="3"/>
  <c r="A30" i="3"/>
  <c r="A22" i="3"/>
  <c r="A3" i="3"/>
  <c r="M44" i="3"/>
  <c r="O31" i="3"/>
  <c r="O32" i="3"/>
  <c r="O30" i="3"/>
  <c r="O4" i="3"/>
  <c r="O5" i="3"/>
  <c r="O6" i="3"/>
  <c r="O7" i="3"/>
  <c r="O8" i="3"/>
  <c r="O3" i="3"/>
  <c r="N30" i="3"/>
  <c r="N31" i="3"/>
  <c r="N42" i="3"/>
  <c r="O42" i="3"/>
  <c r="P42" i="3"/>
  <c r="Q42" i="3"/>
  <c r="R42" i="3"/>
  <c r="S42" i="3"/>
  <c r="T42" i="3"/>
  <c r="U42" i="3"/>
  <c r="V42" i="3"/>
  <c r="W42" i="3"/>
  <c r="X42" i="3"/>
  <c r="Y42" i="3"/>
  <c r="N43" i="3"/>
  <c r="O43" i="3"/>
  <c r="P43" i="3"/>
  <c r="Q43" i="3"/>
  <c r="R43" i="3"/>
  <c r="S43" i="3"/>
  <c r="T43" i="3"/>
  <c r="U43" i="3"/>
  <c r="V43" i="3"/>
  <c r="W43" i="3"/>
  <c r="X43" i="3"/>
  <c r="Y43" i="3"/>
  <c r="N44" i="3"/>
  <c r="O44" i="3"/>
  <c r="P44" i="3"/>
  <c r="Q44" i="3"/>
  <c r="R44" i="3"/>
  <c r="S44" i="3"/>
  <c r="T44" i="3"/>
  <c r="U44" i="3"/>
  <c r="W44" i="3"/>
  <c r="X44" i="3"/>
  <c r="Y44" i="3"/>
  <c r="M43" i="3"/>
  <c r="M42" i="3"/>
  <c r="M22" i="3"/>
  <c r="M23" i="3"/>
  <c r="M24" i="3"/>
  <c r="M30" i="3"/>
  <c r="M31" i="3"/>
  <c r="M32" i="3"/>
  <c r="A42" i="3"/>
  <c r="AB32" i="3"/>
  <c r="AB31" i="3"/>
  <c r="AB30" i="3"/>
  <c r="AB23" i="3"/>
  <c r="AB22" i="3"/>
  <c r="AB7" i="3"/>
  <c r="AB6" i="3"/>
  <c r="Y3" i="3"/>
  <c r="X3" i="3"/>
  <c r="W3" i="3"/>
  <c r="V32" i="3"/>
  <c r="V31" i="3"/>
  <c r="V30" i="3"/>
  <c r="V3" i="3"/>
  <c r="U32" i="3"/>
  <c r="U31" i="3"/>
  <c r="U30" i="3"/>
  <c r="U3" i="3"/>
  <c r="T32" i="3"/>
  <c r="T31" i="3"/>
  <c r="T30" i="3"/>
  <c r="T24" i="3"/>
  <c r="T23" i="3"/>
  <c r="T22" i="3"/>
  <c r="T5" i="3"/>
  <c r="T4" i="3"/>
  <c r="T3" i="3"/>
  <c r="S32" i="3"/>
  <c r="S31" i="3"/>
  <c r="S30" i="3"/>
  <c r="S24" i="3"/>
  <c r="S23" i="3"/>
  <c r="S22" i="3"/>
  <c r="S8" i="3"/>
  <c r="S7" i="3"/>
  <c r="S6" i="3"/>
  <c r="S5" i="3"/>
  <c r="S4" i="3"/>
  <c r="S3" i="3"/>
  <c r="R32" i="3"/>
  <c r="R31" i="3"/>
  <c r="R30" i="3"/>
  <c r="R24" i="3"/>
  <c r="R23" i="3"/>
  <c r="R22" i="3"/>
  <c r="R8" i="3"/>
  <c r="R7" i="3"/>
  <c r="R6" i="3"/>
  <c r="R5" i="3"/>
  <c r="R4" i="3"/>
  <c r="R3" i="3"/>
  <c r="Q32" i="3"/>
  <c r="Q31" i="3"/>
  <c r="Q30" i="3"/>
  <c r="Q24" i="3"/>
  <c r="Q23" i="3"/>
  <c r="Q22" i="3"/>
  <c r="Q8" i="3"/>
  <c r="Q7" i="3"/>
  <c r="Q6" i="3"/>
  <c r="Q5" i="3"/>
  <c r="Q4" i="3"/>
  <c r="Q3" i="3"/>
  <c r="P32" i="3"/>
  <c r="P31" i="3"/>
  <c r="P30" i="3"/>
  <c r="P24" i="3"/>
  <c r="P23" i="3"/>
  <c r="P22" i="3"/>
  <c r="P8" i="3"/>
  <c r="P7" i="3"/>
  <c r="P6" i="3"/>
  <c r="P5" i="3"/>
  <c r="P4" i="3"/>
  <c r="P3" i="3"/>
  <c r="O24" i="3"/>
  <c r="O23" i="3"/>
  <c r="O22" i="3"/>
  <c r="N32" i="3"/>
  <c r="N24" i="3"/>
  <c r="N23" i="3"/>
  <c r="N22" i="3"/>
  <c r="N8" i="3"/>
  <c r="N7" i="3"/>
  <c r="N6" i="3"/>
  <c r="N5" i="3"/>
  <c r="N4" i="3"/>
  <c r="N3" i="3"/>
  <c r="I36" i="3"/>
  <c r="I32" i="3"/>
  <c r="I31" i="3"/>
  <c r="I30" i="3"/>
</calcChain>
</file>

<file path=xl/comments1.xml><?xml version="1.0" encoding="utf-8"?>
<comments xmlns="http://schemas.openxmlformats.org/spreadsheetml/2006/main">
  <authors>
    <author>Peter Bryzgalov</author>
  </authors>
  <commentList>
    <comment ref="J4" authorId="0">
      <text>
        <r>
          <rPr>
            <b/>
            <sz val="10"/>
            <color indexed="81"/>
            <rFont val="ＭＳ Ｐゴシック"/>
            <family val="2"/>
            <charset val="128"/>
          </rPr>
          <t>Peter Bryzgalov:</t>
        </r>
        <r>
          <rPr>
            <sz val="10"/>
            <color indexed="81"/>
            <rFont val="ＭＳ Ｐゴシック"/>
            <family val="2"/>
            <charset val="128"/>
          </rPr>
          <t xml:space="preserve">
Nvlink version number
</t>
        </r>
      </text>
    </comment>
    <comment ref="C8" authorId="0">
      <text>
        <r>
          <rPr>
            <b/>
            <sz val="10"/>
            <color indexed="81"/>
            <rFont val="ＭＳ Ｐゴシック"/>
            <family val="2"/>
            <charset val="128"/>
          </rPr>
          <t>Peter Bryzgalov:</t>
        </r>
        <r>
          <rPr>
            <sz val="10"/>
            <color indexed="81"/>
            <rFont val="ＭＳ Ｐゴシック"/>
            <family val="2"/>
            <charset val="128"/>
          </rPr>
          <t xml:space="preserve">
http://images.nvidia.com/content/pdf/kepler/Tesla-K80-BoardSpec-07317-001-v05.pdf</t>
        </r>
      </text>
    </comment>
    <comment ref="K8" authorId="0">
      <text>
        <r>
          <rPr>
            <b/>
            <sz val="10"/>
            <color indexed="81"/>
            <rFont val="ＭＳ Ｐゴシック"/>
            <family val="2"/>
            <charset val="128"/>
          </rPr>
          <t>Peter Bryzgalov:</t>
        </r>
        <r>
          <rPr>
            <sz val="10"/>
            <color indexed="81"/>
            <rFont val="ＭＳ Ｐゴシック"/>
            <family val="2"/>
            <charset val="128"/>
          </rPr>
          <t xml:space="preserve">
https://en.wikichip.org/wiki/intel/xeon_e5/e5-2686_v4
vCPU is considered to have performance of 1 hyperthread (1/36 of 1 CPU or 1/2 of 1 core).</t>
        </r>
      </text>
    </comment>
    <comment ref="L8" authorId="0">
      <text>
        <r>
          <rPr>
            <b/>
            <sz val="10"/>
            <color indexed="81"/>
            <rFont val="ＭＳ Ｐゴシック"/>
            <family val="2"/>
            <charset val="128"/>
          </rPr>
          <t>Peter Bryzgalov:</t>
        </r>
        <r>
          <rPr>
            <sz val="10"/>
            <color indexed="81"/>
            <rFont val="ＭＳ Ｐゴシック"/>
            <family val="2"/>
            <charset val="128"/>
          </rPr>
          <t xml:space="preserve">
1 virtual CPUs is 1/36 of 1 CPU
</t>
        </r>
      </text>
    </comment>
    <comment ref="K69"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K70"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X98" authorId="0">
      <text>
        <r>
          <rPr>
            <b/>
            <sz val="10"/>
            <color indexed="81"/>
            <rFont val="ＭＳ Ｐゴシック"/>
            <family val="2"/>
            <charset val="128"/>
          </rPr>
          <t>Peter Bryzgalov:</t>
        </r>
        <r>
          <rPr>
            <sz val="10"/>
            <color indexed="81"/>
            <rFont val="ＭＳ Ｐゴシック"/>
            <family val="2"/>
            <charset val="128"/>
          </rPr>
          <t xml:space="preserve">
56 Gbit/s (4xFDR) *2 (links) </t>
        </r>
      </text>
    </comment>
    <comment ref="AE98" authorId="0">
      <text>
        <r>
          <rPr>
            <b/>
            <sz val="10"/>
            <color indexed="81"/>
            <rFont val="ＭＳ Ｐゴシック"/>
            <family val="2"/>
            <charset val="128"/>
          </rPr>
          <t>Peter Bryzgalov:</t>
        </r>
        <r>
          <rPr>
            <sz val="10"/>
            <color indexed="81"/>
            <rFont val="ＭＳ Ｐゴシック"/>
            <family val="2"/>
            <charset val="128"/>
          </rPr>
          <t xml:space="preserve">
(¥150 000 税込 - 8%) =46296.5 税抜き</t>
        </r>
      </text>
    </comment>
    <comment ref="AI98" authorId="0">
      <text>
        <r>
          <rPr>
            <b/>
            <sz val="10"/>
            <color indexed="81"/>
            <rFont val="ＭＳ Ｐゴシック"/>
            <family val="2"/>
            <charset val="128"/>
          </rPr>
          <t>Peter Bryzgalov:</t>
        </r>
        <r>
          <rPr>
            <sz val="10"/>
            <color indexed="81"/>
            <rFont val="ＭＳ Ｐゴシック"/>
            <family val="2"/>
            <charset val="128"/>
          </rPr>
          <t xml:space="preserve">
17280 n*h / 2.5 = 6912 nodes hours if used 1 node.
</t>
        </r>
      </text>
    </comment>
    <comment ref="D112" authorId="0">
      <text>
        <r>
          <rPr>
            <b/>
            <sz val="10"/>
            <color indexed="81"/>
            <rFont val="ＭＳ Ｐゴシック"/>
            <family val="2"/>
            <charset val="128"/>
          </rPr>
          <t>Peter Bryzgalov:</t>
        </r>
        <r>
          <rPr>
            <sz val="10"/>
            <color indexed="81"/>
            <rFont val="ＭＳ Ｐゴシック"/>
            <family val="2"/>
            <charset val="128"/>
          </rPr>
          <t xml:space="preserve">
See notes.
</t>
        </r>
      </text>
    </comment>
    <comment ref="L112" authorId="0">
      <text>
        <r>
          <rPr>
            <b/>
            <sz val="10"/>
            <color indexed="81"/>
            <rFont val="ＭＳ Ｐゴシック"/>
            <family val="2"/>
            <charset val="128"/>
          </rPr>
          <t>Peter Bryzgalov:</t>
        </r>
        <r>
          <rPr>
            <sz val="10"/>
            <color indexed="81"/>
            <rFont val="ＭＳ Ｐゴシック"/>
            <family val="2"/>
            <charset val="128"/>
          </rPr>
          <t xml:space="preserve">
6 virtual CPUs.
Considering 1 vCPU to be one hyperthread or 1/2 of 1 core. 12 cores CPU = 24 vCPUs.</t>
        </r>
      </text>
    </comment>
    <comment ref="AD112" authorId="0">
      <text>
        <r>
          <rPr>
            <b/>
            <sz val="10"/>
            <color indexed="81"/>
            <rFont val="ＭＳ Ｐゴシック"/>
            <family val="2"/>
            <charset val="128"/>
          </rPr>
          <t>Peter Bryzgalov:</t>
        </r>
        <r>
          <rPr>
            <sz val="10"/>
            <color indexed="81"/>
            <rFont val="ＭＳ Ｐゴシック"/>
            <family val="2"/>
            <charset val="128"/>
          </rPr>
          <t xml:space="preserve">
Monthly prices are same as hourly ones counting 30.5 days (732 hours) in a month.</t>
        </r>
      </text>
    </comment>
    <comment ref="E116" authorId="0">
      <text>
        <r>
          <rPr>
            <b/>
            <sz val="10"/>
            <color indexed="81"/>
            <rFont val="ＭＳ Ｐゴシック"/>
            <family val="2"/>
            <charset val="128"/>
          </rPr>
          <t>Peter Bryzgalov:</t>
        </r>
        <r>
          <rPr>
            <sz val="10"/>
            <color indexed="81"/>
            <rFont val="ＭＳ Ｐゴシック"/>
            <family val="2"/>
            <charset val="128"/>
          </rPr>
          <t xml:space="preserve">
http://images.nvidia.com/content/pdf/tesla/tesla-m60-product-brief.pdf</t>
        </r>
      </text>
    </comment>
    <comment ref="F116" authorId="0">
      <text>
        <r>
          <rPr>
            <b/>
            <sz val="10"/>
            <color indexed="81"/>
            <rFont val="ＭＳ Ｐゴシック"/>
            <family val="2"/>
            <charset val="128"/>
          </rPr>
          <t>Peter Bryzgalov:</t>
        </r>
        <r>
          <rPr>
            <sz val="10"/>
            <color indexed="81"/>
            <rFont val="ＭＳ Ｐゴシック"/>
            <family val="2"/>
            <charset val="128"/>
          </rPr>
          <t xml:space="preserve">
https://en.wikipedia.org/wiki/List_of_Nvidia_graphics_processing_units</t>
        </r>
      </text>
    </comment>
    <comment ref="L127" authorId="0">
      <text>
        <r>
          <rPr>
            <b/>
            <sz val="10"/>
            <color indexed="81"/>
            <rFont val="ＭＳ Ｐゴシック"/>
            <family val="2"/>
            <charset val="128"/>
          </rPr>
          <t>Peter Bryzgalov:</t>
        </r>
        <r>
          <rPr>
            <sz val="10"/>
            <color indexed="81"/>
            <rFont val="ＭＳ Ｐゴシック"/>
            <family val="2"/>
            <charset val="128"/>
          </rPr>
          <t xml:space="preserve">
CPU performance note:
Oregon region has 2.2 GHz Xeon E5v4 (Broadwell) default.
For the n1 series of machine types, a virtual CPU is implemented as a single hardware hyper-thread.
Assumption:
CPUs considered to have 2 hyper threads per physical core.
2.6 GHz Sandy Bridge
2.6 * 1/2 * 8 (Flops/cycle DP) = 10.4 GFlops DP, 20.8 GFlops SP
2.5 GHz Ivy Bridge   10   GFlops DP, 20   GFlops SP
2.3 GHz Haswell    18.4   36.8
2.2 GHz Broadwell   17.6   35.2
2.2 * 1/2 * 16(Flops/cycle DP) = 
0.0282TFlops per vCPU is used</t>
        </r>
      </text>
    </comment>
    <comment ref="L132" authorId="0">
      <text>
        <r>
          <rPr>
            <b/>
            <sz val="10"/>
            <color indexed="81"/>
            <rFont val="ＭＳ Ｐゴシック"/>
            <family val="2"/>
            <charset val="128"/>
          </rPr>
          <t>Peter Bryzgalov:</t>
        </r>
        <r>
          <rPr>
            <sz val="10"/>
            <color indexed="81"/>
            <rFont val="ＭＳ Ｐゴシック"/>
            <family val="2"/>
            <charset val="128"/>
          </rPr>
          <t xml:space="preserve">
CPU performance note:
Oregon region has 2.2 GHz Xeon E5v4 (Broadwell) default.
For the n1 series of machine types, a virtual CPU is implemented as a single hardware hyper-thread.
Assumption:
CPUs considered to have 2 hyper threads per physical core.
2.6 GHz Sandy Bridge
2.6 * 1/2 * 8 (Flops/cycle DP) = 10.4 GFlops DP, 20.8 GFlops SP
2.5 GHz Ivy Bridge   10   GFlops DP, 20   GFlops SP
2.3 GHz Haswell    18.4   36.8
2.2 GHz Broadwell   17.6   35.2
2.2 * 1/2 * 16(Flops/cycle DP) = 
0.0282TFlops per vCPU is used</t>
        </r>
      </text>
    </comment>
    <comment ref="L139" authorId="0">
      <text>
        <r>
          <rPr>
            <b/>
            <sz val="10"/>
            <color indexed="81"/>
            <rFont val="ＭＳ Ｐゴシック"/>
            <family val="2"/>
            <charset val="128"/>
          </rPr>
          <t>Peter Bryzgalov:</t>
        </r>
        <r>
          <rPr>
            <sz val="10"/>
            <color indexed="81"/>
            <rFont val="ＭＳ Ｐゴシック"/>
            <family val="2"/>
            <charset val="128"/>
          </rPr>
          <t xml:space="preserve">
Count 1 CPU has 14 cores (56 threads or Virtual CPUs / 2 sockets / 2 threads per socket)</t>
        </r>
      </text>
    </comment>
    <comment ref="L149" authorId="0">
      <text>
        <r>
          <rPr>
            <b/>
            <sz val="10"/>
            <color indexed="81"/>
            <rFont val="ＭＳ Ｐゴシック"/>
            <family val="2"/>
            <charset val="128"/>
          </rPr>
          <t>Peter Bryzgalov:</t>
        </r>
        <r>
          <rPr>
            <sz val="10"/>
            <color indexed="81"/>
            <rFont val="ＭＳ Ｐゴシック"/>
            <family val="2"/>
            <charset val="128"/>
          </rPr>
          <t xml:space="preserve">
Limited to 4 cores</t>
        </r>
      </text>
    </comment>
  </commentList>
</comments>
</file>

<file path=xl/sharedStrings.xml><?xml version="1.0" encoding="utf-8"?>
<sst xmlns="http://schemas.openxmlformats.org/spreadsheetml/2006/main" count="901" uniqueCount="483">
  <si>
    <t>Cloud server providers with GPU</t>
    <phoneticPr fontId="2"/>
  </si>
  <si>
    <t>model</t>
    <phoneticPr fontId="2"/>
  </si>
  <si>
    <t>xN</t>
    <phoneticPr fontId="2"/>
  </si>
  <si>
    <t>mem.bandwidth GB/s</t>
    <phoneticPr fontId="2"/>
  </si>
  <si>
    <t>model</t>
    <phoneticPr fontId="2"/>
  </si>
  <si>
    <t>xN</t>
    <phoneticPr fontId="2"/>
  </si>
  <si>
    <t>cores xN</t>
    <phoneticPr fontId="2"/>
  </si>
  <si>
    <t>HDD</t>
    <phoneticPr fontId="2"/>
  </si>
  <si>
    <t>primary type</t>
    <phoneticPr fontId="2"/>
  </si>
  <si>
    <t>vol. GB</t>
    <phoneticPr fontId="2"/>
  </si>
  <si>
    <t>Mem.Speed MHz</t>
    <phoneticPr fontId="2"/>
  </si>
  <si>
    <t>vol. GB</t>
    <phoneticPr fontId="2"/>
  </si>
  <si>
    <t>secondary type</t>
    <phoneticPr fontId="2"/>
  </si>
  <si>
    <t>Pricing</t>
    <phoneticPr fontId="2"/>
  </si>
  <si>
    <t>Net</t>
    <phoneticPr fontId="2"/>
  </si>
  <si>
    <t>K80</t>
    <phoneticPr fontId="2"/>
  </si>
  <si>
    <t>2 x 2496</t>
  </si>
  <si>
    <t>GPU (data per card)</t>
    <phoneticPr fontId="2"/>
  </si>
  <si>
    <t>CPU (data per socket)</t>
    <phoneticPr fontId="2"/>
  </si>
  <si>
    <t>RAM GB</t>
    <phoneticPr fontId="2"/>
  </si>
  <si>
    <t>2 x 240</t>
    <phoneticPr fontId="2"/>
  </si>
  <si>
    <t>Xeon E5-2686 v4</t>
    <phoneticPr fontId="2"/>
  </si>
  <si>
    <t>K80</t>
    <phoneticPr fontId="2"/>
  </si>
  <si>
    <t>Memory</t>
    <phoneticPr fontId="2"/>
  </si>
  <si>
    <t>RAM GB</t>
    <phoneticPr fontId="2"/>
  </si>
  <si>
    <t>Amazon</t>
    <phoneticPr fontId="2"/>
  </si>
  <si>
    <t>K80</t>
    <phoneticPr fontId="2"/>
  </si>
  <si>
    <t>Xeon E5-2620 v4</t>
    <phoneticPr fontId="2"/>
  </si>
  <si>
    <t>SSD</t>
    <phoneticPr fontId="2"/>
  </si>
  <si>
    <t>SSD</t>
    <phoneticPr fontId="2"/>
  </si>
  <si>
    <t>Notes</t>
    <phoneticPr fontId="2"/>
  </si>
  <si>
    <t>P100</t>
    <phoneticPr fontId="2"/>
  </si>
  <si>
    <t>2 x 12</t>
    <phoneticPr fontId="2"/>
  </si>
  <si>
    <t>Xeon E5-2667 v3</t>
    <phoneticPr fontId="2"/>
  </si>
  <si>
    <t>SATA</t>
    <phoneticPr fontId="2"/>
  </si>
  <si>
    <t>Cirrascale</t>
    <phoneticPr fontId="2"/>
  </si>
  <si>
    <t>Sakura</t>
    <phoneticPr fontId="2"/>
  </si>
  <si>
    <t>processors/shaders xN</t>
    <phoneticPr fontId="2"/>
  </si>
  <si>
    <t>Xeon E5-2623 v3</t>
    <phoneticPr fontId="2"/>
  </si>
  <si>
    <t>K80</t>
    <phoneticPr fontId="2"/>
  </si>
  <si>
    <t>Xeon E5-2690 v3</t>
    <phoneticPr fontId="2"/>
  </si>
  <si>
    <t>SATA</t>
    <phoneticPr fontId="2"/>
  </si>
  <si>
    <t>sng.prec. TFlops</t>
    <phoneticPr fontId="2"/>
  </si>
  <si>
    <t>dbl.prec. TFlops</t>
    <phoneticPr fontId="2"/>
  </si>
  <si>
    <t>https://www.sakura.ad.jp/koukaryoku/specification/</t>
  </si>
  <si>
    <t>SSD</t>
    <phoneticPr fontId="2"/>
  </si>
  <si>
    <t>Xeon E5-2686 v4</t>
    <phoneticPr fontId="2"/>
  </si>
  <si>
    <t>Provider</t>
    <phoneticPr fontId="2"/>
  </si>
  <si>
    <t>Offer</t>
    <phoneticPr fontId="2"/>
  </si>
  <si>
    <t>Hour price</t>
    <phoneticPr fontId="2"/>
  </si>
  <si>
    <t>Month price</t>
    <phoneticPr fontId="2"/>
  </si>
  <si>
    <t>2 x 2048</t>
    <phoneticPr fontId="2"/>
  </si>
  <si>
    <t>2 x 8</t>
    <phoneticPr fontId="2"/>
  </si>
  <si>
    <t>2 x 160</t>
    <phoneticPr fontId="2"/>
  </si>
  <si>
    <t>https://aws.amazon.com/ec2/dedicated-hosts/pricing/</t>
    <phoneticPr fontId="2"/>
  </si>
  <si>
    <t>p2 dedicated host On-demand</t>
    <phoneticPr fontId="2"/>
  </si>
  <si>
    <t>Week price</t>
    <phoneticPr fontId="2"/>
  </si>
  <si>
    <t>Year price</t>
    <phoneticPr fontId="2"/>
  </si>
  <si>
    <t>P40</t>
    <phoneticPr fontId="2"/>
  </si>
  <si>
    <t>P100</t>
    <phoneticPr fontId="2"/>
  </si>
  <si>
    <t>SSD</t>
    <phoneticPr fontId="2"/>
  </si>
  <si>
    <t>SATA</t>
    <phoneticPr fontId="2"/>
  </si>
  <si>
    <t>SATA</t>
    <phoneticPr fontId="2"/>
  </si>
  <si>
    <t>NVLink</t>
    <phoneticPr fontId="2"/>
  </si>
  <si>
    <t>GPUs</t>
    <phoneticPr fontId="2"/>
  </si>
  <si>
    <t>Short name</t>
    <phoneticPr fontId="2"/>
  </si>
  <si>
    <t>Provider link</t>
    <phoneticPr fontId="2"/>
  </si>
  <si>
    <t>Offer link</t>
    <phoneticPr fontId="2"/>
  </si>
  <si>
    <t>https://aws.amazon.com/ec2/pricing/on-demand/?refid=em_22240</t>
    <phoneticPr fontId="2"/>
  </si>
  <si>
    <t>https://aws.amazon.com/ec2/dedicated-hosts/pricing/</t>
  </si>
  <si>
    <t>p2 dedicated host 1 year no Upfront</t>
    <phoneticPr fontId="2"/>
  </si>
  <si>
    <t>p2 dedicated host 1 year 100% Upfront</t>
    <phoneticPr fontId="2"/>
  </si>
  <si>
    <t>p2 dedicated host 3 years  100% Upfront</t>
    <phoneticPr fontId="2"/>
  </si>
  <si>
    <t>GPU model</t>
    <phoneticPr fontId="2"/>
  </si>
  <si>
    <t>CPU model</t>
    <phoneticPr fontId="2"/>
  </si>
  <si>
    <t>CPUs</t>
    <phoneticPr fontId="2"/>
  </si>
  <si>
    <t>Memory (GB)</t>
    <phoneticPr fontId="2"/>
  </si>
  <si>
    <t>HDD prim.Type</t>
    <phoneticPr fontId="2"/>
  </si>
  <si>
    <t>HDD prim.GB</t>
    <phoneticPr fontId="2"/>
  </si>
  <si>
    <t>HDD sec.Type</t>
    <phoneticPr fontId="2"/>
  </si>
  <si>
    <t>HDD sec.GB</t>
    <phoneticPr fontId="2"/>
  </si>
  <si>
    <t>Network</t>
    <phoneticPr fontId="2"/>
  </si>
  <si>
    <t>Notes</t>
    <phoneticPr fontId="2"/>
  </si>
  <si>
    <t>C</t>
    <phoneticPr fontId="2"/>
  </si>
  <si>
    <t>D</t>
    <phoneticPr fontId="2"/>
  </si>
  <si>
    <t>K</t>
    <phoneticPr fontId="2"/>
  </si>
  <si>
    <t>L</t>
    <phoneticPr fontId="2"/>
  </si>
  <si>
    <t>B</t>
    <phoneticPr fontId="2"/>
  </si>
  <si>
    <t>Tesla P40 model</t>
    <phoneticPr fontId="2"/>
  </si>
  <si>
    <t>Tesla P100 model</t>
    <phoneticPr fontId="2"/>
  </si>
  <si>
    <t>P100</t>
    <phoneticPr fontId="2"/>
  </si>
  <si>
    <t>F</t>
    <phoneticPr fontId="2"/>
  </si>
  <si>
    <t>GeForce GTX 1080</t>
  </si>
  <si>
    <t>GeForce GTX 1080</t>
    <phoneticPr fontId="2"/>
  </si>
  <si>
    <t>Xeon E5-2609 v4</t>
    <phoneticPr fontId="2"/>
  </si>
  <si>
    <t>GHz</t>
    <phoneticPr fontId="2"/>
  </si>
  <si>
    <t>Xeon E5-2609 v4</t>
    <phoneticPr fontId="2"/>
  </si>
  <si>
    <t>Xeon E5-2630 v4</t>
  </si>
  <si>
    <t>SSD</t>
    <phoneticPr fontId="2"/>
  </si>
  <si>
    <t>Currency</t>
    <phoneticPr fontId="2"/>
  </si>
  <si>
    <t>USD</t>
    <phoneticPr fontId="2"/>
  </si>
  <si>
    <t>setup price</t>
    <phoneticPr fontId="2"/>
  </si>
  <si>
    <t>A</t>
    <phoneticPr fontId="2"/>
  </si>
  <si>
    <t>Setup price</t>
    <phoneticPr fontId="2"/>
  </si>
  <si>
    <t>Currency</t>
    <phoneticPr fontId="2"/>
  </si>
  <si>
    <t>Internal/External</t>
    <phoneticPr fontId="2"/>
  </si>
  <si>
    <t>GPU performance (TFlops SP)</t>
    <phoneticPr fontId="2"/>
  </si>
  <si>
    <t>JPY</t>
    <phoneticPr fontId="2"/>
  </si>
  <si>
    <t>The University of Tokyo</t>
  </si>
  <si>
    <t>P100</t>
    <phoneticPr fontId="2"/>
  </si>
  <si>
    <t>PFS</t>
    <phoneticPr fontId="2"/>
  </si>
  <si>
    <t>per hour</t>
    <phoneticPr fontId="2"/>
  </si>
  <si>
    <t>per week</t>
    <phoneticPr fontId="2"/>
  </si>
  <si>
    <t>per year</t>
    <phoneticPr fontId="2"/>
  </si>
  <si>
    <t>MS Azure</t>
    <phoneticPr fontId="2"/>
  </si>
  <si>
    <t>NC12</t>
    <phoneticPr fontId="2"/>
  </si>
  <si>
    <t>NC24</t>
    <phoneticPr fontId="2"/>
  </si>
  <si>
    <t>NC24r</t>
    <phoneticPr fontId="2"/>
  </si>
  <si>
    <t>USD</t>
    <phoneticPr fontId="2"/>
  </si>
  <si>
    <t>NC6</t>
    <phoneticPr fontId="2"/>
  </si>
  <si>
    <t>Infiniband</t>
    <phoneticPr fontId="2"/>
  </si>
  <si>
    <t>Nodes*hours limit</t>
    <phoneticPr fontId="2"/>
  </si>
  <si>
    <t>Max hours</t>
    <phoneticPr fontId="2"/>
  </si>
  <si>
    <t>Reedbush-H reviewed (educational)</t>
    <phoneticPr fontId="2"/>
  </si>
  <si>
    <t>Reedbush-H reviewed</t>
    <phoneticPr fontId="2"/>
  </si>
  <si>
    <t>8-GPU x86 P40</t>
    <phoneticPr fontId="2"/>
  </si>
  <si>
    <t>8-GPU x86 P100</t>
    <phoneticPr fontId="2"/>
  </si>
  <si>
    <t>8-GPU x86 Quadro P6000</t>
    <phoneticPr fontId="2"/>
  </si>
  <si>
    <t>4-GPU x86 P40</t>
    <phoneticPr fontId="2"/>
  </si>
  <si>
    <t>4-GPU x86 P100</t>
    <phoneticPr fontId="2"/>
  </si>
  <si>
    <t>4-GPU x86 Quadro P6000</t>
    <phoneticPr fontId="2"/>
  </si>
  <si>
    <t>16-GPU x86 K80 ltd.</t>
    <phoneticPr fontId="2"/>
  </si>
  <si>
    <t>LeaderTelecom</t>
    <phoneticPr fontId="2"/>
  </si>
  <si>
    <t>NV6</t>
    <phoneticPr fontId="2"/>
  </si>
  <si>
    <t>http://venturebeat.com/2016/08/04/microsoft-azure-releases-n-series-gpu-instances-in-preview/</t>
    <phoneticPr fontId="2"/>
  </si>
  <si>
    <t>SP Flops/sycle</t>
    <phoneticPr fontId="2"/>
  </si>
  <si>
    <t>DP FLOPs/cycle</t>
    <phoneticPr fontId="2"/>
  </si>
  <si>
    <t>Perf. Tflops (SP)</t>
    <phoneticPr fontId="2"/>
  </si>
  <si>
    <t>Q</t>
    <phoneticPr fontId="2"/>
  </si>
  <si>
    <t>CPU performance (Tflops SP)</t>
    <phoneticPr fontId="2"/>
  </si>
  <si>
    <t>AD</t>
    <phoneticPr fontId="2"/>
  </si>
  <si>
    <t>AC</t>
    <phoneticPr fontId="2"/>
  </si>
  <si>
    <t>AB</t>
    <phoneticPr fontId="2"/>
  </si>
  <si>
    <t>AA</t>
    <phoneticPr fontId="2"/>
  </si>
  <si>
    <t>S</t>
    <phoneticPr fontId="2"/>
  </si>
  <si>
    <t>T</t>
    <phoneticPr fontId="2"/>
  </si>
  <si>
    <t>U</t>
    <phoneticPr fontId="2"/>
  </si>
  <si>
    <t>V</t>
    <phoneticPr fontId="2"/>
  </si>
  <si>
    <t>W</t>
    <phoneticPr fontId="2"/>
  </si>
  <si>
    <t>Z</t>
    <phoneticPr fontId="2"/>
  </si>
  <si>
    <t>AE</t>
    <phoneticPr fontId="2"/>
  </si>
  <si>
    <t>2 x 12.3</t>
    <phoneticPr fontId="2"/>
  </si>
  <si>
    <t>https://en.wikichip.org/wiki/intel/xeon_e5/e5-2686_v4</t>
    <phoneticPr fontId="2"/>
  </si>
  <si>
    <t>Google</t>
    <phoneticPr fontId="2"/>
  </si>
  <si>
    <t>https://cloud.google.com/compute/docs/machine-types</t>
  </si>
  <si>
    <t>https://aws.amazon.com/ec2/instance-types/</t>
    <phoneticPr fontId="2"/>
  </si>
  <si>
    <t>https://azure.microsoft.com/en-us/pricing/details/virtual-machines/linux/</t>
    <phoneticPr fontId="2"/>
  </si>
  <si>
    <t>SSD</t>
    <phoneticPr fontId="2"/>
  </si>
  <si>
    <t>USD</t>
    <phoneticPr fontId="2"/>
  </si>
  <si>
    <t>Xeon E5-2695 v4</t>
    <phoneticPr fontId="2"/>
  </si>
  <si>
    <t>CR P40x8 x86</t>
    <phoneticPr fontId="2"/>
  </si>
  <si>
    <t>CR P100x4 x86</t>
    <phoneticPr fontId="2"/>
  </si>
  <si>
    <t>SK P40x1</t>
    <phoneticPr fontId="2"/>
  </si>
  <si>
    <t>SK P100x1</t>
    <phoneticPr fontId="2"/>
  </si>
  <si>
    <t>2 x 240</t>
    <phoneticPr fontId="2"/>
  </si>
  <si>
    <t>2 x 240</t>
    <phoneticPr fontId="2"/>
  </si>
  <si>
    <t>Reedbush-H (educational)</t>
    <phoneticPr fontId="2"/>
  </si>
  <si>
    <t xml:space="preserve">Tesla P40 model </t>
    <phoneticPr fontId="2"/>
  </si>
  <si>
    <t xml:space="preserve">Tesla P100 model </t>
    <phoneticPr fontId="2"/>
  </si>
  <si>
    <t xml:space="preserve">SK P40x1 </t>
    <phoneticPr fontId="2"/>
  </si>
  <si>
    <t xml:space="preserve">SK P100x1 </t>
    <phoneticPr fontId="2"/>
  </si>
  <si>
    <t>Quadro P6000</t>
    <phoneticPr fontId="2"/>
  </si>
  <si>
    <t>Quadro P6000</t>
    <phoneticPr fontId="2"/>
  </si>
  <si>
    <t>CR P6000x4 x86</t>
    <phoneticPr fontId="2"/>
  </si>
  <si>
    <t>p2 dedicated host 3 years no Upfront</t>
    <phoneticPr fontId="2"/>
  </si>
  <si>
    <t>IDCF</t>
    <phoneticPr fontId="2"/>
  </si>
  <si>
    <t>https://www.idcf.jp/service/deeplearning/</t>
  </si>
  <si>
    <t>M40</t>
    <phoneticPr fontId="2"/>
  </si>
  <si>
    <t>P100</t>
    <phoneticPr fontId="2"/>
  </si>
  <si>
    <t>SSD</t>
    <phoneticPr fontId="2"/>
  </si>
  <si>
    <t>per minute</t>
    <phoneticPr fontId="2"/>
  </si>
  <si>
    <t>month limit</t>
    <phoneticPr fontId="2"/>
  </si>
  <si>
    <t>Minute price</t>
    <phoneticPr fontId="2"/>
  </si>
  <si>
    <t>AH</t>
    <phoneticPr fontId="2"/>
  </si>
  <si>
    <t>Month Limit</t>
    <phoneticPr fontId="2"/>
  </si>
  <si>
    <t>AG</t>
    <phoneticPr fontId="2"/>
  </si>
  <si>
    <t>AF</t>
    <phoneticPr fontId="2"/>
  </si>
  <si>
    <t>AI</t>
    <phoneticPr fontId="2"/>
  </si>
  <si>
    <t>2 x GeForce GTX 1080</t>
    <phoneticPr fontId="2"/>
  </si>
  <si>
    <t>4 x GeForce GTX 1080 ltd.</t>
    <phoneticPr fontId="2"/>
  </si>
  <si>
    <t>8 x GeForce GTX 1080</t>
    <phoneticPr fontId="2"/>
  </si>
  <si>
    <t>Tsubame 2.5</t>
    <phoneticPr fontId="2"/>
  </si>
  <si>
    <t>G</t>
    <phoneticPr fontId="2"/>
  </si>
  <si>
    <t>G open</t>
    <phoneticPr fontId="2"/>
  </si>
  <si>
    <t>S open</t>
    <phoneticPr fontId="2"/>
  </si>
  <si>
    <t>K20</t>
    <phoneticPr fontId="2"/>
  </si>
  <si>
    <t>Xeon X5670</t>
    <phoneticPr fontId="2"/>
  </si>
  <si>
    <t>SSD</t>
    <phoneticPr fontId="2"/>
  </si>
  <si>
    <t>http://tsubame.gsic.titech.ac.jp/en/paid-services</t>
  </si>
  <si>
    <t>AJ</t>
    <phoneticPr fontId="2"/>
  </si>
  <si>
    <t>AK</t>
    <phoneticPr fontId="2"/>
  </si>
  <si>
    <t>Continuous</t>
    <phoneticPr fontId="2"/>
  </si>
  <si>
    <t>http://www.cc.u-tokyo.ac.jp/system/reedbush/reedbush_intro.html</t>
    <phoneticPr fontId="2"/>
  </si>
  <si>
    <t>Reedbush-H dedicated reviewed (educational)</t>
    <phoneticPr fontId="2"/>
  </si>
  <si>
    <t>Reedbush-H Personal (educational)</t>
    <phoneticPr fontId="2"/>
  </si>
  <si>
    <t>Reedbush-H dedicated reviewed</t>
    <phoneticPr fontId="2"/>
  </si>
  <si>
    <t>2 x GTX 1080 Ti</t>
    <phoneticPr fontId="2"/>
  </si>
  <si>
    <t>GTX 1080 Ti</t>
    <phoneticPr fontId="2"/>
  </si>
  <si>
    <t>4 x GTX 1080 Ti ltd.</t>
    <phoneticPr fontId="2"/>
  </si>
  <si>
    <t>P100</t>
    <phoneticPr fontId="2"/>
  </si>
  <si>
    <t>Xeon E5-2620 v4</t>
    <phoneticPr fontId="2"/>
  </si>
  <si>
    <t>Xeon E5-2650 v4</t>
  </si>
  <si>
    <t>Xeon E5-2690 v4</t>
  </si>
  <si>
    <t>IBM</t>
    <phoneticPr fontId="2"/>
  </si>
  <si>
    <t>https://www.ibm.com/cloud-computing/bluemix/gpu-computing</t>
  </si>
  <si>
    <t>SATA</t>
    <phoneticPr fontId="2"/>
  </si>
  <si>
    <t>per month</t>
    <phoneticPr fontId="2"/>
  </si>
  <si>
    <t>500 GB of Internet traffic included.</t>
    <phoneticPr fontId="2"/>
  </si>
  <si>
    <t>SSD</t>
    <phoneticPr fontId="2"/>
  </si>
  <si>
    <t>M60</t>
    <phoneticPr fontId="2"/>
  </si>
  <si>
    <t>No Internet traffic included.</t>
    <phoneticPr fontId="2"/>
  </si>
  <si>
    <t>P100 E5-2650v4</t>
    <phoneticPr fontId="2"/>
  </si>
  <si>
    <t>M60 E5-2620v4</t>
    <phoneticPr fontId="2"/>
  </si>
  <si>
    <t>Interconnect Gbps</t>
    <phoneticPr fontId="2"/>
  </si>
  <si>
    <t>Internet Gbps</t>
    <phoneticPr fontId="2"/>
  </si>
  <si>
    <t>M60 E5-2620v3</t>
    <phoneticPr fontId="2"/>
  </si>
  <si>
    <t>M60</t>
    <phoneticPr fontId="2"/>
  </si>
  <si>
    <t>2 x 8</t>
    <phoneticPr fontId="2"/>
  </si>
  <si>
    <t>2 x 160</t>
    <phoneticPr fontId="2"/>
  </si>
  <si>
    <t>Xeon E5-2620 v3</t>
    <phoneticPr fontId="2"/>
  </si>
  <si>
    <t>SATA</t>
    <phoneticPr fontId="2"/>
  </si>
  <si>
    <t>M60 E5-2650v3</t>
    <phoneticPr fontId="2"/>
  </si>
  <si>
    <t>Xeon E5-2650 v3</t>
    <phoneticPr fontId="2"/>
  </si>
  <si>
    <t>M60</t>
    <phoneticPr fontId="2"/>
  </si>
  <si>
    <t>2 x 8</t>
    <phoneticPr fontId="2"/>
  </si>
  <si>
    <t>2 x 160</t>
    <phoneticPr fontId="2"/>
  </si>
  <si>
    <t>M60</t>
    <phoneticPr fontId="2"/>
  </si>
  <si>
    <t>2 x 160</t>
    <phoneticPr fontId="2"/>
  </si>
  <si>
    <t>2 x 2496</t>
    <phoneticPr fontId="2"/>
  </si>
  <si>
    <t>2 x 2496</t>
    <phoneticPr fontId="2"/>
  </si>
  <si>
    <t>2 x 12</t>
    <phoneticPr fontId="2"/>
  </si>
  <si>
    <t>2xK80 E5-2620v4</t>
    <phoneticPr fontId="2"/>
  </si>
  <si>
    <t>K80 E5-2690v3</t>
    <phoneticPr fontId="2"/>
  </si>
  <si>
    <t>Grid K2</t>
    <phoneticPr fontId="2"/>
  </si>
  <si>
    <t>2 x 1536</t>
    <phoneticPr fontId="2"/>
  </si>
  <si>
    <t>2 x 4</t>
    <phoneticPr fontId="2"/>
  </si>
  <si>
    <t>Grid K2</t>
    <phoneticPr fontId="2"/>
  </si>
  <si>
    <t>2 x 4</t>
    <phoneticPr fontId="2"/>
  </si>
  <si>
    <t>Grid K2</t>
    <phoneticPr fontId="2"/>
  </si>
  <si>
    <t>2 x 1536</t>
    <phoneticPr fontId="2"/>
  </si>
  <si>
    <t>2 x 4</t>
    <phoneticPr fontId="2"/>
  </si>
  <si>
    <t>AL</t>
    <phoneticPr fontId="2"/>
  </si>
  <si>
    <t>K2 E5-2620v3</t>
    <phoneticPr fontId="2"/>
  </si>
  <si>
    <t>Limited quantity available at this price</t>
    <phoneticPr fontId="2"/>
  </si>
  <si>
    <t>For individuals from educational or public organisations. Max 2 nodes. Included (17280/2.5=)6912 node hours if 1 node is used, 3456 node hours if more than 1 node is used by a parallel job.</t>
    <phoneticPr fontId="2"/>
  </si>
  <si>
    <t>For groups from educational or public organisations. Included 13824 node hours if 1 node is used, 6912 node hours if 2-4 nodes are used by a parallel job.</t>
    <phoneticPr fontId="2"/>
  </si>
  <si>
    <t>For groups from educational or public organisations. Included 8640 node hours. Must pass review prior to usage. 4320 node hours if a parallel job used more nodes than applied for.</t>
    <phoneticPr fontId="2"/>
  </si>
  <si>
    <t>Must pass review prior to usage. Included 8640 node hours. 4320 node hours if a parallel job used more nodes than applied for.</t>
    <phoneticPr fontId="2"/>
  </si>
  <si>
    <t>JPY</t>
    <phoneticPr fontId="2"/>
  </si>
  <si>
    <t>3.24GB of network traffic included with 10 JPY per additional 1 GB, or 100Mbps unlimited traffic for a flat monthly rate of 30000 JPY.</t>
    <phoneticPr fontId="2"/>
  </si>
  <si>
    <t>3.24GB of network traffic included with 10 JPY per additional 1 GB, or 100Mbps unlimited traffic for a flat monthly rate of 30001 JPY.</t>
    <phoneticPr fontId="2"/>
  </si>
  <si>
    <t>NV12</t>
    <phoneticPr fontId="2"/>
  </si>
  <si>
    <t>NV24</t>
    <phoneticPr fontId="2"/>
  </si>
  <si>
    <t>GPU.7XL M40</t>
    <phoneticPr fontId="2"/>
  </si>
  <si>
    <t>Xeon E5-2690 v3</t>
    <phoneticPr fontId="2"/>
  </si>
  <si>
    <t>K80</t>
    <phoneticPr fontId="2"/>
  </si>
  <si>
    <t>Xeon E5-2690 v3</t>
    <phoneticPr fontId="2"/>
  </si>
  <si>
    <t>K80</t>
    <phoneticPr fontId="2"/>
  </si>
  <si>
    <t>M60</t>
    <phoneticPr fontId="2"/>
  </si>
  <si>
    <t>K80</t>
    <phoneticPr fontId="2"/>
  </si>
  <si>
    <t>2xK2 E5-2690v4</t>
    <phoneticPr fontId="2"/>
  </si>
  <si>
    <t>K2 E5-2690v3</t>
    <phoneticPr fontId="2"/>
  </si>
  <si>
    <t>CR P100x8 x86</t>
    <phoneticPr fontId="2"/>
  </si>
  <si>
    <t>CR P6000x8 x86</t>
    <phoneticPr fontId="2"/>
  </si>
  <si>
    <t>CR P40x4 x86</t>
    <phoneticPr fontId="2"/>
  </si>
  <si>
    <t xml:space="preserve">SATA RAID1 </t>
    <phoneticPr fontId="2"/>
  </si>
  <si>
    <t>SATA RAID1</t>
    <phoneticPr fontId="2"/>
  </si>
  <si>
    <t>Research group must pass review prior to usage. Nodes*hours (hours limit) calculated for jobs that run &gt;1 hour and &lt;1 day. Maximum job run time is 4 days.</t>
    <phoneticPr fontId="2"/>
  </si>
  <si>
    <t>Research group must pass review prior to usage. Research results must be published. Nodes*hours (hours limit) calculated for jobs that run &gt;1 hour and &lt;1 day. Maximum job run time is 4 days.</t>
    <phoneticPr fontId="2"/>
  </si>
  <si>
    <t>https://www.leadergpu.com</t>
    <phoneticPr fontId="2"/>
  </si>
  <si>
    <t>Included Internet traffic for monthly based payments: 10 Tb/month; weekly based payments: 2.5 Tb/week; minute/hourly based payments: 0 Gb. Additional 1Gb (not included): 0,09 &amp;euro;/Gb.</t>
    <phoneticPr fontId="2"/>
  </si>
  <si>
    <t>Included Internet traffic for monthly based payments: 10 Tb/month; weekly based payments: 2.5 Tb/week; minute/hourly based payments: 0 Gb. Additional 1Gb (not included): 0,09 &amp;euro;/Gb.</t>
    <phoneticPr fontId="2"/>
  </si>
  <si>
    <t>Included Internet traffic for monthly based payments: 10 Tb/month; weekly based payments: 2.5 Tb/week; minute/hourly based payments: 0 Gb. Additional 1Gb (not included): 0,09 &amp;euro;/Gb.</t>
    <phoneticPr fontId="2"/>
  </si>
  <si>
    <t>g3.4xlarge</t>
    <phoneticPr fontId="2"/>
  </si>
  <si>
    <t>g3.8xlarge</t>
    <phoneticPr fontId="2"/>
  </si>
  <si>
    <t>g3.16xlarge</t>
    <phoneticPr fontId="2"/>
  </si>
  <si>
    <t>2 x 2048</t>
    <phoneticPr fontId="2"/>
  </si>
  <si>
    <t>AZ p2 dedicated</t>
    <phoneticPr fontId="2"/>
  </si>
  <si>
    <t>p2.16xlarge</t>
    <phoneticPr fontId="2"/>
  </si>
  <si>
    <t>p2.8xlarge</t>
    <phoneticPr fontId="2"/>
  </si>
  <si>
    <t>p2.xlarge</t>
    <phoneticPr fontId="2"/>
  </si>
  <si>
    <t>p3.2xlarge</t>
    <phoneticPr fontId="2"/>
  </si>
  <si>
    <t>p3.8xlarge</t>
    <phoneticPr fontId="2"/>
  </si>
  <si>
    <t>p3.16xlarge</t>
    <phoneticPr fontId="2"/>
  </si>
  <si>
    <t>V100</t>
    <phoneticPr fontId="2"/>
  </si>
  <si>
    <t>Prices for US East region. Other regions prices may differ. Free Outbound Traffic = 1 GB/month.  One virtual CPU performance is calculated as one real Xeon E5-2686 v4 performance devided by 18 cores * 2 Hyper-threads = 36.</t>
    <phoneticPr fontId="2"/>
  </si>
  <si>
    <t>Prices for US East region. Other regions prices may differ. Free Outbound Traffic = 1 GB/month.  One virtual CPU performance is calculated as one real Xeon E5-2686 v4 performance devided by 18 cores * 2 Hyper-threads = 36.</t>
    <phoneticPr fontId="2"/>
  </si>
  <si>
    <t>Prices for US East region. Other regions prices may differ. Free Outbound Traffic = 1 GB/month.  One virtual CPU performance is calculated as one real Xeon E5-2686 v4 performance devided by 18 cores * 2 Hyper-threads = 36</t>
    <phoneticPr fontId="2"/>
  </si>
  <si>
    <t>Prices for US East region. Other regions prices may differ. Free Outbound Traffic = 1 GB/month.  One virtual CPU performance is calculated as one real Xeon E5-2686 v4 performance devided by 18 cores * 2 Hyper-threads = 36</t>
    <phoneticPr fontId="2"/>
  </si>
  <si>
    <t>Prices for US East region. Other regions prices may differ.</t>
  </si>
  <si>
    <t>Prices for US East region. Other regions prices may differ. 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t>
    <phoneticPr fontId="2"/>
  </si>
  <si>
    <t>Prices for US East region. Other regions prices may differ. 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t>
    <phoneticPr fontId="2"/>
  </si>
  <si>
    <t>p3 dedicated host On-demand</t>
    <phoneticPr fontId="2"/>
  </si>
  <si>
    <t>V100</t>
    <phoneticPr fontId="2"/>
  </si>
  <si>
    <t>g3 dedicated host On-demand</t>
    <phoneticPr fontId="2"/>
  </si>
  <si>
    <t>AZ p2 dedicated 3y.100Up</t>
    <phoneticPr fontId="2"/>
  </si>
  <si>
    <t>AZ p3 dedicated</t>
    <phoneticPr fontId="2"/>
  </si>
  <si>
    <t>AZ g3 dedicated</t>
    <phoneticPr fontId="2"/>
  </si>
  <si>
    <t>p3 dedicated host 1 year on Upfront</t>
    <phoneticPr fontId="2"/>
  </si>
  <si>
    <t>p3 dedicated host 1 year 100% Upfront</t>
    <phoneticPr fontId="2"/>
  </si>
  <si>
    <t xml:space="preserve">Prices for US East region. Other regions prices may differ. </t>
    <phoneticPr fontId="2"/>
  </si>
  <si>
    <t>AZ p3 dedicated 1y.100Up</t>
    <phoneticPr fontId="2"/>
  </si>
  <si>
    <t>Xeon E5-2630 v4</t>
    <phoneticPr fontId="2"/>
  </si>
  <si>
    <t>Xeon E5-2630 v4</t>
    <phoneticPr fontId="2"/>
  </si>
  <si>
    <t>8-GPU x86 V100</t>
    <phoneticPr fontId="2"/>
  </si>
  <si>
    <t>V100</t>
    <phoneticPr fontId="2"/>
  </si>
  <si>
    <t>P100</t>
    <phoneticPr fontId="2"/>
  </si>
  <si>
    <t>POWER8</t>
    <phoneticPr fontId="2"/>
  </si>
  <si>
    <t>SSD</t>
    <phoneticPr fontId="2"/>
  </si>
  <si>
    <t>USD</t>
    <phoneticPr fontId="2"/>
  </si>
  <si>
    <t>4-GPU x86 V100</t>
    <phoneticPr fontId="2"/>
  </si>
  <si>
    <t>SSD</t>
    <phoneticPr fontId="2"/>
  </si>
  <si>
    <t>SATA</t>
    <phoneticPr fontId="2"/>
  </si>
  <si>
    <t>CR V100x4 x86</t>
    <phoneticPr fontId="2"/>
  </si>
  <si>
    <t>CR V100x8 x86</t>
    <phoneticPr fontId="2"/>
  </si>
  <si>
    <t>http://www.cirrascale.com/pricing_x86BM.php</t>
  </si>
  <si>
    <t>http://www.cirrascale.com/pricing_x86BM.php</t>
    <phoneticPr fontId="2"/>
  </si>
  <si>
    <t>2 x V100</t>
    <phoneticPr fontId="2"/>
  </si>
  <si>
    <t>V100</t>
    <phoneticPr fontId="2"/>
  </si>
  <si>
    <t>SSD</t>
    <phoneticPr fontId="2"/>
  </si>
  <si>
    <t>EUR</t>
    <phoneticPr fontId="2"/>
  </si>
  <si>
    <t>EUR</t>
    <phoneticPr fontId="2"/>
  </si>
  <si>
    <t>Link</t>
    <phoneticPr fontId="2"/>
  </si>
  <si>
    <t>AZ p2 dedicated 1y.100Up</t>
    <phoneticPr fontId="2"/>
  </si>
  <si>
    <t>https://www.softlayer.com/cloud-computing/bluemix/store/orderHourlyBareMetalInstance/178055/177?language=en&amp;cm_mc_uid=85839695048713933876447&amp;cm_mc_sid_50200000=1495792638&amp;cm_mc_sid_52640000=1495792638</t>
    <phoneticPr fontId="2"/>
  </si>
  <si>
    <t>http://www.cc.u-tokyo.ac.jp/system/reedbush/reedbush_course.html</t>
    <phoneticPr fontId="2"/>
  </si>
  <si>
    <t>TU personal</t>
    <phoneticPr fontId="2"/>
  </si>
  <si>
    <t>http://www.cc.u-tokyo.ac.jp/system/reedbush/reedbush_course.html</t>
    <phoneticPr fontId="2"/>
  </si>
  <si>
    <t>IDCF M40</t>
    <phoneticPr fontId="2"/>
  </si>
  <si>
    <t>IBM P100 E5-2620v4</t>
    <phoneticPr fontId="2"/>
  </si>
  <si>
    <t>IBM P100 E5-2650v4</t>
    <phoneticPr fontId="2"/>
  </si>
  <si>
    <t>IBM K80 E5-2690v3</t>
    <phoneticPr fontId="2"/>
  </si>
  <si>
    <t>IBM K2 E5-2620v3</t>
    <phoneticPr fontId="2"/>
  </si>
  <si>
    <t>TU ded. rev</t>
    <phoneticPr fontId="2"/>
  </si>
  <si>
    <t>https://aws.amazon.com/ec2/pricing/on-demand/?refid=em_22240</t>
    <phoneticPr fontId="2"/>
  </si>
  <si>
    <t>https://aws.amazon.com/ec2/pricing/on-demand/?refid=em_22240</t>
    <phoneticPr fontId="2"/>
  </si>
  <si>
    <t>https://aws.amazon.com/ec2/pricing/on-demand/?refid=em_22240</t>
    <phoneticPr fontId="2"/>
  </si>
  <si>
    <t>https://aws.amazon.com/ec2/dedicated-hosts/pricing/</t>
    <phoneticPr fontId="2"/>
  </si>
  <si>
    <t>https://aws.amazon.com/ec2/dedicated-hosts/pricing/</t>
    <phoneticPr fontId="2"/>
  </si>
  <si>
    <t>https://www.softlayer.com/cloud-computing/bluemix/store/configureOrder/553?language=en&amp;cm_mc_uid=85839695048713933876447&amp;cm_mc_sid_50200000=1495792638&amp;cm_mc_sid_52640000=1495792638</t>
    <phoneticPr fontId="2"/>
  </si>
  <si>
    <t>https://www.softlayer.com/cloud-computing/bluemix/store/configureOrder/553?language=en&amp;cm_mc_uid=85839695048713933876447&amp;cm_mc_sid_50200000=1495792638&amp;cm_mc_sid_52640000=1495792639</t>
    <phoneticPr fontId="2"/>
  </si>
  <si>
    <t>https://www.softlayer.com/cloud-computing/bluemix/store/orderHourlyBareMetalInstance/178087/171?language=en&amp;cm_mc_uid=85839695048713933876447&amp;cm_mc_sid_50200000=1495792638&amp;cm_mc_sid_52640000=1495792638</t>
    <phoneticPr fontId="2"/>
  </si>
  <si>
    <t>https://www.softlayer.com/cloud-computing/bluemix/Store/configureOrder/251/47057,168829,2397?language=en&amp;cm_mc_uid=85839695048713933876447&amp;cm_mc_sid_50200000=1496127251&amp;cm_mc_sid_52640000=1496127251</t>
    <phoneticPr fontId="2"/>
  </si>
  <si>
    <t>https://www.softlayer.com/cloud-computing/bluemix/Store/configureOrder/553/176647,168829?language=en&amp;cm_mc_uid=85839695048713933876447&amp;cm_mc_sid_50200000=1496127251&amp;cm_mc_sid_52640000=1496127251</t>
    <phoneticPr fontId="2"/>
  </si>
  <si>
    <t>https://www.softlayer.com/cloud-computing/bluemix/Store/configureOrder/553/178055,168829?language=en&amp;cm_mc_uid=85839695048713933876447&amp;cm_mc_sid_50200000=1496127251&amp;cm_mc_sid_52640000=1496127251</t>
    <phoneticPr fontId="2"/>
  </si>
  <si>
    <t>https://www.softlayer.com/cloud-computing/bluemix/Store/orderHourlyBareMetalInstance/178087/153?language=en&amp;cm_mc_uid=85839695048713933876447&amp;cm_mc_sid_50200000=1496127251&amp;cm_mc_sid_52640000=1496127251</t>
    <phoneticPr fontId="2"/>
  </si>
  <si>
    <t>IBM 2xK80 E5-2620v4</t>
    <phoneticPr fontId="2"/>
  </si>
  <si>
    <t>https://www.softlayer.com/cloud-computing/bluemix/Store/configureOrder/251/47057%2C46480%2C2397?language=en&amp;cm_mc_uid=85839695048713933876447&amp;cm_mc_sid_50200000=1496127251&amp;cm_mc_sid_52640000=1496127251</t>
    <phoneticPr fontId="2"/>
  </si>
  <si>
    <t>https://www.softlayer.com/cloud-computing/bluemix/Store/orderHourlyBareMetalInstance/178055/157?language=en&amp;cm_mc_uid=85839695048713933876447&amp;cm_mc_sid_50200000=1496127251&amp;cm_mc_sid_52640000=1496127251</t>
    <phoneticPr fontId="2"/>
  </si>
  <si>
    <t>IBM 2xK2 E5-2690v4</t>
    <phoneticPr fontId="2"/>
  </si>
  <si>
    <t>https://www.softlayer.com/cloud-computing/bluemix/Store/configureOrder/251/141695%2C2739?language=en&amp;cm_mc_uid=85839695048713933876447&amp;cm_mc_sid_50200000=1496127251&amp;cm_mc_sid_52640000=1496127251</t>
    <phoneticPr fontId="2"/>
  </si>
  <si>
    <t>https://www.softlayer.com/cloud-computing/bluemix/Store/configureOrder/251/141695%2C47061%2C279?language=en&amp;cm_mc_uid=85839695048713933876447&amp;cm_mc_sid_50200000=1496127251&amp;cm_mc_sid_52640000=1496127251#category-disk0-title</t>
    <phoneticPr fontId="2"/>
  </si>
  <si>
    <t>IBM K2 E5-2690v3</t>
    <phoneticPr fontId="2"/>
  </si>
  <si>
    <t>http://www.cirrascale.com/pricing_x86BM.php</t>
    <phoneticPr fontId="2"/>
  </si>
  <si>
    <t>CR K80x8 x86</t>
    <phoneticPr fontId="2"/>
  </si>
  <si>
    <t>LT GTX1080Tix2</t>
    <phoneticPr fontId="2"/>
  </si>
  <si>
    <t>LT GTX1080Tix4 ltd.</t>
    <phoneticPr fontId="2"/>
  </si>
  <si>
    <t>LT GTX1080x2</t>
    <phoneticPr fontId="2"/>
  </si>
  <si>
    <t>LT GTX1080x4 ltd.</t>
    <phoneticPr fontId="2"/>
  </si>
  <si>
    <t>LT GTX1080x8</t>
    <phoneticPr fontId="2"/>
  </si>
  <si>
    <t>TU edu</t>
    <phoneticPr fontId="2"/>
  </si>
  <si>
    <t>http://www.cc.u-tokyo.ac.jp/system/reedbush/reedbush_course.html</t>
    <phoneticPr fontId="2"/>
  </si>
  <si>
    <t>TU rev edu</t>
    <phoneticPr fontId="2"/>
  </si>
  <si>
    <t>TU rev</t>
    <phoneticPr fontId="2"/>
  </si>
  <si>
    <t>TU ded. rev edu</t>
    <phoneticPr fontId="2"/>
  </si>
  <si>
    <t>IDCF P100</t>
    <phoneticPr fontId="2"/>
  </si>
  <si>
    <t>Tsub.S</t>
    <phoneticPr fontId="2"/>
  </si>
  <si>
    <t>Tsub.S open</t>
    <phoneticPr fontId="2"/>
  </si>
  <si>
    <t>Tsub.S96</t>
    <phoneticPr fontId="2"/>
  </si>
  <si>
    <t>Tsub.S96 open</t>
    <phoneticPr fontId="2"/>
  </si>
  <si>
    <t>Tsub.G</t>
    <phoneticPr fontId="2"/>
  </si>
  <si>
    <t>Tsub.G open</t>
    <phoneticPr fontId="2"/>
  </si>
  <si>
    <t>AN</t>
    <phoneticPr fontId="2"/>
  </si>
  <si>
    <t>GPU.7XL P100</t>
    <phoneticPr fontId="2"/>
  </si>
  <si>
    <t>S96</t>
    <phoneticPr fontId="2"/>
  </si>
  <si>
    <t>S96 open</t>
    <phoneticPr fontId="2"/>
  </si>
  <si>
    <t>LT V100x2</t>
    <phoneticPr fontId="2"/>
  </si>
  <si>
    <t>Short Names</t>
    <phoneticPr fontId="2"/>
  </si>
  <si>
    <t>AZ p2 dedicated 1y.</t>
    <phoneticPr fontId="2"/>
  </si>
  <si>
    <t>AZ p2 dedicated 3y.</t>
    <phoneticPr fontId="2"/>
  </si>
  <si>
    <t>AZ p3 dedicated 1y.</t>
    <phoneticPr fontId="2"/>
  </si>
  <si>
    <t>8-GPU AMD V100</t>
    <phoneticPr fontId="2"/>
  </si>
  <si>
    <t>CR V100x8 AMD</t>
    <phoneticPr fontId="2"/>
  </si>
  <si>
    <t>AMD EPYC 7401P</t>
    <phoneticPr fontId="2"/>
  </si>
  <si>
    <t>8c52mK80</t>
    <phoneticPr fontId="2"/>
  </si>
  <si>
    <t>12c78mK80x2</t>
    <phoneticPr fontId="2"/>
  </si>
  <si>
    <t>https://cloud.google.com/products/calculator/</t>
    <phoneticPr fontId="2"/>
  </si>
  <si>
    <t>24c156mK80x4</t>
    <phoneticPr fontId="2"/>
  </si>
  <si>
    <t>32c208mK80x4</t>
    <phoneticPr fontId="2"/>
  </si>
  <si>
    <t>8c52mP100</t>
    <phoneticPr fontId="2"/>
  </si>
  <si>
    <t>64c416mP100x4</t>
    <phoneticPr fontId="2"/>
  </si>
  <si>
    <t>64c416mK80x8</t>
    <phoneticPr fontId="2"/>
  </si>
  <si>
    <t>24c156mP100x2</t>
    <phoneticPr fontId="2"/>
  </si>
  <si>
    <t>Prices for West US 2 region. Charged per minute. 1 GPU in specification is 1/2 of K80 board.</t>
    <phoneticPr fontId="2"/>
  </si>
  <si>
    <t xml:space="preserve">Prices for West US 2 region. Charged per minute. </t>
    <phoneticPr fontId="2"/>
  </si>
  <si>
    <t>Prices for West US 2 region.. Charged per minute. RDMA capable.</t>
    <phoneticPr fontId="2"/>
  </si>
  <si>
    <t>SSD</t>
    <phoneticPr fontId="2"/>
  </si>
  <si>
    <t>SSD</t>
    <phoneticPr fontId="2"/>
  </si>
  <si>
    <t>Xeon E5-1630 v4</t>
    <phoneticPr fontId="2"/>
  </si>
  <si>
    <t>V100 2620</t>
    <phoneticPr fontId="2"/>
  </si>
  <si>
    <t>V100 2650</t>
    <phoneticPr fontId="2"/>
  </si>
  <si>
    <t>V100 2690</t>
    <phoneticPr fontId="2"/>
  </si>
  <si>
    <t>V100</t>
    <phoneticPr fontId="2"/>
  </si>
  <si>
    <t>Xeon E5-2620 v4</t>
    <phoneticPr fontId="2"/>
  </si>
  <si>
    <t>Xeon E5-2650 v4</t>
    <phoneticPr fontId="2"/>
  </si>
  <si>
    <t>Xeon E5-2690 v4</t>
    <phoneticPr fontId="2"/>
  </si>
  <si>
    <t>SATA</t>
    <phoneticPr fontId="2"/>
  </si>
  <si>
    <t>P100 E5-2690v4</t>
    <phoneticPr fontId="2"/>
  </si>
  <si>
    <t>P100 E5-2620v4</t>
    <phoneticPr fontId="2"/>
  </si>
  <si>
    <t>500GB of Internet traffic included.</t>
    <phoneticPr fontId="2"/>
  </si>
  <si>
    <t>https://www.softlayer.com/cloud-computing/bluemix/store/configureOrder/553?language=en&amp;cm_mc_uid=85839695048713933876447&amp;cm_mc_sid_50200000=84470091517907062056&amp;cm_mc_sid_52640000=53878961517907062058</t>
    <phoneticPr fontId="2"/>
  </si>
  <si>
    <t>IBM P100 E5-2690v4</t>
    <phoneticPr fontId="2"/>
  </si>
  <si>
    <t>IBM V100 2620</t>
    <phoneticPr fontId="2"/>
  </si>
  <si>
    <t>IBM V100 2650</t>
    <phoneticPr fontId="2"/>
  </si>
  <si>
    <t>IBM V100 2690</t>
    <phoneticPr fontId="2"/>
  </si>
  <si>
    <t>M60x2 E5-2690v4</t>
    <phoneticPr fontId="2"/>
  </si>
  <si>
    <t>IBM M60x2 2690v4</t>
    <phoneticPr fontId="2"/>
  </si>
  <si>
    <t>https://www.softlayer.com/cloud-computing/bluemix/Store/configureOrder/251/47057,168829,2397?language=en&amp;cm_mc_uid=85839695048713933876447&amp;cm_mc_sid_50200000=84470091517907062056&amp;cm_mc_sid_52640000=53878961517907062058</t>
    <phoneticPr fontId="2"/>
  </si>
  <si>
    <t>M60x2 E5-2620v4</t>
    <phoneticPr fontId="2"/>
  </si>
  <si>
    <t>IBM M60x2 2620v4</t>
    <phoneticPr fontId="2"/>
  </si>
  <si>
    <t>IBM M60 2650v3</t>
    <phoneticPr fontId="2"/>
  </si>
  <si>
    <t>IBM M60 2620v3</t>
    <phoneticPr fontId="2"/>
  </si>
  <si>
    <t>IBM M60 2620v4</t>
    <phoneticPr fontId="2"/>
  </si>
  <si>
    <t>Tesla V100 model</t>
    <phoneticPr fontId="2"/>
  </si>
  <si>
    <t>SK V100x1</t>
    <phoneticPr fontId="2"/>
  </si>
  <si>
    <t>2 x P100</t>
    <phoneticPr fontId="2"/>
  </si>
  <si>
    <t>LT P100x2</t>
    <phoneticPr fontId="2"/>
  </si>
  <si>
    <t>https://www.softlayer.com/cloud-computing/bluemix/store/configureOrder/553?language=en&amp;cm_mc_uid=13133472012515151783831&amp;cm_mc_sid_50200000=1517002889&amp;cm_mc_sid_52640000=</t>
  </si>
  <si>
    <t>https://www.softlayer.com/cloud-computing/bluemix/store/configureOrder/553?language=en&amp;cm_mc_uid=13133472012515151783831&amp;cm_mc_sid_50200000=1517002889&amp;cm_mc_sid_52640001=</t>
  </si>
  <si>
    <t>https://www.softlayer.com/cloud-computing/bluemix/store/configureOrder/553?language=en&amp;cm_mc_uid=13133472012515151783831&amp;cm_mc_sid_50200000=1517002889&amp;cm_mc_sid_52640002=</t>
  </si>
  <si>
    <t>2-GPU V100 POWER9</t>
    <phoneticPr fontId="2"/>
  </si>
  <si>
    <t>POWER9</t>
    <phoneticPr fontId="2"/>
  </si>
  <si>
    <t>CR V1000x2 P9</t>
    <phoneticPr fontId="2"/>
  </si>
  <si>
    <t>V100</t>
    <phoneticPr fontId="2"/>
  </si>
  <si>
    <t>SATA</t>
    <phoneticPr fontId="2"/>
  </si>
  <si>
    <t>4-GPU V100 POWER9</t>
    <phoneticPr fontId="2"/>
  </si>
  <si>
    <t>CRV100x4 P9</t>
    <phoneticPr fontId="2"/>
  </si>
  <si>
    <t>CR P100x2 P8-10</t>
    <phoneticPr fontId="2"/>
  </si>
  <si>
    <t xml:space="preserve">2-GPU P100 POWER8-10 </t>
    <phoneticPr fontId="2"/>
  </si>
  <si>
    <t xml:space="preserve">4-GPU P100 POWER8-10 </t>
    <phoneticPr fontId="2"/>
  </si>
  <si>
    <t>CR P100x4 P8-10</t>
    <phoneticPr fontId="2"/>
  </si>
  <si>
    <t>Included Internet traffic for monthly based payments: 10 Tb/month; weekly based payments: 2.5 Tb/week; minute/hourly based payments: 0 Gb. Additional 1Gb (not included): 0,09 &amp;euro;/Gb. Special price till the end of ..</t>
    <phoneticPr fontId="2"/>
  </si>
  <si>
    <t>Included Internet traffic for monthly based payments: 10 Tb/month; weekly based payments: 2.5 Tb/week; minute/hourly based payments: 0 Gb. Additional 1Gb (not included): 0,09 &amp;euro;/Gb. Special price till end of ...</t>
    <phoneticPr fontId="2"/>
  </si>
  <si>
    <t>2 x V100nvlink</t>
    <phoneticPr fontId="2"/>
  </si>
  <si>
    <t>Xeon Silver 4114</t>
    <phoneticPr fontId="2"/>
  </si>
  <si>
    <t>SSD</t>
    <phoneticPr fontId="2"/>
  </si>
  <si>
    <t>Included Internet traffic for monthly based payments: 10 Tb/month; weekly based payments: 2.5 Tb/week; minute/hourly based payments: 0 Gb. Additional 1Gb (not included): 0,10 &amp;euro;/Gb.</t>
  </si>
  <si>
    <t>LT V100x2NVlink</t>
    <phoneticPr fontId="2"/>
  </si>
  <si>
    <t>P4</t>
  </si>
  <si>
    <t>SSD</t>
  </si>
  <si>
    <t>Prices for Iowa region, custom machine types. Virtual CPU is implemented as a single hardware hyper-thread. CPU performance is calculated for a 2.2 GHz Intel Xeon E5 v4 (Broadwell).&lt;br&gt;Assumption: CPU considered to have 2 hyper threads per physical core</t>
  </si>
  <si>
    <t>Prices for Oregon region, custom machine types. Virtual CPU is implemented as a single hardware hyper-thread. CPU performance is calculated for a 2.2 GHz Intel Xeon E5 v4 (Broadwell).&lt;br&gt;Assumption: CPU considered to have 2 hyper threads per physical core</t>
  </si>
  <si>
    <t>Prices for Oregon region, custom machine types. Virtual CPU is implemented as a single hardware hyper-thread. CPU performance is calculated for a 2.2 GHz Intel Xeon E5 v4 (Broadwell).&lt;br&gt;Assumption: CPU considered to have 2 hyper threads per physical core.</t>
  </si>
  <si>
    <t>8c30mP4x1</t>
  </si>
  <si>
    <t>T4</t>
  </si>
  <si>
    <t>8c30mT4x1</t>
  </si>
  <si>
    <t>8c30mV100x1</t>
  </si>
  <si>
    <t>p3dn.24xlarge</t>
  </si>
  <si>
    <t>Prices for US East region. Other regions prices may differ. Free Outbound Traffic = 1 GB/month.  One virtual CPU performance is calculated as one real Xeon E5-2686 v4 performance devided by 18 cores * 2 Hyper-threads = 36</t>
  </si>
  <si>
    <t>https://aws.amazon.com/ec2/pricing/on-demand/?refid=em_22240</t>
  </si>
  <si>
    <t>V100</t>
  </si>
  <si>
    <t>Xeon P-8175M</t>
  </si>
  <si>
    <t>NVMe</t>
  </si>
  <si>
    <t>AZ p3dn.24xl nvme</t>
  </si>
  <si>
    <t>AZ p2.xl</t>
  </si>
  <si>
    <t>AZ p2.8xl</t>
  </si>
  <si>
    <t>AZ p2.16xl</t>
  </si>
  <si>
    <t>AZ p3.2xl</t>
  </si>
  <si>
    <t>AZ p3.8xl</t>
  </si>
  <si>
    <t>AZ p3.16xl</t>
  </si>
  <si>
    <t>AZ g3.4xl</t>
  </si>
  <si>
    <t>AZ g3.8xl</t>
  </si>
  <si>
    <t>AZ g3.16xl</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</si>
</sst>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409]#,##0.00_);\([$$-409]#,##0.00\)"/>
    <numFmt numFmtId="165" formatCode="\$#,##0.00"/>
    <numFmt numFmtId="166" formatCode="[$€-2]\ #,##0.00"/>
    <numFmt numFmtId="167" formatCode="[$¥-411]#,##0.00"/>
  </numFmts>
  <fonts count="26" x14ac:knownFonts="1">
    <font>
      <sz val="12"/>
      <color theme="1"/>
      <name val="Franklin Gothic Book"/>
      <family val="2"/>
      <scheme val="minor"/>
    </font>
    <font>
      <b/>
      <sz val="11"/>
      <color theme="3"/>
      <name val="Franklin Gothic Book"/>
      <family val="2"/>
      <charset val="128"/>
      <scheme val="minor"/>
    </font>
    <font>
      <sz val="6"/>
      <name val="Franklin Gothic Book"/>
      <family val="2"/>
      <charset val="128"/>
      <scheme val="minor"/>
    </font>
    <font>
      <b/>
      <sz val="11"/>
      <color theme="3"/>
      <name val="Avenir Black"/>
    </font>
    <font>
      <sz val="12"/>
      <color theme="1"/>
      <name val="Avenir Black"/>
    </font>
    <font>
      <sz val="18"/>
      <color theme="1"/>
      <name val="Avenir Black"/>
    </font>
    <font>
      <sz val="12"/>
      <color theme="1"/>
      <name val="Arial"/>
    </font>
    <font>
      <sz val="16"/>
      <color theme="3"/>
      <name val="Avenir Black"/>
    </font>
    <font>
      <u/>
      <sz val="12"/>
      <color theme="10"/>
      <name val="Franklin Gothic Book"/>
      <family val="2"/>
      <charset val="128"/>
      <scheme val="minor"/>
    </font>
    <font>
      <u/>
      <sz val="12"/>
      <color theme="11"/>
      <name val="Franklin Gothic Book"/>
      <family val="2"/>
      <charset val="128"/>
      <scheme val="minor"/>
    </font>
    <font>
      <sz val="10"/>
      <color indexed="81"/>
      <name val="ＭＳ Ｐゴシック"/>
      <family val="2"/>
      <charset val="128"/>
    </font>
    <font>
      <b/>
      <sz val="10"/>
      <color indexed="81"/>
      <name val="ＭＳ Ｐゴシック"/>
      <family val="2"/>
      <charset val="128"/>
    </font>
    <font>
      <sz val="10"/>
      <color theme="1"/>
      <name val="Abadi MT Condensed Light"/>
    </font>
    <font>
      <sz val="12"/>
      <color rgb="FF000000"/>
      <name val="Franklin Gothic Book"/>
      <family val="3"/>
      <charset val="128"/>
      <scheme val="minor"/>
    </font>
    <font>
      <b/>
      <sz val="12"/>
      <color rgb="FF14121F"/>
      <name val="Arial Narrow"/>
    </font>
    <font>
      <sz val="16"/>
      <color rgb="FF1F1F1F"/>
      <name val="Arial Narrow"/>
    </font>
    <font>
      <i/>
      <sz val="12"/>
      <color theme="1" tint="0.499984740745262"/>
      <name val="Arial"/>
    </font>
    <font>
      <b/>
      <sz val="18"/>
      <color theme="3"/>
      <name val="Franklin Gothic Medium"/>
      <family val="2"/>
      <charset val="128"/>
      <scheme val="major"/>
    </font>
    <font>
      <sz val="12"/>
      <color rgb="FF3F3F76"/>
      <name val="Franklin Gothic Book"/>
      <family val="2"/>
      <charset val="128"/>
      <scheme val="minor"/>
    </font>
    <font>
      <b/>
      <sz val="12"/>
      <color rgb="FF3F3F3F"/>
      <name val="Franklin Gothic Book"/>
      <family val="2"/>
      <charset val="128"/>
      <scheme val="minor"/>
    </font>
    <font>
      <b/>
      <sz val="12"/>
      <color rgb="FFFA7D00"/>
      <name val="Franklin Gothic Book"/>
      <family val="2"/>
      <charset val="128"/>
      <scheme val="minor"/>
    </font>
    <font>
      <sz val="12"/>
      <color rgb="FFFA7D00"/>
      <name val="Franklin Gothic Book"/>
      <family val="2"/>
      <charset val="128"/>
      <scheme val="minor"/>
    </font>
    <font>
      <b/>
      <sz val="12"/>
      <color theme="0"/>
      <name val="Franklin Gothic Book"/>
      <family val="2"/>
      <charset val="128"/>
      <scheme val="minor"/>
    </font>
    <font>
      <sz val="12"/>
      <name val="Arial"/>
    </font>
    <font>
      <sz val="12"/>
      <color rgb="FF9C6500"/>
      <name val="Franklin Gothic Book"/>
      <family val="2"/>
      <charset val="128"/>
      <scheme val="minor"/>
    </font>
    <font>
      <sz val="12"/>
      <color rgb="FF000000"/>
      <name val="Arial"/>
    </font>
  </fonts>
  <fills count="7">
    <fill>
      <patternFill patternType="none"/>
    </fill>
    <fill>
      <patternFill patternType="gray125"/>
    </fill>
    <fill>
      <patternFill patternType="solid">
        <fgColor rgb="FFFFCC99"/>
      </patternFill>
    </fill>
    <fill>
      <patternFill patternType="solid">
        <fgColor rgb="FFF2F2F2"/>
      </patternFill>
    </fill>
    <fill>
      <patternFill patternType="solid">
        <fgColor rgb="FFA5A5A5"/>
      </patternFill>
    </fill>
    <fill>
      <patternFill patternType="solid">
        <fgColor theme="6" tint="0.79998168889431442"/>
        <bgColor indexed="65"/>
      </patternFill>
    </fill>
    <fill>
      <patternFill patternType="solid">
        <fgColor rgb="FFFFEB9C"/>
      </patternFill>
    </fill>
  </fills>
  <borders count="9">
    <border>
      <left/>
      <right/>
      <top/>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ck">
        <color theme="4"/>
      </top>
      <bottom/>
      <diagonal/>
    </border>
    <border>
      <left/>
      <right/>
      <top/>
      <bottom style="thick">
        <color rgb="FF797B7E"/>
      </bottom>
      <diagonal/>
    </border>
  </borders>
  <cellStyleXfs count="1463">
    <xf numFmtId="0" fontId="0" fillId="0" borderId="0"/>
    <xf numFmtId="0" fontId="15" fillId="0" borderId="1" applyNumberFormat="0" applyFill="0" applyAlignment="0" applyProtection="0"/>
    <xf numFmtId="0" fontId="1"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65" fontId="16" fillId="0"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5"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alignment horizontal="right"/>
    </xf>
    <xf numFmtId="0" fontId="12"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4" fillId="0" borderId="2" applyNumberFormat="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7" fillId="0" borderId="0" applyNumberFormat="0" applyFill="0" applyBorder="0" applyAlignment="0" applyProtection="0"/>
    <xf numFmtId="0" fontId="18" fillId="2" borderId="3" applyNumberFormat="0" applyAlignment="0" applyProtection="0"/>
    <xf numFmtId="0" fontId="19" fillId="3" borderId="4" applyNumberFormat="0" applyAlignment="0" applyProtection="0"/>
    <xf numFmtId="0" fontId="20" fillId="3" borderId="3" applyNumberFormat="0" applyAlignment="0" applyProtection="0"/>
    <xf numFmtId="0" fontId="21" fillId="0" borderId="5" applyNumberFormat="0" applyFill="0" applyAlignment="0" applyProtection="0"/>
    <xf numFmtId="0" fontId="22" fillId="4" borderId="6"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65" fontId="23" fillId="0" borderId="0">
      <alignment horizontal="right"/>
    </xf>
    <xf numFmtId="0" fontId="14"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65" fontId="23" fillId="5"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24" fillId="6"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166" fontId="23" fillId="0" borderId="0">
      <alignment horizontal="right"/>
    </xf>
    <xf numFmtId="167" fontId="23" fillId="0" borderId="0">
      <alignment horizontal="right"/>
    </xf>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42">
    <xf numFmtId="0" fontId="0" fillId="0" borderId="0" xfId="0"/>
    <xf numFmtId="0" fontId="15" fillId="0" borderId="1" xfId="1"/>
    <xf numFmtId="0" fontId="3" fillId="0" borderId="0" xfId="2" applyFont="1"/>
    <xf numFmtId="0" fontId="4" fillId="0" borderId="0" xfId="0" applyFont="1"/>
    <xf numFmtId="0" fontId="5" fillId="0" borderId="0" xfId="0" applyFont="1"/>
    <xf numFmtId="0" fontId="6" fillId="0" borderId="0" xfId="0" applyFont="1"/>
    <xf numFmtId="0" fontId="7" fillId="0" borderId="1" xfId="1" applyFont="1"/>
    <xf numFmtId="0" fontId="6" fillId="0" borderId="0" xfId="0" applyFont="1" applyAlignment="1">
      <alignment horizontal="right"/>
    </xf>
    <xf numFmtId="0" fontId="6" fillId="0" borderId="0" xfId="0" applyFont="1" applyAlignment="1">
      <alignment horizontal="left"/>
    </xf>
    <xf numFmtId="0" fontId="6" fillId="0" borderId="0" xfId="0" applyNumberFormat="1" applyFont="1"/>
    <xf numFmtId="165" fontId="16" fillId="0" borderId="0" xfId="55">
      <alignment horizontal="right"/>
    </xf>
    <xf numFmtId="0" fontId="0" fillId="0" borderId="0" xfId="0"/>
    <xf numFmtId="0" fontId="0" fillId="0" borderId="0" xfId="0"/>
    <xf numFmtId="0" fontId="6" fillId="0" borderId="0" xfId="119">
      <alignment horizontal="right"/>
    </xf>
    <xf numFmtId="0" fontId="12" fillId="0" borderId="0" xfId="0" applyFont="1"/>
    <xf numFmtId="0" fontId="12" fillId="0" borderId="0" xfId="120"/>
    <xf numFmtId="0" fontId="14" fillId="0" borderId="2" xfId="263"/>
    <xf numFmtId="164" fontId="6" fillId="0" borderId="0" xfId="0" applyNumberFormat="1" applyFont="1"/>
    <xf numFmtId="0" fontId="6" fillId="0" borderId="0" xfId="119" applyNumberFormat="1">
      <alignment horizontal="right"/>
    </xf>
    <xf numFmtId="0" fontId="0" fillId="0" borderId="0" xfId="0" applyNumberFormat="1"/>
    <xf numFmtId="0" fontId="15" fillId="0" borderId="0" xfId="62"/>
    <xf numFmtId="0" fontId="14" fillId="0" borderId="0" xfId="357"/>
    <xf numFmtId="0" fontId="15" fillId="0" borderId="1" xfId="1" applyAlignment="1">
      <alignment horizontal="center"/>
    </xf>
    <xf numFmtId="165" fontId="23" fillId="0" borderId="0" xfId="356">
      <alignment horizontal="right"/>
    </xf>
    <xf numFmtId="0" fontId="6" fillId="0" borderId="0" xfId="438"/>
    <xf numFmtId="0" fontId="15" fillId="0" borderId="1" xfId="1" applyFill="1"/>
    <xf numFmtId="0" fontId="15" fillId="0" borderId="8" xfId="0" applyFont="1" applyBorder="1"/>
    <xf numFmtId="0" fontId="15" fillId="0" borderId="0" xfId="62" applyAlignment="1">
      <alignment horizontal="left" vertical="top"/>
    </xf>
    <xf numFmtId="0" fontId="13" fillId="0" borderId="0" xfId="0" applyFont="1"/>
    <xf numFmtId="0" fontId="24" fillId="6" borderId="0" xfId="594"/>
    <xf numFmtId="0" fontId="24" fillId="6" borderId="0" xfId="594" applyAlignment="1">
      <alignment horizontal="center" vertical="top"/>
    </xf>
    <xf numFmtId="0" fontId="0" fillId="0" borderId="0" xfId="0" applyAlignment="1">
      <alignment horizontal="center" vertical="top"/>
    </xf>
    <xf numFmtId="0" fontId="15" fillId="0" borderId="0" xfId="62" applyAlignment="1">
      <alignment horizontal="left" vertical="top"/>
    </xf>
    <xf numFmtId="167" fontId="23" fillId="0" borderId="0" xfId="636">
      <alignment horizontal="right"/>
    </xf>
    <xf numFmtId="0" fontId="15" fillId="0" borderId="7" xfId="62" applyBorder="1" applyAlignment="1">
      <alignment vertical="top"/>
    </xf>
    <xf numFmtId="0" fontId="15" fillId="0" borderId="0" xfId="62" applyAlignment="1">
      <alignment vertical="top"/>
    </xf>
    <xf numFmtId="0" fontId="15" fillId="0" borderId="0" xfId="0" applyFont="1"/>
    <xf numFmtId="0" fontId="15" fillId="0" borderId="1" xfId="1" applyAlignment="1">
      <alignment horizontal="center"/>
    </xf>
    <xf numFmtId="0" fontId="15" fillId="0" borderId="1" xfId="1" applyAlignment="1">
      <alignment horizontal="right"/>
    </xf>
    <xf numFmtId="0" fontId="14" fillId="0" borderId="2" xfId="263" applyAlignment="1">
      <alignment horizontal="right"/>
    </xf>
    <xf numFmtId="0" fontId="25" fillId="0" borderId="0" xfId="0" applyFont="1"/>
    <xf numFmtId="0" fontId="15" fillId="0" borderId="1" xfId="1" applyAlignment="1">
      <alignment horizontal="center"/>
    </xf>
  </cellXfs>
  <cellStyles count="1463">
    <cellStyle name="$Normal" xfId="356"/>
    <cellStyle name="¥ Normal" xfId="636"/>
    <cellStyle name="€ Normal" xfId="635"/>
    <cellStyle name="Calculation" xfId="343" builtinId="22" hidden="1"/>
    <cellStyle name="Check Cell" xfId="345" builtinId="23" hidden="1"/>
    <cellStyle name="comment" xfId="120"/>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7" builtinId="9" hidden="1"/>
    <cellStyle name="Followed Hyperlink" xfId="59" builtinId="9" hidden="1"/>
    <cellStyle name="Followed Hyperlink" xfId="61"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29"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Heading 1" xfId="1" builtinId="16" customBuiltin="1"/>
    <cellStyle name="Heading 1 2" xfId="62"/>
    <cellStyle name="Heading 2" xfId="263" builtinId="17" customBuiltin="1"/>
    <cellStyle name="Heading 2 2" xfId="357"/>
    <cellStyle name="Heading 4" xfId="2" builtinId="19"/>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6" builtinId="8" hidden="1"/>
    <cellStyle name="Hyperlink" xfId="58" builtinId="8" hidden="1"/>
    <cellStyle name="Hyperlink" xfId="60"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Input" xfId="341" builtinId="20" hidden="1"/>
    <cellStyle name="Linked Cell" xfId="344" builtinId="24" hidden="1"/>
    <cellStyle name="Neutral" xfId="594" builtinId="28"/>
    <cellStyle name="Normal" xfId="0" builtinId="0"/>
    <cellStyle name="Normal Arial-L-al" xfId="438"/>
    <cellStyle name="Normal1" xfId="119"/>
    <cellStyle name="Normal1 2sel" xfId="471"/>
    <cellStyle name="Output" xfId="342" builtinId="21" hidden="1"/>
    <cellStyle name="Style 1" xfId="55"/>
    <cellStyle name="Title" xfId="340" builtinId="15" hidden="1"/>
  </cellStyles>
  <dxfs count="114">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s>
  <tableStyles count="0" defaultTableStyle="TableStyleMedium9" defaultPivotStyle="PivotStyleMedium4"/>
  <colors>
    <mruColors>
      <color rgb="FFF3D915"/>
      <color rgb="FFF6A417"/>
      <color rgb="FFF96A1B"/>
      <color rgb="FF440F69"/>
      <color rgb="FF773E9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Angles">
  <a:themeElements>
    <a:clrScheme name="Angles">
      <a:dk1>
        <a:srgbClr val="000000"/>
      </a:dk1>
      <a:lt1>
        <a:srgbClr val="FFFFFF"/>
      </a:lt1>
      <a:dk2>
        <a:srgbClr val="434342"/>
      </a:dk2>
      <a:lt2>
        <a:srgbClr val="CDD7D9"/>
      </a:lt2>
      <a:accent1>
        <a:srgbClr val="797B7E"/>
      </a:accent1>
      <a:accent2>
        <a:srgbClr val="F96A1B"/>
      </a:accent2>
      <a:accent3>
        <a:srgbClr val="08A1D9"/>
      </a:accent3>
      <a:accent4>
        <a:srgbClr val="7C984A"/>
      </a:accent4>
      <a:accent5>
        <a:srgbClr val="C2AD8D"/>
      </a:accent5>
      <a:accent6>
        <a:srgbClr val="506E94"/>
      </a:accent6>
      <a:hlink>
        <a:srgbClr val="5F5F5F"/>
      </a:hlink>
      <a:folHlink>
        <a:srgbClr val="969696"/>
      </a:folHlink>
    </a:clrScheme>
    <a:fontScheme name="Angles">
      <a:majorFont>
        <a:latin typeface="Franklin Gothic Medium"/>
        <a:ea typeface=""/>
        <a:cs typeface=""/>
        <a:font script="Jpan" typeface="HG創英角ｺﾞｼｯｸUB"/>
        <a:font script="Hang" typeface="돋움"/>
        <a:font script="Hans" typeface="微软雅黑"/>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a:ea typeface=""/>
        <a:cs typeface=""/>
        <a:font script="Jpan" typeface="ＭＳ Ｐゴシック"/>
        <a:font script="Hang" typeface="맑은 고딕"/>
        <a:font script="Hans" typeface="华文隶书"/>
        <a:font script="Hant" typeface="新細明體"/>
        <a:font script="Arab" typeface="Arial"/>
        <a:font script="Hebr" typeface="Arial"/>
        <a:font script="Thai" typeface="Cordi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ngle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20400000"/>
            </a:lightRig>
          </a:scene3d>
          <a:sp3d contourW="6350">
            <a:bevelT w="41275" h="19050" prst="angle"/>
            <a:contourClr>
              <a:schemeClr val="phClr">
                <a:shade val="25000"/>
                <a:satMod val="150000"/>
              </a:schemeClr>
            </a:contourClr>
          </a:sp3d>
        </a:effectStyle>
      </a:effectStyleLst>
      <a:bgFillStyleLst>
        <a:solidFill>
          <a:schemeClr val="phClr"/>
        </a:solidFill>
        <a:blipFill rotWithShape="1">
          <a:blip xmlns:r="http://schemas.openxmlformats.org/officeDocument/2006/relationships" r:embed="rId1">
            <a:duotone>
              <a:schemeClr val="phClr">
                <a:tint val="90000"/>
                <a:shade val="85000"/>
              </a:schemeClr>
              <a:schemeClr val="phClr">
                <a:tint val="95000"/>
                <a:shade val="99000"/>
              </a:schemeClr>
            </a:duotone>
          </a:blip>
          <a:tile tx="0" ty="0" sx="100000" sy="100000" flip="none" algn="tl"/>
        </a:blipFill>
        <a:blipFill rotWithShape="1">
          <a:blip xmlns:r="http://schemas.openxmlformats.org/officeDocument/2006/relationships" r:embed="rId2">
            <a:duotone>
              <a:schemeClr val="phClr">
                <a:tint val="93000"/>
                <a:shade val="85000"/>
              </a:schemeClr>
              <a:schemeClr val="phClr">
                <a:tint val="96000"/>
                <a:shade val="99000"/>
              </a:schemeClr>
            </a:duotone>
          </a:blip>
          <a:tile tx="0" ty="0" sx="90000" sy="9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pageSetUpPr fitToPage="1"/>
  </sheetPr>
  <dimension ref="A1:FJ156"/>
  <sheetViews>
    <sheetView workbookViewId="0">
      <pane xSplit="2" ySplit="4" topLeftCell="AL5" activePane="bottomRight" state="frozen"/>
      <selection pane="topRight" activeCell="C1" sqref="C1"/>
      <selection pane="bottomLeft" activeCell="A5" sqref="A5"/>
      <selection pane="bottomRight" activeCell="AN25" sqref="AN25"/>
    </sheetView>
  </sheetViews>
  <sheetFormatPr baseColWidth="10" defaultRowHeight="17" x14ac:dyDescent="0.25"/>
  <cols>
    <col min="1" max="1" width="23" style="2" customWidth="1"/>
    <col min="2" max="2" width="28.42578125" style="3" customWidth="1"/>
    <col min="3" max="3" width="15.7109375" customWidth="1"/>
    <col min="4" max="4" width="5" customWidth="1"/>
    <col min="5" max="5" width="13.28515625" customWidth="1"/>
    <col min="6" max="6" width="14.7109375" customWidth="1"/>
    <col min="7" max="7" width="14.28515625" customWidth="1"/>
    <col min="8" max="8" width="11.28515625" customWidth="1"/>
    <col min="9" max="9" width="18.28515625" customWidth="1"/>
    <col min="10" max="10" width="7.28515625" style="12" customWidth="1"/>
    <col min="11" max="11" width="17" customWidth="1"/>
    <col min="12" max="12" width="6.85546875" customWidth="1"/>
    <col min="13" max="13" width="8.42578125" customWidth="1"/>
    <col min="14" max="14" width="5.7109375" style="12" customWidth="1"/>
    <col min="15" max="16" width="14.42578125" style="12" customWidth="1"/>
    <col min="17" max="17" width="14.7109375" bestFit="1" customWidth="1"/>
    <col min="18" max="18" width="14.42578125" customWidth="1"/>
    <col min="19" max="19" width="12.42578125" customWidth="1"/>
    <col min="20" max="20" width="16.140625" bestFit="1" customWidth="1"/>
    <col min="21" max="21" width="9.85546875" customWidth="1"/>
    <col min="22" max="22" width="15.85546875" customWidth="1"/>
    <col min="23" max="23" width="9.85546875" customWidth="1"/>
    <col min="24" max="24" width="15.7109375" style="12" customWidth="1"/>
    <col min="25" max="25" width="11.85546875" customWidth="1"/>
    <col min="26" max="26" width="14.42578125" style="12" bestFit="1" customWidth="1"/>
    <col min="27" max="27" width="11.85546875" style="12" customWidth="1"/>
    <col min="28" max="28" width="16.85546875" bestFit="1" customWidth="1"/>
    <col min="29" max="29" width="16.85546875" style="12" customWidth="1"/>
    <col min="30" max="30" width="20.85546875" customWidth="1"/>
    <col min="31" max="31" width="20.85546875" style="12" customWidth="1"/>
    <col min="32" max="32" width="12.7109375" style="12" customWidth="1"/>
    <col min="33" max="33" width="14.140625" style="12" customWidth="1"/>
    <col min="34" max="34" width="8.85546875" style="12" customWidth="1"/>
    <col min="35" max="35" width="19.140625" style="13" customWidth="1"/>
    <col min="36" max="36" width="13" style="13" customWidth="1"/>
    <col min="37" max="37" width="34.7109375" style="15" customWidth="1"/>
    <col min="38" max="38" width="47.42578125" style="15" customWidth="1"/>
    <col min="39" max="39" width="54" style="15" customWidth="1"/>
    <col min="40" max="40" width="23" style="15" customWidth="1"/>
    <col min="41" max="41" width="20.7109375" customWidth="1"/>
  </cols>
  <sheetData>
    <row r="1" spans="1:166" s="4" customFormat="1" ht="26" x14ac:dyDescent="0.4">
      <c r="A1" s="4" t="s">
        <v>0</v>
      </c>
      <c r="AI1" s="13"/>
      <c r="AJ1" s="13"/>
      <c r="AK1" s="15"/>
      <c r="AL1" s="15"/>
      <c r="AM1" s="15"/>
      <c r="AN1" s="15"/>
    </row>
    <row r="3" spans="1:166" s="6" customFormat="1" ht="46" customHeight="1" thickBot="1" x14ac:dyDescent="0.4">
      <c r="A3" s="1"/>
      <c r="B3" s="1"/>
      <c r="C3" s="41" t="s">
        <v>17</v>
      </c>
      <c r="D3" s="41"/>
      <c r="E3" s="41"/>
      <c r="F3" s="41"/>
      <c r="G3" s="41"/>
      <c r="H3" s="41"/>
      <c r="I3" s="41"/>
      <c r="J3" s="22"/>
      <c r="K3" s="41" t="s">
        <v>18</v>
      </c>
      <c r="L3" s="41"/>
      <c r="M3" s="41"/>
      <c r="N3" s="41"/>
      <c r="O3" s="41"/>
      <c r="P3" s="41"/>
      <c r="Q3" s="41"/>
      <c r="R3" s="41"/>
      <c r="S3" s="22" t="s">
        <v>23</v>
      </c>
      <c r="T3" s="41" t="s">
        <v>7</v>
      </c>
      <c r="U3" s="41"/>
      <c r="V3" s="41"/>
      <c r="W3" s="41"/>
      <c r="X3" s="41" t="s">
        <v>14</v>
      </c>
      <c r="Y3" s="41"/>
      <c r="Z3" s="41"/>
      <c r="AA3" s="37"/>
      <c r="AB3" s="41" t="s">
        <v>13</v>
      </c>
      <c r="AC3" s="41"/>
      <c r="AD3" s="41"/>
      <c r="AE3" s="41"/>
      <c r="AF3" s="41"/>
      <c r="AG3" s="41"/>
      <c r="AH3" s="41"/>
      <c r="AI3" s="38" t="s">
        <v>121</v>
      </c>
      <c r="AJ3" s="38" t="s">
        <v>201</v>
      </c>
      <c r="AK3" s="1" t="s">
        <v>30</v>
      </c>
      <c r="AL3" s="1" t="s">
        <v>332</v>
      </c>
      <c r="AM3" s="1"/>
      <c r="AN3" s="1" t="s">
        <v>387</v>
      </c>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row>
    <row r="4" spans="1:166" s="12" customFormat="1" ht="42" customHeight="1" thickTop="1" thickBot="1" x14ac:dyDescent="0.25">
      <c r="A4" s="16"/>
      <c r="B4" s="16"/>
      <c r="C4" s="16" t="s">
        <v>1</v>
      </c>
      <c r="D4" s="16" t="s">
        <v>2</v>
      </c>
      <c r="E4" s="16" t="s">
        <v>37</v>
      </c>
      <c r="F4" s="16" t="s">
        <v>42</v>
      </c>
      <c r="G4" s="16" t="s">
        <v>43</v>
      </c>
      <c r="H4" s="16" t="s">
        <v>19</v>
      </c>
      <c r="I4" s="16" t="s">
        <v>3</v>
      </c>
      <c r="J4" s="16" t="s">
        <v>63</v>
      </c>
      <c r="K4" s="16" t="s">
        <v>4</v>
      </c>
      <c r="L4" s="16" t="s">
        <v>5</v>
      </c>
      <c r="M4" s="16" t="s">
        <v>6</v>
      </c>
      <c r="N4" s="16" t="s">
        <v>95</v>
      </c>
      <c r="O4" s="16" t="s">
        <v>136</v>
      </c>
      <c r="P4" s="16" t="s">
        <v>135</v>
      </c>
      <c r="Q4" s="16" t="s">
        <v>137</v>
      </c>
      <c r="R4" s="16" t="s">
        <v>10</v>
      </c>
      <c r="S4" s="16" t="s">
        <v>24</v>
      </c>
      <c r="T4" s="16" t="s">
        <v>8</v>
      </c>
      <c r="U4" s="16" t="s">
        <v>11</v>
      </c>
      <c r="V4" s="16" t="s">
        <v>12</v>
      </c>
      <c r="W4" s="16" t="s">
        <v>9</v>
      </c>
      <c r="X4" s="16" t="s">
        <v>223</v>
      </c>
      <c r="Y4" s="16" t="s">
        <v>224</v>
      </c>
      <c r="Z4" s="16" t="s">
        <v>105</v>
      </c>
      <c r="AA4" s="16" t="s">
        <v>180</v>
      </c>
      <c r="AB4" s="16" t="s">
        <v>111</v>
      </c>
      <c r="AC4" s="16" t="s">
        <v>112</v>
      </c>
      <c r="AD4" s="16" t="s">
        <v>216</v>
      </c>
      <c r="AE4" s="16" t="s">
        <v>113</v>
      </c>
      <c r="AF4" s="16" t="s">
        <v>181</v>
      </c>
      <c r="AG4" s="16" t="s">
        <v>101</v>
      </c>
      <c r="AH4" s="16" t="s">
        <v>99</v>
      </c>
      <c r="AI4" s="39"/>
      <c r="AJ4" s="39"/>
      <c r="AK4" s="16"/>
      <c r="AL4" s="16"/>
      <c r="AM4" s="16"/>
      <c r="AN4" s="16"/>
    </row>
    <row r="5" spans="1:166" s="12" customFormat="1" thickTop="1" x14ac:dyDescent="0.2">
      <c r="A5" s="14" t="s">
        <v>68</v>
      </c>
      <c r="B5" s="15" t="s">
        <v>54</v>
      </c>
      <c r="C5" s="15" t="s">
        <v>155</v>
      </c>
      <c r="D5" s="13"/>
      <c r="E5" s="13"/>
      <c r="F5" s="13"/>
      <c r="G5" s="13"/>
      <c r="H5" s="13"/>
      <c r="I5" s="13"/>
      <c r="J5" s="13"/>
      <c r="K5" s="15" t="s">
        <v>152</v>
      </c>
      <c r="L5" s="13"/>
      <c r="M5" s="13"/>
      <c r="N5" s="5"/>
      <c r="O5" s="5"/>
      <c r="P5" s="5"/>
      <c r="Q5" s="13"/>
      <c r="R5" s="13"/>
      <c r="S5" s="13"/>
      <c r="T5" s="13"/>
      <c r="U5" s="13"/>
      <c r="V5" s="13"/>
      <c r="W5" s="13"/>
      <c r="X5" s="5"/>
      <c r="Y5" s="13"/>
      <c r="Z5" s="13"/>
      <c r="AA5" s="13"/>
      <c r="AB5" s="23"/>
      <c r="AC5" s="23"/>
      <c r="AD5" s="10"/>
      <c r="AE5" s="10"/>
      <c r="AF5" s="10"/>
      <c r="AG5" s="10"/>
      <c r="AH5" s="15"/>
      <c r="AI5" s="13"/>
      <c r="AJ5" s="13"/>
      <c r="AK5" s="15"/>
      <c r="AL5" s="15"/>
      <c r="AM5" s="15"/>
      <c r="AN5" s="15"/>
    </row>
    <row r="6" spans="1:166" ht="20" x14ac:dyDescent="0.2">
      <c r="A6" s="20" t="s">
        <v>25</v>
      </c>
      <c r="B6" s="21" t="s">
        <v>290</v>
      </c>
      <c r="C6" s="24" t="s">
        <v>22</v>
      </c>
      <c r="D6" s="5">
        <v>0.5</v>
      </c>
      <c r="E6" s="13" t="s">
        <v>16</v>
      </c>
      <c r="F6" s="5">
        <v>8.74</v>
      </c>
      <c r="G6" s="5">
        <v>2.91</v>
      </c>
      <c r="H6" s="7" t="s">
        <v>32</v>
      </c>
      <c r="I6" s="7" t="s">
        <v>20</v>
      </c>
      <c r="J6" s="7"/>
      <c r="K6" s="5" t="s">
        <v>21</v>
      </c>
      <c r="L6" s="13">
        <f>1/36*4</f>
        <v>0.1111111111111111</v>
      </c>
      <c r="M6" s="5">
        <v>18</v>
      </c>
      <c r="N6" s="5">
        <v>2.2999999999999998</v>
      </c>
      <c r="O6" s="5">
        <v>16</v>
      </c>
      <c r="P6" s="5">
        <v>32</v>
      </c>
      <c r="Q6" s="13">
        <f t="shared" ref="Q6:Q16" si="0">M6*N6*P6/1000</f>
        <v>1.3248</v>
      </c>
      <c r="R6" s="5"/>
      <c r="S6" s="5">
        <v>61</v>
      </c>
      <c r="T6" s="5"/>
      <c r="U6" s="5"/>
      <c r="V6" s="5"/>
      <c r="W6" s="5"/>
      <c r="X6" s="5"/>
      <c r="Y6" s="13">
        <v>5</v>
      </c>
      <c r="Z6" s="13" t="str">
        <f>X6&amp;"/"&amp;Y6</f>
        <v>/5</v>
      </c>
      <c r="AA6" s="5"/>
      <c r="AB6" s="23">
        <v>0.9</v>
      </c>
      <c r="AC6" s="23"/>
      <c r="AD6" s="10"/>
      <c r="AE6" s="10"/>
      <c r="AF6" s="10"/>
      <c r="AG6" s="10"/>
      <c r="AH6" s="15" t="s">
        <v>100</v>
      </c>
      <c r="AK6" s="15" t="s">
        <v>295</v>
      </c>
      <c r="AL6" s="15" t="s">
        <v>344</v>
      </c>
      <c r="AN6" s="24" t="s">
        <v>474</v>
      </c>
      <c r="AO6" s="12"/>
    </row>
    <row r="7" spans="1:166" ht="16" x14ac:dyDescent="0.2">
      <c r="A7" s="14" t="s">
        <v>68</v>
      </c>
      <c r="B7" s="21" t="s">
        <v>289</v>
      </c>
      <c r="C7" s="24" t="s">
        <v>22</v>
      </c>
      <c r="D7" s="5">
        <v>4</v>
      </c>
      <c r="E7" s="13" t="s">
        <v>16</v>
      </c>
      <c r="F7" s="5">
        <v>8.74</v>
      </c>
      <c r="G7" s="5">
        <v>2.91</v>
      </c>
      <c r="H7" s="7" t="s">
        <v>32</v>
      </c>
      <c r="I7" s="7" t="s">
        <v>20</v>
      </c>
      <c r="J7" s="7"/>
      <c r="K7" s="5" t="s">
        <v>21</v>
      </c>
      <c r="L7" s="13">
        <f>1/36*32</f>
        <v>0.88888888888888884</v>
      </c>
      <c r="M7" s="5">
        <v>18</v>
      </c>
      <c r="N7" s="5">
        <v>2.2999999999999998</v>
      </c>
      <c r="O7" s="5">
        <v>16</v>
      </c>
      <c r="P7" s="5">
        <v>32</v>
      </c>
      <c r="Q7" s="13">
        <f t="shared" si="0"/>
        <v>1.3248</v>
      </c>
      <c r="R7" s="5"/>
      <c r="S7" s="5">
        <v>488</v>
      </c>
      <c r="T7" s="5"/>
      <c r="U7" s="5"/>
      <c r="V7" s="5"/>
      <c r="W7" s="5"/>
      <c r="X7" s="5">
        <v>10</v>
      </c>
      <c r="Y7" s="13">
        <v>5</v>
      </c>
      <c r="Z7" s="13" t="str">
        <f t="shared" ref="Z7:Z15" si="1">X7&amp;"/"&amp;Y7</f>
        <v>10/5</v>
      </c>
      <c r="AA7" s="5"/>
      <c r="AB7" s="23">
        <v>7.2</v>
      </c>
      <c r="AC7" s="23"/>
      <c r="AD7" s="10"/>
      <c r="AE7" s="10"/>
      <c r="AF7" s="10"/>
      <c r="AG7" s="10"/>
      <c r="AH7" s="15" t="s">
        <v>100</v>
      </c>
      <c r="AK7" s="15" t="s">
        <v>295</v>
      </c>
      <c r="AL7" s="15" t="s">
        <v>68</v>
      </c>
      <c r="AN7" s="24" t="s">
        <v>475</v>
      </c>
      <c r="AO7" s="12"/>
    </row>
    <row r="8" spans="1:166" s="12" customFormat="1" ht="16" x14ac:dyDescent="0.2">
      <c r="A8" s="15"/>
      <c r="B8" s="21" t="s">
        <v>288</v>
      </c>
      <c r="C8" s="24" t="s">
        <v>15</v>
      </c>
      <c r="D8" s="13">
        <v>8</v>
      </c>
      <c r="E8" s="13" t="s">
        <v>16</v>
      </c>
      <c r="F8" s="13">
        <v>8.74</v>
      </c>
      <c r="G8" s="13">
        <v>2.91</v>
      </c>
      <c r="H8" s="13" t="s">
        <v>151</v>
      </c>
      <c r="I8" s="13" t="s">
        <v>20</v>
      </c>
      <c r="J8" s="13"/>
      <c r="K8" s="24" t="s">
        <v>46</v>
      </c>
      <c r="L8" s="13">
        <f>1/36*64</f>
        <v>1.7777777777777777</v>
      </c>
      <c r="M8" s="13">
        <v>18</v>
      </c>
      <c r="N8" s="5">
        <v>2.2999999999999998</v>
      </c>
      <c r="O8" s="5">
        <v>16</v>
      </c>
      <c r="P8" s="5">
        <v>32</v>
      </c>
      <c r="Q8" s="13">
        <f t="shared" si="0"/>
        <v>1.3248</v>
      </c>
      <c r="R8" s="13"/>
      <c r="S8" s="13">
        <v>732</v>
      </c>
      <c r="T8" s="13"/>
      <c r="U8" s="13"/>
      <c r="V8" s="13"/>
      <c r="W8" s="13"/>
      <c r="X8" s="5">
        <v>25</v>
      </c>
      <c r="Y8" s="13">
        <v>5</v>
      </c>
      <c r="Z8" s="13" t="str">
        <f>X8&amp;"/"&amp;Y8</f>
        <v>25/5</v>
      </c>
      <c r="AA8" s="13"/>
      <c r="AB8" s="23">
        <v>14.4</v>
      </c>
      <c r="AC8" s="23"/>
      <c r="AD8" s="10"/>
      <c r="AE8" s="10"/>
      <c r="AF8" s="10"/>
      <c r="AG8" s="10"/>
      <c r="AH8" s="15" t="s">
        <v>100</v>
      </c>
      <c r="AI8" s="13"/>
      <c r="AJ8" s="13"/>
      <c r="AK8" s="15" t="s">
        <v>295</v>
      </c>
      <c r="AL8" s="15" t="s">
        <v>345</v>
      </c>
      <c r="AM8" s="15"/>
      <c r="AN8" s="24" t="s">
        <v>476</v>
      </c>
    </row>
    <row r="9" spans="1:166" s="12" customFormat="1" ht="16" x14ac:dyDescent="0.2">
      <c r="A9" s="15"/>
      <c r="B9" s="21" t="s">
        <v>291</v>
      </c>
      <c r="C9" s="24" t="s">
        <v>294</v>
      </c>
      <c r="D9" s="13">
        <v>1</v>
      </c>
      <c r="E9" s="13">
        <v>5120</v>
      </c>
      <c r="F9" s="13">
        <v>14.028</v>
      </c>
      <c r="G9" s="13">
        <v>7.0140000000000002</v>
      </c>
      <c r="H9" s="13">
        <v>16</v>
      </c>
      <c r="I9" s="13">
        <v>900</v>
      </c>
      <c r="J9" s="13"/>
      <c r="K9" s="24" t="s">
        <v>21</v>
      </c>
      <c r="L9" s="13">
        <f>1/36*8</f>
        <v>0.22222222222222221</v>
      </c>
      <c r="M9" s="13">
        <v>18</v>
      </c>
      <c r="N9" s="5">
        <v>2.2999999999999998</v>
      </c>
      <c r="O9" s="5">
        <v>16</v>
      </c>
      <c r="P9" s="5">
        <v>32</v>
      </c>
      <c r="Q9" s="13">
        <f t="shared" si="0"/>
        <v>1.3248</v>
      </c>
      <c r="R9" s="13"/>
      <c r="S9" s="13">
        <v>61</v>
      </c>
      <c r="T9" s="13"/>
      <c r="U9" s="13"/>
      <c r="V9" s="13"/>
      <c r="W9" s="13"/>
      <c r="X9" s="5">
        <v>10</v>
      </c>
      <c r="Y9" s="13">
        <v>5</v>
      </c>
      <c r="Z9" s="13" t="str">
        <f>X9&amp;"/"&amp;Y9</f>
        <v>10/5</v>
      </c>
      <c r="AA9" s="13"/>
      <c r="AB9" s="23">
        <v>3.06</v>
      </c>
      <c r="AC9" s="23"/>
      <c r="AD9" s="10"/>
      <c r="AE9" s="10"/>
      <c r="AF9" s="10"/>
      <c r="AG9" s="10"/>
      <c r="AH9" s="15" t="s">
        <v>100</v>
      </c>
      <c r="AI9" s="13"/>
      <c r="AJ9" s="13"/>
      <c r="AK9" s="15" t="s">
        <v>295</v>
      </c>
      <c r="AL9" s="15" t="s">
        <v>68</v>
      </c>
      <c r="AM9" s="15"/>
      <c r="AN9" s="24" t="s">
        <v>477</v>
      </c>
    </row>
    <row r="10" spans="1:166" s="12" customFormat="1" ht="16" x14ac:dyDescent="0.2">
      <c r="A10" s="15"/>
      <c r="B10" s="21" t="s">
        <v>292</v>
      </c>
      <c r="C10" s="24" t="s">
        <v>294</v>
      </c>
      <c r="D10" s="13">
        <v>4</v>
      </c>
      <c r="E10" s="13">
        <v>5120</v>
      </c>
      <c r="F10" s="13">
        <v>14.028</v>
      </c>
      <c r="G10" s="13">
        <v>7.0140000000000002</v>
      </c>
      <c r="H10" s="13">
        <v>16</v>
      </c>
      <c r="I10" s="13">
        <v>900</v>
      </c>
      <c r="J10" s="13">
        <v>1</v>
      </c>
      <c r="K10" s="24" t="s">
        <v>21</v>
      </c>
      <c r="L10" s="13">
        <f>1/36*32</f>
        <v>0.88888888888888884</v>
      </c>
      <c r="M10" s="13">
        <v>18</v>
      </c>
      <c r="N10" s="5">
        <v>2.2999999999999998</v>
      </c>
      <c r="O10" s="5">
        <v>16</v>
      </c>
      <c r="P10" s="5">
        <v>32</v>
      </c>
      <c r="Q10" s="13">
        <f t="shared" si="0"/>
        <v>1.3248</v>
      </c>
      <c r="R10" s="13"/>
      <c r="S10" s="13">
        <v>244</v>
      </c>
      <c r="T10" s="13"/>
      <c r="U10" s="13"/>
      <c r="V10" s="13"/>
      <c r="W10" s="13"/>
      <c r="X10" s="5">
        <v>10</v>
      </c>
      <c r="Y10" s="13">
        <v>5</v>
      </c>
      <c r="Z10" s="13" t="str">
        <f>X10&amp;"/"&amp;Y10</f>
        <v>10/5</v>
      </c>
      <c r="AA10" s="13"/>
      <c r="AB10" s="23">
        <v>12.24</v>
      </c>
      <c r="AC10" s="23"/>
      <c r="AD10" s="10"/>
      <c r="AE10" s="10"/>
      <c r="AF10" s="10"/>
      <c r="AG10" s="10"/>
      <c r="AH10" s="15" t="s">
        <v>100</v>
      </c>
      <c r="AI10" s="13"/>
      <c r="AJ10" s="13"/>
      <c r="AK10" s="15" t="s">
        <v>295</v>
      </c>
      <c r="AL10" s="15" t="s">
        <v>68</v>
      </c>
      <c r="AM10" s="15"/>
      <c r="AN10" s="24" t="s">
        <v>478</v>
      </c>
    </row>
    <row r="11" spans="1:166" s="12" customFormat="1" ht="16" x14ac:dyDescent="0.2">
      <c r="A11" s="15"/>
      <c r="B11" s="21" t="s">
        <v>293</v>
      </c>
      <c r="C11" s="24" t="s">
        <v>294</v>
      </c>
      <c r="D11" s="13">
        <v>8</v>
      </c>
      <c r="E11" s="13">
        <v>5120</v>
      </c>
      <c r="F11" s="13">
        <v>14.028</v>
      </c>
      <c r="G11" s="13">
        <v>7.0140000000000002</v>
      </c>
      <c r="H11" s="13">
        <v>16</v>
      </c>
      <c r="I11" s="13">
        <v>900</v>
      </c>
      <c r="J11" s="13">
        <v>1</v>
      </c>
      <c r="K11" s="24" t="s">
        <v>21</v>
      </c>
      <c r="L11" s="13">
        <f>1/36*64</f>
        <v>1.7777777777777777</v>
      </c>
      <c r="M11" s="13">
        <v>18</v>
      </c>
      <c r="N11" s="5">
        <v>2.2999999999999998</v>
      </c>
      <c r="O11" s="5">
        <v>16</v>
      </c>
      <c r="P11" s="5">
        <v>32</v>
      </c>
      <c r="Q11" s="13">
        <f t="shared" si="0"/>
        <v>1.3248</v>
      </c>
      <c r="R11" s="13"/>
      <c r="S11" s="13">
        <v>488</v>
      </c>
      <c r="T11" s="13"/>
      <c r="U11" s="13"/>
      <c r="V11" s="13"/>
      <c r="W11" s="13"/>
      <c r="X11" s="5">
        <v>25</v>
      </c>
      <c r="Y11" s="13">
        <v>5</v>
      </c>
      <c r="Z11" s="13" t="str">
        <f>X11&amp;"/"&amp;Y11</f>
        <v>25/5</v>
      </c>
      <c r="AA11" s="13"/>
      <c r="AB11" s="23">
        <v>24.48</v>
      </c>
      <c r="AC11" s="23"/>
      <c r="AD11" s="10"/>
      <c r="AE11" s="10"/>
      <c r="AF11" s="10"/>
      <c r="AG11" s="10"/>
      <c r="AH11" s="15" t="s">
        <v>100</v>
      </c>
      <c r="AI11" s="13"/>
      <c r="AJ11" s="13"/>
      <c r="AK11" s="15" t="s">
        <v>296</v>
      </c>
      <c r="AL11" s="15" t="s">
        <v>346</v>
      </c>
      <c r="AM11" s="15"/>
      <c r="AN11" s="24" t="s">
        <v>479</v>
      </c>
    </row>
    <row r="12" spans="1:166" s="12" customFormat="1" ht="16" x14ac:dyDescent="0.2">
      <c r="A12" s="15"/>
      <c r="B12" s="21" t="s">
        <v>283</v>
      </c>
      <c r="C12" s="24" t="s">
        <v>219</v>
      </c>
      <c r="D12" s="5">
        <v>0.5</v>
      </c>
      <c r="E12" s="13" t="s">
        <v>286</v>
      </c>
      <c r="F12" s="9">
        <v>9.65</v>
      </c>
      <c r="G12" s="9">
        <v>0.3</v>
      </c>
      <c r="H12" s="7" t="s">
        <v>52</v>
      </c>
      <c r="I12" s="7" t="s">
        <v>53</v>
      </c>
      <c r="J12" s="7"/>
      <c r="K12" s="5" t="s">
        <v>21</v>
      </c>
      <c r="L12" s="13">
        <f>1/36*16</f>
        <v>0.44444444444444442</v>
      </c>
      <c r="M12" s="5">
        <v>18</v>
      </c>
      <c r="N12" s="5">
        <v>2.2999999999999998</v>
      </c>
      <c r="O12" s="5">
        <v>16</v>
      </c>
      <c r="P12" s="5">
        <v>32</v>
      </c>
      <c r="Q12" s="13">
        <f t="shared" si="0"/>
        <v>1.3248</v>
      </c>
      <c r="R12" s="5"/>
      <c r="S12" s="5">
        <v>122</v>
      </c>
      <c r="T12" s="5"/>
      <c r="U12" s="5"/>
      <c r="V12" s="5"/>
      <c r="W12" s="5"/>
      <c r="X12" s="5">
        <v>25</v>
      </c>
      <c r="Y12" s="13">
        <v>5</v>
      </c>
      <c r="Z12" s="13" t="str">
        <f t="shared" si="1"/>
        <v>25/5</v>
      </c>
      <c r="AA12" s="5"/>
      <c r="AB12" s="23">
        <v>1.1399999999999999</v>
      </c>
      <c r="AC12" s="23"/>
      <c r="AD12" s="10"/>
      <c r="AE12" s="10"/>
      <c r="AF12" s="10"/>
      <c r="AG12" s="10"/>
      <c r="AH12" s="15" t="s">
        <v>100</v>
      </c>
      <c r="AI12" s="13"/>
      <c r="AJ12" s="13"/>
      <c r="AK12" s="15" t="s">
        <v>297</v>
      </c>
      <c r="AL12" s="15" t="s">
        <v>68</v>
      </c>
      <c r="AM12" s="15"/>
      <c r="AN12" s="24" t="s">
        <v>480</v>
      </c>
    </row>
    <row r="13" spans="1:166" s="12" customFormat="1" ht="16" x14ac:dyDescent="0.2">
      <c r="A13" s="15"/>
      <c r="B13" s="21" t="s">
        <v>284</v>
      </c>
      <c r="C13" s="24" t="s">
        <v>219</v>
      </c>
      <c r="D13" s="5">
        <v>1</v>
      </c>
      <c r="E13" s="13" t="s">
        <v>286</v>
      </c>
      <c r="F13" s="9">
        <v>9.65</v>
      </c>
      <c r="G13" s="9">
        <v>0.3</v>
      </c>
      <c r="H13" s="7" t="s">
        <v>52</v>
      </c>
      <c r="I13" s="7" t="s">
        <v>53</v>
      </c>
      <c r="J13" s="7"/>
      <c r="K13" s="5" t="s">
        <v>21</v>
      </c>
      <c r="L13" s="13">
        <f>1/36*32</f>
        <v>0.88888888888888884</v>
      </c>
      <c r="M13" s="5">
        <v>18</v>
      </c>
      <c r="N13" s="5">
        <v>2.2999999999999998</v>
      </c>
      <c r="O13" s="5">
        <v>16</v>
      </c>
      <c r="P13" s="5">
        <v>32</v>
      </c>
      <c r="Q13" s="13">
        <f t="shared" si="0"/>
        <v>1.3248</v>
      </c>
      <c r="R13" s="5"/>
      <c r="S13" s="5">
        <v>244</v>
      </c>
      <c r="T13" s="5"/>
      <c r="U13" s="5"/>
      <c r="V13" s="5"/>
      <c r="W13" s="5"/>
      <c r="X13" s="5">
        <v>25</v>
      </c>
      <c r="Y13" s="13">
        <v>5</v>
      </c>
      <c r="Z13" s="13" t="str">
        <f t="shared" si="1"/>
        <v>25/5</v>
      </c>
      <c r="AA13" s="5"/>
      <c r="AB13" s="23">
        <v>2.2799999999999998</v>
      </c>
      <c r="AC13" s="23"/>
      <c r="AD13" s="10"/>
      <c r="AE13" s="10"/>
      <c r="AF13" s="10"/>
      <c r="AG13" s="10"/>
      <c r="AH13" s="15" t="s">
        <v>100</v>
      </c>
      <c r="AI13" s="13"/>
      <c r="AJ13" s="13"/>
      <c r="AK13" s="15" t="s">
        <v>298</v>
      </c>
      <c r="AL13" s="15" t="s">
        <v>68</v>
      </c>
      <c r="AM13" s="15"/>
      <c r="AN13" s="24" t="s">
        <v>481</v>
      </c>
    </row>
    <row r="14" spans="1:166" s="12" customFormat="1" ht="16" x14ac:dyDescent="0.2">
      <c r="A14" s="15"/>
      <c r="B14" s="21" t="s">
        <v>285</v>
      </c>
      <c r="C14" s="24" t="s">
        <v>219</v>
      </c>
      <c r="D14" s="5">
        <v>2</v>
      </c>
      <c r="E14" s="13" t="s">
        <v>286</v>
      </c>
      <c r="F14" s="9">
        <v>9.65</v>
      </c>
      <c r="G14" s="9">
        <v>0.3</v>
      </c>
      <c r="H14" s="7" t="s">
        <v>52</v>
      </c>
      <c r="I14" s="7" t="s">
        <v>53</v>
      </c>
      <c r="J14" s="7"/>
      <c r="K14" s="5" t="s">
        <v>21</v>
      </c>
      <c r="L14" s="13">
        <f>1/36*64</f>
        <v>1.7777777777777777</v>
      </c>
      <c r="M14" s="5">
        <v>18</v>
      </c>
      <c r="N14" s="5">
        <v>2.2999999999999998</v>
      </c>
      <c r="O14" s="5">
        <v>16</v>
      </c>
      <c r="P14" s="5">
        <v>32</v>
      </c>
      <c r="Q14" s="13">
        <f t="shared" si="0"/>
        <v>1.3248</v>
      </c>
      <c r="R14" s="5"/>
      <c r="S14" s="5">
        <v>488</v>
      </c>
      <c r="T14" s="5"/>
      <c r="U14" s="5"/>
      <c r="V14" s="5"/>
      <c r="W14" s="5"/>
      <c r="X14" s="5">
        <v>25</v>
      </c>
      <c r="Y14" s="13">
        <v>5</v>
      </c>
      <c r="Z14" s="13" t="str">
        <f t="shared" si="1"/>
        <v>25/5</v>
      </c>
      <c r="AA14" s="5"/>
      <c r="AB14" s="23">
        <v>4.5599999999999996</v>
      </c>
      <c r="AC14" s="23"/>
      <c r="AD14" s="10"/>
      <c r="AE14" s="10"/>
      <c r="AF14" s="10"/>
      <c r="AG14" s="10"/>
      <c r="AH14" s="15" t="s">
        <v>100</v>
      </c>
      <c r="AI14" s="13"/>
      <c r="AJ14" s="13"/>
      <c r="AK14" s="15" t="s">
        <v>468</v>
      </c>
      <c r="AL14" s="15" t="s">
        <v>346</v>
      </c>
      <c r="AM14" s="15"/>
      <c r="AN14" s="24" t="s">
        <v>482</v>
      </c>
    </row>
    <row r="15" spans="1:166" s="12" customFormat="1" ht="16" x14ac:dyDescent="0.2">
      <c r="A15" s="15"/>
      <c r="B15" s="21" t="s">
        <v>55</v>
      </c>
      <c r="C15" s="24" t="s">
        <v>15</v>
      </c>
      <c r="D15" s="5">
        <v>8</v>
      </c>
      <c r="E15" s="13" t="s">
        <v>16</v>
      </c>
      <c r="F15" s="5">
        <v>8.74</v>
      </c>
      <c r="G15" s="5">
        <v>2.91</v>
      </c>
      <c r="H15" s="7" t="s">
        <v>32</v>
      </c>
      <c r="I15" s="7" t="s">
        <v>20</v>
      </c>
      <c r="J15" s="7"/>
      <c r="K15" s="5" t="s">
        <v>21</v>
      </c>
      <c r="L15" s="13">
        <v>2</v>
      </c>
      <c r="M15" s="5">
        <v>18</v>
      </c>
      <c r="N15" s="5">
        <v>2.2999999999999998</v>
      </c>
      <c r="O15" s="5">
        <v>16</v>
      </c>
      <c r="P15" s="5">
        <v>32</v>
      </c>
      <c r="Q15" s="13">
        <f t="shared" si="0"/>
        <v>1.3248</v>
      </c>
      <c r="R15" s="5"/>
      <c r="S15" s="13">
        <v>732</v>
      </c>
      <c r="T15" s="5"/>
      <c r="U15" s="5"/>
      <c r="V15" s="5"/>
      <c r="W15" s="5"/>
      <c r="X15" s="5">
        <v>25</v>
      </c>
      <c r="Y15" s="13">
        <v>5</v>
      </c>
      <c r="Z15" s="13" t="str">
        <f t="shared" si="1"/>
        <v>25/5</v>
      </c>
      <c r="AA15" s="5"/>
      <c r="AB15" s="23">
        <v>15.84</v>
      </c>
      <c r="AC15" s="23"/>
      <c r="AD15" s="10"/>
      <c r="AE15" s="10"/>
      <c r="AF15" s="10"/>
      <c r="AG15" s="10"/>
      <c r="AH15" s="15" t="s">
        <v>100</v>
      </c>
      <c r="AI15" s="13"/>
      <c r="AJ15" s="13"/>
      <c r="AK15" s="15" t="s">
        <v>299</v>
      </c>
      <c r="AL15" s="15" t="s">
        <v>69</v>
      </c>
      <c r="AM15" s="15"/>
      <c r="AN15" s="24" t="s">
        <v>287</v>
      </c>
    </row>
    <row r="16" spans="1:166" ht="16" x14ac:dyDescent="0.2">
      <c r="A16" s="15"/>
      <c r="B16" s="21" t="s">
        <v>302</v>
      </c>
      <c r="C16" s="24" t="s">
        <v>303</v>
      </c>
      <c r="D16" s="5">
        <v>8</v>
      </c>
      <c r="E16" s="13">
        <v>5120</v>
      </c>
      <c r="F16" s="13">
        <v>14.028</v>
      </c>
      <c r="G16" s="13">
        <v>7.0140000000000002</v>
      </c>
      <c r="H16" s="13">
        <v>16</v>
      </c>
      <c r="I16" s="13">
        <v>900</v>
      </c>
      <c r="J16" s="13">
        <v>1</v>
      </c>
      <c r="K16" s="24" t="s">
        <v>21</v>
      </c>
      <c r="L16" s="13">
        <f>1/36*64</f>
        <v>1.7777777777777777</v>
      </c>
      <c r="M16" s="13">
        <v>18</v>
      </c>
      <c r="N16" s="5">
        <v>2.2999999999999998</v>
      </c>
      <c r="O16" s="5">
        <v>16</v>
      </c>
      <c r="P16" s="5">
        <v>32</v>
      </c>
      <c r="Q16" s="13">
        <f t="shared" si="0"/>
        <v>1.3248</v>
      </c>
      <c r="R16" s="13"/>
      <c r="S16" s="13">
        <v>488</v>
      </c>
      <c r="T16" s="5"/>
      <c r="U16" s="5"/>
      <c r="V16" s="5"/>
      <c r="W16" s="5"/>
      <c r="X16" s="5">
        <v>25</v>
      </c>
      <c r="Y16" s="13">
        <v>5</v>
      </c>
      <c r="Z16" s="13" t="str">
        <f t="shared" ref="Z16" si="2">X16&amp;"/"&amp;Y16</f>
        <v>25/5</v>
      </c>
      <c r="AA16" s="5"/>
      <c r="AB16" s="23">
        <v>26.928000000000001</v>
      </c>
      <c r="AC16" s="23"/>
      <c r="AD16" s="10"/>
      <c r="AE16" s="10"/>
      <c r="AF16" s="10"/>
      <c r="AG16" s="10"/>
      <c r="AH16" s="15" t="s">
        <v>100</v>
      </c>
      <c r="AK16" s="15" t="s">
        <v>299</v>
      </c>
      <c r="AL16" s="15" t="s">
        <v>69</v>
      </c>
      <c r="AN16" s="24" t="s">
        <v>306</v>
      </c>
      <c r="AO16" s="12"/>
    </row>
    <row r="17" spans="1:41" s="12" customFormat="1" ht="16" x14ac:dyDescent="0.2">
      <c r="A17" s="15"/>
      <c r="B17" s="21" t="s">
        <v>304</v>
      </c>
      <c r="C17" s="24" t="s">
        <v>219</v>
      </c>
      <c r="D17" s="5">
        <v>2</v>
      </c>
      <c r="E17" s="13" t="s">
        <v>286</v>
      </c>
      <c r="F17" s="9">
        <v>9.65</v>
      </c>
      <c r="G17" s="9">
        <v>0.3</v>
      </c>
      <c r="H17" s="7" t="s">
        <v>52</v>
      </c>
      <c r="I17" s="7" t="s">
        <v>53</v>
      </c>
      <c r="J17" s="13"/>
      <c r="K17" s="5" t="s">
        <v>21</v>
      </c>
      <c r="L17" s="13">
        <f>1/36*64</f>
        <v>1.7777777777777777</v>
      </c>
      <c r="M17" s="5">
        <v>18</v>
      </c>
      <c r="N17" s="5">
        <v>2.2999999999999998</v>
      </c>
      <c r="O17" s="5">
        <v>16</v>
      </c>
      <c r="P17" s="5">
        <v>32</v>
      </c>
      <c r="Q17" s="13">
        <f t="shared" ref="Q17:Q24" si="3">M17*N17*P17/1000</f>
        <v>1.3248</v>
      </c>
      <c r="R17" s="5"/>
      <c r="S17" s="5">
        <v>488</v>
      </c>
      <c r="T17" s="5"/>
      <c r="U17" s="5"/>
      <c r="V17" s="5"/>
      <c r="W17" s="5"/>
      <c r="X17" s="5">
        <v>25</v>
      </c>
      <c r="Y17" s="13">
        <v>5</v>
      </c>
      <c r="Z17" s="13" t="str">
        <f t="shared" ref="Z17:Z24" si="4">X17&amp;"/"&amp;Y17</f>
        <v>25/5</v>
      </c>
      <c r="AA17" s="5"/>
      <c r="AB17" s="23">
        <v>5.016</v>
      </c>
      <c r="AC17" s="23"/>
      <c r="AD17" s="10"/>
      <c r="AE17" s="10"/>
      <c r="AF17" s="10"/>
      <c r="AG17" s="10"/>
      <c r="AH17" s="15" t="s">
        <v>100</v>
      </c>
      <c r="AI17" s="13"/>
      <c r="AJ17" s="13"/>
      <c r="AK17" s="15" t="s">
        <v>299</v>
      </c>
      <c r="AL17" s="15" t="s">
        <v>69</v>
      </c>
      <c r="AM17" s="15"/>
      <c r="AN17" s="24" t="s">
        <v>307</v>
      </c>
    </row>
    <row r="18" spans="1:41" ht="16" x14ac:dyDescent="0.2">
      <c r="A18" s="15"/>
      <c r="B18" s="21" t="s">
        <v>70</v>
      </c>
      <c r="C18" s="24" t="s">
        <v>15</v>
      </c>
      <c r="D18" s="5">
        <v>8</v>
      </c>
      <c r="E18" s="13" t="s">
        <v>16</v>
      </c>
      <c r="F18" s="5">
        <v>8.74</v>
      </c>
      <c r="G18" s="5">
        <v>2.91</v>
      </c>
      <c r="H18" s="7" t="s">
        <v>32</v>
      </c>
      <c r="I18" s="7" t="s">
        <v>20</v>
      </c>
      <c r="J18" s="7"/>
      <c r="K18" s="5" t="s">
        <v>21</v>
      </c>
      <c r="L18" s="5">
        <v>2</v>
      </c>
      <c r="M18" s="5">
        <v>18</v>
      </c>
      <c r="N18" s="5">
        <v>2.2999999999999998</v>
      </c>
      <c r="O18" s="5">
        <v>16</v>
      </c>
      <c r="P18" s="5">
        <v>32</v>
      </c>
      <c r="Q18" s="13">
        <f t="shared" si="3"/>
        <v>1.3248</v>
      </c>
      <c r="R18" s="5"/>
      <c r="S18" s="13">
        <v>732</v>
      </c>
      <c r="T18" s="5"/>
      <c r="U18" s="5"/>
      <c r="V18" s="5"/>
      <c r="W18" s="5"/>
      <c r="X18" s="5">
        <v>25</v>
      </c>
      <c r="Y18" s="13">
        <v>5</v>
      </c>
      <c r="Z18" s="13" t="str">
        <f t="shared" si="4"/>
        <v>25/5</v>
      </c>
      <c r="AA18" s="5"/>
      <c r="AB18" s="10"/>
      <c r="AC18" s="23"/>
      <c r="AD18" s="23">
        <v>7892.03</v>
      </c>
      <c r="AE18" s="23"/>
      <c r="AF18" s="23"/>
      <c r="AG18" s="10"/>
      <c r="AH18" s="15" t="s">
        <v>100</v>
      </c>
      <c r="AK18" s="15" t="s">
        <v>300</v>
      </c>
      <c r="AL18" s="15" t="s">
        <v>347</v>
      </c>
      <c r="AN18" s="24" t="s">
        <v>388</v>
      </c>
      <c r="AO18" s="12"/>
    </row>
    <row r="19" spans="1:41" ht="16" x14ac:dyDescent="0.2">
      <c r="A19" s="15"/>
      <c r="B19" s="21" t="s">
        <v>71</v>
      </c>
      <c r="C19" s="24" t="s">
        <v>15</v>
      </c>
      <c r="D19" s="5">
        <v>8</v>
      </c>
      <c r="E19" s="13" t="s">
        <v>238</v>
      </c>
      <c r="F19" s="5">
        <v>8.74</v>
      </c>
      <c r="G19" s="5">
        <v>2.91</v>
      </c>
      <c r="H19" s="7" t="s">
        <v>240</v>
      </c>
      <c r="I19" s="7" t="s">
        <v>164</v>
      </c>
      <c r="J19" s="7"/>
      <c r="K19" s="5" t="s">
        <v>21</v>
      </c>
      <c r="L19" s="5">
        <v>2</v>
      </c>
      <c r="M19" s="5">
        <v>18</v>
      </c>
      <c r="N19" s="5">
        <v>2.2999999999999998</v>
      </c>
      <c r="O19" s="5">
        <v>16</v>
      </c>
      <c r="P19" s="5">
        <v>32</v>
      </c>
      <c r="Q19" s="13">
        <f t="shared" si="3"/>
        <v>1.3248</v>
      </c>
      <c r="R19" s="5"/>
      <c r="S19" s="13">
        <v>732</v>
      </c>
      <c r="T19" s="5"/>
      <c r="U19" s="5"/>
      <c r="V19" s="5"/>
      <c r="W19" s="5"/>
      <c r="X19" s="5">
        <v>25</v>
      </c>
      <c r="Y19" s="13">
        <v>5</v>
      </c>
      <c r="Z19" s="13" t="str">
        <f t="shared" si="4"/>
        <v>25/5</v>
      </c>
      <c r="AA19" s="5"/>
      <c r="AB19" s="10"/>
      <c r="AC19" s="23"/>
      <c r="AD19" s="23"/>
      <c r="AE19" s="23">
        <v>88389</v>
      </c>
      <c r="AF19" s="23"/>
      <c r="AG19" s="10"/>
      <c r="AH19" s="15" t="s">
        <v>100</v>
      </c>
      <c r="AK19" s="15" t="s">
        <v>300</v>
      </c>
      <c r="AL19" s="15" t="s">
        <v>348</v>
      </c>
      <c r="AN19" s="24" t="s">
        <v>333</v>
      </c>
      <c r="AO19" s="12"/>
    </row>
    <row r="20" spans="1:41" s="12" customFormat="1" ht="16" x14ac:dyDescent="0.2">
      <c r="A20" s="15"/>
      <c r="B20" s="21" t="s">
        <v>174</v>
      </c>
      <c r="C20" s="24" t="s">
        <v>15</v>
      </c>
      <c r="D20" s="5">
        <v>8</v>
      </c>
      <c r="E20" s="13" t="s">
        <v>239</v>
      </c>
      <c r="F20" s="5">
        <v>8.74</v>
      </c>
      <c r="G20" s="5">
        <v>2.91</v>
      </c>
      <c r="H20" s="7" t="s">
        <v>240</v>
      </c>
      <c r="I20" s="7" t="s">
        <v>164</v>
      </c>
      <c r="J20" s="7"/>
      <c r="K20" s="5" t="s">
        <v>21</v>
      </c>
      <c r="L20" s="5">
        <v>2</v>
      </c>
      <c r="M20" s="5">
        <v>18</v>
      </c>
      <c r="N20" s="5">
        <v>2.2999999999999998</v>
      </c>
      <c r="O20" s="5">
        <v>16</v>
      </c>
      <c r="P20" s="5">
        <v>32</v>
      </c>
      <c r="Q20" s="13">
        <f t="shared" si="3"/>
        <v>1.3248</v>
      </c>
      <c r="R20" s="5"/>
      <c r="S20" s="13">
        <v>732</v>
      </c>
      <c r="T20" s="5"/>
      <c r="U20" s="5"/>
      <c r="V20" s="5"/>
      <c r="W20" s="5"/>
      <c r="X20" s="5">
        <v>25</v>
      </c>
      <c r="Y20" s="13">
        <v>5</v>
      </c>
      <c r="Z20" s="13" t="str">
        <f t="shared" si="4"/>
        <v>25/5</v>
      </c>
      <c r="AA20" s="5"/>
      <c r="AB20" s="10"/>
      <c r="AC20" s="23"/>
      <c r="AD20" s="23">
        <v>5896.94</v>
      </c>
      <c r="AE20" s="23"/>
      <c r="AF20" s="23"/>
      <c r="AG20" s="10"/>
      <c r="AH20" s="15" t="s">
        <v>100</v>
      </c>
      <c r="AI20" s="13"/>
      <c r="AJ20" s="13"/>
      <c r="AK20" s="15" t="s">
        <v>301</v>
      </c>
      <c r="AL20" s="15" t="s">
        <v>347</v>
      </c>
      <c r="AM20" s="15"/>
      <c r="AN20" s="24" t="s">
        <v>389</v>
      </c>
    </row>
    <row r="21" spans="1:41" ht="16" x14ac:dyDescent="0.2">
      <c r="A21" s="15"/>
      <c r="B21" s="21" t="s">
        <v>72</v>
      </c>
      <c r="C21" s="24" t="s">
        <v>15</v>
      </c>
      <c r="D21" s="5">
        <v>8</v>
      </c>
      <c r="E21" s="13" t="s">
        <v>239</v>
      </c>
      <c r="F21" s="5">
        <v>8.74</v>
      </c>
      <c r="G21" s="5">
        <v>2.91</v>
      </c>
      <c r="H21" s="7" t="s">
        <v>240</v>
      </c>
      <c r="I21" s="7" t="s">
        <v>165</v>
      </c>
      <c r="J21" s="7"/>
      <c r="K21" s="5" t="s">
        <v>21</v>
      </c>
      <c r="L21" s="5">
        <v>2</v>
      </c>
      <c r="M21" s="5">
        <v>18</v>
      </c>
      <c r="N21" s="5">
        <v>2.2999999999999998</v>
      </c>
      <c r="O21" s="5">
        <v>16</v>
      </c>
      <c r="P21" s="5">
        <v>32</v>
      </c>
      <c r="Q21" s="13">
        <f t="shared" si="3"/>
        <v>1.3248</v>
      </c>
      <c r="R21" s="5"/>
      <c r="S21" s="13">
        <v>732</v>
      </c>
      <c r="T21" s="5"/>
      <c r="U21" s="5"/>
      <c r="V21" s="5"/>
      <c r="W21" s="5"/>
      <c r="X21" s="5">
        <v>25</v>
      </c>
      <c r="Y21" s="13">
        <v>5</v>
      </c>
      <c r="Z21" s="13" t="str">
        <f t="shared" si="4"/>
        <v>25/5</v>
      </c>
      <c r="AA21" s="5"/>
      <c r="AB21" s="10"/>
      <c r="AC21" s="23"/>
      <c r="AD21" s="10"/>
      <c r="AE21" s="23"/>
      <c r="AF21" s="23"/>
      <c r="AG21" s="23">
        <v>184780</v>
      </c>
      <c r="AH21" s="15" t="s">
        <v>100</v>
      </c>
      <c r="AK21" s="15" t="s">
        <v>310</v>
      </c>
      <c r="AL21" s="15" t="s">
        <v>348</v>
      </c>
      <c r="AN21" s="24" t="s">
        <v>305</v>
      </c>
      <c r="AO21" s="12"/>
    </row>
    <row r="22" spans="1:41" s="12" customFormat="1" ht="16" x14ac:dyDescent="0.2">
      <c r="A22" s="15"/>
      <c r="B22" s="21" t="s">
        <v>308</v>
      </c>
      <c r="C22" s="24" t="s">
        <v>303</v>
      </c>
      <c r="D22" s="5">
        <v>8</v>
      </c>
      <c r="E22" s="13">
        <v>5120</v>
      </c>
      <c r="F22" s="13">
        <v>14.028</v>
      </c>
      <c r="G22" s="13">
        <v>7.0140000000000002</v>
      </c>
      <c r="H22" s="13">
        <v>16</v>
      </c>
      <c r="I22" s="13">
        <v>900</v>
      </c>
      <c r="J22" s="13">
        <v>1</v>
      </c>
      <c r="K22" s="24" t="s">
        <v>21</v>
      </c>
      <c r="L22" s="5">
        <v>2</v>
      </c>
      <c r="M22" s="13">
        <v>18</v>
      </c>
      <c r="N22" s="5">
        <v>2.2999999999999998</v>
      </c>
      <c r="O22" s="5">
        <v>16</v>
      </c>
      <c r="P22" s="5">
        <v>32</v>
      </c>
      <c r="Q22" s="13">
        <f t="shared" si="3"/>
        <v>1.3248</v>
      </c>
      <c r="R22" s="13"/>
      <c r="S22" s="13">
        <v>488</v>
      </c>
      <c r="T22" s="5"/>
      <c r="U22" s="5"/>
      <c r="V22" s="5"/>
      <c r="W22" s="5"/>
      <c r="X22" s="5">
        <v>25</v>
      </c>
      <c r="Y22" s="13">
        <v>5</v>
      </c>
      <c r="Z22" s="13" t="str">
        <f t="shared" si="4"/>
        <v>25/5</v>
      </c>
      <c r="AA22" s="5"/>
      <c r="AB22" s="10"/>
      <c r="AC22" s="23"/>
      <c r="AD22" s="23">
        <v>13415.94</v>
      </c>
      <c r="AE22" s="23"/>
      <c r="AF22" s="23"/>
      <c r="AG22" s="10"/>
      <c r="AH22" s="15" t="s">
        <v>100</v>
      </c>
      <c r="AI22" s="13"/>
      <c r="AJ22" s="13"/>
      <c r="AK22" s="15" t="s">
        <v>301</v>
      </c>
      <c r="AL22" s="15" t="s">
        <v>347</v>
      </c>
      <c r="AM22" s="15"/>
      <c r="AN22" s="24" t="s">
        <v>390</v>
      </c>
    </row>
    <row r="23" spans="1:41" s="12" customFormat="1" ht="16" x14ac:dyDescent="0.2">
      <c r="A23" s="15"/>
      <c r="B23" s="21" t="s">
        <v>309</v>
      </c>
      <c r="C23" s="24" t="s">
        <v>303</v>
      </c>
      <c r="D23" s="5">
        <v>8</v>
      </c>
      <c r="E23" s="13">
        <v>5120</v>
      </c>
      <c r="F23" s="13">
        <v>14.028</v>
      </c>
      <c r="G23" s="13">
        <v>7.0140000000000002</v>
      </c>
      <c r="H23" s="13">
        <v>16</v>
      </c>
      <c r="I23" s="13">
        <v>900</v>
      </c>
      <c r="J23" s="13">
        <v>1</v>
      </c>
      <c r="K23" s="24" t="s">
        <v>21</v>
      </c>
      <c r="L23" s="5">
        <v>2</v>
      </c>
      <c r="M23" s="13">
        <v>18</v>
      </c>
      <c r="N23" s="5">
        <v>2.2999999999999998</v>
      </c>
      <c r="O23" s="5">
        <v>16</v>
      </c>
      <c r="P23" s="5">
        <v>32</v>
      </c>
      <c r="Q23" s="13">
        <f t="shared" si="3"/>
        <v>1.3248</v>
      </c>
      <c r="R23" s="13"/>
      <c r="S23" s="13">
        <v>488</v>
      </c>
      <c r="T23" s="5"/>
      <c r="U23" s="5"/>
      <c r="V23" s="5"/>
      <c r="W23" s="5"/>
      <c r="X23" s="5">
        <v>25</v>
      </c>
      <c r="Y23" s="13">
        <v>5</v>
      </c>
      <c r="Z23" s="13" t="str">
        <f t="shared" si="4"/>
        <v>25/5</v>
      </c>
      <c r="AA23" s="5"/>
      <c r="AB23" s="10"/>
      <c r="AC23" s="23"/>
      <c r="AD23" s="10"/>
      <c r="AE23" s="23">
        <v>150261</v>
      </c>
      <c r="AF23" s="23"/>
      <c r="AG23" s="10"/>
      <c r="AH23" s="15" t="s">
        <v>100</v>
      </c>
      <c r="AI23" s="13"/>
      <c r="AJ23" s="13"/>
      <c r="AK23" s="15" t="s">
        <v>310</v>
      </c>
      <c r="AL23" s="15" t="s">
        <v>348</v>
      </c>
      <c r="AM23" s="15"/>
      <c r="AN23" s="24" t="s">
        <v>311</v>
      </c>
    </row>
    <row r="24" spans="1:41" s="12" customFormat="1" ht="16" x14ac:dyDescent="0.2">
      <c r="A24" s="15"/>
      <c r="B24" s="21" t="s">
        <v>467</v>
      </c>
      <c r="C24" s="24" t="s">
        <v>470</v>
      </c>
      <c r="D24" s="5">
        <v>8</v>
      </c>
      <c r="E24" s="13">
        <v>5120</v>
      </c>
      <c r="F24" s="13">
        <v>14.028</v>
      </c>
      <c r="G24" s="13">
        <v>7.0140000000000002</v>
      </c>
      <c r="H24" s="13">
        <v>16</v>
      </c>
      <c r="I24" s="13">
        <v>900</v>
      </c>
      <c r="J24" s="13">
        <v>1</v>
      </c>
      <c r="K24" s="5" t="s">
        <v>471</v>
      </c>
      <c r="L24" s="13">
        <f>1/48*96</f>
        <v>2</v>
      </c>
      <c r="M24" s="5">
        <v>24</v>
      </c>
      <c r="N24" s="5">
        <v>2.5</v>
      </c>
      <c r="O24" s="5">
        <v>16</v>
      </c>
      <c r="P24" s="5">
        <v>32</v>
      </c>
      <c r="Q24" s="13">
        <f t="shared" si="3"/>
        <v>1.92</v>
      </c>
      <c r="R24" s="5"/>
      <c r="S24" s="5">
        <v>768</v>
      </c>
      <c r="T24" s="5" t="s">
        <v>472</v>
      </c>
      <c r="U24" s="5">
        <v>900</v>
      </c>
      <c r="V24" s="5" t="s">
        <v>472</v>
      </c>
      <c r="W24" s="5">
        <v>900</v>
      </c>
      <c r="X24" s="5">
        <v>100</v>
      </c>
      <c r="Y24" s="5"/>
      <c r="Z24" s="13" t="str">
        <f t="shared" si="4"/>
        <v>100/</v>
      </c>
      <c r="AA24" s="5"/>
      <c r="AB24" s="23">
        <v>0.9</v>
      </c>
      <c r="AC24" s="23"/>
      <c r="AD24" s="23"/>
      <c r="AE24" s="23"/>
      <c r="AF24" s="23"/>
      <c r="AG24" s="23"/>
      <c r="AH24" s="15" t="s">
        <v>100</v>
      </c>
      <c r="AI24" s="13"/>
      <c r="AJ24" s="13"/>
      <c r="AK24" s="15" t="s">
        <v>310</v>
      </c>
      <c r="AL24" s="15" t="s">
        <v>469</v>
      </c>
      <c r="AM24" s="15"/>
      <c r="AN24" s="24" t="s">
        <v>473</v>
      </c>
    </row>
    <row r="25" spans="1:41" s="12" customFormat="1" ht="16" x14ac:dyDescent="0.2">
      <c r="A25" s="15"/>
      <c r="B25" s="21"/>
      <c r="C25" s="24"/>
      <c r="D25" s="5"/>
      <c r="E25" s="13"/>
      <c r="F25" s="5"/>
      <c r="G25" s="5"/>
      <c r="H25" s="7"/>
      <c r="I25" s="7"/>
      <c r="J25" s="7"/>
      <c r="K25" s="5"/>
      <c r="L25" s="5"/>
      <c r="M25" s="5"/>
      <c r="N25" s="5"/>
      <c r="O25" s="5"/>
      <c r="P25" s="5"/>
      <c r="Q25" s="13"/>
      <c r="R25" s="5"/>
      <c r="S25" s="5"/>
      <c r="T25" s="5"/>
      <c r="U25" s="5"/>
      <c r="V25" s="5"/>
      <c r="W25" s="5"/>
      <c r="X25" s="5"/>
      <c r="Y25" s="5"/>
      <c r="Z25" s="5"/>
      <c r="AA25" s="5"/>
      <c r="AB25" s="10"/>
      <c r="AC25" s="23"/>
      <c r="AD25" s="10"/>
      <c r="AE25" s="23"/>
      <c r="AF25" s="23"/>
      <c r="AG25" s="10"/>
      <c r="AH25" s="15"/>
      <c r="AI25" s="13"/>
      <c r="AJ25" s="13"/>
      <c r="AK25" s="15"/>
      <c r="AL25" s="15"/>
      <c r="AM25" s="15"/>
      <c r="AN25" s="24"/>
    </row>
    <row r="26" spans="1:41" s="12" customFormat="1" ht="16" x14ac:dyDescent="0.2">
      <c r="A26" s="15"/>
      <c r="B26" s="21"/>
      <c r="C26" s="24"/>
      <c r="D26" s="5"/>
      <c r="E26" s="13"/>
      <c r="F26" s="5"/>
      <c r="G26" s="5"/>
      <c r="H26" s="7"/>
      <c r="I26" s="7"/>
      <c r="J26" s="7"/>
      <c r="K26" s="5"/>
      <c r="L26" s="5"/>
      <c r="M26" s="5"/>
      <c r="N26" s="5"/>
      <c r="O26" s="5"/>
      <c r="P26" s="5"/>
      <c r="Q26" s="13"/>
      <c r="R26" s="5"/>
      <c r="S26" s="5"/>
      <c r="T26" s="5"/>
      <c r="U26" s="5"/>
      <c r="V26" s="5"/>
      <c r="W26" s="5"/>
      <c r="X26" s="5"/>
      <c r="Y26" s="5"/>
      <c r="Z26" s="5"/>
      <c r="AA26" s="5"/>
      <c r="AB26" s="10"/>
      <c r="AC26" s="23"/>
      <c r="AD26" s="10"/>
      <c r="AE26" s="23"/>
      <c r="AF26" s="23"/>
      <c r="AG26" s="10"/>
      <c r="AH26" s="15"/>
      <c r="AI26" s="13"/>
      <c r="AJ26" s="13"/>
      <c r="AK26" s="15"/>
      <c r="AL26" s="15"/>
      <c r="AM26" s="15"/>
      <c r="AN26" s="24"/>
    </row>
    <row r="27" spans="1:41" s="12" customFormat="1" ht="16" x14ac:dyDescent="0.2">
      <c r="A27" s="15"/>
      <c r="B27" s="21"/>
      <c r="C27" s="24"/>
      <c r="D27" s="5"/>
      <c r="E27" s="13"/>
      <c r="F27" s="5"/>
      <c r="G27" s="5"/>
      <c r="H27" s="7"/>
      <c r="I27" s="7"/>
      <c r="J27" s="7"/>
      <c r="K27" s="5"/>
      <c r="L27" s="5"/>
      <c r="M27" s="5"/>
      <c r="N27" s="5"/>
      <c r="O27" s="5"/>
      <c r="P27" s="5"/>
      <c r="Q27" s="13"/>
      <c r="R27" s="5"/>
      <c r="S27" s="5"/>
      <c r="T27" s="5"/>
      <c r="U27" s="5"/>
      <c r="V27" s="5"/>
      <c r="W27" s="5"/>
      <c r="X27" s="5"/>
      <c r="Y27" s="5"/>
      <c r="Z27" s="5"/>
      <c r="AA27" s="5"/>
      <c r="AB27" s="10"/>
      <c r="AC27" s="23"/>
      <c r="AD27" s="10"/>
      <c r="AE27" s="23"/>
      <c r="AF27" s="23"/>
      <c r="AG27" s="10"/>
      <c r="AH27" s="15"/>
      <c r="AI27" s="13"/>
      <c r="AJ27" s="13"/>
      <c r="AK27" s="15"/>
      <c r="AL27" s="15"/>
      <c r="AM27" s="15"/>
      <c r="AN27" s="24"/>
    </row>
    <row r="28" spans="1:41" s="12" customFormat="1" ht="16" x14ac:dyDescent="0.2">
      <c r="A28" s="15"/>
      <c r="B28" s="21"/>
      <c r="C28" s="24"/>
      <c r="D28" s="5"/>
      <c r="E28" s="13"/>
      <c r="F28" s="5"/>
      <c r="G28" s="5"/>
      <c r="H28" s="7"/>
      <c r="I28" s="7"/>
      <c r="J28" s="7"/>
      <c r="K28" s="5"/>
      <c r="L28" s="5"/>
      <c r="M28" s="5"/>
      <c r="N28" s="5"/>
      <c r="O28" s="5"/>
      <c r="P28" s="5"/>
      <c r="Q28" s="13"/>
      <c r="R28" s="5"/>
      <c r="S28" s="5"/>
      <c r="T28" s="5"/>
      <c r="U28" s="5"/>
      <c r="V28" s="5"/>
      <c r="W28" s="5"/>
      <c r="X28" s="5"/>
      <c r="Y28" s="5"/>
      <c r="Z28" s="5"/>
      <c r="AA28" s="5"/>
      <c r="AB28" s="10"/>
      <c r="AC28" s="23"/>
      <c r="AD28" s="10"/>
      <c r="AE28" s="23"/>
      <c r="AF28" s="23"/>
      <c r="AG28" s="10"/>
      <c r="AH28" s="15"/>
      <c r="AI28" s="13"/>
      <c r="AJ28" s="13"/>
      <c r="AK28" s="15"/>
      <c r="AL28" s="15"/>
      <c r="AM28" s="15"/>
      <c r="AN28" s="24"/>
    </row>
    <row r="29" spans="1:41" ht="20" x14ac:dyDescent="0.2">
      <c r="A29" s="20" t="s">
        <v>213</v>
      </c>
      <c r="B29" s="21" t="s">
        <v>409</v>
      </c>
      <c r="C29" s="24" t="s">
        <v>412</v>
      </c>
      <c r="D29" s="5">
        <v>1</v>
      </c>
      <c r="E29" s="13">
        <v>5120</v>
      </c>
      <c r="F29" s="13">
        <v>14.028</v>
      </c>
      <c r="G29" s="13">
        <v>7.0140000000000002</v>
      </c>
      <c r="H29" s="13">
        <v>16</v>
      </c>
      <c r="I29" s="13">
        <v>900</v>
      </c>
      <c r="J29" s="13">
        <v>1</v>
      </c>
      <c r="K29" s="5" t="s">
        <v>413</v>
      </c>
      <c r="L29" s="5">
        <v>2</v>
      </c>
      <c r="M29" s="5">
        <v>8</v>
      </c>
      <c r="N29" s="5">
        <v>2.1</v>
      </c>
      <c r="O29" s="5">
        <v>16</v>
      </c>
      <c r="P29" s="5">
        <v>32</v>
      </c>
      <c r="Q29" s="13">
        <f t="shared" ref="Q29:Q31" si="5">M29*N29*P29/1000</f>
        <v>0.53760000000000008</v>
      </c>
      <c r="R29" s="7">
        <v>2133</v>
      </c>
      <c r="S29" s="5">
        <v>64</v>
      </c>
      <c r="T29" s="5" t="s">
        <v>416</v>
      </c>
      <c r="U29" s="5">
        <v>1000</v>
      </c>
      <c r="V29" s="5"/>
      <c r="W29" s="5"/>
      <c r="X29" s="5">
        <v>10</v>
      </c>
      <c r="Y29" s="5">
        <v>10</v>
      </c>
      <c r="Z29" s="13" t="str">
        <f t="shared" ref="Z29:Z31" si="6">X29&amp;"/"&amp;Y29</f>
        <v>10/10</v>
      </c>
      <c r="AA29" s="5"/>
      <c r="AB29" s="10"/>
      <c r="AC29" s="23"/>
      <c r="AD29" s="23">
        <v>1819</v>
      </c>
      <c r="AE29" s="23"/>
      <c r="AF29" s="23"/>
      <c r="AG29" s="10"/>
      <c r="AH29" s="15" t="s">
        <v>100</v>
      </c>
      <c r="AK29" s="15" t="s">
        <v>217</v>
      </c>
      <c r="AL29" s="15" t="s">
        <v>437</v>
      </c>
      <c r="AN29" s="24" t="s">
        <v>422</v>
      </c>
      <c r="AO29" s="12"/>
    </row>
    <row r="30" spans="1:41" ht="16" x14ac:dyDescent="0.2">
      <c r="A30" s="15" t="s">
        <v>214</v>
      </c>
      <c r="B30" s="21" t="s">
        <v>410</v>
      </c>
      <c r="C30" s="24" t="s">
        <v>412</v>
      </c>
      <c r="D30" s="5">
        <v>1</v>
      </c>
      <c r="E30" s="13">
        <v>5120</v>
      </c>
      <c r="F30" s="13">
        <v>14.028</v>
      </c>
      <c r="G30" s="13">
        <v>7.0140000000000002</v>
      </c>
      <c r="H30" s="13">
        <v>16</v>
      </c>
      <c r="I30" s="13">
        <v>900</v>
      </c>
      <c r="J30" s="13">
        <v>1</v>
      </c>
      <c r="K30" s="5" t="s">
        <v>414</v>
      </c>
      <c r="L30" s="5">
        <v>2</v>
      </c>
      <c r="M30" s="5">
        <v>12</v>
      </c>
      <c r="N30" s="5">
        <v>2.2000000000000002</v>
      </c>
      <c r="O30" s="5">
        <v>16</v>
      </c>
      <c r="P30" s="5">
        <v>32</v>
      </c>
      <c r="Q30" s="13">
        <f t="shared" si="5"/>
        <v>0.84480000000000011</v>
      </c>
      <c r="R30" s="5">
        <v>2400</v>
      </c>
      <c r="S30" s="5">
        <v>64</v>
      </c>
      <c r="T30" s="5" t="s">
        <v>416</v>
      </c>
      <c r="U30" s="5">
        <v>1000</v>
      </c>
      <c r="V30" s="5"/>
      <c r="W30" s="5"/>
      <c r="X30" s="5">
        <v>10</v>
      </c>
      <c r="Y30" s="5">
        <v>10</v>
      </c>
      <c r="Z30" s="13" t="str">
        <f t="shared" si="6"/>
        <v>10/10</v>
      </c>
      <c r="AA30" s="5"/>
      <c r="AB30" s="10"/>
      <c r="AC30" s="23"/>
      <c r="AD30" s="23">
        <v>1899</v>
      </c>
      <c r="AE30" s="23"/>
      <c r="AF30" s="23"/>
      <c r="AG30" s="10"/>
      <c r="AH30" s="15" t="s">
        <v>100</v>
      </c>
      <c r="AK30" s="15" t="s">
        <v>217</v>
      </c>
      <c r="AL30" s="15" t="s">
        <v>438</v>
      </c>
      <c r="AN30" s="24" t="s">
        <v>423</v>
      </c>
      <c r="AO30" s="12"/>
    </row>
    <row r="31" spans="1:41" ht="16" x14ac:dyDescent="0.2">
      <c r="A31" s="15"/>
      <c r="B31" s="21" t="s">
        <v>411</v>
      </c>
      <c r="C31" s="24" t="s">
        <v>412</v>
      </c>
      <c r="D31" s="5">
        <v>1</v>
      </c>
      <c r="E31" s="13">
        <v>5120</v>
      </c>
      <c r="F31" s="13">
        <v>14.028</v>
      </c>
      <c r="G31" s="13">
        <v>7.0140000000000002</v>
      </c>
      <c r="H31" s="13">
        <v>16</v>
      </c>
      <c r="I31" s="13">
        <v>900</v>
      </c>
      <c r="J31" s="13">
        <v>1</v>
      </c>
      <c r="K31" s="5" t="s">
        <v>415</v>
      </c>
      <c r="L31" s="5">
        <v>2</v>
      </c>
      <c r="M31" s="5">
        <v>14</v>
      </c>
      <c r="N31" s="5">
        <v>2.6</v>
      </c>
      <c r="O31" s="5">
        <v>16</v>
      </c>
      <c r="P31" s="5">
        <v>32</v>
      </c>
      <c r="Q31" s="13">
        <f t="shared" si="5"/>
        <v>1.1648000000000001</v>
      </c>
      <c r="R31" s="5">
        <v>2400</v>
      </c>
      <c r="S31" s="5">
        <v>64</v>
      </c>
      <c r="T31" s="5" t="s">
        <v>416</v>
      </c>
      <c r="U31" s="5">
        <v>1000</v>
      </c>
      <c r="V31" s="5"/>
      <c r="W31" s="5"/>
      <c r="X31" s="5">
        <v>10</v>
      </c>
      <c r="Y31" s="5">
        <v>10</v>
      </c>
      <c r="Z31" s="13" t="str">
        <f t="shared" si="6"/>
        <v>10/10</v>
      </c>
      <c r="AA31" s="5"/>
      <c r="AB31" s="10"/>
      <c r="AC31" s="23"/>
      <c r="AD31" s="23">
        <v>1989</v>
      </c>
      <c r="AE31" s="23"/>
      <c r="AF31" s="23"/>
      <c r="AG31" s="10"/>
      <c r="AH31" s="15" t="s">
        <v>100</v>
      </c>
      <c r="AK31" s="15" t="s">
        <v>217</v>
      </c>
      <c r="AL31" s="15" t="s">
        <v>439</v>
      </c>
      <c r="AN31" s="24" t="s">
        <v>424</v>
      </c>
      <c r="AO31" s="12"/>
    </row>
    <row r="32" spans="1:41" s="12" customFormat="1" ht="16" x14ac:dyDescent="0.2">
      <c r="A32" s="15"/>
      <c r="B32" s="21" t="s">
        <v>418</v>
      </c>
      <c r="C32" s="24" t="s">
        <v>209</v>
      </c>
      <c r="D32" s="24">
        <v>1</v>
      </c>
      <c r="E32" s="24">
        <v>3584</v>
      </c>
      <c r="F32" s="24">
        <v>9.34</v>
      </c>
      <c r="G32" s="24">
        <v>4.7</v>
      </c>
      <c r="H32" s="24">
        <v>16.399999999999999</v>
      </c>
      <c r="I32" s="24">
        <v>732</v>
      </c>
      <c r="J32" s="24"/>
      <c r="K32" s="5" t="s">
        <v>210</v>
      </c>
      <c r="L32" s="5">
        <v>2</v>
      </c>
      <c r="M32" s="5">
        <v>8</v>
      </c>
      <c r="N32" s="5">
        <v>2.1</v>
      </c>
      <c r="O32" s="5">
        <v>16</v>
      </c>
      <c r="P32" s="5">
        <v>32</v>
      </c>
      <c r="Q32" s="13">
        <f t="shared" ref="Q32:Q45" si="7">M32*N32*P32/1000</f>
        <v>0.53760000000000008</v>
      </c>
      <c r="R32" s="7">
        <v>2133</v>
      </c>
      <c r="S32" s="5">
        <v>64</v>
      </c>
      <c r="T32" s="5" t="s">
        <v>215</v>
      </c>
      <c r="U32" s="5">
        <v>1000</v>
      </c>
      <c r="V32" s="5"/>
      <c r="W32" s="5"/>
      <c r="X32" s="5">
        <v>10</v>
      </c>
      <c r="Y32" s="5">
        <v>10</v>
      </c>
      <c r="Z32" s="13" t="str">
        <f t="shared" ref="Z32" si="8">X32&amp;"/"&amp;Y32</f>
        <v>10/10</v>
      </c>
      <c r="AA32" s="13"/>
      <c r="AB32" s="23"/>
      <c r="AC32" s="23"/>
      <c r="AD32" s="23">
        <v>1569</v>
      </c>
      <c r="AE32" s="23"/>
      <c r="AF32" s="23"/>
      <c r="AG32" s="23"/>
      <c r="AH32" s="15" t="s">
        <v>100</v>
      </c>
      <c r="AI32" s="13"/>
      <c r="AJ32" s="13"/>
      <c r="AK32" s="15" t="s">
        <v>217</v>
      </c>
      <c r="AL32" s="15" t="s">
        <v>349</v>
      </c>
      <c r="AM32" s="15"/>
      <c r="AN32" s="24" t="s">
        <v>339</v>
      </c>
    </row>
    <row r="33" spans="1:42" s="12" customFormat="1" ht="16" x14ac:dyDescent="0.2">
      <c r="A33" s="15"/>
      <c r="B33" s="21" t="s">
        <v>221</v>
      </c>
      <c r="C33" s="24" t="s">
        <v>209</v>
      </c>
      <c r="D33" s="24">
        <v>1</v>
      </c>
      <c r="E33" s="24">
        <v>3584</v>
      </c>
      <c r="F33" s="24">
        <v>9.34</v>
      </c>
      <c r="G33" s="24">
        <v>4.7</v>
      </c>
      <c r="H33" s="24">
        <v>16.399999999999999</v>
      </c>
      <c r="I33" s="24">
        <v>732</v>
      </c>
      <c r="J33" s="24"/>
      <c r="K33" s="5" t="s">
        <v>211</v>
      </c>
      <c r="L33" s="5">
        <v>2</v>
      </c>
      <c r="M33" s="5">
        <v>12</v>
      </c>
      <c r="N33" s="5">
        <v>2.2000000000000002</v>
      </c>
      <c r="O33" s="5">
        <v>16</v>
      </c>
      <c r="P33" s="5">
        <v>32</v>
      </c>
      <c r="Q33" s="13">
        <f t="shared" si="7"/>
        <v>0.84480000000000011</v>
      </c>
      <c r="R33" s="5">
        <v>2400</v>
      </c>
      <c r="S33" s="5">
        <v>64</v>
      </c>
      <c r="T33" s="5" t="s">
        <v>215</v>
      </c>
      <c r="U33" s="5">
        <v>1000</v>
      </c>
      <c r="V33" s="5"/>
      <c r="W33" s="5"/>
      <c r="X33" s="5">
        <v>10</v>
      </c>
      <c r="Y33" s="5">
        <v>10</v>
      </c>
      <c r="Z33" s="13" t="str">
        <f t="shared" ref="Z33:Z45" si="9">X33&amp;"/"&amp;Y33</f>
        <v>10/10</v>
      </c>
      <c r="AA33" s="13"/>
      <c r="AB33" s="23"/>
      <c r="AC33" s="23"/>
      <c r="AD33" s="23">
        <v>1649</v>
      </c>
      <c r="AE33" s="23"/>
      <c r="AF33" s="23"/>
      <c r="AG33" s="23"/>
      <c r="AH33" s="15" t="s">
        <v>100</v>
      </c>
      <c r="AI33" s="13"/>
      <c r="AJ33" s="13"/>
      <c r="AK33" s="15" t="s">
        <v>217</v>
      </c>
      <c r="AL33" s="15" t="s">
        <v>350</v>
      </c>
      <c r="AM33" s="15"/>
      <c r="AN33" s="24" t="s">
        <v>340</v>
      </c>
    </row>
    <row r="34" spans="1:42" s="12" customFormat="1" ht="16" x14ac:dyDescent="0.2">
      <c r="A34" s="15"/>
      <c r="B34" s="21" t="s">
        <v>417</v>
      </c>
      <c r="C34" s="24" t="s">
        <v>209</v>
      </c>
      <c r="D34" s="24">
        <v>1</v>
      </c>
      <c r="E34" s="24">
        <v>3584</v>
      </c>
      <c r="F34" s="24">
        <v>9.34</v>
      </c>
      <c r="G34" s="24">
        <v>4.7</v>
      </c>
      <c r="H34" s="24">
        <v>16.399999999999999</v>
      </c>
      <c r="I34" s="24">
        <v>732</v>
      </c>
      <c r="J34" s="24"/>
      <c r="K34" s="5" t="s">
        <v>212</v>
      </c>
      <c r="L34" s="5">
        <v>2</v>
      </c>
      <c r="M34" s="5">
        <v>14</v>
      </c>
      <c r="N34" s="5">
        <v>2.6</v>
      </c>
      <c r="O34" s="5">
        <v>16</v>
      </c>
      <c r="P34" s="5">
        <v>32</v>
      </c>
      <c r="Q34" s="13">
        <f t="shared" si="7"/>
        <v>1.1648000000000001</v>
      </c>
      <c r="R34" s="5">
        <v>2400</v>
      </c>
      <c r="S34" s="5">
        <v>128</v>
      </c>
      <c r="T34" s="5" t="s">
        <v>218</v>
      </c>
      <c r="U34" s="5">
        <v>960</v>
      </c>
      <c r="V34" s="5"/>
      <c r="W34" s="5"/>
      <c r="X34" s="5">
        <v>10</v>
      </c>
      <c r="Y34" s="5">
        <v>10</v>
      </c>
      <c r="Z34" s="13" t="str">
        <f t="shared" ref="Z34" si="10">X34&amp;"/"&amp;Y34</f>
        <v>10/10</v>
      </c>
      <c r="AA34" s="13"/>
      <c r="AB34" s="23"/>
      <c r="AC34" s="23"/>
      <c r="AD34" s="23">
        <v>1739</v>
      </c>
      <c r="AE34" s="23"/>
      <c r="AF34" s="23"/>
      <c r="AG34" s="23"/>
      <c r="AH34" s="15" t="s">
        <v>100</v>
      </c>
      <c r="AI34" s="13"/>
      <c r="AJ34" s="13"/>
      <c r="AK34" s="15" t="s">
        <v>419</v>
      </c>
      <c r="AL34" s="15" t="s">
        <v>420</v>
      </c>
      <c r="AM34" s="15"/>
      <c r="AN34" s="24" t="s">
        <v>421</v>
      </c>
    </row>
    <row r="35" spans="1:42" s="12" customFormat="1" ht="16" x14ac:dyDescent="0.2">
      <c r="A35" s="15"/>
      <c r="B35" s="21" t="s">
        <v>222</v>
      </c>
      <c r="C35" s="24" t="s">
        <v>219</v>
      </c>
      <c r="D35" s="5">
        <v>1</v>
      </c>
      <c r="E35" s="13">
        <v>4096</v>
      </c>
      <c r="F35" s="9">
        <v>9.65</v>
      </c>
      <c r="G35" s="9">
        <v>0.3</v>
      </c>
      <c r="H35" s="7" t="s">
        <v>52</v>
      </c>
      <c r="I35" s="7" t="s">
        <v>53</v>
      </c>
      <c r="J35" s="7"/>
      <c r="K35" s="5" t="s">
        <v>210</v>
      </c>
      <c r="L35" s="5">
        <v>2</v>
      </c>
      <c r="M35" s="5">
        <v>8</v>
      </c>
      <c r="N35" s="5">
        <v>2.1</v>
      </c>
      <c r="O35" s="5">
        <v>16</v>
      </c>
      <c r="P35" s="5">
        <v>32</v>
      </c>
      <c r="Q35" s="13">
        <f t="shared" si="7"/>
        <v>0.53760000000000008</v>
      </c>
      <c r="R35" s="7">
        <v>2133</v>
      </c>
      <c r="S35" s="5">
        <v>128</v>
      </c>
      <c r="T35" s="5" t="s">
        <v>215</v>
      </c>
      <c r="U35" s="5">
        <v>1000</v>
      </c>
      <c r="V35" s="5" t="s">
        <v>275</v>
      </c>
      <c r="W35" s="5">
        <v>1000</v>
      </c>
      <c r="X35" s="5">
        <v>10</v>
      </c>
      <c r="Y35" s="5">
        <v>10</v>
      </c>
      <c r="Z35" s="13" t="str">
        <f t="shared" si="9"/>
        <v>10/10</v>
      </c>
      <c r="AA35" s="13"/>
      <c r="AB35" s="23">
        <v>2.7989999999999999</v>
      </c>
      <c r="AC35" s="23"/>
      <c r="AD35" s="23"/>
      <c r="AE35" s="23"/>
      <c r="AF35" s="23"/>
      <c r="AG35" s="23"/>
      <c r="AH35" s="15" t="s">
        <v>100</v>
      </c>
      <c r="AI35" s="13"/>
      <c r="AJ35" s="13"/>
      <c r="AK35" s="15" t="s">
        <v>220</v>
      </c>
      <c r="AL35" s="15" t="s">
        <v>351</v>
      </c>
      <c r="AM35" s="15"/>
      <c r="AN35" s="24" t="s">
        <v>432</v>
      </c>
    </row>
    <row r="36" spans="1:42" s="12" customFormat="1" ht="16" x14ac:dyDescent="0.2">
      <c r="A36" s="15"/>
      <c r="B36" s="21" t="s">
        <v>425</v>
      </c>
      <c r="C36" s="24" t="s">
        <v>219</v>
      </c>
      <c r="D36" s="5">
        <v>2</v>
      </c>
      <c r="E36" s="13">
        <v>4096</v>
      </c>
      <c r="F36" s="9">
        <v>9.65</v>
      </c>
      <c r="G36" s="9">
        <v>0.3</v>
      </c>
      <c r="H36" s="7" t="s">
        <v>52</v>
      </c>
      <c r="I36" s="7" t="s">
        <v>53</v>
      </c>
      <c r="J36" s="7"/>
      <c r="K36" s="5" t="s">
        <v>212</v>
      </c>
      <c r="L36" s="5">
        <v>2</v>
      </c>
      <c r="M36" s="5">
        <v>14</v>
      </c>
      <c r="N36" s="5">
        <v>2.6</v>
      </c>
      <c r="O36" s="5">
        <v>16</v>
      </c>
      <c r="P36" s="5">
        <v>32</v>
      </c>
      <c r="Q36" s="13">
        <f t="shared" si="7"/>
        <v>1.1648000000000001</v>
      </c>
      <c r="R36" s="5">
        <v>2400</v>
      </c>
      <c r="S36" s="5">
        <v>256</v>
      </c>
      <c r="T36" s="5" t="s">
        <v>215</v>
      </c>
      <c r="U36" s="5">
        <v>4000</v>
      </c>
      <c r="V36" s="5" t="s">
        <v>276</v>
      </c>
      <c r="W36" s="5">
        <v>4000</v>
      </c>
      <c r="X36" s="5">
        <v>10</v>
      </c>
      <c r="Y36" s="5">
        <v>10</v>
      </c>
      <c r="Z36" s="13" t="str">
        <f t="shared" si="9"/>
        <v>10/10</v>
      </c>
      <c r="AA36" s="13"/>
      <c r="AB36" s="23">
        <v>4.9749999999999996</v>
      </c>
      <c r="AC36" s="23"/>
      <c r="AD36" s="23"/>
      <c r="AE36" s="23"/>
      <c r="AF36" s="23"/>
      <c r="AG36" s="23"/>
      <c r="AH36" s="15" t="s">
        <v>100</v>
      </c>
      <c r="AI36" s="13"/>
      <c r="AJ36" s="13"/>
      <c r="AK36" s="15" t="s">
        <v>220</v>
      </c>
      <c r="AL36" s="15" t="s">
        <v>334</v>
      </c>
      <c r="AM36" s="15"/>
      <c r="AN36" s="24" t="s">
        <v>426</v>
      </c>
    </row>
    <row r="37" spans="1:42" ht="16" x14ac:dyDescent="0.2">
      <c r="A37" s="15"/>
      <c r="B37" s="21" t="s">
        <v>225</v>
      </c>
      <c r="C37" s="24" t="s">
        <v>226</v>
      </c>
      <c r="D37" s="5">
        <v>1</v>
      </c>
      <c r="E37" s="13">
        <v>4096</v>
      </c>
      <c r="F37" s="9">
        <v>9.65</v>
      </c>
      <c r="G37" s="9">
        <v>0.3</v>
      </c>
      <c r="H37" s="7" t="s">
        <v>227</v>
      </c>
      <c r="I37" s="7" t="s">
        <v>228</v>
      </c>
      <c r="J37" s="7"/>
      <c r="K37" s="5" t="s">
        <v>229</v>
      </c>
      <c r="L37" s="5">
        <v>2</v>
      </c>
      <c r="M37" s="5">
        <v>6</v>
      </c>
      <c r="N37" s="5">
        <v>2.4</v>
      </c>
      <c r="O37" s="5">
        <v>16</v>
      </c>
      <c r="P37" s="5">
        <v>32</v>
      </c>
      <c r="Q37" s="13">
        <f t="shared" si="7"/>
        <v>0.46079999999999993</v>
      </c>
      <c r="R37" s="5">
        <v>1866</v>
      </c>
      <c r="S37" s="5">
        <v>64</v>
      </c>
      <c r="T37" s="5" t="s">
        <v>230</v>
      </c>
      <c r="U37" s="5">
        <v>1000</v>
      </c>
      <c r="V37" s="5"/>
      <c r="W37" s="5"/>
      <c r="X37" s="5">
        <v>10</v>
      </c>
      <c r="Y37" s="5">
        <v>10</v>
      </c>
      <c r="Z37" s="13" t="str">
        <f t="shared" si="9"/>
        <v>10/10</v>
      </c>
      <c r="AA37" s="13"/>
      <c r="AB37" s="23"/>
      <c r="AC37" s="23"/>
      <c r="AD37" s="23">
        <v>1469</v>
      </c>
      <c r="AE37" s="23"/>
      <c r="AF37" s="23"/>
      <c r="AG37" s="23"/>
      <c r="AH37" s="15" t="s">
        <v>100</v>
      </c>
      <c r="AK37" s="15" t="s">
        <v>217</v>
      </c>
      <c r="AL37" s="15" t="s">
        <v>352</v>
      </c>
      <c r="AN37" s="24" t="s">
        <v>431</v>
      </c>
      <c r="AO37" s="12"/>
    </row>
    <row r="38" spans="1:42" s="12" customFormat="1" ht="16" x14ac:dyDescent="0.2">
      <c r="A38" s="15"/>
      <c r="B38" s="21" t="s">
        <v>231</v>
      </c>
      <c r="C38" s="24" t="s">
        <v>226</v>
      </c>
      <c r="D38" s="5">
        <v>1</v>
      </c>
      <c r="E38" s="13">
        <v>4096</v>
      </c>
      <c r="F38" s="9">
        <v>9.65</v>
      </c>
      <c r="G38" s="9">
        <v>0.3</v>
      </c>
      <c r="H38" s="7" t="s">
        <v>227</v>
      </c>
      <c r="I38" s="7" t="s">
        <v>228</v>
      </c>
      <c r="J38" s="7"/>
      <c r="K38" s="5" t="s">
        <v>232</v>
      </c>
      <c r="L38" s="5">
        <v>2</v>
      </c>
      <c r="M38" s="5">
        <v>10</v>
      </c>
      <c r="N38" s="5">
        <v>2.2999999999999998</v>
      </c>
      <c r="O38" s="5">
        <v>16</v>
      </c>
      <c r="P38" s="5">
        <v>32</v>
      </c>
      <c r="Q38" s="13">
        <f t="shared" si="7"/>
        <v>0.73599999999999999</v>
      </c>
      <c r="R38" s="5">
        <v>2133</v>
      </c>
      <c r="S38" s="5">
        <v>64</v>
      </c>
      <c r="T38" s="5" t="s">
        <v>230</v>
      </c>
      <c r="U38" s="5">
        <v>1000</v>
      </c>
      <c r="V38" s="5"/>
      <c r="W38" s="5"/>
      <c r="X38" s="5">
        <v>10</v>
      </c>
      <c r="Y38" s="5">
        <v>10</v>
      </c>
      <c r="Z38" s="13" t="str">
        <f t="shared" si="9"/>
        <v>10/10</v>
      </c>
      <c r="AA38" s="13"/>
      <c r="AB38" s="23"/>
      <c r="AC38" s="23"/>
      <c r="AD38" s="23">
        <v>1549</v>
      </c>
      <c r="AE38" s="23"/>
      <c r="AF38" s="23"/>
      <c r="AG38" s="23"/>
      <c r="AH38" s="15" t="s">
        <v>100</v>
      </c>
      <c r="AI38" s="13"/>
      <c r="AJ38" s="13"/>
      <c r="AK38" s="15" t="s">
        <v>217</v>
      </c>
      <c r="AL38" s="15" t="s">
        <v>427</v>
      </c>
      <c r="AM38" s="15"/>
      <c r="AN38" s="24" t="s">
        <v>430</v>
      </c>
    </row>
    <row r="39" spans="1:42" s="12" customFormat="1" ht="16" x14ac:dyDescent="0.2">
      <c r="A39" s="15"/>
      <c r="B39" s="21" t="s">
        <v>428</v>
      </c>
      <c r="C39" s="24" t="s">
        <v>233</v>
      </c>
      <c r="D39" s="5">
        <v>2</v>
      </c>
      <c r="E39" s="13">
        <v>4096</v>
      </c>
      <c r="F39" s="9">
        <v>9.65</v>
      </c>
      <c r="G39" s="9">
        <v>0.3</v>
      </c>
      <c r="H39" s="7" t="s">
        <v>234</v>
      </c>
      <c r="I39" s="7" t="s">
        <v>235</v>
      </c>
      <c r="J39" s="7"/>
      <c r="K39" s="5" t="s">
        <v>210</v>
      </c>
      <c r="L39" s="5">
        <v>2</v>
      </c>
      <c r="M39" s="5">
        <v>8</v>
      </c>
      <c r="N39" s="5">
        <v>2.1</v>
      </c>
      <c r="O39" s="5">
        <v>16</v>
      </c>
      <c r="P39" s="5">
        <v>32</v>
      </c>
      <c r="Q39" s="13">
        <f t="shared" si="7"/>
        <v>0.53760000000000008</v>
      </c>
      <c r="R39" s="7">
        <v>2133</v>
      </c>
      <c r="S39" s="5">
        <v>128</v>
      </c>
      <c r="T39" s="5" t="s">
        <v>218</v>
      </c>
      <c r="U39" s="5">
        <v>960</v>
      </c>
      <c r="V39" s="5"/>
      <c r="W39" s="5"/>
      <c r="X39" s="5">
        <v>10</v>
      </c>
      <c r="Y39" s="5">
        <v>10</v>
      </c>
      <c r="Z39" s="13" t="str">
        <f t="shared" si="9"/>
        <v>10/10</v>
      </c>
      <c r="AA39" s="13"/>
      <c r="AB39" s="23"/>
      <c r="AC39" s="23"/>
      <c r="AD39" s="23">
        <v>2425</v>
      </c>
      <c r="AE39" s="23"/>
      <c r="AF39" s="23"/>
      <c r="AG39" s="23"/>
      <c r="AH39" s="15" t="s">
        <v>100</v>
      </c>
      <c r="AI39" s="13"/>
      <c r="AJ39" s="13"/>
      <c r="AK39" s="15" t="s">
        <v>217</v>
      </c>
      <c r="AL39" s="15" t="s">
        <v>353</v>
      </c>
      <c r="AM39" s="15"/>
      <c r="AN39" s="24" t="s">
        <v>429</v>
      </c>
    </row>
    <row r="40" spans="1:42" ht="16" x14ac:dyDescent="0.2">
      <c r="A40" s="15"/>
      <c r="B40" s="21" t="s">
        <v>425</v>
      </c>
      <c r="C40" s="24" t="s">
        <v>236</v>
      </c>
      <c r="D40" s="5">
        <v>2</v>
      </c>
      <c r="E40" s="13">
        <v>4096</v>
      </c>
      <c r="F40" s="9">
        <v>9.65</v>
      </c>
      <c r="G40" s="9">
        <v>0.3</v>
      </c>
      <c r="H40" s="7" t="s">
        <v>227</v>
      </c>
      <c r="I40" s="7" t="s">
        <v>237</v>
      </c>
      <c r="J40" s="7"/>
      <c r="K40" s="5" t="s">
        <v>212</v>
      </c>
      <c r="L40" s="5">
        <v>2</v>
      </c>
      <c r="M40" s="5">
        <v>14</v>
      </c>
      <c r="N40" s="5">
        <v>2.6</v>
      </c>
      <c r="O40" s="5">
        <v>16</v>
      </c>
      <c r="P40" s="5">
        <v>32</v>
      </c>
      <c r="Q40" s="13">
        <f t="shared" si="7"/>
        <v>1.1648000000000001</v>
      </c>
      <c r="R40" s="5">
        <v>2400</v>
      </c>
      <c r="S40" s="5">
        <v>256</v>
      </c>
      <c r="T40" s="5" t="s">
        <v>218</v>
      </c>
      <c r="U40" s="5">
        <v>960</v>
      </c>
      <c r="V40" s="5"/>
      <c r="W40" s="5"/>
      <c r="X40" s="5">
        <v>10</v>
      </c>
      <c r="Y40" s="5">
        <v>10</v>
      </c>
      <c r="Z40" s="13" t="str">
        <f t="shared" si="9"/>
        <v>10/10</v>
      </c>
      <c r="AA40" s="13"/>
      <c r="AB40" s="23"/>
      <c r="AC40" s="23"/>
      <c r="AD40" s="23">
        <v>2975</v>
      </c>
      <c r="AE40" s="23"/>
      <c r="AF40" s="23"/>
      <c r="AG40" s="23"/>
      <c r="AH40" s="15" t="s">
        <v>100</v>
      </c>
      <c r="AK40" s="15" t="s">
        <v>217</v>
      </c>
      <c r="AL40" s="15" t="s">
        <v>354</v>
      </c>
      <c r="AN40" s="24" t="s">
        <v>426</v>
      </c>
      <c r="AO40" s="12"/>
    </row>
    <row r="41" spans="1:42" ht="16" x14ac:dyDescent="0.2">
      <c r="A41" s="15"/>
      <c r="B41" s="21" t="s">
        <v>241</v>
      </c>
      <c r="C41" s="24" t="s">
        <v>26</v>
      </c>
      <c r="D41" s="5">
        <v>2</v>
      </c>
      <c r="E41" s="13" t="s">
        <v>16</v>
      </c>
      <c r="F41" s="5">
        <v>8.74</v>
      </c>
      <c r="G41" s="5">
        <v>2.91</v>
      </c>
      <c r="H41" s="7" t="s">
        <v>32</v>
      </c>
      <c r="I41" s="7" t="s">
        <v>20</v>
      </c>
      <c r="J41" s="7"/>
      <c r="K41" s="5" t="s">
        <v>27</v>
      </c>
      <c r="L41" s="5">
        <v>2</v>
      </c>
      <c r="M41" s="5">
        <v>8</v>
      </c>
      <c r="N41" s="5">
        <v>2.1</v>
      </c>
      <c r="O41" s="5">
        <v>16</v>
      </c>
      <c r="P41" s="5">
        <v>32</v>
      </c>
      <c r="Q41" s="13">
        <f t="shared" si="7"/>
        <v>0.53760000000000008</v>
      </c>
      <c r="R41" s="7">
        <v>2133</v>
      </c>
      <c r="S41" s="5">
        <v>128</v>
      </c>
      <c r="T41" s="5" t="s">
        <v>28</v>
      </c>
      <c r="U41" s="5">
        <v>800</v>
      </c>
      <c r="V41" s="5" t="s">
        <v>29</v>
      </c>
      <c r="W41" s="5">
        <v>800</v>
      </c>
      <c r="X41" s="5">
        <v>0.1</v>
      </c>
      <c r="Y41" s="5">
        <v>0.1</v>
      </c>
      <c r="Z41" s="13" t="str">
        <f t="shared" si="9"/>
        <v>0.1/0.1</v>
      </c>
      <c r="AA41" s="13"/>
      <c r="AB41" s="23">
        <v>5.3769999999999998</v>
      </c>
      <c r="AC41" s="23"/>
      <c r="AD41" s="23"/>
      <c r="AE41" s="23"/>
      <c r="AF41" s="23"/>
      <c r="AG41" s="23"/>
      <c r="AH41" s="15" t="s">
        <v>100</v>
      </c>
      <c r="AK41" s="15" t="s">
        <v>220</v>
      </c>
      <c r="AL41" s="15" t="s">
        <v>355</v>
      </c>
      <c r="AN41" s="24" t="s">
        <v>356</v>
      </c>
      <c r="AO41" s="12"/>
      <c r="AP41" s="12"/>
    </row>
    <row r="42" spans="1:42" s="12" customFormat="1" ht="16" x14ac:dyDescent="0.2">
      <c r="A42" s="15"/>
      <c r="B42" s="21" t="s">
        <v>242</v>
      </c>
      <c r="C42" s="24" t="s">
        <v>39</v>
      </c>
      <c r="D42" s="5">
        <v>1</v>
      </c>
      <c r="E42" s="13" t="s">
        <v>16</v>
      </c>
      <c r="F42" s="5">
        <v>8.74</v>
      </c>
      <c r="G42" s="5">
        <v>2.91</v>
      </c>
      <c r="H42" s="7" t="s">
        <v>32</v>
      </c>
      <c r="I42" s="7" t="s">
        <v>20</v>
      </c>
      <c r="J42" s="7"/>
      <c r="K42" s="5" t="s">
        <v>40</v>
      </c>
      <c r="L42" s="5">
        <v>2</v>
      </c>
      <c r="M42" s="5">
        <v>12</v>
      </c>
      <c r="N42" s="5">
        <v>2.6</v>
      </c>
      <c r="O42" s="5">
        <v>16</v>
      </c>
      <c r="P42" s="5">
        <v>32</v>
      </c>
      <c r="Q42" s="13">
        <f t="shared" si="7"/>
        <v>0.99840000000000007</v>
      </c>
      <c r="R42" s="5">
        <v>2133</v>
      </c>
      <c r="S42" s="5">
        <v>64</v>
      </c>
      <c r="T42" s="5" t="s">
        <v>41</v>
      </c>
      <c r="U42" s="5">
        <v>1000</v>
      </c>
      <c r="V42" s="5"/>
      <c r="W42" s="5"/>
      <c r="X42" s="5">
        <v>10</v>
      </c>
      <c r="Y42" s="5">
        <v>10</v>
      </c>
      <c r="Z42" s="13" t="str">
        <f t="shared" si="9"/>
        <v>10/10</v>
      </c>
      <c r="AA42" s="13"/>
      <c r="AB42" s="23"/>
      <c r="AC42" s="23"/>
      <c r="AD42" s="23">
        <v>1529</v>
      </c>
      <c r="AE42" s="23"/>
      <c r="AF42" s="23"/>
      <c r="AG42" s="23"/>
      <c r="AH42" s="15" t="s">
        <v>100</v>
      </c>
      <c r="AI42" s="13"/>
      <c r="AJ42" s="13"/>
      <c r="AK42" s="15" t="s">
        <v>217</v>
      </c>
      <c r="AL42" s="15" t="s">
        <v>357</v>
      </c>
      <c r="AM42" s="15"/>
      <c r="AN42" s="24" t="s">
        <v>341</v>
      </c>
    </row>
    <row r="43" spans="1:42" s="12" customFormat="1" ht="16" x14ac:dyDescent="0.2">
      <c r="A43" s="15"/>
      <c r="B43" s="21" t="s">
        <v>270</v>
      </c>
      <c r="C43" s="24" t="s">
        <v>243</v>
      </c>
      <c r="D43" s="13">
        <v>2</v>
      </c>
      <c r="E43" s="13" t="s">
        <v>244</v>
      </c>
      <c r="F43" s="13">
        <f>2*2.28864</f>
        <v>4.57728</v>
      </c>
      <c r="G43" s="13"/>
      <c r="H43" s="13" t="s">
        <v>245</v>
      </c>
      <c r="I43" s="13"/>
      <c r="J43" s="13"/>
      <c r="K43" s="5" t="s">
        <v>212</v>
      </c>
      <c r="L43" s="5">
        <v>2</v>
      </c>
      <c r="M43" s="5">
        <v>14</v>
      </c>
      <c r="N43" s="5">
        <v>2.6</v>
      </c>
      <c r="O43" s="5">
        <v>16</v>
      </c>
      <c r="P43" s="5">
        <v>32</v>
      </c>
      <c r="Q43" s="13">
        <f t="shared" si="7"/>
        <v>1.1648000000000001</v>
      </c>
      <c r="R43" s="5">
        <v>2400</v>
      </c>
      <c r="S43" s="13">
        <v>128</v>
      </c>
      <c r="T43" s="5" t="s">
        <v>215</v>
      </c>
      <c r="U43" s="5">
        <v>4000</v>
      </c>
      <c r="V43" s="5" t="s">
        <v>215</v>
      </c>
      <c r="W43" s="5">
        <v>4000</v>
      </c>
      <c r="X43" s="5">
        <v>0.1</v>
      </c>
      <c r="Y43" s="5">
        <v>0.1</v>
      </c>
      <c r="Z43" s="13" t="str">
        <f t="shared" si="9"/>
        <v>0.1/0.1</v>
      </c>
      <c r="AA43" s="13"/>
      <c r="AB43" s="23">
        <v>3.9590000000000001</v>
      </c>
      <c r="AC43" s="23"/>
      <c r="AD43" s="23"/>
      <c r="AE43" s="23"/>
      <c r="AF43" s="23"/>
      <c r="AG43" s="23"/>
      <c r="AH43" s="15" t="s">
        <v>100</v>
      </c>
      <c r="AI43" s="13"/>
      <c r="AJ43" s="13"/>
      <c r="AK43" s="15" t="s">
        <v>220</v>
      </c>
      <c r="AL43" s="15" t="s">
        <v>358</v>
      </c>
      <c r="AM43" s="15"/>
      <c r="AN43" s="24" t="s">
        <v>359</v>
      </c>
    </row>
    <row r="44" spans="1:42" s="12" customFormat="1" ht="16" x14ac:dyDescent="0.2">
      <c r="A44" s="15"/>
      <c r="B44" s="21" t="s">
        <v>252</v>
      </c>
      <c r="C44" s="24" t="s">
        <v>246</v>
      </c>
      <c r="D44" s="5">
        <v>1</v>
      </c>
      <c r="E44" s="13" t="s">
        <v>244</v>
      </c>
      <c r="F44" s="5">
        <f>2*2.28864</f>
        <v>4.57728</v>
      </c>
      <c r="G44" s="5"/>
      <c r="H44" s="7" t="s">
        <v>247</v>
      </c>
      <c r="I44" s="7"/>
      <c r="J44" s="7"/>
      <c r="K44" s="5" t="s">
        <v>229</v>
      </c>
      <c r="L44" s="5">
        <v>2</v>
      </c>
      <c r="M44" s="5">
        <v>6</v>
      </c>
      <c r="N44" s="5">
        <v>2.4</v>
      </c>
      <c r="O44" s="5">
        <v>16</v>
      </c>
      <c r="P44" s="5">
        <v>32</v>
      </c>
      <c r="Q44" s="13">
        <f t="shared" si="7"/>
        <v>0.46079999999999993</v>
      </c>
      <c r="R44" s="5">
        <v>1866</v>
      </c>
      <c r="S44" s="5">
        <v>64</v>
      </c>
      <c r="T44" s="5" t="s">
        <v>230</v>
      </c>
      <c r="U44" s="5">
        <v>1000</v>
      </c>
      <c r="V44" s="5"/>
      <c r="W44" s="5"/>
      <c r="X44" s="5">
        <v>0.1</v>
      </c>
      <c r="Y44" s="5">
        <v>0.1</v>
      </c>
      <c r="Z44" s="13" t="str">
        <f t="shared" si="9"/>
        <v>0.1/0.1</v>
      </c>
      <c r="AA44" s="13"/>
      <c r="AB44" s="23"/>
      <c r="AC44" s="23"/>
      <c r="AD44" s="23">
        <v>1054</v>
      </c>
      <c r="AE44" s="23"/>
      <c r="AF44" s="23"/>
      <c r="AG44" s="23"/>
      <c r="AH44" s="15" t="s">
        <v>100</v>
      </c>
      <c r="AI44" s="13"/>
      <c r="AJ44" s="13"/>
      <c r="AK44" s="15" t="s">
        <v>217</v>
      </c>
      <c r="AL44" s="15" t="s">
        <v>360</v>
      </c>
      <c r="AM44" s="15"/>
      <c r="AN44" s="24" t="s">
        <v>342</v>
      </c>
    </row>
    <row r="45" spans="1:42" s="12" customFormat="1" ht="16" x14ac:dyDescent="0.2">
      <c r="A45" s="15"/>
      <c r="B45" s="21" t="s">
        <v>271</v>
      </c>
      <c r="C45" s="24" t="s">
        <v>248</v>
      </c>
      <c r="D45" s="5">
        <v>1</v>
      </c>
      <c r="E45" s="13" t="s">
        <v>249</v>
      </c>
      <c r="F45" s="5">
        <f>2*2.28864</f>
        <v>4.57728</v>
      </c>
      <c r="G45" s="5"/>
      <c r="H45" s="7" t="s">
        <v>250</v>
      </c>
      <c r="I45" s="7"/>
      <c r="J45" s="7"/>
      <c r="K45" s="5" t="s">
        <v>40</v>
      </c>
      <c r="L45" s="5">
        <v>2</v>
      </c>
      <c r="M45" s="5">
        <v>12</v>
      </c>
      <c r="N45" s="5">
        <v>2.6</v>
      </c>
      <c r="O45" s="5">
        <v>16</v>
      </c>
      <c r="P45" s="5">
        <v>32</v>
      </c>
      <c r="Q45" s="13">
        <f t="shared" si="7"/>
        <v>0.99840000000000007</v>
      </c>
      <c r="R45" s="5">
        <v>2133</v>
      </c>
      <c r="S45" s="5">
        <v>64</v>
      </c>
      <c r="T45" s="5" t="s">
        <v>34</v>
      </c>
      <c r="U45" s="5">
        <v>1000</v>
      </c>
      <c r="V45" s="5"/>
      <c r="W45" s="5"/>
      <c r="X45" s="5">
        <v>0.1</v>
      </c>
      <c r="Y45" s="5">
        <v>0.1</v>
      </c>
      <c r="Z45" s="13" t="str">
        <f t="shared" si="9"/>
        <v>0.1/0.1</v>
      </c>
      <c r="AA45" s="13"/>
      <c r="AB45" s="23"/>
      <c r="AC45" s="23"/>
      <c r="AD45" s="23">
        <v>1224</v>
      </c>
      <c r="AE45" s="23"/>
      <c r="AF45" s="23"/>
      <c r="AG45" s="23"/>
      <c r="AH45" s="15" t="s">
        <v>100</v>
      </c>
      <c r="AI45" s="13"/>
      <c r="AJ45" s="13"/>
      <c r="AK45" s="15" t="s">
        <v>217</v>
      </c>
      <c r="AL45" s="15" t="s">
        <v>361</v>
      </c>
      <c r="AM45" s="15"/>
      <c r="AN45" s="24" t="s">
        <v>362</v>
      </c>
    </row>
    <row r="46" spans="1:42" s="12" customFormat="1" ht="16" x14ac:dyDescent="0.2">
      <c r="A46" s="15"/>
      <c r="B46" s="21"/>
      <c r="C46" s="24"/>
      <c r="D46" s="5"/>
      <c r="E46" s="13"/>
      <c r="F46" s="9"/>
      <c r="G46" s="9"/>
      <c r="H46" s="7"/>
      <c r="I46" s="7"/>
      <c r="J46" s="7"/>
      <c r="K46" s="5"/>
      <c r="L46" s="5"/>
      <c r="M46" s="5"/>
      <c r="N46" s="5"/>
      <c r="O46" s="5"/>
      <c r="P46" s="5"/>
      <c r="Q46" s="13"/>
      <c r="R46" s="5"/>
      <c r="S46" s="5"/>
      <c r="T46" s="5"/>
      <c r="U46" s="5"/>
      <c r="V46" s="5"/>
      <c r="W46" s="5"/>
      <c r="X46" s="5"/>
      <c r="Y46" s="5"/>
      <c r="Z46" s="13"/>
      <c r="AA46" s="13"/>
      <c r="AB46" s="10"/>
      <c r="AC46" s="23"/>
      <c r="AD46" s="23"/>
      <c r="AE46" s="23"/>
      <c r="AF46" s="23"/>
      <c r="AG46" s="23"/>
      <c r="AH46" s="15"/>
      <c r="AI46" s="13"/>
      <c r="AJ46" s="13"/>
      <c r="AK46" s="15"/>
      <c r="AL46" s="15"/>
      <c r="AM46" s="15"/>
      <c r="AN46" s="24"/>
    </row>
    <row r="47" spans="1:42" s="12" customFormat="1" ht="16" x14ac:dyDescent="0.2">
      <c r="A47" s="15"/>
      <c r="B47" s="21"/>
      <c r="C47" s="24"/>
      <c r="D47" s="5"/>
      <c r="E47" s="13"/>
      <c r="F47" s="9"/>
      <c r="G47" s="9"/>
      <c r="H47" s="7"/>
      <c r="I47" s="7"/>
      <c r="J47" s="7"/>
      <c r="K47" s="5"/>
      <c r="L47" s="5"/>
      <c r="M47" s="5"/>
      <c r="N47" s="5"/>
      <c r="O47" s="5"/>
      <c r="P47" s="5"/>
      <c r="Q47" s="13"/>
      <c r="R47" s="5"/>
      <c r="S47" s="5"/>
      <c r="T47" s="5"/>
      <c r="U47" s="5"/>
      <c r="V47" s="5"/>
      <c r="W47" s="5"/>
      <c r="X47" s="5"/>
      <c r="Y47" s="5"/>
      <c r="Z47" s="13"/>
      <c r="AA47" s="13"/>
      <c r="AB47" s="10"/>
      <c r="AC47" s="23"/>
      <c r="AD47" s="23"/>
      <c r="AE47" s="23"/>
      <c r="AF47" s="23"/>
      <c r="AG47" s="23"/>
      <c r="AH47" s="15"/>
      <c r="AI47" s="13"/>
      <c r="AJ47" s="13"/>
      <c r="AK47" s="15"/>
      <c r="AL47" s="15"/>
      <c r="AM47" s="15"/>
      <c r="AN47" s="24"/>
    </row>
    <row r="48" spans="1:42" s="12" customFormat="1" ht="16" x14ac:dyDescent="0.2">
      <c r="A48" s="15"/>
      <c r="B48" s="21"/>
      <c r="C48" s="24"/>
      <c r="D48" s="5"/>
      <c r="E48" s="13"/>
      <c r="F48" s="9"/>
      <c r="G48" s="9"/>
      <c r="H48" s="7"/>
      <c r="I48" s="7"/>
      <c r="J48" s="7"/>
      <c r="K48" s="5"/>
      <c r="L48" s="5"/>
      <c r="M48" s="5"/>
      <c r="N48" s="5"/>
      <c r="O48" s="5"/>
      <c r="P48" s="5"/>
      <c r="Q48" s="13"/>
      <c r="R48" s="5"/>
      <c r="S48" s="5"/>
      <c r="T48" s="5"/>
      <c r="U48" s="5"/>
      <c r="V48" s="5"/>
      <c r="W48" s="5"/>
      <c r="X48" s="5"/>
      <c r="Y48" s="5"/>
      <c r="Z48" s="13"/>
      <c r="AA48" s="13"/>
      <c r="AB48" s="10"/>
      <c r="AC48" s="23"/>
      <c r="AD48" s="23"/>
      <c r="AE48" s="23"/>
      <c r="AF48" s="23"/>
      <c r="AG48" s="23"/>
      <c r="AH48" s="15"/>
      <c r="AI48" s="13"/>
      <c r="AJ48" s="13"/>
      <c r="AK48" s="15"/>
      <c r="AL48" s="15"/>
      <c r="AM48" s="15"/>
      <c r="AN48" s="24"/>
    </row>
    <row r="49" spans="1:41" x14ac:dyDescent="0.25">
      <c r="B49" s="21"/>
      <c r="C49" s="24"/>
      <c r="D49" s="5"/>
      <c r="E49" s="13"/>
      <c r="F49" s="9"/>
      <c r="G49" s="9"/>
      <c r="H49" s="5"/>
      <c r="I49" s="7"/>
      <c r="J49" s="7"/>
      <c r="K49" s="5"/>
      <c r="L49" s="5"/>
      <c r="M49" s="5"/>
      <c r="N49" s="5"/>
      <c r="O49" s="5"/>
      <c r="P49" s="5"/>
      <c r="Q49" s="5"/>
      <c r="R49" s="5"/>
      <c r="S49" s="5"/>
      <c r="T49" s="5"/>
      <c r="U49" s="5"/>
      <c r="V49" s="5"/>
      <c r="W49" s="5"/>
      <c r="X49" s="5"/>
      <c r="Y49" s="5"/>
      <c r="Z49" s="5"/>
      <c r="AA49" s="5"/>
      <c r="AB49" s="17"/>
      <c r="AC49" s="23"/>
      <c r="AD49" s="23"/>
      <c r="AE49" s="23"/>
      <c r="AF49" s="23"/>
      <c r="AG49" s="23"/>
      <c r="AH49" s="15"/>
      <c r="AN49" s="24"/>
    </row>
    <row r="50" spans="1:41" s="12" customFormat="1" ht="16" x14ac:dyDescent="0.2">
      <c r="A50" s="15"/>
      <c r="B50" s="21"/>
      <c r="C50" s="24"/>
      <c r="E50" s="13"/>
      <c r="F50" s="19"/>
      <c r="G50" s="19"/>
      <c r="I50" s="5"/>
      <c r="J50" s="5"/>
      <c r="K50" s="5"/>
      <c r="L50" s="5"/>
      <c r="M50" s="5"/>
      <c r="N50" s="5"/>
      <c r="O50" s="5"/>
      <c r="P50" s="5"/>
      <c r="Q50" s="5"/>
      <c r="R50" s="5"/>
      <c r="S50" s="5"/>
      <c r="T50" s="5"/>
      <c r="U50" s="5"/>
      <c r="V50" s="5"/>
      <c r="W50" s="5"/>
      <c r="X50" s="5"/>
      <c r="Y50" s="5"/>
      <c r="Z50" s="13"/>
      <c r="AA50" s="13"/>
      <c r="AB50" s="17"/>
      <c r="AC50" s="23"/>
      <c r="AD50" s="23"/>
      <c r="AE50" s="23"/>
      <c r="AF50" s="23"/>
      <c r="AG50" s="23"/>
      <c r="AH50" s="15"/>
      <c r="AI50" s="13"/>
      <c r="AJ50" s="13"/>
      <c r="AK50" s="15"/>
      <c r="AL50" s="15"/>
      <c r="AM50" s="15"/>
      <c r="AN50" s="24"/>
    </row>
    <row r="51" spans="1:41" s="12" customFormat="1" ht="16" x14ac:dyDescent="0.2">
      <c r="A51" s="15"/>
      <c r="B51" s="21"/>
      <c r="C51" s="24"/>
      <c r="E51" s="13"/>
      <c r="F51" s="19"/>
      <c r="G51" s="19"/>
      <c r="I51" s="5"/>
      <c r="J51" s="5"/>
      <c r="K51" s="5"/>
      <c r="L51" s="5"/>
      <c r="M51" s="5"/>
      <c r="N51" s="5"/>
      <c r="O51" s="5"/>
      <c r="P51" s="5"/>
      <c r="Q51" s="5"/>
      <c r="R51" s="5"/>
      <c r="S51" s="5"/>
      <c r="T51" s="5"/>
      <c r="U51" s="5"/>
      <c r="V51" s="5"/>
      <c r="W51" s="5"/>
      <c r="X51" s="5"/>
      <c r="Y51" s="5"/>
      <c r="Z51" s="13"/>
      <c r="AA51" s="13"/>
      <c r="AB51" s="17"/>
      <c r="AC51" s="23"/>
      <c r="AD51" s="23"/>
      <c r="AE51" s="23"/>
      <c r="AF51" s="23"/>
      <c r="AG51" s="23"/>
      <c r="AH51" s="15"/>
      <c r="AI51" s="13"/>
      <c r="AJ51" s="13"/>
      <c r="AK51" s="15"/>
      <c r="AL51" s="15"/>
      <c r="AM51" s="15"/>
      <c r="AN51" s="24"/>
    </row>
    <row r="52" spans="1:41" s="12" customFormat="1" ht="16" x14ac:dyDescent="0.2">
      <c r="A52" s="15"/>
      <c r="B52" s="21"/>
      <c r="C52" s="24"/>
      <c r="E52" s="13"/>
      <c r="F52" s="19"/>
      <c r="G52" s="19"/>
      <c r="I52" s="5"/>
      <c r="J52" s="5"/>
      <c r="K52" s="5"/>
      <c r="L52" s="5"/>
      <c r="M52" s="5"/>
      <c r="N52" s="5"/>
      <c r="O52" s="5"/>
      <c r="P52" s="5"/>
      <c r="Q52" s="5"/>
      <c r="R52" s="5"/>
      <c r="S52" s="5"/>
      <c r="T52" s="5"/>
      <c r="U52" s="5"/>
      <c r="V52" s="5"/>
      <c r="W52" s="5"/>
      <c r="X52" s="5"/>
      <c r="Y52" s="5"/>
      <c r="Z52" s="13"/>
      <c r="AA52" s="13"/>
      <c r="AB52" s="17"/>
      <c r="AC52" s="23"/>
      <c r="AD52" s="23"/>
      <c r="AE52" s="23"/>
      <c r="AF52" s="23"/>
      <c r="AG52" s="23"/>
      <c r="AH52" s="15"/>
      <c r="AI52" s="13"/>
      <c r="AJ52" s="13"/>
      <c r="AK52" s="15"/>
      <c r="AL52" s="15"/>
      <c r="AM52" s="15"/>
      <c r="AN52" s="24"/>
    </row>
    <row r="53" spans="1:41" s="12" customFormat="1" ht="16" x14ac:dyDescent="0.2">
      <c r="A53" s="15"/>
      <c r="B53" s="21"/>
      <c r="C53" s="24"/>
      <c r="E53" s="13"/>
      <c r="F53" s="19"/>
      <c r="G53" s="19"/>
      <c r="I53" s="5"/>
      <c r="J53" s="5"/>
      <c r="K53" s="5"/>
      <c r="L53" s="5"/>
      <c r="M53" s="5"/>
      <c r="N53" s="5"/>
      <c r="O53" s="5"/>
      <c r="P53" s="5"/>
      <c r="Q53" s="5"/>
      <c r="R53" s="5"/>
      <c r="S53" s="5"/>
      <c r="T53" s="5"/>
      <c r="U53" s="5"/>
      <c r="V53" s="5"/>
      <c r="W53" s="5"/>
      <c r="X53" s="5"/>
      <c r="Y53" s="5"/>
      <c r="Z53" s="13"/>
      <c r="AA53" s="13"/>
      <c r="AB53" s="17"/>
      <c r="AC53" s="23"/>
      <c r="AD53" s="23"/>
      <c r="AE53" s="23"/>
      <c r="AF53" s="23"/>
      <c r="AG53" s="23"/>
      <c r="AH53" s="15"/>
      <c r="AI53" s="13"/>
      <c r="AJ53" s="13"/>
      <c r="AK53" s="15"/>
      <c r="AL53" s="15"/>
      <c r="AM53" s="15"/>
      <c r="AN53" s="24"/>
    </row>
    <row r="54" spans="1:41" s="12" customFormat="1" ht="16" x14ac:dyDescent="0.2">
      <c r="A54" s="15"/>
      <c r="B54" s="21"/>
      <c r="C54" s="24"/>
      <c r="E54" s="13"/>
      <c r="F54" s="19"/>
      <c r="G54" s="19"/>
      <c r="I54" s="5"/>
      <c r="J54" s="5"/>
      <c r="K54" s="5"/>
      <c r="L54" s="5"/>
      <c r="M54" s="5"/>
      <c r="N54" s="5"/>
      <c r="O54" s="5"/>
      <c r="P54" s="5"/>
      <c r="Q54" s="5"/>
      <c r="R54" s="5"/>
      <c r="S54" s="5"/>
      <c r="T54" s="5"/>
      <c r="U54" s="5"/>
      <c r="V54" s="5"/>
      <c r="W54" s="5"/>
      <c r="X54" s="5"/>
      <c r="Y54" s="5"/>
      <c r="Z54" s="13"/>
      <c r="AA54" s="13"/>
      <c r="AB54" s="17"/>
      <c r="AC54" s="23"/>
      <c r="AD54" s="23"/>
      <c r="AE54" s="23"/>
      <c r="AF54" s="23"/>
      <c r="AG54" s="23"/>
      <c r="AH54" s="15"/>
      <c r="AI54" s="13"/>
      <c r="AJ54" s="13"/>
      <c r="AK54" s="15"/>
      <c r="AL54" s="15"/>
      <c r="AM54" s="15"/>
      <c r="AN54" s="24"/>
    </row>
    <row r="55" spans="1:41" ht="16" x14ac:dyDescent="0.2">
      <c r="A55" s="15"/>
      <c r="B55" s="21"/>
      <c r="C55" s="24"/>
      <c r="E55" s="13"/>
      <c r="F55" s="19"/>
      <c r="G55" s="19"/>
      <c r="I55" s="5"/>
      <c r="J55" s="5"/>
      <c r="K55" s="5"/>
      <c r="L55" s="5"/>
      <c r="M55" s="5"/>
      <c r="N55" s="5"/>
      <c r="O55" s="5"/>
      <c r="P55" s="5"/>
      <c r="Q55" s="5"/>
      <c r="R55" s="5"/>
      <c r="S55" s="5"/>
      <c r="T55" s="5"/>
      <c r="U55" s="5"/>
      <c r="V55" s="5"/>
      <c r="W55" s="5"/>
      <c r="X55" s="5"/>
      <c r="Y55" s="5"/>
      <c r="Z55" s="5"/>
      <c r="AA55" s="5"/>
      <c r="AB55" s="17"/>
      <c r="AC55" s="23"/>
      <c r="AD55" s="23"/>
      <c r="AE55" s="23"/>
      <c r="AF55" s="23"/>
      <c r="AG55" s="23"/>
      <c r="AH55" s="15"/>
      <c r="AN55" s="24"/>
    </row>
    <row r="56" spans="1:41" x14ac:dyDescent="0.25">
      <c r="B56" s="21"/>
      <c r="C56" s="24"/>
      <c r="E56" s="13"/>
      <c r="F56" s="19"/>
      <c r="G56" s="19"/>
      <c r="I56" s="5"/>
      <c r="J56" s="5"/>
      <c r="K56" s="5"/>
      <c r="L56" s="5"/>
      <c r="M56" s="5"/>
      <c r="N56" s="5"/>
      <c r="O56" s="5"/>
      <c r="P56" s="5"/>
      <c r="Q56" s="5"/>
      <c r="R56" s="5"/>
      <c r="S56" s="5"/>
      <c r="T56" s="5"/>
      <c r="U56" s="5"/>
      <c r="V56" s="5"/>
      <c r="W56" s="5"/>
      <c r="X56" s="5"/>
      <c r="Y56" s="5"/>
      <c r="Z56" s="5"/>
      <c r="AA56" s="5"/>
      <c r="AB56" s="17"/>
      <c r="AC56" s="23"/>
      <c r="AD56" s="23"/>
      <c r="AE56" s="23"/>
      <c r="AF56" s="23"/>
      <c r="AG56" s="23"/>
      <c r="AH56" s="15"/>
      <c r="AN56" s="24"/>
    </row>
    <row r="57" spans="1:41" ht="20" x14ac:dyDescent="0.2">
      <c r="A57" s="20" t="s">
        <v>35</v>
      </c>
      <c r="B57" s="21" t="s">
        <v>130</v>
      </c>
      <c r="C57" s="24" t="s">
        <v>172</v>
      </c>
      <c r="D57" s="12">
        <v>4</v>
      </c>
      <c r="E57" s="13">
        <v>3820</v>
      </c>
      <c r="F57" s="9">
        <v>10.882</v>
      </c>
      <c r="G57" s="9">
        <v>0.375</v>
      </c>
      <c r="H57" s="5">
        <v>24</v>
      </c>
      <c r="I57" s="5">
        <v>432</v>
      </c>
      <c r="J57" s="5"/>
      <c r="K57" s="8" t="s">
        <v>313</v>
      </c>
      <c r="L57" s="5">
        <v>2</v>
      </c>
      <c r="M57" s="5">
        <v>10</v>
      </c>
      <c r="N57" s="5">
        <v>2.2000000000000002</v>
      </c>
      <c r="O57" s="5">
        <v>16</v>
      </c>
      <c r="P57" s="5">
        <v>32</v>
      </c>
      <c r="Q57" s="13">
        <f t="shared" ref="Q57:Q65" si="11">M57*N57*P57/1000</f>
        <v>0.70399999999999996</v>
      </c>
      <c r="R57" s="5">
        <v>2133</v>
      </c>
      <c r="S57" s="5">
        <v>128</v>
      </c>
      <c r="T57" s="5" t="s">
        <v>60</v>
      </c>
      <c r="U57" s="13">
        <v>1000</v>
      </c>
      <c r="V57" s="12" t="s">
        <v>62</v>
      </c>
      <c r="W57" s="13">
        <v>4000</v>
      </c>
      <c r="X57" s="13">
        <v>10</v>
      </c>
      <c r="Y57" s="5"/>
      <c r="Z57" s="13" t="str">
        <f t="shared" ref="Z57:Z65" si="12">X57&amp;"/"&amp;Y57</f>
        <v>10/</v>
      </c>
      <c r="AA57" s="5"/>
      <c r="AB57" s="10"/>
      <c r="AC57" s="23">
        <v>989</v>
      </c>
      <c r="AD57" s="23">
        <v>3299</v>
      </c>
      <c r="AE57" s="23"/>
      <c r="AF57" s="23"/>
      <c r="AG57" s="23"/>
      <c r="AH57" s="15" t="s">
        <v>100</v>
      </c>
      <c r="AL57" s="15" t="s">
        <v>325</v>
      </c>
      <c r="AN57" s="24" t="s">
        <v>173</v>
      </c>
      <c r="AO57" s="12"/>
    </row>
    <row r="58" spans="1:41" ht="16" x14ac:dyDescent="0.2">
      <c r="A58" s="15" t="s">
        <v>326</v>
      </c>
      <c r="B58" s="21" t="s">
        <v>129</v>
      </c>
      <c r="C58" s="24" t="s">
        <v>31</v>
      </c>
      <c r="D58" s="24">
        <v>4</v>
      </c>
      <c r="E58" s="24">
        <v>3584</v>
      </c>
      <c r="F58" s="24">
        <v>9.34</v>
      </c>
      <c r="G58" s="24">
        <v>4.7</v>
      </c>
      <c r="H58" s="24">
        <v>16.399999999999999</v>
      </c>
      <c r="I58" s="24">
        <v>732</v>
      </c>
      <c r="J58" s="5"/>
      <c r="K58" s="8" t="s">
        <v>313</v>
      </c>
      <c r="L58" s="5">
        <v>1</v>
      </c>
      <c r="M58" s="5">
        <v>10</v>
      </c>
      <c r="N58" s="5">
        <v>2.2000000000000002</v>
      </c>
      <c r="O58" s="5">
        <v>16</v>
      </c>
      <c r="P58" s="5">
        <v>32</v>
      </c>
      <c r="Q58" s="13">
        <f t="shared" si="11"/>
        <v>0.70399999999999996</v>
      </c>
      <c r="R58" s="5">
        <v>2133</v>
      </c>
      <c r="S58" s="5">
        <v>128</v>
      </c>
      <c r="T58" s="5" t="s">
        <v>60</v>
      </c>
      <c r="U58" s="13">
        <v>1000</v>
      </c>
      <c r="V58" s="12" t="s">
        <v>62</v>
      </c>
      <c r="W58" s="13">
        <v>4000</v>
      </c>
      <c r="X58" s="13">
        <v>10</v>
      </c>
      <c r="Y58" s="13"/>
      <c r="Z58" s="13" t="str">
        <f t="shared" si="12"/>
        <v>10/</v>
      </c>
      <c r="AA58" s="5"/>
      <c r="AB58" s="10"/>
      <c r="AC58" s="23">
        <v>1199</v>
      </c>
      <c r="AD58" s="23">
        <v>3999</v>
      </c>
      <c r="AE58" s="23"/>
      <c r="AF58" s="23"/>
      <c r="AG58" s="23"/>
      <c r="AH58" s="15" t="s">
        <v>100</v>
      </c>
      <c r="AL58" s="15" t="s">
        <v>325</v>
      </c>
      <c r="AN58" s="24" t="s">
        <v>161</v>
      </c>
      <c r="AO58" s="12"/>
    </row>
    <row r="59" spans="1:41" s="12" customFormat="1" x14ac:dyDescent="0.25">
      <c r="A59" s="2"/>
      <c r="B59" s="21" t="s">
        <v>320</v>
      </c>
      <c r="C59" s="24" t="s">
        <v>315</v>
      </c>
      <c r="D59" s="24">
        <v>4</v>
      </c>
      <c r="E59" s="24">
        <v>5120</v>
      </c>
      <c r="F59" s="24">
        <v>14.028</v>
      </c>
      <c r="G59" s="24">
        <v>7.0140000000000002</v>
      </c>
      <c r="H59" s="24">
        <v>16</v>
      </c>
      <c r="I59" s="24">
        <v>900</v>
      </c>
      <c r="J59" s="5"/>
      <c r="K59" s="8" t="s">
        <v>313</v>
      </c>
      <c r="L59" s="5">
        <v>2</v>
      </c>
      <c r="M59" s="5">
        <v>10</v>
      </c>
      <c r="N59" s="5">
        <v>2.2000000000000002</v>
      </c>
      <c r="O59" s="5">
        <v>16</v>
      </c>
      <c r="P59" s="5">
        <v>32</v>
      </c>
      <c r="Q59" s="13">
        <f t="shared" si="11"/>
        <v>0.70399999999999996</v>
      </c>
      <c r="R59" s="5">
        <v>2133</v>
      </c>
      <c r="S59" s="5">
        <v>128</v>
      </c>
      <c r="T59" s="5" t="s">
        <v>321</v>
      </c>
      <c r="U59" s="13">
        <v>1000</v>
      </c>
      <c r="V59" s="5" t="s">
        <v>322</v>
      </c>
      <c r="W59" s="13">
        <v>4000</v>
      </c>
      <c r="X59" s="13">
        <v>10</v>
      </c>
      <c r="Y59" s="5"/>
      <c r="Z59" s="13" t="str">
        <f t="shared" si="12"/>
        <v>10/</v>
      </c>
      <c r="AA59" s="13"/>
      <c r="AB59" s="10"/>
      <c r="AC59" s="23">
        <v>2249</v>
      </c>
      <c r="AD59" s="23">
        <v>7499</v>
      </c>
      <c r="AE59" s="23"/>
      <c r="AF59" s="23"/>
      <c r="AG59" s="23"/>
      <c r="AH59" s="15" t="s">
        <v>319</v>
      </c>
      <c r="AI59" s="13"/>
      <c r="AJ59" s="13"/>
      <c r="AK59" s="15"/>
      <c r="AL59" s="15" t="s">
        <v>325</v>
      </c>
      <c r="AM59" s="15"/>
      <c r="AN59" s="24" t="s">
        <v>323</v>
      </c>
    </row>
    <row r="60" spans="1:41" s="12" customFormat="1" x14ac:dyDescent="0.25">
      <c r="A60" s="2"/>
      <c r="B60" s="21" t="s">
        <v>128</v>
      </c>
      <c r="C60" s="24" t="s">
        <v>58</v>
      </c>
      <c r="D60" s="24">
        <v>4</v>
      </c>
      <c r="E60" s="24">
        <v>3840</v>
      </c>
      <c r="F60" s="24">
        <v>11.757999999999999</v>
      </c>
      <c r="G60" s="24">
        <v>0.36699999999999999</v>
      </c>
      <c r="H60" s="24">
        <v>24.576000000000001</v>
      </c>
      <c r="I60" s="24">
        <v>345.6</v>
      </c>
      <c r="J60" s="5"/>
      <c r="K60" s="8" t="s">
        <v>313</v>
      </c>
      <c r="L60" s="5">
        <v>2</v>
      </c>
      <c r="M60" s="5">
        <v>10</v>
      </c>
      <c r="N60" s="5">
        <v>2.2000000000000002</v>
      </c>
      <c r="O60" s="5">
        <v>16</v>
      </c>
      <c r="P60" s="5">
        <v>32</v>
      </c>
      <c r="Q60" s="13">
        <f t="shared" si="11"/>
        <v>0.70399999999999996</v>
      </c>
      <c r="R60" s="5">
        <v>2133</v>
      </c>
      <c r="S60" s="5">
        <v>128</v>
      </c>
      <c r="T60" s="5" t="s">
        <v>28</v>
      </c>
      <c r="U60" s="13">
        <v>1000</v>
      </c>
      <c r="V60" s="12" t="s">
        <v>34</v>
      </c>
      <c r="W60" s="13">
        <v>4000</v>
      </c>
      <c r="X60" s="13">
        <v>10</v>
      </c>
      <c r="Y60" s="13"/>
      <c r="Z60" s="13" t="str">
        <f t="shared" si="12"/>
        <v>10/</v>
      </c>
      <c r="AA60" s="5"/>
      <c r="AB60" s="10"/>
      <c r="AC60" s="23">
        <v>1199</v>
      </c>
      <c r="AD60" s="23">
        <v>3999</v>
      </c>
      <c r="AE60" s="23"/>
      <c r="AF60" s="23"/>
      <c r="AG60" s="23"/>
      <c r="AH60" s="15" t="s">
        <v>100</v>
      </c>
      <c r="AI60" s="13"/>
      <c r="AJ60" s="13"/>
      <c r="AK60" s="15"/>
      <c r="AL60" s="15" t="s">
        <v>325</v>
      </c>
      <c r="AM60" s="15"/>
      <c r="AN60" s="24" t="s">
        <v>274</v>
      </c>
    </row>
    <row r="61" spans="1:41" s="12" customFormat="1" x14ac:dyDescent="0.25">
      <c r="A61" s="2"/>
      <c r="B61" s="21" t="s">
        <v>127</v>
      </c>
      <c r="C61" s="24" t="s">
        <v>171</v>
      </c>
      <c r="D61" s="24">
        <v>8</v>
      </c>
      <c r="E61" s="24">
        <v>3820</v>
      </c>
      <c r="F61" s="24">
        <v>10.882</v>
      </c>
      <c r="G61" s="24">
        <v>0.375</v>
      </c>
      <c r="H61" s="24">
        <v>24</v>
      </c>
      <c r="I61" s="24">
        <v>432</v>
      </c>
      <c r="J61" s="5"/>
      <c r="K61" s="8" t="s">
        <v>313</v>
      </c>
      <c r="L61" s="5">
        <v>2</v>
      </c>
      <c r="M61" s="5">
        <v>10</v>
      </c>
      <c r="N61" s="5">
        <v>2.2000000000000002</v>
      </c>
      <c r="O61" s="5">
        <v>16</v>
      </c>
      <c r="P61" s="5">
        <v>32</v>
      </c>
      <c r="Q61" s="13">
        <f t="shared" si="11"/>
        <v>0.70399999999999996</v>
      </c>
      <c r="R61" s="5">
        <v>2133</v>
      </c>
      <c r="S61" s="5">
        <v>256</v>
      </c>
      <c r="T61" s="5" t="s">
        <v>28</v>
      </c>
      <c r="U61" s="13">
        <v>1000</v>
      </c>
      <c r="V61" s="12" t="s">
        <v>34</v>
      </c>
      <c r="W61" s="13">
        <v>4000</v>
      </c>
      <c r="X61" s="13">
        <v>10</v>
      </c>
      <c r="Y61" s="13"/>
      <c r="Z61" s="13" t="str">
        <f t="shared" si="12"/>
        <v>10/</v>
      </c>
      <c r="AA61" s="5"/>
      <c r="AB61" s="10"/>
      <c r="AC61" s="23">
        <v>2059</v>
      </c>
      <c r="AD61" s="23">
        <v>6429</v>
      </c>
      <c r="AE61" s="23"/>
      <c r="AF61" s="23"/>
      <c r="AG61" s="23"/>
      <c r="AH61" s="15" t="s">
        <v>100</v>
      </c>
      <c r="AI61" s="13"/>
      <c r="AJ61" s="13"/>
      <c r="AK61" s="15"/>
      <c r="AL61" s="15" t="s">
        <v>325</v>
      </c>
      <c r="AM61" s="15"/>
      <c r="AN61" s="24" t="s">
        <v>273</v>
      </c>
    </row>
    <row r="62" spans="1:41" s="12" customFormat="1" x14ac:dyDescent="0.25">
      <c r="A62" s="2"/>
      <c r="B62" s="21" t="s">
        <v>126</v>
      </c>
      <c r="C62" s="24" t="s">
        <v>59</v>
      </c>
      <c r="D62" s="24">
        <v>8</v>
      </c>
      <c r="E62" s="24">
        <v>3584</v>
      </c>
      <c r="F62" s="24">
        <v>9.34</v>
      </c>
      <c r="G62" s="24">
        <v>4.7</v>
      </c>
      <c r="H62" s="24">
        <v>16.399999999999999</v>
      </c>
      <c r="I62" s="24">
        <v>732</v>
      </c>
      <c r="J62" s="5"/>
      <c r="K62" s="8" t="s">
        <v>312</v>
      </c>
      <c r="L62" s="5">
        <v>2</v>
      </c>
      <c r="M62" s="5">
        <v>10</v>
      </c>
      <c r="N62" s="5">
        <v>2.2000000000000002</v>
      </c>
      <c r="O62" s="5">
        <v>16</v>
      </c>
      <c r="P62" s="5">
        <v>32</v>
      </c>
      <c r="Q62" s="13">
        <f t="shared" si="11"/>
        <v>0.70399999999999996</v>
      </c>
      <c r="R62" s="5">
        <v>2133</v>
      </c>
      <c r="S62" s="5">
        <v>256</v>
      </c>
      <c r="T62" s="5" t="s">
        <v>60</v>
      </c>
      <c r="U62" s="13">
        <v>1000</v>
      </c>
      <c r="V62" s="12" t="s">
        <v>62</v>
      </c>
      <c r="W62" s="13">
        <v>4000</v>
      </c>
      <c r="X62" s="13">
        <v>10</v>
      </c>
      <c r="Y62" s="13"/>
      <c r="Z62" s="13" t="str">
        <f t="shared" si="12"/>
        <v>10/</v>
      </c>
      <c r="AA62" s="5"/>
      <c r="AB62" s="10"/>
      <c r="AC62" s="23">
        <v>2369</v>
      </c>
      <c r="AD62" s="23">
        <v>7899</v>
      </c>
      <c r="AE62" s="23"/>
      <c r="AF62" s="23"/>
      <c r="AG62" s="23"/>
      <c r="AH62" s="15" t="s">
        <v>100</v>
      </c>
      <c r="AI62" s="13"/>
      <c r="AJ62" s="13"/>
      <c r="AK62" s="15"/>
      <c r="AL62" s="15" t="s">
        <v>325</v>
      </c>
      <c r="AM62" s="15"/>
      <c r="AN62" s="24" t="s">
        <v>272</v>
      </c>
    </row>
    <row r="63" spans="1:41" s="12" customFormat="1" x14ac:dyDescent="0.25">
      <c r="A63" s="2"/>
      <c r="B63" s="21" t="s">
        <v>125</v>
      </c>
      <c r="C63" s="24" t="s">
        <v>58</v>
      </c>
      <c r="D63" s="24">
        <v>8</v>
      </c>
      <c r="E63" s="24">
        <v>3840</v>
      </c>
      <c r="F63" s="24">
        <v>11.757999999999999</v>
      </c>
      <c r="G63" s="24">
        <v>0.36699999999999999</v>
      </c>
      <c r="H63" s="24">
        <v>24.576000000000001</v>
      </c>
      <c r="I63" s="24">
        <v>345.6</v>
      </c>
      <c r="J63" s="13"/>
      <c r="K63" s="8" t="s">
        <v>312</v>
      </c>
      <c r="L63" s="5">
        <v>2</v>
      </c>
      <c r="M63" s="5">
        <v>10</v>
      </c>
      <c r="N63" s="5">
        <v>2.2000000000000002</v>
      </c>
      <c r="O63" s="5">
        <v>16</v>
      </c>
      <c r="P63" s="5">
        <v>32</v>
      </c>
      <c r="Q63" s="13">
        <f t="shared" si="11"/>
        <v>0.70399999999999996</v>
      </c>
      <c r="R63" s="5">
        <v>2133</v>
      </c>
      <c r="S63" s="5">
        <v>256</v>
      </c>
      <c r="T63" s="5" t="s">
        <v>60</v>
      </c>
      <c r="U63" s="13">
        <v>1000</v>
      </c>
      <c r="V63" s="12" t="s">
        <v>61</v>
      </c>
      <c r="W63" s="13">
        <v>4000</v>
      </c>
      <c r="X63" s="13">
        <v>10</v>
      </c>
      <c r="Y63" s="13"/>
      <c r="Z63" s="13" t="str">
        <f t="shared" si="12"/>
        <v>10/</v>
      </c>
      <c r="AA63" s="5"/>
      <c r="AB63" s="10"/>
      <c r="AC63" s="23">
        <v>2369</v>
      </c>
      <c r="AD63" s="23">
        <v>7899</v>
      </c>
      <c r="AE63" s="23"/>
      <c r="AF63" s="23"/>
      <c r="AG63" s="23"/>
      <c r="AH63" s="15" t="s">
        <v>100</v>
      </c>
      <c r="AI63" s="13"/>
      <c r="AJ63" s="13"/>
      <c r="AK63" s="15"/>
      <c r="AL63" s="15" t="s">
        <v>325</v>
      </c>
      <c r="AM63" s="15"/>
      <c r="AN63" s="24" t="s">
        <v>160</v>
      </c>
    </row>
    <row r="64" spans="1:41" s="12" customFormat="1" x14ac:dyDescent="0.25">
      <c r="A64" s="2"/>
      <c r="B64" s="21" t="s">
        <v>314</v>
      </c>
      <c r="C64" s="24" t="s">
        <v>315</v>
      </c>
      <c r="D64" s="24">
        <v>8</v>
      </c>
      <c r="E64" s="24">
        <v>5120</v>
      </c>
      <c r="F64" s="24">
        <v>14.028</v>
      </c>
      <c r="G64" s="24">
        <v>7.0140000000000002</v>
      </c>
      <c r="H64" s="24">
        <v>16</v>
      </c>
      <c r="I64" s="24">
        <v>900</v>
      </c>
      <c r="J64" s="5"/>
      <c r="K64" s="8" t="s">
        <v>313</v>
      </c>
      <c r="L64" s="5">
        <v>2</v>
      </c>
      <c r="M64" s="5">
        <v>10</v>
      </c>
      <c r="N64" s="5">
        <v>2.2000000000000002</v>
      </c>
      <c r="O64" s="5">
        <v>16</v>
      </c>
      <c r="P64" s="5">
        <v>32</v>
      </c>
      <c r="Q64" s="13">
        <f t="shared" si="11"/>
        <v>0.70399999999999996</v>
      </c>
      <c r="R64" s="5">
        <v>2133</v>
      </c>
      <c r="S64" s="5">
        <v>256</v>
      </c>
      <c r="T64" s="5" t="s">
        <v>28</v>
      </c>
      <c r="U64" s="13">
        <v>1000</v>
      </c>
      <c r="V64" s="12" t="s">
        <v>34</v>
      </c>
      <c r="W64" s="13">
        <v>4000</v>
      </c>
      <c r="X64" s="13">
        <v>10</v>
      </c>
      <c r="Y64" s="13"/>
      <c r="Z64" s="13" t="str">
        <f t="shared" si="12"/>
        <v>10/</v>
      </c>
      <c r="AA64" s="5"/>
      <c r="AB64" s="10"/>
      <c r="AC64" s="23">
        <v>3899</v>
      </c>
      <c r="AD64" s="23">
        <v>12999</v>
      </c>
      <c r="AE64" s="23"/>
      <c r="AF64" s="23"/>
      <c r="AG64" s="23"/>
      <c r="AH64" s="15" t="s">
        <v>100</v>
      </c>
      <c r="AI64" s="13"/>
      <c r="AJ64" s="13"/>
      <c r="AK64" s="15"/>
      <c r="AL64" s="15" t="s">
        <v>325</v>
      </c>
      <c r="AM64" s="15"/>
      <c r="AN64" s="24" t="s">
        <v>324</v>
      </c>
    </row>
    <row r="65" spans="1:166" x14ac:dyDescent="0.25">
      <c r="B65" s="21" t="s">
        <v>391</v>
      </c>
      <c r="C65" s="24" t="s">
        <v>315</v>
      </c>
      <c r="D65" s="24">
        <v>8</v>
      </c>
      <c r="E65" s="24">
        <v>5120</v>
      </c>
      <c r="F65" s="24">
        <v>14.028</v>
      </c>
      <c r="G65" s="24">
        <v>7.0140000000000002</v>
      </c>
      <c r="H65" s="24">
        <v>16</v>
      </c>
      <c r="I65" s="24">
        <v>900</v>
      </c>
      <c r="J65" s="5"/>
      <c r="K65" s="8" t="s">
        <v>393</v>
      </c>
      <c r="L65" s="5">
        <v>1</v>
      </c>
      <c r="M65" s="5">
        <v>24</v>
      </c>
      <c r="N65" s="5">
        <v>2</v>
      </c>
      <c r="O65" s="5">
        <v>16</v>
      </c>
      <c r="P65" s="5">
        <v>32</v>
      </c>
      <c r="Q65" s="13">
        <f t="shared" si="11"/>
        <v>1.536</v>
      </c>
      <c r="R65" s="5">
        <v>2666</v>
      </c>
      <c r="S65" s="5">
        <v>256</v>
      </c>
      <c r="T65" s="5" t="s">
        <v>28</v>
      </c>
      <c r="U65" s="13">
        <v>1000</v>
      </c>
      <c r="V65" s="12" t="s">
        <v>34</v>
      </c>
      <c r="W65" s="13">
        <v>4000</v>
      </c>
      <c r="X65" s="13">
        <v>10</v>
      </c>
      <c r="Y65" s="13"/>
      <c r="Z65" s="13" t="str">
        <f t="shared" si="12"/>
        <v>10/</v>
      </c>
      <c r="AA65" s="5"/>
      <c r="AB65" s="10"/>
      <c r="AC65" s="23">
        <v>3899</v>
      </c>
      <c r="AD65" s="23">
        <v>12999</v>
      </c>
      <c r="AE65" s="23"/>
      <c r="AF65" s="23"/>
      <c r="AG65" s="23"/>
      <c r="AH65" s="15" t="s">
        <v>100</v>
      </c>
      <c r="AL65" s="15" t="s">
        <v>325</v>
      </c>
      <c r="AN65" s="24" t="s">
        <v>392</v>
      </c>
      <c r="AO65" s="12"/>
    </row>
    <row r="66" spans="1:166" s="12" customFormat="1" x14ac:dyDescent="0.25">
      <c r="A66" s="2"/>
      <c r="B66" s="21" t="s">
        <v>131</v>
      </c>
      <c r="C66" s="24" t="s">
        <v>15</v>
      </c>
      <c r="D66" s="24">
        <v>8</v>
      </c>
      <c r="E66" s="24" t="s">
        <v>16</v>
      </c>
      <c r="F66" s="24">
        <v>8.74</v>
      </c>
      <c r="G66" s="24">
        <v>2.91</v>
      </c>
      <c r="H66" s="24" t="s">
        <v>32</v>
      </c>
      <c r="I66" s="24" t="s">
        <v>20</v>
      </c>
      <c r="J66" s="7"/>
      <c r="K66" s="8" t="s">
        <v>33</v>
      </c>
      <c r="L66" s="5">
        <v>2</v>
      </c>
      <c r="M66" s="5">
        <v>8</v>
      </c>
      <c r="N66" s="5">
        <v>3.2</v>
      </c>
      <c r="O66" s="5">
        <v>16</v>
      </c>
      <c r="P66" s="5">
        <v>32</v>
      </c>
      <c r="Q66" s="13">
        <f>M66*N66*P66/1000</f>
        <v>0.81920000000000004</v>
      </c>
      <c r="R66" s="5">
        <v>1866</v>
      </c>
      <c r="S66" s="5">
        <v>512</v>
      </c>
      <c r="T66" s="5" t="s">
        <v>28</v>
      </c>
      <c r="U66" s="13">
        <v>1000</v>
      </c>
      <c r="V66" t="s">
        <v>34</v>
      </c>
      <c r="W66" s="13">
        <v>4000</v>
      </c>
      <c r="X66" s="13"/>
      <c r="Y66" s="5"/>
      <c r="Z66" s="13" t="str">
        <f>X66&amp;"/"&amp;Y66</f>
        <v>/</v>
      </c>
      <c r="AA66" s="5"/>
      <c r="AB66" s="10"/>
      <c r="AC66" s="23">
        <v>1499</v>
      </c>
      <c r="AD66" s="23">
        <v>4999</v>
      </c>
      <c r="AE66" s="23"/>
      <c r="AF66" s="23"/>
      <c r="AG66" s="23"/>
      <c r="AH66" s="15" t="s">
        <v>100</v>
      </c>
      <c r="AI66" s="13"/>
      <c r="AJ66" s="13"/>
      <c r="AK66" s="15" t="s">
        <v>253</v>
      </c>
      <c r="AL66" s="15" t="s">
        <v>363</v>
      </c>
      <c r="AM66" s="15"/>
      <c r="AN66" s="24" t="s">
        <v>364</v>
      </c>
    </row>
    <row r="67" spans="1:166" s="12" customFormat="1" x14ac:dyDescent="0.25">
      <c r="A67" s="2"/>
      <c r="B67" s="21" t="s">
        <v>445</v>
      </c>
      <c r="C67" s="24" t="s">
        <v>443</v>
      </c>
      <c r="D67" s="24">
        <v>4</v>
      </c>
      <c r="E67" s="24">
        <v>5120</v>
      </c>
      <c r="F67" s="24">
        <v>14.898999999999999</v>
      </c>
      <c r="G67" s="24">
        <v>7.0140000000000002</v>
      </c>
      <c r="H67" s="24">
        <v>16</v>
      </c>
      <c r="I67" s="24">
        <v>900</v>
      </c>
      <c r="J67" s="7">
        <v>2</v>
      </c>
      <c r="K67" s="5" t="s">
        <v>441</v>
      </c>
      <c r="L67" s="5">
        <v>2</v>
      </c>
      <c r="M67" s="5">
        <v>16</v>
      </c>
      <c r="N67" s="5">
        <v>2.6</v>
      </c>
      <c r="O67" s="5"/>
      <c r="P67" s="5"/>
      <c r="Q67" s="13"/>
      <c r="R67" s="5">
        <v>2666</v>
      </c>
      <c r="S67" s="5">
        <v>256</v>
      </c>
      <c r="T67" s="5" t="s">
        <v>28</v>
      </c>
      <c r="U67" s="13">
        <v>1600</v>
      </c>
      <c r="V67" s="5" t="s">
        <v>28</v>
      </c>
      <c r="W67" s="13">
        <v>2000</v>
      </c>
      <c r="X67" s="13"/>
      <c r="Y67" s="5"/>
      <c r="Z67" s="13"/>
      <c r="AA67" s="13"/>
      <c r="AB67" s="10"/>
      <c r="AC67" s="23">
        <v>2799</v>
      </c>
      <c r="AD67" s="23">
        <v>9329</v>
      </c>
      <c r="AE67" s="23"/>
      <c r="AF67" s="23"/>
      <c r="AG67" s="23"/>
      <c r="AH67" s="15" t="s">
        <v>100</v>
      </c>
      <c r="AI67" s="13"/>
      <c r="AJ67" s="13"/>
      <c r="AK67" s="15"/>
      <c r="AL67" s="15" t="s">
        <v>363</v>
      </c>
      <c r="AM67" s="15"/>
      <c r="AN67" s="24" t="s">
        <v>446</v>
      </c>
      <c r="AO67" s="28"/>
      <c r="AP67" s="28"/>
      <c r="AQ67" s="28"/>
      <c r="AR67" s="28"/>
      <c r="AS67" s="28"/>
      <c r="AT67" s="28"/>
      <c r="AU67" s="28"/>
      <c r="AV67" s="28"/>
      <c r="AW67" s="28"/>
      <c r="AX67" s="28"/>
      <c r="AY67" s="28"/>
      <c r="AZ67" s="28"/>
      <c r="BA67" s="28"/>
      <c r="BB67" s="28"/>
      <c r="BC67" s="28"/>
      <c r="BD67" s="28"/>
      <c r="BE67" s="28"/>
      <c r="BF67" s="28"/>
      <c r="BG67" s="28"/>
      <c r="BH67" s="28"/>
      <c r="BI67" s="28"/>
      <c r="BJ67" s="28"/>
      <c r="BK67" s="28"/>
      <c r="BL67" s="28"/>
      <c r="BM67" s="28"/>
      <c r="BN67" s="28"/>
      <c r="BO67" s="28"/>
      <c r="BP67" s="28"/>
      <c r="BQ67" s="28"/>
      <c r="BR67" s="28"/>
      <c r="BS67" s="28"/>
      <c r="BT67" s="28"/>
      <c r="BU67" s="28"/>
      <c r="BV67" s="28"/>
      <c r="BW67" s="28"/>
      <c r="BX67" s="28"/>
      <c r="BY67" s="28"/>
      <c r="BZ67" s="28"/>
      <c r="CA67" s="28"/>
      <c r="CB67" s="28"/>
      <c r="CC67" s="28"/>
      <c r="CD67" s="28"/>
      <c r="CE67" s="28"/>
      <c r="CF67" s="28"/>
      <c r="CG67" s="28"/>
      <c r="CH67" s="28"/>
      <c r="CI67" s="28"/>
      <c r="CJ67" s="28"/>
      <c r="CK67" s="28"/>
      <c r="CL67" s="28"/>
      <c r="CM67" s="28"/>
      <c r="CN67" s="28"/>
      <c r="CO67" s="28"/>
      <c r="CP67" s="28"/>
      <c r="CQ67" s="28"/>
      <c r="CR67" s="28"/>
      <c r="CS67" s="28"/>
      <c r="CT67" s="28"/>
      <c r="CU67" s="28"/>
      <c r="CV67" s="28"/>
      <c r="CW67" s="28"/>
      <c r="CX67" s="28"/>
      <c r="CY67" s="28"/>
      <c r="CZ67" s="28"/>
      <c r="DA67" s="28"/>
      <c r="DB67" s="28"/>
      <c r="DC67" s="28"/>
      <c r="DD67" s="28"/>
      <c r="DE67" s="28"/>
      <c r="DF67" s="28"/>
      <c r="DG67" s="28"/>
      <c r="DH67" s="28"/>
      <c r="DI67" s="28"/>
      <c r="DJ67" s="28"/>
      <c r="DK67" s="28"/>
      <c r="DL67" s="28"/>
      <c r="DM67" s="28"/>
      <c r="DN67" s="28"/>
      <c r="DO67" s="28"/>
      <c r="DP67" s="28"/>
      <c r="DQ67" s="28"/>
      <c r="DR67" s="28"/>
      <c r="DS67" s="28"/>
      <c r="DT67" s="28"/>
      <c r="DU67" s="28"/>
      <c r="DV67" s="28"/>
      <c r="DW67" s="28"/>
      <c r="DX67" s="28"/>
      <c r="DY67" s="28"/>
      <c r="DZ67" s="28"/>
      <c r="EA67" s="28"/>
      <c r="EB67" s="28"/>
      <c r="EC67" s="28"/>
      <c r="ED67" s="28"/>
      <c r="EE67" s="28"/>
      <c r="EF67" s="28"/>
      <c r="EG67" s="28"/>
      <c r="EH67" s="28"/>
      <c r="EI67" s="28"/>
      <c r="EJ67" s="28"/>
      <c r="EK67" s="28"/>
      <c r="EL67" s="28"/>
      <c r="EM67" s="28"/>
      <c r="EN67" s="28"/>
      <c r="EO67" s="28"/>
      <c r="EP67" s="28"/>
      <c r="EQ67" s="28"/>
      <c r="ER67" s="28"/>
      <c r="ES67" s="28"/>
      <c r="ET67" s="28"/>
      <c r="EU67" s="28"/>
      <c r="EV67" s="28"/>
      <c r="EW67" s="28"/>
      <c r="EX67" s="28"/>
      <c r="EY67" s="28"/>
      <c r="EZ67" s="28"/>
      <c r="FA67" s="28"/>
      <c r="FB67" s="28"/>
      <c r="FC67" s="28"/>
      <c r="FD67" s="28"/>
      <c r="FE67" s="28"/>
      <c r="FF67" s="28"/>
      <c r="FG67" s="28"/>
      <c r="FH67" s="28"/>
      <c r="FI67" s="28"/>
      <c r="FJ67" s="28"/>
    </row>
    <row r="68" spans="1:166" x14ac:dyDescent="0.25">
      <c r="B68" s="21" t="s">
        <v>440</v>
      </c>
      <c r="C68" s="24" t="s">
        <v>315</v>
      </c>
      <c r="D68" s="24">
        <v>2</v>
      </c>
      <c r="E68" s="24">
        <v>5120</v>
      </c>
      <c r="F68" s="24">
        <v>14.898999999999999</v>
      </c>
      <c r="G68" s="24">
        <v>7.0140000000000002</v>
      </c>
      <c r="H68" s="24">
        <v>16</v>
      </c>
      <c r="I68" s="24">
        <v>900</v>
      </c>
      <c r="J68" s="7">
        <v>2</v>
      </c>
      <c r="K68" s="5" t="s">
        <v>441</v>
      </c>
      <c r="L68" s="5">
        <v>2</v>
      </c>
      <c r="M68" s="5">
        <v>16</v>
      </c>
      <c r="N68" s="5">
        <v>2.6</v>
      </c>
      <c r="O68" s="5"/>
      <c r="P68" s="5"/>
      <c r="Q68" s="13"/>
      <c r="R68" s="5">
        <v>2666</v>
      </c>
      <c r="S68" s="5">
        <v>128</v>
      </c>
      <c r="T68" s="5" t="s">
        <v>28</v>
      </c>
      <c r="U68" s="13">
        <v>1000</v>
      </c>
      <c r="W68" s="13"/>
      <c r="X68" s="13"/>
      <c r="Y68" s="13"/>
      <c r="Z68" s="13" t="str">
        <f>X68&amp;"/"&amp;Y68</f>
        <v>/</v>
      </c>
      <c r="AA68" s="5"/>
      <c r="AB68" s="10"/>
      <c r="AC68" s="23">
        <v>1739</v>
      </c>
      <c r="AD68" s="23">
        <v>5799</v>
      </c>
      <c r="AE68" s="23"/>
      <c r="AF68" s="23"/>
      <c r="AG68" s="23"/>
      <c r="AH68" s="15" t="s">
        <v>100</v>
      </c>
      <c r="AL68" s="15" t="s">
        <v>363</v>
      </c>
      <c r="AN68" s="24" t="s">
        <v>442</v>
      </c>
      <c r="AO68" s="12"/>
    </row>
    <row r="69" spans="1:166" s="12" customFormat="1" x14ac:dyDescent="0.25">
      <c r="A69" s="2"/>
      <c r="B69" s="21" t="s">
        <v>449</v>
      </c>
      <c r="C69" s="24" t="s">
        <v>316</v>
      </c>
      <c r="D69" s="24">
        <v>4</v>
      </c>
      <c r="E69" s="24">
        <v>3584</v>
      </c>
      <c r="F69" s="24">
        <v>10.6</v>
      </c>
      <c r="G69" s="24">
        <v>4.7</v>
      </c>
      <c r="H69" s="24">
        <v>16.399999999999999</v>
      </c>
      <c r="I69" s="24">
        <v>732</v>
      </c>
      <c r="J69" s="5">
        <v>1</v>
      </c>
      <c r="K69" s="5" t="s">
        <v>317</v>
      </c>
      <c r="L69" s="5">
        <v>2</v>
      </c>
      <c r="M69" s="5">
        <v>10</v>
      </c>
      <c r="N69" s="5">
        <v>3.25</v>
      </c>
      <c r="O69" s="5">
        <v>8</v>
      </c>
      <c r="P69" s="5">
        <v>16</v>
      </c>
      <c r="Q69" s="13">
        <f>M69*N69*P69/1000</f>
        <v>0.52</v>
      </c>
      <c r="R69" s="5">
        <v>1333</v>
      </c>
      <c r="S69" s="5">
        <v>256</v>
      </c>
      <c r="T69" s="5" t="s">
        <v>318</v>
      </c>
      <c r="U69" s="13">
        <v>1000</v>
      </c>
      <c r="V69" s="5" t="s">
        <v>444</v>
      </c>
      <c r="W69" s="13">
        <v>1000</v>
      </c>
      <c r="X69" s="13"/>
      <c r="Y69" s="5"/>
      <c r="Z69" s="13" t="str">
        <f>X69&amp;"/"&amp;Y69</f>
        <v>/</v>
      </c>
      <c r="AA69" s="13"/>
      <c r="AB69" s="10"/>
      <c r="AC69" s="23">
        <v>1649</v>
      </c>
      <c r="AD69" s="23">
        <v>5499</v>
      </c>
      <c r="AE69" s="23"/>
      <c r="AF69" s="23"/>
      <c r="AG69" s="23"/>
      <c r="AH69" s="15" t="s">
        <v>319</v>
      </c>
      <c r="AI69" s="13"/>
      <c r="AJ69" s="13"/>
      <c r="AK69" s="15"/>
      <c r="AL69" s="15" t="s">
        <v>325</v>
      </c>
      <c r="AM69" s="15"/>
      <c r="AN69" s="24" t="s">
        <v>450</v>
      </c>
    </row>
    <row r="70" spans="1:166" s="12" customFormat="1" x14ac:dyDescent="0.25">
      <c r="A70" s="2"/>
      <c r="B70" s="21" t="s">
        <v>448</v>
      </c>
      <c r="C70" s="24" t="s">
        <v>316</v>
      </c>
      <c r="D70" s="24">
        <v>2</v>
      </c>
      <c r="E70" s="24">
        <v>3584</v>
      </c>
      <c r="F70" s="24">
        <v>10.6</v>
      </c>
      <c r="G70" s="24">
        <v>4.7</v>
      </c>
      <c r="H70" s="24">
        <v>16.399999999999999</v>
      </c>
      <c r="I70" s="24">
        <v>732</v>
      </c>
      <c r="J70" s="5">
        <v>1</v>
      </c>
      <c r="K70" s="5" t="s">
        <v>317</v>
      </c>
      <c r="L70" s="5">
        <v>2</v>
      </c>
      <c r="M70" s="5">
        <v>10</v>
      </c>
      <c r="N70" s="5">
        <v>3.25</v>
      </c>
      <c r="O70" s="5">
        <v>8</v>
      </c>
      <c r="P70" s="5">
        <v>16</v>
      </c>
      <c r="Q70" s="13">
        <f>M70*N70*P70/1000</f>
        <v>0.52</v>
      </c>
      <c r="R70" s="5">
        <v>1333</v>
      </c>
      <c r="S70" s="5">
        <v>128</v>
      </c>
      <c r="T70" s="5" t="s">
        <v>318</v>
      </c>
      <c r="U70" s="13">
        <v>960</v>
      </c>
      <c r="V70" s="5"/>
      <c r="W70" s="13"/>
      <c r="X70" s="13"/>
      <c r="Y70" s="5"/>
      <c r="Z70" s="13" t="str">
        <f>X70&amp;"/"&amp;Y70</f>
        <v>/</v>
      </c>
      <c r="AA70" s="13"/>
      <c r="AB70" s="10"/>
      <c r="AC70" s="23">
        <v>989</v>
      </c>
      <c r="AD70" s="23">
        <v>3299</v>
      </c>
      <c r="AE70" s="23"/>
      <c r="AF70" s="23"/>
      <c r="AG70" s="23"/>
      <c r="AH70" s="15" t="s">
        <v>319</v>
      </c>
      <c r="AI70" s="13"/>
      <c r="AJ70" s="13"/>
      <c r="AK70" s="15"/>
      <c r="AL70" s="15" t="s">
        <v>325</v>
      </c>
      <c r="AM70" s="15"/>
      <c r="AN70" s="24" t="s">
        <v>447</v>
      </c>
    </row>
    <row r="71" spans="1:166" s="12" customFormat="1" x14ac:dyDescent="0.25">
      <c r="A71" s="2"/>
      <c r="B71" s="21"/>
      <c r="C71" s="24"/>
      <c r="E71" s="13"/>
      <c r="F71" s="9"/>
      <c r="G71" s="9"/>
      <c r="H71" s="5"/>
      <c r="I71" s="5"/>
      <c r="J71" s="5"/>
      <c r="K71" s="5"/>
      <c r="L71" s="5"/>
      <c r="M71" s="5"/>
      <c r="N71" s="5"/>
      <c r="O71" s="5"/>
      <c r="P71" s="5"/>
      <c r="Q71" s="13"/>
      <c r="R71" s="5"/>
      <c r="S71" s="5"/>
      <c r="T71" s="5"/>
      <c r="U71" s="13"/>
      <c r="V71" s="5"/>
      <c r="W71" s="13"/>
      <c r="X71" s="13"/>
      <c r="Y71" s="5"/>
      <c r="Z71" s="13"/>
      <c r="AA71" s="13"/>
      <c r="AB71" s="10"/>
      <c r="AC71" s="23"/>
      <c r="AD71" s="23"/>
      <c r="AE71" s="23"/>
      <c r="AF71" s="23"/>
      <c r="AG71" s="23"/>
      <c r="AH71" s="15"/>
      <c r="AI71" s="13"/>
      <c r="AJ71" s="13"/>
      <c r="AK71" s="15"/>
      <c r="AL71" s="15"/>
      <c r="AM71" s="15"/>
      <c r="AN71" s="24"/>
    </row>
    <row r="72" spans="1:166" s="12" customFormat="1" x14ac:dyDescent="0.25">
      <c r="A72" s="2"/>
      <c r="B72" s="21"/>
      <c r="C72" s="24"/>
      <c r="E72" s="13"/>
      <c r="F72" s="9"/>
      <c r="G72" s="9"/>
      <c r="H72" s="5"/>
      <c r="I72" s="5"/>
      <c r="J72" s="5"/>
      <c r="K72" s="5"/>
      <c r="L72" s="5"/>
      <c r="M72" s="5"/>
      <c r="N72" s="5"/>
      <c r="O72" s="5"/>
      <c r="P72" s="5"/>
      <c r="Q72" s="13"/>
      <c r="R72" s="5"/>
      <c r="S72" s="5"/>
      <c r="T72" s="5"/>
      <c r="U72" s="13"/>
      <c r="V72" s="5"/>
      <c r="W72" s="13"/>
      <c r="X72" s="13"/>
      <c r="Y72" s="5"/>
      <c r="Z72" s="13"/>
      <c r="AA72" s="13"/>
      <c r="AB72" s="10"/>
      <c r="AC72" s="23"/>
      <c r="AD72" s="23"/>
      <c r="AE72" s="23"/>
      <c r="AF72" s="23"/>
      <c r="AG72" s="23"/>
      <c r="AH72" s="15"/>
      <c r="AI72" s="13"/>
      <c r="AJ72" s="13"/>
      <c r="AK72" s="15"/>
      <c r="AL72" s="15"/>
      <c r="AM72" s="15"/>
      <c r="AN72" s="24"/>
    </row>
    <row r="73" spans="1:166" s="12" customFormat="1" x14ac:dyDescent="0.25">
      <c r="A73" s="2"/>
      <c r="B73" s="21"/>
      <c r="C73" s="24"/>
      <c r="E73" s="13"/>
      <c r="F73" s="9"/>
      <c r="G73" s="9"/>
      <c r="H73" s="5"/>
      <c r="I73" s="5"/>
      <c r="J73" s="5"/>
      <c r="K73" s="5"/>
      <c r="L73" s="5"/>
      <c r="M73" s="5"/>
      <c r="N73" s="5"/>
      <c r="O73" s="5"/>
      <c r="P73" s="5"/>
      <c r="Q73" s="13"/>
      <c r="R73" s="5"/>
      <c r="S73" s="5"/>
      <c r="T73" s="5"/>
      <c r="U73" s="13"/>
      <c r="V73" s="5"/>
      <c r="W73" s="13"/>
      <c r="X73" s="13"/>
      <c r="Y73" s="5"/>
      <c r="Z73" s="13"/>
      <c r="AA73" s="13"/>
      <c r="AB73" s="10"/>
      <c r="AC73" s="23"/>
      <c r="AD73" s="23"/>
      <c r="AE73" s="23"/>
      <c r="AF73" s="23"/>
      <c r="AG73" s="23"/>
      <c r="AH73" s="15"/>
      <c r="AI73" s="13"/>
      <c r="AJ73" s="13"/>
      <c r="AK73" s="15"/>
      <c r="AL73" s="15"/>
      <c r="AM73" s="15"/>
      <c r="AN73" s="24"/>
    </row>
    <row r="74" spans="1:166" s="12" customFormat="1" x14ac:dyDescent="0.25">
      <c r="A74" s="2"/>
      <c r="B74" s="21"/>
      <c r="C74" s="24"/>
      <c r="E74" s="13"/>
      <c r="F74" s="9"/>
      <c r="G74" s="9"/>
      <c r="H74" s="5"/>
      <c r="I74" s="5"/>
      <c r="J74" s="5"/>
      <c r="K74" s="5"/>
      <c r="L74" s="5"/>
      <c r="M74" s="5"/>
      <c r="N74" s="5"/>
      <c r="O74" s="5"/>
      <c r="P74" s="5"/>
      <c r="Q74" s="13"/>
      <c r="R74" s="5"/>
      <c r="S74" s="5"/>
      <c r="T74" s="5"/>
      <c r="U74" s="5"/>
      <c r="V74" s="13"/>
      <c r="W74" s="13"/>
      <c r="X74" s="13"/>
      <c r="Y74" s="5"/>
      <c r="Z74" s="5"/>
      <c r="AA74" s="5"/>
      <c r="AB74" s="15"/>
      <c r="AC74" s="23"/>
      <c r="AD74" s="23"/>
      <c r="AE74" s="23"/>
      <c r="AF74" s="23"/>
      <c r="AG74" s="23"/>
      <c r="AH74" s="15"/>
      <c r="AI74" s="13"/>
      <c r="AJ74" s="13"/>
      <c r="AK74" s="15"/>
      <c r="AL74" s="15"/>
      <c r="AM74" s="15"/>
      <c r="AN74" s="24"/>
      <c r="AO74" s="28"/>
      <c r="AP74" s="28"/>
      <c r="AQ74" s="28"/>
      <c r="AR74" s="28"/>
      <c r="AS74" s="28"/>
      <c r="AT74" s="28"/>
      <c r="AU74" s="28"/>
      <c r="AV74" s="28"/>
      <c r="AW74" s="28"/>
      <c r="AX74" s="28"/>
      <c r="AY74" s="28"/>
      <c r="AZ74" s="28"/>
      <c r="BA74" s="28"/>
      <c r="BB74" s="28"/>
      <c r="BC74" s="28"/>
      <c r="BD74" s="28"/>
      <c r="BE74" s="28"/>
      <c r="BF74" s="28"/>
      <c r="BG74" s="28"/>
      <c r="BH74" s="28"/>
      <c r="BI74" s="28"/>
      <c r="BJ74" s="28"/>
      <c r="BK74" s="28"/>
      <c r="BL74" s="28"/>
      <c r="BM74" s="28"/>
      <c r="BN74" s="28"/>
      <c r="BO74" s="28"/>
      <c r="BP74" s="28"/>
      <c r="BQ74" s="28"/>
      <c r="BR74" s="28"/>
      <c r="BS74" s="28"/>
      <c r="BT74" s="28"/>
      <c r="BU74" s="28"/>
      <c r="BV74" s="28"/>
      <c r="BW74" s="28"/>
      <c r="BX74" s="28"/>
      <c r="BY74" s="28"/>
      <c r="BZ74" s="28"/>
      <c r="CA74" s="28"/>
      <c r="CB74" s="28"/>
      <c r="CC74" s="28"/>
      <c r="CD74" s="28"/>
      <c r="CE74" s="28"/>
      <c r="CF74" s="28"/>
      <c r="CG74" s="28"/>
      <c r="CH74" s="28"/>
      <c r="CI74" s="28"/>
      <c r="CJ74" s="28"/>
      <c r="CK74" s="28"/>
      <c r="CL74" s="28"/>
      <c r="CM74" s="28"/>
      <c r="CN74" s="28"/>
      <c r="CO74" s="28"/>
      <c r="CP74" s="28"/>
      <c r="CQ74" s="28"/>
      <c r="CR74" s="28"/>
      <c r="CS74" s="28"/>
      <c r="CT74" s="28"/>
      <c r="CU74" s="28"/>
      <c r="CV74" s="28"/>
      <c r="CW74" s="28"/>
      <c r="CX74" s="28"/>
      <c r="CY74" s="28"/>
      <c r="CZ74" s="28"/>
      <c r="DA74" s="28"/>
      <c r="DB74" s="28"/>
      <c r="DC74" s="28"/>
      <c r="DD74" s="28"/>
      <c r="DE74" s="28"/>
      <c r="DF74" s="28"/>
      <c r="DG74" s="28"/>
      <c r="DH74" s="28"/>
      <c r="DI74" s="28"/>
      <c r="DJ74" s="28"/>
      <c r="DK74" s="28"/>
      <c r="DL74" s="28"/>
      <c r="DM74" s="28"/>
      <c r="DN74" s="28"/>
      <c r="DO74" s="28"/>
      <c r="DP74" s="28"/>
      <c r="DQ74" s="28"/>
      <c r="DR74" s="28"/>
      <c r="DS74" s="28"/>
      <c r="DT74" s="28"/>
      <c r="DU74" s="28"/>
      <c r="DV74" s="28"/>
      <c r="DW74" s="28"/>
      <c r="DX74" s="28"/>
      <c r="DY74" s="28"/>
      <c r="DZ74" s="28"/>
      <c r="EA74" s="28"/>
      <c r="EB74" s="28"/>
      <c r="EC74" s="28"/>
      <c r="ED74" s="28"/>
      <c r="EE74" s="28"/>
      <c r="EF74" s="28"/>
      <c r="EG74" s="28"/>
      <c r="EH74" s="28"/>
      <c r="EI74" s="28"/>
      <c r="EJ74" s="28"/>
      <c r="EK74" s="28"/>
      <c r="EL74" s="28"/>
      <c r="EM74" s="28"/>
      <c r="EN74" s="28"/>
      <c r="EO74" s="28"/>
      <c r="EP74" s="28"/>
      <c r="EQ74" s="28"/>
      <c r="ER74" s="28"/>
      <c r="ES74" s="28"/>
      <c r="ET74" s="28"/>
      <c r="EU74" s="28"/>
      <c r="EV74" s="28"/>
      <c r="EW74" s="28"/>
      <c r="EX74" s="28"/>
      <c r="EY74" s="28"/>
      <c r="EZ74" s="28"/>
      <c r="FA74" s="28"/>
      <c r="FB74" s="28"/>
      <c r="FC74" s="28"/>
      <c r="FD74" s="28"/>
      <c r="FE74" s="28"/>
      <c r="FF74" s="28"/>
      <c r="FG74" s="28"/>
      <c r="FH74" s="28"/>
      <c r="FI74" s="28"/>
      <c r="FJ74" s="28"/>
    </row>
    <row r="75" spans="1:166" x14ac:dyDescent="0.25">
      <c r="B75" s="21"/>
      <c r="C75" s="24"/>
      <c r="D75" s="12"/>
      <c r="E75" s="13"/>
      <c r="F75" s="9"/>
      <c r="G75" s="9"/>
      <c r="H75" s="5"/>
      <c r="I75" s="5"/>
      <c r="J75" s="5"/>
      <c r="K75" s="5"/>
      <c r="L75" s="5"/>
      <c r="M75" s="5"/>
      <c r="N75" s="5"/>
      <c r="O75" s="5"/>
      <c r="P75" s="5"/>
      <c r="Q75" s="13"/>
      <c r="R75" s="5"/>
      <c r="S75" s="5"/>
      <c r="T75" s="5"/>
      <c r="U75" s="5"/>
      <c r="V75" s="13"/>
      <c r="W75" s="13"/>
      <c r="X75" s="13"/>
      <c r="Y75" s="5"/>
      <c r="Z75" s="5"/>
      <c r="AA75" s="5"/>
      <c r="AB75" s="15"/>
      <c r="AC75" s="23"/>
      <c r="AD75" s="23"/>
      <c r="AE75" s="23"/>
      <c r="AF75" s="23"/>
      <c r="AG75" s="23"/>
      <c r="AH75" s="15"/>
      <c r="AN75" s="24"/>
    </row>
    <row r="76" spans="1:166" s="12" customFormat="1" ht="20" x14ac:dyDescent="0.2">
      <c r="A76" s="20" t="s">
        <v>36</v>
      </c>
      <c r="B76" s="21" t="s">
        <v>167</v>
      </c>
      <c r="C76" s="24" t="s">
        <v>58</v>
      </c>
      <c r="D76" s="24">
        <v>1</v>
      </c>
      <c r="E76" s="24">
        <v>3840</v>
      </c>
      <c r="F76" s="24">
        <v>11.757999999999999</v>
      </c>
      <c r="G76" s="24">
        <v>0.36699999999999999</v>
      </c>
      <c r="H76" s="24">
        <v>24.576000000000001</v>
      </c>
      <c r="I76" s="24">
        <v>345.6</v>
      </c>
      <c r="J76" s="24"/>
      <c r="K76" s="24" t="s">
        <v>38</v>
      </c>
      <c r="L76" s="24">
        <v>2</v>
      </c>
      <c r="M76" s="24">
        <v>4</v>
      </c>
      <c r="N76" s="24">
        <v>3</v>
      </c>
      <c r="O76" s="24">
        <v>16</v>
      </c>
      <c r="P76" s="5">
        <v>32</v>
      </c>
      <c r="Q76" s="13">
        <f t="shared" ref="Q76:Q80" si="13">M76*N76*P76/1000</f>
        <v>0.38400000000000001</v>
      </c>
      <c r="R76" s="24">
        <v>1866</v>
      </c>
      <c r="S76" s="24">
        <v>128</v>
      </c>
      <c r="T76" s="24" t="s">
        <v>45</v>
      </c>
      <c r="U76" s="24">
        <v>480</v>
      </c>
      <c r="V76" s="24" t="s">
        <v>28</v>
      </c>
      <c r="W76" s="24">
        <v>480</v>
      </c>
      <c r="X76" s="24">
        <f>10</f>
        <v>10</v>
      </c>
      <c r="Y76" s="24">
        <f t="shared" ref="Y76:Y80" si="14">0.1</f>
        <v>0.1</v>
      </c>
      <c r="Z76" s="13" t="str">
        <f t="shared" ref="Z76:Z80" si="15">X76&amp;"/"&amp;Y76</f>
        <v>10/0.1</v>
      </c>
      <c r="AA76" s="13"/>
      <c r="AB76" s="33">
        <v>349</v>
      </c>
      <c r="AC76" s="23"/>
      <c r="AD76" s="23"/>
      <c r="AE76" s="23"/>
      <c r="AF76" s="23"/>
      <c r="AG76" s="23"/>
      <c r="AH76" s="15" t="s">
        <v>107</v>
      </c>
      <c r="AI76" s="13"/>
      <c r="AJ76" s="13"/>
      <c r="AK76" s="15"/>
      <c r="AL76" s="15"/>
      <c r="AM76" s="15"/>
      <c r="AN76" s="24" t="s">
        <v>169</v>
      </c>
    </row>
    <row r="77" spans="1:166" ht="16" x14ac:dyDescent="0.2">
      <c r="A77" s="15" t="s">
        <v>44</v>
      </c>
      <c r="B77" s="21" t="s">
        <v>168</v>
      </c>
      <c r="C77" s="24" t="s">
        <v>90</v>
      </c>
      <c r="D77" s="24">
        <v>1</v>
      </c>
      <c r="E77" s="24">
        <v>3584</v>
      </c>
      <c r="F77" s="24">
        <v>9.5</v>
      </c>
      <c r="G77" s="24">
        <v>4.7</v>
      </c>
      <c r="H77" s="24">
        <v>16.399999999999999</v>
      </c>
      <c r="I77" s="24">
        <v>732</v>
      </c>
      <c r="J77" s="24"/>
      <c r="K77" s="24" t="s">
        <v>38</v>
      </c>
      <c r="L77" s="24">
        <v>2</v>
      </c>
      <c r="M77" s="24">
        <v>4</v>
      </c>
      <c r="N77" s="24">
        <v>3</v>
      </c>
      <c r="O77" s="24">
        <v>16</v>
      </c>
      <c r="P77" s="5">
        <v>32</v>
      </c>
      <c r="Q77" s="13">
        <f t="shared" si="13"/>
        <v>0.38400000000000001</v>
      </c>
      <c r="R77" s="24">
        <v>1866</v>
      </c>
      <c r="S77" s="24">
        <v>128</v>
      </c>
      <c r="T77" s="24" t="s">
        <v>28</v>
      </c>
      <c r="U77" s="24">
        <v>480</v>
      </c>
      <c r="V77" s="24" t="s">
        <v>28</v>
      </c>
      <c r="W77" s="24">
        <v>480</v>
      </c>
      <c r="X77" s="24">
        <f>10</f>
        <v>10</v>
      </c>
      <c r="Y77" s="24">
        <f t="shared" si="14"/>
        <v>0.1</v>
      </c>
      <c r="Z77" s="13" t="str">
        <f t="shared" si="15"/>
        <v>10/0.1</v>
      </c>
      <c r="AA77" s="13"/>
      <c r="AB77" s="33">
        <v>357</v>
      </c>
      <c r="AC77" s="23"/>
      <c r="AD77" s="23"/>
      <c r="AE77" s="23"/>
      <c r="AF77" s="23"/>
      <c r="AG77" s="23"/>
      <c r="AH77" s="15" t="s">
        <v>107</v>
      </c>
      <c r="AN77" s="24" t="s">
        <v>170</v>
      </c>
      <c r="AO77" s="12"/>
    </row>
    <row r="78" spans="1:166" ht="16" x14ac:dyDescent="0.2">
      <c r="A78" s="21"/>
      <c r="B78" s="21" t="s">
        <v>433</v>
      </c>
      <c r="C78" s="24" t="s">
        <v>294</v>
      </c>
      <c r="D78" s="24">
        <v>1</v>
      </c>
      <c r="E78" s="24">
        <v>5120</v>
      </c>
      <c r="F78" s="24">
        <v>14.028</v>
      </c>
      <c r="G78" s="24">
        <v>7.0140000000000002</v>
      </c>
      <c r="H78" s="24">
        <v>16</v>
      </c>
      <c r="I78" s="24">
        <v>900</v>
      </c>
      <c r="J78" s="24"/>
      <c r="K78" s="24" t="s">
        <v>38</v>
      </c>
      <c r="L78" s="24">
        <v>2</v>
      </c>
      <c r="M78" s="24">
        <v>4</v>
      </c>
      <c r="N78" s="24">
        <v>3</v>
      </c>
      <c r="O78" s="24">
        <v>16</v>
      </c>
      <c r="P78" s="5">
        <v>32</v>
      </c>
      <c r="Q78" s="13">
        <f t="shared" si="13"/>
        <v>0.38400000000000001</v>
      </c>
      <c r="R78" s="24">
        <v>1866</v>
      </c>
      <c r="S78" s="24">
        <v>128</v>
      </c>
      <c r="T78" s="24" t="s">
        <v>28</v>
      </c>
      <c r="U78" s="24">
        <v>480</v>
      </c>
      <c r="V78" s="24" t="s">
        <v>28</v>
      </c>
      <c r="W78" s="24">
        <v>480</v>
      </c>
      <c r="X78" s="24">
        <f>10</f>
        <v>10</v>
      </c>
      <c r="Y78" s="24">
        <f t="shared" si="14"/>
        <v>0.1</v>
      </c>
      <c r="Z78" s="13" t="str">
        <f t="shared" si="15"/>
        <v>10/0.1</v>
      </c>
      <c r="AA78" s="13"/>
      <c r="AB78" s="33"/>
      <c r="AC78" s="23"/>
      <c r="AD78" s="33">
        <v>115000</v>
      </c>
      <c r="AE78" s="23"/>
      <c r="AF78" s="23"/>
      <c r="AG78" s="33">
        <v>924000</v>
      </c>
      <c r="AH78" s="15" t="s">
        <v>107</v>
      </c>
      <c r="AN78" s="24" t="s">
        <v>434</v>
      </c>
      <c r="AO78" s="12"/>
    </row>
    <row r="79" spans="1:166" s="12" customFormat="1" ht="16" x14ac:dyDescent="0.2">
      <c r="A79" s="21"/>
      <c r="B79" s="21" t="s">
        <v>88</v>
      </c>
      <c r="C79" s="24" t="s">
        <v>58</v>
      </c>
      <c r="D79" s="24">
        <v>1</v>
      </c>
      <c r="E79" s="24">
        <v>3840</v>
      </c>
      <c r="F79" s="24">
        <v>11.757999999999999</v>
      </c>
      <c r="G79" s="24">
        <v>0.36699999999999999</v>
      </c>
      <c r="H79" s="24">
        <v>24.576000000000001</v>
      </c>
      <c r="I79" s="24">
        <v>345.6</v>
      </c>
      <c r="J79" s="24"/>
      <c r="K79" s="24" t="s">
        <v>38</v>
      </c>
      <c r="L79" s="24">
        <v>2</v>
      </c>
      <c r="M79" s="24">
        <v>4</v>
      </c>
      <c r="N79" s="24">
        <v>3</v>
      </c>
      <c r="O79" s="24">
        <v>16</v>
      </c>
      <c r="P79" s="5">
        <v>32</v>
      </c>
      <c r="Q79" s="13">
        <f t="shared" si="13"/>
        <v>0.38400000000000001</v>
      </c>
      <c r="R79" s="24">
        <v>1866</v>
      </c>
      <c r="S79" s="24">
        <v>128</v>
      </c>
      <c r="T79" s="24" t="s">
        <v>28</v>
      </c>
      <c r="U79" s="24">
        <v>480</v>
      </c>
      <c r="V79" s="24" t="s">
        <v>28</v>
      </c>
      <c r="W79" s="24">
        <v>480</v>
      </c>
      <c r="X79" s="24">
        <f>10</f>
        <v>10</v>
      </c>
      <c r="Y79" s="24">
        <f t="shared" si="14"/>
        <v>0.1</v>
      </c>
      <c r="Z79" s="13" t="str">
        <f t="shared" si="15"/>
        <v>10/0.1</v>
      </c>
      <c r="AA79" s="13"/>
      <c r="AB79" s="33"/>
      <c r="AC79" s="23"/>
      <c r="AD79" s="33">
        <v>97000</v>
      </c>
      <c r="AE79" s="23"/>
      <c r="AF79" s="23"/>
      <c r="AG79" s="33">
        <v>875000</v>
      </c>
      <c r="AH79" s="15" t="s">
        <v>107</v>
      </c>
      <c r="AI79" s="13"/>
      <c r="AJ79" s="13"/>
      <c r="AK79" s="15"/>
      <c r="AL79" s="15"/>
      <c r="AM79" s="15"/>
      <c r="AN79" s="24" t="s">
        <v>162</v>
      </c>
    </row>
    <row r="80" spans="1:166" s="12" customFormat="1" ht="16" x14ac:dyDescent="0.2">
      <c r="A80" s="21"/>
      <c r="B80" s="21" t="s">
        <v>89</v>
      </c>
      <c r="C80" s="5" t="s">
        <v>31</v>
      </c>
      <c r="D80" s="5">
        <v>1</v>
      </c>
      <c r="E80" s="5">
        <v>3584</v>
      </c>
      <c r="F80" s="5">
        <v>9.34</v>
      </c>
      <c r="G80" s="5">
        <v>4.7</v>
      </c>
      <c r="H80" s="5">
        <v>16.399999999999999</v>
      </c>
      <c r="I80" s="5">
        <v>732</v>
      </c>
      <c r="J80" s="5"/>
      <c r="K80" s="24" t="s">
        <v>38</v>
      </c>
      <c r="L80" s="24">
        <v>2</v>
      </c>
      <c r="M80" s="24">
        <v>4</v>
      </c>
      <c r="N80" s="24">
        <v>3</v>
      </c>
      <c r="O80" s="24">
        <v>16</v>
      </c>
      <c r="P80" s="5">
        <v>32</v>
      </c>
      <c r="Q80" s="13">
        <f t="shared" si="13"/>
        <v>0.38400000000000001</v>
      </c>
      <c r="R80" s="24">
        <v>1866</v>
      </c>
      <c r="S80" s="24">
        <v>128</v>
      </c>
      <c r="T80" s="24" t="s">
        <v>28</v>
      </c>
      <c r="U80" s="24">
        <v>480</v>
      </c>
      <c r="V80" s="24" t="s">
        <v>28</v>
      </c>
      <c r="W80" s="24">
        <v>480</v>
      </c>
      <c r="X80" s="24">
        <f>10</f>
        <v>10</v>
      </c>
      <c r="Y80" s="24">
        <f t="shared" si="14"/>
        <v>0.1</v>
      </c>
      <c r="Z80" s="13" t="str">
        <f t="shared" si="15"/>
        <v>10/0.1</v>
      </c>
      <c r="AA80" s="13"/>
      <c r="AB80" s="33"/>
      <c r="AC80" s="23"/>
      <c r="AD80" s="33">
        <v>99000</v>
      </c>
      <c r="AE80" s="23"/>
      <c r="AF80" s="23"/>
      <c r="AG80" s="33">
        <v>895000</v>
      </c>
      <c r="AH80" s="15" t="s">
        <v>107</v>
      </c>
      <c r="AI80" s="13"/>
      <c r="AJ80" s="13"/>
      <c r="AK80" s="15"/>
      <c r="AL80" s="15"/>
      <c r="AM80" s="15"/>
      <c r="AN80" s="24" t="s">
        <v>163</v>
      </c>
    </row>
    <row r="81" spans="1:41" s="12" customFormat="1" ht="16" x14ac:dyDescent="0.2">
      <c r="A81" s="21"/>
      <c r="B81" s="21"/>
      <c r="C81" s="5"/>
      <c r="D81" s="5"/>
      <c r="E81" s="5"/>
      <c r="F81" s="5"/>
      <c r="G81" s="5"/>
      <c r="H81" s="5"/>
      <c r="I81" s="5"/>
      <c r="J81" s="5"/>
      <c r="K81" s="24"/>
      <c r="L81" s="24"/>
      <c r="M81" s="24"/>
      <c r="N81" s="24"/>
      <c r="O81" s="24"/>
      <c r="P81" s="5"/>
      <c r="Q81" s="13"/>
      <c r="R81" s="24"/>
      <c r="S81" s="24"/>
      <c r="T81" s="24"/>
      <c r="U81" s="24"/>
      <c r="V81" s="24"/>
      <c r="W81" s="24"/>
      <c r="X81" s="24"/>
      <c r="Y81" s="24"/>
      <c r="Z81" s="13"/>
      <c r="AA81" s="13"/>
      <c r="AB81" s="33"/>
      <c r="AC81" s="23"/>
      <c r="AD81" s="33"/>
      <c r="AE81" s="23"/>
      <c r="AF81" s="23"/>
      <c r="AG81" s="33"/>
      <c r="AH81" s="15"/>
      <c r="AI81" s="13"/>
      <c r="AJ81" s="13"/>
      <c r="AK81" s="15"/>
      <c r="AL81" s="15"/>
      <c r="AM81" s="15"/>
      <c r="AN81" s="24"/>
    </row>
    <row r="82" spans="1:41" s="12" customFormat="1" ht="16" x14ac:dyDescent="0.2">
      <c r="A82" s="21"/>
      <c r="B82" s="21"/>
      <c r="C82" s="5"/>
      <c r="D82" s="5"/>
      <c r="E82" s="5"/>
      <c r="F82" s="5"/>
      <c r="G82" s="5"/>
      <c r="H82" s="5"/>
      <c r="I82" s="5"/>
      <c r="J82" s="5"/>
      <c r="K82" s="24"/>
      <c r="L82" s="24"/>
      <c r="M82" s="24"/>
      <c r="N82" s="24"/>
      <c r="O82" s="24"/>
      <c r="P82" s="5"/>
      <c r="Q82" s="13"/>
      <c r="R82" s="24"/>
      <c r="S82" s="24"/>
      <c r="T82" s="24"/>
      <c r="U82" s="24"/>
      <c r="V82" s="24"/>
      <c r="W82" s="24"/>
      <c r="X82" s="24"/>
      <c r="Y82" s="24"/>
      <c r="Z82" s="13"/>
      <c r="AA82" s="13"/>
      <c r="AB82" s="33"/>
      <c r="AC82" s="23"/>
      <c r="AD82" s="33"/>
      <c r="AE82" s="23"/>
      <c r="AF82" s="23"/>
      <c r="AG82" s="33"/>
      <c r="AH82" s="15"/>
      <c r="AI82" s="13"/>
      <c r="AJ82" s="13"/>
      <c r="AK82" s="15"/>
      <c r="AL82" s="15"/>
      <c r="AM82" s="15"/>
      <c r="AN82" s="24"/>
    </row>
    <row r="83" spans="1:41" s="12" customFormat="1" ht="16" x14ac:dyDescent="0.2">
      <c r="A83" s="21"/>
      <c r="B83" s="21"/>
      <c r="C83" s="5"/>
      <c r="D83" s="5"/>
      <c r="E83" s="5"/>
      <c r="F83" s="5"/>
      <c r="G83" s="5"/>
      <c r="H83" s="5"/>
      <c r="I83" s="5"/>
      <c r="J83" s="5"/>
      <c r="K83" s="24"/>
      <c r="L83" s="24"/>
      <c r="M83" s="24"/>
      <c r="N83" s="24"/>
      <c r="O83" s="24"/>
      <c r="P83" s="5"/>
      <c r="Q83" s="13"/>
      <c r="R83" s="24"/>
      <c r="S83" s="24"/>
      <c r="T83" s="24"/>
      <c r="U83" s="24"/>
      <c r="V83" s="24"/>
      <c r="W83" s="24"/>
      <c r="X83" s="24"/>
      <c r="Y83" s="24"/>
      <c r="Z83" s="13"/>
      <c r="AA83" s="13"/>
      <c r="AB83" s="33"/>
      <c r="AC83" s="15"/>
      <c r="AD83" s="15"/>
      <c r="AE83" s="23"/>
      <c r="AF83" s="23"/>
      <c r="AG83" s="23"/>
      <c r="AH83" s="15"/>
      <c r="AI83" s="33"/>
      <c r="AJ83" s="33"/>
      <c r="AK83" s="15"/>
      <c r="AL83" s="15"/>
      <c r="AM83" s="15"/>
      <c r="AN83" s="24"/>
    </row>
    <row r="84" spans="1:41" s="12" customFormat="1" ht="16" x14ac:dyDescent="0.2">
      <c r="A84" s="21"/>
      <c r="B84" s="21"/>
      <c r="C84" s="5"/>
      <c r="D84" s="5"/>
      <c r="E84" s="5"/>
      <c r="F84" s="5"/>
      <c r="G84" s="5"/>
      <c r="H84" s="5"/>
      <c r="I84" s="5"/>
      <c r="J84" s="5"/>
      <c r="K84" s="24"/>
      <c r="L84" s="24"/>
      <c r="M84" s="24"/>
      <c r="N84" s="24"/>
      <c r="O84" s="24"/>
      <c r="P84" s="5"/>
      <c r="Q84" s="13"/>
      <c r="R84" s="24"/>
      <c r="S84" s="24"/>
      <c r="T84" s="24"/>
      <c r="U84" s="24"/>
      <c r="V84" s="24"/>
      <c r="W84" s="24"/>
      <c r="X84" s="24"/>
      <c r="Y84" s="24"/>
      <c r="Z84" s="13"/>
      <c r="AA84" s="13"/>
      <c r="AB84" s="33"/>
      <c r="AC84" s="33"/>
      <c r="AD84" s="33"/>
      <c r="AE84" s="33"/>
      <c r="AF84" s="33"/>
      <c r="AG84" s="33"/>
      <c r="AH84" s="15"/>
      <c r="AI84" s="33"/>
      <c r="AJ84" s="33"/>
      <c r="AK84" s="15"/>
      <c r="AL84" s="15"/>
      <c r="AM84" s="15"/>
      <c r="AN84" s="24"/>
    </row>
    <row r="85" spans="1:41" s="12" customFormat="1" ht="16" x14ac:dyDescent="0.2">
      <c r="A85" s="21"/>
      <c r="B85" s="21"/>
      <c r="C85" s="5"/>
      <c r="D85" s="5"/>
      <c r="E85" s="5"/>
      <c r="F85" s="5"/>
      <c r="G85" s="5"/>
      <c r="H85" s="5"/>
      <c r="I85" s="5"/>
      <c r="J85" s="5"/>
      <c r="K85" s="5"/>
      <c r="L85" s="5"/>
      <c r="M85" s="5"/>
      <c r="N85" s="5"/>
      <c r="O85" s="5"/>
      <c r="P85" s="5"/>
      <c r="Q85" s="13"/>
      <c r="R85" s="5"/>
      <c r="S85" s="5"/>
      <c r="T85" s="5"/>
      <c r="U85" s="5"/>
      <c r="V85" s="13"/>
      <c r="W85" s="13"/>
      <c r="X85" s="13"/>
      <c r="Y85" s="13"/>
      <c r="Z85" s="13"/>
      <c r="AA85" s="13"/>
      <c r="AB85" s="13"/>
      <c r="AC85" s="13"/>
      <c r="AD85" s="13"/>
      <c r="AE85" s="13"/>
      <c r="AF85" s="13"/>
      <c r="AG85" s="13"/>
      <c r="AH85" s="15"/>
      <c r="AI85" s="13"/>
      <c r="AJ85" s="13"/>
      <c r="AK85" s="15"/>
      <c r="AL85" s="15"/>
      <c r="AM85" s="15"/>
      <c r="AN85" s="24"/>
    </row>
    <row r="86" spans="1:41" s="12" customFormat="1" ht="16" x14ac:dyDescent="0.2">
      <c r="A86" s="21"/>
      <c r="B86" s="21"/>
      <c r="C86" s="5"/>
      <c r="D86" s="5"/>
      <c r="E86" s="5"/>
      <c r="F86" s="5"/>
      <c r="G86" s="5"/>
      <c r="H86" s="5"/>
      <c r="I86" s="5"/>
      <c r="J86" s="5"/>
      <c r="K86" s="5"/>
      <c r="L86" s="5"/>
      <c r="M86" s="5"/>
      <c r="N86" s="5"/>
      <c r="O86" s="5"/>
      <c r="P86" s="5"/>
      <c r="Q86" s="13"/>
      <c r="R86" s="5"/>
      <c r="S86" s="5"/>
      <c r="T86" s="5"/>
      <c r="U86" s="5"/>
      <c r="V86" s="13"/>
      <c r="W86" s="13"/>
      <c r="X86" s="13"/>
      <c r="Y86" s="13"/>
      <c r="Z86" s="13"/>
      <c r="AA86" s="13"/>
      <c r="AB86" s="13"/>
      <c r="AC86" s="13"/>
      <c r="AD86" s="13"/>
      <c r="AE86" s="13"/>
      <c r="AF86" s="13"/>
      <c r="AG86" s="13"/>
      <c r="AH86" s="15"/>
      <c r="AI86" s="13"/>
      <c r="AJ86" s="13"/>
      <c r="AK86" s="15"/>
      <c r="AL86" s="15"/>
      <c r="AM86" s="15"/>
      <c r="AN86" s="24"/>
    </row>
    <row r="87" spans="1:41" ht="20" x14ac:dyDescent="0.2">
      <c r="A87" s="20" t="s">
        <v>132</v>
      </c>
      <c r="B87" s="21" t="s">
        <v>327</v>
      </c>
      <c r="C87" s="5" t="s">
        <v>328</v>
      </c>
      <c r="D87" s="5">
        <v>2</v>
      </c>
      <c r="E87" s="5">
        <v>5120</v>
      </c>
      <c r="F87" s="5">
        <v>14.028</v>
      </c>
      <c r="G87" s="5">
        <v>7.0140000000000002</v>
      </c>
      <c r="H87" s="5">
        <v>16</v>
      </c>
      <c r="I87" s="5">
        <v>900</v>
      </c>
      <c r="J87" s="5"/>
      <c r="K87" s="5" t="s">
        <v>97</v>
      </c>
      <c r="L87" s="5">
        <v>2</v>
      </c>
      <c r="M87" s="5">
        <v>10</v>
      </c>
      <c r="N87" s="5">
        <v>2.2000000000000002</v>
      </c>
      <c r="O87" s="5">
        <v>16</v>
      </c>
      <c r="P87" s="5">
        <v>32</v>
      </c>
      <c r="Q87" s="13">
        <f t="shared" ref="Q87:Q92" si="16">M87*N87*P87/1000</f>
        <v>0.70399999999999996</v>
      </c>
      <c r="R87" s="5">
        <v>2133</v>
      </c>
      <c r="S87" s="5">
        <v>128</v>
      </c>
      <c r="T87" s="5" t="s">
        <v>329</v>
      </c>
      <c r="U87" s="5">
        <v>960</v>
      </c>
      <c r="V87" s="13"/>
      <c r="W87" s="13"/>
      <c r="X87" s="13">
        <f>40</f>
        <v>40</v>
      </c>
      <c r="Y87" s="13">
        <v>1</v>
      </c>
      <c r="Z87" s="13" t="str">
        <f t="shared" ref="Z87:Z92" si="17">X87&amp;"/"&amp;Y87</f>
        <v>40/1</v>
      </c>
      <c r="AA87" s="13">
        <v>0.08</v>
      </c>
      <c r="AB87" s="13"/>
      <c r="AC87" s="13">
        <v>463.27</v>
      </c>
      <c r="AD87" s="13">
        <v>1853.08</v>
      </c>
      <c r="AE87" s="13"/>
      <c r="AF87" s="13"/>
      <c r="AG87" s="13"/>
      <c r="AH87" s="15" t="s">
        <v>330</v>
      </c>
      <c r="AK87" s="15" t="s">
        <v>282</v>
      </c>
      <c r="AN87" s="24" t="s">
        <v>386</v>
      </c>
      <c r="AO87" s="12"/>
    </row>
    <row r="88" spans="1:41" ht="16" x14ac:dyDescent="0.2">
      <c r="A88" s="15" t="s">
        <v>279</v>
      </c>
      <c r="B88" s="21" t="s">
        <v>206</v>
      </c>
      <c r="C88" s="5" t="s">
        <v>207</v>
      </c>
      <c r="D88" s="5">
        <v>2</v>
      </c>
      <c r="E88" s="5">
        <v>3584</v>
      </c>
      <c r="F88" s="5">
        <v>10.609</v>
      </c>
      <c r="G88" s="5">
        <v>0.33200000000000002</v>
      </c>
      <c r="H88" s="5">
        <v>11</v>
      </c>
      <c r="I88" s="5">
        <v>484</v>
      </c>
      <c r="J88" s="5"/>
      <c r="K88" s="5" t="s">
        <v>94</v>
      </c>
      <c r="L88" s="5">
        <v>1</v>
      </c>
      <c r="M88" s="5">
        <v>8</v>
      </c>
      <c r="N88" s="5">
        <v>1.7</v>
      </c>
      <c r="O88" s="5">
        <v>16</v>
      </c>
      <c r="P88" s="5">
        <v>32</v>
      </c>
      <c r="Q88" s="13">
        <f t="shared" si="16"/>
        <v>0.43519999999999998</v>
      </c>
      <c r="R88" s="5">
        <v>1866</v>
      </c>
      <c r="S88" s="5">
        <v>32</v>
      </c>
      <c r="T88" s="5" t="s">
        <v>98</v>
      </c>
      <c r="U88" s="5">
        <v>480</v>
      </c>
      <c r="V88" s="13"/>
      <c r="W88" s="13"/>
      <c r="X88" s="13">
        <v>1</v>
      </c>
      <c r="Y88" s="13">
        <v>1</v>
      </c>
      <c r="Z88" s="13" t="str">
        <f t="shared" si="17"/>
        <v>1/1</v>
      </c>
      <c r="AA88" s="13">
        <v>0.02</v>
      </c>
      <c r="AB88" s="13"/>
      <c r="AC88" s="13">
        <v>109.33</v>
      </c>
      <c r="AD88" s="13">
        <v>437.34</v>
      </c>
      <c r="AE88" s="13"/>
      <c r="AF88" s="13"/>
      <c r="AG88" s="13"/>
      <c r="AH88" s="15" t="s">
        <v>331</v>
      </c>
      <c r="AK88" s="15" t="s">
        <v>282</v>
      </c>
      <c r="AN88" s="24" t="s">
        <v>365</v>
      </c>
      <c r="AO88" s="12"/>
    </row>
    <row r="89" spans="1:41" ht="16" x14ac:dyDescent="0.2">
      <c r="A89" s="21"/>
      <c r="B89" s="21" t="s">
        <v>208</v>
      </c>
      <c r="C89" s="5" t="s">
        <v>207</v>
      </c>
      <c r="D89" s="5">
        <v>4</v>
      </c>
      <c r="E89" s="5">
        <v>3584</v>
      </c>
      <c r="F89" s="5">
        <v>10.609</v>
      </c>
      <c r="G89" s="5">
        <v>0.33200000000000002</v>
      </c>
      <c r="H89" s="5">
        <v>11</v>
      </c>
      <c r="I89" s="5">
        <v>484</v>
      </c>
      <c r="J89" s="5"/>
      <c r="K89" s="5" t="s">
        <v>94</v>
      </c>
      <c r="L89" s="5">
        <v>2</v>
      </c>
      <c r="M89" s="5">
        <v>8</v>
      </c>
      <c r="N89" s="5">
        <v>1.7</v>
      </c>
      <c r="O89" s="5">
        <v>16</v>
      </c>
      <c r="P89" s="5">
        <v>32</v>
      </c>
      <c r="Q89" s="13">
        <f t="shared" si="16"/>
        <v>0.43519999999999998</v>
      </c>
      <c r="R89" s="5">
        <v>1866</v>
      </c>
      <c r="S89" s="5">
        <v>64</v>
      </c>
      <c r="T89" s="5" t="s">
        <v>98</v>
      </c>
      <c r="U89" s="5">
        <v>480</v>
      </c>
      <c r="V89" s="13"/>
      <c r="W89" s="13"/>
      <c r="X89" s="13">
        <f>40</f>
        <v>40</v>
      </c>
      <c r="Y89" s="13">
        <v>1</v>
      </c>
      <c r="Z89" s="13" t="str">
        <f t="shared" si="17"/>
        <v>40/1</v>
      </c>
      <c r="AA89" s="13">
        <v>0.04</v>
      </c>
      <c r="AB89" s="13"/>
      <c r="AC89" s="13">
        <v>288</v>
      </c>
      <c r="AD89" s="13">
        <v>1018.38</v>
      </c>
      <c r="AE89" s="13"/>
      <c r="AF89" s="13"/>
      <c r="AG89" s="13"/>
      <c r="AH89" s="15" t="s">
        <v>330</v>
      </c>
      <c r="AK89" s="15" t="s">
        <v>451</v>
      </c>
      <c r="AN89" s="24" t="s">
        <v>366</v>
      </c>
      <c r="AO89" s="12"/>
    </row>
    <row r="90" spans="1:41" s="12" customFormat="1" ht="16" x14ac:dyDescent="0.2">
      <c r="A90" s="21"/>
      <c r="B90" s="21" t="s">
        <v>188</v>
      </c>
      <c r="C90" s="5" t="s">
        <v>92</v>
      </c>
      <c r="D90" s="5">
        <v>2</v>
      </c>
      <c r="E90" s="5">
        <v>2560</v>
      </c>
      <c r="F90" s="5">
        <v>8.2279999999999998</v>
      </c>
      <c r="G90" s="5">
        <v>0.25700000000000001</v>
      </c>
      <c r="H90" s="5">
        <v>8</v>
      </c>
      <c r="I90" s="5">
        <v>320</v>
      </c>
      <c r="J90" s="5"/>
      <c r="K90" s="5" t="s">
        <v>408</v>
      </c>
      <c r="L90" s="5">
        <v>1</v>
      </c>
      <c r="M90" s="5">
        <v>4</v>
      </c>
      <c r="N90" s="5">
        <v>3.7</v>
      </c>
      <c r="O90" s="5">
        <v>16</v>
      </c>
      <c r="P90" s="5">
        <v>32</v>
      </c>
      <c r="Q90" s="13">
        <f t="shared" si="16"/>
        <v>0.47360000000000002</v>
      </c>
      <c r="R90" s="5">
        <v>2400</v>
      </c>
      <c r="S90" s="5">
        <v>32</v>
      </c>
      <c r="T90" s="5" t="s">
        <v>98</v>
      </c>
      <c r="U90" s="5">
        <v>480</v>
      </c>
      <c r="V90" s="13"/>
      <c r="W90" s="13"/>
      <c r="X90" s="13">
        <v>1</v>
      </c>
      <c r="Y90" s="13">
        <v>1</v>
      </c>
      <c r="Z90" s="13" t="str">
        <f t="shared" si="17"/>
        <v>1/1</v>
      </c>
      <c r="AA90" s="13">
        <v>0.02</v>
      </c>
      <c r="AB90" s="13"/>
      <c r="AC90" s="13">
        <v>91.11</v>
      </c>
      <c r="AD90" s="13">
        <v>364.45</v>
      </c>
      <c r="AE90" s="13"/>
      <c r="AF90" s="13"/>
      <c r="AG90" s="13"/>
      <c r="AH90" s="15" t="s">
        <v>330</v>
      </c>
      <c r="AI90" s="13"/>
      <c r="AJ90" s="13"/>
      <c r="AK90" s="15" t="s">
        <v>280</v>
      </c>
      <c r="AL90" s="15"/>
      <c r="AM90" s="15"/>
      <c r="AN90" s="24" t="s">
        <v>367</v>
      </c>
    </row>
    <row r="91" spans="1:41" s="12" customFormat="1" ht="16" x14ac:dyDescent="0.2">
      <c r="A91" s="21"/>
      <c r="B91" s="21" t="s">
        <v>189</v>
      </c>
      <c r="C91" s="5" t="s">
        <v>93</v>
      </c>
      <c r="D91" s="5">
        <v>4</v>
      </c>
      <c r="E91" s="5">
        <v>2560</v>
      </c>
      <c r="F91" s="5">
        <v>8.2279999999999998</v>
      </c>
      <c r="G91" s="5">
        <v>0.25700000000000001</v>
      </c>
      <c r="H91" s="5">
        <v>8</v>
      </c>
      <c r="I91" s="5">
        <v>320</v>
      </c>
      <c r="J91" s="5"/>
      <c r="K91" s="5" t="s">
        <v>96</v>
      </c>
      <c r="L91" s="5">
        <v>2</v>
      </c>
      <c r="M91" s="5">
        <v>8</v>
      </c>
      <c r="N91" s="5">
        <v>1.7</v>
      </c>
      <c r="O91" s="5">
        <v>16</v>
      </c>
      <c r="P91" s="5">
        <v>32</v>
      </c>
      <c r="Q91" s="13">
        <f t="shared" si="16"/>
        <v>0.43519999999999998</v>
      </c>
      <c r="R91" s="5">
        <v>1866</v>
      </c>
      <c r="S91" s="5">
        <v>64</v>
      </c>
      <c r="T91" s="5" t="s">
        <v>98</v>
      </c>
      <c r="U91" s="5">
        <v>480</v>
      </c>
      <c r="V91" s="13"/>
      <c r="W91" s="13"/>
      <c r="X91" s="13">
        <f>40</f>
        <v>40</v>
      </c>
      <c r="Y91" s="13">
        <v>1</v>
      </c>
      <c r="Z91" s="13" t="str">
        <f t="shared" si="17"/>
        <v>40/1</v>
      </c>
      <c r="AA91" s="13">
        <v>0.03</v>
      </c>
      <c r="AB91" s="13"/>
      <c r="AC91" s="13">
        <v>240</v>
      </c>
      <c r="AD91" s="13">
        <v>848.65</v>
      </c>
      <c r="AE91" s="13"/>
      <c r="AF91" s="13"/>
      <c r="AG91" s="13"/>
      <c r="AH91" s="15" t="s">
        <v>330</v>
      </c>
      <c r="AI91" s="13"/>
      <c r="AJ91" s="13"/>
      <c r="AK91" s="15" t="s">
        <v>452</v>
      </c>
      <c r="AL91" s="15"/>
      <c r="AM91" s="15"/>
      <c r="AN91" s="24" t="s">
        <v>368</v>
      </c>
    </row>
    <row r="92" spans="1:41" s="12" customFormat="1" ht="16" x14ac:dyDescent="0.2">
      <c r="A92" s="21"/>
      <c r="B92" s="21" t="s">
        <v>190</v>
      </c>
      <c r="C92" s="5" t="s">
        <v>93</v>
      </c>
      <c r="D92" s="5">
        <v>8</v>
      </c>
      <c r="E92" s="5">
        <v>2560</v>
      </c>
      <c r="F92" s="5">
        <v>8.2279999999999998</v>
      </c>
      <c r="G92" s="5">
        <v>0.25700000000000001</v>
      </c>
      <c r="H92" s="5">
        <v>8</v>
      </c>
      <c r="I92" s="5">
        <v>320</v>
      </c>
      <c r="J92" s="5"/>
      <c r="K92" s="5" t="s">
        <v>97</v>
      </c>
      <c r="L92" s="5">
        <v>2</v>
      </c>
      <c r="M92" s="5">
        <v>10</v>
      </c>
      <c r="N92" s="5">
        <v>2.2000000000000002</v>
      </c>
      <c r="O92" s="5">
        <v>16</v>
      </c>
      <c r="P92" s="5">
        <v>32</v>
      </c>
      <c r="Q92" s="13">
        <f t="shared" si="16"/>
        <v>0.70399999999999996</v>
      </c>
      <c r="R92" s="5">
        <v>2133</v>
      </c>
      <c r="S92" s="5">
        <v>128</v>
      </c>
      <c r="T92" s="5" t="s">
        <v>98</v>
      </c>
      <c r="U92" s="5">
        <v>960</v>
      </c>
      <c r="V92" s="13"/>
      <c r="W92" s="13"/>
      <c r="X92" s="13">
        <f>40</f>
        <v>40</v>
      </c>
      <c r="Y92" s="13">
        <v>1</v>
      </c>
      <c r="Z92" s="13" t="str">
        <f t="shared" si="17"/>
        <v>40/1</v>
      </c>
      <c r="AA92" s="13">
        <v>0.09</v>
      </c>
      <c r="AB92" s="13"/>
      <c r="AC92" s="13">
        <v>504.25</v>
      </c>
      <c r="AD92" s="13">
        <v>2017</v>
      </c>
      <c r="AE92" s="13"/>
      <c r="AF92" s="13"/>
      <c r="AG92" s="13"/>
      <c r="AH92" s="15" t="s">
        <v>330</v>
      </c>
      <c r="AI92" s="13"/>
      <c r="AJ92" s="13"/>
      <c r="AK92" s="15" t="s">
        <v>281</v>
      </c>
      <c r="AL92" s="15"/>
      <c r="AM92" s="15"/>
      <c r="AN92" s="24" t="s">
        <v>369</v>
      </c>
    </row>
    <row r="93" spans="1:41" s="12" customFormat="1" ht="16" x14ac:dyDescent="0.2">
      <c r="A93" s="21"/>
      <c r="B93" s="21" t="s">
        <v>435</v>
      </c>
      <c r="C93" s="5" t="s">
        <v>31</v>
      </c>
      <c r="D93" s="5">
        <v>2</v>
      </c>
      <c r="E93" s="5">
        <v>3584</v>
      </c>
      <c r="F93" s="5">
        <v>9.34</v>
      </c>
      <c r="G93" s="5">
        <v>4.7</v>
      </c>
      <c r="H93" s="5">
        <v>16.399999999999999</v>
      </c>
      <c r="I93" s="40">
        <v>732</v>
      </c>
      <c r="J93" s="5"/>
      <c r="K93" s="5" t="s">
        <v>97</v>
      </c>
      <c r="L93" s="5">
        <v>2</v>
      </c>
      <c r="M93" s="5">
        <v>10</v>
      </c>
      <c r="N93" s="5">
        <v>2.2000000000000002</v>
      </c>
      <c r="O93" s="5">
        <v>16</v>
      </c>
      <c r="P93" s="5">
        <v>32</v>
      </c>
      <c r="Q93" s="13">
        <f t="shared" ref="Q93:Q94" si="18">M93*N93*P93/1000</f>
        <v>0.70399999999999996</v>
      </c>
      <c r="R93" s="5">
        <v>2133</v>
      </c>
      <c r="S93" s="5">
        <v>128</v>
      </c>
      <c r="T93" s="5" t="s">
        <v>98</v>
      </c>
      <c r="U93" s="5">
        <v>960</v>
      </c>
      <c r="V93" s="13"/>
      <c r="W93" s="13"/>
      <c r="X93" s="13">
        <f>40</f>
        <v>40</v>
      </c>
      <c r="Y93" s="13">
        <v>1</v>
      </c>
      <c r="Z93" s="13" t="str">
        <f t="shared" ref="Z93:Z94" si="19">X93&amp;"/"&amp;Y93</f>
        <v>40/1</v>
      </c>
      <c r="AA93" s="13">
        <v>0.04</v>
      </c>
      <c r="AB93" s="13"/>
      <c r="AC93" s="13">
        <v>403.2</v>
      </c>
      <c r="AD93" s="13">
        <v>1768.7</v>
      </c>
      <c r="AE93" s="13"/>
      <c r="AF93" s="13"/>
      <c r="AG93" s="13"/>
      <c r="AH93" s="15" t="s">
        <v>330</v>
      </c>
      <c r="AI93" s="13"/>
      <c r="AJ93" s="13"/>
      <c r="AK93" s="15" t="s">
        <v>280</v>
      </c>
      <c r="AL93" s="15"/>
      <c r="AM93" s="15"/>
      <c r="AN93" s="24" t="s">
        <v>436</v>
      </c>
      <c r="AO93" s="13"/>
    </row>
    <row r="94" spans="1:41" s="12" customFormat="1" ht="16" x14ac:dyDescent="0.2">
      <c r="A94" s="21"/>
      <c r="B94" s="21" t="s">
        <v>453</v>
      </c>
      <c r="C94" s="5" t="s">
        <v>315</v>
      </c>
      <c r="D94" s="5">
        <v>2</v>
      </c>
      <c r="E94" s="5">
        <v>5120</v>
      </c>
      <c r="F94" s="5">
        <v>14.028</v>
      </c>
      <c r="G94" s="5">
        <v>7.0140000000000002</v>
      </c>
      <c r="H94" s="5">
        <v>16</v>
      </c>
      <c r="I94" s="5">
        <v>900</v>
      </c>
      <c r="J94" s="5">
        <v>1</v>
      </c>
      <c r="K94" s="5" t="s">
        <v>454</v>
      </c>
      <c r="L94" s="5">
        <v>2</v>
      </c>
      <c r="M94" s="5">
        <v>10</v>
      </c>
      <c r="N94" s="5">
        <v>2.2000000000000002</v>
      </c>
      <c r="O94" s="5">
        <v>16</v>
      </c>
      <c r="P94" s="5">
        <v>32</v>
      </c>
      <c r="Q94" s="13">
        <f t="shared" si="18"/>
        <v>0.70399999999999996</v>
      </c>
      <c r="R94" s="5">
        <v>2400</v>
      </c>
      <c r="S94" s="5">
        <v>128</v>
      </c>
      <c r="T94" s="5" t="s">
        <v>455</v>
      </c>
      <c r="U94" s="5">
        <v>960</v>
      </c>
      <c r="V94" s="13"/>
      <c r="W94" s="13"/>
      <c r="X94" s="13">
        <v>40</v>
      </c>
      <c r="Y94" s="13">
        <v>1</v>
      </c>
      <c r="Z94" s="13" t="str">
        <f t="shared" si="19"/>
        <v>40/1</v>
      </c>
      <c r="AA94" s="13">
        <v>0.09</v>
      </c>
      <c r="AB94" s="13"/>
      <c r="AC94" s="13">
        <v>466.35</v>
      </c>
      <c r="AD94" s="13">
        <v>1866</v>
      </c>
      <c r="AE94" s="13"/>
      <c r="AF94" s="13"/>
      <c r="AG94" s="13"/>
      <c r="AH94" s="15" t="s">
        <v>330</v>
      </c>
      <c r="AI94" s="13"/>
      <c r="AJ94" s="13"/>
      <c r="AK94" s="15" t="s">
        <v>456</v>
      </c>
      <c r="AL94" s="15"/>
      <c r="AM94" s="15"/>
      <c r="AN94" s="24" t="s">
        <v>457</v>
      </c>
      <c r="AO94" s="13"/>
    </row>
    <row r="95" spans="1:41" s="12" customFormat="1" ht="16" x14ac:dyDescent="0.2">
      <c r="A95" s="21"/>
      <c r="B95" s="21"/>
      <c r="C95" s="5"/>
      <c r="D95" s="5"/>
      <c r="E95" s="5"/>
      <c r="F95" s="5"/>
      <c r="G95" s="5"/>
      <c r="H95" s="5"/>
      <c r="I95" s="5"/>
      <c r="J95" s="5"/>
      <c r="K95" s="5"/>
      <c r="L95" s="5"/>
      <c r="M95" s="5"/>
      <c r="N95" s="5"/>
      <c r="O95" s="5"/>
      <c r="P95" s="5"/>
      <c r="Q95" s="13"/>
      <c r="R95" s="5"/>
      <c r="S95" s="5"/>
      <c r="T95" s="5"/>
      <c r="U95" s="5"/>
      <c r="V95" s="13"/>
      <c r="W95" s="13"/>
      <c r="X95" s="13"/>
      <c r="Y95" s="13"/>
      <c r="Z95" s="13"/>
      <c r="AA95" s="13"/>
      <c r="AB95" s="13"/>
      <c r="AC95" s="13"/>
      <c r="AD95" s="13"/>
      <c r="AE95" s="13"/>
      <c r="AF95" s="13"/>
      <c r="AG95" s="13"/>
      <c r="AH95" s="15"/>
      <c r="AI95" s="13"/>
      <c r="AJ95" s="13"/>
      <c r="AK95" s="15"/>
      <c r="AL95" s="15"/>
      <c r="AM95" s="15"/>
      <c r="AN95" s="24"/>
      <c r="AO95" s="13"/>
    </row>
    <row r="96" spans="1:41" s="12" customFormat="1" ht="16" x14ac:dyDescent="0.2">
      <c r="A96" s="21"/>
      <c r="B96" s="21"/>
      <c r="C96" s="5"/>
      <c r="D96" s="5"/>
      <c r="E96" s="5"/>
      <c r="F96" s="5"/>
      <c r="G96" s="5"/>
      <c r="H96" s="5"/>
      <c r="I96" s="5"/>
      <c r="J96" s="5"/>
      <c r="K96" s="5"/>
      <c r="L96" s="5"/>
      <c r="M96" s="5"/>
      <c r="N96" s="5"/>
      <c r="O96" s="5"/>
      <c r="P96" s="5"/>
      <c r="Q96" s="13"/>
      <c r="R96" s="5"/>
      <c r="S96" s="5"/>
      <c r="T96" s="5"/>
      <c r="U96" s="5"/>
      <c r="V96" s="13"/>
      <c r="W96" s="13"/>
      <c r="X96" s="13"/>
      <c r="Y96" s="13"/>
      <c r="Z96" s="13"/>
      <c r="AA96" s="13"/>
      <c r="AB96" s="13"/>
      <c r="AC96" s="13"/>
      <c r="AD96" s="13"/>
      <c r="AE96" s="13"/>
      <c r="AF96" s="13"/>
      <c r="AG96" s="13"/>
      <c r="AH96" s="15"/>
      <c r="AI96" s="13"/>
      <c r="AJ96" s="13"/>
      <c r="AK96" s="15"/>
      <c r="AL96" s="15"/>
      <c r="AM96" s="15"/>
      <c r="AN96" s="24"/>
      <c r="AO96" s="13"/>
    </row>
    <row r="97" spans="1:41" s="12" customFormat="1" ht="16" x14ac:dyDescent="0.2">
      <c r="A97" s="21"/>
      <c r="B97" s="21"/>
      <c r="C97" s="5"/>
      <c r="D97" s="5"/>
      <c r="E97" s="5"/>
      <c r="F97" s="5"/>
      <c r="G97" s="5"/>
      <c r="H97" s="5"/>
      <c r="I97" s="5"/>
      <c r="J97" s="5"/>
      <c r="K97" s="5"/>
      <c r="L97" s="5"/>
      <c r="M97" s="5"/>
      <c r="N97" s="5"/>
      <c r="O97" s="5"/>
      <c r="P97" s="5"/>
      <c r="Q97" s="13"/>
      <c r="R97" s="5"/>
      <c r="S97" s="5"/>
      <c r="T97" s="5"/>
      <c r="U97" s="5"/>
      <c r="V97" s="13"/>
      <c r="W97" s="13"/>
      <c r="X97" s="13"/>
      <c r="Y97" s="13"/>
      <c r="Z97" s="13"/>
      <c r="AA97" s="13"/>
      <c r="AB97" s="13"/>
      <c r="AC97" s="13"/>
      <c r="AD97" s="13"/>
      <c r="AE97" s="13"/>
      <c r="AF97" s="13"/>
      <c r="AG97" s="13"/>
      <c r="AH97" s="15"/>
      <c r="AI97" s="13"/>
      <c r="AJ97" s="13"/>
      <c r="AK97" s="15"/>
      <c r="AL97" s="15"/>
      <c r="AM97" s="15"/>
      <c r="AN97" s="24"/>
      <c r="AO97" s="13"/>
    </row>
    <row r="98" spans="1:41" ht="20" x14ac:dyDescent="0.2">
      <c r="A98" s="20" t="s">
        <v>108</v>
      </c>
      <c r="B98" s="21" t="s">
        <v>204</v>
      </c>
      <c r="C98" s="5" t="s">
        <v>109</v>
      </c>
      <c r="D98" s="5">
        <v>2</v>
      </c>
      <c r="E98" s="5">
        <v>3584</v>
      </c>
      <c r="F98" s="5">
        <v>9.34</v>
      </c>
      <c r="G98" s="5">
        <v>4.7</v>
      </c>
      <c r="H98" s="5">
        <v>16.399999999999999</v>
      </c>
      <c r="I98" s="5">
        <v>732</v>
      </c>
      <c r="J98" s="5">
        <v>1</v>
      </c>
      <c r="K98" s="5" t="s">
        <v>159</v>
      </c>
      <c r="L98" s="5">
        <v>2</v>
      </c>
      <c r="M98" s="5">
        <v>18</v>
      </c>
      <c r="N98" s="5">
        <v>2.1</v>
      </c>
      <c r="O98" s="5">
        <v>16</v>
      </c>
      <c r="P98" s="5">
        <v>32</v>
      </c>
      <c r="Q98" s="13">
        <f t="shared" ref="Q98:Q115" si="20">M98*N98*P98/1000</f>
        <v>1.2096000000000002</v>
      </c>
      <c r="R98" s="13">
        <v>2400</v>
      </c>
      <c r="S98" s="13">
        <v>256</v>
      </c>
      <c r="T98" s="13" t="s">
        <v>110</v>
      </c>
      <c r="U98" s="13">
        <v>1000</v>
      </c>
      <c r="V98" s="13"/>
      <c r="W98" s="13"/>
      <c r="X98" s="13">
        <f t="shared" ref="X98:X103" si="21">13.64*4*2</f>
        <v>109.12</v>
      </c>
      <c r="Y98" s="13"/>
      <c r="Z98" s="13" t="str">
        <f t="shared" ref="Z98:Z103" si="22">X98&amp;"/"&amp;Y98</f>
        <v>109.12/</v>
      </c>
      <c r="AA98" s="13"/>
      <c r="AB98" s="13"/>
      <c r="AC98" s="13"/>
      <c r="AD98" s="13"/>
      <c r="AE98" s="33">
        <f>150000/1.08</f>
        <v>138888.88888888888</v>
      </c>
      <c r="AF98" s="13"/>
      <c r="AG98" s="13"/>
      <c r="AH98" s="15" t="s">
        <v>107</v>
      </c>
      <c r="AI98" s="13">
        <f>17280/2.5</f>
        <v>6912</v>
      </c>
      <c r="AK98" s="15" t="s">
        <v>254</v>
      </c>
      <c r="AL98" s="15" t="s">
        <v>337</v>
      </c>
      <c r="AN98" s="24" t="s">
        <v>336</v>
      </c>
      <c r="AO98" s="12"/>
    </row>
    <row r="99" spans="1:41" ht="16" x14ac:dyDescent="0.2">
      <c r="A99" s="15" t="s">
        <v>202</v>
      </c>
      <c r="B99" s="21" t="s">
        <v>166</v>
      </c>
      <c r="C99" s="5" t="s">
        <v>109</v>
      </c>
      <c r="D99" s="5">
        <v>2</v>
      </c>
      <c r="E99" s="5">
        <v>3584</v>
      </c>
      <c r="F99" s="5">
        <v>9.34</v>
      </c>
      <c r="G99" s="5">
        <v>4.7</v>
      </c>
      <c r="H99" s="5">
        <v>16.399999999999999</v>
      </c>
      <c r="I99" s="5">
        <v>732</v>
      </c>
      <c r="J99" s="5">
        <v>1</v>
      </c>
      <c r="K99" s="5" t="s">
        <v>159</v>
      </c>
      <c r="L99" s="5">
        <v>2</v>
      </c>
      <c r="M99" s="5">
        <v>18</v>
      </c>
      <c r="N99" s="5">
        <v>2.1</v>
      </c>
      <c r="O99" s="5">
        <v>16</v>
      </c>
      <c r="P99" s="5">
        <v>32</v>
      </c>
      <c r="Q99" s="13">
        <f t="shared" si="20"/>
        <v>1.2096000000000002</v>
      </c>
      <c r="R99" s="13">
        <v>2400</v>
      </c>
      <c r="S99" s="13">
        <v>256</v>
      </c>
      <c r="T99" s="13" t="s">
        <v>110</v>
      </c>
      <c r="U99" s="13">
        <v>4000</v>
      </c>
      <c r="V99" s="13"/>
      <c r="W99" s="13"/>
      <c r="X99" s="13">
        <f t="shared" si="21"/>
        <v>109.12</v>
      </c>
      <c r="Y99" s="13"/>
      <c r="Z99" s="13" t="str">
        <f t="shared" si="22"/>
        <v>109.12/</v>
      </c>
      <c r="AA99" s="13"/>
      <c r="AB99" s="13"/>
      <c r="AC99" s="13"/>
      <c r="AD99" s="13"/>
      <c r="AE99" s="33">
        <f>300000/1.08</f>
        <v>277777.77777777775</v>
      </c>
      <c r="AF99" s="13"/>
      <c r="AG99" s="13"/>
      <c r="AH99" s="15" t="s">
        <v>107</v>
      </c>
      <c r="AI99" s="13">
        <f>34560/2.5</f>
        <v>13824</v>
      </c>
      <c r="AK99" s="15" t="s">
        <v>255</v>
      </c>
      <c r="AL99" s="15" t="s">
        <v>337</v>
      </c>
      <c r="AN99" s="24" t="s">
        <v>370</v>
      </c>
      <c r="AO99" s="12"/>
    </row>
    <row r="100" spans="1:41" ht="16" x14ac:dyDescent="0.2">
      <c r="A100" s="21"/>
      <c r="B100" s="21" t="s">
        <v>123</v>
      </c>
      <c r="C100" s="5" t="s">
        <v>109</v>
      </c>
      <c r="D100" s="5">
        <v>2</v>
      </c>
      <c r="E100" s="5">
        <v>3584</v>
      </c>
      <c r="F100" s="5">
        <v>9.34</v>
      </c>
      <c r="G100" s="5">
        <v>4.7</v>
      </c>
      <c r="H100" s="5">
        <v>16.399999999999999</v>
      </c>
      <c r="I100" s="5">
        <v>732</v>
      </c>
      <c r="J100" s="5">
        <v>1</v>
      </c>
      <c r="K100" s="5" t="s">
        <v>159</v>
      </c>
      <c r="L100" s="5">
        <v>2</v>
      </c>
      <c r="M100" s="5">
        <v>18</v>
      </c>
      <c r="N100" s="5">
        <v>2.1</v>
      </c>
      <c r="O100" s="5">
        <v>16</v>
      </c>
      <c r="P100" s="5">
        <v>32</v>
      </c>
      <c r="Q100" s="13">
        <f t="shared" si="20"/>
        <v>1.2096000000000002</v>
      </c>
      <c r="R100" s="13">
        <v>2400</v>
      </c>
      <c r="S100" s="13">
        <v>256</v>
      </c>
      <c r="T100" s="13" t="s">
        <v>110</v>
      </c>
      <c r="U100" s="13">
        <v>4000</v>
      </c>
      <c r="V100" s="13"/>
      <c r="W100" s="13"/>
      <c r="X100" s="13">
        <f t="shared" si="21"/>
        <v>109.12</v>
      </c>
      <c r="Y100" s="13"/>
      <c r="Z100" s="13" t="str">
        <f t="shared" si="22"/>
        <v>109.12/</v>
      </c>
      <c r="AA100" s="13"/>
      <c r="AB100" s="13"/>
      <c r="AC100" s="13"/>
      <c r="AD100" s="13"/>
      <c r="AE100" s="33">
        <f>180000/1.08</f>
        <v>166666.66666666666</v>
      </c>
      <c r="AF100" s="13"/>
      <c r="AG100" s="13"/>
      <c r="AH100" s="15" t="s">
        <v>107</v>
      </c>
      <c r="AI100" s="13">
        <f>21600/2.5</f>
        <v>8640</v>
      </c>
      <c r="AK100" s="15" t="s">
        <v>256</v>
      </c>
      <c r="AL100" s="15" t="s">
        <v>371</v>
      </c>
      <c r="AN100" s="24" t="s">
        <v>372</v>
      </c>
      <c r="AO100" s="12"/>
    </row>
    <row r="101" spans="1:41" ht="16" x14ac:dyDescent="0.2">
      <c r="A101" s="21"/>
      <c r="B101" s="21" t="s">
        <v>124</v>
      </c>
      <c r="C101" s="5" t="s">
        <v>109</v>
      </c>
      <c r="D101" s="5">
        <v>2</v>
      </c>
      <c r="E101" s="5">
        <v>3584</v>
      </c>
      <c r="F101" s="5">
        <v>9.34</v>
      </c>
      <c r="G101" s="5">
        <v>4.7</v>
      </c>
      <c r="H101" s="5">
        <v>16.399999999999999</v>
      </c>
      <c r="I101" s="5">
        <v>732</v>
      </c>
      <c r="J101" s="5">
        <v>1</v>
      </c>
      <c r="K101" s="5" t="s">
        <v>159</v>
      </c>
      <c r="L101" s="5">
        <v>2</v>
      </c>
      <c r="M101" s="5">
        <v>18</v>
      </c>
      <c r="N101" s="5">
        <v>2.1</v>
      </c>
      <c r="O101" s="5">
        <v>16</v>
      </c>
      <c r="P101" s="5">
        <v>32</v>
      </c>
      <c r="Q101" s="13">
        <f t="shared" si="20"/>
        <v>1.2096000000000002</v>
      </c>
      <c r="R101" s="13">
        <v>2400</v>
      </c>
      <c r="S101" s="13">
        <v>256</v>
      </c>
      <c r="T101" s="13" t="s">
        <v>110</v>
      </c>
      <c r="U101" s="13">
        <v>4000</v>
      </c>
      <c r="V101" s="13"/>
      <c r="W101" s="13"/>
      <c r="X101" s="13">
        <f t="shared" si="21"/>
        <v>109.12</v>
      </c>
      <c r="Y101" s="13"/>
      <c r="Z101" s="13" t="str">
        <f t="shared" si="22"/>
        <v>109.12/</v>
      </c>
      <c r="AA101" s="13"/>
      <c r="AB101" s="13"/>
      <c r="AC101" s="13"/>
      <c r="AD101" s="13"/>
      <c r="AE101" s="33">
        <f>216000/1.08</f>
        <v>200000</v>
      </c>
      <c r="AF101" s="13"/>
      <c r="AG101" s="13"/>
      <c r="AH101" s="15" t="s">
        <v>107</v>
      </c>
      <c r="AI101" s="13">
        <f>21600/2.5</f>
        <v>8640</v>
      </c>
      <c r="AK101" s="15" t="s">
        <v>257</v>
      </c>
      <c r="AL101" s="15" t="s">
        <v>371</v>
      </c>
      <c r="AN101" s="24" t="s">
        <v>373</v>
      </c>
      <c r="AO101" s="12"/>
    </row>
    <row r="102" spans="1:41" s="12" customFormat="1" ht="16" x14ac:dyDescent="0.2">
      <c r="A102" s="21"/>
      <c r="B102" s="21" t="s">
        <v>203</v>
      </c>
      <c r="C102" s="5" t="s">
        <v>109</v>
      </c>
      <c r="D102" s="5">
        <v>2</v>
      </c>
      <c r="E102" s="5">
        <v>3584</v>
      </c>
      <c r="F102" s="5">
        <v>9.34</v>
      </c>
      <c r="G102" s="5">
        <v>4.7</v>
      </c>
      <c r="H102" s="5">
        <v>16.399999999999999</v>
      </c>
      <c r="I102" s="5">
        <v>732</v>
      </c>
      <c r="J102" s="5">
        <v>1</v>
      </c>
      <c r="K102" s="5" t="s">
        <v>159</v>
      </c>
      <c r="L102" s="5">
        <v>2</v>
      </c>
      <c r="M102" s="5">
        <v>18</v>
      </c>
      <c r="N102" s="5">
        <v>2.1</v>
      </c>
      <c r="O102" s="5">
        <v>16</v>
      </c>
      <c r="P102" s="5">
        <v>32</v>
      </c>
      <c r="Q102" s="13">
        <f>M102*N102*P102/1000</f>
        <v>1.2096000000000002</v>
      </c>
      <c r="R102" s="13">
        <v>2400</v>
      </c>
      <c r="S102" s="13">
        <v>256</v>
      </c>
      <c r="T102" s="13" t="s">
        <v>110</v>
      </c>
      <c r="U102" s="13">
        <v>4000</v>
      </c>
      <c r="V102" s="13"/>
      <c r="W102" s="13"/>
      <c r="X102" s="13">
        <f t="shared" si="21"/>
        <v>109.12</v>
      </c>
      <c r="Y102" s="13"/>
      <c r="Z102" s="13" t="str">
        <f t="shared" si="22"/>
        <v>109.12/</v>
      </c>
      <c r="AA102" s="13"/>
      <c r="AB102" s="13"/>
      <c r="AC102" s="13"/>
      <c r="AD102" s="13"/>
      <c r="AE102" s="33">
        <f>270000/1.08</f>
        <v>249999.99999999997</v>
      </c>
      <c r="AF102" s="13"/>
      <c r="AG102" s="13"/>
      <c r="AH102" s="15" t="s">
        <v>107</v>
      </c>
      <c r="AI102" s="13">
        <f>21600/2.5</f>
        <v>8640</v>
      </c>
      <c r="AJ102" s="13"/>
      <c r="AK102" s="15" t="s">
        <v>257</v>
      </c>
      <c r="AL102" s="15" t="s">
        <v>335</v>
      </c>
      <c r="AM102" s="15"/>
      <c r="AN102" s="24" t="s">
        <v>374</v>
      </c>
    </row>
    <row r="103" spans="1:41" ht="16" x14ac:dyDescent="0.2">
      <c r="A103" s="21"/>
      <c r="B103" s="21" t="s">
        <v>205</v>
      </c>
      <c r="C103" s="5" t="s">
        <v>109</v>
      </c>
      <c r="D103" s="5">
        <v>2</v>
      </c>
      <c r="E103" s="5">
        <v>3584</v>
      </c>
      <c r="F103" s="5">
        <v>9.34</v>
      </c>
      <c r="G103" s="5">
        <v>4.7</v>
      </c>
      <c r="H103" s="5">
        <v>16.399999999999999</v>
      </c>
      <c r="I103" s="5">
        <v>732</v>
      </c>
      <c r="J103" s="5">
        <v>1</v>
      </c>
      <c r="K103" s="5" t="s">
        <v>159</v>
      </c>
      <c r="L103" s="5">
        <v>2</v>
      </c>
      <c r="M103" s="5">
        <v>18</v>
      </c>
      <c r="N103" s="5">
        <v>2.1</v>
      </c>
      <c r="O103" s="5">
        <v>16</v>
      </c>
      <c r="P103" s="5">
        <v>32</v>
      </c>
      <c r="Q103" s="13">
        <f>M103*N103*P103/1000</f>
        <v>1.2096000000000002</v>
      </c>
      <c r="R103" s="13">
        <v>2400</v>
      </c>
      <c r="S103" s="13">
        <v>256</v>
      </c>
      <c r="T103" s="13" t="s">
        <v>110</v>
      </c>
      <c r="U103" s="13">
        <v>4000</v>
      </c>
      <c r="V103" s="13"/>
      <c r="W103" s="13"/>
      <c r="X103" s="13">
        <f t="shared" si="21"/>
        <v>109.12</v>
      </c>
      <c r="Y103" s="13"/>
      <c r="Z103" s="13" t="str">
        <f t="shared" si="22"/>
        <v>109.12/</v>
      </c>
      <c r="AA103" s="13"/>
      <c r="AB103" s="13"/>
      <c r="AC103" s="13"/>
      <c r="AD103" s="13"/>
      <c r="AE103" s="33">
        <f>324000/1.08</f>
        <v>300000</v>
      </c>
      <c r="AF103" s="13"/>
      <c r="AG103" s="13"/>
      <c r="AH103" s="15" t="s">
        <v>107</v>
      </c>
      <c r="AI103" s="13">
        <f>21600/2.5</f>
        <v>8640</v>
      </c>
      <c r="AK103" s="15" t="s">
        <v>257</v>
      </c>
      <c r="AL103" s="15" t="s">
        <v>335</v>
      </c>
      <c r="AN103" s="24" t="s">
        <v>343</v>
      </c>
      <c r="AO103" s="12"/>
    </row>
    <row r="104" spans="1:41" s="12" customFormat="1" ht="16" x14ac:dyDescent="0.2">
      <c r="A104" s="21"/>
      <c r="B104" s="21"/>
      <c r="C104" s="5"/>
      <c r="D104" s="5"/>
      <c r="E104" s="5"/>
      <c r="F104" s="5"/>
      <c r="G104" s="5"/>
      <c r="H104" s="5"/>
      <c r="I104" s="5"/>
      <c r="J104" s="5"/>
      <c r="K104" s="5"/>
      <c r="L104" s="5"/>
      <c r="M104" s="5"/>
      <c r="N104" s="5"/>
      <c r="O104" s="5"/>
      <c r="P104" s="5"/>
      <c r="Q104" s="13"/>
      <c r="R104" s="13"/>
      <c r="S104" s="13"/>
      <c r="T104" s="13"/>
      <c r="U104" s="13"/>
      <c r="V104" s="13"/>
      <c r="W104" s="13"/>
      <c r="X104" s="13"/>
      <c r="Y104" s="13"/>
      <c r="Z104" s="13"/>
      <c r="AA104" s="13"/>
      <c r="AB104" s="13"/>
      <c r="AC104" s="13"/>
      <c r="AD104" s="13"/>
      <c r="AE104" s="33"/>
      <c r="AF104" s="13"/>
      <c r="AG104" s="13"/>
      <c r="AH104" s="15"/>
      <c r="AI104" s="13"/>
      <c r="AJ104" s="13"/>
      <c r="AK104" s="15"/>
      <c r="AL104" s="15"/>
      <c r="AM104" s="15"/>
      <c r="AN104" s="24"/>
      <c r="AO104" s="13"/>
    </row>
    <row r="105" spans="1:41" s="12" customFormat="1" ht="16" x14ac:dyDescent="0.2">
      <c r="A105" s="21"/>
      <c r="B105" s="21"/>
      <c r="C105" s="5"/>
      <c r="D105" s="5"/>
      <c r="E105" s="5"/>
      <c r="F105" s="5"/>
      <c r="G105" s="5"/>
      <c r="H105" s="5"/>
      <c r="I105" s="5"/>
      <c r="J105" s="5"/>
      <c r="K105" s="5"/>
      <c r="L105" s="5"/>
      <c r="M105" s="5"/>
      <c r="N105" s="5"/>
      <c r="O105" s="5"/>
      <c r="P105" s="5"/>
      <c r="Q105" s="13"/>
      <c r="R105" s="13"/>
      <c r="S105" s="13"/>
      <c r="T105" s="13"/>
      <c r="U105" s="13"/>
      <c r="V105" s="13"/>
      <c r="W105" s="13"/>
      <c r="X105" s="13"/>
      <c r="Y105" s="13"/>
      <c r="Z105" s="13"/>
      <c r="AA105" s="13"/>
      <c r="AB105" s="13"/>
      <c r="AC105" s="13"/>
      <c r="AD105" s="13"/>
      <c r="AE105" s="33"/>
      <c r="AF105" s="13"/>
      <c r="AG105" s="13"/>
      <c r="AH105" s="15"/>
      <c r="AI105" s="13"/>
      <c r="AJ105" s="13"/>
      <c r="AK105" s="15"/>
      <c r="AL105" s="15"/>
      <c r="AM105" s="15"/>
      <c r="AN105" s="24"/>
      <c r="AO105" s="13"/>
    </row>
    <row r="106" spans="1:41" s="12" customFormat="1" ht="16" x14ac:dyDescent="0.2">
      <c r="A106" s="21"/>
      <c r="B106" s="21"/>
      <c r="C106" s="5"/>
      <c r="D106" s="5"/>
      <c r="E106" s="5"/>
      <c r="F106" s="5"/>
      <c r="G106" s="5"/>
      <c r="H106" s="5"/>
      <c r="I106" s="5"/>
      <c r="J106" s="5"/>
      <c r="K106" s="5"/>
      <c r="L106" s="5"/>
      <c r="M106" s="5"/>
      <c r="N106" s="5"/>
      <c r="O106" s="5"/>
      <c r="P106" s="5"/>
      <c r="Q106" s="13"/>
      <c r="R106" s="13"/>
      <c r="S106" s="13"/>
      <c r="T106" s="13"/>
      <c r="U106" s="13"/>
      <c r="V106" s="13"/>
      <c r="W106" s="13"/>
      <c r="X106" s="13"/>
      <c r="Y106" s="13"/>
      <c r="Z106" s="13"/>
      <c r="AA106" s="13"/>
      <c r="AB106" s="13"/>
      <c r="AC106" s="13"/>
      <c r="AD106" s="13"/>
      <c r="AE106" s="33"/>
      <c r="AF106" s="13"/>
      <c r="AG106" s="13"/>
      <c r="AH106" s="15"/>
      <c r="AI106" s="13"/>
      <c r="AJ106" s="13"/>
      <c r="AK106" s="15"/>
      <c r="AL106" s="15"/>
      <c r="AM106" s="15"/>
      <c r="AN106" s="24"/>
      <c r="AO106" s="13"/>
    </row>
    <row r="107" spans="1:41" s="12" customFormat="1" ht="16" x14ac:dyDescent="0.2">
      <c r="A107" s="21"/>
      <c r="B107" s="21"/>
      <c r="C107" s="5"/>
      <c r="D107" s="5"/>
      <c r="E107" s="5"/>
      <c r="F107" s="5"/>
      <c r="G107" s="5"/>
      <c r="H107" s="5"/>
      <c r="I107" s="5"/>
      <c r="J107" s="5"/>
      <c r="K107" s="5"/>
      <c r="L107" s="5"/>
      <c r="M107" s="5"/>
      <c r="N107" s="5"/>
      <c r="O107" s="5"/>
      <c r="P107" s="5"/>
      <c r="Q107" s="13"/>
      <c r="R107" s="13"/>
      <c r="S107" s="13"/>
      <c r="T107" s="13"/>
      <c r="U107" s="13"/>
      <c r="V107" s="13"/>
      <c r="W107" s="13"/>
      <c r="X107" s="13"/>
      <c r="Y107" s="13"/>
      <c r="Z107" s="13"/>
      <c r="AA107" s="13"/>
      <c r="AB107" s="13"/>
      <c r="AC107" s="13"/>
      <c r="AD107" s="13"/>
      <c r="AE107" s="33"/>
      <c r="AF107" s="13"/>
      <c r="AG107" s="13"/>
      <c r="AH107" s="15"/>
      <c r="AI107" s="13"/>
      <c r="AJ107" s="13"/>
      <c r="AK107" s="15"/>
      <c r="AL107" s="15"/>
      <c r="AM107" s="15"/>
      <c r="AN107" s="24"/>
      <c r="AO107" s="13"/>
    </row>
    <row r="108" spans="1:41" s="12" customFormat="1" ht="16" x14ac:dyDescent="0.2">
      <c r="A108" s="21"/>
      <c r="B108" s="21"/>
      <c r="C108" s="5"/>
      <c r="D108" s="5"/>
      <c r="E108" s="5"/>
      <c r="F108" s="5"/>
      <c r="G108" s="5"/>
      <c r="H108" s="5"/>
      <c r="I108" s="5"/>
      <c r="J108" s="5"/>
      <c r="K108" s="5"/>
      <c r="L108" s="5"/>
      <c r="M108" s="5"/>
      <c r="N108" s="5"/>
      <c r="O108" s="5"/>
      <c r="P108" s="5"/>
      <c r="Q108" s="13"/>
      <c r="R108" s="13"/>
      <c r="S108" s="13"/>
      <c r="T108" s="13"/>
      <c r="U108" s="13"/>
      <c r="V108" s="13"/>
      <c r="W108" s="13"/>
      <c r="X108" s="13"/>
      <c r="Y108" s="13"/>
      <c r="Z108" s="13"/>
      <c r="AA108" s="13"/>
      <c r="AB108" s="13"/>
      <c r="AC108" s="13"/>
      <c r="AD108" s="13"/>
      <c r="AE108" s="33"/>
      <c r="AF108" s="13"/>
      <c r="AG108" s="13"/>
      <c r="AH108" s="15"/>
      <c r="AI108" s="13"/>
      <c r="AJ108" s="13"/>
      <c r="AK108" s="15"/>
      <c r="AL108" s="15"/>
      <c r="AM108" s="15"/>
      <c r="AN108" s="24"/>
      <c r="AO108" s="13"/>
    </row>
    <row r="109" spans="1:41" s="12" customFormat="1" ht="16" x14ac:dyDescent="0.2">
      <c r="A109" s="21"/>
      <c r="B109" s="21"/>
      <c r="C109" s="5"/>
      <c r="D109" s="5"/>
      <c r="E109" s="5"/>
      <c r="F109" s="5"/>
      <c r="G109" s="5"/>
      <c r="H109" s="5"/>
      <c r="I109" s="5"/>
      <c r="J109" s="5"/>
      <c r="K109" s="5"/>
      <c r="L109" s="5"/>
      <c r="M109" s="5"/>
      <c r="N109" s="5"/>
      <c r="O109" s="5"/>
      <c r="P109" s="5"/>
      <c r="Q109" s="13"/>
      <c r="R109" s="13"/>
      <c r="S109" s="13"/>
      <c r="T109" s="13"/>
      <c r="U109" s="13"/>
      <c r="V109" s="13"/>
      <c r="W109" s="13"/>
      <c r="X109" s="13"/>
      <c r="Y109" s="13"/>
      <c r="Z109" s="13"/>
      <c r="AA109" s="13"/>
      <c r="AB109" s="13"/>
      <c r="AC109" s="13"/>
      <c r="AD109" s="13"/>
      <c r="AE109" s="33"/>
      <c r="AF109" s="13"/>
      <c r="AG109" s="13"/>
      <c r="AH109" s="15"/>
      <c r="AI109" s="13"/>
      <c r="AJ109" s="13"/>
      <c r="AK109" s="15"/>
      <c r="AL109" s="15"/>
      <c r="AM109" s="15"/>
      <c r="AN109" s="24"/>
      <c r="AO109" s="13"/>
    </row>
    <row r="110" spans="1:41" s="12" customFormat="1" ht="16" x14ac:dyDescent="0.2">
      <c r="A110" s="21"/>
      <c r="B110" s="21"/>
      <c r="C110" s="5"/>
      <c r="D110" s="5"/>
      <c r="E110" s="5"/>
      <c r="F110" s="5"/>
      <c r="G110" s="5"/>
      <c r="H110" s="5"/>
      <c r="I110" s="5"/>
      <c r="J110" s="5"/>
      <c r="K110" s="5"/>
      <c r="L110" s="5"/>
      <c r="M110" s="5"/>
      <c r="N110" s="5"/>
      <c r="O110" s="5"/>
      <c r="P110" s="5"/>
      <c r="Q110" s="13"/>
      <c r="R110" s="13"/>
      <c r="S110" s="13"/>
      <c r="T110" s="13"/>
      <c r="U110" s="13"/>
      <c r="V110" s="13"/>
      <c r="W110" s="13"/>
      <c r="X110" s="13"/>
      <c r="Y110" s="13"/>
      <c r="Z110" s="13"/>
      <c r="AA110" s="13"/>
      <c r="AB110" s="13"/>
      <c r="AC110" s="13"/>
      <c r="AD110" s="13"/>
      <c r="AE110" s="33"/>
      <c r="AF110" s="13"/>
      <c r="AG110" s="13"/>
      <c r="AH110" s="15"/>
      <c r="AI110" s="13"/>
      <c r="AJ110" s="13"/>
      <c r="AK110" s="15"/>
      <c r="AL110" s="15"/>
      <c r="AM110" s="15"/>
      <c r="AN110" s="24"/>
      <c r="AO110" s="13"/>
    </row>
    <row r="111" spans="1:41" s="12" customFormat="1" ht="16" x14ac:dyDescent="0.2">
      <c r="A111" s="21"/>
      <c r="B111" s="21"/>
      <c r="C111" s="5"/>
      <c r="D111" s="5"/>
      <c r="E111" s="5"/>
      <c r="F111" s="5"/>
      <c r="G111" s="5"/>
      <c r="H111" s="5"/>
      <c r="I111" s="5"/>
      <c r="J111" s="5"/>
      <c r="K111" s="5"/>
      <c r="L111" s="5"/>
      <c r="M111" s="5"/>
      <c r="N111" s="5"/>
      <c r="O111" s="5"/>
      <c r="P111" s="5"/>
      <c r="Q111" s="13"/>
      <c r="R111" s="13"/>
      <c r="S111" s="13"/>
      <c r="T111" s="13"/>
      <c r="U111" s="13"/>
      <c r="V111" s="13"/>
      <c r="W111" s="13"/>
      <c r="X111" s="13"/>
      <c r="Y111" s="13"/>
      <c r="Z111" s="13"/>
      <c r="AA111" s="13"/>
      <c r="AB111" s="13"/>
      <c r="AC111" s="13"/>
      <c r="AD111" s="13"/>
      <c r="AE111" s="13"/>
      <c r="AF111" s="13"/>
      <c r="AG111" s="13"/>
      <c r="AH111" s="15"/>
      <c r="AI111" s="13"/>
      <c r="AJ111" s="13"/>
      <c r="AK111" s="15"/>
      <c r="AL111" s="15"/>
      <c r="AM111" s="15"/>
      <c r="AN111" s="24"/>
      <c r="AO111" s="13"/>
    </row>
    <row r="112" spans="1:41" ht="20" x14ac:dyDescent="0.2">
      <c r="A112" s="20" t="s">
        <v>114</v>
      </c>
      <c r="B112" s="21" t="s">
        <v>119</v>
      </c>
      <c r="C112" s="5" t="s">
        <v>15</v>
      </c>
      <c r="D112" s="5">
        <v>0.5</v>
      </c>
      <c r="E112" s="5" t="s">
        <v>16</v>
      </c>
      <c r="F112" s="5">
        <v>8.74</v>
      </c>
      <c r="G112" s="5">
        <v>2.91</v>
      </c>
      <c r="H112" s="5" t="s">
        <v>32</v>
      </c>
      <c r="I112" s="5" t="s">
        <v>20</v>
      </c>
      <c r="J112" s="5"/>
      <c r="K112" s="5" t="s">
        <v>264</v>
      </c>
      <c r="L112" s="5">
        <f>6/24</f>
        <v>0.25</v>
      </c>
      <c r="M112" s="5">
        <v>12</v>
      </c>
      <c r="N112" s="5">
        <v>2.6</v>
      </c>
      <c r="O112" s="5">
        <v>16</v>
      </c>
      <c r="P112" s="5">
        <v>32</v>
      </c>
      <c r="Q112" s="13">
        <f t="shared" si="20"/>
        <v>0.99840000000000007</v>
      </c>
      <c r="R112" s="13">
        <v>2133</v>
      </c>
      <c r="S112" s="13">
        <v>56</v>
      </c>
      <c r="T112" s="13" t="s">
        <v>98</v>
      </c>
      <c r="U112" s="13">
        <v>340</v>
      </c>
      <c r="V112" s="13"/>
      <c r="W112" s="13"/>
      <c r="X112" s="13"/>
      <c r="Y112" s="13"/>
      <c r="Z112" s="13"/>
      <c r="AA112" s="13"/>
      <c r="AB112" s="23">
        <v>0.9</v>
      </c>
      <c r="AC112" s="13"/>
      <c r="AD112" s="23"/>
      <c r="AE112" s="13"/>
      <c r="AF112" s="13"/>
      <c r="AG112" s="13"/>
      <c r="AH112" s="15" t="s">
        <v>118</v>
      </c>
      <c r="AK112" s="15" t="s">
        <v>403</v>
      </c>
      <c r="AN112" s="24" t="str">
        <f t="shared" ref="AN112:AN115" si="23">"MS "&amp;B112</f>
        <v>MS NC6</v>
      </c>
      <c r="AO112" s="12"/>
    </row>
    <row r="113" spans="1:41" ht="16" x14ac:dyDescent="0.2">
      <c r="A113" s="15" t="s">
        <v>156</v>
      </c>
      <c r="B113" s="21" t="s">
        <v>115</v>
      </c>
      <c r="C113" s="5" t="s">
        <v>265</v>
      </c>
      <c r="D113" s="5">
        <v>1</v>
      </c>
      <c r="E113" s="5" t="s">
        <v>16</v>
      </c>
      <c r="F113" s="5">
        <v>8.74</v>
      </c>
      <c r="G113" s="5">
        <v>2.91</v>
      </c>
      <c r="H113" s="5" t="s">
        <v>32</v>
      </c>
      <c r="I113" s="5" t="s">
        <v>20</v>
      </c>
      <c r="J113" s="5"/>
      <c r="K113" s="5" t="s">
        <v>266</v>
      </c>
      <c r="L113" s="5">
        <f>12/24</f>
        <v>0.5</v>
      </c>
      <c r="M113" s="5">
        <v>12</v>
      </c>
      <c r="N113" s="5">
        <v>2.6</v>
      </c>
      <c r="O113" s="5">
        <v>16</v>
      </c>
      <c r="P113" s="5">
        <v>32</v>
      </c>
      <c r="Q113" s="13">
        <f t="shared" si="20"/>
        <v>0.99840000000000007</v>
      </c>
      <c r="R113" s="13">
        <v>2133</v>
      </c>
      <c r="S113" s="13">
        <v>112</v>
      </c>
      <c r="T113" s="13" t="s">
        <v>407</v>
      </c>
      <c r="U113" s="13">
        <v>680</v>
      </c>
      <c r="V113" s="13"/>
      <c r="W113" s="13"/>
      <c r="X113" s="13"/>
      <c r="Y113" s="13"/>
      <c r="Z113" s="13"/>
      <c r="AA113" s="13"/>
      <c r="AB113" s="23">
        <v>1.8</v>
      </c>
      <c r="AC113" s="13"/>
      <c r="AD113" s="23"/>
      <c r="AE113" s="13"/>
      <c r="AF113" s="13"/>
      <c r="AG113" s="13"/>
      <c r="AH113" s="15" t="s">
        <v>118</v>
      </c>
      <c r="AK113" s="15" t="s">
        <v>404</v>
      </c>
      <c r="AN113" s="24" t="str">
        <f t="shared" si="23"/>
        <v>MS NC12</v>
      </c>
      <c r="AO113" s="12"/>
    </row>
    <row r="114" spans="1:41" ht="16" x14ac:dyDescent="0.2">
      <c r="A114" s="15" t="s">
        <v>134</v>
      </c>
      <c r="B114" s="21" t="s">
        <v>116</v>
      </c>
      <c r="C114" s="5" t="s">
        <v>267</v>
      </c>
      <c r="D114" s="5">
        <v>2</v>
      </c>
      <c r="E114" s="5" t="s">
        <v>16</v>
      </c>
      <c r="F114" s="5">
        <v>8.74</v>
      </c>
      <c r="G114" s="5">
        <v>2.91</v>
      </c>
      <c r="H114" s="5" t="s">
        <v>32</v>
      </c>
      <c r="I114" s="5" t="s">
        <v>20</v>
      </c>
      <c r="J114" s="5"/>
      <c r="K114" s="5" t="s">
        <v>266</v>
      </c>
      <c r="L114" s="5">
        <f>24/24</f>
        <v>1</v>
      </c>
      <c r="M114" s="5">
        <v>12</v>
      </c>
      <c r="N114" s="5">
        <v>2.6</v>
      </c>
      <c r="O114" s="5">
        <v>16</v>
      </c>
      <c r="P114" s="5">
        <v>32</v>
      </c>
      <c r="Q114" s="13">
        <f t="shared" si="20"/>
        <v>0.99840000000000007</v>
      </c>
      <c r="R114" s="13">
        <v>2133</v>
      </c>
      <c r="S114" s="13">
        <v>224</v>
      </c>
      <c r="T114" s="13" t="s">
        <v>406</v>
      </c>
      <c r="U114" s="13">
        <v>1440</v>
      </c>
      <c r="V114" s="13"/>
      <c r="W114" s="13"/>
      <c r="X114" s="13"/>
      <c r="Y114" s="13"/>
      <c r="Z114" s="13"/>
      <c r="AA114" s="13"/>
      <c r="AB114" s="23">
        <v>3.6</v>
      </c>
      <c r="AC114" s="13"/>
      <c r="AD114" s="23"/>
      <c r="AE114" s="13"/>
      <c r="AF114" s="13"/>
      <c r="AG114" s="13"/>
      <c r="AH114" s="15" t="s">
        <v>118</v>
      </c>
      <c r="AK114" s="15" t="s">
        <v>404</v>
      </c>
      <c r="AN114" s="24" t="str">
        <f t="shared" si="23"/>
        <v>MS NC24</v>
      </c>
      <c r="AO114" s="12"/>
    </row>
    <row r="115" spans="1:41" ht="16" x14ac:dyDescent="0.2">
      <c r="A115" s="21"/>
      <c r="B115" s="21" t="s">
        <v>117</v>
      </c>
      <c r="C115" s="5" t="s">
        <v>267</v>
      </c>
      <c r="D115" s="5">
        <v>2</v>
      </c>
      <c r="E115" s="5" t="s">
        <v>16</v>
      </c>
      <c r="F115" s="5">
        <v>8.74</v>
      </c>
      <c r="G115" s="5">
        <v>2.91</v>
      </c>
      <c r="H115" s="5" t="s">
        <v>32</v>
      </c>
      <c r="I115" s="5" t="s">
        <v>20</v>
      </c>
      <c r="J115" s="5"/>
      <c r="K115" s="5" t="s">
        <v>266</v>
      </c>
      <c r="L115" s="5">
        <f>24/24</f>
        <v>1</v>
      </c>
      <c r="M115" s="5">
        <v>12</v>
      </c>
      <c r="N115" s="5">
        <v>2.6</v>
      </c>
      <c r="O115" s="5">
        <v>16</v>
      </c>
      <c r="P115" s="5">
        <v>32</v>
      </c>
      <c r="Q115" s="13">
        <f t="shared" si="20"/>
        <v>0.99840000000000007</v>
      </c>
      <c r="R115" s="13">
        <v>2133</v>
      </c>
      <c r="S115" s="13">
        <v>224</v>
      </c>
      <c r="T115" s="13" t="s">
        <v>98</v>
      </c>
      <c r="U115" s="13">
        <v>1440</v>
      </c>
      <c r="V115" s="13"/>
      <c r="W115" s="13"/>
      <c r="X115" s="13" t="s">
        <v>120</v>
      </c>
      <c r="Y115" s="13"/>
      <c r="Z115" s="13" t="str">
        <f>X115&amp;"/"&amp;Y115</f>
        <v>Infiniband/</v>
      </c>
      <c r="AA115" s="13"/>
      <c r="AB115" s="23">
        <v>3.96</v>
      </c>
      <c r="AC115" s="13"/>
      <c r="AD115" s="23"/>
      <c r="AE115" s="13"/>
      <c r="AF115" s="13"/>
      <c r="AG115" s="13"/>
      <c r="AH115" s="15" t="s">
        <v>118</v>
      </c>
      <c r="AK115" s="15" t="s">
        <v>405</v>
      </c>
      <c r="AN115" s="24" t="str">
        <f t="shared" si="23"/>
        <v>MS NC24r</v>
      </c>
      <c r="AO115" s="12"/>
    </row>
    <row r="116" spans="1:41" s="12" customFormat="1" ht="16" x14ac:dyDescent="0.2">
      <c r="A116" s="21"/>
      <c r="B116" s="21" t="s">
        <v>133</v>
      </c>
      <c r="C116" s="5" t="s">
        <v>268</v>
      </c>
      <c r="D116" s="5">
        <v>1</v>
      </c>
      <c r="E116" s="5" t="s">
        <v>51</v>
      </c>
      <c r="F116" s="5">
        <v>9.65</v>
      </c>
      <c r="G116" s="5">
        <v>0.3</v>
      </c>
      <c r="H116" s="5" t="s">
        <v>52</v>
      </c>
      <c r="I116" s="5" t="s">
        <v>53</v>
      </c>
      <c r="J116" s="5"/>
      <c r="K116" s="5" t="s">
        <v>266</v>
      </c>
      <c r="L116" s="5">
        <f>6/24</f>
        <v>0.25</v>
      </c>
      <c r="M116" s="5">
        <v>12</v>
      </c>
      <c r="N116" s="5">
        <v>2.6</v>
      </c>
      <c r="O116" s="5">
        <v>16</v>
      </c>
      <c r="P116" s="5">
        <v>32</v>
      </c>
      <c r="Q116" s="13">
        <f>M116*N116*P116/1000</f>
        <v>0.99840000000000007</v>
      </c>
      <c r="R116" s="13">
        <v>2133</v>
      </c>
      <c r="S116" s="13">
        <v>56</v>
      </c>
      <c r="T116" s="13" t="s">
        <v>98</v>
      </c>
      <c r="U116" s="13">
        <v>340</v>
      </c>
      <c r="V116" s="13"/>
      <c r="W116" s="13"/>
      <c r="X116" s="13"/>
      <c r="Y116" s="13"/>
      <c r="Z116" s="13"/>
      <c r="AA116" s="13"/>
      <c r="AB116" s="23">
        <v>1.24</v>
      </c>
      <c r="AC116" s="13"/>
      <c r="AD116" s="13"/>
      <c r="AE116" s="13"/>
      <c r="AF116" s="13"/>
      <c r="AG116" s="13"/>
      <c r="AH116" s="15" t="s">
        <v>118</v>
      </c>
      <c r="AI116" s="13"/>
      <c r="AJ116" s="13"/>
      <c r="AK116" s="15" t="s">
        <v>404</v>
      </c>
      <c r="AL116" s="15"/>
      <c r="AM116" s="15"/>
      <c r="AN116" s="24" t="str">
        <f>"MS "&amp;B116</f>
        <v>MS NV6</v>
      </c>
      <c r="AO116" s="13"/>
    </row>
    <row r="117" spans="1:41" s="12" customFormat="1" ht="16" x14ac:dyDescent="0.2">
      <c r="A117" s="21"/>
      <c r="B117" s="21" t="s">
        <v>261</v>
      </c>
      <c r="C117" s="5" t="s">
        <v>268</v>
      </c>
      <c r="D117" s="5">
        <v>2</v>
      </c>
      <c r="E117" s="5" t="s">
        <v>51</v>
      </c>
      <c r="F117" s="5">
        <v>9.65</v>
      </c>
      <c r="G117" s="5">
        <v>0.3</v>
      </c>
      <c r="H117" s="5" t="s">
        <v>52</v>
      </c>
      <c r="I117" s="5" t="s">
        <v>53</v>
      </c>
      <c r="J117" s="5"/>
      <c r="K117" s="5" t="s">
        <v>266</v>
      </c>
      <c r="L117" s="5">
        <f>12/24</f>
        <v>0.5</v>
      </c>
      <c r="M117" s="5">
        <v>12</v>
      </c>
      <c r="N117" s="5">
        <v>2.6</v>
      </c>
      <c r="O117" s="5">
        <v>16</v>
      </c>
      <c r="P117" s="5">
        <v>32</v>
      </c>
      <c r="Q117" s="13">
        <f>M117*N117*P117/1000</f>
        <v>0.99840000000000007</v>
      </c>
      <c r="R117" s="13">
        <v>2133</v>
      </c>
      <c r="S117" s="13">
        <v>112</v>
      </c>
      <c r="T117" s="13" t="s">
        <v>98</v>
      </c>
      <c r="U117" s="13">
        <v>680</v>
      </c>
      <c r="V117" s="13"/>
      <c r="W117" s="13"/>
      <c r="X117" s="13"/>
      <c r="Y117" s="13"/>
      <c r="Z117" s="13"/>
      <c r="AA117" s="13"/>
      <c r="AB117" s="23">
        <v>2.48</v>
      </c>
      <c r="AC117" s="13"/>
      <c r="AD117" s="13"/>
      <c r="AE117" s="13"/>
      <c r="AF117" s="13"/>
      <c r="AG117" s="13"/>
      <c r="AH117" s="15" t="s">
        <v>118</v>
      </c>
      <c r="AI117" s="13"/>
      <c r="AJ117" s="13"/>
      <c r="AK117" s="15" t="s">
        <v>404</v>
      </c>
      <c r="AL117" s="15"/>
      <c r="AM117" s="15"/>
      <c r="AN117" s="24" t="str">
        <f>"MS "&amp;B117</f>
        <v>MS NV12</v>
      </c>
      <c r="AO117" s="13"/>
    </row>
    <row r="118" spans="1:41" s="12" customFormat="1" ht="16" x14ac:dyDescent="0.2">
      <c r="A118" s="21"/>
      <c r="B118" s="21" t="s">
        <v>262</v>
      </c>
      <c r="C118" s="5" t="s">
        <v>268</v>
      </c>
      <c r="D118" s="5">
        <v>4</v>
      </c>
      <c r="E118" s="5" t="s">
        <v>51</v>
      </c>
      <c r="F118" s="5">
        <v>9.65</v>
      </c>
      <c r="G118" s="5">
        <v>0.3</v>
      </c>
      <c r="H118" s="5" t="s">
        <v>52</v>
      </c>
      <c r="I118" s="5" t="s">
        <v>53</v>
      </c>
      <c r="J118" s="5"/>
      <c r="K118" s="5" t="s">
        <v>266</v>
      </c>
      <c r="L118" s="5">
        <f>24/24</f>
        <v>1</v>
      </c>
      <c r="M118" s="5">
        <v>12</v>
      </c>
      <c r="N118" s="5">
        <v>2.6</v>
      </c>
      <c r="O118" s="5">
        <v>16</v>
      </c>
      <c r="P118" s="5">
        <v>32</v>
      </c>
      <c r="Q118" s="13">
        <f>M118*N118*P118/1000</f>
        <v>0.99840000000000007</v>
      </c>
      <c r="R118" s="13">
        <v>2133</v>
      </c>
      <c r="S118" s="13">
        <v>224</v>
      </c>
      <c r="T118" s="13" t="s">
        <v>98</v>
      </c>
      <c r="U118" s="13">
        <v>1440</v>
      </c>
      <c r="V118" s="13"/>
      <c r="W118" s="13"/>
      <c r="X118" s="13"/>
      <c r="Y118" s="13"/>
      <c r="Z118" s="13"/>
      <c r="AA118" s="13"/>
      <c r="AB118" s="23">
        <v>4.97</v>
      </c>
      <c r="AC118" s="13"/>
      <c r="AD118" s="13"/>
      <c r="AE118" s="13"/>
      <c r="AF118" s="13"/>
      <c r="AG118" s="13"/>
      <c r="AH118" s="15" t="s">
        <v>118</v>
      </c>
      <c r="AI118" s="13"/>
      <c r="AJ118" s="13"/>
      <c r="AK118" s="15" t="s">
        <v>404</v>
      </c>
      <c r="AL118" s="13"/>
      <c r="AM118" s="13"/>
      <c r="AN118" s="24" t="str">
        <f>"MS "&amp;B118</f>
        <v>MS NV24</v>
      </c>
      <c r="AO118" s="13"/>
    </row>
    <row r="119" spans="1:41" s="12" customFormat="1" ht="16" x14ac:dyDescent="0.2">
      <c r="A119" s="21"/>
      <c r="B119" s="21"/>
      <c r="C119" s="5"/>
      <c r="D119" s="5"/>
      <c r="E119" s="5"/>
      <c r="F119" s="5"/>
      <c r="G119" s="5"/>
      <c r="H119" s="5"/>
      <c r="I119" s="5"/>
      <c r="J119" s="5"/>
      <c r="K119" s="5"/>
      <c r="L119" s="5"/>
      <c r="M119" s="5"/>
      <c r="N119" s="5"/>
      <c r="O119" s="5"/>
      <c r="P119" s="5"/>
      <c r="Q119" s="13"/>
      <c r="R119" s="13"/>
      <c r="S119" s="13"/>
      <c r="T119" s="13"/>
      <c r="U119" s="13"/>
      <c r="V119" s="13"/>
      <c r="W119" s="13"/>
      <c r="X119" s="13"/>
      <c r="Y119" s="13"/>
      <c r="Z119" s="13"/>
      <c r="AA119" s="13"/>
      <c r="AB119" s="23"/>
      <c r="AC119" s="13"/>
      <c r="AD119" s="13"/>
      <c r="AE119" s="13"/>
      <c r="AF119" s="13"/>
      <c r="AG119" s="13"/>
      <c r="AH119" s="15"/>
      <c r="AI119" s="13"/>
      <c r="AJ119" s="13"/>
      <c r="AK119" s="15"/>
      <c r="AL119" s="13"/>
      <c r="AM119" s="13"/>
      <c r="AN119" s="24"/>
      <c r="AO119" s="13"/>
    </row>
    <row r="120" spans="1:41" s="12" customFormat="1" ht="16" x14ac:dyDescent="0.2">
      <c r="A120" s="21"/>
      <c r="B120" s="21"/>
      <c r="C120" s="5"/>
      <c r="D120" s="5"/>
      <c r="E120" s="5"/>
      <c r="F120" s="5"/>
      <c r="G120" s="5"/>
      <c r="H120" s="5"/>
      <c r="I120" s="5"/>
      <c r="J120" s="5"/>
      <c r="K120" s="5"/>
      <c r="L120" s="5"/>
      <c r="M120" s="5"/>
      <c r="N120" s="5"/>
      <c r="O120" s="5"/>
      <c r="P120" s="5"/>
      <c r="Q120" s="13"/>
      <c r="R120" s="13"/>
      <c r="S120" s="13"/>
      <c r="T120" s="13"/>
      <c r="U120" s="13"/>
      <c r="V120" s="13"/>
      <c r="W120" s="13"/>
      <c r="X120" s="13"/>
      <c r="Y120" s="13"/>
      <c r="Z120" s="13"/>
      <c r="AA120" s="13"/>
      <c r="AB120" s="23"/>
      <c r="AC120" s="13"/>
      <c r="AD120" s="13"/>
      <c r="AE120" s="13"/>
      <c r="AF120" s="13"/>
      <c r="AG120" s="13"/>
      <c r="AH120" s="15"/>
      <c r="AI120" s="13"/>
      <c r="AJ120" s="13"/>
      <c r="AK120" s="15"/>
      <c r="AL120" s="13"/>
      <c r="AM120" s="13"/>
      <c r="AN120" s="24"/>
      <c r="AO120" s="13"/>
    </row>
    <row r="121" spans="1:41" s="12" customFormat="1" ht="16" x14ac:dyDescent="0.2">
      <c r="A121" s="21"/>
      <c r="B121" s="21"/>
      <c r="C121" s="5"/>
      <c r="D121" s="5"/>
      <c r="E121" s="5"/>
      <c r="F121" s="5"/>
      <c r="G121" s="5"/>
      <c r="H121" s="5"/>
      <c r="I121" s="5"/>
      <c r="J121" s="5"/>
      <c r="K121" s="5"/>
      <c r="L121" s="5"/>
      <c r="M121" s="5"/>
      <c r="N121" s="5"/>
      <c r="O121" s="5"/>
      <c r="P121" s="5"/>
      <c r="Q121" s="13"/>
      <c r="R121" s="13"/>
      <c r="S121" s="13"/>
      <c r="T121" s="13"/>
      <c r="U121" s="13"/>
      <c r="V121" s="13"/>
      <c r="W121" s="13"/>
      <c r="X121" s="13"/>
      <c r="Y121" s="13"/>
      <c r="Z121" s="13"/>
      <c r="AA121" s="13"/>
      <c r="AB121" s="23"/>
      <c r="AC121" s="13"/>
      <c r="AD121" s="13"/>
      <c r="AE121" s="13"/>
      <c r="AF121" s="13"/>
      <c r="AG121" s="13"/>
      <c r="AH121" s="15"/>
      <c r="AI121" s="13"/>
      <c r="AJ121" s="13"/>
      <c r="AK121" s="15"/>
      <c r="AL121" s="13"/>
      <c r="AM121" s="13"/>
      <c r="AN121" s="24"/>
      <c r="AO121" s="13"/>
    </row>
    <row r="122" spans="1:41" s="12" customFormat="1" ht="16" x14ac:dyDescent="0.2">
      <c r="A122" s="21"/>
      <c r="B122" s="21"/>
      <c r="C122" s="5"/>
      <c r="D122" s="5"/>
      <c r="E122" s="5"/>
      <c r="F122" s="5"/>
      <c r="G122" s="5"/>
      <c r="H122" s="5"/>
      <c r="I122" s="5"/>
      <c r="J122" s="5"/>
      <c r="K122" s="5"/>
      <c r="L122" s="5"/>
      <c r="M122" s="5"/>
      <c r="N122" s="5"/>
      <c r="O122" s="5"/>
      <c r="P122" s="5"/>
      <c r="Q122" s="13"/>
      <c r="R122" s="13"/>
      <c r="S122" s="13"/>
      <c r="T122" s="13"/>
      <c r="U122" s="13"/>
      <c r="V122" s="13"/>
      <c r="W122" s="13"/>
      <c r="X122" s="13"/>
      <c r="Y122" s="13"/>
      <c r="Z122" s="13"/>
      <c r="AA122" s="13"/>
      <c r="AB122" s="23"/>
      <c r="AC122" s="13"/>
      <c r="AD122" s="13"/>
      <c r="AE122" s="13"/>
      <c r="AF122" s="13"/>
      <c r="AG122" s="13"/>
      <c r="AH122" s="15"/>
      <c r="AI122" s="13"/>
      <c r="AJ122" s="13"/>
      <c r="AK122" s="15"/>
      <c r="AL122" s="13"/>
      <c r="AM122" s="13"/>
      <c r="AN122" s="24"/>
      <c r="AO122" s="13"/>
    </row>
    <row r="123" spans="1:41" s="12" customFormat="1" ht="16" x14ac:dyDescent="0.2">
      <c r="A123" s="21"/>
      <c r="B123" s="21"/>
      <c r="C123" s="5"/>
      <c r="D123" s="5"/>
      <c r="E123" s="5"/>
      <c r="F123" s="5"/>
      <c r="G123" s="5"/>
      <c r="H123" s="5"/>
      <c r="I123" s="5"/>
      <c r="J123" s="5"/>
      <c r="K123" s="5"/>
      <c r="L123" s="5"/>
      <c r="M123" s="5"/>
      <c r="N123" s="5"/>
      <c r="O123" s="5"/>
      <c r="P123" s="5"/>
      <c r="Q123" s="13"/>
      <c r="R123" s="13"/>
      <c r="S123" s="13"/>
      <c r="T123" s="13"/>
      <c r="U123" s="13"/>
      <c r="V123" s="13"/>
      <c r="W123" s="13"/>
      <c r="X123" s="13"/>
      <c r="Y123" s="13"/>
      <c r="Z123" s="13"/>
      <c r="AA123" s="13"/>
      <c r="AB123" s="23"/>
      <c r="AC123" s="13"/>
      <c r="AD123" s="13"/>
      <c r="AE123" s="13"/>
      <c r="AF123" s="13"/>
      <c r="AG123" s="13"/>
      <c r="AH123" s="15"/>
      <c r="AI123" s="13"/>
      <c r="AJ123" s="13"/>
      <c r="AK123" s="15"/>
      <c r="AL123" s="13"/>
      <c r="AM123" s="13"/>
      <c r="AN123" s="24"/>
      <c r="AO123" s="13"/>
    </row>
    <row r="124" spans="1:41" s="12" customFormat="1" ht="16" x14ac:dyDescent="0.2">
      <c r="A124" s="21"/>
      <c r="B124" s="21"/>
      <c r="C124" s="5"/>
      <c r="E124" s="13"/>
      <c r="F124" s="9"/>
      <c r="G124" s="9"/>
      <c r="H124" s="5"/>
      <c r="I124" s="5"/>
      <c r="J124" s="5"/>
      <c r="K124" s="5"/>
      <c r="L124" s="5"/>
      <c r="M124" s="5"/>
      <c r="N124" s="5"/>
      <c r="O124" s="5"/>
      <c r="P124" s="5"/>
      <c r="Q124" s="13"/>
      <c r="R124" s="13"/>
      <c r="S124" s="13"/>
      <c r="T124" s="13"/>
      <c r="U124" s="13"/>
      <c r="V124" s="13"/>
      <c r="W124" s="13"/>
      <c r="X124" s="13"/>
      <c r="Y124" s="13"/>
      <c r="Z124" s="13"/>
      <c r="AA124" s="13"/>
      <c r="AB124" s="23"/>
      <c r="AC124" s="13"/>
      <c r="AD124" s="13"/>
      <c r="AE124" s="13"/>
      <c r="AF124" s="13"/>
      <c r="AG124" s="13"/>
      <c r="AH124" s="15"/>
      <c r="AI124" s="13"/>
      <c r="AJ124" s="13"/>
      <c r="AK124" s="15"/>
      <c r="AL124" s="13"/>
      <c r="AM124" s="13"/>
      <c r="AN124" s="24"/>
      <c r="AO124" s="13"/>
    </row>
    <row r="125" spans="1:41" s="12" customFormat="1" ht="16" x14ac:dyDescent="0.2">
      <c r="A125" s="21"/>
      <c r="B125" s="21"/>
      <c r="C125" s="5"/>
      <c r="E125" s="13"/>
      <c r="F125" s="9"/>
      <c r="G125" s="9"/>
      <c r="H125" s="5"/>
      <c r="I125" s="5"/>
      <c r="J125" s="5"/>
      <c r="K125" s="5"/>
      <c r="L125" s="5"/>
      <c r="M125" s="5"/>
      <c r="N125" s="5"/>
      <c r="O125" s="5"/>
      <c r="P125" s="5"/>
      <c r="Q125" s="13"/>
      <c r="R125" s="13"/>
      <c r="S125" s="13"/>
      <c r="T125" s="13"/>
      <c r="U125" s="13"/>
      <c r="V125" s="13"/>
      <c r="W125" s="13"/>
      <c r="X125" s="13"/>
      <c r="Y125" s="13"/>
      <c r="Z125" s="13"/>
      <c r="AA125" s="13"/>
      <c r="AB125" s="23"/>
      <c r="AC125" s="13"/>
      <c r="AD125" s="13"/>
      <c r="AE125" s="13"/>
      <c r="AF125" s="13"/>
      <c r="AG125" s="13"/>
      <c r="AH125" s="15"/>
      <c r="AI125" s="13"/>
      <c r="AJ125" s="13"/>
      <c r="AK125" s="15"/>
      <c r="AL125" s="13"/>
      <c r="AM125" s="13"/>
      <c r="AN125" s="24"/>
      <c r="AO125" s="13"/>
    </row>
    <row r="126" spans="1:41" ht="16" x14ac:dyDescent="0.2">
      <c r="A126" s="21"/>
      <c r="B126" s="21"/>
      <c r="C126" s="5"/>
      <c r="D126" s="12"/>
      <c r="E126" s="13"/>
      <c r="F126" s="9"/>
      <c r="G126" s="9"/>
      <c r="H126" s="5"/>
      <c r="I126" s="5"/>
      <c r="J126" s="5"/>
      <c r="K126" s="5"/>
      <c r="L126" s="5"/>
      <c r="M126" s="5"/>
      <c r="N126" s="5"/>
      <c r="O126" s="5"/>
      <c r="P126" s="5"/>
      <c r="Q126" s="13"/>
      <c r="R126" s="13"/>
      <c r="S126" s="13"/>
      <c r="T126" s="13"/>
      <c r="U126" s="13"/>
      <c r="V126" s="13"/>
      <c r="W126" s="13"/>
      <c r="X126" s="13"/>
      <c r="Y126" s="13"/>
      <c r="Z126" s="13"/>
      <c r="AA126" s="13"/>
      <c r="AB126" s="23"/>
      <c r="AC126" s="13"/>
      <c r="AD126" s="13"/>
      <c r="AE126" s="13"/>
      <c r="AF126" s="13"/>
      <c r="AG126" s="13"/>
      <c r="AH126" s="15"/>
      <c r="AL126" s="13"/>
      <c r="AM126" s="13"/>
      <c r="AN126" s="24"/>
      <c r="AO126" s="13"/>
    </row>
    <row r="127" spans="1:41" ht="20" customHeight="1" x14ac:dyDescent="0.2">
      <c r="A127" s="20" t="s">
        <v>153</v>
      </c>
      <c r="B127" s="21" t="s">
        <v>394</v>
      </c>
      <c r="C127" s="5" t="s">
        <v>267</v>
      </c>
      <c r="D127" s="5">
        <v>0.5</v>
      </c>
      <c r="E127" s="5" t="s">
        <v>16</v>
      </c>
      <c r="F127" s="5">
        <v>8.74</v>
      </c>
      <c r="G127" s="5">
        <v>2.91</v>
      </c>
      <c r="H127" s="5" t="s">
        <v>32</v>
      </c>
      <c r="I127" s="5" t="s">
        <v>20</v>
      </c>
      <c r="J127" s="5"/>
      <c r="K127" s="5"/>
      <c r="L127" s="5">
        <v>8</v>
      </c>
      <c r="M127" s="5">
        <v>0.5</v>
      </c>
      <c r="N127" s="5">
        <v>2.2000000000000002</v>
      </c>
      <c r="O127" s="5">
        <v>16</v>
      </c>
      <c r="P127" s="5">
        <v>32</v>
      </c>
      <c r="Q127" s="13">
        <f>M127*N127*P127/1000</f>
        <v>3.5200000000000002E-2</v>
      </c>
      <c r="R127" s="13"/>
      <c r="S127" s="13">
        <v>52</v>
      </c>
      <c r="T127" s="13" t="s">
        <v>157</v>
      </c>
      <c r="U127" s="13">
        <v>375</v>
      </c>
      <c r="V127" s="13"/>
      <c r="W127" s="13"/>
      <c r="X127" s="13"/>
      <c r="Y127" s="13"/>
      <c r="Z127" s="13"/>
      <c r="AA127" s="13"/>
      <c r="AB127" s="23">
        <v>0.99</v>
      </c>
      <c r="AC127" s="13"/>
      <c r="AD127" s="13"/>
      <c r="AE127" s="13"/>
      <c r="AF127" s="13"/>
      <c r="AG127" s="13"/>
      <c r="AH127" s="15" t="s">
        <v>158</v>
      </c>
      <c r="AK127" s="15" t="s">
        <v>462</v>
      </c>
      <c r="AN127" s="24" t="str">
        <f t="shared" ref="AN127:AN131" si="24">"GL "&amp;B127</f>
        <v>GL 8c52mK80</v>
      </c>
      <c r="AO127" s="12"/>
    </row>
    <row r="128" spans="1:41" ht="20" customHeight="1" x14ac:dyDescent="0.2">
      <c r="A128" s="15" t="s">
        <v>154</v>
      </c>
      <c r="B128" s="21" t="s">
        <v>395</v>
      </c>
      <c r="C128" s="5" t="s">
        <v>269</v>
      </c>
      <c r="D128" s="5">
        <v>1</v>
      </c>
      <c r="E128" s="5" t="s">
        <v>16</v>
      </c>
      <c r="F128" s="5">
        <v>8.74</v>
      </c>
      <c r="G128" s="5">
        <v>2.91</v>
      </c>
      <c r="H128" s="5" t="s">
        <v>32</v>
      </c>
      <c r="I128" s="5" t="s">
        <v>20</v>
      </c>
      <c r="J128" s="5"/>
      <c r="K128" s="5"/>
      <c r="L128" s="5">
        <v>12</v>
      </c>
      <c r="M128" s="5">
        <v>0.5</v>
      </c>
      <c r="N128" s="5">
        <v>2.2000000000000002</v>
      </c>
      <c r="O128" s="5">
        <v>16</v>
      </c>
      <c r="P128" s="5">
        <v>32</v>
      </c>
      <c r="Q128" s="13">
        <f t="shared" ref="Q128:Q131" si="25">M128*N128*P128/1000</f>
        <v>3.5200000000000002E-2</v>
      </c>
      <c r="R128" s="13"/>
      <c r="S128" s="13">
        <v>78</v>
      </c>
      <c r="T128" s="13" t="s">
        <v>157</v>
      </c>
      <c r="U128" s="13">
        <v>375</v>
      </c>
      <c r="V128" s="13"/>
      <c r="W128" s="13"/>
      <c r="X128" s="13"/>
      <c r="Y128" s="13"/>
      <c r="Z128" s="13"/>
      <c r="AA128" s="13"/>
      <c r="AB128" s="23">
        <v>1.69</v>
      </c>
      <c r="AC128" s="13"/>
      <c r="AD128" s="13"/>
      <c r="AE128" s="13"/>
      <c r="AF128" s="13"/>
      <c r="AG128" s="13"/>
      <c r="AH128" s="15" t="s">
        <v>158</v>
      </c>
      <c r="AK128" s="15" t="s">
        <v>461</v>
      </c>
      <c r="AN128" s="24" t="str">
        <f t="shared" si="24"/>
        <v>GL 12c78mK80x2</v>
      </c>
      <c r="AO128" s="12"/>
    </row>
    <row r="129" spans="1:41" ht="20" customHeight="1" x14ac:dyDescent="0.2">
      <c r="A129" s="15" t="s">
        <v>396</v>
      </c>
      <c r="B129" s="21" t="s">
        <v>397</v>
      </c>
      <c r="C129" s="5" t="s">
        <v>269</v>
      </c>
      <c r="D129" s="5">
        <v>2</v>
      </c>
      <c r="E129" s="5" t="s">
        <v>16</v>
      </c>
      <c r="F129" s="5">
        <v>8.74</v>
      </c>
      <c r="G129" s="5">
        <v>2.91</v>
      </c>
      <c r="H129" s="5" t="s">
        <v>32</v>
      </c>
      <c r="I129" s="5" t="s">
        <v>20</v>
      </c>
      <c r="J129" s="5"/>
      <c r="K129" s="5"/>
      <c r="L129" s="5">
        <v>24</v>
      </c>
      <c r="M129" s="5">
        <v>0.5</v>
      </c>
      <c r="N129" s="5">
        <v>2.2000000000000002</v>
      </c>
      <c r="O129" s="5">
        <v>16</v>
      </c>
      <c r="P129" s="5">
        <v>32</v>
      </c>
      <c r="Q129" s="13">
        <f t="shared" si="25"/>
        <v>3.5200000000000002E-2</v>
      </c>
      <c r="R129" s="13"/>
      <c r="S129" s="13">
        <v>156</v>
      </c>
      <c r="T129" s="13" t="s">
        <v>157</v>
      </c>
      <c r="U129" s="13">
        <v>375</v>
      </c>
      <c r="V129" s="13"/>
      <c r="W129" s="13"/>
      <c r="X129" s="13"/>
      <c r="Y129" s="13"/>
      <c r="Z129" s="13"/>
      <c r="AA129" s="13"/>
      <c r="AB129" s="23">
        <v>3.33</v>
      </c>
      <c r="AC129" s="13"/>
      <c r="AD129" s="13"/>
      <c r="AE129" s="13"/>
      <c r="AF129" s="13"/>
      <c r="AG129" s="13"/>
      <c r="AH129" s="15" t="s">
        <v>158</v>
      </c>
      <c r="AK129" s="15" t="s">
        <v>461</v>
      </c>
      <c r="AN129" s="24" t="str">
        <f t="shared" si="24"/>
        <v>GL 24c156mK80x4</v>
      </c>
      <c r="AO129" s="12"/>
    </row>
    <row r="130" spans="1:41" ht="20" customHeight="1" x14ac:dyDescent="0.2">
      <c r="A130" s="21"/>
      <c r="B130" s="21" t="s">
        <v>398</v>
      </c>
      <c r="C130" s="5" t="s">
        <v>269</v>
      </c>
      <c r="D130" s="5">
        <v>2</v>
      </c>
      <c r="E130" s="5" t="s">
        <v>16</v>
      </c>
      <c r="F130" s="5">
        <v>8.74</v>
      </c>
      <c r="G130" s="5">
        <v>2.91</v>
      </c>
      <c r="H130" s="5" t="s">
        <v>32</v>
      </c>
      <c r="I130" s="5" t="s">
        <v>20</v>
      </c>
      <c r="J130" s="5"/>
      <c r="K130" s="5"/>
      <c r="L130" s="5">
        <v>32</v>
      </c>
      <c r="M130" s="5">
        <v>0.5</v>
      </c>
      <c r="N130" s="5">
        <v>2.2000000000000002</v>
      </c>
      <c r="O130" s="5">
        <v>16</v>
      </c>
      <c r="P130" s="5">
        <v>32</v>
      </c>
      <c r="Q130" s="13">
        <f t="shared" si="25"/>
        <v>3.5200000000000002E-2</v>
      </c>
      <c r="R130" s="13"/>
      <c r="S130" s="13">
        <v>208</v>
      </c>
      <c r="T130" s="13" t="s">
        <v>157</v>
      </c>
      <c r="U130" s="13">
        <v>375</v>
      </c>
      <c r="V130" s="13"/>
      <c r="W130" s="13"/>
      <c r="X130" s="13"/>
      <c r="Y130" s="13"/>
      <c r="Z130" s="13"/>
      <c r="AA130" s="13"/>
      <c r="AB130" s="23">
        <v>3.79</v>
      </c>
      <c r="AC130" s="13"/>
      <c r="AD130" s="13"/>
      <c r="AE130" s="13"/>
      <c r="AF130" s="13"/>
      <c r="AG130" s="13"/>
      <c r="AH130" s="15" t="s">
        <v>158</v>
      </c>
      <c r="AK130" s="15" t="s">
        <v>461</v>
      </c>
      <c r="AN130" s="24" t="str">
        <f t="shared" si="24"/>
        <v>GL 32c208mK80x4</v>
      </c>
      <c r="AO130" s="12"/>
    </row>
    <row r="131" spans="1:41" ht="20" customHeight="1" x14ac:dyDescent="0.2">
      <c r="A131" s="21"/>
      <c r="B131" s="21" t="s">
        <v>401</v>
      </c>
      <c r="C131" s="5" t="s">
        <v>269</v>
      </c>
      <c r="D131" s="5">
        <v>4</v>
      </c>
      <c r="E131" s="5" t="s">
        <v>16</v>
      </c>
      <c r="F131" s="5">
        <v>8.74</v>
      </c>
      <c r="G131" s="5">
        <v>2.91</v>
      </c>
      <c r="H131" s="5" t="s">
        <v>32</v>
      </c>
      <c r="I131" s="5" t="s">
        <v>20</v>
      </c>
      <c r="J131" s="5"/>
      <c r="K131" s="5"/>
      <c r="L131" s="5">
        <v>64</v>
      </c>
      <c r="M131" s="5">
        <v>0.5</v>
      </c>
      <c r="N131" s="5">
        <v>2.2000000000000002</v>
      </c>
      <c r="O131" s="5">
        <v>16</v>
      </c>
      <c r="P131" s="5">
        <v>32</v>
      </c>
      <c r="Q131" s="13">
        <f t="shared" si="25"/>
        <v>3.5200000000000002E-2</v>
      </c>
      <c r="R131" s="13"/>
      <c r="S131" s="13">
        <v>416</v>
      </c>
      <c r="T131" s="13" t="s">
        <v>157</v>
      </c>
      <c r="U131" s="13">
        <v>375</v>
      </c>
      <c r="V131" s="13"/>
      <c r="W131" s="13"/>
      <c r="X131" s="13"/>
      <c r="Y131" s="13"/>
      <c r="Z131" s="13"/>
      <c r="AA131" s="13"/>
      <c r="AB131" s="23">
        <v>7.61</v>
      </c>
      <c r="AC131" s="13"/>
      <c r="AD131" s="13"/>
      <c r="AE131" s="13"/>
      <c r="AF131" s="13"/>
      <c r="AG131" s="13"/>
      <c r="AH131" s="15" t="s">
        <v>158</v>
      </c>
      <c r="AK131" s="15" t="s">
        <v>461</v>
      </c>
      <c r="AN131" s="24" t="str">
        <f t="shared" si="24"/>
        <v>GL 64c416mK80x8</v>
      </c>
      <c r="AO131" s="12"/>
    </row>
    <row r="132" spans="1:41" ht="16" x14ac:dyDescent="0.2">
      <c r="A132" s="21"/>
      <c r="B132" s="21" t="s">
        <v>399</v>
      </c>
      <c r="C132" s="5" t="s">
        <v>90</v>
      </c>
      <c r="D132" s="5">
        <v>1</v>
      </c>
      <c r="E132" s="5">
        <v>3584</v>
      </c>
      <c r="F132" s="5">
        <v>9.34</v>
      </c>
      <c r="G132" s="5">
        <v>4.7</v>
      </c>
      <c r="H132" s="5">
        <v>16.399999999999999</v>
      </c>
      <c r="I132" s="5">
        <v>732</v>
      </c>
      <c r="J132" s="5"/>
      <c r="K132" s="5"/>
      <c r="L132" s="5">
        <v>8</v>
      </c>
      <c r="M132" s="5">
        <v>0.5</v>
      </c>
      <c r="N132" s="5">
        <v>2.2000000000000002</v>
      </c>
      <c r="O132" s="5">
        <v>16</v>
      </c>
      <c r="P132" s="5">
        <v>32</v>
      </c>
      <c r="Q132" s="13">
        <f>M132*N132*P132/1000</f>
        <v>3.5200000000000002E-2</v>
      </c>
      <c r="R132" s="13"/>
      <c r="S132" s="13">
        <v>52</v>
      </c>
      <c r="T132" s="13" t="s">
        <v>98</v>
      </c>
      <c r="U132" s="13">
        <v>375</v>
      </c>
      <c r="V132" s="13"/>
      <c r="W132" s="13"/>
      <c r="X132" s="13"/>
      <c r="Y132" s="13"/>
      <c r="Z132" s="13"/>
      <c r="AA132" s="13"/>
      <c r="AB132" s="23">
        <v>2</v>
      </c>
      <c r="AC132" s="13"/>
      <c r="AD132" s="13"/>
      <c r="AE132" s="13"/>
      <c r="AF132" s="13"/>
      <c r="AG132" s="13"/>
      <c r="AH132" s="15" t="s">
        <v>100</v>
      </c>
      <c r="AK132" s="15" t="s">
        <v>461</v>
      </c>
      <c r="AN132" s="24" t="str">
        <f>"GL "&amp;B132</f>
        <v>GL 8c52mP100</v>
      </c>
      <c r="AO132" s="13"/>
    </row>
    <row r="133" spans="1:41" ht="16" x14ac:dyDescent="0.2">
      <c r="A133" s="21"/>
      <c r="B133" s="21" t="s">
        <v>402</v>
      </c>
      <c r="C133" s="5" t="s">
        <v>90</v>
      </c>
      <c r="D133" s="5">
        <v>2</v>
      </c>
      <c r="E133" s="5">
        <v>3584</v>
      </c>
      <c r="F133" s="5">
        <v>9.34</v>
      </c>
      <c r="G133" s="5">
        <v>4.7</v>
      </c>
      <c r="H133" s="5">
        <v>16.399999999999999</v>
      </c>
      <c r="I133" s="5">
        <v>732</v>
      </c>
      <c r="J133" s="5"/>
      <c r="K133" s="5"/>
      <c r="L133" s="5">
        <v>24</v>
      </c>
      <c r="M133" s="5">
        <v>0.5</v>
      </c>
      <c r="N133" s="5">
        <v>2.2000000000000002</v>
      </c>
      <c r="O133" s="5">
        <v>16</v>
      </c>
      <c r="P133" s="5">
        <v>32</v>
      </c>
      <c r="Q133" s="13">
        <f t="shared" ref="Q133:Q134" si="26">M133*N133*P133/1000</f>
        <v>3.5200000000000002E-2</v>
      </c>
      <c r="R133" s="13"/>
      <c r="S133" s="13">
        <v>156</v>
      </c>
      <c r="T133" s="13" t="s">
        <v>98</v>
      </c>
      <c r="U133" s="13">
        <v>375</v>
      </c>
      <c r="V133" s="13"/>
      <c r="W133" s="13"/>
      <c r="X133" s="13"/>
      <c r="Y133" s="13"/>
      <c r="Z133" s="13"/>
      <c r="AA133" s="13"/>
      <c r="AB133" s="23">
        <v>4.45</v>
      </c>
      <c r="AC133" s="13"/>
      <c r="AD133" s="13"/>
      <c r="AE133" s="13"/>
      <c r="AF133" s="13"/>
      <c r="AG133" s="13"/>
      <c r="AH133" s="15" t="s">
        <v>100</v>
      </c>
      <c r="AK133" s="15" t="s">
        <v>461</v>
      </c>
      <c r="AN133" s="24" t="str">
        <f t="shared" ref="AN133:AN137" si="27">"GL "&amp;B133</f>
        <v>GL 24c156mP100x2</v>
      </c>
      <c r="AO133" s="13"/>
    </row>
    <row r="134" spans="1:41" ht="16" x14ac:dyDescent="0.2">
      <c r="A134" s="21"/>
      <c r="B134" s="21" t="s">
        <v>400</v>
      </c>
      <c r="C134" s="5" t="s">
        <v>90</v>
      </c>
      <c r="D134" s="5">
        <v>4</v>
      </c>
      <c r="E134" s="5">
        <v>3584</v>
      </c>
      <c r="F134" s="5">
        <v>9.34</v>
      </c>
      <c r="G134" s="5">
        <v>4.7</v>
      </c>
      <c r="H134" s="5">
        <v>16.399999999999999</v>
      </c>
      <c r="I134" s="5">
        <v>732</v>
      </c>
      <c r="J134" s="5"/>
      <c r="K134" s="5"/>
      <c r="L134" s="5">
        <v>64</v>
      </c>
      <c r="M134" s="5">
        <v>0.5</v>
      </c>
      <c r="N134" s="5">
        <v>2.2000000000000002</v>
      </c>
      <c r="O134" s="5">
        <v>16</v>
      </c>
      <c r="P134" s="5">
        <v>32</v>
      </c>
      <c r="Q134" s="13">
        <f t="shared" si="26"/>
        <v>3.5200000000000002E-2</v>
      </c>
      <c r="R134" s="13"/>
      <c r="S134" s="13">
        <v>416</v>
      </c>
      <c r="T134" s="13" t="s">
        <v>98</v>
      </c>
      <c r="U134" s="13">
        <v>375</v>
      </c>
      <c r="V134" s="13"/>
      <c r="W134" s="13"/>
      <c r="X134" s="13"/>
      <c r="Y134" s="13"/>
      <c r="Z134" s="13"/>
      <c r="AA134" s="13"/>
      <c r="AB134" s="23">
        <v>9.85</v>
      </c>
      <c r="AC134" s="13"/>
      <c r="AD134" s="13"/>
      <c r="AE134" s="13"/>
      <c r="AF134" s="13"/>
      <c r="AG134" s="13"/>
      <c r="AH134" s="15" t="s">
        <v>100</v>
      </c>
      <c r="AK134" s="15" t="s">
        <v>461</v>
      </c>
      <c r="AN134" s="24" t="str">
        <f t="shared" si="27"/>
        <v>GL 64c416mP100x4</v>
      </c>
      <c r="AO134" s="13"/>
    </row>
    <row r="135" spans="1:41" ht="16" x14ac:dyDescent="0.2">
      <c r="A135" s="21"/>
      <c r="B135" s="21" t="s">
        <v>463</v>
      </c>
      <c r="C135" s="5" t="s">
        <v>458</v>
      </c>
      <c r="D135" s="5">
        <v>1</v>
      </c>
      <c r="E135" s="5">
        <v>2560</v>
      </c>
      <c r="F135" s="5">
        <v>5.4429999999999996</v>
      </c>
      <c r="G135" s="5">
        <v>0.17</v>
      </c>
      <c r="H135" s="5">
        <v>8</v>
      </c>
      <c r="I135" s="5">
        <v>192</v>
      </c>
      <c r="J135" s="5"/>
      <c r="K135" s="5"/>
      <c r="L135" s="5">
        <v>8</v>
      </c>
      <c r="M135" s="5">
        <v>0.5</v>
      </c>
      <c r="N135" s="5">
        <v>2.2000000000000002</v>
      </c>
      <c r="O135" s="5">
        <v>16</v>
      </c>
      <c r="P135" s="5">
        <v>32</v>
      </c>
      <c r="Q135" s="13">
        <f t="shared" ref="Q135" si="28">M135*N135*P135/1000</f>
        <v>3.5200000000000002E-2</v>
      </c>
      <c r="R135" s="13"/>
      <c r="S135" s="13">
        <v>30</v>
      </c>
      <c r="T135" s="13" t="s">
        <v>459</v>
      </c>
      <c r="U135" s="13">
        <v>100</v>
      </c>
      <c r="V135" s="13"/>
      <c r="W135" s="13"/>
      <c r="X135" s="13"/>
      <c r="Y135" s="13"/>
      <c r="Z135" s="13"/>
      <c r="AA135" s="13"/>
      <c r="AB135" s="23">
        <v>0.70899999999999996</v>
      </c>
      <c r="AC135" s="13"/>
      <c r="AD135" s="13"/>
      <c r="AE135" s="13"/>
      <c r="AF135" s="13"/>
      <c r="AG135" s="13"/>
      <c r="AH135" s="15" t="s">
        <v>100</v>
      </c>
      <c r="AK135" s="15" t="s">
        <v>460</v>
      </c>
      <c r="AN135" s="24" t="str">
        <f t="shared" si="27"/>
        <v>GL 8c30mP4x1</v>
      </c>
      <c r="AO135" s="13"/>
    </row>
    <row r="136" spans="1:41" ht="16" x14ac:dyDescent="0.2">
      <c r="A136" s="21"/>
      <c r="B136" s="21" t="s">
        <v>465</v>
      </c>
      <c r="C136" s="5" t="s">
        <v>464</v>
      </c>
      <c r="D136" s="5">
        <v>1</v>
      </c>
      <c r="E136" s="5">
        <v>2560</v>
      </c>
      <c r="F136" s="5">
        <v>8.1</v>
      </c>
      <c r="G136" s="5"/>
      <c r="H136" s="5">
        <v>16</v>
      </c>
      <c r="I136" s="5">
        <v>320</v>
      </c>
      <c r="J136" s="5"/>
      <c r="K136" s="5"/>
      <c r="L136" s="5">
        <v>8</v>
      </c>
      <c r="M136" s="5">
        <v>0.5</v>
      </c>
      <c r="N136" s="5">
        <v>2.2000000000000002</v>
      </c>
      <c r="O136" s="5">
        <v>16</v>
      </c>
      <c r="P136" s="5">
        <v>32</v>
      </c>
      <c r="Q136" s="13">
        <f t="shared" ref="Q136" si="29">M136*N136*P136/1000</f>
        <v>3.5200000000000002E-2</v>
      </c>
      <c r="R136" s="13"/>
      <c r="S136" s="13">
        <v>30</v>
      </c>
      <c r="T136" s="13" t="s">
        <v>459</v>
      </c>
      <c r="U136" s="13">
        <v>100</v>
      </c>
      <c r="V136" s="13"/>
      <c r="W136" s="13"/>
      <c r="X136" s="13"/>
      <c r="Y136" s="13"/>
      <c r="Z136" s="13"/>
      <c r="AA136" s="13"/>
      <c r="AB136" s="23">
        <v>0.95399999999999996</v>
      </c>
      <c r="AC136" s="13"/>
      <c r="AD136" s="13"/>
      <c r="AE136" s="13"/>
      <c r="AF136" s="13"/>
      <c r="AG136" s="13"/>
      <c r="AH136" s="15" t="s">
        <v>100</v>
      </c>
      <c r="AK136" s="15" t="s">
        <v>461</v>
      </c>
      <c r="AN136" s="24" t="str">
        <f t="shared" si="27"/>
        <v>GL 8c30mT4x1</v>
      </c>
      <c r="AO136" s="13"/>
    </row>
    <row r="137" spans="1:41" ht="16" x14ac:dyDescent="0.2">
      <c r="A137" s="21"/>
      <c r="B137" s="21" t="s">
        <v>466</v>
      </c>
      <c r="C137" s="5" t="s">
        <v>294</v>
      </c>
      <c r="D137" s="5">
        <v>1</v>
      </c>
      <c r="E137" s="5">
        <v>5120</v>
      </c>
      <c r="F137" s="5">
        <v>14.028</v>
      </c>
      <c r="G137" s="5">
        <v>7.0140000000000002</v>
      </c>
      <c r="H137" s="5">
        <v>16</v>
      </c>
      <c r="I137" s="5">
        <v>900</v>
      </c>
      <c r="J137" s="5"/>
      <c r="K137" s="5"/>
      <c r="L137" s="5">
        <v>8</v>
      </c>
      <c r="M137" s="5">
        <v>0.5</v>
      </c>
      <c r="N137" s="5">
        <v>2.2000000000000002</v>
      </c>
      <c r="O137" s="5">
        <v>16</v>
      </c>
      <c r="P137" s="5">
        <v>32</v>
      </c>
      <c r="Q137" s="13">
        <f t="shared" ref="Q137" si="30">M137*N137*P137/1000</f>
        <v>3.5200000000000002E-2</v>
      </c>
      <c r="R137" s="13"/>
      <c r="S137" s="13">
        <v>30</v>
      </c>
      <c r="T137" s="13" t="s">
        <v>459</v>
      </c>
      <c r="U137" s="13">
        <v>100</v>
      </c>
      <c r="V137" s="13"/>
      <c r="W137" s="13"/>
      <c r="X137" s="13"/>
      <c r="Y137" s="13"/>
      <c r="Z137" s="13"/>
      <c r="AA137" s="13"/>
      <c r="AB137" s="23">
        <v>2.0249999999999999</v>
      </c>
      <c r="AC137" s="13"/>
      <c r="AD137" s="13"/>
      <c r="AE137" s="13"/>
      <c r="AF137" s="13"/>
      <c r="AG137" s="13"/>
      <c r="AH137" s="15" t="s">
        <v>100</v>
      </c>
      <c r="AK137" s="15" t="s">
        <v>461</v>
      </c>
      <c r="AN137" s="24" t="str">
        <f t="shared" si="27"/>
        <v>GL 8c30mV100x1</v>
      </c>
      <c r="AO137" s="13"/>
    </row>
    <row r="138" spans="1:41" ht="16" x14ac:dyDescent="0.2">
      <c r="A138" s="21"/>
      <c r="B138" s="21"/>
      <c r="C138" s="5"/>
      <c r="D138" s="5"/>
      <c r="E138" s="5"/>
      <c r="F138" s="5"/>
      <c r="G138" s="5"/>
      <c r="H138" s="5"/>
      <c r="I138" s="5"/>
      <c r="J138" s="5"/>
      <c r="K138" s="5"/>
      <c r="L138" s="5"/>
      <c r="M138" s="5"/>
      <c r="N138" s="5"/>
      <c r="O138" s="5"/>
      <c r="P138" s="5"/>
      <c r="Q138" s="13"/>
      <c r="R138" s="13"/>
      <c r="S138" s="13"/>
      <c r="T138" s="13"/>
      <c r="U138" s="13"/>
      <c r="V138" s="13"/>
      <c r="W138" s="13"/>
      <c r="X138" s="13"/>
      <c r="Y138" s="13"/>
      <c r="Z138" s="13"/>
      <c r="AA138" s="13"/>
      <c r="AB138" s="23"/>
      <c r="AC138" s="13"/>
      <c r="AD138" s="13"/>
      <c r="AE138" s="13"/>
      <c r="AF138" s="13"/>
      <c r="AG138" s="13"/>
      <c r="AH138" s="15"/>
      <c r="AN138" s="24"/>
      <c r="AO138" s="13"/>
    </row>
    <row r="139" spans="1:41" ht="20" x14ac:dyDescent="0.2">
      <c r="A139" s="20" t="s">
        <v>175</v>
      </c>
      <c r="B139" s="21" t="s">
        <v>383</v>
      </c>
      <c r="C139" s="5" t="s">
        <v>178</v>
      </c>
      <c r="D139" s="5">
        <v>1</v>
      </c>
      <c r="E139" s="5">
        <v>3584</v>
      </c>
      <c r="F139" s="5">
        <v>9.34</v>
      </c>
      <c r="G139" s="5">
        <v>4.7</v>
      </c>
      <c r="H139" s="5">
        <v>16.399999999999999</v>
      </c>
      <c r="I139" s="5">
        <v>732</v>
      </c>
      <c r="J139" s="5"/>
      <c r="K139" s="5"/>
      <c r="L139" s="5">
        <f>1/28*56</f>
        <v>2</v>
      </c>
      <c r="M139" s="5">
        <v>14</v>
      </c>
      <c r="N139" s="5">
        <v>2.5</v>
      </c>
      <c r="O139" s="5">
        <v>16</v>
      </c>
      <c r="P139" s="5">
        <v>32</v>
      </c>
      <c r="Q139" s="13">
        <f>M139*N139*P139/1000</f>
        <v>1.1200000000000001</v>
      </c>
      <c r="R139" s="13"/>
      <c r="S139" s="13">
        <v>256</v>
      </c>
      <c r="T139" s="13" t="s">
        <v>179</v>
      </c>
      <c r="U139" s="13">
        <v>2100</v>
      </c>
      <c r="V139" s="13"/>
      <c r="W139" s="13"/>
      <c r="X139" s="13">
        <f>5</f>
        <v>5</v>
      </c>
      <c r="Y139" s="13"/>
      <c r="Z139" s="13"/>
      <c r="AA139" s="13"/>
      <c r="AB139" s="33">
        <v>440</v>
      </c>
      <c r="AC139" s="13"/>
      <c r="AD139" s="13"/>
      <c r="AE139" s="13"/>
      <c r="AF139" s="13">
        <v>220000</v>
      </c>
      <c r="AG139" s="13"/>
      <c r="AH139" s="15" t="s">
        <v>258</v>
      </c>
      <c r="AK139" s="15" t="s">
        <v>259</v>
      </c>
      <c r="AN139" s="24" t="s">
        <v>375</v>
      </c>
      <c r="AO139" s="12"/>
    </row>
    <row r="140" spans="1:41" ht="16" x14ac:dyDescent="0.2">
      <c r="A140" s="15" t="s">
        <v>176</v>
      </c>
      <c r="B140" s="21" t="s">
        <v>263</v>
      </c>
      <c r="C140" s="5" t="s">
        <v>177</v>
      </c>
      <c r="D140" s="5">
        <v>1</v>
      </c>
      <c r="E140" s="5">
        <v>3072</v>
      </c>
      <c r="F140" s="5">
        <v>6.8440000000000003</v>
      </c>
      <c r="G140" s="5">
        <v>0.214</v>
      </c>
      <c r="H140" s="5">
        <v>12.3</v>
      </c>
      <c r="I140" s="5">
        <v>288</v>
      </c>
      <c r="J140" s="5"/>
      <c r="K140" s="5"/>
      <c r="L140" s="5">
        <f>1/28*56</f>
        <v>2</v>
      </c>
      <c r="M140" s="5">
        <v>14</v>
      </c>
      <c r="N140" s="5">
        <v>2.5</v>
      </c>
      <c r="O140" s="5">
        <v>16</v>
      </c>
      <c r="P140" s="5">
        <v>32</v>
      </c>
      <c r="Q140" s="13">
        <f>M140*N140*P140/1000</f>
        <v>1.1200000000000001</v>
      </c>
      <c r="R140" s="13"/>
      <c r="S140" s="13">
        <v>256</v>
      </c>
      <c r="T140" s="13" t="s">
        <v>179</v>
      </c>
      <c r="U140" s="13">
        <v>2100</v>
      </c>
      <c r="V140" s="13"/>
      <c r="W140" s="13"/>
      <c r="X140" s="13">
        <f>5</f>
        <v>5</v>
      </c>
      <c r="Y140" s="13"/>
      <c r="Z140" s="13"/>
      <c r="AA140" s="13"/>
      <c r="AB140" s="33">
        <v>400</v>
      </c>
      <c r="AC140" s="13"/>
      <c r="AD140" s="13"/>
      <c r="AE140" s="13"/>
      <c r="AF140" s="13">
        <v>198000</v>
      </c>
      <c r="AG140" s="13"/>
      <c r="AH140" s="15" t="s">
        <v>258</v>
      </c>
      <c r="AK140" s="15" t="s">
        <v>260</v>
      </c>
      <c r="AN140" s="24" t="s">
        <v>338</v>
      </c>
      <c r="AO140" s="12"/>
    </row>
    <row r="141" spans="1:41" ht="16" x14ac:dyDescent="0.2">
      <c r="A141" s="21"/>
      <c r="B141" s="21"/>
      <c r="C141" s="5"/>
      <c r="D141" s="5"/>
      <c r="E141" s="5"/>
      <c r="F141" s="5"/>
      <c r="G141" s="5"/>
      <c r="H141" s="5"/>
      <c r="I141" s="5"/>
      <c r="J141" s="5"/>
      <c r="K141" s="5"/>
      <c r="L141" s="5"/>
      <c r="M141" s="5"/>
      <c r="N141" s="5"/>
      <c r="O141" s="5"/>
      <c r="P141" s="5"/>
      <c r="Q141" s="13"/>
      <c r="R141" s="13"/>
      <c r="S141" s="13"/>
      <c r="T141" s="13"/>
      <c r="U141" s="13"/>
      <c r="V141" s="13"/>
      <c r="W141" s="13"/>
      <c r="X141" s="13"/>
      <c r="Y141" s="13"/>
      <c r="Z141" s="13"/>
      <c r="AA141" s="13"/>
      <c r="AB141" s="13"/>
      <c r="AC141" s="13"/>
      <c r="AD141" s="13"/>
      <c r="AE141" s="13"/>
      <c r="AF141" s="13"/>
      <c r="AG141" s="13"/>
      <c r="AH141" s="15"/>
      <c r="AN141" s="24"/>
      <c r="AO141" s="13"/>
    </row>
    <row r="142" spans="1:41" ht="16" x14ac:dyDescent="0.2">
      <c r="A142" s="21"/>
      <c r="B142" s="21"/>
      <c r="C142" s="5"/>
      <c r="D142" s="5"/>
      <c r="E142" s="5"/>
      <c r="F142" s="5"/>
      <c r="G142" s="5"/>
      <c r="H142" s="5"/>
      <c r="I142" s="5"/>
      <c r="J142" s="5"/>
      <c r="K142" s="5"/>
      <c r="L142" s="5"/>
      <c r="M142" s="5"/>
      <c r="N142" s="5"/>
      <c r="O142" s="5"/>
      <c r="P142" s="5"/>
      <c r="Q142" s="13"/>
      <c r="R142" s="13"/>
      <c r="S142" s="13"/>
      <c r="T142" s="13"/>
      <c r="U142" s="13"/>
      <c r="V142" s="13"/>
      <c r="W142" s="13"/>
      <c r="X142" s="13"/>
      <c r="Y142" s="13"/>
      <c r="Z142" s="13"/>
      <c r="AA142" s="13"/>
      <c r="AB142" s="13"/>
      <c r="AC142" s="13"/>
      <c r="AD142" s="13"/>
      <c r="AE142" s="13"/>
      <c r="AF142" s="13"/>
      <c r="AG142" s="13"/>
      <c r="AH142" s="15"/>
      <c r="AN142" s="24"/>
      <c r="AO142" s="13"/>
    </row>
    <row r="143" spans="1:41" ht="16" x14ac:dyDescent="0.2">
      <c r="A143" s="21"/>
      <c r="B143" s="21"/>
      <c r="C143" s="5"/>
      <c r="D143" s="5"/>
      <c r="E143" s="5"/>
      <c r="F143" s="5"/>
      <c r="G143" s="5"/>
      <c r="H143" s="5"/>
      <c r="I143" s="5"/>
      <c r="J143" s="5"/>
      <c r="K143" s="5"/>
      <c r="L143" s="5"/>
      <c r="M143" s="5"/>
      <c r="N143" s="5"/>
      <c r="O143" s="5"/>
      <c r="P143" s="5"/>
      <c r="Q143" s="13"/>
      <c r="R143" s="13"/>
      <c r="S143" s="13"/>
      <c r="T143" s="13"/>
      <c r="U143" s="13"/>
      <c r="V143" s="13"/>
      <c r="W143" s="13"/>
      <c r="X143" s="13"/>
      <c r="Y143" s="13"/>
      <c r="Z143" s="13"/>
      <c r="AA143" s="13"/>
      <c r="AB143" s="13"/>
      <c r="AC143" s="13"/>
      <c r="AD143" s="13"/>
      <c r="AE143" s="13"/>
      <c r="AF143" s="13"/>
      <c r="AG143" s="13"/>
      <c r="AH143" s="15"/>
      <c r="AN143" s="24"/>
      <c r="AO143" s="13"/>
    </row>
    <row r="144" spans="1:41" ht="16" x14ac:dyDescent="0.2">
      <c r="A144" s="21"/>
      <c r="B144" s="21"/>
      <c r="C144" s="5"/>
      <c r="D144" s="5"/>
      <c r="E144" s="5"/>
      <c r="F144" s="5"/>
      <c r="G144" s="5"/>
      <c r="H144" s="5"/>
      <c r="I144" s="5"/>
      <c r="J144" s="5"/>
      <c r="K144" s="5"/>
      <c r="L144" s="5"/>
      <c r="M144" s="5"/>
      <c r="N144" s="5"/>
      <c r="O144" s="5"/>
      <c r="P144" s="5"/>
      <c r="Q144" s="13"/>
      <c r="R144" s="13"/>
      <c r="S144" s="13"/>
      <c r="T144" s="13"/>
      <c r="U144" s="13"/>
      <c r="V144" s="13"/>
      <c r="W144" s="13"/>
      <c r="X144" s="13"/>
      <c r="Y144" s="13"/>
      <c r="Z144" s="13"/>
      <c r="AA144" s="13"/>
      <c r="AB144" s="13"/>
      <c r="AC144" s="13"/>
      <c r="AD144" s="13"/>
      <c r="AE144" s="13"/>
      <c r="AF144" s="13"/>
      <c r="AG144" s="13"/>
      <c r="AH144" s="15"/>
      <c r="AN144" s="24"/>
      <c r="AO144" s="13"/>
    </row>
    <row r="145" spans="1:41" ht="20" x14ac:dyDescent="0.2">
      <c r="A145" s="20" t="s">
        <v>191</v>
      </c>
      <c r="B145" s="21" t="s">
        <v>144</v>
      </c>
      <c r="C145" s="5" t="s">
        <v>195</v>
      </c>
      <c r="D145" s="5">
        <v>3</v>
      </c>
      <c r="E145" s="13">
        <v>2496</v>
      </c>
      <c r="F145" s="13">
        <v>3.524</v>
      </c>
      <c r="G145" s="13">
        <v>1.175</v>
      </c>
      <c r="H145" s="13">
        <v>5</v>
      </c>
      <c r="I145" s="13">
        <v>208</v>
      </c>
      <c r="J145" s="5"/>
      <c r="K145" s="5" t="s">
        <v>196</v>
      </c>
      <c r="L145" s="5">
        <v>2</v>
      </c>
      <c r="M145" s="5">
        <v>6</v>
      </c>
      <c r="N145" s="5">
        <v>2.93</v>
      </c>
      <c r="O145" s="5">
        <v>4</v>
      </c>
      <c r="P145" s="5">
        <v>8</v>
      </c>
      <c r="Q145" s="13">
        <f t="shared" ref="Q145:Q150" si="31">M145*N145*P145/1000</f>
        <v>0.14064000000000002</v>
      </c>
      <c r="R145" s="13">
        <v>1333</v>
      </c>
      <c r="S145" s="13">
        <v>54</v>
      </c>
      <c r="T145" s="13" t="s">
        <v>197</v>
      </c>
      <c r="U145" s="13">
        <v>50</v>
      </c>
      <c r="V145" s="13"/>
      <c r="W145" s="13"/>
      <c r="X145" s="13">
        <v>80</v>
      </c>
      <c r="Y145" s="13"/>
      <c r="Z145" s="13" t="str">
        <f t="shared" ref="Z145:Z150" si="32">X145&amp;"/"&amp;Y145</f>
        <v>80/</v>
      </c>
      <c r="AA145" s="13"/>
      <c r="AB145" s="13"/>
      <c r="AC145" s="13"/>
      <c r="AD145" s="13"/>
      <c r="AE145" s="33">
        <v>480000</v>
      </c>
      <c r="AF145" s="13"/>
      <c r="AG145" s="13"/>
      <c r="AH145" s="15" t="s">
        <v>107</v>
      </c>
      <c r="AI145" s="13">
        <v>3000</v>
      </c>
      <c r="AJ145" s="13">
        <v>2.5</v>
      </c>
      <c r="AK145" s="15" t="s">
        <v>277</v>
      </c>
      <c r="AN145" s="24" t="s">
        <v>376</v>
      </c>
      <c r="AO145" s="12"/>
    </row>
    <row r="146" spans="1:41" ht="16" x14ac:dyDescent="0.2">
      <c r="A146" s="15" t="s">
        <v>198</v>
      </c>
      <c r="B146" s="21" t="s">
        <v>194</v>
      </c>
      <c r="C146" s="5" t="s">
        <v>195</v>
      </c>
      <c r="D146" s="5">
        <v>3</v>
      </c>
      <c r="E146" s="13">
        <v>2496</v>
      </c>
      <c r="F146" s="13">
        <v>3.524</v>
      </c>
      <c r="G146" s="13">
        <v>1.175</v>
      </c>
      <c r="H146" s="13">
        <v>5</v>
      </c>
      <c r="I146" s="13">
        <v>208</v>
      </c>
      <c r="J146" s="5"/>
      <c r="K146" s="5" t="s">
        <v>196</v>
      </c>
      <c r="L146" s="5">
        <v>2</v>
      </c>
      <c r="M146" s="5">
        <v>6</v>
      </c>
      <c r="N146" s="5">
        <v>2.93</v>
      </c>
      <c r="O146" s="5">
        <v>4</v>
      </c>
      <c r="P146" s="5">
        <v>8</v>
      </c>
      <c r="Q146" s="13">
        <f t="shared" si="31"/>
        <v>0.14064000000000002</v>
      </c>
      <c r="R146" s="13">
        <v>1333</v>
      </c>
      <c r="S146" s="13">
        <v>54</v>
      </c>
      <c r="T146" s="13" t="s">
        <v>197</v>
      </c>
      <c r="U146" s="13">
        <v>50</v>
      </c>
      <c r="V146" s="13"/>
      <c r="W146" s="13"/>
      <c r="X146" s="13">
        <v>80</v>
      </c>
      <c r="Y146" s="13"/>
      <c r="Z146" s="13" t="str">
        <f t="shared" si="32"/>
        <v>80/</v>
      </c>
      <c r="AA146" s="13"/>
      <c r="AB146" s="13"/>
      <c r="AC146" s="13"/>
      <c r="AD146" s="13"/>
      <c r="AE146" s="33">
        <v>120000</v>
      </c>
      <c r="AF146" s="13"/>
      <c r="AG146" s="13"/>
      <c r="AH146" s="15" t="s">
        <v>107</v>
      </c>
      <c r="AI146" s="13">
        <v>3000</v>
      </c>
      <c r="AJ146" s="13">
        <v>2.5</v>
      </c>
      <c r="AK146" s="15" t="s">
        <v>278</v>
      </c>
      <c r="AN146" s="24" t="s">
        <v>377</v>
      </c>
      <c r="AO146" s="12"/>
    </row>
    <row r="147" spans="1:41" s="12" customFormat="1" ht="16" x14ac:dyDescent="0.2">
      <c r="A147" s="21"/>
      <c r="B147" s="21" t="s">
        <v>384</v>
      </c>
      <c r="C147" s="5" t="s">
        <v>195</v>
      </c>
      <c r="D147" s="5">
        <v>3</v>
      </c>
      <c r="E147" s="13">
        <v>2496</v>
      </c>
      <c r="F147" s="13">
        <v>3.524</v>
      </c>
      <c r="G147" s="13">
        <v>1.175</v>
      </c>
      <c r="H147" s="13">
        <v>5</v>
      </c>
      <c r="I147" s="13">
        <v>208</v>
      </c>
      <c r="J147" s="5"/>
      <c r="K147" s="5" t="s">
        <v>196</v>
      </c>
      <c r="L147" s="5">
        <v>2</v>
      </c>
      <c r="M147" s="5">
        <v>6</v>
      </c>
      <c r="N147" s="5">
        <v>2.93</v>
      </c>
      <c r="O147" s="5">
        <v>4</v>
      </c>
      <c r="P147" s="5">
        <v>8</v>
      </c>
      <c r="Q147" s="13">
        <f t="shared" si="31"/>
        <v>0.14064000000000002</v>
      </c>
      <c r="R147" s="13">
        <v>1333</v>
      </c>
      <c r="S147" s="13">
        <v>96</v>
      </c>
      <c r="T147" s="13" t="s">
        <v>197</v>
      </c>
      <c r="U147" s="13">
        <v>50</v>
      </c>
      <c r="V147" s="13"/>
      <c r="W147" s="13"/>
      <c r="X147" s="13">
        <v>80</v>
      </c>
      <c r="Y147" s="13"/>
      <c r="Z147" s="13" t="str">
        <f t="shared" si="32"/>
        <v>80/</v>
      </c>
      <c r="AA147" s="13"/>
      <c r="AB147" s="13"/>
      <c r="AC147" s="13"/>
      <c r="AD147" s="13"/>
      <c r="AE147" s="33">
        <v>480000</v>
      </c>
      <c r="AF147" s="13"/>
      <c r="AG147" s="13"/>
      <c r="AH147" s="15" t="s">
        <v>107</v>
      </c>
      <c r="AI147" s="13">
        <f>3000/1.2</f>
        <v>2500</v>
      </c>
      <c r="AJ147" s="13">
        <v>2.5</v>
      </c>
      <c r="AK147" s="15" t="s">
        <v>277</v>
      </c>
      <c r="AL147" s="15"/>
      <c r="AM147" s="15"/>
      <c r="AN147" s="24" t="s">
        <v>378</v>
      </c>
    </row>
    <row r="148" spans="1:41" s="12" customFormat="1" ht="16" x14ac:dyDescent="0.2">
      <c r="A148" s="21"/>
      <c r="B148" s="21" t="s">
        <v>385</v>
      </c>
      <c r="C148" s="5" t="s">
        <v>195</v>
      </c>
      <c r="D148" s="5">
        <v>3</v>
      </c>
      <c r="E148" s="13">
        <v>2496</v>
      </c>
      <c r="F148" s="13">
        <v>3.524</v>
      </c>
      <c r="G148" s="13">
        <v>1.175</v>
      </c>
      <c r="H148" s="13">
        <v>5</v>
      </c>
      <c r="I148" s="13">
        <v>208</v>
      </c>
      <c r="J148" s="5"/>
      <c r="K148" s="5" t="s">
        <v>196</v>
      </c>
      <c r="L148" s="5">
        <v>2</v>
      </c>
      <c r="M148" s="5">
        <v>6</v>
      </c>
      <c r="N148" s="5">
        <v>2.93</v>
      </c>
      <c r="O148" s="5">
        <v>4</v>
      </c>
      <c r="P148" s="5">
        <v>8</v>
      </c>
      <c r="Q148" s="13">
        <f t="shared" si="31"/>
        <v>0.14064000000000002</v>
      </c>
      <c r="R148" s="13">
        <v>1333</v>
      </c>
      <c r="S148" s="13">
        <v>96</v>
      </c>
      <c r="T148" s="13" t="s">
        <v>197</v>
      </c>
      <c r="U148" s="13">
        <v>50</v>
      </c>
      <c r="V148" s="13"/>
      <c r="W148" s="13"/>
      <c r="X148" s="13">
        <v>80</v>
      </c>
      <c r="Y148" s="13"/>
      <c r="Z148" s="13" t="str">
        <f t="shared" si="32"/>
        <v>80/</v>
      </c>
      <c r="AA148" s="13"/>
      <c r="AB148" s="13"/>
      <c r="AC148" s="13"/>
      <c r="AD148" s="13"/>
      <c r="AE148" s="33">
        <v>120000</v>
      </c>
      <c r="AF148" s="13"/>
      <c r="AG148" s="13"/>
      <c r="AH148" s="15" t="s">
        <v>107</v>
      </c>
      <c r="AI148" s="13">
        <f>3000/1.2</f>
        <v>2500</v>
      </c>
      <c r="AJ148" s="13">
        <v>2.5</v>
      </c>
      <c r="AK148" s="15" t="s">
        <v>278</v>
      </c>
      <c r="AL148" s="15"/>
      <c r="AM148" s="15"/>
      <c r="AN148" s="24" t="s">
        <v>379</v>
      </c>
    </row>
    <row r="149" spans="1:41" ht="16" x14ac:dyDescent="0.2">
      <c r="A149" s="21"/>
      <c r="B149" s="21" t="s">
        <v>192</v>
      </c>
      <c r="C149" s="5" t="s">
        <v>195</v>
      </c>
      <c r="D149" s="5">
        <v>3</v>
      </c>
      <c r="E149" s="13">
        <v>2496</v>
      </c>
      <c r="F149" s="13">
        <v>3.524</v>
      </c>
      <c r="G149" s="13">
        <v>1.175</v>
      </c>
      <c r="H149" s="13">
        <v>5</v>
      </c>
      <c r="I149" s="13">
        <v>208</v>
      </c>
      <c r="J149" s="5"/>
      <c r="K149" s="5" t="s">
        <v>196</v>
      </c>
      <c r="L149" s="5">
        <f>2/3</f>
        <v>0.66666666666666663</v>
      </c>
      <c r="M149" s="5">
        <v>6</v>
      </c>
      <c r="N149" s="5">
        <v>2.93</v>
      </c>
      <c r="O149" s="5">
        <v>4</v>
      </c>
      <c r="P149" s="5">
        <v>8</v>
      </c>
      <c r="Q149" s="13">
        <f t="shared" si="31"/>
        <v>0.14064000000000002</v>
      </c>
      <c r="R149" s="13">
        <v>1333</v>
      </c>
      <c r="S149" s="13">
        <v>25</v>
      </c>
      <c r="T149" s="13" t="s">
        <v>197</v>
      </c>
      <c r="U149" s="13">
        <v>30</v>
      </c>
      <c r="V149" s="13"/>
      <c r="W149" s="13"/>
      <c r="X149" s="13">
        <v>80</v>
      </c>
      <c r="Y149" s="13"/>
      <c r="Z149" s="13" t="str">
        <f t="shared" si="32"/>
        <v>80/</v>
      </c>
      <c r="AA149" s="13"/>
      <c r="AB149" s="13"/>
      <c r="AC149" s="13"/>
      <c r="AD149" s="13"/>
      <c r="AE149" s="33">
        <v>480000</v>
      </c>
      <c r="AF149" s="13"/>
      <c r="AG149" s="13"/>
      <c r="AH149" s="15" t="s">
        <v>107</v>
      </c>
      <c r="AI149" s="13">
        <f>3000*2</f>
        <v>6000</v>
      </c>
      <c r="AJ149" s="13">
        <v>2.5</v>
      </c>
      <c r="AK149" s="15" t="s">
        <v>277</v>
      </c>
      <c r="AN149" s="24" t="s">
        <v>380</v>
      </c>
      <c r="AO149" s="12"/>
    </row>
    <row r="150" spans="1:41" ht="16" x14ac:dyDescent="0.2">
      <c r="A150" s="21"/>
      <c r="B150" s="21" t="s">
        <v>193</v>
      </c>
      <c r="C150" s="5" t="s">
        <v>195</v>
      </c>
      <c r="D150" s="5">
        <v>3</v>
      </c>
      <c r="E150" s="13">
        <v>2496</v>
      </c>
      <c r="F150" s="13">
        <v>3.524</v>
      </c>
      <c r="G150" s="13">
        <v>1.175</v>
      </c>
      <c r="H150" s="13">
        <v>5</v>
      </c>
      <c r="I150" s="13">
        <v>208</v>
      </c>
      <c r="J150" s="5"/>
      <c r="K150" s="5" t="s">
        <v>196</v>
      </c>
      <c r="L150" s="5">
        <f>2/3</f>
        <v>0.66666666666666663</v>
      </c>
      <c r="M150" s="5">
        <v>6</v>
      </c>
      <c r="N150" s="5">
        <v>2.93</v>
      </c>
      <c r="O150" s="5">
        <v>4</v>
      </c>
      <c r="P150" s="5">
        <v>8</v>
      </c>
      <c r="Q150" s="13">
        <f t="shared" si="31"/>
        <v>0.14064000000000002</v>
      </c>
      <c r="R150" s="13">
        <v>1333</v>
      </c>
      <c r="S150" s="13">
        <v>25</v>
      </c>
      <c r="T150" s="13" t="s">
        <v>197</v>
      </c>
      <c r="U150" s="13">
        <v>30</v>
      </c>
      <c r="V150" s="13"/>
      <c r="W150" s="13"/>
      <c r="X150" s="13">
        <v>80</v>
      </c>
      <c r="Y150" s="13"/>
      <c r="Z150" s="13" t="str">
        <f t="shared" si="32"/>
        <v>80/</v>
      </c>
      <c r="AA150" s="13"/>
      <c r="AB150" s="13"/>
      <c r="AC150" s="13"/>
      <c r="AD150" s="13"/>
      <c r="AE150" s="33">
        <v>120000</v>
      </c>
      <c r="AF150" s="13"/>
      <c r="AG150" s="13"/>
      <c r="AH150" s="15" t="s">
        <v>107</v>
      </c>
      <c r="AI150" s="13">
        <f>3000*2</f>
        <v>6000</v>
      </c>
      <c r="AJ150" s="13">
        <v>2.5</v>
      </c>
      <c r="AK150" s="15" t="s">
        <v>278</v>
      </c>
      <c r="AN150" s="24" t="s">
        <v>381</v>
      </c>
      <c r="AO150" s="12"/>
    </row>
    <row r="151" spans="1:41" ht="16" x14ac:dyDescent="0.2">
      <c r="A151" s="21"/>
      <c r="B151" s="21"/>
      <c r="C151" s="5"/>
      <c r="D151" s="5"/>
      <c r="E151" s="13"/>
      <c r="F151" s="13"/>
      <c r="G151" s="13"/>
      <c r="H151" s="13"/>
      <c r="I151" s="13"/>
      <c r="J151" s="5"/>
      <c r="K151" s="5"/>
      <c r="L151" s="5"/>
      <c r="M151" s="5"/>
      <c r="N151" s="5"/>
      <c r="O151" s="5"/>
      <c r="P151" s="5"/>
      <c r="Q151" s="13"/>
      <c r="R151" s="13"/>
      <c r="S151" s="13"/>
      <c r="T151" s="13"/>
      <c r="U151" s="13"/>
      <c r="V151" s="13"/>
      <c r="W151" s="13"/>
      <c r="X151" s="13"/>
      <c r="Y151" s="13"/>
      <c r="Z151" s="13"/>
      <c r="AA151" s="13"/>
      <c r="AB151" s="13"/>
      <c r="AC151" s="13"/>
      <c r="AD151" s="13"/>
      <c r="AE151" s="33"/>
      <c r="AF151" s="13"/>
      <c r="AG151" s="13"/>
      <c r="AH151" s="15"/>
      <c r="AO151" s="13"/>
    </row>
    <row r="152" spans="1:41" ht="16" x14ac:dyDescent="0.2">
      <c r="A152" s="21"/>
      <c r="B152" s="21"/>
      <c r="C152" s="5"/>
      <c r="D152" s="5"/>
      <c r="E152" s="13"/>
      <c r="F152" s="13"/>
      <c r="G152" s="13"/>
      <c r="H152" s="13"/>
      <c r="I152" s="13"/>
      <c r="J152" s="5"/>
      <c r="K152" s="5"/>
      <c r="L152" s="5"/>
      <c r="M152" s="5"/>
      <c r="N152" s="5"/>
      <c r="O152" s="5"/>
      <c r="P152" s="5"/>
      <c r="Q152" s="13"/>
      <c r="R152" s="13"/>
      <c r="S152" s="13"/>
      <c r="T152" s="13"/>
      <c r="U152" s="13"/>
      <c r="V152" s="13"/>
      <c r="W152" s="13"/>
      <c r="X152" s="13"/>
      <c r="Y152" s="13"/>
      <c r="Z152" s="13"/>
      <c r="AA152" s="13"/>
      <c r="AB152" s="13"/>
      <c r="AC152" s="13"/>
      <c r="AD152" s="13"/>
      <c r="AE152" s="33"/>
      <c r="AF152" s="13"/>
      <c r="AG152" s="13"/>
      <c r="AH152" s="15"/>
      <c r="AO152" s="13"/>
    </row>
    <row r="153" spans="1:41" ht="16" x14ac:dyDescent="0.2">
      <c r="A153" s="21"/>
      <c r="B153" s="21"/>
      <c r="C153" s="5"/>
      <c r="D153" s="5"/>
      <c r="E153" s="13"/>
      <c r="F153" s="13"/>
      <c r="G153" s="13"/>
      <c r="H153" s="13"/>
      <c r="I153" s="13"/>
      <c r="J153" s="5"/>
      <c r="K153" s="5"/>
      <c r="L153" s="5"/>
      <c r="M153" s="5"/>
      <c r="N153" s="5"/>
      <c r="O153" s="5"/>
      <c r="P153" s="5"/>
      <c r="Q153" s="13"/>
      <c r="R153" s="13"/>
      <c r="S153" s="13"/>
      <c r="T153" s="13"/>
      <c r="U153" s="13"/>
      <c r="V153" s="13"/>
      <c r="W153" s="13"/>
      <c r="X153" s="13"/>
      <c r="Y153" s="13"/>
      <c r="Z153" s="13"/>
      <c r="AA153" s="13"/>
      <c r="AB153" s="13"/>
      <c r="AC153" s="13"/>
      <c r="AD153" s="13"/>
      <c r="AE153" s="33"/>
      <c r="AF153" s="13"/>
      <c r="AG153" s="13"/>
      <c r="AH153" s="15"/>
      <c r="AO153" s="13"/>
    </row>
    <row r="154" spans="1:41" ht="16" x14ac:dyDescent="0.2">
      <c r="A154" s="21"/>
      <c r="B154" s="21"/>
      <c r="C154" s="5"/>
      <c r="D154" s="5"/>
      <c r="E154" s="13"/>
      <c r="F154" s="13"/>
      <c r="G154" s="13"/>
      <c r="H154" s="13"/>
      <c r="I154" s="13"/>
      <c r="J154" s="5"/>
      <c r="K154" s="5"/>
      <c r="L154" s="5"/>
      <c r="M154" s="5"/>
      <c r="N154" s="5"/>
      <c r="O154" s="5"/>
      <c r="P154" s="5"/>
      <c r="Q154" s="13"/>
      <c r="R154" s="13"/>
      <c r="S154" s="13"/>
      <c r="T154" s="13"/>
      <c r="U154" s="13"/>
      <c r="V154" s="13"/>
      <c r="W154" s="13"/>
      <c r="X154" s="13"/>
      <c r="Y154" s="13"/>
      <c r="Z154" s="13"/>
      <c r="AA154" s="13"/>
      <c r="AB154" s="13"/>
      <c r="AC154" s="13"/>
      <c r="AD154" s="13"/>
      <c r="AE154" s="33"/>
      <c r="AF154" s="13"/>
      <c r="AG154" s="13"/>
      <c r="AH154" s="15"/>
      <c r="AO154" s="13"/>
    </row>
    <row r="155" spans="1:41" ht="16" x14ac:dyDescent="0.2">
      <c r="A155" s="21"/>
      <c r="B155" s="21"/>
      <c r="C155" s="5"/>
      <c r="D155" s="5"/>
      <c r="E155" s="5"/>
      <c r="F155" s="5"/>
      <c r="G155" s="5"/>
      <c r="H155" s="5"/>
      <c r="I155" s="5"/>
      <c r="J155" s="5"/>
      <c r="K155" s="5"/>
      <c r="L155" s="5"/>
      <c r="M155" s="5"/>
      <c r="N155" s="5"/>
      <c r="O155" s="5"/>
      <c r="P155" s="5"/>
      <c r="Q155" s="13"/>
      <c r="R155" s="13"/>
      <c r="S155" s="13"/>
      <c r="T155" s="13"/>
      <c r="U155" s="13"/>
      <c r="V155" s="13"/>
      <c r="W155" s="13"/>
      <c r="X155" s="13"/>
      <c r="Y155" s="13"/>
      <c r="Z155" s="13"/>
      <c r="AA155" s="13"/>
      <c r="AB155" s="13"/>
      <c r="AC155" s="13"/>
      <c r="AD155" s="13"/>
      <c r="AE155" s="13"/>
      <c r="AF155" s="13"/>
      <c r="AG155" s="13"/>
      <c r="AH155" s="15"/>
      <c r="AO155" s="13"/>
    </row>
    <row r="156" spans="1:41" x14ac:dyDescent="0.25">
      <c r="S156" s="13"/>
      <c r="T156" s="13"/>
      <c r="U156" s="13"/>
      <c r="V156" s="13"/>
      <c r="W156" s="13"/>
      <c r="X156" s="13"/>
      <c r="Y156" s="13"/>
      <c r="Z156" s="13"/>
    </row>
  </sheetData>
  <mergeCells count="5">
    <mergeCell ref="C3:I3"/>
    <mergeCell ref="K3:R3"/>
    <mergeCell ref="T3:W3"/>
    <mergeCell ref="AB3:AH3"/>
    <mergeCell ref="X3:Z3"/>
  </mergeCells>
  <phoneticPr fontId="2"/>
  <conditionalFormatting sqref="AH76:AH77 B76:B77 AI76:AJ82 S35:S36 R37:W38 S39 C40:J40 V39:Y40 AI35:AJ40 AA35:AG35 C42:Z42 K45:U45 AI45:AJ45 A86:B86 B85 AH41:AJ42 A12:X14 A9:L9 J11:L11 J10:K10 A10:I11 M9:X11 Y6:Y14 A16:D16 A17:B17 A18:Y21 T16:Y17 A6:X8 L22:L23 L74:AB75 FK67:XFD67 A89:A91 B87:B97 AP6:XFD14 AP38:XFD39 AP16:XFD36 AO75:XFD75 A5:XFD5 Z6:AN11 AA12:AN14 A46:AN56 AH74:AJ75 C105:R115 S111:AB115 AC98:AN115 AN124:AN126 AH124:AK126 A124:A154 AO87:AO154 A116:AN123 AP42:XFD45 B35:J36 B37:P38 A29:A36 B39:J39 B41:Z41 A38:A45 B42:B45 AO6:AO45 K29:K31 B29:D31 S29:W31 AA29:AG31 A76:A85 L76:T77 V76:W77 U76:U84 Z76:AB77 X76:Y84 AC74:AG83 A74:J75 AP76:XFD77 AO76:AO82 K76:K84 AI29:AJ31 X29:Y40 AL29:AN31 FK74:XFD74 AO46:XFD65 A57:A65 AK74:AN97 G98:H103 J98:R103 C98:E104 G104:R104 A71:XFD73 J68:XFD70 J67:AN67 J66:XFD66 B57:AN64 A66:I70 C76:J78 A25:AG28 AH16:AN28 A22:B24 K24:N24 Q24:Y24 AA16:AG24">
    <cfRule type="expression" dxfId="106" priority="301">
      <formula>MOD(ROW(),2)=0</formula>
    </cfRule>
  </conditionalFormatting>
  <conditionalFormatting sqref="K74:K75">
    <cfRule type="expression" dxfId="105" priority="240">
      <formula>MOD(ROW(),2)=0</formula>
    </cfRule>
  </conditionalFormatting>
  <conditionalFormatting sqref="B80:B84 L78:T84 V78:W84 Z84:AD84 Z78:AB83 B78 AH78:AH97 B79:J79">
    <cfRule type="expression" dxfId="104" priority="228">
      <formula>MOD(ROW(),2)=0</formula>
    </cfRule>
  </conditionalFormatting>
  <conditionalFormatting sqref="C44:J45">
    <cfRule type="expression" dxfId="103" priority="163">
      <formula>MOD(ROW(),2)=0</formula>
    </cfRule>
  </conditionalFormatting>
  <conditionalFormatting sqref="K33:P34 S32:W32 AA32:AG34 AK35:AN36 AI32:AN34 R33:W34 B32:J34">
    <cfRule type="expression" dxfId="102" priority="194">
      <formula>MOD(ROW(),2)=0</formula>
    </cfRule>
  </conditionalFormatting>
  <conditionalFormatting sqref="Z29:Z34">
    <cfRule type="expression" dxfId="101" priority="191">
      <formula>MOD(ROW(),2)=0</formula>
    </cfRule>
  </conditionalFormatting>
  <conditionalFormatting sqref="K32:R32 Q33:Q34">
    <cfRule type="expression" dxfId="100" priority="192">
      <formula>MOD(ROW(),2)=0</formula>
    </cfRule>
  </conditionalFormatting>
  <conditionalFormatting sqref="K35:R35">
    <cfRule type="expression" dxfId="99" priority="189">
      <formula>MOD(ROW(),2)=0</formula>
    </cfRule>
  </conditionalFormatting>
  <conditionalFormatting sqref="T35:U36">
    <cfRule type="expression" dxfId="98" priority="188">
      <formula>MOD(ROW(),2)=0</formula>
    </cfRule>
  </conditionalFormatting>
  <conditionalFormatting sqref="V35:W36">
    <cfRule type="expression" dxfId="97" priority="187">
      <formula>MOD(ROW(),2)=0</formula>
    </cfRule>
  </conditionalFormatting>
  <conditionalFormatting sqref="Z35:Z40">
    <cfRule type="expression" dxfId="96" priority="185">
      <formula>MOD(ROW(),2)=0</formula>
    </cfRule>
  </conditionalFormatting>
  <conditionalFormatting sqref="K36:P36 R36">
    <cfRule type="expression" dxfId="95" priority="184">
      <formula>MOD(ROW(),2)=0</formula>
    </cfRule>
  </conditionalFormatting>
  <conditionalFormatting sqref="Q36:Q38">
    <cfRule type="expression" dxfId="94" priority="183">
      <formula>MOD(ROW(),2)=0</formula>
    </cfRule>
  </conditionalFormatting>
  <conditionalFormatting sqref="AH29:AH40">
    <cfRule type="expression" dxfId="93" priority="182">
      <formula>MOD(ROW(),2)=0</formula>
    </cfRule>
  </conditionalFormatting>
  <conditionalFormatting sqref="T39:U40">
    <cfRule type="expression" dxfId="92" priority="179">
      <formula>MOD(ROW(),2)=0</formula>
    </cfRule>
  </conditionalFormatting>
  <conditionalFormatting sqref="AK37:AN40">
    <cfRule type="expression" dxfId="91" priority="181">
      <formula>MOD(ROW(),2)=0</formula>
    </cfRule>
  </conditionalFormatting>
  <conditionalFormatting sqref="K39:R39">
    <cfRule type="expression" dxfId="90" priority="180">
      <formula>MOD(ROW(),2)=0</formula>
    </cfRule>
  </conditionalFormatting>
  <conditionalFormatting sqref="B40">
    <cfRule type="expression" dxfId="89" priority="178">
      <formula>MOD(ROW(),2)=0</formula>
    </cfRule>
  </conditionalFormatting>
  <conditionalFormatting sqref="K40:P40 R40">
    <cfRule type="expression" dxfId="88" priority="177">
      <formula>MOD(ROW(),2)=0</formula>
    </cfRule>
  </conditionalFormatting>
  <conditionalFormatting sqref="Q40">
    <cfRule type="expression" dxfId="87" priority="176">
      <formula>MOD(ROW(),2)=0</formula>
    </cfRule>
  </conditionalFormatting>
  <conditionalFormatting sqref="S40">
    <cfRule type="expression" dxfId="86" priority="175">
      <formula>MOD(ROW(),2)=0</formula>
    </cfRule>
  </conditionalFormatting>
  <conditionalFormatting sqref="AK41:AN41">
    <cfRule type="expression" dxfId="85" priority="174">
      <formula>MOD(ROW(),2)=0</formula>
    </cfRule>
  </conditionalFormatting>
  <conditionalFormatting sqref="AK42:AN42">
    <cfRule type="expression" dxfId="84" priority="173">
      <formula>MOD(ROW(),2)=0</formula>
    </cfRule>
  </conditionalFormatting>
  <conditionalFormatting sqref="K43:P43 R43">
    <cfRule type="expression" dxfId="83" priority="172">
      <formula>MOD(ROW(),2)=0</formula>
    </cfRule>
  </conditionalFormatting>
  <conditionalFormatting sqref="Q43">
    <cfRule type="expression" dxfId="82" priority="171">
      <formula>MOD(ROW(),2)=0</formula>
    </cfRule>
  </conditionalFormatting>
  <conditionalFormatting sqref="T43:U43">
    <cfRule type="expression" dxfId="81" priority="170">
      <formula>MOD(ROW(),2)=0</formula>
    </cfRule>
  </conditionalFormatting>
  <conditionalFormatting sqref="V43:W43">
    <cfRule type="expression" dxfId="80" priority="169">
      <formula>MOD(ROW(),2)=0</formula>
    </cfRule>
  </conditionalFormatting>
  <conditionalFormatting sqref="X43:Y43">
    <cfRule type="expression" dxfId="79" priority="168">
      <formula>MOD(ROW(),2)=0</formula>
    </cfRule>
  </conditionalFormatting>
  <conditionalFormatting sqref="Z43">
    <cfRule type="expression" dxfId="78" priority="167">
      <formula>MOD(ROW(),2)=0</formula>
    </cfRule>
  </conditionalFormatting>
  <conditionalFormatting sqref="AH43:AJ43">
    <cfRule type="expression" dxfId="77" priority="166">
      <formula>MOD(ROW(),2)=0</formula>
    </cfRule>
  </conditionalFormatting>
  <conditionalFormatting sqref="AK43:AN43">
    <cfRule type="expression" dxfId="76" priority="165">
      <formula>MOD(ROW(),2)=0</formula>
    </cfRule>
  </conditionalFormatting>
  <conditionalFormatting sqref="K44:P44 R44:U44">
    <cfRule type="expression" dxfId="75" priority="162">
      <formula>MOD(ROW(),2)=0</formula>
    </cfRule>
  </conditionalFormatting>
  <conditionalFormatting sqref="Q44">
    <cfRule type="expression" dxfId="74" priority="161">
      <formula>MOD(ROW(),2)=0</formula>
    </cfRule>
  </conditionalFormatting>
  <conditionalFormatting sqref="V44:Y45 AA36:AC45">
    <cfRule type="expression" dxfId="73" priority="160">
      <formula>MOD(ROW(),2)=0</formula>
    </cfRule>
  </conditionalFormatting>
  <conditionalFormatting sqref="Z44:Z45">
    <cfRule type="expression" dxfId="72" priority="159">
      <formula>MOD(ROW(),2)=0</formula>
    </cfRule>
  </conditionalFormatting>
  <conditionalFormatting sqref="AD36:AD45">
    <cfRule type="expression" dxfId="71" priority="158">
      <formula>MOD(ROW(),2)=0</formula>
    </cfRule>
  </conditionalFormatting>
  <conditionalFormatting sqref="AE45:AH45 AH44 AE36:AG44">
    <cfRule type="expression" dxfId="70" priority="157">
      <formula>MOD(ROW(),2)=0</formula>
    </cfRule>
  </conditionalFormatting>
  <conditionalFormatting sqref="AI44:AJ44">
    <cfRule type="expression" dxfId="69" priority="156">
      <formula>MOD(ROW(),2)=0</formula>
    </cfRule>
  </conditionalFormatting>
  <conditionalFormatting sqref="AK44:AN45">
    <cfRule type="expression" dxfId="68" priority="155">
      <formula>MOD(ROW(),2)=0</formula>
    </cfRule>
  </conditionalFormatting>
  <conditionalFormatting sqref="AP41">
    <cfRule type="expression" dxfId="67" priority="146">
      <formula>MOD(ROW(),2)=0</formula>
    </cfRule>
  </conditionalFormatting>
  <conditionalFormatting sqref="A37">
    <cfRule type="expression" dxfId="66" priority="145">
      <formula>MOD(ROW(),2)=0</formula>
    </cfRule>
  </conditionalFormatting>
  <conditionalFormatting sqref="C80:C84 D80:J80">
    <cfRule type="expression" dxfId="65" priority="123">
      <formula>MOD(ROW(),2)=0</formula>
    </cfRule>
  </conditionalFormatting>
  <conditionalFormatting sqref="D81:J84">
    <cfRule type="expression" dxfId="64" priority="122">
      <formula>MOD(ROW(),2)=0</formula>
    </cfRule>
  </conditionalFormatting>
  <conditionalFormatting sqref="L85:AG92 AI85:AJ97 L95:AG97 L94:P94 R94:Y94 AA93:AG94">
    <cfRule type="expression" dxfId="63" priority="120">
      <formula>MOD(ROW(),2)=0</formula>
    </cfRule>
  </conditionalFormatting>
  <conditionalFormatting sqref="C85:K85 J93 C86:E91 G86:K91 C92:K92 C94:K97">
    <cfRule type="expression" dxfId="62" priority="119">
      <formula>MOD(ROW(),2)=0</formula>
    </cfRule>
  </conditionalFormatting>
  <conditionalFormatting sqref="AE84:AG84 AI83:AJ84">
    <cfRule type="expression" dxfId="61" priority="118">
      <formula>MOD(ROW(),2)=0</formula>
    </cfRule>
  </conditionalFormatting>
  <conditionalFormatting sqref="B111 B113 B115">
    <cfRule type="expression" dxfId="60" priority="69">
      <formula>MOD(ROW(),2)=0</formula>
    </cfRule>
  </conditionalFormatting>
  <conditionalFormatting sqref="AO155 AC124:AG155 AL124:AM126 AI127:AN155">
    <cfRule type="expression" dxfId="59" priority="107">
      <formula>MOD(ROW(),2)=0</formula>
    </cfRule>
  </conditionalFormatting>
  <conditionalFormatting sqref="A87:A88">
    <cfRule type="expression" dxfId="58" priority="105">
      <formula>MOD(ROW(),2)=0</formula>
    </cfRule>
  </conditionalFormatting>
  <conditionalFormatting sqref="A92:A97">
    <cfRule type="expression" dxfId="57" priority="101">
      <formula>MOD(ROW(),2)=0</formula>
    </cfRule>
  </conditionalFormatting>
  <conditionalFormatting sqref="AH127:AH155">
    <cfRule type="expression" dxfId="56" priority="85">
      <formula>MOD(ROW(),2)=0</formula>
    </cfRule>
  </conditionalFormatting>
  <conditionalFormatting sqref="B99 B101 B103:B110 A98:A110">
    <cfRule type="expression" dxfId="55" priority="79">
      <formula>MOD(ROW(),2)=0</formula>
    </cfRule>
  </conditionalFormatting>
  <conditionalFormatting sqref="B98 B100 B102">
    <cfRule type="expression" dxfId="54" priority="78">
      <formula>MOD(ROW(),2)=0</formula>
    </cfRule>
  </conditionalFormatting>
  <conditionalFormatting sqref="L138:R155 L124:R131 R133:R137 L135:M137">
    <cfRule type="expression" dxfId="53" priority="77">
      <formula>MOD(ROW(),2)=0</formula>
    </cfRule>
  </conditionalFormatting>
  <conditionalFormatting sqref="J124:K126 C124:C126 C127:K136 C138:K155 J137:K137">
    <cfRule type="expression" dxfId="52" priority="76">
      <formula>MOD(ROW(),2)=0</formula>
    </cfRule>
  </conditionalFormatting>
  <conditionalFormatting sqref="S98:AB110">
    <cfRule type="expression" dxfId="51" priority="75">
      <formula>MOD(ROW(),2)=0</formula>
    </cfRule>
  </conditionalFormatting>
  <conditionalFormatting sqref="S124:AB125 S127:AB129 S126:W126 AA126:AB126">
    <cfRule type="expression" dxfId="50" priority="73">
      <formula>MOD(ROW(),2)=0</formula>
    </cfRule>
  </conditionalFormatting>
  <conditionalFormatting sqref="S130:AB131 S135:AB135 S133:S134 V132:AB134 S136:U137 AB136:AB138">
    <cfRule type="expression" dxfId="49" priority="72">
      <formula>MOD(ROW(),2)=0</formula>
    </cfRule>
  </conditionalFormatting>
  <conditionalFormatting sqref="S139:AB141 S142:Z156 AA142:AB155 V136:AA137 S138:AA138">
    <cfRule type="expression" dxfId="48" priority="71">
      <formula>MOD(ROW(),2)=0</formula>
    </cfRule>
  </conditionalFormatting>
  <conditionalFormatting sqref="B112 B114 A111:A115 A155:B155 B127:B154">
    <cfRule type="expression" dxfId="47" priority="70">
      <formula>MOD(ROW(),2)=0</formula>
    </cfRule>
  </conditionalFormatting>
  <conditionalFormatting sqref="Z12:Z14 Z16:Z21">
    <cfRule type="expression" dxfId="46" priority="61">
      <formula>MOD(ROW(),2)=0</formula>
    </cfRule>
  </conditionalFormatting>
  <conditionalFormatting sqref="L10">
    <cfRule type="expression" dxfId="45" priority="60">
      <formula>MOD(ROW(),2)=0</formula>
    </cfRule>
  </conditionalFormatting>
  <conditionalFormatting sqref="A15:Y15 AP15:XFD15 AA15:AN15">
    <cfRule type="expression" dxfId="44" priority="55">
      <formula>MOD(ROW(),2)=0</formula>
    </cfRule>
  </conditionalFormatting>
  <conditionalFormatting sqref="Z15">
    <cfRule type="expression" dxfId="43" priority="53">
      <formula>MOD(ROW(),2)=0</formula>
    </cfRule>
  </conditionalFormatting>
  <conditionalFormatting sqref="E16:S16 J17">
    <cfRule type="expression" dxfId="42" priority="52">
      <formula>MOD(ROW(),2)=0</formula>
    </cfRule>
  </conditionalFormatting>
  <conditionalFormatting sqref="C17:I17">
    <cfRule type="expression" dxfId="41" priority="51">
      <formula>MOD(ROW(),2)=0</formula>
    </cfRule>
  </conditionalFormatting>
  <conditionalFormatting sqref="K17:S17">
    <cfRule type="expression" dxfId="40" priority="50">
      <formula>MOD(ROW(),2)=0</formula>
    </cfRule>
  </conditionalFormatting>
  <conditionalFormatting sqref="T22:Y23 C22:D24">
    <cfRule type="expression" dxfId="39" priority="49">
      <formula>MOD(ROW(),2)=0</formula>
    </cfRule>
  </conditionalFormatting>
  <conditionalFormatting sqref="Z22:Z24">
    <cfRule type="expression" dxfId="38" priority="48">
      <formula>MOD(ROW(),2)=0</formula>
    </cfRule>
  </conditionalFormatting>
  <conditionalFormatting sqref="E22:K23 M22:S23 E24:J24 O24:P24">
    <cfRule type="expression" dxfId="37" priority="47">
      <formula>MOD(ROW(),2)=0</formula>
    </cfRule>
  </conditionalFormatting>
  <conditionalFormatting sqref="B65:AN65">
    <cfRule type="expression" dxfId="36" priority="21">
      <formula>MOD(ROW(),2)=0</formula>
    </cfRule>
  </conditionalFormatting>
  <conditionalFormatting sqref="L132:R132 L133:Q134 O135:Q137">
    <cfRule type="expression" dxfId="35" priority="20">
      <formula>MOD(ROW(),2)=0</formula>
    </cfRule>
  </conditionalFormatting>
  <conditionalFormatting sqref="S132:U132 T133:U134">
    <cfRule type="expression" dxfId="34" priority="19">
      <formula>MOD(ROW(),2)=0</formula>
    </cfRule>
  </conditionalFormatting>
  <conditionalFormatting sqref="B124 B126">
    <cfRule type="expression" dxfId="33" priority="17">
      <formula>MOD(ROW(),2)=0</formula>
    </cfRule>
  </conditionalFormatting>
  <conditionalFormatting sqref="B125">
    <cfRule type="expression" dxfId="32" priority="18">
      <formula>MOD(ROW(),2)=0</formula>
    </cfRule>
  </conditionalFormatting>
  <conditionalFormatting sqref="D124:I126">
    <cfRule type="expression" dxfId="31" priority="16">
      <formula>MOD(ROW(),2)=0</formula>
    </cfRule>
  </conditionalFormatting>
  <conditionalFormatting sqref="X126:Z126">
    <cfRule type="expression" dxfId="30" priority="15">
      <formula>MOD(ROW(),2)=0</formula>
    </cfRule>
  </conditionalFormatting>
  <conditionalFormatting sqref="E29:J31">
    <cfRule type="expression" dxfId="29" priority="14">
      <formula>MOD(ROW(),2)=0</formula>
    </cfRule>
  </conditionalFormatting>
  <conditionalFormatting sqref="L30:P31 R30:R31">
    <cfRule type="expression" dxfId="28" priority="13">
      <formula>MOD(ROW(),2)=0</formula>
    </cfRule>
  </conditionalFormatting>
  <conditionalFormatting sqref="L29:R29 Q30:Q31">
    <cfRule type="expression" dxfId="27" priority="12">
      <formula>MOD(ROW(),2)=0</formula>
    </cfRule>
  </conditionalFormatting>
  <conditionalFormatting sqref="C93:H93">
    <cfRule type="expression" dxfId="26" priority="10">
      <formula>MOD(ROW(),2)=0</formula>
    </cfRule>
  </conditionalFormatting>
  <conditionalFormatting sqref="K93">
    <cfRule type="expression" dxfId="25" priority="7">
      <formula>MOD(ROW(),2)=0</formula>
    </cfRule>
  </conditionalFormatting>
  <conditionalFormatting sqref="L93:Z93 Q94 Z94">
    <cfRule type="expression" dxfId="24" priority="8">
      <formula>MOD(ROW(),2)=0</formula>
    </cfRule>
  </conditionalFormatting>
  <conditionalFormatting sqref="AK29:AK31">
    <cfRule type="expression" dxfId="23" priority="6">
      <formula>MOD(ROW(),2)=0</formula>
    </cfRule>
  </conditionalFormatting>
  <conditionalFormatting sqref="C137:I137">
    <cfRule type="expression" dxfId="22" priority="1">
      <formula>MOD(ROW(),2)=0</formula>
    </cfRule>
  </conditionalFormatting>
  <conditionalFormatting sqref="I98:I103">
    <cfRule type="expression" dxfId="21" priority="5">
      <formula>MOD(ROW(),2)=0</formula>
    </cfRule>
  </conditionalFormatting>
  <conditionalFormatting sqref="F98:F104">
    <cfRule type="expression" dxfId="20" priority="4">
      <formula>MOD(ROW(),2)=0</formula>
    </cfRule>
  </conditionalFormatting>
  <conditionalFormatting sqref="F86:F91">
    <cfRule type="expression" dxfId="19" priority="3">
      <formula>MOD(ROW(),2)=0</formula>
    </cfRule>
  </conditionalFormatting>
  <conditionalFormatting sqref="N135:N137">
    <cfRule type="expression" dxfId="18" priority="2">
      <formula>MOD(ROW(),2)=0</formula>
    </cfRule>
  </conditionalFormatting>
  <pageMargins left="0" right="0" top="0" bottom="0" header="0" footer="0"/>
  <pageSetup paperSize="9" scale="56" fitToWidth="2" orientation="landscape" horizontalDpi="4294967292" verticalDpi="4294967292"/>
  <ignoredErrors>
    <ignoredError sqref="Z98:Z99 Z100:Z101 Z6" emptyCellReference="1"/>
  </ignoredErrors>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AE95"/>
  <sheetViews>
    <sheetView showZeros="0" tabSelected="1" workbookViewId="0">
      <pane xSplit="5" ySplit="2" topLeftCell="X3" activePane="bottomRight" state="frozen"/>
      <selection pane="topRight" activeCell="D1" sqref="D1"/>
      <selection pane="bottomLeft" activeCell="A2" sqref="A2"/>
      <selection pane="bottomRight" activeCell="E21" sqref="E21"/>
    </sheetView>
  </sheetViews>
  <sheetFormatPr baseColWidth="10" defaultRowHeight="16" x14ac:dyDescent="0.2"/>
  <cols>
    <col min="1" max="1" width="19.85546875" style="12" customWidth="1"/>
    <col min="2" max="2" width="26.140625" customWidth="1"/>
    <col min="3" max="3" width="40.140625" customWidth="1"/>
    <col min="4" max="4" width="40.140625" style="12" customWidth="1"/>
    <col min="5" max="5" width="20.85546875" style="12" customWidth="1"/>
    <col min="6" max="6" width="12.7109375" style="12" customWidth="1"/>
    <col min="7" max="7" width="11.7109375" customWidth="1"/>
    <col min="8" max="8" width="12.42578125" style="12" customWidth="1"/>
    <col min="9" max="9" width="13.140625" customWidth="1"/>
    <col min="10" max="13" width="12" style="12" customWidth="1"/>
    <col min="14" max="14" width="30.85546875" customWidth="1"/>
    <col min="15" max="15" width="31.7109375" customWidth="1"/>
    <col min="16" max="16" width="22" style="12" bestFit="1" customWidth="1"/>
    <col min="17" max="17" width="7.42578125" bestFit="1" customWidth="1"/>
    <col min="18" max="18" width="17" bestFit="1" customWidth="1"/>
    <col min="20" max="20" width="13.85546875" customWidth="1"/>
    <col min="21" max="21" width="15.85546875" customWidth="1"/>
    <col min="22" max="22" width="15" customWidth="1"/>
    <col min="23" max="23" width="15.7109375" customWidth="1"/>
    <col min="24" max="24" width="14.140625" customWidth="1"/>
    <col min="26" max="27" width="12" style="12" customWidth="1"/>
    <col min="28" max="28" width="157.28515625" customWidth="1"/>
  </cols>
  <sheetData>
    <row r="1" spans="1:31" s="31" customFormat="1" x14ac:dyDescent="0.2">
      <c r="A1" s="30" t="s">
        <v>102</v>
      </c>
      <c r="B1" s="30"/>
      <c r="C1" s="30" t="s">
        <v>87</v>
      </c>
      <c r="D1" s="30" t="s">
        <v>251</v>
      </c>
      <c r="E1" s="30" t="s">
        <v>382</v>
      </c>
      <c r="F1" s="30" t="s">
        <v>143</v>
      </c>
      <c r="G1" s="30" t="s">
        <v>142</v>
      </c>
      <c r="H1" s="30" t="s">
        <v>141</v>
      </c>
      <c r="I1" s="30" t="s">
        <v>140</v>
      </c>
      <c r="J1" s="30" t="s">
        <v>150</v>
      </c>
      <c r="K1" s="30" t="s">
        <v>186</v>
      </c>
      <c r="L1" s="30" t="s">
        <v>185</v>
      </c>
      <c r="M1" s="30" t="s">
        <v>183</v>
      </c>
      <c r="N1" s="30" t="s">
        <v>138</v>
      </c>
      <c r="O1" s="30" t="s">
        <v>91</v>
      </c>
      <c r="P1" s="30" t="s">
        <v>83</v>
      </c>
      <c r="Q1" s="30" t="s">
        <v>84</v>
      </c>
      <c r="R1" s="30" t="s">
        <v>85</v>
      </c>
      <c r="S1" s="30" t="s">
        <v>86</v>
      </c>
      <c r="T1" s="30" t="s">
        <v>144</v>
      </c>
      <c r="U1" s="30" t="s">
        <v>145</v>
      </c>
      <c r="V1" s="30" t="s">
        <v>146</v>
      </c>
      <c r="W1" s="30" t="s">
        <v>147</v>
      </c>
      <c r="X1" s="30" t="s">
        <v>148</v>
      </c>
      <c r="Y1" s="30" t="s">
        <v>149</v>
      </c>
      <c r="Z1" s="30" t="s">
        <v>187</v>
      </c>
      <c r="AA1" s="30" t="s">
        <v>199</v>
      </c>
      <c r="AB1" s="30" t="s">
        <v>200</v>
      </c>
      <c r="AC1" s="30"/>
    </row>
    <row r="2" spans="1:31" s="11" customFormat="1" ht="21" thickBot="1" x14ac:dyDescent="0.25">
      <c r="A2" s="1" t="s">
        <v>47</v>
      </c>
      <c r="B2" s="1" t="s">
        <v>66</v>
      </c>
      <c r="C2" s="1" t="s">
        <v>48</v>
      </c>
      <c r="D2" s="1" t="s">
        <v>67</v>
      </c>
      <c r="E2" s="1" t="s">
        <v>65</v>
      </c>
      <c r="F2" s="1" t="s">
        <v>182</v>
      </c>
      <c r="G2" s="1" t="s">
        <v>49</v>
      </c>
      <c r="H2" s="1" t="s">
        <v>56</v>
      </c>
      <c r="I2" s="1" t="s">
        <v>50</v>
      </c>
      <c r="J2" s="1" t="s">
        <v>57</v>
      </c>
      <c r="K2" s="1" t="s">
        <v>184</v>
      </c>
      <c r="L2" s="1" t="s">
        <v>103</v>
      </c>
      <c r="M2" s="1" t="s">
        <v>104</v>
      </c>
      <c r="N2" s="1" t="s">
        <v>139</v>
      </c>
      <c r="O2" s="1" t="s">
        <v>106</v>
      </c>
      <c r="P2" s="25" t="s">
        <v>73</v>
      </c>
      <c r="Q2" s="25" t="s">
        <v>64</v>
      </c>
      <c r="R2" s="25" t="s">
        <v>74</v>
      </c>
      <c r="S2" s="25" t="s">
        <v>75</v>
      </c>
      <c r="T2" s="25" t="s">
        <v>76</v>
      </c>
      <c r="U2" s="25" t="s">
        <v>77</v>
      </c>
      <c r="V2" s="25" t="s">
        <v>78</v>
      </c>
      <c r="W2" s="26" t="s">
        <v>79</v>
      </c>
      <c r="X2" s="26" t="s">
        <v>80</v>
      </c>
      <c r="Y2" s="26" t="s">
        <v>81</v>
      </c>
      <c r="Z2" s="26" t="s">
        <v>122</v>
      </c>
      <c r="AA2" s="26" t="s">
        <v>201</v>
      </c>
      <c r="AB2" s="26" t="s">
        <v>82</v>
      </c>
      <c r="AC2" s="26"/>
      <c r="AE2" s="12"/>
    </row>
    <row r="3" spans="1:31" ht="21" customHeight="1" thickTop="1" x14ac:dyDescent="0.2">
      <c r="A3" s="34" t="str">
        <f ca="1">INDIRECT("Sheet1!" &amp; INDIRECT("R1C"&amp;COLUMN(),FALSE) &amp; INDIRECT("AC" &amp; ROW()))</f>
        <v>Amazon</v>
      </c>
      <c r="B3" s="15" t="str">
        <f ca="1">INDIRECT("Sheet1!" &amp; INDIRECT("R1C1",FALSE) &amp; (INDIRECT("AC" &amp; ROW())+1))</f>
        <v>https://aws.amazon.com/ec2/pricing/on-demand/?refid=em_22240</v>
      </c>
      <c r="C3" s="21" t="str">
        <f ca="1">INDIRECT("Sheet1!"&amp;INDIRECT("R1C"&amp;COLUMN(),FALSE)&amp;INDIRECT("AC"&amp;ROW()))</f>
        <v>p2.xlarge</v>
      </c>
      <c r="D3" s="15" t="str">
        <f t="shared" ref="C3:E27" ca="1" si="0">INDIRECT("Sheet1!"&amp;INDIRECT("R1C"&amp;COLUMN(),FALSE)&amp;INDIRECT("AC"&amp;ROW()))</f>
        <v>https://aws.amazon.com/ec2/pricing/on-demand/?refid=em_22240</v>
      </c>
      <c r="E3" s="21" t="str">
        <f ca="1">INDIRECT("Sheet1!"&amp;INDIRECT("R1C"&amp;COLUMN(),FALSE)&amp;INDIRECT("AC"&amp;ROW()))</f>
        <v>AZ p2.xl</v>
      </c>
      <c r="F3" s="18">
        <f t="shared" ref="E3:J3" ca="1" si="1">INDIRECT("Sheet1!"&amp;INDIRECT("R1C"&amp;COLUMN(),FALSE)&amp;INDIRECT("AC"&amp;ROW()))</f>
        <v>0</v>
      </c>
      <c r="G3" s="18">
        <f t="shared" ca="1" si="1"/>
        <v>0.9</v>
      </c>
      <c r="H3" s="18">
        <f t="shared" ca="1" si="1"/>
        <v>0</v>
      </c>
      <c r="I3" s="18">
        <f t="shared" ca="1" si="1"/>
        <v>0</v>
      </c>
      <c r="J3" s="18">
        <f t="shared" ca="1" si="1"/>
        <v>0</v>
      </c>
      <c r="K3" s="18">
        <f t="shared" ref="K3:L26" ca="1" si="2">INDIRECT("Sheet1!"&amp;INDIRECT("R1C"&amp;COLUMN(),FALSE)&amp;INDIRECT("AC"&amp;ROW()))</f>
        <v>0</v>
      </c>
      <c r="L3" s="18">
        <f t="shared" ca="1" si="2"/>
        <v>0</v>
      </c>
      <c r="M3" s="18" t="str">
        <f ca="1">INDIRECT("Sheet1!"&amp;INDIRECT("R1C"&amp;COLUMN(),FALSE)&amp;INDIRECT("AC"&amp;ROW()))</f>
        <v>USD</v>
      </c>
      <c r="N3" s="13">
        <f t="shared" ref="N3:N29" ca="1" si="3">INDIRECT("Sheet1!"&amp;INDIRECT("R1C"&amp;COLUMN(),FALSE)&amp;INDIRECT("AC"&amp;ROW())) * INDIRECT("Sheet1!L"&amp; INDIRECT("AC"&amp;ROW()))</f>
        <v>0.1472</v>
      </c>
      <c r="O3" s="13">
        <f ca="1">INDIRECT("Sheet1!"&amp;INDIRECT("R1C"&amp;COLUMN(),FALSE)&amp;INDIRECT("AC"&amp;ROW())) * INDIRECT("Sheet1!D"&amp; INDIRECT("AC"&amp;ROW()))</f>
        <v>4.37</v>
      </c>
      <c r="P3" s="13" t="str">
        <f t="shared" ref="P3:AB27" ca="1" si="4">INDIRECT("Sheet1!"&amp;INDIRECT("R1C"&amp;COLUMN(),FALSE)&amp;INDIRECT("AC"&amp;ROW()))</f>
        <v>K80</v>
      </c>
      <c r="Q3" s="13">
        <f t="shared" ca="1" si="4"/>
        <v>0.5</v>
      </c>
      <c r="R3" s="13" t="str">
        <f t="shared" ca="1" si="4"/>
        <v>Xeon E5-2686 v4</v>
      </c>
      <c r="S3" s="13">
        <f t="shared" ca="1" si="4"/>
        <v>0.1111111111111111</v>
      </c>
      <c r="T3" s="13">
        <f t="shared" ca="1" si="4"/>
        <v>61</v>
      </c>
      <c r="U3" s="13">
        <f t="shared" ca="1" si="4"/>
        <v>0</v>
      </c>
      <c r="V3" s="13">
        <f t="shared" ca="1" si="4"/>
        <v>0</v>
      </c>
      <c r="W3" s="13">
        <f t="shared" ca="1" si="4"/>
        <v>0</v>
      </c>
      <c r="X3" s="13">
        <f t="shared" ca="1" si="4"/>
        <v>0</v>
      </c>
      <c r="Y3" s="13" t="str">
        <f t="shared" ca="1" si="4"/>
        <v>/5</v>
      </c>
      <c r="Z3" s="13">
        <f t="shared" ca="1" si="4"/>
        <v>0</v>
      </c>
      <c r="AA3" s="13">
        <f t="shared" ca="1" si="4"/>
        <v>0</v>
      </c>
      <c r="AB3" s="15" t="str">
        <f ca="1">INDIRECT("Sheet1!"&amp;INDIRECT("R1C"&amp;COLUMN(),FALSE)&amp;INDIRECT("AC"&amp;ROW()))</f>
        <v>Prices for US East region. Other regions prices may differ. Free Outbound Traffic = 1 GB/month.  One virtual CPU performance is calculated as one real Xeon E5-2686 v4 performance devided by 18 cores * 2 Hyper-threads = 36.</v>
      </c>
      <c r="AC3" s="29">
        <v>6</v>
      </c>
    </row>
    <row r="4" spans="1:31" ht="20" customHeight="1" x14ac:dyDescent="0.2">
      <c r="A4" s="35"/>
      <c r="B4" s="15"/>
      <c r="C4" s="21" t="str">
        <f t="shared" ca="1" si="0"/>
        <v>p2.8xlarge</v>
      </c>
      <c r="D4" s="15" t="str">
        <f t="shared" ca="1" si="0"/>
        <v>https://aws.amazon.com/ec2/pricing/on-demand/?refid=em_22240</v>
      </c>
      <c r="E4" s="21" t="str">
        <f t="shared" ca="1" si="0"/>
        <v>AZ p2.8xl</v>
      </c>
      <c r="F4" s="18">
        <f t="shared" ref="F4:H87" ca="1" si="5">INDIRECT("Sheet1!"&amp;INDIRECT("R1C"&amp;COLUMN(),FALSE)&amp;INDIRECT("AC"&amp;ROW()))</f>
        <v>0</v>
      </c>
      <c r="G4" s="18">
        <f ca="1">INDIRECT("Sheet1!"&amp;INDIRECT("R1C"&amp;COLUMN(),FALSE)&amp;INDIRECT("AC"&amp;ROW()))</f>
        <v>7.2</v>
      </c>
      <c r="H4" s="18">
        <f t="shared" ref="H4:I33" ca="1" si="6">INDIRECT("Sheet1!"&amp;INDIRECT("R1C"&amp;COLUMN(),FALSE)&amp;INDIRECT("AC"&amp;ROW()))</f>
        <v>0</v>
      </c>
      <c r="I4" s="18">
        <f t="shared" ca="1" si="6"/>
        <v>0</v>
      </c>
      <c r="J4" s="18">
        <f ca="1">INDIRECT("Sheet1!"&amp;INDIRECT("R1C"&amp;COLUMN(),FALSE)&amp;INDIRECT("AC"&amp;ROW()))</f>
        <v>0</v>
      </c>
      <c r="K4" s="18">
        <f t="shared" ca="1" si="2"/>
        <v>0</v>
      </c>
      <c r="L4" s="18">
        <f t="shared" ref="L4:L22" ca="1" si="7">INDIRECT("Sheet1!"&amp;INDIRECT("R1C"&amp;COLUMN(),FALSE)&amp;INDIRECT("AC"&amp;ROW()))</f>
        <v>0</v>
      </c>
      <c r="M4" s="18" t="str">
        <f t="shared" ref="M4:M59" ca="1" si="8">INDIRECT("Sheet1!"&amp;INDIRECT("R1C"&amp;COLUMN(),FALSE)&amp;INDIRECT("AC"&amp;ROW()))</f>
        <v>USD</v>
      </c>
      <c r="N4" s="13">
        <f t="shared" ca="1" si="3"/>
        <v>1.1776</v>
      </c>
      <c r="O4" s="13">
        <f t="shared" ref="O4:O21" ca="1" si="9">INDIRECT("Sheet1!"&amp;INDIRECT("R1C"&amp;COLUMN(),FALSE)&amp;INDIRECT("AC"&amp;ROW())) * INDIRECT("Sheet1!D"&amp; INDIRECT("AC"&amp;ROW()))</f>
        <v>34.96</v>
      </c>
      <c r="P4" s="13" t="str">
        <f t="shared" ca="1" si="4"/>
        <v>K80</v>
      </c>
      <c r="Q4" s="13">
        <f t="shared" ca="1" si="4"/>
        <v>4</v>
      </c>
      <c r="R4" s="13" t="str">
        <f t="shared" ca="1" si="4"/>
        <v>Xeon E5-2686 v4</v>
      </c>
      <c r="S4" s="13">
        <f t="shared" ca="1" si="4"/>
        <v>0.88888888888888884</v>
      </c>
      <c r="T4" s="13">
        <f t="shared" ca="1" si="4"/>
        <v>488</v>
      </c>
      <c r="U4" s="13">
        <f t="shared" ca="1" si="4"/>
        <v>0</v>
      </c>
      <c r="V4" s="13">
        <f t="shared" ca="1" si="4"/>
        <v>0</v>
      </c>
      <c r="W4" s="13">
        <f t="shared" ca="1" si="4"/>
        <v>0</v>
      </c>
      <c r="X4" s="13">
        <f t="shared" ca="1" si="4"/>
        <v>0</v>
      </c>
      <c r="Y4" s="13" t="str">
        <f t="shared" ca="1" si="4"/>
        <v>10/5</v>
      </c>
      <c r="Z4" s="13">
        <f t="shared" ca="1" si="4"/>
        <v>0</v>
      </c>
      <c r="AA4" s="13">
        <f t="shared" ca="1" si="4"/>
        <v>0</v>
      </c>
      <c r="AB4" s="15" t="str">
        <f t="shared" ca="1" si="4"/>
        <v>Prices for US East region. Other regions prices may differ. Free Outbound Traffic = 1 GB/month.  One virtual CPU performance is calculated as one real Xeon E5-2686 v4 performance devided by 18 cores * 2 Hyper-threads = 36.</v>
      </c>
      <c r="AC4" s="29">
        <v>7</v>
      </c>
    </row>
    <row r="5" spans="1:31" ht="20" customHeight="1" x14ac:dyDescent="0.2">
      <c r="A5" s="35"/>
      <c r="B5" s="15"/>
      <c r="C5" s="21" t="str">
        <f t="shared" ca="1" si="0"/>
        <v>p2.16xlarge</v>
      </c>
      <c r="D5" s="15" t="str">
        <f t="shared" ca="1" si="0"/>
        <v>https://aws.amazon.com/ec2/pricing/on-demand/?refid=em_22240</v>
      </c>
      <c r="E5" s="21" t="str">
        <f t="shared" ca="1" si="0"/>
        <v>AZ p2.16xl</v>
      </c>
      <c r="F5" s="18">
        <f t="shared" ca="1" si="5"/>
        <v>0</v>
      </c>
      <c r="G5" s="18">
        <f ca="1">INDIRECT("Sheet1!"&amp;INDIRECT("R1C"&amp;COLUMN(),FALSE)&amp;INDIRECT("AC"&amp;ROW()))</f>
        <v>14.4</v>
      </c>
      <c r="H5" s="18">
        <f t="shared" ca="1" si="6"/>
        <v>0</v>
      </c>
      <c r="I5" s="18">
        <f t="shared" ca="1" si="6"/>
        <v>0</v>
      </c>
      <c r="J5" s="18">
        <f ca="1">INDIRECT("Sheet1!"&amp;INDIRECT("R1C"&amp;COLUMN(),FALSE)&amp;INDIRECT("AC"&amp;ROW()))</f>
        <v>0</v>
      </c>
      <c r="K5" s="18">
        <f t="shared" ca="1" si="2"/>
        <v>0</v>
      </c>
      <c r="L5" s="18">
        <f t="shared" ca="1" si="7"/>
        <v>0</v>
      </c>
      <c r="M5" s="18" t="str">
        <f t="shared" ca="1" si="8"/>
        <v>USD</v>
      </c>
      <c r="N5" s="13">
        <f t="shared" ca="1" si="3"/>
        <v>2.3552</v>
      </c>
      <c r="O5" s="13">
        <f t="shared" ca="1" si="9"/>
        <v>69.92</v>
      </c>
      <c r="P5" s="13" t="str">
        <f t="shared" ca="1" si="4"/>
        <v>K80</v>
      </c>
      <c r="Q5" s="13">
        <f t="shared" ca="1" si="4"/>
        <v>8</v>
      </c>
      <c r="R5" s="13" t="str">
        <f t="shared" ca="1" si="4"/>
        <v>Xeon E5-2686 v4</v>
      </c>
      <c r="S5" s="13">
        <f t="shared" ca="1" si="4"/>
        <v>1.7777777777777777</v>
      </c>
      <c r="T5" s="13">
        <f t="shared" ca="1" si="4"/>
        <v>732</v>
      </c>
      <c r="U5" s="13">
        <f t="shared" ca="1" si="4"/>
        <v>0</v>
      </c>
      <c r="V5" s="13">
        <f t="shared" ca="1" si="4"/>
        <v>0</v>
      </c>
      <c r="W5" s="13">
        <f t="shared" ca="1" si="4"/>
        <v>0</v>
      </c>
      <c r="X5" s="13">
        <f t="shared" ca="1" si="4"/>
        <v>0</v>
      </c>
      <c r="Y5" s="13" t="str">
        <f t="shared" ca="1" si="4"/>
        <v>25/5</v>
      </c>
      <c r="Z5" s="13">
        <f t="shared" ca="1" si="4"/>
        <v>0</v>
      </c>
      <c r="AA5" s="13">
        <f t="shared" ca="1" si="4"/>
        <v>0</v>
      </c>
      <c r="AB5" s="15" t="str">
        <f t="shared" ca="1" si="4"/>
        <v>Prices for US East region. Other regions prices may differ. Free Outbound Traffic = 1 GB/month.  One virtual CPU performance is calculated as one real Xeon E5-2686 v4 performance devided by 18 cores * 2 Hyper-threads = 36.</v>
      </c>
      <c r="AC5" s="29">
        <v>8</v>
      </c>
    </row>
    <row r="6" spans="1:31" ht="20" customHeight="1" x14ac:dyDescent="0.2">
      <c r="A6" s="35"/>
      <c r="B6" s="15"/>
      <c r="C6" s="21" t="str">
        <f t="shared" ca="1" si="0"/>
        <v>p3.2xlarge</v>
      </c>
      <c r="D6" s="15" t="str">
        <f t="shared" ca="1" si="0"/>
        <v>https://aws.amazon.com/ec2/pricing/on-demand/?refid=em_22240</v>
      </c>
      <c r="E6" s="21" t="str">
        <f t="shared" ca="1" si="0"/>
        <v>AZ p3.2xl</v>
      </c>
      <c r="F6" s="18">
        <f t="shared" ca="1" si="5"/>
        <v>0</v>
      </c>
      <c r="G6" s="18">
        <f ca="1">INDIRECT("Sheet1!"&amp;INDIRECT("R1C"&amp;COLUMN(),FALSE)&amp;INDIRECT("AC"&amp;ROW()))</f>
        <v>3.06</v>
      </c>
      <c r="H6" s="18">
        <f t="shared" ca="1" si="6"/>
        <v>0</v>
      </c>
      <c r="I6" s="18">
        <f t="shared" ca="1" si="6"/>
        <v>0</v>
      </c>
      <c r="J6" s="18">
        <f ca="1">INDIRECT("Sheet1!"&amp;INDIRECT("R1C"&amp;COLUMN(),FALSE)&amp;INDIRECT("AC"&amp;ROW()))</f>
        <v>0</v>
      </c>
      <c r="K6" s="18">
        <f t="shared" ca="1" si="2"/>
        <v>0</v>
      </c>
      <c r="L6" s="18">
        <f t="shared" ca="1" si="7"/>
        <v>0</v>
      </c>
      <c r="M6" s="18" t="str">
        <f t="shared" ca="1" si="8"/>
        <v>USD</v>
      </c>
      <c r="N6" s="13">
        <f t="shared" ca="1" si="3"/>
        <v>0.2944</v>
      </c>
      <c r="O6" s="13">
        <f t="shared" ca="1" si="9"/>
        <v>14.028</v>
      </c>
      <c r="P6" s="13" t="str">
        <f t="shared" ca="1" si="4"/>
        <v>V100</v>
      </c>
      <c r="Q6" s="13">
        <f t="shared" ca="1" si="4"/>
        <v>1</v>
      </c>
      <c r="R6" s="13" t="str">
        <f t="shared" ca="1" si="4"/>
        <v>Xeon E5-2686 v4</v>
      </c>
      <c r="S6" s="13">
        <f t="shared" ca="1" si="4"/>
        <v>0.22222222222222221</v>
      </c>
      <c r="T6" s="13">
        <f t="shared" ca="1" si="4"/>
        <v>61</v>
      </c>
      <c r="U6" s="13">
        <f t="shared" ca="1" si="4"/>
        <v>0</v>
      </c>
      <c r="V6" s="13">
        <f t="shared" ca="1" si="4"/>
        <v>0</v>
      </c>
      <c r="W6" s="13">
        <f t="shared" ca="1" si="4"/>
        <v>0</v>
      </c>
      <c r="X6" s="13">
        <f t="shared" ca="1" si="4"/>
        <v>0</v>
      </c>
      <c r="Y6" s="13" t="str">
        <f t="shared" ca="1" si="4"/>
        <v>10/5</v>
      </c>
      <c r="Z6" s="13">
        <f t="shared" ca="1" si="4"/>
        <v>0</v>
      </c>
      <c r="AA6" s="13">
        <f t="shared" ca="1" si="4"/>
        <v>0</v>
      </c>
      <c r="AB6" s="15" t="str">
        <f t="shared" ref="AB6:AB29" ca="1" si="10">INDIRECT("Sheet1!"&amp;INDIRECT("R1C"&amp;COLUMN(),FALSE)&amp;INDIRECT("AC"&amp;ROW()))</f>
        <v>Prices for US East region. Other regions prices may differ. Free Outbound Traffic = 1 GB/month.  One virtual CPU performance is calculated as one real Xeon E5-2686 v4 performance devided by 18 cores * 2 Hyper-threads = 36.</v>
      </c>
      <c r="AC6" s="29">
        <v>9</v>
      </c>
    </row>
    <row r="7" spans="1:31" ht="20" customHeight="1" x14ac:dyDescent="0.2">
      <c r="A7" s="35"/>
      <c r="B7" s="15"/>
      <c r="C7" s="21" t="str">
        <f t="shared" ca="1" si="0"/>
        <v>p3.8xlarge</v>
      </c>
      <c r="D7" s="15" t="str">
        <f t="shared" ca="1" si="0"/>
        <v>https://aws.amazon.com/ec2/pricing/on-demand/?refid=em_22240</v>
      </c>
      <c r="E7" s="21" t="str">
        <f t="shared" ca="1" si="0"/>
        <v>AZ p3.8xl</v>
      </c>
      <c r="F7" s="18">
        <f t="shared" ca="1" si="5"/>
        <v>0</v>
      </c>
      <c r="G7" s="18">
        <f t="shared" ca="1" si="5"/>
        <v>12.24</v>
      </c>
      <c r="H7" s="18">
        <f t="shared" ca="1" si="6"/>
        <v>0</v>
      </c>
      <c r="I7" s="18">
        <f t="shared" ca="1" si="6"/>
        <v>0</v>
      </c>
      <c r="J7" s="18">
        <f ca="1">INDIRECT("Sheet1!"&amp;INDIRECT("R1C"&amp;COLUMN(),FALSE)&amp;INDIRECT("AC"&amp;ROW()))</f>
        <v>0</v>
      </c>
      <c r="K7" s="18">
        <f t="shared" ca="1" si="2"/>
        <v>0</v>
      </c>
      <c r="L7" s="18">
        <f t="shared" ca="1" si="7"/>
        <v>0</v>
      </c>
      <c r="M7" s="18" t="str">
        <f t="shared" ca="1" si="8"/>
        <v>USD</v>
      </c>
      <c r="N7" s="13">
        <f t="shared" ca="1" si="3"/>
        <v>1.1776</v>
      </c>
      <c r="O7" s="13">
        <f t="shared" ca="1" si="9"/>
        <v>56.112000000000002</v>
      </c>
      <c r="P7" s="13" t="str">
        <f t="shared" ca="1" si="4"/>
        <v>V100</v>
      </c>
      <c r="Q7" s="13">
        <f t="shared" ca="1" si="4"/>
        <v>4</v>
      </c>
      <c r="R7" s="13" t="str">
        <f t="shared" ca="1" si="4"/>
        <v>Xeon E5-2686 v4</v>
      </c>
      <c r="S7" s="13">
        <f t="shared" ca="1" si="4"/>
        <v>0.88888888888888884</v>
      </c>
      <c r="T7" s="13">
        <f t="shared" ca="1" si="4"/>
        <v>244</v>
      </c>
      <c r="U7" s="13">
        <f t="shared" ca="1" si="4"/>
        <v>0</v>
      </c>
      <c r="V7" s="13">
        <f t="shared" ca="1" si="4"/>
        <v>0</v>
      </c>
      <c r="W7" s="13">
        <f t="shared" ca="1" si="4"/>
        <v>0</v>
      </c>
      <c r="X7" s="13">
        <f t="shared" ca="1" si="4"/>
        <v>0</v>
      </c>
      <c r="Y7" s="13" t="str">
        <f t="shared" ca="1" si="4"/>
        <v>10/5</v>
      </c>
      <c r="Z7" s="13">
        <f t="shared" ca="1" si="4"/>
        <v>0</v>
      </c>
      <c r="AA7" s="13">
        <f t="shared" ca="1" si="4"/>
        <v>0</v>
      </c>
      <c r="AB7" s="15" t="str">
        <f t="shared" ca="1" si="10"/>
        <v>Prices for US East region. Other regions prices may differ. Free Outbound Traffic = 1 GB/month.  One virtual CPU performance is calculated as one real Xeon E5-2686 v4 performance devided by 18 cores * 2 Hyper-threads = 36.</v>
      </c>
      <c r="AC7" s="29">
        <v>10</v>
      </c>
    </row>
    <row r="8" spans="1:31" ht="20" customHeight="1" x14ac:dyDescent="0.2">
      <c r="A8" s="35"/>
      <c r="B8" s="15"/>
      <c r="C8" s="21" t="str">
        <f t="shared" ca="1" si="0"/>
        <v>p3.16xlarge</v>
      </c>
      <c r="D8" s="15" t="str">
        <f t="shared" ca="1" si="0"/>
        <v>https://aws.amazon.com/ec2/pricing/on-demand/?refid=em_22240</v>
      </c>
      <c r="E8" s="21" t="str">
        <f t="shared" ca="1" si="0"/>
        <v>AZ p3.16xl</v>
      </c>
      <c r="F8" s="18">
        <f t="shared" ca="1" si="5"/>
        <v>0</v>
      </c>
      <c r="G8" s="18">
        <f t="shared" ca="1" si="5"/>
        <v>24.48</v>
      </c>
      <c r="H8" s="18">
        <f t="shared" ca="1" si="6"/>
        <v>0</v>
      </c>
      <c r="I8" s="18">
        <f t="shared" ref="I8:J31" ca="1" si="11">INDIRECT("Sheet1!"&amp;INDIRECT("R1C"&amp;COLUMN(),FALSE)&amp;INDIRECT("AC"&amp;ROW()))</f>
        <v>0</v>
      </c>
      <c r="J8" s="18">
        <f t="shared" ca="1" si="11"/>
        <v>0</v>
      </c>
      <c r="K8" s="18">
        <f t="shared" ca="1" si="2"/>
        <v>0</v>
      </c>
      <c r="L8" s="18">
        <f t="shared" ca="1" si="7"/>
        <v>0</v>
      </c>
      <c r="M8" s="18" t="str">
        <f t="shared" ca="1" si="8"/>
        <v>USD</v>
      </c>
      <c r="N8" s="13">
        <f t="shared" ca="1" si="3"/>
        <v>2.3552</v>
      </c>
      <c r="O8" s="13">
        <f t="shared" ca="1" si="9"/>
        <v>112.224</v>
      </c>
      <c r="P8" s="13" t="str">
        <f t="shared" ca="1" si="4"/>
        <v>V100</v>
      </c>
      <c r="Q8" s="13">
        <f t="shared" ca="1" si="4"/>
        <v>8</v>
      </c>
      <c r="R8" s="13" t="str">
        <f t="shared" ca="1" si="4"/>
        <v>Xeon E5-2686 v4</v>
      </c>
      <c r="S8" s="13">
        <f t="shared" ca="1" si="4"/>
        <v>1.7777777777777777</v>
      </c>
      <c r="T8" s="13">
        <f t="shared" ca="1" si="4"/>
        <v>488</v>
      </c>
      <c r="U8" s="13">
        <f t="shared" ca="1" si="4"/>
        <v>0</v>
      </c>
      <c r="V8" s="13">
        <f t="shared" ca="1" si="4"/>
        <v>0</v>
      </c>
      <c r="W8" s="13">
        <f t="shared" ca="1" si="4"/>
        <v>0</v>
      </c>
      <c r="X8" s="13">
        <f t="shared" ca="1" si="4"/>
        <v>0</v>
      </c>
      <c r="Y8" s="13" t="str">
        <f t="shared" ca="1" si="4"/>
        <v>25/5</v>
      </c>
      <c r="Z8" s="13">
        <f t="shared" ca="1" si="4"/>
        <v>0</v>
      </c>
      <c r="AA8" s="13">
        <f t="shared" ca="1" si="4"/>
        <v>0</v>
      </c>
      <c r="AB8" s="15" t="str">
        <f t="shared" ca="1" si="10"/>
        <v>Prices for US East region. Other regions prices may differ. Free Outbound Traffic = 1 GB/month.  One virtual CPU performance is calculated as one real Xeon E5-2686 v4 performance devided by 18 cores * 2 Hyper-threads = 36.</v>
      </c>
      <c r="AC8" s="29">
        <v>11</v>
      </c>
    </row>
    <row r="9" spans="1:31" s="12" customFormat="1" ht="20" customHeight="1" x14ac:dyDescent="0.2">
      <c r="A9" s="35"/>
      <c r="B9" s="15"/>
      <c r="C9" s="21" t="str">
        <f t="shared" ca="1" si="0"/>
        <v>g3.4xlarge</v>
      </c>
      <c r="D9" s="15" t="str">
        <f t="shared" ca="1" si="0"/>
        <v>https://aws.amazon.com/ec2/pricing/on-demand/?refid=em_22240</v>
      </c>
      <c r="E9" s="21" t="str">
        <f t="shared" ca="1" si="0"/>
        <v>AZ g3.4xl</v>
      </c>
      <c r="F9" s="18">
        <f t="shared" ca="1" si="5"/>
        <v>0</v>
      </c>
      <c r="G9" s="18">
        <f t="shared" ca="1" si="5"/>
        <v>1.1399999999999999</v>
      </c>
      <c r="H9" s="18">
        <f t="shared" ca="1" si="6"/>
        <v>0</v>
      </c>
      <c r="I9" s="18">
        <f t="shared" ca="1" si="11"/>
        <v>0</v>
      </c>
      <c r="J9" s="18">
        <f t="shared" ca="1" si="11"/>
        <v>0</v>
      </c>
      <c r="K9" s="18">
        <f t="shared" ca="1" si="2"/>
        <v>0</v>
      </c>
      <c r="L9" s="18">
        <f t="shared" ca="1" si="7"/>
        <v>0</v>
      </c>
      <c r="M9" s="18" t="str">
        <f t="shared" ca="1" si="8"/>
        <v>USD</v>
      </c>
      <c r="N9" s="13">
        <f t="shared" ca="1" si="3"/>
        <v>0.58879999999999999</v>
      </c>
      <c r="O9" s="13">
        <f t="shared" ca="1" si="9"/>
        <v>4.8250000000000002</v>
      </c>
      <c r="P9" s="13" t="str">
        <f t="shared" ca="1" si="4"/>
        <v>M60</v>
      </c>
      <c r="Q9" s="13">
        <f t="shared" ca="1" si="4"/>
        <v>0.5</v>
      </c>
      <c r="R9" s="13" t="str">
        <f t="shared" ca="1" si="4"/>
        <v>Xeon E5-2686 v4</v>
      </c>
      <c r="S9" s="13">
        <f t="shared" ca="1" si="4"/>
        <v>0.44444444444444442</v>
      </c>
      <c r="T9" s="13">
        <f t="shared" ca="1" si="4"/>
        <v>122</v>
      </c>
      <c r="U9" s="13"/>
      <c r="V9" s="13"/>
      <c r="W9" s="13"/>
      <c r="X9" s="13">
        <f t="shared" ca="1" si="4"/>
        <v>0</v>
      </c>
      <c r="Y9" s="13" t="str">
        <f t="shared" ca="1" si="4"/>
        <v>25/5</v>
      </c>
      <c r="Z9" s="13">
        <f t="shared" ca="1" si="4"/>
        <v>0</v>
      </c>
      <c r="AA9" s="13">
        <f t="shared" ca="1" si="4"/>
        <v>0</v>
      </c>
      <c r="AB9" s="15" t="str">
        <f t="shared" ca="1" si="10"/>
        <v>Prices for US East region. Other regions prices may differ. Free Outbound Traffic = 1 GB/month.  One virtual CPU performance is calculated as one real Xeon E5-2686 v4 performance devided by 18 cores * 2 Hyper-threads = 36</v>
      </c>
      <c r="AC9" s="29">
        <v>12</v>
      </c>
    </row>
    <row r="10" spans="1:31" s="12" customFormat="1" ht="20" customHeight="1" x14ac:dyDescent="0.2">
      <c r="A10" s="35"/>
      <c r="B10" s="15"/>
      <c r="C10" s="21" t="str">
        <f t="shared" ca="1" si="0"/>
        <v>g3.8xlarge</v>
      </c>
      <c r="D10" s="15" t="str">
        <f t="shared" ca="1" si="0"/>
        <v>https://aws.amazon.com/ec2/pricing/on-demand/?refid=em_22240</v>
      </c>
      <c r="E10" s="21" t="str">
        <f t="shared" ca="1" si="0"/>
        <v>AZ g3.8xl</v>
      </c>
      <c r="F10" s="18">
        <f t="shared" ca="1" si="5"/>
        <v>0</v>
      </c>
      <c r="G10" s="18">
        <f t="shared" ca="1" si="5"/>
        <v>2.2799999999999998</v>
      </c>
      <c r="H10" s="18">
        <f t="shared" ca="1" si="6"/>
        <v>0</v>
      </c>
      <c r="I10" s="18">
        <f t="shared" ca="1" si="11"/>
        <v>0</v>
      </c>
      <c r="J10" s="18">
        <f t="shared" ca="1" si="11"/>
        <v>0</v>
      </c>
      <c r="K10" s="18">
        <f t="shared" ca="1" si="2"/>
        <v>0</v>
      </c>
      <c r="L10" s="18">
        <f t="shared" ca="1" si="7"/>
        <v>0</v>
      </c>
      <c r="M10" s="18" t="str">
        <f t="shared" ca="1" si="8"/>
        <v>USD</v>
      </c>
      <c r="N10" s="13">
        <f t="shared" ca="1" si="3"/>
        <v>1.1776</v>
      </c>
      <c r="O10" s="13">
        <f t="shared" ca="1" si="9"/>
        <v>9.65</v>
      </c>
      <c r="P10" s="13" t="str">
        <f t="shared" ca="1" si="4"/>
        <v>M60</v>
      </c>
      <c r="Q10" s="13">
        <f t="shared" ca="1" si="4"/>
        <v>1</v>
      </c>
      <c r="R10" s="13" t="str">
        <f t="shared" ca="1" si="4"/>
        <v>Xeon E5-2686 v4</v>
      </c>
      <c r="S10" s="13">
        <f t="shared" ca="1" si="4"/>
        <v>0.88888888888888884</v>
      </c>
      <c r="T10" s="13">
        <f t="shared" ca="1" si="4"/>
        <v>244</v>
      </c>
      <c r="U10" s="13"/>
      <c r="V10" s="13"/>
      <c r="W10" s="13"/>
      <c r="X10" s="13">
        <f t="shared" ca="1" si="4"/>
        <v>0</v>
      </c>
      <c r="Y10" s="13" t="str">
        <f t="shared" ca="1" si="4"/>
        <v>25/5</v>
      </c>
      <c r="Z10" s="13">
        <f t="shared" ca="1" si="4"/>
        <v>0</v>
      </c>
      <c r="AA10" s="13">
        <f t="shared" ca="1" si="4"/>
        <v>0</v>
      </c>
      <c r="AB10" s="15" t="str">
        <f t="shared" ca="1" si="10"/>
        <v>Prices for US East region. Other regions prices may differ. Free Outbound Traffic = 1 GB/month.  One virtual CPU performance is calculated as one real Xeon E5-2686 v4 performance devided by 18 cores * 2 Hyper-threads = 36</v>
      </c>
      <c r="AC10" s="29">
        <v>13</v>
      </c>
    </row>
    <row r="11" spans="1:31" s="12" customFormat="1" ht="20" customHeight="1" x14ac:dyDescent="0.2">
      <c r="A11" s="35"/>
      <c r="B11" s="15"/>
      <c r="C11" s="21" t="str">
        <f t="shared" ca="1" si="0"/>
        <v>g3.16xlarge</v>
      </c>
      <c r="D11" s="15" t="str">
        <f t="shared" ca="1" si="0"/>
        <v>https://aws.amazon.com/ec2/pricing/on-demand/?refid=em_22240</v>
      </c>
      <c r="E11" s="21" t="str">
        <f t="shared" ca="1" si="0"/>
        <v>AZ g3.16xl</v>
      </c>
      <c r="F11" s="18">
        <f t="shared" ca="1" si="5"/>
        <v>0</v>
      </c>
      <c r="G11" s="18">
        <f t="shared" ca="1" si="5"/>
        <v>4.5599999999999996</v>
      </c>
      <c r="H11" s="18">
        <f t="shared" ca="1" si="6"/>
        <v>0</v>
      </c>
      <c r="I11" s="18">
        <f t="shared" ca="1" si="11"/>
        <v>0</v>
      </c>
      <c r="J11" s="18">
        <f t="shared" ca="1" si="11"/>
        <v>0</v>
      </c>
      <c r="K11" s="18">
        <f t="shared" ca="1" si="2"/>
        <v>0</v>
      </c>
      <c r="L11" s="18">
        <f t="shared" ca="1" si="7"/>
        <v>0</v>
      </c>
      <c r="M11" s="18" t="str">
        <f t="shared" ca="1" si="8"/>
        <v>USD</v>
      </c>
      <c r="N11" s="13">
        <f t="shared" ca="1" si="3"/>
        <v>2.3552</v>
      </c>
      <c r="O11" s="13">
        <f t="shared" ca="1" si="9"/>
        <v>19.3</v>
      </c>
      <c r="P11" s="13" t="str">
        <f t="shared" ca="1" si="4"/>
        <v>M60</v>
      </c>
      <c r="Q11" s="13">
        <f t="shared" ca="1" si="4"/>
        <v>2</v>
      </c>
      <c r="R11" s="13" t="str">
        <f t="shared" ca="1" si="4"/>
        <v>Xeon E5-2686 v4</v>
      </c>
      <c r="S11" s="13">
        <f t="shared" ca="1" si="4"/>
        <v>1.7777777777777777</v>
      </c>
      <c r="T11" s="13">
        <f t="shared" ca="1" si="4"/>
        <v>488</v>
      </c>
      <c r="U11" s="13"/>
      <c r="V11" s="13"/>
      <c r="W11" s="13"/>
      <c r="X11" s="13">
        <f t="shared" ca="1" si="4"/>
        <v>0</v>
      </c>
      <c r="Y11" s="13" t="str">
        <f t="shared" ca="1" si="4"/>
        <v>25/5</v>
      </c>
      <c r="Z11" s="13">
        <f t="shared" ca="1" si="4"/>
        <v>0</v>
      </c>
      <c r="AA11" s="13">
        <f t="shared" ca="1" si="4"/>
        <v>0</v>
      </c>
      <c r="AB11" s="15" t="str">
        <f t="shared" ca="1" si="10"/>
        <v>Prices for US East region. Other regions prices may differ. Free Outbound Traffic = 1 GB/month.  One virtual CPU performance is calculated as one real Xeon E5-2686 v4 performance devided by 18 cores * 2 Hyper-threads = 36</v>
      </c>
      <c r="AC11" s="29">
        <v>14</v>
      </c>
    </row>
    <row r="12" spans="1:31" s="12" customFormat="1" ht="20" customHeight="1" x14ac:dyDescent="0.2">
      <c r="A12" s="35"/>
      <c r="B12" s="15"/>
      <c r="C12" s="21" t="str">
        <f t="shared" ca="1" si="0"/>
        <v>p2 dedicated host On-demand</v>
      </c>
      <c r="D12" s="15" t="str">
        <f t="shared" ca="1" si="0"/>
        <v>https://aws.amazon.com/ec2/dedicated-hosts/pricing/</v>
      </c>
      <c r="E12" s="21" t="str">
        <f t="shared" ca="1" si="0"/>
        <v>AZ p2 dedicated</v>
      </c>
      <c r="F12" s="18">
        <f t="shared" ca="1" si="5"/>
        <v>0</v>
      </c>
      <c r="G12" s="18">
        <f t="shared" ca="1" si="5"/>
        <v>15.84</v>
      </c>
      <c r="H12" s="18">
        <f t="shared" ca="1" si="6"/>
        <v>0</v>
      </c>
      <c r="I12" s="18">
        <f t="shared" ca="1" si="11"/>
        <v>0</v>
      </c>
      <c r="J12" s="18">
        <f t="shared" ca="1" si="11"/>
        <v>0</v>
      </c>
      <c r="K12" s="18">
        <f t="shared" ca="1" si="2"/>
        <v>0</v>
      </c>
      <c r="L12" s="18">
        <f t="shared" ca="1" si="7"/>
        <v>0</v>
      </c>
      <c r="M12" s="18" t="str">
        <f t="shared" ca="1" si="8"/>
        <v>USD</v>
      </c>
      <c r="N12" s="13">
        <f t="shared" ca="1" si="3"/>
        <v>2.6496</v>
      </c>
      <c r="O12" s="13">
        <f t="shared" ca="1" si="9"/>
        <v>69.92</v>
      </c>
      <c r="P12" s="13" t="str">
        <f t="shared" ca="1" si="4"/>
        <v>K80</v>
      </c>
      <c r="Q12" s="13">
        <f t="shared" ca="1" si="4"/>
        <v>8</v>
      </c>
      <c r="R12" s="13" t="str">
        <f t="shared" ca="1" si="4"/>
        <v>Xeon E5-2686 v4</v>
      </c>
      <c r="S12" s="13">
        <f t="shared" ca="1" si="4"/>
        <v>2</v>
      </c>
      <c r="T12" s="13">
        <f t="shared" ca="1" si="4"/>
        <v>732</v>
      </c>
      <c r="U12" s="13"/>
      <c r="V12" s="13"/>
      <c r="W12" s="13"/>
      <c r="X12" s="13">
        <f t="shared" ca="1" si="4"/>
        <v>0</v>
      </c>
      <c r="Y12" s="13" t="str">
        <f t="shared" ca="1" si="4"/>
        <v>25/5</v>
      </c>
      <c r="Z12" s="13">
        <f t="shared" ca="1" si="4"/>
        <v>0</v>
      </c>
      <c r="AA12" s="13">
        <f t="shared" ca="1" si="4"/>
        <v>0</v>
      </c>
      <c r="AB12" s="15" t="str">
        <f t="shared" ca="1" si="10"/>
        <v>Prices for US East region. Other regions prices may differ.</v>
      </c>
      <c r="AC12" s="29">
        <v>15</v>
      </c>
    </row>
    <row r="13" spans="1:31" s="12" customFormat="1" ht="20" customHeight="1" x14ac:dyDescent="0.2">
      <c r="A13" s="35"/>
      <c r="B13" s="15"/>
      <c r="C13" s="21" t="str">
        <f t="shared" ca="1" si="0"/>
        <v>p3 dedicated host On-demand</v>
      </c>
      <c r="D13" s="15" t="str">
        <f t="shared" ca="1" si="0"/>
        <v>https://aws.amazon.com/ec2/dedicated-hosts/pricing/</v>
      </c>
      <c r="E13" s="21" t="str">
        <f t="shared" ca="1" si="0"/>
        <v>AZ p3 dedicated</v>
      </c>
      <c r="F13" s="18">
        <f t="shared" ca="1" si="5"/>
        <v>0</v>
      </c>
      <c r="G13" s="18">
        <f t="shared" ca="1" si="5"/>
        <v>26.928000000000001</v>
      </c>
      <c r="H13" s="18">
        <f t="shared" ca="1" si="6"/>
        <v>0</v>
      </c>
      <c r="I13" s="18">
        <f t="shared" ca="1" si="11"/>
        <v>0</v>
      </c>
      <c r="J13" s="18">
        <f t="shared" ca="1" si="11"/>
        <v>0</v>
      </c>
      <c r="K13" s="18">
        <f t="shared" ca="1" si="2"/>
        <v>0</v>
      </c>
      <c r="L13" s="18">
        <f t="shared" ca="1" si="7"/>
        <v>0</v>
      </c>
      <c r="M13" s="18" t="str">
        <f t="shared" ca="1" si="8"/>
        <v>USD</v>
      </c>
      <c r="N13" s="13">
        <f t="shared" ca="1" si="3"/>
        <v>2.3552</v>
      </c>
      <c r="O13" s="13">
        <f t="shared" ca="1" si="9"/>
        <v>112.224</v>
      </c>
      <c r="P13" s="13" t="str">
        <f t="shared" ref="P13:AA21" ca="1" si="12">INDIRECT("Sheet1!"&amp;INDIRECT("R1C"&amp;COLUMN(),FALSE)&amp;INDIRECT("AC"&amp;ROW()))</f>
        <v>V100</v>
      </c>
      <c r="Q13" s="13">
        <f t="shared" ca="1" si="12"/>
        <v>8</v>
      </c>
      <c r="R13" s="13" t="str">
        <f t="shared" ca="1" si="12"/>
        <v>Xeon E5-2686 v4</v>
      </c>
      <c r="S13" s="13">
        <f t="shared" ca="1" si="12"/>
        <v>1.7777777777777777</v>
      </c>
      <c r="T13" s="13">
        <f t="shared" ca="1" si="4"/>
        <v>488</v>
      </c>
      <c r="U13" s="13"/>
      <c r="V13" s="13"/>
      <c r="W13" s="13"/>
      <c r="X13" s="13">
        <f t="shared" ca="1" si="12"/>
        <v>0</v>
      </c>
      <c r="Y13" s="13" t="str">
        <f t="shared" ca="1" si="12"/>
        <v>25/5</v>
      </c>
      <c r="Z13" s="13">
        <f t="shared" ca="1" si="12"/>
        <v>0</v>
      </c>
      <c r="AA13" s="13">
        <f t="shared" ca="1" si="12"/>
        <v>0</v>
      </c>
      <c r="AB13" s="15" t="str">
        <f t="shared" ca="1" si="10"/>
        <v>Prices for US East region. Other regions prices may differ.</v>
      </c>
      <c r="AC13" s="29">
        <v>16</v>
      </c>
    </row>
    <row r="14" spans="1:31" s="12" customFormat="1" ht="20" customHeight="1" x14ac:dyDescent="0.2">
      <c r="A14" s="35"/>
      <c r="B14" s="15"/>
      <c r="C14" s="21" t="str">
        <f t="shared" ca="1" si="0"/>
        <v>g3 dedicated host On-demand</v>
      </c>
      <c r="D14" s="15" t="str">
        <f t="shared" ca="1" si="0"/>
        <v>https://aws.amazon.com/ec2/dedicated-hosts/pricing/</v>
      </c>
      <c r="E14" s="21" t="str">
        <f t="shared" ca="1" si="0"/>
        <v>AZ g3 dedicated</v>
      </c>
      <c r="F14" s="18">
        <f t="shared" ca="1" si="5"/>
        <v>0</v>
      </c>
      <c r="G14" s="18">
        <f t="shared" ca="1" si="5"/>
        <v>5.016</v>
      </c>
      <c r="H14" s="18">
        <f t="shared" ca="1" si="6"/>
        <v>0</v>
      </c>
      <c r="I14" s="18">
        <f t="shared" ca="1" si="11"/>
        <v>0</v>
      </c>
      <c r="J14" s="18">
        <f t="shared" ca="1" si="11"/>
        <v>0</v>
      </c>
      <c r="K14" s="18">
        <f t="shared" ca="1" si="2"/>
        <v>0</v>
      </c>
      <c r="L14" s="18">
        <f t="shared" ca="1" si="7"/>
        <v>0</v>
      </c>
      <c r="M14" s="18" t="str">
        <f t="shared" ca="1" si="8"/>
        <v>USD</v>
      </c>
      <c r="N14" s="13">
        <f t="shared" ca="1" si="3"/>
        <v>2.3552</v>
      </c>
      <c r="O14" s="13">
        <f t="shared" ca="1" si="9"/>
        <v>19.3</v>
      </c>
      <c r="P14" s="13" t="str">
        <f t="shared" ca="1" si="12"/>
        <v>M60</v>
      </c>
      <c r="Q14" s="13">
        <f t="shared" ca="1" si="12"/>
        <v>2</v>
      </c>
      <c r="R14" s="13" t="str">
        <f t="shared" ca="1" si="12"/>
        <v>Xeon E5-2686 v4</v>
      </c>
      <c r="S14" s="13">
        <f t="shared" ca="1" si="12"/>
        <v>1.7777777777777777</v>
      </c>
      <c r="T14" s="13">
        <f t="shared" ca="1" si="4"/>
        <v>488</v>
      </c>
      <c r="U14" s="13"/>
      <c r="V14" s="13"/>
      <c r="W14" s="13"/>
      <c r="X14" s="13">
        <f t="shared" ca="1" si="12"/>
        <v>0</v>
      </c>
      <c r="Y14" s="13" t="str">
        <f t="shared" ca="1" si="12"/>
        <v>25/5</v>
      </c>
      <c r="Z14" s="13">
        <f t="shared" ca="1" si="12"/>
        <v>0</v>
      </c>
      <c r="AA14" s="13">
        <f t="shared" ca="1" si="12"/>
        <v>0</v>
      </c>
      <c r="AB14" s="15" t="str">
        <f t="shared" ca="1" si="10"/>
        <v>Prices for US East region. Other regions prices may differ.</v>
      </c>
      <c r="AC14" s="29">
        <v>17</v>
      </c>
    </row>
    <row r="15" spans="1:31" s="12" customFormat="1" ht="20" customHeight="1" x14ac:dyDescent="0.2">
      <c r="A15" s="35"/>
      <c r="B15" s="15"/>
      <c r="C15" s="21" t="str">
        <f t="shared" ca="1" si="0"/>
        <v>p2 dedicated host 1 year no Upfront</v>
      </c>
      <c r="D15" s="15" t="str">
        <f t="shared" ca="1" si="0"/>
        <v>https://aws.amazon.com/ec2/dedicated-hosts/pricing/</v>
      </c>
      <c r="E15" s="21" t="str">
        <f t="shared" ca="1" si="0"/>
        <v>AZ p2 dedicated 1y.</v>
      </c>
      <c r="F15" s="18">
        <f t="shared" ca="1" si="5"/>
        <v>0</v>
      </c>
      <c r="G15" s="18">
        <f t="shared" ca="1" si="5"/>
        <v>0</v>
      </c>
      <c r="H15" s="18">
        <f t="shared" ca="1" si="6"/>
        <v>0</v>
      </c>
      <c r="I15" s="18">
        <f t="shared" ca="1" si="11"/>
        <v>7892.03</v>
      </c>
      <c r="J15" s="18">
        <f t="shared" ca="1" si="11"/>
        <v>0</v>
      </c>
      <c r="K15" s="18">
        <f t="shared" ca="1" si="2"/>
        <v>0</v>
      </c>
      <c r="L15" s="18">
        <f t="shared" ca="1" si="7"/>
        <v>0</v>
      </c>
      <c r="M15" s="18" t="str">
        <f t="shared" ca="1" si="8"/>
        <v>USD</v>
      </c>
      <c r="N15" s="13">
        <f t="shared" ca="1" si="3"/>
        <v>2.6496</v>
      </c>
      <c r="O15" s="13">
        <f t="shared" ca="1" si="9"/>
        <v>69.92</v>
      </c>
      <c r="P15" s="13" t="str">
        <f t="shared" ca="1" si="12"/>
        <v>K80</v>
      </c>
      <c r="Q15" s="13">
        <f t="shared" ca="1" si="12"/>
        <v>8</v>
      </c>
      <c r="R15" s="13" t="str">
        <f t="shared" ca="1" si="12"/>
        <v>Xeon E5-2686 v4</v>
      </c>
      <c r="S15" s="13">
        <f t="shared" ca="1" si="12"/>
        <v>2</v>
      </c>
      <c r="T15" s="13">
        <f t="shared" ca="1" si="4"/>
        <v>732</v>
      </c>
      <c r="U15" s="13"/>
      <c r="V15" s="13"/>
      <c r="W15" s="13"/>
      <c r="X15" s="13">
        <f t="shared" ca="1" si="12"/>
        <v>0</v>
      </c>
      <c r="Y15" s="13" t="str">
        <f t="shared" ca="1" si="12"/>
        <v>25/5</v>
      </c>
      <c r="Z15" s="13">
        <f t="shared" ca="1" si="12"/>
        <v>0</v>
      </c>
      <c r="AA15" s="13">
        <f t="shared" ca="1" si="12"/>
        <v>0</v>
      </c>
      <c r="AB15" s="15" t="str">
        <f t="shared" ca="1" si="10"/>
        <v>Prices for US East region. Other regions prices may differ. 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15" s="29">
        <v>18</v>
      </c>
    </row>
    <row r="16" spans="1:31" s="12" customFormat="1" ht="20" customHeight="1" x14ac:dyDescent="0.2">
      <c r="A16" s="35"/>
      <c r="B16" s="15"/>
      <c r="C16" s="21" t="str">
        <f t="shared" ca="1" si="0"/>
        <v>p2 dedicated host 1 year 100% Upfront</v>
      </c>
      <c r="D16" s="15" t="str">
        <f t="shared" ca="1" si="0"/>
        <v>https://aws.amazon.com/ec2/dedicated-hosts/pricing/</v>
      </c>
      <c r="E16" s="21" t="str">
        <f t="shared" ca="1" si="0"/>
        <v>AZ p2 dedicated 1y.100Up</v>
      </c>
      <c r="F16" s="18">
        <f t="shared" ca="1" si="5"/>
        <v>0</v>
      </c>
      <c r="G16" s="18">
        <f t="shared" ca="1" si="5"/>
        <v>0</v>
      </c>
      <c r="H16" s="18">
        <f t="shared" ca="1" si="6"/>
        <v>0</v>
      </c>
      <c r="I16" s="18">
        <f t="shared" ca="1" si="11"/>
        <v>0</v>
      </c>
      <c r="J16" s="18">
        <f t="shared" ca="1" si="11"/>
        <v>88389</v>
      </c>
      <c r="K16" s="18">
        <f t="shared" ca="1" si="2"/>
        <v>0</v>
      </c>
      <c r="L16" s="18">
        <f t="shared" ca="1" si="7"/>
        <v>0</v>
      </c>
      <c r="M16" s="18" t="str">
        <f t="shared" ca="1" si="8"/>
        <v>USD</v>
      </c>
      <c r="N16" s="13">
        <f t="shared" ca="1" si="3"/>
        <v>2.6496</v>
      </c>
      <c r="O16" s="13">
        <f t="shared" ca="1" si="9"/>
        <v>69.92</v>
      </c>
      <c r="P16" s="13" t="str">
        <f t="shared" ca="1" si="12"/>
        <v>K80</v>
      </c>
      <c r="Q16" s="13">
        <f t="shared" ca="1" si="12"/>
        <v>8</v>
      </c>
      <c r="R16" s="13" t="str">
        <f t="shared" ca="1" si="12"/>
        <v>Xeon E5-2686 v4</v>
      </c>
      <c r="S16" s="13">
        <f t="shared" ca="1" si="12"/>
        <v>2</v>
      </c>
      <c r="T16" s="13">
        <f t="shared" ca="1" si="4"/>
        <v>732</v>
      </c>
      <c r="U16" s="13"/>
      <c r="V16" s="13"/>
      <c r="W16" s="13"/>
      <c r="X16" s="13">
        <f t="shared" ca="1" si="12"/>
        <v>0</v>
      </c>
      <c r="Y16" s="13" t="str">
        <f t="shared" ca="1" si="12"/>
        <v>25/5</v>
      </c>
      <c r="Z16" s="13">
        <f t="shared" ca="1" si="12"/>
        <v>0</v>
      </c>
      <c r="AA16" s="13">
        <f t="shared" ca="1" si="12"/>
        <v>0</v>
      </c>
      <c r="AB16" s="15" t="str">
        <f t="shared" ca="1" si="10"/>
        <v>Prices for US East region. Other regions prices may differ. 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16" s="29">
        <v>19</v>
      </c>
    </row>
    <row r="17" spans="1:29" s="12" customFormat="1" ht="20" customHeight="1" x14ac:dyDescent="0.2">
      <c r="A17" s="35"/>
      <c r="B17" s="15"/>
      <c r="C17" s="21" t="str">
        <f t="shared" ca="1" si="0"/>
        <v>p2 dedicated host 3 years no Upfront</v>
      </c>
      <c r="D17" s="15" t="str">
        <f t="shared" ca="1" si="0"/>
        <v>https://aws.amazon.com/ec2/dedicated-hosts/pricing/</v>
      </c>
      <c r="E17" s="21" t="str">
        <f t="shared" ca="1" si="0"/>
        <v>AZ p2 dedicated 3y.</v>
      </c>
      <c r="F17" s="18">
        <f t="shared" ca="1" si="5"/>
        <v>0</v>
      </c>
      <c r="G17" s="18">
        <f t="shared" ca="1" si="5"/>
        <v>0</v>
      </c>
      <c r="H17" s="18">
        <f t="shared" ca="1" si="6"/>
        <v>0</v>
      </c>
      <c r="I17" s="18">
        <f t="shared" ca="1" si="11"/>
        <v>5896.94</v>
      </c>
      <c r="J17" s="18">
        <f t="shared" ca="1" si="11"/>
        <v>0</v>
      </c>
      <c r="K17" s="18">
        <f t="shared" ca="1" si="2"/>
        <v>0</v>
      </c>
      <c r="L17" s="18">
        <f t="shared" ca="1" si="7"/>
        <v>0</v>
      </c>
      <c r="M17" s="18" t="str">
        <f t="shared" ca="1" si="8"/>
        <v>USD</v>
      </c>
      <c r="N17" s="13">
        <f t="shared" ca="1" si="3"/>
        <v>2.6496</v>
      </c>
      <c r="O17" s="13">
        <f t="shared" ca="1" si="9"/>
        <v>69.92</v>
      </c>
      <c r="P17" s="13" t="str">
        <f t="shared" ca="1" si="12"/>
        <v>K80</v>
      </c>
      <c r="Q17" s="13">
        <f t="shared" ca="1" si="12"/>
        <v>8</v>
      </c>
      <c r="R17" s="13" t="str">
        <f t="shared" ca="1" si="12"/>
        <v>Xeon E5-2686 v4</v>
      </c>
      <c r="S17" s="13">
        <f t="shared" ca="1" si="12"/>
        <v>2</v>
      </c>
      <c r="T17" s="13">
        <f t="shared" ca="1" si="4"/>
        <v>732</v>
      </c>
      <c r="U17" s="13"/>
      <c r="V17" s="13"/>
      <c r="W17" s="13"/>
      <c r="X17" s="13">
        <f t="shared" ca="1" si="12"/>
        <v>0</v>
      </c>
      <c r="Y17" s="13" t="str">
        <f t="shared" ca="1" si="12"/>
        <v>25/5</v>
      </c>
      <c r="Z17" s="13">
        <f t="shared" ca="1" si="12"/>
        <v>0</v>
      </c>
      <c r="AA17" s="13">
        <f t="shared" ca="1" si="12"/>
        <v>0</v>
      </c>
      <c r="AB17" s="15" t="str">
        <f t="shared" ca="1" si="10"/>
        <v>Prices for US East region. Other regions prices may differ. 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17" s="29">
        <v>20</v>
      </c>
    </row>
    <row r="18" spans="1:29" s="12" customFormat="1" ht="20" customHeight="1" x14ac:dyDescent="0.2">
      <c r="A18" s="35"/>
      <c r="B18" s="15"/>
      <c r="C18" s="21" t="str">
        <f t="shared" ca="1" si="0"/>
        <v>p2 dedicated host 3 years  100% Upfront</v>
      </c>
      <c r="D18" s="15" t="str">
        <f t="shared" ca="1" si="0"/>
        <v>https://aws.amazon.com/ec2/dedicated-hosts/pricing/</v>
      </c>
      <c r="E18" s="21" t="str">
        <f t="shared" ca="1" si="0"/>
        <v>AZ p2 dedicated 3y.100Up</v>
      </c>
      <c r="F18" s="18">
        <f t="shared" ca="1" si="5"/>
        <v>0</v>
      </c>
      <c r="G18" s="18">
        <f t="shared" ca="1" si="5"/>
        <v>0</v>
      </c>
      <c r="H18" s="18">
        <f t="shared" ca="1" si="6"/>
        <v>0</v>
      </c>
      <c r="I18" s="18">
        <f t="shared" ca="1" si="11"/>
        <v>0</v>
      </c>
      <c r="J18" s="18">
        <f t="shared" ca="1" si="11"/>
        <v>0</v>
      </c>
      <c r="K18" s="18">
        <f t="shared" ca="1" si="2"/>
        <v>0</v>
      </c>
      <c r="L18" s="18">
        <f t="shared" ca="1" si="7"/>
        <v>184780</v>
      </c>
      <c r="M18" s="18" t="str">
        <f t="shared" ca="1" si="8"/>
        <v>USD</v>
      </c>
      <c r="N18" s="13">
        <f t="shared" ca="1" si="3"/>
        <v>2.6496</v>
      </c>
      <c r="O18" s="13">
        <f t="shared" ca="1" si="9"/>
        <v>69.92</v>
      </c>
      <c r="P18" s="13" t="str">
        <f t="shared" ca="1" si="12"/>
        <v>K80</v>
      </c>
      <c r="Q18" s="13">
        <f t="shared" ca="1" si="12"/>
        <v>8</v>
      </c>
      <c r="R18" s="13" t="str">
        <f t="shared" ca="1" si="12"/>
        <v>Xeon E5-2686 v4</v>
      </c>
      <c r="S18" s="13">
        <f t="shared" ca="1" si="12"/>
        <v>2</v>
      </c>
      <c r="T18" s="13">
        <f t="shared" ca="1" si="4"/>
        <v>732</v>
      </c>
      <c r="U18" s="13"/>
      <c r="V18" s="13"/>
      <c r="W18" s="13"/>
      <c r="X18" s="13">
        <f t="shared" ca="1" si="12"/>
        <v>0</v>
      </c>
      <c r="Y18" s="13" t="str">
        <f t="shared" ca="1" si="12"/>
        <v>25/5</v>
      </c>
      <c r="Z18" s="13">
        <f t="shared" ca="1" si="12"/>
        <v>0</v>
      </c>
      <c r="AA18" s="13">
        <f t="shared" ca="1" si="12"/>
        <v>0</v>
      </c>
      <c r="AB18" s="15" t="str">
        <f t="shared" ca="1" si="10"/>
        <v xml:space="preserve">Prices for US East region. Other regions prices may differ. </v>
      </c>
      <c r="AC18" s="29">
        <v>21</v>
      </c>
    </row>
    <row r="19" spans="1:29" s="12" customFormat="1" ht="20" customHeight="1" x14ac:dyDescent="0.2">
      <c r="A19" s="35"/>
      <c r="B19" s="15"/>
      <c r="C19" s="21" t="str">
        <f t="shared" ca="1" si="0"/>
        <v>p3 dedicated host 1 year on Upfront</v>
      </c>
      <c r="D19" s="15" t="str">
        <f t="shared" ca="1" si="0"/>
        <v>https://aws.amazon.com/ec2/dedicated-hosts/pricing/</v>
      </c>
      <c r="E19" s="21" t="str">
        <f t="shared" ca="1" si="0"/>
        <v>AZ p3 dedicated 1y.</v>
      </c>
      <c r="F19" s="18">
        <f t="shared" ca="1" si="5"/>
        <v>0</v>
      </c>
      <c r="G19" s="18">
        <f t="shared" ca="1" si="5"/>
        <v>0</v>
      </c>
      <c r="H19" s="18">
        <f t="shared" ca="1" si="6"/>
        <v>0</v>
      </c>
      <c r="I19" s="18">
        <f t="shared" ca="1" si="11"/>
        <v>13415.94</v>
      </c>
      <c r="J19" s="18">
        <f t="shared" ca="1" si="11"/>
        <v>0</v>
      </c>
      <c r="K19" s="18">
        <f t="shared" ca="1" si="2"/>
        <v>0</v>
      </c>
      <c r="L19" s="18">
        <f t="shared" ca="1" si="7"/>
        <v>0</v>
      </c>
      <c r="M19" s="18" t="str">
        <f t="shared" ca="1" si="8"/>
        <v>USD</v>
      </c>
      <c r="N19" s="13">
        <f t="shared" ca="1" si="3"/>
        <v>2.6496</v>
      </c>
      <c r="O19" s="13">
        <f t="shared" ca="1" si="9"/>
        <v>112.224</v>
      </c>
      <c r="P19" s="13" t="str">
        <f t="shared" ca="1" si="12"/>
        <v>V100</v>
      </c>
      <c r="Q19" s="13">
        <f t="shared" ca="1" si="12"/>
        <v>8</v>
      </c>
      <c r="R19" s="13" t="str">
        <f t="shared" ca="1" si="12"/>
        <v>Xeon E5-2686 v4</v>
      </c>
      <c r="S19" s="13">
        <f t="shared" ca="1" si="12"/>
        <v>2</v>
      </c>
      <c r="T19" s="13">
        <f t="shared" ca="1" si="4"/>
        <v>488</v>
      </c>
      <c r="U19" s="13"/>
      <c r="V19" s="13"/>
      <c r="W19" s="13"/>
      <c r="X19" s="13">
        <f t="shared" ca="1" si="12"/>
        <v>0</v>
      </c>
      <c r="Y19" s="13" t="str">
        <f t="shared" ca="1" si="12"/>
        <v>25/5</v>
      </c>
      <c r="Z19" s="13">
        <f t="shared" ca="1" si="12"/>
        <v>0</v>
      </c>
      <c r="AA19" s="13">
        <f t="shared" ca="1" si="12"/>
        <v>0</v>
      </c>
      <c r="AB19" s="15" t="str">
        <f t="shared" ca="1" si="10"/>
        <v>Prices for US East region. Other regions prices may differ. 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19" s="29">
        <v>22</v>
      </c>
    </row>
    <row r="20" spans="1:29" s="12" customFormat="1" ht="20" customHeight="1" x14ac:dyDescent="0.2">
      <c r="A20" s="35"/>
      <c r="B20" s="15"/>
      <c r="C20" s="21" t="str">
        <f t="shared" ca="1" si="0"/>
        <v>p3 dedicated host 1 year 100% Upfront</v>
      </c>
      <c r="D20" s="15" t="str">
        <f t="shared" ca="1" si="0"/>
        <v>https://aws.amazon.com/ec2/dedicated-hosts/pricing/</v>
      </c>
      <c r="E20" s="21" t="str">
        <f t="shared" ca="1" si="0"/>
        <v>AZ p3 dedicated 1y.100Up</v>
      </c>
      <c r="F20" s="18">
        <f t="shared" ca="1" si="5"/>
        <v>0</v>
      </c>
      <c r="G20" s="18">
        <f t="shared" ca="1" si="5"/>
        <v>0</v>
      </c>
      <c r="H20" s="18">
        <f t="shared" ca="1" si="6"/>
        <v>0</v>
      </c>
      <c r="I20" s="18">
        <f t="shared" ca="1" si="11"/>
        <v>0</v>
      </c>
      <c r="J20" s="18">
        <f t="shared" ca="1" si="11"/>
        <v>150261</v>
      </c>
      <c r="K20" s="18">
        <f t="shared" ca="1" si="2"/>
        <v>0</v>
      </c>
      <c r="L20" s="18">
        <f t="shared" ca="1" si="7"/>
        <v>0</v>
      </c>
      <c r="M20" s="18" t="str">
        <f t="shared" ca="1" si="8"/>
        <v>USD</v>
      </c>
      <c r="N20" s="13">
        <f t="shared" ca="1" si="3"/>
        <v>2.6496</v>
      </c>
      <c r="O20" s="13">
        <f t="shared" ca="1" si="9"/>
        <v>112.224</v>
      </c>
      <c r="P20" s="13" t="str">
        <f t="shared" ca="1" si="12"/>
        <v>V100</v>
      </c>
      <c r="Q20" s="13">
        <f t="shared" ca="1" si="12"/>
        <v>8</v>
      </c>
      <c r="R20" s="13" t="str">
        <f t="shared" ca="1" si="12"/>
        <v>Xeon E5-2686 v4</v>
      </c>
      <c r="S20" s="13">
        <f t="shared" ca="1" si="12"/>
        <v>2</v>
      </c>
      <c r="T20" s="13">
        <f t="shared" ca="1" si="4"/>
        <v>488</v>
      </c>
      <c r="U20" s="13"/>
      <c r="V20" s="13"/>
      <c r="W20" s="13"/>
      <c r="X20" s="13">
        <f t="shared" ca="1" si="12"/>
        <v>0</v>
      </c>
      <c r="Y20" s="13" t="str">
        <f t="shared" ca="1" si="12"/>
        <v>25/5</v>
      </c>
      <c r="Z20" s="13">
        <f t="shared" ca="1" si="12"/>
        <v>0</v>
      </c>
      <c r="AA20" s="13">
        <f t="shared" ca="1" si="12"/>
        <v>0</v>
      </c>
      <c r="AB20" s="15" t="str">
        <f t="shared" ca="1" si="10"/>
        <v xml:space="preserve">Prices for US East region. Other regions prices may differ. </v>
      </c>
      <c r="AC20" s="29">
        <v>23</v>
      </c>
    </row>
    <row r="21" spans="1:29" s="12" customFormat="1" ht="20" customHeight="1" x14ac:dyDescent="0.2">
      <c r="A21" s="35"/>
      <c r="B21" s="15"/>
      <c r="C21" s="21" t="str">
        <f t="shared" ca="1" si="0"/>
        <v>p3dn.24xlarge</v>
      </c>
      <c r="D21" s="15" t="str">
        <f t="shared" ca="1" si="0"/>
        <v>https://aws.amazon.com/ec2/pricing/on-demand/?refid=em_22240</v>
      </c>
      <c r="E21" s="21" t="str">
        <f t="shared" ca="1" si="0"/>
        <v>AZ p3dn.24xl nvme</v>
      </c>
      <c r="F21" s="18">
        <f t="shared" ca="1" si="5"/>
        <v>0</v>
      </c>
      <c r="G21" s="18">
        <f t="shared" ca="1" si="5"/>
        <v>0.9</v>
      </c>
      <c r="H21" s="18">
        <f t="shared" ca="1" si="6"/>
        <v>0</v>
      </c>
      <c r="I21" s="18">
        <f t="shared" ca="1" si="11"/>
        <v>0</v>
      </c>
      <c r="J21" s="18">
        <f t="shared" ca="1" si="11"/>
        <v>0</v>
      </c>
      <c r="K21" s="18">
        <f t="shared" ca="1" si="2"/>
        <v>0</v>
      </c>
      <c r="L21" s="18">
        <f t="shared" ca="1" si="7"/>
        <v>0</v>
      </c>
      <c r="M21" s="18" t="str">
        <f t="shared" ca="1" si="8"/>
        <v>USD</v>
      </c>
      <c r="N21" s="13">
        <f t="shared" ca="1" si="3"/>
        <v>3.84</v>
      </c>
      <c r="O21" s="13">
        <f t="shared" ca="1" si="9"/>
        <v>112.224</v>
      </c>
      <c r="P21" s="13" t="str">
        <f t="shared" ca="1" si="12"/>
        <v>V100</v>
      </c>
      <c r="Q21" s="13">
        <f t="shared" ca="1" si="12"/>
        <v>8</v>
      </c>
      <c r="R21" s="13" t="str">
        <f t="shared" ca="1" si="12"/>
        <v>Xeon P-8175M</v>
      </c>
      <c r="S21" s="13">
        <f t="shared" ca="1" si="12"/>
        <v>2</v>
      </c>
      <c r="T21" s="13">
        <f t="shared" ca="1" si="4"/>
        <v>768</v>
      </c>
      <c r="U21" s="13"/>
      <c r="V21" s="13"/>
      <c r="W21" s="13"/>
      <c r="X21" s="13">
        <f t="shared" ca="1" si="12"/>
        <v>900</v>
      </c>
      <c r="Y21" s="13" t="str">
        <f t="shared" ca="1" si="12"/>
        <v>100/</v>
      </c>
      <c r="Z21" s="13">
        <f t="shared" ca="1" si="12"/>
        <v>0</v>
      </c>
      <c r="AA21" s="13">
        <f t="shared" ca="1" si="12"/>
        <v>0</v>
      </c>
      <c r="AB21" s="15" t="str">
        <f t="shared" ca="1" si="10"/>
        <v xml:space="preserve">Prices for US East region. Other regions prices may differ. </v>
      </c>
      <c r="AC21" s="29">
        <v>24</v>
      </c>
    </row>
    <row r="22" spans="1:29" ht="20" x14ac:dyDescent="0.2">
      <c r="A22" s="35" t="str">
        <f ca="1">INDIRECT("Sheet1!" &amp; INDIRECT("R1C"&amp;COLUMN(),FALSE) &amp; INDIRECT("AC" &amp; ROW()))</f>
        <v>IBM</v>
      </c>
      <c r="B22" s="15" t="str">
        <f ca="1">INDIRECT("Sheet1!" &amp; INDIRECT("R1C1",FALSE) &amp; (INDIRECT("AC" &amp; ROW())+1))</f>
        <v>https://www.ibm.com/cloud-computing/bluemix/gpu-computing</v>
      </c>
      <c r="C22" s="21" t="str">
        <f t="shared" ca="1" si="0"/>
        <v>V100 2620</v>
      </c>
      <c r="D22" s="15" t="str">
        <f t="shared" ca="1" si="0"/>
        <v>https://www.softlayer.com/cloud-computing/bluemix/store/configureOrder/553?language=en&amp;cm_mc_uid=13133472012515151783831&amp;cm_mc_sid_50200000=1517002889&amp;cm_mc_sid_52640000=</v>
      </c>
      <c r="E22" s="21" t="str">
        <f t="shared" ca="1" si="0"/>
        <v>IBM V100 2620</v>
      </c>
      <c r="F22" s="18">
        <f t="shared" ca="1" si="5"/>
        <v>0</v>
      </c>
      <c r="G22" s="18">
        <f t="shared" ca="1" si="5"/>
        <v>0</v>
      </c>
      <c r="H22" s="18">
        <f t="shared" ca="1" si="6"/>
        <v>0</v>
      </c>
      <c r="I22" s="18">
        <f t="shared" ref="I22:I29" ca="1" si="13">INDIRECT("Sheet1!"&amp;INDIRECT("R1C"&amp;COLUMN(),FALSE)&amp;INDIRECT("AC"&amp;ROW()))</f>
        <v>1819</v>
      </c>
      <c r="J22" s="18">
        <f t="shared" ca="1" si="11"/>
        <v>0</v>
      </c>
      <c r="K22" s="18">
        <f t="shared" ca="1" si="2"/>
        <v>0</v>
      </c>
      <c r="L22" s="18">
        <f t="shared" ca="1" si="7"/>
        <v>0</v>
      </c>
      <c r="M22" s="18" t="str">
        <f t="shared" ca="1" si="8"/>
        <v>USD</v>
      </c>
      <c r="N22" s="13">
        <f t="shared" ca="1" si="3"/>
        <v>1.0752000000000002</v>
      </c>
      <c r="O22" s="13">
        <f t="shared" ref="O22:O29" ca="1" si="14">INDIRECT("Sheet1!"&amp;INDIRECT("R1C"&amp;COLUMN(),FALSE)&amp;INDIRECT("AC"&amp;ROW())) * INDIRECT("Sheet1!D"&amp; INDIRECT("AC"&amp;ROW()))</f>
        <v>14.028</v>
      </c>
      <c r="P22" s="13" t="str">
        <f t="shared" ref="P22:W35" ca="1" si="15">INDIRECT("Sheet1!"&amp;INDIRECT("R1C"&amp;COLUMN(),FALSE)&amp;INDIRECT("AC"&amp;ROW()))</f>
        <v>V100</v>
      </c>
      <c r="Q22" s="13">
        <f t="shared" ca="1" si="15"/>
        <v>1</v>
      </c>
      <c r="R22" s="13" t="str">
        <f t="shared" ca="1" si="15"/>
        <v>Xeon E5-2620 v4</v>
      </c>
      <c r="S22" s="13">
        <f t="shared" ca="1" si="15"/>
        <v>2</v>
      </c>
      <c r="T22" s="13">
        <f t="shared" ca="1" si="15"/>
        <v>64</v>
      </c>
      <c r="U22" s="13" t="str">
        <f t="shared" ca="1" si="4"/>
        <v>SATA</v>
      </c>
      <c r="V22" s="13">
        <f t="shared" ca="1" si="4"/>
        <v>1000</v>
      </c>
      <c r="W22" s="13">
        <f t="shared" ca="1" si="4"/>
        <v>0</v>
      </c>
      <c r="X22" s="13">
        <f t="shared" ca="1" si="4"/>
        <v>0</v>
      </c>
      <c r="Y22" s="13" t="str">
        <f t="shared" ca="1" si="4"/>
        <v>10/10</v>
      </c>
      <c r="Z22" s="13">
        <f t="shared" ca="1" si="4"/>
        <v>0</v>
      </c>
      <c r="AA22" s="13">
        <f t="shared" ca="1" si="4"/>
        <v>0</v>
      </c>
      <c r="AB22" s="15" t="str">
        <f t="shared" ca="1" si="10"/>
        <v>500 GB of Internet traffic included.</v>
      </c>
      <c r="AC22" s="29">
        <v>29</v>
      </c>
    </row>
    <row r="23" spans="1:29" s="12" customFormat="1" ht="20" x14ac:dyDescent="0.2">
      <c r="A23" s="27"/>
      <c r="B23" s="15"/>
      <c r="C23" s="21" t="str">
        <f t="shared" ca="1" si="0"/>
        <v>V100 2650</v>
      </c>
      <c r="D23" s="15" t="str">
        <f t="shared" ca="1" si="0"/>
        <v>https://www.softlayer.com/cloud-computing/bluemix/store/configureOrder/553?language=en&amp;cm_mc_uid=13133472012515151783831&amp;cm_mc_sid_50200000=1517002889&amp;cm_mc_sid_52640001=</v>
      </c>
      <c r="E23" s="21" t="str">
        <f t="shared" ca="1" si="0"/>
        <v>IBM V100 2650</v>
      </c>
      <c r="F23" s="18">
        <f t="shared" ca="1" si="5"/>
        <v>0</v>
      </c>
      <c r="G23" s="18">
        <f t="shared" ca="1" si="5"/>
        <v>0</v>
      </c>
      <c r="H23" s="18">
        <f t="shared" ca="1" si="6"/>
        <v>0</v>
      </c>
      <c r="I23" s="18">
        <f t="shared" ca="1" si="13"/>
        <v>1899</v>
      </c>
      <c r="J23" s="18">
        <f t="shared" ca="1" si="11"/>
        <v>0</v>
      </c>
      <c r="K23" s="18">
        <f t="shared" ca="1" si="2"/>
        <v>0</v>
      </c>
      <c r="L23" s="18">
        <f t="shared" ref="L23:L93" ca="1" si="16">INDIRECT("Sheet1!"&amp;INDIRECT("R1C"&amp;COLUMN(),FALSE)&amp;INDIRECT("AC"&amp;ROW()))</f>
        <v>0</v>
      </c>
      <c r="M23" s="18" t="str">
        <f t="shared" ca="1" si="8"/>
        <v>USD</v>
      </c>
      <c r="N23" s="13">
        <f t="shared" ca="1" si="3"/>
        <v>1.6896000000000002</v>
      </c>
      <c r="O23" s="13">
        <f t="shared" ca="1" si="14"/>
        <v>14.028</v>
      </c>
      <c r="P23" s="13" t="str">
        <f t="shared" ca="1" si="15"/>
        <v>V100</v>
      </c>
      <c r="Q23" s="13">
        <f t="shared" ca="1" si="15"/>
        <v>1</v>
      </c>
      <c r="R23" s="13" t="str">
        <f t="shared" ca="1" si="15"/>
        <v>Xeon E5-2650 v4</v>
      </c>
      <c r="S23" s="13">
        <f t="shared" ca="1" si="15"/>
        <v>2</v>
      </c>
      <c r="T23" s="13">
        <f t="shared" ca="1" si="15"/>
        <v>64</v>
      </c>
      <c r="U23" s="13" t="str">
        <f t="shared" ca="1" si="4"/>
        <v>SATA</v>
      </c>
      <c r="V23" s="13">
        <f t="shared" ca="1" si="4"/>
        <v>1000</v>
      </c>
      <c r="W23" s="13">
        <f t="shared" ca="1" si="4"/>
        <v>0</v>
      </c>
      <c r="X23" s="13">
        <f t="shared" ca="1" si="4"/>
        <v>0</v>
      </c>
      <c r="Y23" s="13" t="str">
        <f t="shared" ca="1" si="4"/>
        <v>10/10</v>
      </c>
      <c r="Z23" s="13">
        <f t="shared" ca="1" si="4"/>
        <v>0</v>
      </c>
      <c r="AA23" s="13">
        <f t="shared" ca="1" si="4"/>
        <v>0</v>
      </c>
      <c r="AB23" s="15" t="str">
        <f t="shared" ca="1" si="10"/>
        <v>500 GB of Internet traffic included.</v>
      </c>
      <c r="AC23" s="29">
        <v>30</v>
      </c>
    </row>
    <row r="24" spans="1:29" s="12" customFormat="1" ht="20" x14ac:dyDescent="0.2">
      <c r="A24" s="32"/>
      <c r="B24" s="15"/>
      <c r="C24" s="21" t="str">
        <f t="shared" ca="1" si="0"/>
        <v>V100 2690</v>
      </c>
      <c r="D24" s="15" t="str">
        <f t="shared" ca="1" si="0"/>
        <v>https://www.softlayer.com/cloud-computing/bluemix/store/configureOrder/553?language=en&amp;cm_mc_uid=13133472012515151783831&amp;cm_mc_sid_50200000=1517002889&amp;cm_mc_sid_52640002=</v>
      </c>
      <c r="E24" s="21" t="str">
        <f t="shared" ca="1" si="0"/>
        <v>IBM V100 2690</v>
      </c>
      <c r="F24" s="18">
        <f t="shared" ca="1" si="5"/>
        <v>0</v>
      </c>
      <c r="G24" s="18">
        <f t="shared" ca="1" si="5"/>
        <v>0</v>
      </c>
      <c r="H24" s="18">
        <f t="shared" ca="1" si="6"/>
        <v>0</v>
      </c>
      <c r="I24" s="18">
        <f t="shared" ca="1" si="13"/>
        <v>1989</v>
      </c>
      <c r="J24" s="18">
        <f t="shared" ca="1" si="11"/>
        <v>0</v>
      </c>
      <c r="K24" s="18">
        <f t="shared" ca="1" si="2"/>
        <v>0</v>
      </c>
      <c r="L24" s="18">
        <f t="shared" ca="1" si="16"/>
        <v>0</v>
      </c>
      <c r="M24" s="18" t="str">
        <f t="shared" ca="1" si="8"/>
        <v>USD</v>
      </c>
      <c r="N24" s="13">
        <f t="shared" ca="1" si="3"/>
        <v>2.3296000000000001</v>
      </c>
      <c r="O24" s="13">
        <f t="shared" ca="1" si="14"/>
        <v>14.028</v>
      </c>
      <c r="P24" s="13" t="str">
        <f t="shared" ca="1" si="15"/>
        <v>V100</v>
      </c>
      <c r="Q24" s="13">
        <f t="shared" ca="1" si="15"/>
        <v>1</v>
      </c>
      <c r="R24" s="13" t="str">
        <f t="shared" ca="1" si="15"/>
        <v>Xeon E5-2690 v4</v>
      </c>
      <c r="S24" s="13">
        <f t="shared" ca="1" si="15"/>
        <v>2</v>
      </c>
      <c r="T24" s="13">
        <f t="shared" ca="1" si="15"/>
        <v>64</v>
      </c>
      <c r="U24" s="13" t="str">
        <f t="shared" ca="1" si="4"/>
        <v>SATA</v>
      </c>
      <c r="V24" s="13">
        <f t="shared" ca="1" si="4"/>
        <v>1000</v>
      </c>
      <c r="W24" s="13">
        <f t="shared" ca="1" si="4"/>
        <v>0</v>
      </c>
      <c r="X24" s="13">
        <f t="shared" ca="1" si="4"/>
        <v>0</v>
      </c>
      <c r="Y24" s="13" t="str">
        <f t="shared" ca="1" si="4"/>
        <v>10/10</v>
      </c>
      <c r="Z24" s="13">
        <f t="shared" ca="1" si="4"/>
        <v>0</v>
      </c>
      <c r="AA24" s="13">
        <f t="shared" ca="1" si="4"/>
        <v>0</v>
      </c>
      <c r="AB24" s="15" t="str">
        <f t="shared" ca="1" si="10"/>
        <v>500 GB of Internet traffic included.</v>
      </c>
      <c r="AC24" s="29">
        <v>31</v>
      </c>
    </row>
    <row r="25" spans="1:29" s="12" customFormat="1" ht="20" x14ac:dyDescent="0.2">
      <c r="A25" s="32"/>
      <c r="B25" s="15"/>
      <c r="C25" s="21" t="str">
        <f t="shared" ca="1" si="0"/>
        <v>P100 E5-2620v4</v>
      </c>
      <c r="D25" s="15" t="str">
        <f t="shared" ca="1" si="0"/>
        <v>https://www.softlayer.com/cloud-computing/bluemix/store/configureOrder/553?language=en&amp;cm_mc_uid=85839695048713933876447&amp;cm_mc_sid_50200000=1495792638&amp;cm_mc_sid_52640000=1495792638</v>
      </c>
      <c r="E25" s="21" t="str">
        <f t="shared" ca="1" si="0"/>
        <v>IBM P100 E5-2620v4</v>
      </c>
      <c r="F25" s="18">
        <f t="shared" ca="1" si="5"/>
        <v>0</v>
      </c>
      <c r="G25" s="18">
        <f t="shared" ca="1" si="5"/>
        <v>0</v>
      </c>
      <c r="H25" s="18">
        <f t="shared" ca="1" si="6"/>
        <v>0</v>
      </c>
      <c r="I25" s="18">
        <f t="shared" ca="1" si="13"/>
        <v>1569</v>
      </c>
      <c r="J25" s="18">
        <f t="shared" ca="1" si="11"/>
        <v>0</v>
      </c>
      <c r="K25" s="18">
        <f t="shared" ca="1" si="2"/>
        <v>0</v>
      </c>
      <c r="L25" s="18">
        <f t="shared" ca="1" si="16"/>
        <v>0</v>
      </c>
      <c r="M25" s="18" t="str">
        <f t="shared" ca="1" si="8"/>
        <v>USD</v>
      </c>
      <c r="N25" s="13">
        <f t="shared" ca="1" si="3"/>
        <v>1.0752000000000002</v>
      </c>
      <c r="O25" s="13">
        <f t="shared" ca="1" si="14"/>
        <v>9.34</v>
      </c>
      <c r="P25" s="13" t="str">
        <f t="shared" ca="1" si="15"/>
        <v>P100</v>
      </c>
      <c r="Q25" s="13">
        <f t="shared" ca="1" si="15"/>
        <v>1</v>
      </c>
      <c r="R25" s="13" t="str">
        <f t="shared" ca="1" si="15"/>
        <v>Xeon E5-2620 v4</v>
      </c>
      <c r="S25" s="13">
        <f t="shared" ca="1" si="15"/>
        <v>2</v>
      </c>
      <c r="T25" s="13">
        <f t="shared" ca="1" si="15"/>
        <v>64</v>
      </c>
      <c r="U25" s="13" t="str">
        <f t="shared" ca="1" si="4"/>
        <v>SATA</v>
      </c>
      <c r="V25" s="13">
        <f t="shared" ca="1" si="4"/>
        <v>1000</v>
      </c>
      <c r="W25" s="13">
        <f t="shared" ca="1" si="4"/>
        <v>0</v>
      </c>
      <c r="X25" s="13">
        <f t="shared" ca="1" si="4"/>
        <v>0</v>
      </c>
      <c r="Y25" s="13" t="str">
        <f t="shared" ca="1" si="4"/>
        <v>10/10</v>
      </c>
      <c r="Z25" s="13">
        <f t="shared" ca="1" si="4"/>
        <v>0</v>
      </c>
      <c r="AA25" s="13">
        <f t="shared" ca="1" si="4"/>
        <v>0</v>
      </c>
      <c r="AB25" s="15" t="str">
        <f t="shared" ca="1" si="10"/>
        <v>500 GB of Internet traffic included.</v>
      </c>
      <c r="AC25" s="29">
        <v>32</v>
      </c>
    </row>
    <row r="26" spans="1:29" s="12" customFormat="1" ht="20" x14ac:dyDescent="0.2">
      <c r="A26" s="32"/>
      <c r="B26" s="15"/>
      <c r="C26" s="21" t="str">
        <f t="shared" ca="1" si="0"/>
        <v>P100 E5-2650v4</v>
      </c>
      <c r="D26" s="15" t="str">
        <f t="shared" ca="1" si="0"/>
        <v>https://www.softlayer.com/cloud-computing/bluemix/store/configureOrder/553?language=en&amp;cm_mc_uid=85839695048713933876447&amp;cm_mc_sid_50200000=1495792638&amp;cm_mc_sid_52640000=1495792639</v>
      </c>
      <c r="E26" s="21" t="str">
        <f t="shared" ca="1" si="0"/>
        <v>IBM P100 E5-2650v4</v>
      </c>
      <c r="F26" s="18">
        <f t="shared" ca="1" si="5"/>
        <v>0</v>
      </c>
      <c r="G26" s="18">
        <f t="shared" ca="1" si="5"/>
        <v>0</v>
      </c>
      <c r="H26" s="18">
        <f t="shared" ca="1" si="6"/>
        <v>0</v>
      </c>
      <c r="I26" s="18">
        <f t="shared" ca="1" si="13"/>
        <v>1649</v>
      </c>
      <c r="J26" s="18">
        <f t="shared" ca="1" si="11"/>
        <v>0</v>
      </c>
      <c r="K26" s="18">
        <f t="shared" ca="1" si="2"/>
        <v>0</v>
      </c>
      <c r="L26" s="18">
        <f t="shared" ca="1" si="16"/>
        <v>0</v>
      </c>
      <c r="M26" s="18" t="str">
        <f t="shared" ca="1" si="8"/>
        <v>USD</v>
      </c>
      <c r="N26" s="13">
        <f t="shared" ca="1" si="3"/>
        <v>1.6896000000000002</v>
      </c>
      <c r="O26" s="13">
        <f t="shared" ca="1" si="14"/>
        <v>9.34</v>
      </c>
      <c r="P26" s="13" t="str">
        <f t="shared" ca="1" si="15"/>
        <v>P100</v>
      </c>
      <c r="Q26" s="13">
        <f t="shared" ca="1" si="15"/>
        <v>1</v>
      </c>
      <c r="R26" s="13" t="str">
        <f t="shared" ca="1" si="15"/>
        <v>Xeon E5-2650 v4</v>
      </c>
      <c r="S26" s="13">
        <f t="shared" ca="1" si="15"/>
        <v>2</v>
      </c>
      <c r="T26" s="13">
        <f t="shared" ca="1" si="15"/>
        <v>64</v>
      </c>
      <c r="U26" s="13" t="str">
        <f t="shared" ca="1" si="4"/>
        <v>SATA</v>
      </c>
      <c r="V26" s="13">
        <f t="shared" ca="1" si="4"/>
        <v>1000</v>
      </c>
      <c r="W26" s="13">
        <f t="shared" ca="1" si="4"/>
        <v>0</v>
      </c>
      <c r="X26" s="13">
        <f t="shared" ca="1" si="4"/>
        <v>0</v>
      </c>
      <c r="Y26" s="13" t="str">
        <f t="shared" ca="1" si="4"/>
        <v>10/10</v>
      </c>
      <c r="Z26" s="13">
        <f t="shared" ca="1" si="4"/>
        <v>0</v>
      </c>
      <c r="AA26" s="13">
        <f t="shared" ca="1" si="4"/>
        <v>0</v>
      </c>
      <c r="AB26" s="15" t="str">
        <f t="shared" ca="1" si="10"/>
        <v>500 GB of Internet traffic included.</v>
      </c>
      <c r="AC26" s="29">
        <v>33</v>
      </c>
    </row>
    <row r="27" spans="1:29" s="12" customFormat="1" ht="20" x14ac:dyDescent="0.2">
      <c r="A27" s="32"/>
      <c r="B27" s="15"/>
      <c r="C27" s="21" t="str">
        <f t="shared" ca="1" si="0"/>
        <v>P100 E5-2690v4</v>
      </c>
      <c r="D27" s="15" t="str">
        <f t="shared" ca="1" si="0"/>
        <v>https://www.softlayer.com/cloud-computing/bluemix/store/configureOrder/553?language=en&amp;cm_mc_uid=85839695048713933876447&amp;cm_mc_sid_50200000=84470091517907062056&amp;cm_mc_sid_52640000=53878961517907062058</v>
      </c>
      <c r="E27" s="21" t="str">
        <f t="shared" ca="1" si="0"/>
        <v>IBM P100 E5-2690v4</v>
      </c>
      <c r="F27" s="18"/>
      <c r="G27" s="18">
        <f t="shared" ca="1" si="5"/>
        <v>0</v>
      </c>
      <c r="H27" s="18">
        <f t="shared" ca="1" si="6"/>
        <v>0</v>
      </c>
      <c r="I27" s="18">
        <f t="shared" ca="1" si="13"/>
        <v>1739</v>
      </c>
      <c r="J27" s="18">
        <f t="shared" ca="1" si="11"/>
        <v>0</v>
      </c>
      <c r="K27" s="18"/>
      <c r="L27" s="18"/>
      <c r="M27" s="18" t="str">
        <f t="shared" ca="1" si="8"/>
        <v>USD</v>
      </c>
      <c r="N27" s="13">
        <f t="shared" ca="1" si="3"/>
        <v>2.3296000000000001</v>
      </c>
      <c r="O27" s="13">
        <f t="shared" ca="1" si="14"/>
        <v>9.34</v>
      </c>
      <c r="P27" s="13" t="str">
        <f t="shared" ca="1" si="15"/>
        <v>P100</v>
      </c>
      <c r="Q27" s="13">
        <f t="shared" ca="1" si="15"/>
        <v>1</v>
      </c>
      <c r="R27" s="13" t="str">
        <f t="shared" ca="1" si="15"/>
        <v>Xeon E5-2690 v4</v>
      </c>
      <c r="S27" s="13">
        <f t="shared" ca="1" si="15"/>
        <v>2</v>
      </c>
      <c r="T27" s="13">
        <f t="shared" ca="1" si="15"/>
        <v>128</v>
      </c>
      <c r="U27" s="13" t="str">
        <f t="shared" ca="1" si="4"/>
        <v>SSD</v>
      </c>
      <c r="V27" s="13">
        <f t="shared" ca="1" si="4"/>
        <v>960</v>
      </c>
      <c r="W27" s="13">
        <f t="shared" ca="1" si="4"/>
        <v>0</v>
      </c>
      <c r="X27" s="13">
        <f t="shared" ref="X27:AA38" ca="1" si="17">INDIRECT("Sheet1!"&amp;INDIRECT("R1C"&amp;COLUMN(),FALSE)&amp;INDIRECT("AC"&amp;ROW()))</f>
        <v>0</v>
      </c>
      <c r="Y27" s="13" t="str">
        <f t="shared" ca="1" si="17"/>
        <v>10/10</v>
      </c>
      <c r="Z27" s="13">
        <f t="shared" ca="1" si="17"/>
        <v>0</v>
      </c>
      <c r="AA27" s="13">
        <f t="shared" ca="1" si="17"/>
        <v>0</v>
      </c>
      <c r="AB27" s="15" t="str">
        <f t="shared" ca="1" si="10"/>
        <v>500GB of Internet traffic included.</v>
      </c>
      <c r="AC27" s="29">
        <v>34</v>
      </c>
    </row>
    <row r="28" spans="1:29" s="12" customFormat="1" ht="20" x14ac:dyDescent="0.2">
      <c r="A28" s="32"/>
      <c r="B28" s="15"/>
      <c r="C28" s="21" t="str">
        <f t="shared" ref="C28:E44" ca="1" si="18">INDIRECT("Sheet1!"&amp;INDIRECT("R1C"&amp;COLUMN(),FALSE)&amp;INDIRECT("AC"&amp;ROW()))</f>
        <v>M60 E5-2620v4</v>
      </c>
      <c r="D28" s="15" t="str">
        <f t="shared" ca="1" si="18"/>
        <v>https://www.softlayer.com/cloud-computing/bluemix/store/orderHourlyBareMetalInstance/178087/171?language=en&amp;cm_mc_uid=85839695048713933876447&amp;cm_mc_sid_50200000=1495792638&amp;cm_mc_sid_52640000=1495792638</v>
      </c>
      <c r="E28" s="21" t="str">
        <f t="shared" ca="1" si="18"/>
        <v>IBM M60 2620v4</v>
      </c>
      <c r="F28" s="18"/>
      <c r="G28" s="18">
        <f t="shared" ca="1" si="5"/>
        <v>2.7989999999999999</v>
      </c>
      <c r="H28" s="18">
        <f t="shared" ca="1" si="6"/>
        <v>0</v>
      </c>
      <c r="I28" s="18">
        <f t="shared" ca="1" si="13"/>
        <v>0</v>
      </c>
      <c r="J28" s="18">
        <f t="shared" ca="1" si="11"/>
        <v>0</v>
      </c>
      <c r="K28" s="18"/>
      <c r="L28" s="18"/>
      <c r="M28" s="18" t="str">
        <f t="shared" ca="1" si="8"/>
        <v>USD</v>
      </c>
      <c r="N28" s="13">
        <f t="shared" ca="1" si="3"/>
        <v>1.0752000000000002</v>
      </c>
      <c r="O28" s="13">
        <f t="shared" ca="1" si="14"/>
        <v>9.65</v>
      </c>
      <c r="P28" s="13" t="str">
        <f t="shared" ca="1" si="15"/>
        <v>M60</v>
      </c>
      <c r="Q28" s="13">
        <f t="shared" ca="1" si="15"/>
        <v>1</v>
      </c>
      <c r="R28" s="13" t="str">
        <f t="shared" ca="1" si="15"/>
        <v>Xeon E5-2620 v4</v>
      </c>
      <c r="S28" s="13">
        <f t="shared" ca="1" si="15"/>
        <v>2</v>
      </c>
      <c r="T28" s="13">
        <f t="shared" ca="1" si="15"/>
        <v>128</v>
      </c>
      <c r="U28" s="13" t="str">
        <f t="shared" ca="1" si="15"/>
        <v>SATA</v>
      </c>
      <c r="V28" s="13">
        <f t="shared" ca="1" si="15"/>
        <v>1000</v>
      </c>
      <c r="W28" s="13" t="str">
        <f t="shared" ca="1" si="15"/>
        <v xml:space="preserve">SATA RAID1 </v>
      </c>
      <c r="X28" s="13">
        <f t="shared" ca="1" si="17"/>
        <v>1000</v>
      </c>
      <c r="Y28" s="13" t="str">
        <f t="shared" ca="1" si="17"/>
        <v>10/10</v>
      </c>
      <c r="Z28" s="13">
        <f t="shared" ca="1" si="17"/>
        <v>0</v>
      </c>
      <c r="AA28" s="13">
        <f t="shared" ca="1" si="17"/>
        <v>0</v>
      </c>
      <c r="AB28" s="15" t="str">
        <f t="shared" ca="1" si="10"/>
        <v>No Internet traffic included.</v>
      </c>
      <c r="AC28" s="29">
        <v>35</v>
      </c>
    </row>
    <row r="29" spans="1:29" s="12" customFormat="1" ht="20" x14ac:dyDescent="0.2">
      <c r="A29" s="32"/>
      <c r="B29" s="15"/>
      <c r="C29" s="21" t="str">
        <f t="shared" ca="1" si="18"/>
        <v>M60x2 E5-2690v4</v>
      </c>
      <c r="D29" s="15" t="str">
        <f t="shared" ca="1" si="18"/>
        <v>https://www.softlayer.com/cloud-computing/bluemix/store/orderHourlyBareMetalInstance/178055/177?language=en&amp;cm_mc_uid=85839695048713933876447&amp;cm_mc_sid_50200000=1495792638&amp;cm_mc_sid_52640000=1495792638</v>
      </c>
      <c r="E29" s="21" t="str">
        <f t="shared" ca="1" si="18"/>
        <v>IBM M60x2 2690v4</v>
      </c>
      <c r="F29" s="18"/>
      <c r="G29" s="18">
        <f t="shared" ca="1" si="5"/>
        <v>4.9749999999999996</v>
      </c>
      <c r="H29" s="18">
        <f t="shared" ca="1" si="6"/>
        <v>0</v>
      </c>
      <c r="I29" s="18">
        <f t="shared" ca="1" si="13"/>
        <v>0</v>
      </c>
      <c r="J29" s="18">
        <f t="shared" ca="1" si="11"/>
        <v>0</v>
      </c>
      <c r="K29" s="18"/>
      <c r="L29" s="18"/>
      <c r="M29" s="18" t="str">
        <f t="shared" ca="1" si="8"/>
        <v>USD</v>
      </c>
      <c r="N29" s="13">
        <f t="shared" ca="1" si="3"/>
        <v>2.3296000000000001</v>
      </c>
      <c r="O29" s="13">
        <f t="shared" ca="1" si="14"/>
        <v>19.3</v>
      </c>
      <c r="P29" s="13" t="str">
        <f t="shared" ca="1" si="15"/>
        <v>M60</v>
      </c>
      <c r="Q29" s="13">
        <f t="shared" ca="1" si="15"/>
        <v>2</v>
      </c>
      <c r="R29" s="13" t="str">
        <f t="shared" ca="1" si="15"/>
        <v>Xeon E5-2690 v4</v>
      </c>
      <c r="S29" s="13">
        <f t="shared" ca="1" si="15"/>
        <v>2</v>
      </c>
      <c r="T29" s="13">
        <f t="shared" ca="1" si="15"/>
        <v>256</v>
      </c>
      <c r="U29" s="13" t="str">
        <f t="shared" ca="1" si="15"/>
        <v>SATA</v>
      </c>
      <c r="V29" s="13">
        <f t="shared" ca="1" si="15"/>
        <v>4000</v>
      </c>
      <c r="W29" s="13" t="str">
        <f t="shared" ca="1" si="15"/>
        <v>SATA RAID1</v>
      </c>
      <c r="X29" s="13">
        <f t="shared" ca="1" si="17"/>
        <v>4000</v>
      </c>
      <c r="Y29" s="13" t="str">
        <f t="shared" ca="1" si="17"/>
        <v>10/10</v>
      </c>
      <c r="Z29" s="13">
        <f t="shared" ca="1" si="17"/>
        <v>0</v>
      </c>
      <c r="AA29" s="13">
        <f t="shared" ca="1" si="17"/>
        <v>0</v>
      </c>
      <c r="AB29" s="15" t="str">
        <f t="shared" ca="1" si="10"/>
        <v>No Internet traffic included.</v>
      </c>
      <c r="AC29" s="29">
        <v>36</v>
      </c>
    </row>
    <row r="30" spans="1:29" s="12" customFormat="1" ht="18" customHeight="1" x14ac:dyDescent="0.2">
      <c r="A30" s="35">
        <f ca="1">INDIRECT("Sheet1!" &amp; INDIRECT("R1C"&amp;COLUMN(),FALSE) &amp; INDIRECT("AC" &amp; ROW()))</f>
        <v>0</v>
      </c>
      <c r="B30" s="15">
        <f ca="1">INDIRECT("Sheet1!" &amp; INDIRECT("R1C1",FALSE) &amp; (INDIRECT("AC" &amp; ROW())+1))</f>
        <v>0</v>
      </c>
      <c r="C30" s="21" t="str">
        <f t="shared" ca="1" si="18"/>
        <v>M60 E5-2620v3</v>
      </c>
      <c r="D30" s="15" t="str">
        <f t="shared" ca="1" si="18"/>
        <v>https://www.softlayer.com/cloud-computing/bluemix/Store/configureOrder/251/47057,168829,2397?language=en&amp;cm_mc_uid=85839695048713933876447&amp;cm_mc_sid_50200000=1496127251&amp;cm_mc_sid_52640000=1496127251</v>
      </c>
      <c r="E30" s="21" t="str">
        <f t="shared" ca="1" si="18"/>
        <v>IBM M60 2620v3</v>
      </c>
      <c r="F30" s="18">
        <f t="shared" ca="1" si="5"/>
        <v>0</v>
      </c>
      <c r="G30" s="18">
        <f t="shared" ca="1" si="5"/>
        <v>0</v>
      </c>
      <c r="H30" s="18">
        <f t="shared" ca="1" si="6"/>
        <v>0</v>
      </c>
      <c r="I30" s="18">
        <f t="shared" ref="I30:J35" ca="1" si="19">INDIRECT("Sheet1!"&amp;INDIRECT("R1C"&amp;COLUMN(),FALSE)&amp;INDIRECT("AC"&amp;ROW()))</f>
        <v>1469</v>
      </c>
      <c r="J30" s="18">
        <f t="shared" ca="1" si="11"/>
        <v>0</v>
      </c>
      <c r="K30" s="18">
        <f t="shared" ref="J30:K51" ca="1" si="20">INDIRECT("Sheet1!"&amp;INDIRECT("R1C"&amp;COLUMN(),FALSE)&amp;INDIRECT("AC"&amp;ROW()))</f>
        <v>0</v>
      </c>
      <c r="L30" s="18">
        <f t="shared" ca="1" si="16"/>
        <v>0</v>
      </c>
      <c r="M30" s="18" t="str">
        <f t="shared" ca="1" si="8"/>
        <v>USD</v>
      </c>
      <c r="N30" s="13">
        <f ca="1">INDIRECT("Sheet1!"&amp;INDIRECT("R1C"&amp;COLUMN(),FALSE)&amp;INDIRECT("AC"&amp;ROW())) * INDIRECT("Sheet1!L"&amp; INDIRECT("AC"&amp;ROW()))</f>
        <v>0.92159999999999986</v>
      </c>
      <c r="O30" s="13">
        <f t="shared" ref="O30:O35" ca="1" si="21">INDIRECT("Sheet1!"&amp;INDIRECT("R1C"&amp;COLUMN(),FALSE)&amp;INDIRECT("AC"&amp;ROW())) * INDIRECT("Sheet1!D"&amp; INDIRECT("AC"&amp;ROW()))</f>
        <v>9.65</v>
      </c>
      <c r="P30" s="13" t="str">
        <f t="shared" ca="1" si="15"/>
        <v>M60</v>
      </c>
      <c r="Q30" s="13">
        <f t="shared" ca="1" si="15"/>
        <v>1</v>
      </c>
      <c r="R30" s="13" t="str">
        <f t="shared" ca="1" si="15"/>
        <v>Xeon E5-2620 v3</v>
      </c>
      <c r="S30" s="13">
        <f t="shared" ca="1" si="15"/>
        <v>2</v>
      </c>
      <c r="T30" s="13">
        <f t="shared" ca="1" si="15"/>
        <v>64</v>
      </c>
      <c r="U30" s="13" t="str">
        <f t="shared" ref="U30:V53" ca="1" si="22">INDIRECT("Sheet1!"&amp;INDIRECT("R1C"&amp;COLUMN(),FALSE)&amp;INDIRECT("AC"&amp;ROW()))</f>
        <v>SATA</v>
      </c>
      <c r="V30" s="13">
        <f t="shared" ca="1" si="22"/>
        <v>1000</v>
      </c>
      <c r="W30" s="13">
        <f t="shared" ca="1" si="15"/>
        <v>0</v>
      </c>
      <c r="X30" s="13">
        <f t="shared" ca="1" si="17"/>
        <v>0</v>
      </c>
      <c r="Y30" s="13" t="str">
        <f t="shared" ca="1" si="17"/>
        <v>10/10</v>
      </c>
      <c r="Z30" s="13">
        <f t="shared" ca="1" si="17"/>
        <v>0</v>
      </c>
      <c r="AA30" s="13">
        <f t="shared" ca="1" si="17"/>
        <v>0</v>
      </c>
      <c r="AB30" s="15" t="str">
        <f t="shared" ref="AB30:AB35" ca="1" si="23">INDIRECT("Sheet1!"&amp;INDIRECT("R1C"&amp;COLUMN(),FALSE)&amp;INDIRECT("AC"&amp;ROW()))</f>
        <v>500 GB of Internet traffic included.</v>
      </c>
      <c r="AC30" s="29">
        <v>37</v>
      </c>
    </row>
    <row r="31" spans="1:29" ht="20" customHeight="1" x14ac:dyDescent="0.2">
      <c r="A31" s="35"/>
      <c r="B31" s="15"/>
      <c r="C31" s="21" t="str">
        <f t="shared" ca="1" si="18"/>
        <v>M60 E5-2650v3</v>
      </c>
      <c r="D31" s="15" t="str">
        <f t="shared" ca="1" si="18"/>
        <v>https://www.softlayer.com/cloud-computing/bluemix/Store/configureOrder/251/47057,168829,2397?language=en&amp;cm_mc_uid=85839695048713933876447&amp;cm_mc_sid_50200000=84470091517907062056&amp;cm_mc_sid_52640000=53878961517907062058</v>
      </c>
      <c r="E31" s="21" t="str">
        <f t="shared" ca="1" si="18"/>
        <v>IBM M60 2650v3</v>
      </c>
      <c r="F31" s="18">
        <f t="shared" ca="1" si="5"/>
        <v>0</v>
      </c>
      <c r="G31" s="18">
        <f t="shared" ca="1" si="5"/>
        <v>0</v>
      </c>
      <c r="H31" s="18">
        <f t="shared" ca="1" si="6"/>
        <v>0</v>
      </c>
      <c r="I31" s="18">
        <f t="shared" ca="1" si="19"/>
        <v>1549</v>
      </c>
      <c r="J31" s="18">
        <f t="shared" ca="1" si="11"/>
        <v>0</v>
      </c>
      <c r="K31" s="18">
        <f t="shared" ca="1" si="20"/>
        <v>0</v>
      </c>
      <c r="L31" s="18">
        <f t="shared" ca="1" si="16"/>
        <v>0</v>
      </c>
      <c r="M31" s="18" t="str">
        <f t="shared" ca="1" si="8"/>
        <v>USD</v>
      </c>
      <c r="N31" s="13">
        <f ca="1">INDIRECT("Sheet1!"&amp;INDIRECT("R1C"&amp;COLUMN(),FALSE)&amp;INDIRECT("AC"&amp;ROW())) * INDIRECT("Sheet1!L"&amp; INDIRECT("AC"&amp;ROW()))</f>
        <v>1.472</v>
      </c>
      <c r="O31" s="13">
        <f t="shared" ca="1" si="21"/>
        <v>9.65</v>
      </c>
      <c r="P31" s="13" t="str">
        <f t="shared" ca="1" si="15"/>
        <v>M60</v>
      </c>
      <c r="Q31" s="13">
        <f t="shared" ca="1" si="15"/>
        <v>1</v>
      </c>
      <c r="R31" s="13" t="str">
        <f t="shared" ca="1" si="15"/>
        <v>Xeon E5-2650 v3</v>
      </c>
      <c r="S31" s="13">
        <f t="shared" ca="1" si="15"/>
        <v>2</v>
      </c>
      <c r="T31" s="13">
        <f t="shared" ca="1" si="15"/>
        <v>64</v>
      </c>
      <c r="U31" s="13" t="str">
        <f t="shared" ca="1" si="22"/>
        <v>SATA</v>
      </c>
      <c r="V31" s="13">
        <f t="shared" ca="1" si="22"/>
        <v>1000</v>
      </c>
      <c r="W31" s="13">
        <f t="shared" ca="1" si="15"/>
        <v>0</v>
      </c>
      <c r="X31" s="13">
        <f t="shared" ca="1" si="17"/>
        <v>0</v>
      </c>
      <c r="Y31" s="13" t="str">
        <f t="shared" ca="1" si="17"/>
        <v>10/10</v>
      </c>
      <c r="Z31" s="13">
        <f t="shared" ca="1" si="17"/>
        <v>0</v>
      </c>
      <c r="AA31" s="13">
        <f t="shared" ca="1" si="17"/>
        <v>0</v>
      </c>
      <c r="AB31" s="15" t="str">
        <f t="shared" ca="1" si="23"/>
        <v>500 GB of Internet traffic included.</v>
      </c>
      <c r="AC31" s="29">
        <v>38</v>
      </c>
    </row>
    <row r="32" spans="1:29" s="12" customFormat="1" ht="20" customHeight="1" x14ac:dyDescent="0.2">
      <c r="A32" s="35">
        <f ca="1">INDIRECT("Sheet1!" &amp; INDIRECT("R1C"&amp;COLUMN(),FALSE) &amp; INDIRECT("AC" &amp; ROW()))</f>
        <v>0</v>
      </c>
      <c r="B32" s="15">
        <f ca="1">INDIRECT("Sheet1!" &amp; INDIRECT("R1C1",FALSE) &amp; (INDIRECT("AC" &amp; ROW())+1))</f>
        <v>0</v>
      </c>
      <c r="C32" s="21" t="str">
        <f t="shared" ca="1" si="18"/>
        <v>M60x2 E5-2620v4</v>
      </c>
      <c r="D32" s="15" t="str">
        <f t="shared" ca="1" si="18"/>
        <v>https://www.softlayer.com/cloud-computing/bluemix/Store/configureOrder/553/176647,168829?language=en&amp;cm_mc_uid=85839695048713933876447&amp;cm_mc_sid_50200000=1496127251&amp;cm_mc_sid_52640000=1496127251</v>
      </c>
      <c r="E32" s="21" t="str">
        <f t="shared" ca="1" si="18"/>
        <v>IBM M60x2 2620v4</v>
      </c>
      <c r="F32" s="18">
        <f t="shared" ca="1" si="5"/>
        <v>0</v>
      </c>
      <c r="G32" s="18">
        <f t="shared" ca="1" si="5"/>
        <v>0</v>
      </c>
      <c r="H32" s="18">
        <f t="shared" ca="1" si="6"/>
        <v>0</v>
      </c>
      <c r="I32" s="18">
        <f t="shared" ca="1" si="19"/>
        <v>2425</v>
      </c>
      <c r="J32" s="18">
        <f t="shared" ca="1" si="19"/>
        <v>0</v>
      </c>
      <c r="K32" s="18">
        <f t="shared" ca="1" si="20"/>
        <v>0</v>
      </c>
      <c r="L32" s="18">
        <f t="shared" ca="1" si="16"/>
        <v>0</v>
      </c>
      <c r="M32" s="18" t="str">
        <f t="shared" ca="1" si="8"/>
        <v>USD</v>
      </c>
      <c r="N32" s="13">
        <f t="shared" ref="N32:N41" ca="1" si="24">INDIRECT("Sheet1!"&amp;INDIRECT("R1C"&amp;COLUMN(),FALSE)&amp;INDIRECT("AC"&amp;ROW())) * INDIRECT("Sheet1!L"&amp; INDIRECT("AC"&amp;ROW()))</f>
        <v>1.0752000000000002</v>
      </c>
      <c r="O32" s="13">
        <f t="shared" ca="1" si="21"/>
        <v>19.3</v>
      </c>
      <c r="P32" s="13" t="str">
        <f t="shared" ca="1" si="15"/>
        <v>M60</v>
      </c>
      <c r="Q32" s="13">
        <f t="shared" ca="1" si="15"/>
        <v>2</v>
      </c>
      <c r="R32" s="13" t="str">
        <f t="shared" ca="1" si="15"/>
        <v>Xeon E5-2620 v4</v>
      </c>
      <c r="S32" s="13">
        <f t="shared" ca="1" si="15"/>
        <v>2</v>
      </c>
      <c r="T32" s="13">
        <f t="shared" ca="1" si="15"/>
        <v>128</v>
      </c>
      <c r="U32" s="13" t="str">
        <f t="shared" ca="1" si="22"/>
        <v>SSD</v>
      </c>
      <c r="V32" s="13">
        <f t="shared" ca="1" si="22"/>
        <v>960</v>
      </c>
      <c r="W32" s="13">
        <f t="shared" ca="1" si="15"/>
        <v>0</v>
      </c>
      <c r="X32" s="13">
        <f t="shared" ca="1" si="17"/>
        <v>0</v>
      </c>
      <c r="Y32" s="13" t="str">
        <f t="shared" ca="1" si="17"/>
        <v>10/10</v>
      </c>
      <c r="Z32" s="13">
        <f t="shared" ca="1" si="17"/>
        <v>0</v>
      </c>
      <c r="AA32" s="13">
        <f t="shared" ca="1" si="17"/>
        <v>0</v>
      </c>
      <c r="AB32" s="15" t="str">
        <f t="shared" ca="1" si="23"/>
        <v>500 GB of Internet traffic included.</v>
      </c>
      <c r="AC32" s="29">
        <v>39</v>
      </c>
    </row>
    <row r="33" spans="1:29" s="12" customFormat="1" ht="20" customHeight="1" x14ac:dyDescent="0.2">
      <c r="A33" s="35"/>
      <c r="B33" s="15"/>
      <c r="C33" s="21" t="str">
        <f t="shared" ca="1" si="18"/>
        <v>M60x2 E5-2690v4</v>
      </c>
      <c r="D33" s="15" t="str">
        <f t="shared" ca="1" si="18"/>
        <v>https://www.softlayer.com/cloud-computing/bluemix/Store/configureOrder/553/178055,168829?language=en&amp;cm_mc_uid=85839695048713933876447&amp;cm_mc_sid_50200000=1496127251&amp;cm_mc_sid_52640000=1496127251</v>
      </c>
      <c r="E33" s="21" t="str">
        <f t="shared" ca="1" si="18"/>
        <v>IBM M60x2 2690v4</v>
      </c>
      <c r="F33" s="18">
        <f t="shared" ca="1" si="5"/>
        <v>0</v>
      </c>
      <c r="G33" s="18">
        <f t="shared" ca="1" si="5"/>
        <v>0</v>
      </c>
      <c r="H33" s="18">
        <f t="shared" ca="1" si="6"/>
        <v>0</v>
      </c>
      <c r="I33" s="18">
        <f t="shared" ca="1" si="19"/>
        <v>2975</v>
      </c>
      <c r="J33" s="18">
        <f t="shared" ca="1" si="19"/>
        <v>0</v>
      </c>
      <c r="K33" s="18">
        <f t="shared" ca="1" si="20"/>
        <v>0</v>
      </c>
      <c r="L33" s="18">
        <f t="shared" ca="1" si="16"/>
        <v>0</v>
      </c>
      <c r="M33" s="18" t="str">
        <f t="shared" ca="1" si="8"/>
        <v>USD</v>
      </c>
      <c r="N33" s="13">
        <f t="shared" ca="1" si="24"/>
        <v>2.3296000000000001</v>
      </c>
      <c r="O33" s="13">
        <f t="shared" ca="1" si="21"/>
        <v>19.3</v>
      </c>
      <c r="P33" s="13" t="str">
        <f t="shared" ca="1" si="15"/>
        <v>M60</v>
      </c>
      <c r="Q33" s="13">
        <f t="shared" ca="1" si="15"/>
        <v>2</v>
      </c>
      <c r="R33" s="13" t="str">
        <f t="shared" ca="1" si="15"/>
        <v>Xeon E5-2690 v4</v>
      </c>
      <c r="S33" s="13">
        <f t="shared" ca="1" si="15"/>
        <v>2</v>
      </c>
      <c r="T33" s="13">
        <f t="shared" ca="1" si="15"/>
        <v>256</v>
      </c>
      <c r="U33" s="13" t="str">
        <f t="shared" ca="1" si="22"/>
        <v>SSD</v>
      </c>
      <c r="V33" s="13">
        <f t="shared" ca="1" si="22"/>
        <v>960</v>
      </c>
      <c r="W33" s="13">
        <f t="shared" ca="1" si="15"/>
        <v>0</v>
      </c>
      <c r="X33" s="13">
        <f t="shared" ca="1" si="17"/>
        <v>0</v>
      </c>
      <c r="Y33" s="13" t="str">
        <f t="shared" ca="1" si="17"/>
        <v>10/10</v>
      </c>
      <c r="Z33" s="13">
        <f t="shared" ca="1" si="17"/>
        <v>0</v>
      </c>
      <c r="AA33" s="13">
        <f t="shared" ca="1" si="17"/>
        <v>0</v>
      </c>
      <c r="AB33" s="15" t="str">
        <f t="shared" ca="1" si="23"/>
        <v>500 GB of Internet traffic included.</v>
      </c>
      <c r="AC33" s="29">
        <v>40</v>
      </c>
    </row>
    <row r="34" spans="1:29" s="12" customFormat="1" ht="20" customHeight="1" x14ac:dyDescent="0.2">
      <c r="A34" s="35"/>
      <c r="B34" s="15"/>
      <c r="C34" s="21" t="str">
        <f t="shared" ca="1" si="18"/>
        <v>2xK80 E5-2620v4</v>
      </c>
      <c r="D34" s="15" t="str">
        <f t="shared" ca="1" si="18"/>
        <v>https://www.softlayer.com/cloud-computing/bluemix/Store/orderHourlyBareMetalInstance/178087/153?language=en&amp;cm_mc_uid=85839695048713933876447&amp;cm_mc_sid_50200000=1496127251&amp;cm_mc_sid_52640000=1496127251</v>
      </c>
      <c r="E34" s="21" t="str">
        <f t="shared" ca="1" si="18"/>
        <v>IBM 2xK80 E5-2620v4</v>
      </c>
      <c r="F34" s="18">
        <f t="shared" ca="1" si="5"/>
        <v>0</v>
      </c>
      <c r="G34" s="18">
        <f t="shared" ca="1" si="5"/>
        <v>5.3769999999999998</v>
      </c>
      <c r="H34" s="18">
        <f t="shared" ca="1" si="5"/>
        <v>0</v>
      </c>
      <c r="I34" s="18">
        <f t="shared" ca="1" si="19"/>
        <v>0</v>
      </c>
      <c r="J34" s="18">
        <f t="shared" ca="1" si="19"/>
        <v>0</v>
      </c>
      <c r="K34" s="18">
        <f t="shared" ca="1" si="20"/>
        <v>0</v>
      </c>
      <c r="L34" s="18">
        <f t="shared" ca="1" si="16"/>
        <v>0</v>
      </c>
      <c r="M34" s="18" t="str">
        <f t="shared" ca="1" si="8"/>
        <v>USD</v>
      </c>
      <c r="N34" s="13">
        <f t="shared" ca="1" si="24"/>
        <v>1.0752000000000002</v>
      </c>
      <c r="O34" s="13">
        <f t="shared" ca="1" si="21"/>
        <v>17.48</v>
      </c>
      <c r="P34" s="13" t="str">
        <f t="shared" ca="1" si="15"/>
        <v>K80</v>
      </c>
      <c r="Q34" s="13">
        <f t="shared" ca="1" si="15"/>
        <v>2</v>
      </c>
      <c r="R34" s="13" t="str">
        <f t="shared" ca="1" si="15"/>
        <v>Xeon E5-2620 v4</v>
      </c>
      <c r="S34" s="13">
        <f t="shared" ca="1" si="15"/>
        <v>2</v>
      </c>
      <c r="T34" s="13">
        <f t="shared" ca="1" si="15"/>
        <v>128</v>
      </c>
      <c r="U34" s="13" t="str">
        <f t="shared" ca="1" si="22"/>
        <v>SSD</v>
      </c>
      <c r="V34" s="13">
        <f t="shared" ca="1" si="22"/>
        <v>800</v>
      </c>
      <c r="W34" s="13" t="str">
        <f t="shared" ca="1" si="15"/>
        <v>SSD</v>
      </c>
      <c r="X34" s="13">
        <f t="shared" ca="1" si="17"/>
        <v>800</v>
      </c>
      <c r="Y34" s="13" t="str">
        <f t="shared" ca="1" si="17"/>
        <v>0.1/0.1</v>
      </c>
      <c r="Z34" s="13">
        <f t="shared" ca="1" si="17"/>
        <v>0</v>
      </c>
      <c r="AA34" s="13">
        <f t="shared" ca="1" si="17"/>
        <v>0</v>
      </c>
      <c r="AB34" s="15" t="str">
        <f t="shared" ca="1" si="23"/>
        <v>No Internet traffic included.</v>
      </c>
      <c r="AC34" s="29">
        <v>41</v>
      </c>
    </row>
    <row r="35" spans="1:29" s="12" customFormat="1" ht="20" customHeight="1" x14ac:dyDescent="0.2">
      <c r="A35" s="35"/>
      <c r="B35" s="15"/>
      <c r="C35" s="21" t="str">
        <f t="shared" ca="1" si="18"/>
        <v>K80 E5-2690v3</v>
      </c>
      <c r="D35" s="15" t="str">
        <f t="shared" ca="1" si="18"/>
        <v>https://www.softlayer.com/cloud-computing/bluemix/Store/configureOrder/251/47057%2C46480%2C2397?language=en&amp;cm_mc_uid=85839695048713933876447&amp;cm_mc_sid_50200000=1496127251&amp;cm_mc_sid_52640000=1496127251</v>
      </c>
      <c r="E35" s="21" t="str">
        <f t="shared" ca="1" si="18"/>
        <v>IBM K80 E5-2690v3</v>
      </c>
      <c r="F35" s="18">
        <f t="shared" ca="1" si="5"/>
        <v>0</v>
      </c>
      <c r="G35" s="18">
        <f t="shared" ca="1" si="5"/>
        <v>0</v>
      </c>
      <c r="H35" s="18">
        <f t="shared" ca="1" si="5"/>
        <v>0</v>
      </c>
      <c r="I35" s="18">
        <f t="shared" ca="1" si="19"/>
        <v>1529</v>
      </c>
      <c r="J35" s="18">
        <f t="shared" ca="1" si="19"/>
        <v>0</v>
      </c>
      <c r="K35" s="18">
        <f t="shared" ca="1" si="20"/>
        <v>0</v>
      </c>
      <c r="L35" s="18">
        <f t="shared" ca="1" si="16"/>
        <v>0</v>
      </c>
      <c r="M35" s="18" t="str">
        <f t="shared" ca="1" si="8"/>
        <v>USD</v>
      </c>
      <c r="N35" s="13">
        <f t="shared" ca="1" si="24"/>
        <v>1.9968000000000001</v>
      </c>
      <c r="O35" s="13">
        <f t="shared" ca="1" si="21"/>
        <v>8.74</v>
      </c>
      <c r="P35" s="13" t="str">
        <f t="shared" ca="1" si="15"/>
        <v>K80</v>
      </c>
      <c r="Q35" s="13">
        <f t="shared" ca="1" si="15"/>
        <v>1</v>
      </c>
      <c r="R35" s="13" t="str">
        <f t="shared" ca="1" si="15"/>
        <v>Xeon E5-2690 v3</v>
      </c>
      <c r="S35" s="13">
        <f t="shared" ca="1" si="15"/>
        <v>2</v>
      </c>
      <c r="T35" s="13">
        <f t="shared" ca="1" si="15"/>
        <v>64</v>
      </c>
      <c r="U35" s="13" t="str">
        <f t="shared" ca="1" si="22"/>
        <v>SATA</v>
      </c>
      <c r="V35" s="13">
        <f t="shared" ca="1" si="22"/>
        <v>1000</v>
      </c>
      <c r="W35" s="13">
        <f t="shared" ca="1" si="15"/>
        <v>0</v>
      </c>
      <c r="X35" s="13">
        <f t="shared" ca="1" si="17"/>
        <v>0</v>
      </c>
      <c r="Y35" s="13" t="str">
        <f t="shared" ca="1" si="17"/>
        <v>10/10</v>
      </c>
      <c r="Z35" s="13">
        <f t="shared" ca="1" si="17"/>
        <v>0</v>
      </c>
      <c r="AA35" s="13">
        <f t="shared" ca="1" si="17"/>
        <v>0</v>
      </c>
      <c r="AB35" s="15" t="str">
        <f t="shared" ca="1" si="23"/>
        <v>500 GB of Internet traffic included.</v>
      </c>
      <c r="AC35" s="29">
        <v>42</v>
      </c>
    </row>
    <row r="36" spans="1:29" s="12" customFormat="1" ht="20" x14ac:dyDescent="0.2">
      <c r="A36" s="35" t="str">
        <f ca="1">INDIRECT("Sheet1!" &amp; INDIRECT("R1C"&amp;COLUMN(),FALSE) &amp; INDIRECT("AC" &amp; ROW()))</f>
        <v>Cirrascale</v>
      </c>
      <c r="B36" s="15" t="str">
        <f ca="1">INDIRECT("Sheet1!" &amp; INDIRECT("R1C1",FALSE) &amp; (INDIRECT("AC" &amp; ROW())+1))</f>
        <v>http://www.cirrascale.com/pricing_x86BM.php</v>
      </c>
      <c r="C36" s="21" t="str">
        <f t="shared" ca="1" si="18"/>
        <v>4-GPU x86 Quadro P6000</v>
      </c>
      <c r="D36" s="15" t="str">
        <f t="shared" ca="1" si="18"/>
        <v>http://www.cirrascale.com/pricing_x86BM.php</v>
      </c>
      <c r="E36" s="21" t="str">
        <f t="shared" ca="1" si="18"/>
        <v>CR P6000x4 x86</v>
      </c>
      <c r="F36" s="18">
        <f t="shared" ca="1" si="5"/>
        <v>0</v>
      </c>
      <c r="G36" s="18">
        <f t="shared" ca="1" si="5"/>
        <v>0</v>
      </c>
      <c r="H36" s="18">
        <f t="shared" ref="H36:I51" ca="1" si="25">INDIRECT("Sheet1!"&amp;INDIRECT("R1C"&amp;COLUMN(),FALSE)&amp;INDIRECT("AC"&amp;ROW()))</f>
        <v>989</v>
      </c>
      <c r="I36" s="18">
        <f t="shared" ref="I36:I50" ca="1" si="26">INDIRECT("Sheet1!"&amp;INDIRECT("R1C"&amp;COLUMN(),FALSE)&amp;INDIRECT("AC"&amp;ROW()))</f>
        <v>3299</v>
      </c>
      <c r="J36" s="18">
        <f t="shared" ca="1" si="20"/>
        <v>0</v>
      </c>
      <c r="K36" s="18">
        <f t="shared" ca="1" si="20"/>
        <v>0</v>
      </c>
      <c r="L36" s="18">
        <f t="shared" ca="1" si="16"/>
        <v>0</v>
      </c>
      <c r="M36" s="18" t="str">
        <f t="shared" ca="1" si="8"/>
        <v>USD</v>
      </c>
      <c r="N36" s="13">
        <f t="shared" ca="1" si="24"/>
        <v>1.4079999999999999</v>
      </c>
      <c r="O36" s="13">
        <f t="shared" ref="O36:O41" ca="1" si="27">INDIRECT("Sheet1!"&amp;INDIRECT("R1C"&amp;COLUMN(),FALSE)&amp;INDIRECT("AC"&amp;ROW())) * INDIRECT("Sheet1!D"&amp; INDIRECT("AC"&amp;ROW()))</f>
        <v>43.527999999999999</v>
      </c>
      <c r="P36" s="13" t="str">
        <f t="shared" ref="P36:T38" ca="1" si="28">INDIRECT("Sheet1!"&amp;INDIRECT("R1C"&amp;COLUMN(),FALSE)&amp;INDIRECT("AC"&amp;ROW()))</f>
        <v>Quadro P6000</v>
      </c>
      <c r="Q36" s="13">
        <f t="shared" ca="1" si="28"/>
        <v>4</v>
      </c>
      <c r="R36" s="13" t="str">
        <f t="shared" ca="1" si="28"/>
        <v>Xeon E5-2630 v4</v>
      </c>
      <c r="S36" s="13">
        <f t="shared" ca="1" si="28"/>
        <v>2</v>
      </c>
      <c r="T36" s="13">
        <f t="shared" ca="1" si="28"/>
        <v>128</v>
      </c>
      <c r="U36" s="13" t="str">
        <f t="shared" ca="1" si="22"/>
        <v>SSD</v>
      </c>
      <c r="V36" s="13">
        <f t="shared" ca="1" si="22"/>
        <v>1000</v>
      </c>
      <c r="W36" s="13" t="str">
        <f t="shared" ref="W36:W63" ca="1" si="29">INDIRECT("Sheet1!"&amp;INDIRECT("R1C"&amp;COLUMN(),FALSE)&amp;INDIRECT("AC"&amp;ROW()))</f>
        <v>SATA</v>
      </c>
      <c r="X36" s="13">
        <f t="shared" ca="1" si="17"/>
        <v>4000</v>
      </c>
      <c r="Y36" s="13" t="str">
        <f t="shared" ca="1" si="17"/>
        <v>10/</v>
      </c>
      <c r="Z36" s="13">
        <f t="shared" ca="1" si="17"/>
        <v>0</v>
      </c>
      <c r="AA36" s="13">
        <f t="shared" ca="1" si="17"/>
        <v>0</v>
      </c>
      <c r="AB36" s="15">
        <f t="shared" ref="AB36:AB65" ca="1" si="30">INDIRECT("Sheet1!"&amp;INDIRECT("R1C"&amp;COLUMN(),FALSE)&amp;INDIRECT("AC"&amp;ROW()))</f>
        <v>0</v>
      </c>
      <c r="AC36" s="29">
        <v>57</v>
      </c>
    </row>
    <row r="37" spans="1:29" s="12" customFormat="1" x14ac:dyDescent="0.2">
      <c r="B37" s="15"/>
      <c r="C37" s="21" t="str">
        <f t="shared" ca="1" si="18"/>
        <v>4-GPU x86 P100</v>
      </c>
      <c r="D37" s="15" t="str">
        <f t="shared" ca="1" si="18"/>
        <v>http://www.cirrascale.com/pricing_x86BM.php</v>
      </c>
      <c r="E37" s="21" t="str">
        <f t="shared" ca="1" si="18"/>
        <v>CR P100x4 x86</v>
      </c>
      <c r="F37" s="18">
        <f t="shared" ca="1" si="5"/>
        <v>0</v>
      </c>
      <c r="G37" s="18">
        <f t="shared" ca="1" si="5"/>
        <v>0</v>
      </c>
      <c r="H37" s="18">
        <f t="shared" ca="1" si="25"/>
        <v>1199</v>
      </c>
      <c r="I37" s="18">
        <f t="shared" ca="1" si="26"/>
        <v>3999</v>
      </c>
      <c r="J37" s="18">
        <f t="shared" ca="1" si="20"/>
        <v>0</v>
      </c>
      <c r="K37" s="18">
        <f t="shared" ca="1" si="20"/>
        <v>0</v>
      </c>
      <c r="L37" s="18">
        <f t="shared" ca="1" si="16"/>
        <v>0</v>
      </c>
      <c r="M37" s="18" t="str">
        <f t="shared" ca="1" si="8"/>
        <v>USD</v>
      </c>
      <c r="N37" s="13">
        <f t="shared" ca="1" si="24"/>
        <v>0.70399999999999996</v>
      </c>
      <c r="O37" s="13">
        <f t="shared" ca="1" si="27"/>
        <v>37.36</v>
      </c>
      <c r="P37" s="13" t="str">
        <f t="shared" ca="1" si="28"/>
        <v>P100</v>
      </c>
      <c r="Q37" s="13">
        <f t="shared" ca="1" si="28"/>
        <v>4</v>
      </c>
      <c r="R37" s="13" t="str">
        <f t="shared" ca="1" si="28"/>
        <v>Xeon E5-2630 v4</v>
      </c>
      <c r="S37" s="13">
        <f t="shared" ca="1" si="28"/>
        <v>1</v>
      </c>
      <c r="T37" s="13">
        <f t="shared" ca="1" si="28"/>
        <v>128</v>
      </c>
      <c r="U37" s="13" t="str">
        <f t="shared" ca="1" si="22"/>
        <v>SSD</v>
      </c>
      <c r="V37" s="13">
        <f t="shared" ca="1" si="22"/>
        <v>1000</v>
      </c>
      <c r="W37" s="13" t="str">
        <f t="shared" ca="1" si="29"/>
        <v>SATA</v>
      </c>
      <c r="X37" s="13">
        <f t="shared" ca="1" si="17"/>
        <v>4000</v>
      </c>
      <c r="Y37" s="13" t="str">
        <f t="shared" ca="1" si="17"/>
        <v>10/</v>
      </c>
      <c r="Z37" s="13">
        <f t="shared" ca="1" si="17"/>
        <v>0</v>
      </c>
      <c r="AA37" s="13">
        <f t="shared" ca="1" si="17"/>
        <v>0</v>
      </c>
      <c r="AB37" s="15">
        <f t="shared" ca="1" si="30"/>
        <v>0</v>
      </c>
      <c r="AC37" s="29">
        <v>58</v>
      </c>
    </row>
    <row r="38" spans="1:29" s="12" customFormat="1" ht="20" x14ac:dyDescent="0.2">
      <c r="A38" s="20"/>
      <c r="B38" s="15"/>
      <c r="C38" s="21" t="str">
        <f t="shared" ca="1" si="18"/>
        <v>4-GPU x86 V100</v>
      </c>
      <c r="D38" s="15" t="str">
        <f t="shared" ca="1" si="18"/>
        <v>http://www.cirrascale.com/pricing_x86BM.php</v>
      </c>
      <c r="E38" s="21" t="str">
        <f t="shared" ca="1" si="18"/>
        <v>CR V100x4 x86</v>
      </c>
      <c r="F38" s="18">
        <f t="shared" ca="1" si="5"/>
        <v>0</v>
      </c>
      <c r="G38" s="18">
        <f t="shared" ca="1" si="5"/>
        <v>0</v>
      </c>
      <c r="H38" s="18">
        <f t="shared" ca="1" si="25"/>
        <v>2249</v>
      </c>
      <c r="I38" s="18">
        <f t="shared" ca="1" si="26"/>
        <v>7499</v>
      </c>
      <c r="J38" s="18">
        <f t="shared" ca="1" si="20"/>
        <v>0</v>
      </c>
      <c r="K38" s="18">
        <f t="shared" ca="1" si="20"/>
        <v>0</v>
      </c>
      <c r="L38" s="18">
        <f t="shared" ca="1" si="16"/>
        <v>0</v>
      </c>
      <c r="M38" s="18" t="str">
        <f t="shared" ca="1" si="8"/>
        <v>USD</v>
      </c>
      <c r="N38" s="13">
        <f t="shared" ca="1" si="24"/>
        <v>1.4079999999999999</v>
      </c>
      <c r="O38" s="13">
        <f t="shared" ca="1" si="27"/>
        <v>56.112000000000002</v>
      </c>
      <c r="P38" s="13" t="str">
        <f t="shared" ca="1" si="28"/>
        <v>V100</v>
      </c>
      <c r="Q38" s="13">
        <f t="shared" ca="1" si="28"/>
        <v>4</v>
      </c>
      <c r="R38" s="13" t="str">
        <f t="shared" ca="1" si="28"/>
        <v>Xeon E5-2630 v4</v>
      </c>
      <c r="S38" s="13">
        <f t="shared" ca="1" si="28"/>
        <v>2</v>
      </c>
      <c r="T38" s="13">
        <f t="shared" ca="1" si="28"/>
        <v>128</v>
      </c>
      <c r="U38" s="13" t="str">
        <f t="shared" ca="1" si="22"/>
        <v>SSD</v>
      </c>
      <c r="V38" s="13">
        <f t="shared" ca="1" si="22"/>
        <v>1000</v>
      </c>
      <c r="W38" s="13" t="str">
        <f t="shared" ca="1" si="29"/>
        <v>SATA</v>
      </c>
      <c r="X38" s="13">
        <f t="shared" ca="1" si="17"/>
        <v>4000</v>
      </c>
      <c r="Y38" s="13" t="str">
        <f t="shared" ca="1" si="17"/>
        <v>10/</v>
      </c>
      <c r="Z38" s="13">
        <f t="shared" ca="1" si="17"/>
        <v>0</v>
      </c>
      <c r="AA38" s="13">
        <f t="shared" ca="1" si="17"/>
        <v>0</v>
      </c>
      <c r="AB38" s="15">
        <f t="shared" ca="1" si="30"/>
        <v>0</v>
      </c>
      <c r="AC38" s="29">
        <v>59</v>
      </c>
    </row>
    <row r="39" spans="1:29" s="12" customFormat="1" x14ac:dyDescent="0.2">
      <c r="B39" s="15"/>
      <c r="C39" s="21" t="str">
        <f t="shared" ca="1" si="18"/>
        <v>4-GPU x86 P40</v>
      </c>
      <c r="D39" s="15" t="str">
        <f t="shared" ca="1" si="18"/>
        <v>http://www.cirrascale.com/pricing_x86BM.php</v>
      </c>
      <c r="E39" s="21" t="str">
        <f t="shared" ca="1" si="18"/>
        <v>CR P40x4 x86</v>
      </c>
      <c r="F39" s="18">
        <f t="shared" ca="1" si="5"/>
        <v>0</v>
      </c>
      <c r="G39" s="18">
        <f t="shared" ca="1" si="5"/>
        <v>0</v>
      </c>
      <c r="H39" s="18">
        <f t="shared" ca="1" si="25"/>
        <v>1199</v>
      </c>
      <c r="I39" s="18">
        <f t="shared" ca="1" si="26"/>
        <v>3999</v>
      </c>
      <c r="J39" s="18">
        <f t="shared" ca="1" si="20"/>
        <v>0</v>
      </c>
      <c r="K39" s="18">
        <f t="shared" ca="1" si="20"/>
        <v>0</v>
      </c>
      <c r="L39" s="18">
        <f t="shared" ca="1" si="16"/>
        <v>0</v>
      </c>
      <c r="M39" s="18" t="str">
        <f t="shared" ca="1" si="8"/>
        <v>USD</v>
      </c>
      <c r="N39" s="13">
        <f t="shared" ca="1" si="24"/>
        <v>1.4079999999999999</v>
      </c>
      <c r="O39" s="13">
        <f t="shared" ca="1" si="27"/>
        <v>47.031999999999996</v>
      </c>
      <c r="P39" s="13" t="str">
        <f t="shared" ref="P39:T41" ca="1" si="31">INDIRECT("Sheet1!"&amp;INDIRECT("R1C"&amp;COLUMN(),FALSE)&amp;INDIRECT("AC"&amp;ROW()))</f>
        <v>P40</v>
      </c>
      <c r="Q39" s="13">
        <f t="shared" ca="1" si="31"/>
        <v>4</v>
      </c>
      <c r="R39" s="13" t="str">
        <f t="shared" ca="1" si="31"/>
        <v>Xeon E5-2630 v4</v>
      </c>
      <c r="S39" s="13">
        <f t="shared" ca="1" si="31"/>
        <v>2</v>
      </c>
      <c r="T39" s="13">
        <f t="shared" ca="1" si="31"/>
        <v>128</v>
      </c>
      <c r="U39" s="13" t="str">
        <f t="shared" ca="1" si="22"/>
        <v>SSD</v>
      </c>
      <c r="V39" s="13">
        <f t="shared" ca="1" si="22"/>
        <v>1000</v>
      </c>
      <c r="W39" s="13" t="str">
        <f t="shared" ca="1" si="29"/>
        <v>SATA</v>
      </c>
      <c r="X39" s="13">
        <f t="shared" ref="X39:AA50" ca="1" si="32">INDIRECT("Sheet1!"&amp;INDIRECT("R1C"&amp;COLUMN(),FALSE)&amp;INDIRECT("AC"&amp;ROW()))</f>
        <v>4000</v>
      </c>
      <c r="Y39" s="13" t="str">
        <f t="shared" ca="1" si="32"/>
        <v>10/</v>
      </c>
      <c r="Z39" s="13">
        <f t="shared" ca="1" si="32"/>
        <v>0</v>
      </c>
      <c r="AA39" s="13">
        <f t="shared" ca="1" si="32"/>
        <v>0</v>
      </c>
      <c r="AB39" s="15">
        <f t="shared" ca="1" si="30"/>
        <v>0</v>
      </c>
      <c r="AC39" s="29">
        <v>60</v>
      </c>
    </row>
    <row r="40" spans="1:29" s="12" customFormat="1" x14ac:dyDescent="0.2">
      <c r="B40" s="15"/>
      <c r="C40" s="21" t="str">
        <f t="shared" ca="1" si="18"/>
        <v>8-GPU x86 Quadro P6000</v>
      </c>
      <c r="D40" s="15" t="str">
        <f t="shared" ca="1" si="18"/>
        <v>http://www.cirrascale.com/pricing_x86BM.php</v>
      </c>
      <c r="E40" s="21" t="str">
        <f t="shared" ca="1" si="18"/>
        <v>CR P6000x8 x86</v>
      </c>
      <c r="F40" s="18">
        <f t="shared" ca="1" si="5"/>
        <v>0</v>
      </c>
      <c r="G40" s="18">
        <f t="shared" ca="1" si="5"/>
        <v>0</v>
      </c>
      <c r="H40" s="18">
        <f t="shared" ca="1" si="25"/>
        <v>2059</v>
      </c>
      <c r="I40" s="18">
        <f t="shared" ca="1" si="26"/>
        <v>6429</v>
      </c>
      <c r="J40" s="18">
        <f t="shared" ca="1" si="20"/>
        <v>0</v>
      </c>
      <c r="K40" s="18">
        <f t="shared" ca="1" si="20"/>
        <v>0</v>
      </c>
      <c r="L40" s="18">
        <f t="shared" ca="1" si="16"/>
        <v>0</v>
      </c>
      <c r="M40" s="18" t="str">
        <f t="shared" ca="1" si="8"/>
        <v>USD</v>
      </c>
      <c r="N40" s="13">
        <f t="shared" ca="1" si="24"/>
        <v>1.4079999999999999</v>
      </c>
      <c r="O40" s="13">
        <f t="shared" ca="1" si="27"/>
        <v>87.055999999999997</v>
      </c>
      <c r="P40" s="13" t="str">
        <f t="shared" ca="1" si="31"/>
        <v>Quadro P6000</v>
      </c>
      <c r="Q40" s="13">
        <f t="shared" ca="1" si="31"/>
        <v>8</v>
      </c>
      <c r="R40" s="13" t="str">
        <f t="shared" ca="1" si="31"/>
        <v>Xeon E5-2630 v4</v>
      </c>
      <c r="S40" s="13">
        <f t="shared" ca="1" si="31"/>
        <v>2</v>
      </c>
      <c r="T40" s="13">
        <f t="shared" ca="1" si="31"/>
        <v>256</v>
      </c>
      <c r="U40" s="13" t="str">
        <f t="shared" ca="1" si="22"/>
        <v>SSD</v>
      </c>
      <c r="V40" s="13">
        <f t="shared" ca="1" si="22"/>
        <v>1000</v>
      </c>
      <c r="W40" s="13" t="str">
        <f t="shared" ca="1" si="29"/>
        <v>SATA</v>
      </c>
      <c r="X40" s="13">
        <f t="shared" ca="1" si="32"/>
        <v>4000</v>
      </c>
      <c r="Y40" s="13" t="str">
        <f t="shared" ca="1" si="32"/>
        <v>10/</v>
      </c>
      <c r="Z40" s="13">
        <f t="shared" ca="1" si="32"/>
        <v>0</v>
      </c>
      <c r="AA40" s="13">
        <f t="shared" ca="1" si="32"/>
        <v>0</v>
      </c>
      <c r="AB40" s="15">
        <f t="shared" ca="1" si="30"/>
        <v>0</v>
      </c>
      <c r="AC40" s="29">
        <v>61</v>
      </c>
    </row>
    <row r="41" spans="1:29" s="12" customFormat="1" x14ac:dyDescent="0.2">
      <c r="B41" s="15"/>
      <c r="C41" s="21" t="str">
        <f t="shared" ca="1" si="18"/>
        <v>8-GPU x86 P100</v>
      </c>
      <c r="D41" s="15" t="str">
        <f t="shared" ca="1" si="18"/>
        <v>http://www.cirrascale.com/pricing_x86BM.php</v>
      </c>
      <c r="E41" s="21" t="str">
        <f t="shared" ca="1" si="18"/>
        <v>CR P100x8 x86</v>
      </c>
      <c r="F41" s="18">
        <f t="shared" ca="1" si="5"/>
        <v>0</v>
      </c>
      <c r="G41" s="18">
        <f t="shared" ca="1" si="5"/>
        <v>0</v>
      </c>
      <c r="H41" s="18">
        <f t="shared" ca="1" si="25"/>
        <v>2369</v>
      </c>
      <c r="I41" s="18">
        <f t="shared" ca="1" si="26"/>
        <v>7899</v>
      </c>
      <c r="J41" s="18">
        <f t="shared" ca="1" si="20"/>
        <v>0</v>
      </c>
      <c r="K41" s="18">
        <f t="shared" ca="1" si="20"/>
        <v>0</v>
      </c>
      <c r="L41" s="18">
        <f t="shared" ca="1" si="16"/>
        <v>0</v>
      </c>
      <c r="M41" s="18" t="str">
        <f t="shared" ca="1" si="8"/>
        <v>USD</v>
      </c>
      <c r="N41" s="13">
        <f t="shared" ca="1" si="24"/>
        <v>1.4079999999999999</v>
      </c>
      <c r="O41" s="13">
        <f t="shared" ca="1" si="27"/>
        <v>74.72</v>
      </c>
      <c r="P41" s="13" t="str">
        <f t="shared" ca="1" si="31"/>
        <v>P100</v>
      </c>
      <c r="Q41" s="13">
        <f t="shared" ca="1" si="31"/>
        <v>8</v>
      </c>
      <c r="R41" s="13" t="str">
        <f t="shared" ca="1" si="31"/>
        <v>Xeon E5-2630 v4</v>
      </c>
      <c r="S41" s="13">
        <f t="shared" ca="1" si="31"/>
        <v>2</v>
      </c>
      <c r="T41" s="13">
        <f t="shared" ca="1" si="31"/>
        <v>256</v>
      </c>
      <c r="U41" s="13" t="str">
        <f t="shared" ca="1" si="22"/>
        <v>SSD</v>
      </c>
      <c r="V41" s="13">
        <f t="shared" ca="1" si="22"/>
        <v>1000</v>
      </c>
      <c r="W41" s="13" t="str">
        <f t="shared" ca="1" si="29"/>
        <v>SATA</v>
      </c>
      <c r="X41" s="13">
        <f t="shared" ca="1" si="32"/>
        <v>4000</v>
      </c>
      <c r="Y41" s="13" t="str">
        <f t="shared" ca="1" si="32"/>
        <v>10/</v>
      </c>
      <c r="Z41" s="13">
        <f t="shared" ca="1" si="32"/>
        <v>0</v>
      </c>
      <c r="AA41" s="13">
        <f t="shared" ca="1" si="32"/>
        <v>0</v>
      </c>
      <c r="AB41" s="15">
        <f t="shared" ca="1" si="30"/>
        <v>0</v>
      </c>
      <c r="AC41" s="29">
        <v>62</v>
      </c>
    </row>
    <row r="42" spans="1:29" ht="20" x14ac:dyDescent="0.2">
      <c r="A42" s="20">
        <f ca="1">INDIRECT("Sheet1!" &amp; INDIRECT("R1C"&amp;COLUMN(),FALSE) &amp; INDIRECT("AC" &amp; ROW()))</f>
        <v>0</v>
      </c>
      <c r="B42" s="15">
        <f ca="1">INDIRECT("Sheet1!" &amp; INDIRECT("R1C1",FALSE) &amp; (INDIRECT("AC" &amp; ROW())+1))</f>
        <v>0</v>
      </c>
      <c r="C42" s="21" t="str">
        <f t="shared" ca="1" si="18"/>
        <v>8-GPU x86 P40</v>
      </c>
      <c r="D42" s="15" t="str">
        <f t="shared" ca="1" si="18"/>
        <v>http://www.cirrascale.com/pricing_x86BM.php</v>
      </c>
      <c r="E42" s="21" t="str">
        <f t="shared" ca="1" si="18"/>
        <v>CR P40x8 x86</v>
      </c>
      <c r="F42" s="18">
        <f t="shared" ca="1" si="5"/>
        <v>0</v>
      </c>
      <c r="G42" s="18">
        <f t="shared" ca="1" si="5"/>
        <v>0</v>
      </c>
      <c r="H42" s="18">
        <f t="shared" ca="1" si="25"/>
        <v>2369</v>
      </c>
      <c r="I42" s="18">
        <f t="shared" ca="1" si="26"/>
        <v>7899</v>
      </c>
      <c r="J42" s="18">
        <f t="shared" ca="1" si="20"/>
        <v>0</v>
      </c>
      <c r="K42" s="18">
        <f t="shared" ca="1" si="20"/>
        <v>0</v>
      </c>
      <c r="L42" s="18">
        <f t="shared" ca="1" si="16"/>
        <v>0</v>
      </c>
      <c r="M42" s="18" t="str">
        <f t="shared" ca="1" si="8"/>
        <v>USD</v>
      </c>
      <c r="N42" s="13">
        <f t="shared" ref="N42:N94" ca="1" si="33">INDIRECT("Sheet1!"&amp;INDIRECT("R1C"&amp;COLUMN(),FALSE)&amp;INDIRECT("AC"&amp;ROW())) * INDIRECT("Sheet1!L"&amp; INDIRECT("AC"&amp;ROW()))</f>
        <v>1.4079999999999999</v>
      </c>
      <c r="O42" s="13">
        <f t="shared" ref="O42:O63" ca="1" si="34">INDIRECT("Sheet1!"&amp;INDIRECT("R1C"&amp;COLUMN(),FALSE)&amp;INDIRECT("AC"&amp;ROW())) * INDIRECT("Sheet1!D"&amp; INDIRECT("AC"&amp;ROW()))</f>
        <v>94.063999999999993</v>
      </c>
      <c r="P42" s="13" t="str">
        <f t="shared" ref="P42:T53" ca="1" si="35">INDIRECT("Sheet1!"&amp;INDIRECT("R1C"&amp;COLUMN(),FALSE)&amp;INDIRECT("AC"&amp;ROW()))</f>
        <v>P40</v>
      </c>
      <c r="Q42" s="13">
        <f t="shared" ca="1" si="35"/>
        <v>8</v>
      </c>
      <c r="R42" s="13" t="str">
        <f t="shared" ca="1" si="35"/>
        <v>Xeon E5-2630 v4</v>
      </c>
      <c r="S42" s="13">
        <f t="shared" ca="1" si="35"/>
        <v>2</v>
      </c>
      <c r="T42" s="13">
        <f t="shared" ca="1" si="35"/>
        <v>256</v>
      </c>
      <c r="U42" s="13" t="str">
        <f t="shared" ca="1" si="22"/>
        <v>SSD</v>
      </c>
      <c r="V42" s="13">
        <f t="shared" ca="1" si="22"/>
        <v>1000</v>
      </c>
      <c r="W42" s="13" t="str">
        <f t="shared" ca="1" si="29"/>
        <v>SATA</v>
      </c>
      <c r="X42" s="13">
        <f t="shared" ca="1" si="32"/>
        <v>4000</v>
      </c>
      <c r="Y42" s="13" t="str">
        <f t="shared" ca="1" si="32"/>
        <v>10/</v>
      </c>
      <c r="Z42" s="13">
        <f t="shared" ca="1" si="32"/>
        <v>0</v>
      </c>
      <c r="AA42" s="13">
        <f t="shared" ca="1" si="32"/>
        <v>0</v>
      </c>
      <c r="AB42" s="15">
        <f t="shared" ca="1" si="30"/>
        <v>0</v>
      </c>
      <c r="AC42" s="29">
        <v>63</v>
      </c>
    </row>
    <row r="43" spans="1:29" x14ac:dyDescent="0.2">
      <c r="B43" s="15"/>
      <c r="C43" s="21" t="str">
        <f t="shared" ca="1" si="18"/>
        <v>8-GPU x86 V100</v>
      </c>
      <c r="D43" s="15" t="str">
        <f t="shared" ca="1" si="18"/>
        <v>http://www.cirrascale.com/pricing_x86BM.php</v>
      </c>
      <c r="E43" s="21" t="str">
        <f t="shared" ca="1" si="18"/>
        <v>CR V100x8 x86</v>
      </c>
      <c r="F43" s="18">
        <f t="shared" ca="1" si="5"/>
        <v>0</v>
      </c>
      <c r="G43" s="18">
        <f t="shared" ca="1" si="5"/>
        <v>0</v>
      </c>
      <c r="H43" s="18">
        <f t="shared" ca="1" si="25"/>
        <v>3899</v>
      </c>
      <c r="I43" s="18">
        <f t="shared" ca="1" si="26"/>
        <v>12999</v>
      </c>
      <c r="J43" s="18">
        <f t="shared" ca="1" si="20"/>
        <v>0</v>
      </c>
      <c r="K43" s="18">
        <f t="shared" ca="1" si="20"/>
        <v>0</v>
      </c>
      <c r="L43" s="18">
        <f t="shared" ca="1" si="16"/>
        <v>0</v>
      </c>
      <c r="M43" s="18" t="str">
        <f t="shared" ca="1" si="8"/>
        <v>USD</v>
      </c>
      <c r="N43" s="13">
        <f t="shared" ca="1" si="33"/>
        <v>1.4079999999999999</v>
      </c>
      <c r="O43" s="13">
        <f t="shared" ca="1" si="34"/>
        <v>112.224</v>
      </c>
      <c r="P43" s="13" t="str">
        <f t="shared" ca="1" si="35"/>
        <v>V100</v>
      </c>
      <c r="Q43" s="13">
        <f t="shared" ca="1" si="35"/>
        <v>8</v>
      </c>
      <c r="R43" s="13" t="str">
        <f t="shared" ca="1" si="35"/>
        <v>Xeon E5-2630 v4</v>
      </c>
      <c r="S43" s="13">
        <f t="shared" ca="1" si="35"/>
        <v>2</v>
      </c>
      <c r="T43" s="13">
        <f t="shared" ca="1" si="35"/>
        <v>256</v>
      </c>
      <c r="U43" s="13" t="str">
        <f t="shared" ca="1" si="22"/>
        <v>SSD</v>
      </c>
      <c r="V43" s="13">
        <f t="shared" ca="1" si="22"/>
        <v>1000</v>
      </c>
      <c r="W43" s="13" t="str">
        <f t="shared" ca="1" si="29"/>
        <v>SATA</v>
      </c>
      <c r="X43" s="13">
        <f t="shared" ca="1" si="32"/>
        <v>4000</v>
      </c>
      <c r="Y43" s="13" t="str">
        <f t="shared" ca="1" si="32"/>
        <v>10/</v>
      </c>
      <c r="Z43" s="13">
        <f t="shared" ca="1" si="32"/>
        <v>0</v>
      </c>
      <c r="AA43" s="13">
        <f t="shared" ca="1" si="32"/>
        <v>0</v>
      </c>
      <c r="AB43" s="15">
        <f t="shared" ca="1" si="30"/>
        <v>0</v>
      </c>
      <c r="AC43" s="29">
        <v>64</v>
      </c>
    </row>
    <row r="44" spans="1:29" ht="20" x14ac:dyDescent="0.2">
      <c r="A44" s="35"/>
      <c r="B44" s="15"/>
      <c r="C44" s="21" t="str">
        <f t="shared" ca="1" si="18"/>
        <v>8-GPU AMD V100</v>
      </c>
      <c r="D44" s="15" t="str">
        <f t="shared" ca="1" si="18"/>
        <v>http://www.cirrascale.com/pricing_x86BM.php</v>
      </c>
      <c r="E44" s="21" t="str">
        <f t="shared" ca="1" si="18"/>
        <v>CR V100x8 AMD</v>
      </c>
      <c r="F44" s="18">
        <f t="shared" ca="1" si="5"/>
        <v>0</v>
      </c>
      <c r="G44" s="18">
        <f t="shared" ca="1" si="5"/>
        <v>0</v>
      </c>
      <c r="H44" s="18">
        <f t="shared" ca="1" si="25"/>
        <v>3899</v>
      </c>
      <c r="I44" s="18">
        <f t="shared" ca="1" si="26"/>
        <v>12999</v>
      </c>
      <c r="J44" s="18">
        <f t="shared" ca="1" si="20"/>
        <v>0</v>
      </c>
      <c r="K44" s="18">
        <f t="shared" ca="1" si="20"/>
        <v>0</v>
      </c>
      <c r="L44" s="18">
        <f t="shared" ca="1" si="16"/>
        <v>0</v>
      </c>
      <c r="M44" s="18" t="str">
        <f t="shared" ca="1" si="8"/>
        <v>USD</v>
      </c>
      <c r="N44" s="13">
        <f t="shared" ca="1" si="33"/>
        <v>1.536</v>
      </c>
      <c r="O44" s="13">
        <f t="shared" ca="1" si="34"/>
        <v>112.224</v>
      </c>
      <c r="P44" s="13" t="str">
        <f t="shared" ca="1" si="35"/>
        <v>V100</v>
      </c>
      <c r="Q44" s="13">
        <f t="shared" ca="1" si="35"/>
        <v>8</v>
      </c>
      <c r="R44" s="13" t="str">
        <f t="shared" ca="1" si="35"/>
        <v>AMD EPYC 7401P</v>
      </c>
      <c r="S44" s="13">
        <f t="shared" ca="1" si="35"/>
        <v>1</v>
      </c>
      <c r="T44" s="13">
        <f t="shared" ca="1" si="35"/>
        <v>256</v>
      </c>
      <c r="U44" s="13" t="str">
        <f t="shared" ca="1" si="22"/>
        <v>SSD</v>
      </c>
      <c r="V44" s="13">
        <f t="shared" ca="1" si="22"/>
        <v>1000</v>
      </c>
      <c r="W44" s="13" t="str">
        <f t="shared" ca="1" si="29"/>
        <v>SATA</v>
      </c>
      <c r="X44" s="13">
        <f t="shared" ca="1" si="32"/>
        <v>4000</v>
      </c>
      <c r="Y44" s="13" t="str">
        <f t="shared" ca="1" si="32"/>
        <v>10/</v>
      </c>
      <c r="Z44" s="13">
        <f t="shared" ca="1" si="32"/>
        <v>0</v>
      </c>
      <c r="AA44" s="13">
        <f t="shared" ca="1" si="32"/>
        <v>0</v>
      </c>
      <c r="AB44" s="15">
        <f t="shared" ca="1" si="30"/>
        <v>0</v>
      </c>
      <c r="AC44" s="29">
        <v>65</v>
      </c>
    </row>
    <row r="45" spans="1:29" s="12" customFormat="1" ht="20" x14ac:dyDescent="0.2">
      <c r="A45" s="20"/>
      <c r="B45" s="15">
        <f ca="1">INDIRECT("Sheet1!" &amp; INDIRECT("R1C1",FALSE) &amp; (INDIRECT("AC" &amp; ROW())+1))</f>
        <v>0</v>
      </c>
      <c r="C45" s="21" t="str">
        <f t="shared" ref="C45:E64" ca="1" si="36">INDIRECT("Sheet1!"&amp;INDIRECT("R1C"&amp;COLUMN(),FALSE)&amp;INDIRECT("AC"&amp;ROW()))</f>
        <v>16-GPU x86 K80 ltd.</v>
      </c>
      <c r="D45" s="15" t="str">
        <f t="shared" ca="1" si="36"/>
        <v>http://www.cirrascale.com/pricing_x86BM.php</v>
      </c>
      <c r="E45" s="21" t="str">
        <f t="shared" ca="1" si="36"/>
        <v>CR K80x8 x86</v>
      </c>
      <c r="F45" s="18">
        <f t="shared" ca="1" si="5"/>
        <v>0</v>
      </c>
      <c r="G45" s="18">
        <f t="shared" ca="1" si="5"/>
        <v>0</v>
      </c>
      <c r="H45" s="18">
        <f t="shared" ca="1" si="25"/>
        <v>1499</v>
      </c>
      <c r="I45" s="18">
        <f t="shared" ca="1" si="26"/>
        <v>4999</v>
      </c>
      <c r="J45" s="18">
        <f t="shared" ca="1" si="20"/>
        <v>0</v>
      </c>
      <c r="K45" s="18">
        <f t="shared" ca="1" si="20"/>
        <v>0</v>
      </c>
      <c r="L45" s="18">
        <f t="shared" ca="1" si="16"/>
        <v>0</v>
      </c>
      <c r="M45" s="18" t="str">
        <f t="shared" ca="1" si="8"/>
        <v>USD</v>
      </c>
      <c r="N45" s="13">
        <f t="shared" ca="1" si="33"/>
        <v>1.6384000000000001</v>
      </c>
      <c r="O45" s="13">
        <f t="shared" ca="1" si="34"/>
        <v>69.92</v>
      </c>
      <c r="P45" s="13" t="str">
        <f t="shared" ca="1" si="35"/>
        <v>K80</v>
      </c>
      <c r="Q45" s="13">
        <f t="shared" ca="1" si="35"/>
        <v>8</v>
      </c>
      <c r="R45" s="13" t="str">
        <f t="shared" ca="1" si="35"/>
        <v>Xeon E5-2667 v3</v>
      </c>
      <c r="S45" s="13">
        <f t="shared" ca="1" si="35"/>
        <v>2</v>
      </c>
      <c r="T45" s="13">
        <f t="shared" ca="1" si="35"/>
        <v>512</v>
      </c>
      <c r="U45" s="13" t="str">
        <f t="shared" ca="1" si="22"/>
        <v>SSD</v>
      </c>
      <c r="V45" s="13">
        <f t="shared" ca="1" si="22"/>
        <v>1000</v>
      </c>
      <c r="W45" s="13" t="str">
        <f t="shared" ca="1" si="29"/>
        <v>SATA</v>
      </c>
      <c r="X45" s="13">
        <f t="shared" ca="1" si="32"/>
        <v>4000</v>
      </c>
      <c r="Y45" s="13" t="str">
        <f t="shared" ca="1" si="32"/>
        <v>/</v>
      </c>
      <c r="Z45" s="13">
        <f t="shared" ca="1" si="32"/>
        <v>0</v>
      </c>
      <c r="AA45" s="13">
        <f t="shared" ca="1" si="32"/>
        <v>0</v>
      </c>
      <c r="AB45" s="15" t="str">
        <f t="shared" ca="1" si="30"/>
        <v>Limited quantity available at this price</v>
      </c>
      <c r="AC45" s="29">
        <v>66</v>
      </c>
    </row>
    <row r="46" spans="1:29" ht="20" x14ac:dyDescent="0.2">
      <c r="A46" s="36"/>
      <c r="B46" s="15"/>
      <c r="C46" s="21" t="str">
        <f t="shared" ca="1" si="36"/>
        <v>4-GPU V100 POWER9</v>
      </c>
      <c r="D46" s="15" t="str">
        <f t="shared" ca="1" si="36"/>
        <v>http://www.cirrascale.com/pricing_x86BM.php</v>
      </c>
      <c r="E46" s="21" t="str">
        <f t="shared" ca="1" si="36"/>
        <v>CRV100x4 P9</v>
      </c>
      <c r="F46" s="18">
        <f t="shared" ca="1" si="5"/>
        <v>0</v>
      </c>
      <c r="G46" s="18">
        <f t="shared" ca="1" si="5"/>
        <v>0</v>
      </c>
      <c r="H46" s="18">
        <f t="shared" ca="1" si="25"/>
        <v>2799</v>
      </c>
      <c r="I46" s="18">
        <f t="shared" ca="1" si="26"/>
        <v>9329</v>
      </c>
      <c r="J46" s="18">
        <f t="shared" ca="1" si="20"/>
        <v>0</v>
      </c>
      <c r="K46" s="18">
        <f t="shared" ca="1" si="20"/>
        <v>0</v>
      </c>
      <c r="L46" s="18">
        <f t="shared" ca="1" si="16"/>
        <v>0</v>
      </c>
      <c r="M46" s="18" t="str">
        <f t="shared" ca="1" si="8"/>
        <v>USD</v>
      </c>
      <c r="N46" s="13">
        <f t="shared" ca="1" si="33"/>
        <v>0</v>
      </c>
      <c r="O46" s="13">
        <f t="shared" ca="1" si="34"/>
        <v>59.595999999999997</v>
      </c>
      <c r="P46" s="13" t="str">
        <f t="shared" ca="1" si="35"/>
        <v>V100</v>
      </c>
      <c r="Q46" s="13">
        <f t="shared" ca="1" si="35"/>
        <v>4</v>
      </c>
      <c r="R46" s="13" t="str">
        <f t="shared" ca="1" si="35"/>
        <v>POWER9</v>
      </c>
      <c r="S46" s="13">
        <f t="shared" ca="1" si="35"/>
        <v>2</v>
      </c>
      <c r="T46" s="13">
        <f t="shared" ca="1" si="35"/>
        <v>256</v>
      </c>
      <c r="U46" s="13" t="str">
        <f t="shared" ca="1" si="22"/>
        <v>SSD</v>
      </c>
      <c r="V46" s="13">
        <f t="shared" ca="1" si="22"/>
        <v>1600</v>
      </c>
      <c r="W46" s="13" t="str">
        <f t="shared" ca="1" si="29"/>
        <v>SSD</v>
      </c>
      <c r="X46" s="13">
        <f t="shared" ca="1" si="32"/>
        <v>2000</v>
      </c>
      <c r="Y46" s="13">
        <f t="shared" ca="1" si="32"/>
        <v>0</v>
      </c>
      <c r="Z46" s="13">
        <f t="shared" ca="1" si="32"/>
        <v>0</v>
      </c>
      <c r="AA46" s="13">
        <f t="shared" ca="1" si="32"/>
        <v>0</v>
      </c>
      <c r="AB46" s="15">
        <f t="shared" ca="1" si="30"/>
        <v>0</v>
      </c>
      <c r="AC46" s="29">
        <v>67</v>
      </c>
    </row>
    <row r="47" spans="1:29" s="12" customFormat="1" ht="20" x14ac:dyDescent="0.2">
      <c r="A47" s="36"/>
      <c r="B47" s="15"/>
      <c r="C47" s="21" t="str">
        <f t="shared" ca="1" si="36"/>
        <v>2-GPU V100 POWER9</v>
      </c>
      <c r="D47" s="15" t="str">
        <f t="shared" ca="1" si="36"/>
        <v>http://www.cirrascale.com/pricing_x86BM.php</v>
      </c>
      <c r="E47" s="21" t="str">
        <f t="shared" ca="1" si="36"/>
        <v>CR V1000x2 P9</v>
      </c>
      <c r="F47" s="18">
        <f t="shared" ca="1" si="5"/>
        <v>0</v>
      </c>
      <c r="G47" s="18">
        <f t="shared" ca="1" si="5"/>
        <v>0</v>
      </c>
      <c r="H47" s="18">
        <f t="shared" ca="1" si="25"/>
        <v>1739</v>
      </c>
      <c r="I47" s="18">
        <f t="shared" ca="1" si="26"/>
        <v>5799</v>
      </c>
      <c r="J47" s="18">
        <f t="shared" ca="1" si="20"/>
        <v>0</v>
      </c>
      <c r="K47" s="18">
        <f t="shared" ca="1" si="20"/>
        <v>0</v>
      </c>
      <c r="L47" s="18">
        <f t="shared" ca="1" si="16"/>
        <v>0</v>
      </c>
      <c r="M47" s="18" t="str">
        <f t="shared" ca="1" si="8"/>
        <v>USD</v>
      </c>
      <c r="N47" s="13">
        <f t="shared" ca="1" si="33"/>
        <v>0</v>
      </c>
      <c r="O47" s="13">
        <f t="shared" ca="1" si="34"/>
        <v>29.797999999999998</v>
      </c>
      <c r="P47" s="13" t="str">
        <f t="shared" ca="1" si="35"/>
        <v>V100</v>
      </c>
      <c r="Q47" s="13">
        <f t="shared" ca="1" si="35"/>
        <v>2</v>
      </c>
      <c r="R47" s="13" t="str">
        <f t="shared" ca="1" si="35"/>
        <v>POWER9</v>
      </c>
      <c r="S47" s="13">
        <f t="shared" ca="1" si="35"/>
        <v>2</v>
      </c>
      <c r="T47" s="13">
        <f t="shared" ca="1" si="35"/>
        <v>128</v>
      </c>
      <c r="U47" s="13" t="str">
        <f t="shared" ca="1" si="22"/>
        <v>SSD</v>
      </c>
      <c r="V47" s="13">
        <f t="shared" ca="1" si="22"/>
        <v>1000</v>
      </c>
      <c r="W47" s="13">
        <f t="shared" ca="1" si="29"/>
        <v>0</v>
      </c>
      <c r="X47" s="13">
        <f t="shared" ca="1" si="32"/>
        <v>0</v>
      </c>
      <c r="Y47" s="13" t="str">
        <f t="shared" ca="1" si="32"/>
        <v>/</v>
      </c>
      <c r="Z47" s="13">
        <f t="shared" ca="1" si="32"/>
        <v>0</v>
      </c>
      <c r="AA47" s="13">
        <f t="shared" ca="1" si="32"/>
        <v>0</v>
      </c>
      <c r="AB47" s="15">
        <f t="shared" ca="1" si="30"/>
        <v>0</v>
      </c>
      <c r="AC47" s="29">
        <v>68</v>
      </c>
    </row>
    <row r="48" spans="1:29" s="12" customFormat="1" ht="20" x14ac:dyDescent="0.2">
      <c r="A48" s="36"/>
      <c r="B48" s="15"/>
      <c r="C48" s="21" t="str">
        <f t="shared" ca="1" si="36"/>
        <v xml:space="preserve">4-GPU P100 POWER8-10 </v>
      </c>
      <c r="D48" s="15" t="str">
        <f t="shared" ca="1" si="36"/>
        <v>http://www.cirrascale.com/pricing_x86BM.php</v>
      </c>
      <c r="E48" s="21" t="str">
        <f t="shared" ca="1" si="36"/>
        <v>CR P100x4 P8-10</v>
      </c>
      <c r="F48" s="18">
        <f t="shared" ca="1" si="5"/>
        <v>0</v>
      </c>
      <c r="G48" s="18">
        <f t="shared" ca="1" si="5"/>
        <v>0</v>
      </c>
      <c r="H48" s="18">
        <f t="shared" ca="1" si="25"/>
        <v>1649</v>
      </c>
      <c r="I48" s="18">
        <f t="shared" ca="1" si="26"/>
        <v>5499</v>
      </c>
      <c r="J48" s="18">
        <f t="shared" ca="1" si="20"/>
        <v>0</v>
      </c>
      <c r="K48" s="18">
        <f t="shared" ca="1" si="20"/>
        <v>0</v>
      </c>
      <c r="L48" s="18">
        <f t="shared" ca="1" si="16"/>
        <v>0</v>
      </c>
      <c r="M48" s="18" t="str">
        <f t="shared" ca="1" si="8"/>
        <v>USD</v>
      </c>
      <c r="N48" s="13">
        <f t="shared" ca="1" si="33"/>
        <v>1.04</v>
      </c>
      <c r="O48" s="13">
        <f t="shared" ca="1" si="34"/>
        <v>42.4</v>
      </c>
      <c r="P48" s="13" t="str">
        <f t="shared" ca="1" si="35"/>
        <v>P100</v>
      </c>
      <c r="Q48" s="13">
        <f t="shared" ca="1" si="35"/>
        <v>4</v>
      </c>
      <c r="R48" s="13" t="str">
        <f t="shared" ca="1" si="35"/>
        <v>POWER8</v>
      </c>
      <c r="S48" s="13">
        <f t="shared" ca="1" si="35"/>
        <v>2</v>
      </c>
      <c r="T48" s="13">
        <f t="shared" ca="1" si="35"/>
        <v>256</v>
      </c>
      <c r="U48" s="13" t="str">
        <f t="shared" ca="1" si="22"/>
        <v>SSD</v>
      </c>
      <c r="V48" s="13">
        <f t="shared" ca="1" si="22"/>
        <v>1000</v>
      </c>
      <c r="W48" s="13" t="str">
        <f t="shared" ca="1" si="29"/>
        <v>SATA</v>
      </c>
      <c r="X48" s="13">
        <f t="shared" ca="1" si="32"/>
        <v>1000</v>
      </c>
      <c r="Y48" s="13" t="str">
        <f t="shared" ca="1" si="32"/>
        <v>/</v>
      </c>
      <c r="Z48" s="13">
        <f t="shared" ca="1" si="32"/>
        <v>0</v>
      </c>
      <c r="AA48" s="13">
        <f t="shared" ca="1" si="32"/>
        <v>0</v>
      </c>
      <c r="AB48" s="15">
        <f t="shared" ca="1" si="30"/>
        <v>0</v>
      </c>
      <c r="AC48" s="29">
        <v>69</v>
      </c>
    </row>
    <row r="49" spans="1:29" s="12" customFormat="1" ht="20" x14ac:dyDescent="0.2">
      <c r="A49" s="36"/>
      <c r="B49" s="15"/>
      <c r="C49" s="21" t="str">
        <f t="shared" ca="1" si="36"/>
        <v xml:space="preserve">2-GPU P100 POWER8-10 </v>
      </c>
      <c r="D49" s="15" t="str">
        <f t="shared" ca="1" si="36"/>
        <v>http://www.cirrascale.com/pricing_x86BM.php</v>
      </c>
      <c r="E49" s="21" t="str">
        <f t="shared" ca="1" si="36"/>
        <v>CR P100x2 P8-10</v>
      </c>
      <c r="F49" s="18">
        <f t="shared" ca="1" si="5"/>
        <v>0</v>
      </c>
      <c r="G49" s="18">
        <f t="shared" ca="1" si="5"/>
        <v>0</v>
      </c>
      <c r="H49" s="18">
        <f t="shared" ca="1" si="25"/>
        <v>989</v>
      </c>
      <c r="I49" s="18">
        <f t="shared" ca="1" si="26"/>
        <v>3299</v>
      </c>
      <c r="J49" s="18">
        <f t="shared" ca="1" si="20"/>
        <v>0</v>
      </c>
      <c r="K49" s="18">
        <f t="shared" ca="1" si="20"/>
        <v>0</v>
      </c>
      <c r="L49" s="18">
        <f t="shared" ca="1" si="16"/>
        <v>0</v>
      </c>
      <c r="M49" s="18" t="str">
        <f t="shared" ca="1" si="8"/>
        <v>USD</v>
      </c>
      <c r="N49" s="13">
        <f t="shared" ca="1" si="33"/>
        <v>1.04</v>
      </c>
      <c r="O49" s="13">
        <f t="shared" ca="1" si="34"/>
        <v>21.2</v>
      </c>
      <c r="P49" s="13" t="str">
        <f t="shared" ca="1" si="35"/>
        <v>P100</v>
      </c>
      <c r="Q49" s="13">
        <f t="shared" ca="1" si="35"/>
        <v>2</v>
      </c>
      <c r="R49" s="13" t="str">
        <f t="shared" ca="1" si="35"/>
        <v>POWER8</v>
      </c>
      <c r="S49" s="13">
        <f t="shared" ca="1" si="35"/>
        <v>2</v>
      </c>
      <c r="T49" s="13">
        <f t="shared" ca="1" si="35"/>
        <v>128</v>
      </c>
      <c r="U49" s="13" t="str">
        <f t="shared" ca="1" si="22"/>
        <v>SSD</v>
      </c>
      <c r="V49" s="13">
        <f t="shared" ca="1" si="22"/>
        <v>960</v>
      </c>
      <c r="W49" s="13">
        <f t="shared" ca="1" si="29"/>
        <v>0</v>
      </c>
      <c r="X49" s="13">
        <f t="shared" ca="1" si="32"/>
        <v>0</v>
      </c>
      <c r="Y49" s="13" t="str">
        <f t="shared" ca="1" si="32"/>
        <v>/</v>
      </c>
      <c r="Z49" s="13">
        <f t="shared" ca="1" si="32"/>
        <v>0</v>
      </c>
      <c r="AA49" s="13">
        <f t="shared" ca="1" si="32"/>
        <v>0</v>
      </c>
      <c r="AB49" s="15">
        <f t="shared" ca="1" si="30"/>
        <v>0</v>
      </c>
      <c r="AC49" s="29">
        <v>70</v>
      </c>
    </row>
    <row r="50" spans="1:29" ht="20" x14ac:dyDescent="0.2">
      <c r="A50" s="35" t="str">
        <f ca="1">INDIRECT("Sheet1!" &amp; INDIRECT("R1C"&amp;COLUMN(),FALSE) &amp; INDIRECT("AC" &amp; ROW()))</f>
        <v>Sakura</v>
      </c>
      <c r="B50" s="15" t="str">
        <f ca="1">INDIRECT("Sheet1!" &amp; INDIRECT("R1C1",FALSE) &amp; (INDIRECT("AC" &amp; ROW())+1))</f>
        <v>https://www.sakura.ad.jp/koukaryoku/specification/</v>
      </c>
      <c r="C50" s="21" t="str">
        <f t="shared" ca="1" si="36"/>
        <v xml:space="preserve">Tesla P40 model </v>
      </c>
      <c r="D50" s="15">
        <f t="shared" ca="1" si="36"/>
        <v>0</v>
      </c>
      <c r="E50" s="21" t="str">
        <f t="shared" ca="1" si="36"/>
        <v xml:space="preserve">SK P40x1 </v>
      </c>
      <c r="F50" s="18">
        <f t="shared" ca="1" si="5"/>
        <v>0</v>
      </c>
      <c r="G50" s="13">
        <f t="shared" ref="G50:G58" ca="1" si="37">INDIRECT("Sheet1!"&amp;INDIRECT("R1C"&amp;COLUMN(),FALSE)&amp;INDIRECT("AC"&amp;ROW()))</f>
        <v>349</v>
      </c>
      <c r="H50" s="18">
        <f t="shared" ca="1" si="25"/>
        <v>0</v>
      </c>
      <c r="I50" s="18">
        <f t="shared" ca="1" si="26"/>
        <v>0</v>
      </c>
      <c r="J50" s="18">
        <f t="shared" ca="1" si="20"/>
        <v>0</v>
      </c>
      <c r="K50" s="18">
        <f t="shared" ca="1" si="20"/>
        <v>0</v>
      </c>
      <c r="L50" s="18">
        <f t="shared" ca="1" si="16"/>
        <v>0</v>
      </c>
      <c r="M50" s="18" t="str">
        <f t="shared" ca="1" si="8"/>
        <v>JPY</v>
      </c>
      <c r="N50" s="13">
        <f t="shared" ca="1" si="33"/>
        <v>0.76800000000000002</v>
      </c>
      <c r="O50" s="13">
        <f t="shared" ca="1" si="34"/>
        <v>11.757999999999999</v>
      </c>
      <c r="P50" s="13" t="str">
        <f t="shared" ca="1" si="35"/>
        <v>P40</v>
      </c>
      <c r="Q50" s="13">
        <f t="shared" ca="1" si="35"/>
        <v>1</v>
      </c>
      <c r="R50" s="13" t="str">
        <f t="shared" ca="1" si="35"/>
        <v>Xeon E5-2623 v3</v>
      </c>
      <c r="S50" s="13">
        <f t="shared" ca="1" si="35"/>
        <v>2</v>
      </c>
      <c r="T50" s="13">
        <f t="shared" ca="1" si="35"/>
        <v>128</v>
      </c>
      <c r="U50" s="13" t="str">
        <f t="shared" ca="1" si="22"/>
        <v>SSD</v>
      </c>
      <c r="V50" s="13">
        <f t="shared" ca="1" si="22"/>
        <v>480</v>
      </c>
      <c r="W50" s="13" t="str">
        <f t="shared" ca="1" si="29"/>
        <v>SSD</v>
      </c>
      <c r="X50" s="13">
        <f t="shared" ca="1" si="32"/>
        <v>480</v>
      </c>
      <c r="Y50" s="13" t="str">
        <f t="shared" ca="1" si="32"/>
        <v>10/0.1</v>
      </c>
      <c r="Z50" s="13">
        <f t="shared" ca="1" si="32"/>
        <v>0</v>
      </c>
      <c r="AA50" s="13">
        <f t="shared" ca="1" si="32"/>
        <v>0</v>
      </c>
      <c r="AB50" s="15">
        <f t="shared" ca="1" si="30"/>
        <v>0</v>
      </c>
      <c r="AC50" s="29">
        <v>76</v>
      </c>
    </row>
    <row r="51" spans="1:29" s="12" customFormat="1" ht="20" x14ac:dyDescent="0.2">
      <c r="A51" s="36"/>
      <c r="C51" s="21" t="str">
        <f t="shared" ca="1" si="36"/>
        <v xml:space="preserve">Tesla P100 model </v>
      </c>
      <c r="D51" s="15">
        <f t="shared" ca="1" si="36"/>
        <v>0</v>
      </c>
      <c r="E51" s="21" t="str">
        <f t="shared" ca="1" si="36"/>
        <v xml:space="preserve">SK P100x1 </v>
      </c>
      <c r="F51" s="18">
        <f t="shared" ca="1" si="5"/>
        <v>0</v>
      </c>
      <c r="G51" s="13">
        <f t="shared" ca="1" si="37"/>
        <v>357</v>
      </c>
      <c r="H51" s="18">
        <f t="shared" ca="1" si="25"/>
        <v>0</v>
      </c>
      <c r="I51" s="18">
        <f t="shared" ca="1" si="25"/>
        <v>0</v>
      </c>
      <c r="J51" s="18">
        <f t="shared" ca="1" si="20"/>
        <v>0</v>
      </c>
      <c r="K51" s="18">
        <f t="shared" ca="1" si="20"/>
        <v>0</v>
      </c>
      <c r="L51" s="18">
        <f t="shared" ca="1" si="16"/>
        <v>0</v>
      </c>
      <c r="M51" s="18" t="str">
        <f t="shared" ca="1" si="8"/>
        <v>JPY</v>
      </c>
      <c r="N51" s="13">
        <f t="shared" ca="1" si="33"/>
        <v>0.76800000000000002</v>
      </c>
      <c r="O51" s="13">
        <f t="shared" ca="1" si="34"/>
        <v>9.5</v>
      </c>
      <c r="P51" s="13" t="str">
        <f t="shared" ca="1" si="35"/>
        <v>P100</v>
      </c>
      <c r="Q51" s="13">
        <f t="shared" ca="1" si="35"/>
        <v>1</v>
      </c>
      <c r="R51" s="13" t="str">
        <f t="shared" ca="1" si="35"/>
        <v>Xeon E5-2623 v3</v>
      </c>
      <c r="S51" s="13">
        <f t="shared" ca="1" si="35"/>
        <v>2</v>
      </c>
      <c r="T51" s="13">
        <f t="shared" ca="1" si="35"/>
        <v>128</v>
      </c>
      <c r="U51" s="13" t="str">
        <f t="shared" ca="1" si="22"/>
        <v>SSD</v>
      </c>
      <c r="V51" s="13">
        <f t="shared" ca="1" si="22"/>
        <v>480</v>
      </c>
      <c r="W51" s="13" t="str">
        <f t="shared" ca="1" si="29"/>
        <v>SSD</v>
      </c>
      <c r="X51" s="13">
        <f t="shared" ref="X51:Y63" ca="1" si="38">INDIRECT("Sheet1!"&amp;INDIRECT("R1C"&amp;COLUMN(),FALSE)&amp;INDIRECT("AC"&amp;ROW()))</f>
        <v>480</v>
      </c>
      <c r="Y51" s="13" t="str">
        <f t="shared" ca="1" si="38"/>
        <v>10/0.1</v>
      </c>
      <c r="Z51" s="13">
        <f t="shared" ref="Z51:AA66" ca="1" si="39">INDIRECT("Sheet1!"&amp;INDIRECT("R1C"&amp;COLUMN(),FALSE)&amp;INDIRECT("AC"&amp;ROW()))</f>
        <v>0</v>
      </c>
      <c r="AA51" s="13">
        <f t="shared" ca="1" si="39"/>
        <v>0</v>
      </c>
      <c r="AB51" s="15">
        <f t="shared" ca="1" si="30"/>
        <v>0</v>
      </c>
      <c r="AC51" s="29">
        <v>77</v>
      </c>
    </row>
    <row r="52" spans="1:29" s="12" customFormat="1" ht="20" x14ac:dyDescent="0.2">
      <c r="A52" s="36">
        <f ca="1">INDIRECT("Sheet1!" &amp; INDIRECT("R1C"&amp;COLUMN(),FALSE) &amp; INDIRECT("AC" &amp; ROW()))</f>
        <v>0</v>
      </c>
      <c r="C52" s="21" t="str">
        <f t="shared" ca="1" si="36"/>
        <v>Tesla V100 model</v>
      </c>
      <c r="D52" s="15">
        <f t="shared" ca="1" si="36"/>
        <v>0</v>
      </c>
      <c r="E52" s="21" t="str">
        <f t="shared" ca="1" si="36"/>
        <v>SK V100x1</v>
      </c>
      <c r="F52" s="18">
        <f t="shared" ca="1" si="5"/>
        <v>0</v>
      </c>
      <c r="G52" s="13">
        <f t="shared" ca="1" si="37"/>
        <v>0</v>
      </c>
      <c r="H52" s="18">
        <f t="shared" ref="H52:I64" ca="1" si="40">INDIRECT("Sheet1!"&amp;INDIRECT("R1C"&amp;COLUMN(),FALSE)&amp;INDIRECT("AC"&amp;ROW()))</f>
        <v>0</v>
      </c>
      <c r="I52" s="18">
        <f t="shared" ca="1" si="40"/>
        <v>115000</v>
      </c>
      <c r="J52" s="18">
        <f t="shared" ref="J52:K70" ca="1" si="41">INDIRECT("Sheet1!"&amp;INDIRECT("R1C"&amp;COLUMN(),FALSE)&amp;INDIRECT("AC"&amp;ROW()))</f>
        <v>0</v>
      </c>
      <c r="K52" s="18">
        <f t="shared" ca="1" si="41"/>
        <v>0</v>
      </c>
      <c r="L52" s="18">
        <f t="shared" ca="1" si="16"/>
        <v>924000</v>
      </c>
      <c r="M52" s="18" t="str">
        <f t="shared" ca="1" si="8"/>
        <v>JPY</v>
      </c>
      <c r="N52" s="13">
        <f t="shared" ca="1" si="33"/>
        <v>0.76800000000000002</v>
      </c>
      <c r="O52" s="13">
        <f t="shared" ca="1" si="34"/>
        <v>14.028</v>
      </c>
      <c r="P52" s="13" t="str">
        <f t="shared" ca="1" si="35"/>
        <v>V100</v>
      </c>
      <c r="Q52" s="13">
        <f t="shared" ca="1" si="35"/>
        <v>1</v>
      </c>
      <c r="R52" s="13" t="str">
        <f t="shared" ca="1" si="35"/>
        <v>Xeon E5-2623 v3</v>
      </c>
      <c r="S52" s="13">
        <f t="shared" ca="1" si="35"/>
        <v>2</v>
      </c>
      <c r="T52" s="13">
        <f t="shared" ca="1" si="35"/>
        <v>128</v>
      </c>
      <c r="U52" s="13" t="str">
        <f t="shared" ca="1" si="22"/>
        <v>SSD</v>
      </c>
      <c r="V52" s="13">
        <f t="shared" ca="1" si="22"/>
        <v>480</v>
      </c>
      <c r="W52" s="13" t="str">
        <f t="shared" ca="1" si="29"/>
        <v>SSD</v>
      </c>
      <c r="X52" s="13">
        <f t="shared" ca="1" si="38"/>
        <v>480</v>
      </c>
      <c r="Y52" s="13" t="str">
        <f t="shared" ca="1" si="38"/>
        <v>10/0.1</v>
      </c>
      <c r="Z52" s="13">
        <f t="shared" ca="1" si="39"/>
        <v>0</v>
      </c>
      <c r="AA52" s="13">
        <f t="shared" ca="1" si="39"/>
        <v>0</v>
      </c>
      <c r="AB52" s="15">
        <f t="shared" ca="1" si="30"/>
        <v>0</v>
      </c>
      <c r="AC52" s="29">
        <v>78</v>
      </c>
    </row>
    <row r="53" spans="1:29" s="12" customFormat="1" x14ac:dyDescent="0.2">
      <c r="C53" s="21" t="str">
        <f t="shared" ca="1" si="36"/>
        <v>Tesla P40 model</v>
      </c>
      <c r="D53" s="15">
        <f t="shared" ca="1" si="36"/>
        <v>0</v>
      </c>
      <c r="E53" s="21" t="str">
        <f t="shared" ca="1" si="36"/>
        <v>SK P40x1</v>
      </c>
      <c r="F53" s="18">
        <f t="shared" ca="1" si="5"/>
        <v>0</v>
      </c>
      <c r="G53" s="13">
        <f t="shared" ca="1" si="37"/>
        <v>0</v>
      </c>
      <c r="H53" s="18">
        <f t="shared" ca="1" si="40"/>
        <v>0</v>
      </c>
      <c r="I53" s="18">
        <f t="shared" ca="1" si="40"/>
        <v>97000</v>
      </c>
      <c r="J53" s="18">
        <f t="shared" ca="1" si="41"/>
        <v>0</v>
      </c>
      <c r="K53" s="18">
        <f t="shared" ca="1" si="41"/>
        <v>0</v>
      </c>
      <c r="L53" s="18">
        <f t="shared" ca="1" si="16"/>
        <v>875000</v>
      </c>
      <c r="M53" s="18" t="str">
        <f t="shared" ca="1" si="8"/>
        <v>JPY</v>
      </c>
      <c r="N53" s="13">
        <f t="shared" ca="1" si="33"/>
        <v>0.76800000000000002</v>
      </c>
      <c r="O53" s="13">
        <f t="shared" ca="1" si="34"/>
        <v>11.757999999999999</v>
      </c>
      <c r="P53" s="13" t="str">
        <f t="shared" ca="1" si="35"/>
        <v>P40</v>
      </c>
      <c r="Q53" s="13">
        <f t="shared" ca="1" si="35"/>
        <v>1</v>
      </c>
      <c r="R53" s="13" t="str">
        <f t="shared" ca="1" si="35"/>
        <v>Xeon E5-2623 v3</v>
      </c>
      <c r="S53" s="13">
        <f t="shared" ca="1" si="35"/>
        <v>2</v>
      </c>
      <c r="T53" s="13">
        <f t="shared" ca="1" si="35"/>
        <v>128</v>
      </c>
      <c r="U53" s="13" t="str">
        <f t="shared" ca="1" si="22"/>
        <v>SSD</v>
      </c>
      <c r="V53" s="13">
        <f t="shared" ca="1" si="22"/>
        <v>480</v>
      </c>
      <c r="W53" s="13" t="str">
        <f t="shared" ca="1" si="29"/>
        <v>SSD</v>
      </c>
      <c r="X53" s="13">
        <f t="shared" ca="1" si="38"/>
        <v>480</v>
      </c>
      <c r="Y53" s="13" t="str">
        <f t="shared" ca="1" si="38"/>
        <v>10/0.1</v>
      </c>
      <c r="Z53" s="13">
        <f t="shared" ca="1" si="39"/>
        <v>0</v>
      </c>
      <c r="AA53" s="13">
        <f t="shared" ca="1" si="39"/>
        <v>0</v>
      </c>
      <c r="AB53" s="15">
        <f t="shared" ca="1" si="30"/>
        <v>0</v>
      </c>
      <c r="AC53" s="29">
        <v>79</v>
      </c>
    </row>
    <row r="54" spans="1:29" ht="20" x14ac:dyDescent="0.2">
      <c r="A54" s="36">
        <f ca="1">INDIRECT("Sheet1!" &amp; INDIRECT("R1C"&amp;COLUMN(),FALSE) &amp; INDIRECT("AC" &amp; ROW()))</f>
        <v>0</v>
      </c>
      <c r="C54" s="21" t="str">
        <f t="shared" ca="1" si="36"/>
        <v>Tesla P100 model</v>
      </c>
      <c r="D54" s="15">
        <f t="shared" ca="1" si="36"/>
        <v>0</v>
      </c>
      <c r="E54" s="21" t="str">
        <f t="shared" ca="1" si="36"/>
        <v>SK P100x1</v>
      </c>
      <c r="F54" s="18">
        <f t="shared" ca="1" si="5"/>
        <v>0</v>
      </c>
      <c r="G54" s="13">
        <f t="shared" ca="1" si="37"/>
        <v>0</v>
      </c>
      <c r="H54" s="18">
        <f t="shared" ca="1" si="40"/>
        <v>0</v>
      </c>
      <c r="I54" s="18">
        <f t="shared" ca="1" si="40"/>
        <v>99000</v>
      </c>
      <c r="J54" s="18">
        <f t="shared" ca="1" si="41"/>
        <v>0</v>
      </c>
      <c r="K54" s="18">
        <f t="shared" ca="1" si="41"/>
        <v>0</v>
      </c>
      <c r="L54" s="18">
        <f t="shared" ca="1" si="16"/>
        <v>895000</v>
      </c>
      <c r="M54" s="18" t="str">
        <f t="shared" ca="1" si="8"/>
        <v>JPY</v>
      </c>
      <c r="N54" s="13">
        <f t="shared" ca="1" si="33"/>
        <v>0.76800000000000002</v>
      </c>
      <c r="O54" s="13">
        <f t="shared" ca="1" si="34"/>
        <v>9.34</v>
      </c>
      <c r="P54" s="13" t="str">
        <f t="shared" ref="P54:X73" ca="1" si="42">INDIRECT("Sheet1!"&amp;INDIRECT("R1C"&amp;COLUMN(),FALSE)&amp;INDIRECT("AC"&amp;ROW()))</f>
        <v>P100</v>
      </c>
      <c r="Q54" s="13">
        <f t="shared" ca="1" si="42"/>
        <v>1</v>
      </c>
      <c r="R54" s="13" t="str">
        <f t="shared" ca="1" si="42"/>
        <v>Xeon E5-2623 v3</v>
      </c>
      <c r="S54" s="13">
        <f t="shared" ca="1" si="42"/>
        <v>2</v>
      </c>
      <c r="T54" s="13">
        <f t="shared" ca="1" si="42"/>
        <v>128</v>
      </c>
      <c r="U54" s="13" t="str">
        <f t="shared" ca="1" si="42"/>
        <v>SSD</v>
      </c>
      <c r="V54" s="13">
        <f t="shared" ca="1" si="42"/>
        <v>480</v>
      </c>
      <c r="W54" s="13" t="str">
        <f t="shared" ca="1" si="29"/>
        <v>SSD</v>
      </c>
      <c r="X54" s="13">
        <f t="shared" ca="1" si="38"/>
        <v>480</v>
      </c>
      <c r="Y54" s="13" t="str">
        <f t="shared" ca="1" si="38"/>
        <v>10/0.1</v>
      </c>
      <c r="Z54" s="13">
        <f t="shared" ca="1" si="39"/>
        <v>0</v>
      </c>
      <c r="AA54" s="13">
        <f t="shared" ca="1" si="39"/>
        <v>0</v>
      </c>
      <c r="AB54" s="15">
        <f t="shared" ca="1" si="30"/>
        <v>0</v>
      </c>
      <c r="AC54" s="29">
        <v>80</v>
      </c>
    </row>
    <row r="55" spans="1:29" s="12" customFormat="1" ht="20" x14ac:dyDescent="0.2">
      <c r="A55" s="35" t="str">
        <f ca="1">INDIRECT("Sheet1!" &amp; INDIRECT("R1C"&amp;COLUMN(),FALSE) &amp; INDIRECT("AC" &amp; ROW()))</f>
        <v>LeaderTelecom</v>
      </c>
      <c r="B55" s="15" t="str">
        <f ca="1">INDIRECT("Sheet1!" &amp; INDIRECT("R1C1",FALSE) &amp; (INDIRECT("AC" &amp; ROW())+1))</f>
        <v>https://www.leadergpu.com</v>
      </c>
      <c r="C55" s="21" t="str">
        <f t="shared" ca="1" si="36"/>
        <v>2 x V100</v>
      </c>
      <c r="D55" s="15">
        <f t="shared" ca="1" si="36"/>
        <v>0</v>
      </c>
      <c r="E55" s="21" t="str">
        <f t="shared" ca="1" si="36"/>
        <v>LT V100x2</v>
      </c>
      <c r="F55" s="18">
        <f t="shared" ca="1" si="5"/>
        <v>0.08</v>
      </c>
      <c r="G55" s="13">
        <f t="shared" ca="1" si="37"/>
        <v>0</v>
      </c>
      <c r="H55" s="18">
        <f t="shared" ca="1" si="40"/>
        <v>463.27</v>
      </c>
      <c r="I55" s="18">
        <f t="shared" ca="1" si="40"/>
        <v>1853.08</v>
      </c>
      <c r="J55" s="18">
        <f t="shared" ca="1" si="41"/>
        <v>0</v>
      </c>
      <c r="K55" s="18">
        <f t="shared" ca="1" si="41"/>
        <v>0</v>
      </c>
      <c r="L55" s="18">
        <f t="shared" ca="1" si="16"/>
        <v>0</v>
      </c>
      <c r="M55" s="18" t="str">
        <f t="shared" ca="1" si="8"/>
        <v>EUR</v>
      </c>
      <c r="N55" s="13">
        <f t="shared" ca="1" si="33"/>
        <v>1.4079999999999999</v>
      </c>
      <c r="O55" s="13">
        <f t="shared" ca="1" si="34"/>
        <v>28.056000000000001</v>
      </c>
      <c r="P55" s="13" t="str">
        <f t="shared" ca="1" si="42"/>
        <v>V100</v>
      </c>
      <c r="Q55" s="13">
        <f t="shared" ca="1" si="42"/>
        <v>2</v>
      </c>
      <c r="R55" s="13" t="str">
        <f t="shared" ca="1" si="42"/>
        <v>Xeon E5-2630 v4</v>
      </c>
      <c r="S55" s="13">
        <f t="shared" ca="1" si="42"/>
        <v>2</v>
      </c>
      <c r="T55" s="13">
        <f t="shared" ca="1" si="42"/>
        <v>128</v>
      </c>
      <c r="U55" s="13" t="str">
        <f t="shared" ca="1" si="42"/>
        <v>SSD</v>
      </c>
      <c r="V55" s="13">
        <f t="shared" ca="1" si="42"/>
        <v>960</v>
      </c>
      <c r="W55" s="13">
        <f t="shared" ca="1" si="29"/>
        <v>0</v>
      </c>
      <c r="X55" s="13">
        <f t="shared" ca="1" si="38"/>
        <v>0</v>
      </c>
      <c r="Y55" s="13" t="str">
        <f t="shared" ca="1" si="38"/>
        <v>40/1</v>
      </c>
      <c r="Z55" s="13">
        <f t="shared" ca="1" si="39"/>
        <v>0</v>
      </c>
      <c r="AA55" s="13">
        <f t="shared" ca="1" si="39"/>
        <v>0</v>
      </c>
      <c r="AB55" s="15" t="str">
        <f t="shared" ca="1" si="30"/>
        <v>Included Internet traffic for monthly based payments: 10 Tb/month; weekly based payments: 2.5 Tb/week; minute/hourly based payments: 0 Gb. Additional 1Gb (not included): 0,09 &amp;euro;/Gb.</v>
      </c>
      <c r="AC55" s="29">
        <v>87</v>
      </c>
    </row>
    <row r="56" spans="1:29" s="12" customFormat="1" ht="20" x14ac:dyDescent="0.2">
      <c r="A56" s="36"/>
      <c r="C56" s="21" t="str">
        <f t="shared" ca="1" si="36"/>
        <v>2 x GTX 1080 Ti</v>
      </c>
      <c r="D56" s="15">
        <f t="shared" ca="1" si="36"/>
        <v>0</v>
      </c>
      <c r="E56" s="21" t="str">
        <f t="shared" ca="1" si="36"/>
        <v>LT GTX1080Tix2</v>
      </c>
      <c r="F56" s="18">
        <f t="shared" ca="1" si="5"/>
        <v>0.02</v>
      </c>
      <c r="G56" s="13">
        <f t="shared" ca="1" si="37"/>
        <v>0</v>
      </c>
      <c r="H56" s="18">
        <f t="shared" ca="1" si="40"/>
        <v>109.33</v>
      </c>
      <c r="I56" s="18">
        <f t="shared" ca="1" si="40"/>
        <v>437.34</v>
      </c>
      <c r="J56" s="18">
        <f t="shared" ca="1" si="41"/>
        <v>0</v>
      </c>
      <c r="K56" s="18">
        <f t="shared" ca="1" si="41"/>
        <v>0</v>
      </c>
      <c r="L56" s="18">
        <f t="shared" ca="1" si="16"/>
        <v>0</v>
      </c>
      <c r="M56" s="18" t="str">
        <f t="shared" ca="1" si="8"/>
        <v>EUR</v>
      </c>
      <c r="N56" s="13">
        <f t="shared" ca="1" si="33"/>
        <v>0.43519999999999998</v>
      </c>
      <c r="O56" s="13">
        <f t="shared" ca="1" si="34"/>
        <v>21.218</v>
      </c>
      <c r="P56" s="13" t="str">
        <f t="shared" ca="1" si="42"/>
        <v>GTX 1080 Ti</v>
      </c>
      <c r="Q56" s="13">
        <f t="shared" ca="1" si="42"/>
        <v>2</v>
      </c>
      <c r="R56" s="13" t="str">
        <f t="shared" ca="1" si="42"/>
        <v>Xeon E5-2609 v4</v>
      </c>
      <c r="S56" s="13">
        <f t="shared" ca="1" si="42"/>
        <v>1</v>
      </c>
      <c r="T56" s="13">
        <f t="shared" ca="1" si="42"/>
        <v>32</v>
      </c>
      <c r="U56" s="13" t="str">
        <f t="shared" ca="1" si="42"/>
        <v>SSD</v>
      </c>
      <c r="V56" s="13">
        <f t="shared" ca="1" si="42"/>
        <v>480</v>
      </c>
      <c r="W56" s="13">
        <f t="shared" ca="1" si="29"/>
        <v>0</v>
      </c>
      <c r="X56" s="13">
        <f t="shared" ca="1" si="38"/>
        <v>0</v>
      </c>
      <c r="Y56" s="13" t="str">
        <f t="shared" ca="1" si="38"/>
        <v>1/1</v>
      </c>
      <c r="Z56" s="13">
        <f t="shared" ca="1" si="39"/>
        <v>0</v>
      </c>
      <c r="AA56" s="13">
        <f t="shared" ca="1" si="39"/>
        <v>0</v>
      </c>
      <c r="AB56" s="15" t="str">
        <f t="shared" ca="1" si="30"/>
        <v>Included Internet traffic for monthly based payments: 10 Tb/month; weekly based payments: 2.5 Tb/week; minute/hourly based payments: 0 Gb. Additional 1Gb (not included): 0,09 &amp;euro;/Gb.</v>
      </c>
      <c r="AC56" s="29">
        <v>88</v>
      </c>
    </row>
    <row r="57" spans="1:29" ht="20" x14ac:dyDescent="0.2">
      <c r="A57" s="36">
        <f ca="1">INDIRECT("Sheet1!" &amp; INDIRECT("R1C"&amp;COLUMN(),FALSE) &amp; INDIRECT("AC" &amp; ROW()))</f>
        <v>0</v>
      </c>
      <c r="B57" s="12">
        <f ca="1">INDIRECT("Sheet1!" &amp; INDIRECT("R1C1",FALSE) &amp; (INDIRECT("AC" &amp; ROW())+1))</f>
        <v>0</v>
      </c>
      <c r="C57" s="21" t="str">
        <f t="shared" ca="1" si="36"/>
        <v>4 x GTX 1080 Ti ltd.</v>
      </c>
      <c r="D57" s="15">
        <f t="shared" ca="1" si="36"/>
        <v>0</v>
      </c>
      <c r="E57" s="21" t="str">
        <f t="shared" ca="1" si="36"/>
        <v>LT GTX1080Tix4 ltd.</v>
      </c>
      <c r="F57" s="18">
        <f t="shared" ca="1" si="5"/>
        <v>0.04</v>
      </c>
      <c r="G57" s="13">
        <f t="shared" ca="1" si="37"/>
        <v>0</v>
      </c>
      <c r="H57" s="18">
        <f t="shared" ca="1" si="40"/>
        <v>288</v>
      </c>
      <c r="I57" s="18">
        <f t="shared" ca="1" si="40"/>
        <v>1018.38</v>
      </c>
      <c r="J57" s="18">
        <f t="shared" ca="1" si="41"/>
        <v>0</v>
      </c>
      <c r="K57" s="18">
        <f t="shared" ca="1" si="41"/>
        <v>0</v>
      </c>
      <c r="L57" s="18">
        <f t="shared" ca="1" si="16"/>
        <v>0</v>
      </c>
      <c r="M57" s="18" t="str">
        <f t="shared" ca="1" si="8"/>
        <v>EUR</v>
      </c>
      <c r="N57" s="13">
        <f t="shared" ca="1" si="33"/>
        <v>0.87039999999999995</v>
      </c>
      <c r="O57" s="13">
        <f t="shared" ca="1" si="34"/>
        <v>42.436</v>
      </c>
      <c r="P57" s="13" t="str">
        <f t="shared" ca="1" si="42"/>
        <v>GTX 1080 Ti</v>
      </c>
      <c r="Q57" s="13">
        <f t="shared" ca="1" si="42"/>
        <v>4</v>
      </c>
      <c r="R57" s="13" t="str">
        <f t="shared" ca="1" si="42"/>
        <v>Xeon E5-2609 v4</v>
      </c>
      <c r="S57" s="13">
        <f t="shared" ca="1" si="42"/>
        <v>2</v>
      </c>
      <c r="T57" s="13">
        <f t="shared" ca="1" si="42"/>
        <v>64</v>
      </c>
      <c r="U57" s="13" t="str">
        <f t="shared" ca="1" si="42"/>
        <v>SSD</v>
      </c>
      <c r="V57" s="13">
        <f t="shared" ca="1" si="42"/>
        <v>480</v>
      </c>
      <c r="W57" s="13">
        <f t="shared" ca="1" si="29"/>
        <v>0</v>
      </c>
      <c r="X57" s="13">
        <f t="shared" ca="1" si="38"/>
        <v>0</v>
      </c>
      <c r="Y57" s="13" t="str">
        <f t="shared" ca="1" si="38"/>
        <v>40/1</v>
      </c>
      <c r="Z57" s="13">
        <f t="shared" ca="1" si="39"/>
        <v>0</v>
      </c>
      <c r="AA57" s="13">
        <f t="shared" ca="1" si="39"/>
        <v>0</v>
      </c>
      <c r="AB57" s="15" t="str">
        <f t="shared" ca="1" si="30"/>
        <v>Included Internet traffic for monthly based payments: 10 Tb/month; weekly based payments: 2.5 Tb/week; minute/hourly based payments: 0 Gb. Additional 1Gb (not included): 0,09 &amp;euro;/Gb. Special price till the end of ..</v>
      </c>
      <c r="AC57" s="29">
        <v>89</v>
      </c>
    </row>
    <row r="58" spans="1:29" x14ac:dyDescent="0.2">
      <c r="C58" s="21" t="str">
        <f t="shared" ca="1" si="36"/>
        <v>2 x GeForce GTX 1080</v>
      </c>
      <c r="D58" s="15">
        <f t="shared" ca="1" si="36"/>
        <v>0</v>
      </c>
      <c r="E58" s="21" t="str">
        <f t="shared" ca="1" si="36"/>
        <v>LT GTX1080x2</v>
      </c>
      <c r="F58" s="18">
        <f t="shared" ca="1" si="5"/>
        <v>0.02</v>
      </c>
      <c r="G58" s="13">
        <f t="shared" ca="1" si="37"/>
        <v>0</v>
      </c>
      <c r="H58" s="18">
        <f t="shared" ca="1" si="40"/>
        <v>91.11</v>
      </c>
      <c r="I58" s="18">
        <f t="shared" ca="1" si="40"/>
        <v>364.45</v>
      </c>
      <c r="J58" s="18">
        <f t="shared" ca="1" si="41"/>
        <v>0</v>
      </c>
      <c r="K58" s="18">
        <f t="shared" ca="1" si="41"/>
        <v>0</v>
      </c>
      <c r="L58" s="18">
        <f t="shared" ca="1" si="16"/>
        <v>0</v>
      </c>
      <c r="M58" s="18" t="str">
        <f t="shared" ca="1" si="8"/>
        <v>EUR</v>
      </c>
      <c r="N58" s="13">
        <f t="shared" ca="1" si="33"/>
        <v>0.47360000000000002</v>
      </c>
      <c r="O58" s="13">
        <f t="shared" ca="1" si="34"/>
        <v>16.456</v>
      </c>
      <c r="P58" s="13" t="str">
        <f t="shared" ca="1" si="42"/>
        <v>GeForce GTX 1080</v>
      </c>
      <c r="Q58" s="13">
        <f t="shared" ca="1" si="42"/>
        <v>2</v>
      </c>
      <c r="R58" s="13" t="str">
        <f t="shared" ca="1" si="42"/>
        <v>Xeon E5-1630 v4</v>
      </c>
      <c r="S58" s="13">
        <f t="shared" ca="1" si="42"/>
        <v>1</v>
      </c>
      <c r="T58" s="13">
        <f t="shared" ca="1" si="42"/>
        <v>32</v>
      </c>
      <c r="U58" s="13" t="str">
        <f t="shared" ca="1" si="42"/>
        <v>SSD</v>
      </c>
      <c r="V58" s="13">
        <f t="shared" ca="1" si="42"/>
        <v>480</v>
      </c>
      <c r="W58" s="13">
        <f t="shared" ca="1" si="29"/>
        <v>0</v>
      </c>
      <c r="X58" s="13">
        <f t="shared" ca="1" si="38"/>
        <v>0</v>
      </c>
      <c r="Y58" s="13" t="str">
        <f t="shared" ca="1" si="38"/>
        <v>1/1</v>
      </c>
      <c r="Z58" s="13">
        <f t="shared" ca="1" si="39"/>
        <v>0</v>
      </c>
      <c r="AA58" s="13">
        <f t="shared" ca="1" si="39"/>
        <v>0</v>
      </c>
      <c r="AB58" s="15" t="str">
        <f t="shared" ca="1" si="30"/>
        <v>Included Internet traffic for monthly based payments: 10 Tb/month; weekly based payments: 2.5 Tb/week; minute/hourly based payments: 0 Gb. Additional 1Gb (not included): 0,09 &amp;euro;/Gb.</v>
      </c>
      <c r="AC58" s="29">
        <v>90</v>
      </c>
    </row>
    <row r="59" spans="1:29" x14ac:dyDescent="0.2">
      <c r="C59" s="21" t="str">
        <f t="shared" ca="1" si="36"/>
        <v>4 x GeForce GTX 1080 ltd.</v>
      </c>
      <c r="D59" s="15">
        <f t="shared" ca="1" si="36"/>
        <v>0</v>
      </c>
      <c r="E59" s="21" t="str">
        <f t="shared" ca="1" si="36"/>
        <v>LT GTX1080x4 ltd.</v>
      </c>
      <c r="F59" s="18">
        <f t="shared" ca="1" si="5"/>
        <v>0.03</v>
      </c>
      <c r="G59" s="13">
        <f t="shared" ref="G59:G89" ca="1" si="43">INDIRECT("Sheet1!"&amp;INDIRECT("R1C"&amp;COLUMN(),FALSE)&amp;INDIRECT("AC"&amp;ROW()))</f>
        <v>0</v>
      </c>
      <c r="H59" s="18">
        <f t="shared" ca="1" si="40"/>
        <v>240</v>
      </c>
      <c r="I59" s="18">
        <f t="shared" ca="1" si="40"/>
        <v>848.65</v>
      </c>
      <c r="J59" s="18">
        <f t="shared" ca="1" si="41"/>
        <v>0</v>
      </c>
      <c r="K59" s="18">
        <f t="shared" ca="1" si="41"/>
        <v>0</v>
      </c>
      <c r="L59" s="18">
        <f t="shared" ca="1" si="16"/>
        <v>0</v>
      </c>
      <c r="M59" s="18" t="str">
        <f t="shared" ca="1" si="8"/>
        <v>EUR</v>
      </c>
      <c r="N59" s="13">
        <f t="shared" ca="1" si="33"/>
        <v>0.87039999999999995</v>
      </c>
      <c r="O59" s="13">
        <f t="shared" ca="1" si="34"/>
        <v>32.911999999999999</v>
      </c>
      <c r="P59" s="13" t="str">
        <f t="shared" ca="1" si="42"/>
        <v>GeForce GTX 1080</v>
      </c>
      <c r="Q59" s="13">
        <f t="shared" ca="1" si="42"/>
        <v>4</v>
      </c>
      <c r="R59" s="13" t="str">
        <f t="shared" ca="1" si="42"/>
        <v>Xeon E5-2609 v4</v>
      </c>
      <c r="S59" s="13">
        <f t="shared" ca="1" si="42"/>
        <v>2</v>
      </c>
      <c r="T59" s="13">
        <f t="shared" ca="1" si="42"/>
        <v>64</v>
      </c>
      <c r="U59" s="13" t="str">
        <f t="shared" ca="1" si="42"/>
        <v>SSD</v>
      </c>
      <c r="V59" s="13">
        <f t="shared" ca="1" si="42"/>
        <v>480</v>
      </c>
      <c r="W59" s="13">
        <f t="shared" ca="1" si="29"/>
        <v>0</v>
      </c>
      <c r="X59" s="13">
        <f t="shared" ca="1" si="38"/>
        <v>0</v>
      </c>
      <c r="Y59" s="13" t="str">
        <f t="shared" ca="1" si="38"/>
        <v>40/1</v>
      </c>
      <c r="Z59" s="13">
        <f t="shared" ca="1" si="39"/>
        <v>0</v>
      </c>
      <c r="AA59" s="13">
        <f t="shared" ca="1" si="39"/>
        <v>0</v>
      </c>
      <c r="AB59" s="15" t="str">
        <f t="shared" ca="1" si="30"/>
        <v>Included Internet traffic for monthly based payments: 10 Tb/month; weekly based payments: 2.5 Tb/week; minute/hourly based payments: 0 Gb. Additional 1Gb (not included): 0,09 &amp;euro;/Gb. Special price till end of ...</v>
      </c>
      <c r="AC59" s="29">
        <v>91</v>
      </c>
    </row>
    <row r="60" spans="1:29" ht="20" x14ac:dyDescent="0.2">
      <c r="A60" s="36">
        <f ca="1">INDIRECT("Sheet1!" &amp; INDIRECT("R1C"&amp;COLUMN(),FALSE) &amp; INDIRECT("AC" &amp; ROW()))</f>
        <v>0</v>
      </c>
      <c r="C60" s="21" t="str">
        <f t="shared" ca="1" si="36"/>
        <v>8 x GeForce GTX 1080</v>
      </c>
      <c r="D60" s="15">
        <f t="shared" ca="1" si="36"/>
        <v>0</v>
      </c>
      <c r="E60" s="21" t="str">
        <f t="shared" ca="1" si="36"/>
        <v>LT GTX1080x8</v>
      </c>
      <c r="F60" s="18">
        <f t="shared" ca="1" si="5"/>
        <v>0.09</v>
      </c>
      <c r="G60" s="13">
        <f t="shared" ca="1" si="43"/>
        <v>0</v>
      </c>
      <c r="H60" s="18">
        <f t="shared" ca="1" si="40"/>
        <v>504.25</v>
      </c>
      <c r="I60" s="18">
        <f t="shared" ca="1" si="40"/>
        <v>2017</v>
      </c>
      <c r="J60" s="18">
        <f t="shared" ca="1" si="41"/>
        <v>0</v>
      </c>
      <c r="K60" s="18">
        <f t="shared" ca="1" si="41"/>
        <v>0</v>
      </c>
      <c r="L60" s="18">
        <f t="shared" ca="1" si="16"/>
        <v>0</v>
      </c>
      <c r="M60" s="18" t="str">
        <f ca="1">INDIRECT("Sheet1!"&amp;INDIRECT("R1C"&amp;COLUMN(),FALSE)&amp;INDIRECT("AC"&amp;ROW()))</f>
        <v>EUR</v>
      </c>
      <c r="N60" s="13">
        <f t="shared" ca="1" si="33"/>
        <v>1.4079999999999999</v>
      </c>
      <c r="O60" s="13">
        <f t="shared" ca="1" si="34"/>
        <v>65.823999999999998</v>
      </c>
      <c r="P60" s="13" t="str">
        <f t="shared" ca="1" si="42"/>
        <v>GeForce GTX 1080</v>
      </c>
      <c r="Q60" s="13">
        <f t="shared" ca="1" si="42"/>
        <v>8</v>
      </c>
      <c r="R60" s="13" t="str">
        <f t="shared" ca="1" si="42"/>
        <v>Xeon E5-2630 v4</v>
      </c>
      <c r="S60" s="13">
        <f t="shared" ca="1" si="42"/>
        <v>2</v>
      </c>
      <c r="T60" s="13">
        <f t="shared" ca="1" si="42"/>
        <v>128</v>
      </c>
      <c r="U60" s="13" t="str">
        <f t="shared" ca="1" si="42"/>
        <v>SSD</v>
      </c>
      <c r="V60" s="13">
        <f t="shared" ca="1" si="42"/>
        <v>960</v>
      </c>
      <c r="W60" s="13">
        <f t="shared" ca="1" si="29"/>
        <v>0</v>
      </c>
      <c r="X60" s="13">
        <f t="shared" ca="1" si="38"/>
        <v>0</v>
      </c>
      <c r="Y60" s="13" t="str">
        <f t="shared" ca="1" si="38"/>
        <v>40/1</v>
      </c>
      <c r="Z60" s="13">
        <f t="shared" ca="1" si="39"/>
        <v>0</v>
      </c>
      <c r="AA60" s="13">
        <f t="shared" ca="1" si="39"/>
        <v>0</v>
      </c>
      <c r="AB60" s="15" t="str">
        <f t="shared" ca="1" si="30"/>
        <v>Included Internet traffic for monthly based payments: 10 Tb/month; weekly based payments: 2.5 Tb/week; minute/hourly based payments: 0 Gb. Additional 1Gb (not included): 0,09 &amp;euro;/Gb.</v>
      </c>
      <c r="AC60" s="29">
        <v>92</v>
      </c>
    </row>
    <row r="61" spans="1:29" s="12" customFormat="1" ht="20" x14ac:dyDescent="0.2">
      <c r="A61" s="36"/>
      <c r="C61" s="21" t="str">
        <f t="shared" ca="1" si="36"/>
        <v>2 x P100</v>
      </c>
      <c r="D61" s="15">
        <f t="shared" ca="1" si="36"/>
        <v>0</v>
      </c>
      <c r="E61" s="21" t="str">
        <f t="shared" ca="1" si="36"/>
        <v>LT P100x2</v>
      </c>
      <c r="F61" s="18">
        <f t="shared" ca="1" si="5"/>
        <v>0.04</v>
      </c>
      <c r="G61" s="13">
        <f t="shared" ca="1" si="43"/>
        <v>0</v>
      </c>
      <c r="H61" s="18">
        <f t="shared" ca="1" si="40"/>
        <v>403.2</v>
      </c>
      <c r="I61" s="18">
        <f t="shared" ca="1" si="40"/>
        <v>1768.7</v>
      </c>
      <c r="J61" s="18">
        <f t="shared" ca="1" si="41"/>
        <v>0</v>
      </c>
      <c r="K61" s="18">
        <f t="shared" ca="1" si="41"/>
        <v>0</v>
      </c>
      <c r="L61" s="18">
        <f t="shared" ca="1" si="16"/>
        <v>0</v>
      </c>
      <c r="M61" s="18" t="str">
        <f ca="1">INDIRECT("Sheet1!"&amp;INDIRECT("R1C"&amp;COLUMN(),FALSE)&amp;INDIRECT("AC"&amp;ROW()))</f>
        <v>EUR</v>
      </c>
      <c r="N61" s="13">
        <f t="shared" ca="1" si="33"/>
        <v>1.4079999999999999</v>
      </c>
      <c r="O61" s="13">
        <f t="shared" ca="1" si="34"/>
        <v>18.68</v>
      </c>
      <c r="P61" s="13" t="str">
        <f t="shared" ca="1" si="42"/>
        <v>P100</v>
      </c>
      <c r="Q61" s="13">
        <f t="shared" ca="1" si="42"/>
        <v>2</v>
      </c>
      <c r="R61" s="13" t="str">
        <f t="shared" ca="1" si="42"/>
        <v>Xeon E5-2630 v4</v>
      </c>
      <c r="S61" s="13">
        <f t="shared" ca="1" si="42"/>
        <v>2</v>
      </c>
      <c r="T61" s="13">
        <f t="shared" ca="1" si="42"/>
        <v>128</v>
      </c>
      <c r="U61" s="13" t="str">
        <f t="shared" ca="1" si="42"/>
        <v>SSD</v>
      </c>
      <c r="V61" s="13">
        <f t="shared" ca="1" si="42"/>
        <v>960</v>
      </c>
      <c r="W61" s="13">
        <f t="shared" ca="1" si="29"/>
        <v>0</v>
      </c>
      <c r="X61" s="13">
        <f t="shared" ca="1" si="38"/>
        <v>0</v>
      </c>
      <c r="Y61" s="13" t="str">
        <f t="shared" ca="1" si="38"/>
        <v>40/1</v>
      </c>
      <c r="Z61" s="13">
        <f t="shared" ca="1" si="39"/>
        <v>0</v>
      </c>
      <c r="AA61" s="13">
        <f t="shared" ca="1" si="39"/>
        <v>0</v>
      </c>
      <c r="AB61" s="15" t="str">
        <f t="shared" ca="1" si="30"/>
        <v>Included Internet traffic for monthly based payments: 10 Tb/month; weekly based payments: 2.5 Tb/week; minute/hourly based payments: 0 Gb. Additional 1Gb (not included): 0,09 &amp;euro;/Gb.</v>
      </c>
      <c r="AC61" s="29">
        <v>93</v>
      </c>
    </row>
    <row r="62" spans="1:29" s="12" customFormat="1" ht="20" x14ac:dyDescent="0.2">
      <c r="A62" s="36"/>
      <c r="C62" s="21" t="str">
        <f t="shared" ca="1" si="36"/>
        <v>2 x V100nvlink</v>
      </c>
      <c r="D62" s="15">
        <f t="shared" ca="1" si="36"/>
        <v>0</v>
      </c>
      <c r="E62" s="21" t="str">
        <f t="shared" ca="1" si="36"/>
        <v>LT V100x2NVlink</v>
      </c>
      <c r="F62" s="18">
        <f t="shared" ca="1" si="5"/>
        <v>0.09</v>
      </c>
      <c r="G62" s="13">
        <f t="shared" ca="1" si="43"/>
        <v>0</v>
      </c>
      <c r="H62" s="18">
        <f t="shared" ca="1" si="40"/>
        <v>466.35</v>
      </c>
      <c r="I62" s="18">
        <f t="shared" ca="1" si="40"/>
        <v>1866</v>
      </c>
      <c r="J62" s="18">
        <f t="shared" ca="1" si="41"/>
        <v>0</v>
      </c>
      <c r="K62" s="18">
        <f t="shared" ca="1" si="41"/>
        <v>0</v>
      </c>
      <c r="L62" s="18">
        <f t="shared" ca="1" si="16"/>
        <v>0</v>
      </c>
      <c r="M62" s="18" t="str">
        <f ca="1">INDIRECT("Sheet1!"&amp;INDIRECT("R1C"&amp;COLUMN(),FALSE)&amp;INDIRECT("AC"&amp;ROW()))</f>
        <v>EUR</v>
      </c>
      <c r="N62" s="13">
        <f t="shared" ca="1" si="33"/>
        <v>1.4079999999999999</v>
      </c>
      <c r="O62" s="13">
        <f t="shared" ca="1" si="34"/>
        <v>28.056000000000001</v>
      </c>
      <c r="P62" s="13" t="str">
        <f t="shared" ca="1" si="42"/>
        <v>V100</v>
      </c>
      <c r="Q62" s="13">
        <f t="shared" ca="1" si="42"/>
        <v>2</v>
      </c>
      <c r="R62" s="13" t="str">
        <f t="shared" ca="1" si="42"/>
        <v>Xeon Silver 4114</v>
      </c>
      <c r="S62" s="13">
        <f t="shared" ca="1" si="42"/>
        <v>2</v>
      </c>
      <c r="T62" s="13">
        <f t="shared" ca="1" si="42"/>
        <v>128</v>
      </c>
      <c r="U62" s="13" t="str">
        <f t="shared" ca="1" si="42"/>
        <v>SSD</v>
      </c>
      <c r="V62" s="13">
        <f t="shared" ca="1" si="42"/>
        <v>960</v>
      </c>
      <c r="W62" s="13">
        <f t="shared" ca="1" si="29"/>
        <v>0</v>
      </c>
      <c r="X62" s="13">
        <f t="shared" ca="1" si="38"/>
        <v>0</v>
      </c>
      <c r="Y62" s="13" t="str">
        <f t="shared" ca="1" si="38"/>
        <v>40/1</v>
      </c>
      <c r="Z62" s="13">
        <f t="shared" ca="1" si="39"/>
        <v>0</v>
      </c>
      <c r="AA62" s="13">
        <f t="shared" ca="1" si="39"/>
        <v>0</v>
      </c>
      <c r="AB62" s="15" t="str">
        <f t="shared" ca="1" si="30"/>
        <v>Included Internet traffic for monthly based payments: 10 Tb/month; weekly based payments: 2.5 Tb/week; minute/hourly based payments: 0 Gb. Additional 1Gb (not included): 0,10 &amp;euro;/Gb.</v>
      </c>
      <c r="AC62" s="29">
        <v>94</v>
      </c>
    </row>
    <row r="63" spans="1:29" ht="20" x14ac:dyDescent="0.2">
      <c r="A63" s="35" t="str">
        <f ca="1">INDIRECT("Sheet1!" &amp; INDIRECT("R1C"&amp;COLUMN(),FALSE) &amp; INDIRECT("AC" &amp; ROW()))</f>
        <v>The University of Tokyo</v>
      </c>
      <c r="B63" s="15" t="str">
        <f ca="1">INDIRECT("Sheet1!" &amp; INDIRECT("R1C1",FALSE) &amp; (INDIRECT("AC" &amp; ROW())+1))</f>
        <v>http://www.cc.u-tokyo.ac.jp/system/reedbush/reedbush_intro.html</v>
      </c>
      <c r="C63" s="21" t="str">
        <f t="shared" ca="1" si="36"/>
        <v>Reedbush-H Personal (educational)</v>
      </c>
      <c r="D63" s="15" t="str">
        <f t="shared" ca="1" si="36"/>
        <v>http://www.cc.u-tokyo.ac.jp/system/reedbush/reedbush_course.html</v>
      </c>
      <c r="E63" s="21" t="str">
        <f t="shared" ca="1" si="36"/>
        <v>TU personal</v>
      </c>
      <c r="F63" s="18">
        <f t="shared" ca="1" si="5"/>
        <v>0</v>
      </c>
      <c r="G63" s="13">
        <f t="shared" ca="1" si="43"/>
        <v>0</v>
      </c>
      <c r="H63" s="18">
        <f t="shared" ca="1" si="40"/>
        <v>0</v>
      </c>
      <c r="I63" s="18">
        <f t="shared" ca="1" si="40"/>
        <v>0</v>
      </c>
      <c r="J63" s="18">
        <f t="shared" ca="1" si="41"/>
        <v>138888.88888888888</v>
      </c>
      <c r="K63" s="18">
        <f t="shared" ca="1" si="41"/>
        <v>0</v>
      </c>
      <c r="L63" s="18">
        <f t="shared" ca="1" si="16"/>
        <v>0</v>
      </c>
      <c r="M63" s="18" t="str">
        <f ca="1">INDIRECT("Sheet1!"&amp;INDIRECT("R1C"&amp;COLUMN(),FALSE)&amp;INDIRECT("AC"&amp;ROW()))</f>
        <v>JPY</v>
      </c>
      <c r="N63" s="13">
        <f t="shared" ca="1" si="33"/>
        <v>2.4192000000000005</v>
      </c>
      <c r="O63" s="13">
        <f t="shared" ca="1" si="34"/>
        <v>18.68</v>
      </c>
      <c r="P63" s="13" t="str">
        <f t="shared" ca="1" si="42"/>
        <v>P100</v>
      </c>
      <c r="Q63" s="13">
        <f t="shared" ca="1" si="42"/>
        <v>2</v>
      </c>
      <c r="R63" s="13" t="str">
        <f t="shared" ca="1" si="42"/>
        <v>Xeon E5-2695 v4</v>
      </c>
      <c r="S63" s="13">
        <f t="shared" ca="1" si="42"/>
        <v>2</v>
      </c>
      <c r="T63" s="13">
        <f t="shared" ca="1" si="42"/>
        <v>256</v>
      </c>
      <c r="U63" s="13" t="str">
        <f t="shared" ca="1" si="42"/>
        <v>PFS</v>
      </c>
      <c r="V63" s="13">
        <f t="shared" ca="1" si="42"/>
        <v>1000</v>
      </c>
      <c r="W63" s="13">
        <f t="shared" ca="1" si="29"/>
        <v>0</v>
      </c>
      <c r="X63" s="13">
        <f t="shared" ca="1" si="38"/>
        <v>0</v>
      </c>
      <c r="Y63" s="13" t="str">
        <f t="shared" ca="1" si="38"/>
        <v>109.12/</v>
      </c>
      <c r="Z63" s="13">
        <f t="shared" ref="Z63:Z73" ca="1" si="44">INDIRECT("Sheet1!"&amp;INDIRECT("R1C"&amp;COLUMN(),FALSE)&amp;INDIRECT("AC"&amp;ROW()))</f>
        <v>6912</v>
      </c>
      <c r="AA63" s="13">
        <f t="shared" ca="1" si="39"/>
        <v>0</v>
      </c>
      <c r="AB63" s="15" t="str">
        <f t="shared" ca="1" si="30"/>
        <v>For individuals from educational or public organisations. Max 2 nodes. Included (17280/2.5=)6912 node hours if 1 node is used, 3456 node hours if more than 1 node is used by a parallel job.</v>
      </c>
      <c r="AC63" s="29">
        <v>98</v>
      </c>
    </row>
    <row r="64" spans="1:29" ht="20" x14ac:dyDescent="0.2">
      <c r="A64" s="36"/>
      <c r="C64" s="21" t="str">
        <f t="shared" ca="1" si="36"/>
        <v>Reedbush-H (educational)</v>
      </c>
      <c r="D64" s="15" t="str">
        <f t="shared" ca="1" si="36"/>
        <v>http://www.cc.u-tokyo.ac.jp/system/reedbush/reedbush_course.html</v>
      </c>
      <c r="E64" s="21" t="str">
        <f t="shared" ca="1" si="36"/>
        <v>TU edu</v>
      </c>
      <c r="F64" s="18">
        <f t="shared" ca="1" si="5"/>
        <v>0</v>
      </c>
      <c r="G64" s="13">
        <f t="shared" ca="1" si="43"/>
        <v>0</v>
      </c>
      <c r="H64" s="18">
        <f t="shared" ca="1" si="40"/>
        <v>0</v>
      </c>
      <c r="I64" s="18">
        <f t="shared" ca="1" si="40"/>
        <v>0</v>
      </c>
      <c r="J64" s="18">
        <f t="shared" ca="1" si="41"/>
        <v>277777.77777777775</v>
      </c>
      <c r="K64" s="18">
        <f t="shared" ca="1" si="41"/>
        <v>0</v>
      </c>
      <c r="L64" s="18">
        <f t="shared" ca="1" si="16"/>
        <v>0</v>
      </c>
      <c r="M64" s="18" t="str">
        <f ca="1">INDIRECT("Sheet1!"&amp;INDIRECT("R1C"&amp;COLUMN(),FALSE)&amp;INDIRECT("AC"&amp;ROW()))</f>
        <v>JPY</v>
      </c>
      <c r="N64" s="13">
        <f t="shared" ca="1" si="33"/>
        <v>2.4192000000000005</v>
      </c>
      <c r="O64" s="13">
        <f ca="1">INDIRECT("Sheet1!"&amp;INDIRECT("R1C"&amp;COLUMN(),FALSE)&amp;INDIRECT("AC"&amp;ROW())) * INDIRECT("Sheet1!D"&amp; INDIRECT("AC"&amp;ROW()))</f>
        <v>18.68</v>
      </c>
      <c r="P64" s="13" t="str">
        <f t="shared" ca="1" si="42"/>
        <v>P100</v>
      </c>
      <c r="Q64" s="13">
        <f t="shared" ca="1" si="42"/>
        <v>2</v>
      </c>
      <c r="R64" s="13" t="str">
        <f t="shared" ca="1" si="42"/>
        <v>Xeon E5-2695 v4</v>
      </c>
      <c r="S64" s="13">
        <f t="shared" ca="1" si="42"/>
        <v>2</v>
      </c>
      <c r="T64" s="13">
        <f t="shared" ca="1" si="42"/>
        <v>256</v>
      </c>
      <c r="U64" s="13" t="str">
        <f t="shared" ca="1" si="42"/>
        <v>PFS</v>
      </c>
      <c r="V64" s="13">
        <f t="shared" ca="1" si="42"/>
        <v>4000</v>
      </c>
      <c r="W64" s="13">
        <f t="shared" ca="1" si="42"/>
        <v>0</v>
      </c>
      <c r="X64" s="13">
        <f t="shared" ca="1" si="42"/>
        <v>0</v>
      </c>
      <c r="Y64" s="13" t="str">
        <f t="shared" ref="Y64:Y73" ca="1" si="45">INDIRECT("Sheet1!"&amp;INDIRECT("R1C"&amp;COLUMN(),FALSE)&amp;INDIRECT("AC"&amp;ROW()))</f>
        <v>109.12/</v>
      </c>
      <c r="Z64" s="13">
        <f t="shared" ca="1" si="44"/>
        <v>13824</v>
      </c>
      <c r="AA64" s="13">
        <f t="shared" ca="1" si="39"/>
        <v>0</v>
      </c>
      <c r="AB64" s="15" t="str">
        <f t="shared" ca="1" si="30"/>
        <v>For groups from educational or public organisations. Included 13824 node hours if 1 node is used, 6912 node hours if 2-4 nodes are used by a parallel job.</v>
      </c>
      <c r="AC64" s="29">
        <v>99</v>
      </c>
    </row>
    <row r="65" spans="1:29" x14ac:dyDescent="0.2">
      <c r="C65" s="21" t="str">
        <f t="shared" ref="C65:E81" ca="1" si="46">INDIRECT("Sheet1!"&amp;INDIRECT("R1C"&amp;COLUMN(),FALSE)&amp;INDIRECT("AC"&amp;ROW()))</f>
        <v>Reedbush-H reviewed (educational)</v>
      </c>
      <c r="D65" s="15" t="str">
        <f t="shared" ca="1" si="46"/>
        <v>http://www.cc.u-tokyo.ac.jp/system/reedbush/reedbush_course.html</v>
      </c>
      <c r="E65" s="21" t="str">
        <f t="shared" ca="1" si="46"/>
        <v>TU rev edu</v>
      </c>
      <c r="F65" s="18">
        <f t="shared" ca="1" si="5"/>
        <v>0</v>
      </c>
      <c r="G65" s="13">
        <f t="shared" ca="1" si="43"/>
        <v>0</v>
      </c>
      <c r="H65" s="18">
        <f t="shared" ref="H65:K87" ca="1" si="47">INDIRECT("Sheet1!"&amp;INDIRECT("R1C"&amp;COLUMN(),FALSE)&amp;INDIRECT("AC"&amp;ROW()))</f>
        <v>0</v>
      </c>
      <c r="I65" s="18">
        <f t="shared" ca="1" si="47"/>
        <v>0</v>
      </c>
      <c r="J65" s="18">
        <f t="shared" ca="1" si="41"/>
        <v>166666.66666666666</v>
      </c>
      <c r="K65" s="18">
        <f t="shared" ca="1" si="41"/>
        <v>0</v>
      </c>
      <c r="L65" s="18">
        <f t="shared" ca="1" si="16"/>
        <v>0</v>
      </c>
      <c r="M65" s="18" t="str">
        <f t="shared" ref="M65:M94" ca="1" si="48">INDIRECT("Sheet1!"&amp;INDIRECT("R1C"&amp;COLUMN(),FALSE)&amp;INDIRECT("AC"&amp;ROW()))</f>
        <v>JPY</v>
      </c>
      <c r="N65" s="13">
        <f t="shared" ca="1" si="33"/>
        <v>2.4192000000000005</v>
      </c>
      <c r="O65" s="13">
        <f ca="1">INDIRECT("Sheet1!"&amp;INDIRECT("R1C"&amp;COLUMN(),FALSE)&amp;INDIRECT("AC"&amp;ROW())) * INDIRECT("Sheet1!D"&amp; INDIRECT("AC"&amp;ROW()))</f>
        <v>18.68</v>
      </c>
      <c r="P65" s="13" t="str">
        <f t="shared" ca="1" si="42"/>
        <v>P100</v>
      </c>
      <c r="Q65" s="13">
        <f t="shared" ca="1" si="42"/>
        <v>2</v>
      </c>
      <c r="R65" s="13" t="str">
        <f t="shared" ca="1" si="42"/>
        <v>Xeon E5-2695 v4</v>
      </c>
      <c r="S65" s="13">
        <f t="shared" ca="1" si="42"/>
        <v>2</v>
      </c>
      <c r="T65" s="13">
        <f t="shared" ca="1" si="42"/>
        <v>256</v>
      </c>
      <c r="U65" s="13" t="str">
        <f t="shared" ca="1" si="42"/>
        <v>PFS</v>
      </c>
      <c r="V65" s="13">
        <f t="shared" ca="1" si="42"/>
        <v>4000</v>
      </c>
      <c r="W65" s="13">
        <f t="shared" ca="1" si="42"/>
        <v>0</v>
      </c>
      <c r="X65" s="13">
        <f t="shared" ca="1" si="42"/>
        <v>0</v>
      </c>
      <c r="Y65" s="13" t="str">
        <f t="shared" ca="1" si="45"/>
        <v>109.12/</v>
      </c>
      <c r="Z65" s="13">
        <f t="shared" ca="1" si="44"/>
        <v>8640</v>
      </c>
      <c r="AA65" s="13">
        <f t="shared" ca="1" si="39"/>
        <v>0</v>
      </c>
      <c r="AB65" s="15" t="str">
        <f t="shared" ca="1" si="30"/>
        <v>For groups from educational or public organisations. Included 8640 node hours. Must pass review prior to usage. 4320 node hours if a parallel job used more nodes than applied for.</v>
      </c>
      <c r="AC65" s="29">
        <v>100</v>
      </c>
    </row>
    <row r="66" spans="1:29" ht="20" x14ac:dyDescent="0.2">
      <c r="A66" s="36"/>
      <c r="C66" s="21" t="str">
        <f t="shared" ca="1" si="46"/>
        <v>Reedbush-H reviewed</v>
      </c>
      <c r="D66" s="15" t="str">
        <f t="shared" ca="1" si="46"/>
        <v>http://www.cc.u-tokyo.ac.jp/system/reedbush/reedbush_course.html</v>
      </c>
      <c r="E66" s="21" t="str">
        <f t="shared" ca="1" si="46"/>
        <v>TU rev</v>
      </c>
      <c r="F66" s="18">
        <f t="shared" ca="1" si="5"/>
        <v>0</v>
      </c>
      <c r="G66" s="13">
        <f t="shared" ca="1" si="43"/>
        <v>0</v>
      </c>
      <c r="H66" s="18">
        <f t="shared" ca="1" si="47"/>
        <v>0</v>
      </c>
      <c r="I66" s="18">
        <f t="shared" ca="1" si="47"/>
        <v>0</v>
      </c>
      <c r="J66" s="18">
        <f t="shared" ca="1" si="41"/>
        <v>200000</v>
      </c>
      <c r="K66" s="18">
        <f t="shared" ca="1" si="41"/>
        <v>0</v>
      </c>
      <c r="L66" s="18">
        <f t="shared" ca="1" si="16"/>
        <v>0</v>
      </c>
      <c r="M66" s="18" t="str">
        <f t="shared" ca="1" si="48"/>
        <v>JPY</v>
      </c>
      <c r="N66" s="13">
        <f t="shared" ca="1" si="33"/>
        <v>2.4192000000000005</v>
      </c>
      <c r="O66" s="13">
        <f ca="1">INDIRECT("Sheet1!"&amp;INDIRECT("R1C"&amp;COLUMN(),FALSE)&amp;INDIRECT("AC"&amp;ROW())) * INDIRECT("Sheet1!D"&amp; INDIRECT("AC"&amp;ROW()))</f>
        <v>18.68</v>
      </c>
      <c r="P66" s="13" t="str">
        <f t="shared" ca="1" si="42"/>
        <v>P100</v>
      </c>
      <c r="Q66" s="13">
        <f t="shared" ca="1" si="42"/>
        <v>2</v>
      </c>
      <c r="R66" s="13" t="str">
        <f t="shared" ca="1" si="42"/>
        <v>Xeon E5-2695 v4</v>
      </c>
      <c r="S66" s="13">
        <f t="shared" ca="1" si="42"/>
        <v>2</v>
      </c>
      <c r="T66" s="13">
        <f t="shared" ca="1" si="42"/>
        <v>256</v>
      </c>
      <c r="U66" s="13" t="str">
        <f t="shared" ca="1" si="42"/>
        <v>PFS</v>
      </c>
      <c r="V66" s="13">
        <f t="shared" ca="1" si="42"/>
        <v>4000</v>
      </c>
      <c r="W66" s="13">
        <f t="shared" ca="1" si="42"/>
        <v>0</v>
      </c>
      <c r="X66" s="13">
        <f t="shared" ca="1" si="42"/>
        <v>0</v>
      </c>
      <c r="Y66" s="13" t="str">
        <f t="shared" ca="1" si="45"/>
        <v>109.12/</v>
      </c>
      <c r="Z66" s="13">
        <f t="shared" ca="1" si="44"/>
        <v>8640</v>
      </c>
      <c r="AA66" s="13">
        <f t="shared" ca="1" si="39"/>
        <v>0</v>
      </c>
      <c r="AB66" s="15" t="str">
        <f t="shared" ref="AB66:AB94" ca="1" si="49">INDIRECT("Sheet1!"&amp;INDIRECT("R1C"&amp;COLUMN(),FALSE)&amp;INDIRECT("AC"&amp;ROW()))</f>
        <v>Must pass review prior to usage. Included 8640 node hours. 4320 node hours if a parallel job used more nodes than applied for.</v>
      </c>
      <c r="AC66" s="29">
        <v>101</v>
      </c>
    </row>
    <row r="67" spans="1:29" x14ac:dyDescent="0.2">
      <c r="C67" s="21" t="str">
        <f t="shared" ca="1" si="46"/>
        <v>Reedbush-H dedicated reviewed (educational)</v>
      </c>
      <c r="D67" s="15" t="str">
        <f t="shared" ca="1" si="46"/>
        <v>http://www.cc.u-tokyo.ac.jp/system/reedbush/reedbush_course.html</v>
      </c>
      <c r="E67" s="21" t="str">
        <f t="shared" ca="1" si="46"/>
        <v>TU ded. rev edu</v>
      </c>
      <c r="F67" s="18">
        <f t="shared" ca="1" si="5"/>
        <v>0</v>
      </c>
      <c r="G67" s="13">
        <f t="shared" ca="1" si="43"/>
        <v>0</v>
      </c>
      <c r="H67" s="18">
        <f t="shared" ca="1" si="47"/>
        <v>0</v>
      </c>
      <c r="I67" s="18">
        <f t="shared" ca="1" si="47"/>
        <v>0</v>
      </c>
      <c r="J67" s="18">
        <f t="shared" ca="1" si="41"/>
        <v>249999.99999999997</v>
      </c>
      <c r="K67" s="18">
        <f t="shared" ca="1" si="41"/>
        <v>0</v>
      </c>
      <c r="L67" s="18">
        <f t="shared" ca="1" si="16"/>
        <v>0</v>
      </c>
      <c r="M67" s="18" t="str">
        <f ca="1">INDIRECT("Sheet1!"&amp;INDIRECT("R1C"&amp;COLUMN(),FALSE)&amp;INDIRECT("AC"&amp;ROW()))</f>
        <v>JPY</v>
      </c>
      <c r="N67" s="13">
        <f t="shared" ca="1" si="33"/>
        <v>2.4192000000000005</v>
      </c>
      <c r="O67" s="13">
        <f ca="1">INDIRECT("Sheet1!"&amp;INDIRECT("R1C"&amp;COLUMN(),FALSE)&amp;INDIRECT("AC"&amp;ROW())) * INDIRECT("Sheet1!D"&amp; INDIRECT("AC"&amp;ROW()))</f>
        <v>18.68</v>
      </c>
      <c r="P67" s="13" t="str">
        <f t="shared" ca="1" si="42"/>
        <v>P100</v>
      </c>
      <c r="Q67" s="13">
        <f t="shared" ca="1" si="42"/>
        <v>2</v>
      </c>
      <c r="R67" s="13" t="str">
        <f t="shared" ca="1" si="42"/>
        <v>Xeon E5-2695 v4</v>
      </c>
      <c r="S67" s="13">
        <f t="shared" ca="1" si="42"/>
        <v>2</v>
      </c>
      <c r="T67" s="13">
        <f t="shared" ca="1" si="42"/>
        <v>256</v>
      </c>
      <c r="U67" s="13" t="str">
        <f t="shared" ca="1" si="42"/>
        <v>PFS</v>
      </c>
      <c r="V67" s="13">
        <f t="shared" ca="1" si="42"/>
        <v>4000</v>
      </c>
      <c r="W67" s="13">
        <f t="shared" ca="1" si="42"/>
        <v>0</v>
      </c>
      <c r="X67" s="13">
        <f t="shared" ca="1" si="42"/>
        <v>0</v>
      </c>
      <c r="Y67" s="13" t="str">
        <f t="shared" ca="1" si="45"/>
        <v>109.12/</v>
      </c>
      <c r="Z67" s="13">
        <f t="shared" ca="1" si="44"/>
        <v>8640</v>
      </c>
      <c r="AA67" s="13">
        <f t="shared" ref="AA67:AA74" ca="1" si="50">INDIRECT("Sheet1!"&amp;INDIRECT("R1C"&amp;COLUMN(),FALSE)&amp;INDIRECT("AC"&amp;ROW()))</f>
        <v>0</v>
      </c>
      <c r="AB67" s="15" t="str">
        <f t="shared" ca="1" si="49"/>
        <v>Must pass review prior to usage. Included 8640 node hours. 4320 node hours if a parallel job used more nodes than applied for.</v>
      </c>
      <c r="AC67" s="29">
        <v>102</v>
      </c>
    </row>
    <row r="68" spans="1:29" x14ac:dyDescent="0.2">
      <c r="C68" s="21" t="str">
        <f t="shared" ca="1" si="46"/>
        <v>Reedbush-H dedicated reviewed</v>
      </c>
      <c r="D68" s="15" t="str">
        <f t="shared" ca="1" si="46"/>
        <v>http://www.cc.u-tokyo.ac.jp/system/reedbush/reedbush_course.html</v>
      </c>
      <c r="E68" s="21" t="str">
        <f t="shared" ca="1" si="46"/>
        <v>TU ded. rev</v>
      </c>
      <c r="F68" s="18">
        <f t="shared" ca="1" si="5"/>
        <v>0</v>
      </c>
      <c r="G68" s="13">
        <f t="shared" ca="1" si="43"/>
        <v>0</v>
      </c>
      <c r="H68" s="18">
        <f t="shared" ca="1" si="47"/>
        <v>0</v>
      </c>
      <c r="I68" s="18">
        <f t="shared" ca="1" si="47"/>
        <v>0</v>
      </c>
      <c r="J68" s="18">
        <f t="shared" ca="1" si="47"/>
        <v>300000</v>
      </c>
      <c r="K68" s="18">
        <f t="shared" ca="1" si="41"/>
        <v>0</v>
      </c>
      <c r="L68" s="18">
        <f t="shared" ca="1" si="16"/>
        <v>0</v>
      </c>
      <c r="M68" s="18" t="str">
        <f t="shared" ca="1" si="48"/>
        <v>JPY</v>
      </c>
      <c r="N68" s="13">
        <f t="shared" ca="1" si="33"/>
        <v>2.4192000000000005</v>
      </c>
      <c r="O68" s="13">
        <f t="shared" ref="O68:O94" ca="1" si="51">INDIRECT("Sheet1!"&amp;INDIRECT("R1C"&amp;COLUMN(),FALSE)&amp;INDIRECT("AC"&amp;ROW())) * INDIRECT("Sheet1!D"&amp; INDIRECT("AC"&amp;ROW()))</f>
        <v>18.68</v>
      </c>
      <c r="P68" s="13" t="str">
        <f t="shared" ca="1" si="42"/>
        <v>P100</v>
      </c>
      <c r="Q68" s="13">
        <f t="shared" ca="1" si="42"/>
        <v>2</v>
      </c>
      <c r="R68" s="13" t="str">
        <f t="shared" ca="1" si="42"/>
        <v>Xeon E5-2695 v4</v>
      </c>
      <c r="S68" s="13">
        <f t="shared" ca="1" si="42"/>
        <v>2</v>
      </c>
      <c r="T68" s="13">
        <f t="shared" ca="1" si="42"/>
        <v>256</v>
      </c>
      <c r="U68" s="13" t="str">
        <f t="shared" ca="1" si="42"/>
        <v>PFS</v>
      </c>
      <c r="V68" s="13">
        <f t="shared" ca="1" si="42"/>
        <v>4000</v>
      </c>
      <c r="W68" s="13">
        <f t="shared" ca="1" si="42"/>
        <v>0</v>
      </c>
      <c r="X68" s="13">
        <f t="shared" ca="1" si="42"/>
        <v>0</v>
      </c>
      <c r="Y68" s="13" t="str">
        <f t="shared" ca="1" si="45"/>
        <v>109.12/</v>
      </c>
      <c r="Z68" s="13">
        <f t="shared" ca="1" si="44"/>
        <v>8640</v>
      </c>
      <c r="AA68" s="13">
        <f t="shared" ca="1" si="50"/>
        <v>0</v>
      </c>
      <c r="AB68" s="15" t="str">
        <f t="shared" ca="1" si="49"/>
        <v>Must pass review prior to usage. Included 8640 node hours. 4320 node hours if a parallel job used more nodes than applied for.</v>
      </c>
      <c r="AC68" s="29">
        <v>103</v>
      </c>
    </row>
    <row r="69" spans="1:29" ht="20" x14ac:dyDescent="0.2">
      <c r="A69" s="35" t="str">
        <f ca="1">INDIRECT("Sheet1!" &amp; INDIRECT("R1C"&amp;COLUMN(),FALSE) &amp; INDIRECT("AC" &amp; ROW()))</f>
        <v>MS Azure</v>
      </c>
      <c r="B69" s="15" t="str">
        <f ca="1">INDIRECT("Sheet1!" &amp; INDIRECT("R1C1",FALSE) &amp; (INDIRECT("AC" &amp; ROW())+1))</f>
        <v>https://azure.microsoft.com/en-us/pricing/details/virtual-machines/linux/</v>
      </c>
      <c r="C69" s="21" t="str">
        <f t="shared" ca="1" si="46"/>
        <v>NC6</v>
      </c>
      <c r="D69" s="15">
        <f t="shared" ca="1" si="46"/>
        <v>0</v>
      </c>
      <c r="E69" s="21" t="str">
        <f t="shared" ca="1" si="46"/>
        <v>MS NC6</v>
      </c>
      <c r="F69" s="18">
        <f t="shared" ca="1" si="5"/>
        <v>0</v>
      </c>
      <c r="G69" s="13">
        <f t="shared" ca="1" si="43"/>
        <v>0.9</v>
      </c>
      <c r="H69" s="18">
        <f t="shared" ca="1" si="47"/>
        <v>0</v>
      </c>
      <c r="I69" s="18">
        <f t="shared" ca="1" si="47"/>
        <v>0</v>
      </c>
      <c r="J69" s="18">
        <f t="shared" ca="1" si="47"/>
        <v>0</v>
      </c>
      <c r="K69" s="18">
        <f t="shared" ca="1" si="41"/>
        <v>0</v>
      </c>
      <c r="L69" s="18">
        <f t="shared" ca="1" si="16"/>
        <v>0</v>
      </c>
      <c r="M69" s="18" t="str">
        <f t="shared" ca="1" si="48"/>
        <v>USD</v>
      </c>
      <c r="N69" s="13">
        <f t="shared" ca="1" si="33"/>
        <v>0.24960000000000002</v>
      </c>
      <c r="O69" s="13">
        <f t="shared" ca="1" si="51"/>
        <v>4.37</v>
      </c>
      <c r="P69" s="13" t="str">
        <f t="shared" ca="1" si="42"/>
        <v>K80</v>
      </c>
      <c r="Q69" s="13">
        <f t="shared" ca="1" si="42"/>
        <v>0.5</v>
      </c>
      <c r="R69" s="13" t="str">
        <f t="shared" ca="1" si="42"/>
        <v>Xeon E5-2690 v3</v>
      </c>
      <c r="S69" s="13">
        <f t="shared" ca="1" si="42"/>
        <v>0.25</v>
      </c>
      <c r="T69" s="13">
        <f t="shared" ca="1" si="42"/>
        <v>56</v>
      </c>
      <c r="U69" s="13" t="str">
        <f t="shared" ca="1" si="42"/>
        <v>SSD</v>
      </c>
      <c r="V69" s="13">
        <f t="shared" ca="1" si="42"/>
        <v>340</v>
      </c>
      <c r="W69" s="13">
        <f t="shared" ca="1" si="42"/>
        <v>0</v>
      </c>
      <c r="X69" s="13">
        <f t="shared" ca="1" si="42"/>
        <v>0</v>
      </c>
      <c r="Y69" s="13">
        <f t="shared" ca="1" si="45"/>
        <v>0</v>
      </c>
      <c r="Z69" s="13">
        <f t="shared" ca="1" si="44"/>
        <v>0</v>
      </c>
      <c r="AA69" s="13">
        <f t="shared" ca="1" si="50"/>
        <v>0</v>
      </c>
      <c r="AB69" s="15" t="str">
        <f t="shared" ca="1" si="49"/>
        <v>Prices for West US 2 region. Charged per minute. 1 GPU in specification is 1/2 of K80 board.</v>
      </c>
      <c r="AC69" s="29">
        <v>112</v>
      </c>
    </row>
    <row r="70" spans="1:29" x14ac:dyDescent="0.2">
      <c r="C70" s="21" t="str">
        <f t="shared" ca="1" si="46"/>
        <v>NC12</v>
      </c>
      <c r="D70" s="15">
        <f t="shared" ca="1" si="46"/>
        <v>0</v>
      </c>
      <c r="E70" s="21" t="str">
        <f t="shared" ca="1" si="46"/>
        <v>MS NC12</v>
      </c>
      <c r="F70" s="18">
        <f t="shared" ca="1" si="5"/>
        <v>0</v>
      </c>
      <c r="G70" s="13">
        <f t="shared" ca="1" si="43"/>
        <v>1.8</v>
      </c>
      <c r="H70" s="18">
        <f t="shared" ca="1" si="47"/>
        <v>0</v>
      </c>
      <c r="I70" s="18">
        <f t="shared" ca="1" si="47"/>
        <v>0</v>
      </c>
      <c r="J70" s="18">
        <f t="shared" ca="1" si="47"/>
        <v>0</v>
      </c>
      <c r="K70" s="18">
        <f t="shared" ca="1" si="41"/>
        <v>0</v>
      </c>
      <c r="L70" s="18">
        <f t="shared" ca="1" si="16"/>
        <v>0</v>
      </c>
      <c r="M70" s="18" t="str">
        <f t="shared" ca="1" si="48"/>
        <v>USD</v>
      </c>
      <c r="N70" s="13">
        <f t="shared" ca="1" si="33"/>
        <v>0.49920000000000003</v>
      </c>
      <c r="O70" s="13">
        <f t="shared" ca="1" si="51"/>
        <v>8.74</v>
      </c>
      <c r="P70" s="13" t="str">
        <f t="shared" ca="1" si="42"/>
        <v>K80</v>
      </c>
      <c r="Q70" s="13">
        <f t="shared" ca="1" si="42"/>
        <v>1</v>
      </c>
      <c r="R70" s="13" t="str">
        <f t="shared" ca="1" si="42"/>
        <v>Xeon E5-2690 v3</v>
      </c>
      <c r="S70" s="13">
        <f t="shared" ca="1" si="42"/>
        <v>0.5</v>
      </c>
      <c r="T70" s="13">
        <f t="shared" ca="1" si="42"/>
        <v>112</v>
      </c>
      <c r="U70" s="13" t="str">
        <f t="shared" ca="1" si="42"/>
        <v>SSD</v>
      </c>
      <c r="V70" s="13">
        <f t="shared" ca="1" si="42"/>
        <v>680</v>
      </c>
      <c r="W70" s="13">
        <f t="shared" ca="1" si="42"/>
        <v>0</v>
      </c>
      <c r="X70" s="13">
        <f t="shared" ca="1" si="42"/>
        <v>0</v>
      </c>
      <c r="Y70" s="13">
        <f t="shared" ca="1" si="45"/>
        <v>0</v>
      </c>
      <c r="Z70" s="13">
        <f t="shared" ca="1" si="44"/>
        <v>0</v>
      </c>
      <c r="AA70" s="13">
        <f t="shared" ca="1" si="50"/>
        <v>0</v>
      </c>
      <c r="AB70" s="15" t="str">
        <f t="shared" ca="1" si="49"/>
        <v xml:space="preserve">Prices for West US 2 region. Charged per minute. </v>
      </c>
      <c r="AC70" s="29">
        <v>113</v>
      </c>
    </row>
    <row r="71" spans="1:29" ht="20" x14ac:dyDescent="0.2">
      <c r="A71" s="36"/>
      <c r="B71" s="15"/>
      <c r="C71" s="21" t="str">
        <f t="shared" ca="1" si="46"/>
        <v>NC24</v>
      </c>
      <c r="D71" s="15">
        <f t="shared" ca="1" si="46"/>
        <v>0</v>
      </c>
      <c r="E71" s="21" t="str">
        <f t="shared" ca="1" si="46"/>
        <v>MS NC24</v>
      </c>
      <c r="F71" s="18">
        <f t="shared" ca="1" si="5"/>
        <v>0</v>
      </c>
      <c r="G71" s="13">
        <f t="shared" ca="1" si="43"/>
        <v>3.6</v>
      </c>
      <c r="H71" s="18">
        <f t="shared" ca="1" si="47"/>
        <v>0</v>
      </c>
      <c r="I71" s="18">
        <f t="shared" ca="1" si="47"/>
        <v>0</v>
      </c>
      <c r="J71" s="18">
        <f t="shared" ca="1" si="47"/>
        <v>0</v>
      </c>
      <c r="K71" s="18">
        <f t="shared" ca="1" si="47"/>
        <v>0</v>
      </c>
      <c r="L71" s="18">
        <f t="shared" ca="1" si="16"/>
        <v>0</v>
      </c>
      <c r="M71" s="18" t="str">
        <f t="shared" ca="1" si="48"/>
        <v>USD</v>
      </c>
      <c r="N71" s="13">
        <f t="shared" ca="1" si="33"/>
        <v>0.99840000000000007</v>
      </c>
      <c r="O71" s="13">
        <f t="shared" ca="1" si="51"/>
        <v>17.48</v>
      </c>
      <c r="P71" s="13" t="str">
        <f t="shared" ca="1" si="42"/>
        <v>K80</v>
      </c>
      <c r="Q71" s="13">
        <f t="shared" ca="1" si="42"/>
        <v>2</v>
      </c>
      <c r="R71" s="13" t="str">
        <f t="shared" ca="1" si="42"/>
        <v>Xeon E5-2690 v3</v>
      </c>
      <c r="S71" s="13">
        <f t="shared" ca="1" si="42"/>
        <v>1</v>
      </c>
      <c r="T71" s="13">
        <f t="shared" ca="1" si="42"/>
        <v>224</v>
      </c>
      <c r="U71" s="13" t="str">
        <f t="shared" ca="1" si="42"/>
        <v>SSD</v>
      </c>
      <c r="V71" s="13">
        <f t="shared" ca="1" si="42"/>
        <v>1440</v>
      </c>
      <c r="W71" s="13">
        <f t="shared" ca="1" si="42"/>
        <v>0</v>
      </c>
      <c r="X71" s="13">
        <f t="shared" ca="1" si="42"/>
        <v>0</v>
      </c>
      <c r="Y71" s="13">
        <f t="shared" ca="1" si="45"/>
        <v>0</v>
      </c>
      <c r="Z71" s="13">
        <f t="shared" ca="1" si="44"/>
        <v>0</v>
      </c>
      <c r="AA71" s="13">
        <f t="shared" ca="1" si="50"/>
        <v>0</v>
      </c>
      <c r="AB71" s="15" t="str">
        <f t="shared" ca="1" si="49"/>
        <v xml:space="preserve">Prices for West US 2 region. Charged per minute. </v>
      </c>
      <c r="AC71" s="29">
        <v>114</v>
      </c>
    </row>
    <row r="72" spans="1:29" x14ac:dyDescent="0.2">
      <c r="C72" s="21" t="str">
        <f t="shared" ca="1" si="46"/>
        <v>NC24r</v>
      </c>
      <c r="D72" s="15">
        <f t="shared" ca="1" si="46"/>
        <v>0</v>
      </c>
      <c r="E72" s="21" t="str">
        <f t="shared" ca="1" si="46"/>
        <v>MS NC24r</v>
      </c>
      <c r="F72" s="18">
        <f t="shared" ca="1" si="5"/>
        <v>0</v>
      </c>
      <c r="G72" s="13">
        <f t="shared" ca="1" si="43"/>
        <v>3.96</v>
      </c>
      <c r="H72" s="18">
        <f t="shared" ca="1" si="47"/>
        <v>0</v>
      </c>
      <c r="I72" s="18">
        <f t="shared" ca="1" si="47"/>
        <v>0</v>
      </c>
      <c r="J72" s="18">
        <f t="shared" ca="1" si="47"/>
        <v>0</v>
      </c>
      <c r="K72" s="18">
        <f t="shared" ca="1" si="47"/>
        <v>0</v>
      </c>
      <c r="L72" s="18">
        <f t="shared" ca="1" si="16"/>
        <v>0</v>
      </c>
      <c r="M72" s="18" t="str">
        <f t="shared" ca="1" si="48"/>
        <v>USD</v>
      </c>
      <c r="N72" s="13">
        <f t="shared" ca="1" si="33"/>
        <v>0.99840000000000007</v>
      </c>
      <c r="O72" s="13">
        <f t="shared" ca="1" si="51"/>
        <v>17.48</v>
      </c>
      <c r="P72" s="13" t="str">
        <f t="shared" ca="1" si="42"/>
        <v>K80</v>
      </c>
      <c r="Q72" s="13">
        <f t="shared" ca="1" si="42"/>
        <v>2</v>
      </c>
      <c r="R72" s="13" t="str">
        <f t="shared" ca="1" si="42"/>
        <v>Xeon E5-2690 v3</v>
      </c>
      <c r="S72" s="13">
        <f t="shared" ca="1" si="42"/>
        <v>1</v>
      </c>
      <c r="T72" s="13">
        <f t="shared" ca="1" si="42"/>
        <v>224</v>
      </c>
      <c r="U72" s="13" t="str">
        <f t="shared" ca="1" si="42"/>
        <v>SSD</v>
      </c>
      <c r="V72" s="13">
        <f t="shared" ca="1" si="42"/>
        <v>1440</v>
      </c>
      <c r="W72" s="13">
        <f t="shared" ca="1" si="42"/>
        <v>0</v>
      </c>
      <c r="X72" s="13">
        <f t="shared" ca="1" si="42"/>
        <v>0</v>
      </c>
      <c r="Y72" s="13" t="str">
        <f t="shared" ca="1" si="45"/>
        <v>Infiniband/</v>
      </c>
      <c r="Z72" s="13">
        <f t="shared" ca="1" si="44"/>
        <v>0</v>
      </c>
      <c r="AA72" s="13">
        <f t="shared" ca="1" si="50"/>
        <v>0</v>
      </c>
      <c r="AB72" s="15" t="str">
        <f t="shared" ca="1" si="49"/>
        <v>Prices for West US 2 region.. Charged per minute. RDMA capable.</v>
      </c>
      <c r="AC72" s="29">
        <v>115</v>
      </c>
    </row>
    <row r="73" spans="1:29" ht="20" x14ac:dyDescent="0.2">
      <c r="A73" s="36"/>
      <c r="B73" s="15"/>
      <c r="C73" s="21" t="str">
        <f t="shared" ca="1" si="46"/>
        <v>NV6</v>
      </c>
      <c r="D73" s="15">
        <f t="shared" ca="1" si="46"/>
        <v>0</v>
      </c>
      <c r="E73" s="21" t="str">
        <f t="shared" ca="1" si="46"/>
        <v>MS NV6</v>
      </c>
      <c r="F73" s="18">
        <f t="shared" ca="1" si="5"/>
        <v>0</v>
      </c>
      <c r="G73" s="13">
        <f t="shared" ca="1" si="43"/>
        <v>1.24</v>
      </c>
      <c r="H73" s="18">
        <f t="shared" ca="1" si="47"/>
        <v>0</v>
      </c>
      <c r="I73" s="18">
        <f t="shared" ca="1" si="47"/>
        <v>0</v>
      </c>
      <c r="J73" s="18">
        <f t="shared" ca="1" si="47"/>
        <v>0</v>
      </c>
      <c r="K73" s="18">
        <f t="shared" ca="1" si="47"/>
        <v>0</v>
      </c>
      <c r="L73" s="18">
        <f t="shared" ca="1" si="16"/>
        <v>0</v>
      </c>
      <c r="M73" s="18" t="str">
        <f t="shared" ca="1" si="48"/>
        <v>USD</v>
      </c>
      <c r="N73" s="13">
        <f t="shared" ca="1" si="33"/>
        <v>0.24960000000000002</v>
      </c>
      <c r="O73" s="13">
        <f t="shared" ca="1" si="51"/>
        <v>9.65</v>
      </c>
      <c r="P73" s="13" t="str">
        <f t="shared" ca="1" si="42"/>
        <v>M60</v>
      </c>
      <c r="Q73" s="13">
        <f t="shared" ca="1" si="42"/>
        <v>1</v>
      </c>
      <c r="R73" s="13" t="str">
        <f t="shared" ca="1" si="42"/>
        <v>Xeon E5-2690 v3</v>
      </c>
      <c r="S73" s="13">
        <f t="shared" ca="1" si="42"/>
        <v>0.25</v>
      </c>
      <c r="T73" s="13">
        <f t="shared" ca="1" si="42"/>
        <v>56</v>
      </c>
      <c r="U73" s="13" t="str">
        <f t="shared" ca="1" si="42"/>
        <v>SSD</v>
      </c>
      <c r="V73" s="13">
        <f t="shared" ca="1" si="42"/>
        <v>340</v>
      </c>
      <c r="W73" s="13">
        <f t="shared" ca="1" si="42"/>
        <v>0</v>
      </c>
      <c r="X73" s="13">
        <f t="shared" ca="1" si="42"/>
        <v>0</v>
      </c>
      <c r="Y73" s="13">
        <f t="shared" ca="1" si="45"/>
        <v>0</v>
      </c>
      <c r="Z73" s="13">
        <f t="shared" ca="1" si="44"/>
        <v>0</v>
      </c>
      <c r="AA73" s="13">
        <f t="shared" ca="1" si="50"/>
        <v>0</v>
      </c>
      <c r="AB73" s="15" t="str">
        <f t="shared" ca="1" si="49"/>
        <v xml:space="preserve">Prices for West US 2 region. Charged per minute. </v>
      </c>
      <c r="AC73" s="29">
        <v>116</v>
      </c>
    </row>
    <row r="74" spans="1:29" x14ac:dyDescent="0.2">
      <c r="C74" s="21" t="str">
        <f t="shared" ca="1" si="46"/>
        <v>NV12</v>
      </c>
      <c r="D74" s="15">
        <f t="shared" ca="1" si="46"/>
        <v>0</v>
      </c>
      <c r="E74" s="21" t="str">
        <f t="shared" ca="1" si="46"/>
        <v>MS NV12</v>
      </c>
      <c r="F74" s="18">
        <f t="shared" ca="1" si="5"/>
        <v>0</v>
      </c>
      <c r="G74" s="13">
        <f t="shared" ca="1" si="43"/>
        <v>2.48</v>
      </c>
      <c r="H74" s="18">
        <f t="shared" ca="1" si="47"/>
        <v>0</v>
      </c>
      <c r="I74" s="18">
        <f t="shared" ca="1" si="47"/>
        <v>0</v>
      </c>
      <c r="J74" s="18">
        <f t="shared" ca="1" si="47"/>
        <v>0</v>
      </c>
      <c r="K74" s="18">
        <f t="shared" ca="1" si="47"/>
        <v>0</v>
      </c>
      <c r="L74" s="18">
        <f t="shared" ca="1" si="16"/>
        <v>0</v>
      </c>
      <c r="M74" s="18" t="str">
        <f t="shared" ca="1" si="48"/>
        <v>USD</v>
      </c>
      <c r="N74" s="13">
        <f t="shared" ca="1" si="33"/>
        <v>0.49920000000000003</v>
      </c>
      <c r="O74" s="13">
        <f t="shared" ca="1" si="51"/>
        <v>19.3</v>
      </c>
      <c r="P74" s="13" t="str">
        <f t="shared" ref="P74:AA94" ca="1" si="52">INDIRECT("Sheet1!"&amp;INDIRECT("R1C"&amp;COLUMN(),FALSE)&amp;INDIRECT("AC"&amp;ROW()))</f>
        <v>M60</v>
      </c>
      <c r="Q74" s="13">
        <f t="shared" ca="1" si="52"/>
        <v>2</v>
      </c>
      <c r="R74" s="13" t="str">
        <f t="shared" ca="1" si="52"/>
        <v>Xeon E5-2690 v3</v>
      </c>
      <c r="S74" s="13">
        <f t="shared" ca="1" si="52"/>
        <v>0.5</v>
      </c>
      <c r="T74" s="13">
        <f t="shared" ca="1" si="52"/>
        <v>112</v>
      </c>
      <c r="U74" s="13" t="str">
        <f t="shared" ca="1" si="52"/>
        <v>SSD</v>
      </c>
      <c r="V74" s="13">
        <f t="shared" ca="1" si="52"/>
        <v>680</v>
      </c>
      <c r="W74" s="13">
        <f t="shared" ca="1" si="52"/>
        <v>0</v>
      </c>
      <c r="X74" s="13">
        <f t="shared" ca="1" si="52"/>
        <v>0</v>
      </c>
      <c r="Y74" s="13">
        <f t="shared" ca="1" si="52"/>
        <v>0</v>
      </c>
      <c r="Z74" s="13">
        <f t="shared" ca="1" si="52"/>
        <v>0</v>
      </c>
      <c r="AA74" s="13">
        <f t="shared" ca="1" si="50"/>
        <v>0</v>
      </c>
      <c r="AB74" s="15" t="str">
        <f t="shared" ca="1" si="49"/>
        <v xml:space="preserve">Prices for West US 2 region. Charged per minute. </v>
      </c>
      <c r="AC74" s="29">
        <v>117</v>
      </c>
    </row>
    <row r="75" spans="1:29" x14ac:dyDescent="0.2">
      <c r="C75" s="21" t="str">
        <f t="shared" ca="1" si="46"/>
        <v>NV24</v>
      </c>
      <c r="D75" s="15">
        <f t="shared" ca="1" si="46"/>
        <v>0</v>
      </c>
      <c r="E75" s="21" t="str">
        <f t="shared" ca="1" si="46"/>
        <v>MS NV24</v>
      </c>
      <c r="F75" s="18">
        <f t="shared" ca="1" si="5"/>
        <v>0</v>
      </c>
      <c r="G75" s="13">
        <f t="shared" ca="1" si="43"/>
        <v>4.97</v>
      </c>
      <c r="H75" s="18">
        <f t="shared" ca="1" si="47"/>
        <v>0</v>
      </c>
      <c r="I75" s="18">
        <f t="shared" ca="1" si="47"/>
        <v>0</v>
      </c>
      <c r="J75" s="18">
        <f t="shared" ca="1" si="47"/>
        <v>0</v>
      </c>
      <c r="K75" s="18">
        <f t="shared" ca="1" si="47"/>
        <v>0</v>
      </c>
      <c r="L75" s="18">
        <f t="shared" ca="1" si="16"/>
        <v>0</v>
      </c>
      <c r="M75" s="18" t="str">
        <f t="shared" ca="1" si="48"/>
        <v>USD</v>
      </c>
      <c r="N75" s="13">
        <f t="shared" ca="1" si="33"/>
        <v>0.99840000000000007</v>
      </c>
      <c r="O75" s="13">
        <f t="shared" ca="1" si="51"/>
        <v>38.6</v>
      </c>
      <c r="P75" s="13" t="str">
        <f t="shared" ca="1" si="52"/>
        <v>M60</v>
      </c>
      <c r="Q75" s="13">
        <f t="shared" ca="1" si="52"/>
        <v>4</v>
      </c>
      <c r="R75" s="13" t="str">
        <f t="shared" ca="1" si="52"/>
        <v>Xeon E5-2690 v3</v>
      </c>
      <c r="S75" s="13">
        <f t="shared" ca="1" si="52"/>
        <v>1</v>
      </c>
      <c r="T75" s="13">
        <f t="shared" ca="1" si="52"/>
        <v>224</v>
      </c>
      <c r="U75" s="13" t="str">
        <f t="shared" ca="1" si="52"/>
        <v>SSD</v>
      </c>
      <c r="V75" s="13">
        <f t="shared" ca="1" si="52"/>
        <v>1440</v>
      </c>
      <c r="W75" s="13">
        <f t="shared" ca="1" si="52"/>
        <v>0</v>
      </c>
      <c r="X75" s="13">
        <f t="shared" ca="1" si="52"/>
        <v>0</v>
      </c>
      <c r="Y75" s="13">
        <f t="shared" ca="1" si="52"/>
        <v>0</v>
      </c>
      <c r="Z75" s="13">
        <f t="shared" ca="1" si="52"/>
        <v>0</v>
      </c>
      <c r="AA75" s="13">
        <f t="shared" ca="1" si="52"/>
        <v>0</v>
      </c>
      <c r="AB75" s="15" t="str">
        <f t="shared" ca="1" si="49"/>
        <v xml:space="preserve">Prices for West US 2 region. Charged per minute. </v>
      </c>
      <c r="AC75" s="29">
        <v>118</v>
      </c>
    </row>
    <row r="76" spans="1:29" ht="20" x14ac:dyDescent="0.2">
      <c r="A76" s="35" t="str">
        <f ca="1">INDIRECT("Sheet1!" &amp; INDIRECT("R1C"&amp;COLUMN(),FALSE) &amp; INDIRECT("AC" &amp; ROW()))</f>
        <v>Google</v>
      </c>
      <c r="B76" s="15" t="str">
        <f ca="1">INDIRECT("Sheet1!" &amp; INDIRECT("R1C1",FALSE) &amp; (INDIRECT("AC" &amp; ROW())+1))</f>
        <v>https://cloud.google.com/compute/docs/machine-types</v>
      </c>
      <c r="C76" s="21" t="str">
        <f t="shared" ca="1" si="46"/>
        <v>8c52mK80</v>
      </c>
      <c r="D76" s="15">
        <f t="shared" ca="1" si="46"/>
        <v>0</v>
      </c>
      <c r="E76" s="21" t="str">
        <f t="shared" ca="1" si="46"/>
        <v>GL 8c52mK80</v>
      </c>
      <c r="F76" s="18">
        <f t="shared" ca="1" si="5"/>
        <v>0</v>
      </c>
      <c r="G76" s="13">
        <f t="shared" ca="1" si="43"/>
        <v>0.99</v>
      </c>
      <c r="H76" s="18">
        <f t="shared" ca="1" si="47"/>
        <v>0</v>
      </c>
      <c r="I76" s="18">
        <f t="shared" ca="1" si="47"/>
        <v>0</v>
      </c>
      <c r="J76" s="18">
        <f t="shared" ca="1" si="47"/>
        <v>0</v>
      </c>
      <c r="K76" s="18">
        <f t="shared" ca="1" si="47"/>
        <v>0</v>
      </c>
      <c r="L76" s="18">
        <f t="shared" ca="1" si="16"/>
        <v>0</v>
      </c>
      <c r="M76" s="18" t="str">
        <f t="shared" ca="1" si="48"/>
        <v>USD</v>
      </c>
      <c r="N76" s="13">
        <f t="shared" ca="1" si="33"/>
        <v>0.28160000000000002</v>
      </c>
      <c r="O76" s="13">
        <f t="shared" ca="1" si="51"/>
        <v>4.37</v>
      </c>
      <c r="P76" s="13" t="str">
        <f t="shared" ca="1" si="52"/>
        <v>K80</v>
      </c>
      <c r="Q76" s="13">
        <f t="shared" ca="1" si="52"/>
        <v>0.5</v>
      </c>
      <c r="R76" s="13">
        <f t="shared" ca="1" si="52"/>
        <v>0</v>
      </c>
      <c r="S76" s="13">
        <f t="shared" ca="1" si="52"/>
        <v>8</v>
      </c>
      <c r="T76" s="13">
        <f t="shared" ca="1" si="52"/>
        <v>52</v>
      </c>
      <c r="U76" s="13" t="str">
        <f t="shared" ca="1" si="52"/>
        <v>SSD</v>
      </c>
      <c r="V76" s="13">
        <f t="shared" ca="1" si="52"/>
        <v>375</v>
      </c>
      <c r="W76" s="13">
        <f t="shared" ca="1" si="52"/>
        <v>0</v>
      </c>
      <c r="X76" s="13">
        <f t="shared" ca="1" si="52"/>
        <v>0</v>
      </c>
      <c r="Y76" s="13">
        <f t="shared" ca="1" si="52"/>
        <v>0</v>
      </c>
      <c r="Z76" s="13">
        <f t="shared" ca="1" si="52"/>
        <v>0</v>
      </c>
      <c r="AA76" s="13">
        <f t="shared" ca="1" si="52"/>
        <v>0</v>
      </c>
      <c r="AB76" s="15" t="str">
        <f ca="1">INDIRECT("Sheet1!"&amp;INDIRECT("R1C"&amp;COLUMN(),FALSE)&amp;INDIRECT("AC"&amp;ROW()))</f>
        <v>Prices for Oregon region, custom machine types. Virtual CPU is implemented as a single hardware hyper-thread. CPU performance is calculated for a 2.2 GHz Intel Xeon E5 v4 (Broadwell).&lt;br&gt;Assumption: CPU considered to have 2 hyper threads per physical core.</v>
      </c>
      <c r="AC76" s="29">
        <v>127</v>
      </c>
    </row>
    <row r="77" spans="1:29" x14ac:dyDescent="0.2">
      <c r="C77" s="21" t="str">
        <f t="shared" ca="1" si="46"/>
        <v>12c78mK80x2</v>
      </c>
      <c r="D77" s="15">
        <f t="shared" ca="1" si="46"/>
        <v>0</v>
      </c>
      <c r="E77" s="21" t="str">
        <f t="shared" ca="1" si="46"/>
        <v>GL 12c78mK80x2</v>
      </c>
      <c r="F77" s="18">
        <f t="shared" ca="1" si="5"/>
        <v>0</v>
      </c>
      <c r="G77" s="13">
        <f t="shared" ca="1" si="43"/>
        <v>1.69</v>
      </c>
      <c r="H77" s="18">
        <f t="shared" ca="1" si="47"/>
        <v>0</v>
      </c>
      <c r="I77" s="18">
        <f t="shared" ca="1" si="47"/>
        <v>0</v>
      </c>
      <c r="J77" s="18">
        <f t="shared" ca="1" si="47"/>
        <v>0</v>
      </c>
      <c r="K77" s="18">
        <f t="shared" ca="1" si="47"/>
        <v>0</v>
      </c>
      <c r="L77" s="18">
        <f t="shared" ca="1" si="16"/>
        <v>0</v>
      </c>
      <c r="M77" s="18" t="str">
        <f t="shared" ca="1" si="48"/>
        <v>USD</v>
      </c>
      <c r="N77" s="13">
        <f t="shared" ca="1" si="33"/>
        <v>0.4224</v>
      </c>
      <c r="O77" s="13">
        <f t="shared" ca="1" si="51"/>
        <v>8.74</v>
      </c>
      <c r="P77" s="13" t="str">
        <f t="shared" ca="1" si="52"/>
        <v>K80</v>
      </c>
      <c r="Q77" s="13">
        <f t="shared" ca="1" si="52"/>
        <v>1</v>
      </c>
      <c r="R77" s="13">
        <f t="shared" ca="1" si="52"/>
        <v>0</v>
      </c>
      <c r="S77" s="13">
        <f t="shared" ca="1" si="52"/>
        <v>12</v>
      </c>
      <c r="T77" s="13">
        <f t="shared" ca="1" si="52"/>
        <v>78</v>
      </c>
      <c r="U77" s="13" t="str">
        <f t="shared" ca="1" si="52"/>
        <v>SSD</v>
      </c>
      <c r="V77" s="13">
        <f t="shared" ca="1" si="52"/>
        <v>375</v>
      </c>
      <c r="W77" s="13">
        <f t="shared" ca="1" si="52"/>
        <v>0</v>
      </c>
      <c r="X77" s="13">
        <f t="shared" ca="1" si="52"/>
        <v>0</v>
      </c>
      <c r="Y77" s="13">
        <f t="shared" ca="1" si="52"/>
        <v>0</v>
      </c>
      <c r="Z77" s="13">
        <f t="shared" ca="1" si="52"/>
        <v>0</v>
      </c>
      <c r="AA77" s="13">
        <f t="shared" ca="1" si="52"/>
        <v>0</v>
      </c>
      <c r="AB77" s="15" t="str">
        <f ca="1">INDIRECT("Sheet1!"&amp;INDIRECT("R1C"&amp;COLUMN(),FALSE)&amp;INDIRECT("AC"&amp;ROW()))</f>
        <v>Prices for Oregon region, custom machine types. Virtual CPU is implemented as a single hardware hyper-thread. CPU performance is calculated for a 2.2 GHz Intel Xeon E5 v4 (Broadwell).&lt;br&gt;Assumption: CPU considered to have 2 hyper threads per physical core</v>
      </c>
      <c r="AC77" s="29">
        <v>128</v>
      </c>
    </row>
    <row r="78" spans="1:29" x14ac:dyDescent="0.2">
      <c r="C78" s="21" t="str">
        <f t="shared" ca="1" si="46"/>
        <v>24c156mK80x4</v>
      </c>
      <c r="D78" s="15">
        <f t="shared" ca="1" si="46"/>
        <v>0</v>
      </c>
      <c r="E78" s="21" t="str">
        <f t="shared" ca="1" si="46"/>
        <v>GL 24c156mK80x4</v>
      </c>
      <c r="F78" s="18">
        <f t="shared" ca="1" si="5"/>
        <v>0</v>
      </c>
      <c r="G78" s="13">
        <f t="shared" ca="1" si="43"/>
        <v>3.33</v>
      </c>
      <c r="H78" s="18">
        <f t="shared" ca="1" si="47"/>
        <v>0</v>
      </c>
      <c r="I78" s="18">
        <f t="shared" ca="1" si="47"/>
        <v>0</v>
      </c>
      <c r="J78" s="18">
        <f t="shared" ca="1" si="47"/>
        <v>0</v>
      </c>
      <c r="K78" s="18">
        <f t="shared" ca="1" si="47"/>
        <v>0</v>
      </c>
      <c r="L78" s="18">
        <f t="shared" ca="1" si="16"/>
        <v>0</v>
      </c>
      <c r="M78" s="18" t="str">
        <f t="shared" ca="1" si="48"/>
        <v>USD</v>
      </c>
      <c r="N78" s="13">
        <f t="shared" ca="1" si="33"/>
        <v>0.8448</v>
      </c>
      <c r="O78" s="13">
        <f t="shared" ca="1" si="51"/>
        <v>17.48</v>
      </c>
      <c r="P78" s="13" t="str">
        <f t="shared" ca="1" si="52"/>
        <v>K80</v>
      </c>
      <c r="Q78" s="13">
        <f t="shared" ca="1" si="52"/>
        <v>2</v>
      </c>
      <c r="R78" s="13">
        <f t="shared" ca="1" si="52"/>
        <v>0</v>
      </c>
      <c r="S78" s="13">
        <f t="shared" ca="1" si="52"/>
        <v>24</v>
      </c>
      <c r="T78" s="13">
        <f t="shared" ca="1" si="52"/>
        <v>156</v>
      </c>
      <c r="U78" s="13" t="str">
        <f t="shared" ca="1" si="52"/>
        <v>SSD</v>
      </c>
      <c r="V78" s="13">
        <f t="shared" ca="1" si="52"/>
        <v>375</v>
      </c>
      <c r="W78" s="13">
        <f t="shared" ca="1" si="52"/>
        <v>0</v>
      </c>
      <c r="X78" s="13">
        <f t="shared" ca="1" si="52"/>
        <v>0</v>
      </c>
      <c r="Y78" s="13">
        <f t="shared" ca="1" si="52"/>
        <v>0</v>
      </c>
      <c r="Z78" s="13">
        <f t="shared" ca="1" si="52"/>
        <v>0</v>
      </c>
      <c r="AA78" s="13">
        <f t="shared" ca="1" si="52"/>
        <v>0</v>
      </c>
      <c r="AB78" s="15" t="str">
        <f t="shared" ca="1" si="49"/>
        <v>Prices for Oregon region, custom machine types. Virtual CPU is implemented as a single hardware hyper-thread. CPU performance is calculated for a 2.2 GHz Intel Xeon E5 v4 (Broadwell).&lt;br&gt;Assumption: CPU considered to have 2 hyper threads per physical core</v>
      </c>
      <c r="AC78" s="29">
        <v>129</v>
      </c>
    </row>
    <row r="79" spans="1:29" x14ac:dyDescent="0.2">
      <c r="C79" s="21" t="str">
        <f t="shared" ca="1" si="46"/>
        <v>32c208mK80x4</v>
      </c>
      <c r="D79" s="15">
        <f t="shared" ca="1" si="46"/>
        <v>0</v>
      </c>
      <c r="E79" s="21" t="str">
        <f t="shared" ca="1" si="46"/>
        <v>GL 32c208mK80x4</v>
      </c>
      <c r="F79" s="18">
        <f t="shared" ca="1" si="5"/>
        <v>0</v>
      </c>
      <c r="G79" s="13">
        <f t="shared" ca="1" si="43"/>
        <v>3.79</v>
      </c>
      <c r="H79" s="18">
        <f t="shared" ca="1" si="47"/>
        <v>0</v>
      </c>
      <c r="I79" s="18">
        <f t="shared" ca="1" si="47"/>
        <v>0</v>
      </c>
      <c r="J79" s="18">
        <f t="shared" ca="1" si="47"/>
        <v>0</v>
      </c>
      <c r="K79" s="18">
        <f t="shared" ca="1" si="47"/>
        <v>0</v>
      </c>
      <c r="L79" s="18">
        <f t="shared" ca="1" si="16"/>
        <v>0</v>
      </c>
      <c r="M79" s="18" t="str">
        <f t="shared" ca="1" si="48"/>
        <v>USD</v>
      </c>
      <c r="N79" s="13">
        <f t="shared" ca="1" si="33"/>
        <v>1.1264000000000001</v>
      </c>
      <c r="O79" s="13">
        <f t="shared" ca="1" si="51"/>
        <v>17.48</v>
      </c>
      <c r="P79" s="13" t="str">
        <f t="shared" ca="1" si="52"/>
        <v>K80</v>
      </c>
      <c r="Q79" s="13">
        <f t="shared" ca="1" si="52"/>
        <v>2</v>
      </c>
      <c r="R79" s="13">
        <f t="shared" ca="1" si="52"/>
        <v>0</v>
      </c>
      <c r="S79" s="13">
        <f t="shared" ca="1" si="52"/>
        <v>32</v>
      </c>
      <c r="T79" s="13">
        <f t="shared" ca="1" si="52"/>
        <v>208</v>
      </c>
      <c r="U79" s="13" t="str">
        <f t="shared" ca="1" si="52"/>
        <v>SSD</v>
      </c>
      <c r="V79" s="13">
        <f t="shared" ca="1" si="52"/>
        <v>375</v>
      </c>
      <c r="W79" s="13">
        <f t="shared" ca="1" si="52"/>
        <v>0</v>
      </c>
      <c r="X79" s="13">
        <f t="shared" ca="1" si="52"/>
        <v>0</v>
      </c>
      <c r="Y79" s="13">
        <f t="shared" ca="1" si="52"/>
        <v>0</v>
      </c>
      <c r="Z79" s="13">
        <f t="shared" ca="1" si="52"/>
        <v>0</v>
      </c>
      <c r="AA79" s="13">
        <f t="shared" ca="1" si="52"/>
        <v>0</v>
      </c>
      <c r="AB79" s="15" t="str">
        <f t="shared" ca="1" si="49"/>
        <v>Prices for Oregon region, custom machine types. Virtual CPU is implemented as a single hardware hyper-thread. CPU performance is calculated for a 2.2 GHz Intel Xeon E5 v4 (Broadwell).&lt;br&gt;Assumption: CPU considered to have 2 hyper threads per physical core</v>
      </c>
      <c r="AC79" s="29">
        <v>130</v>
      </c>
    </row>
    <row r="80" spans="1:29" x14ac:dyDescent="0.2">
      <c r="C80" s="21" t="str">
        <f t="shared" ca="1" si="46"/>
        <v>64c416mK80x8</v>
      </c>
      <c r="D80" s="15">
        <f t="shared" ca="1" si="46"/>
        <v>0</v>
      </c>
      <c r="E80" s="21" t="str">
        <f t="shared" ca="1" si="46"/>
        <v>GL 64c416mK80x8</v>
      </c>
      <c r="F80" s="18">
        <f t="shared" ca="1" si="5"/>
        <v>0</v>
      </c>
      <c r="G80" s="13">
        <f t="shared" ca="1" si="43"/>
        <v>7.61</v>
      </c>
      <c r="H80" s="18">
        <f t="shared" ca="1" si="47"/>
        <v>0</v>
      </c>
      <c r="I80" s="18">
        <f t="shared" ca="1" si="47"/>
        <v>0</v>
      </c>
      <c r="J80" s="18">
        <f t="shared" ca="1" si="47"/>
        <v>0</v>
      </c>
      <c r="K80" s="18">
        <f t="shared" ca="1" si="47"/>
        <v>0</v>
      </c>
      <c r="L80" s="18">
        <f t="shared" ca="1" si="16"/>
        <v>0</v>
      </c>
      <c r="M80" s="18" t="str">
        <f t="shared" ca="1" si="48"/>
        <v>USD</v>
      </c>
      <c r="N80" s="13">
        <f t="shared" ca="1" si="33"/>
        <v>2.2528000000000001</v>
      </c>
      <c r="O80" s="13">
        <f t="shared" ca="1" si="51"/>
        <v>34.96</v>
      </c>
      <c r="P80" s="13" t="str">
        <f t="shared" ca="1" si="52"/>
        <v>K80</v>
      </c>
      <c r="Q80" s="13">
        <f t="shared" ca="1" si="52"/>
        <v>4</v>
      </c>
      <c r="R80" s="13">
        <f t="shared" ca="1" si="52"/>
        <v>0</v>
      </c>
      <c r="S80" s="13">
        <f t="shared" ca="1" si="52"/>
        <v>64</v>
      </c>
      <c r="T80" s="13">
        <f t="shared" ca="1" si="52"/>
        <v>416</v>
      </c>
      <c r="U80" s="13" t="str">
        <f t="shared" ca="1" si="52"/>
        <v>SSD</v>
      </c>
      <c r="V80" s="13">
        <f t="shared" ca="1" si="52"/>
        <v>375</v>
      </c>
      <c r="W80" s="13">
        <f t="shared" ca="1" si="52"/>
        <v>0</v>
      </c>
      <c r="X80" s="13">
        <f t="shared" ca="1" si="52"/>
        <v>0</v>
      </c>
      <c r="Y80" s="13">
        <f t="shared" ca="1" si="52"/>
        <v>0</v>
      </c>
      <c r="Z80" s="13">
        <f t="shared" ca="1" si="52"/>
        <v>0</v>
      </c>
      <c r="AA80" s="13">
        <f t="shared" ca="1" si="52"/>
        <v>0</v>
      </c>
      <c r="AB80" s="15" t="str">
        <f t="shared" ca="1" si="49"/>
        <v>Prices for Oregon region, custom machine types. Virtual CPU is implemented as a single hardware hyper-thread. CPU performance is calculated for a 2.2 GHz Intel Xeon E5 v4 (Broadwell).&lt;br&gt;Assumption: CPU considered to have 2 hyper threads per physical core</v>
      </c>
      <c r="AC80" s="29">
        <v>131</v>
      </c>
    </row>
    <row r="81" spans="1:29" s="12" customFormat="1" x14ac:dyDescent="0.2">
      <c r="C81" s="21" t="str">
        <f t="shared" ca="1" si="46"/>
        <v>8c52mP100</v>
      </c>
      <c r="D81" s="15">
        <f t="shared" ca="1" si="46"/>
        <v>0</v>
      </c>
      <c r="E81" s="21" t="str">
        <f t="shared" ca="1" si="46"/>
        <v>GL 8c52mP100</v>
      </c>
      <c r="F81" s="18">
        <f t="shared" ca="1" si="5"/>
        <v>0</v>
      </c>
      <c r="G81" s="13">
        <f t="shared" ca="1" si="43"/>
        <v>2</v>
      </c>
      <c r="H81" s="18">
        <f t="shared" ca="1" si="47"/>
        <v>0</v>
      </c>
      <c r="I81" s="18">
        <f t="shared" ca="1" si="47"/>
        <v>0</v>
      </c>
      <c r="J81" s="18">
        <f t="shared" ca="1" si="47"/>
        <v>0</v>
      </c>
      <c r="K81" s="18">
        <f t="shared" ca="1" si="47"/>
        <v>0</v>
      </c>
      <c r="L81" s="18">
        <f t="shared" ca="1" si="16"/>
        <v>0</v>
      </c>
      <c r="M81" s="18" t="str">
        <f t="shared" ca="1" si="48"/>
        <v>USD</v>
      </c>
      <c r="N81" s="13">
        <f t="shared" ca="1" si="33"/>
        <v>0.28160000000000002</v>
      </c>
      <c r="O81" s="13">
        <f t="shared" ca="1" si="51"/>
        <v>9.34</v>
      </c>
      <c r="P81" s="13" t="str">
        <f t="shared" ca="1" si="52"/>
        <v>P100</v>
      </c>
      <c r="Q81" s="13">
        <f t="shared" ca="1" si="52"/>
        <v>1</v>
      </c>
      <c r="R81" s="13">
        <f t="shared" ca="1" si="52"/>
        <v>0</v>
      </c>
      <c r="S81" s="13">
        <f t="shared" ca="1" si="52"/>
        <v>8</v>
      </c>
      <c r="T81" s="13">
        <f t="shared" ca="1" si="52"/>
        <v>52</v>
      </c>
      <c r="U81" s="13" t="str">
        <f t="shared" ca="1" si="52"/>
        <v>SSD</v>
      </c>
      <c r="V81" s="13">
        <f t="shared" ca="1" si="52"/>
        <v>375</v>
      </c>
      <c r="W81" s="13">
        <f t="shared" ca="1" si="52"/>
        <v>0</v>
      </c>
      <c r="X81" s="13">
        <f t="shared" ca="1" si="52"/>
        <v>0</v>
      </c>
      <c r="Y81" s="13">
        <f t="shared" ca="1" si="52"/>
        <v>0</v>
      </c>
      <c r="Z81" s="13">
        <f t="shared" ca="1" si="52"/>
        <v>0</v>
      </c>
      <c r="AA81" s="13">
        <f t="shared" ca="1" si="52"/>
        <v>0</v>
      </c>
      <c r="AB81" s="15" t="str">
        <f t="shared" ca="1" si="49"/>
        <v>Prices for Oregon region, custom machine types. Virtual CPU is implemented as a single hardware hyper-thread. CPU performance is calculated for a 2.2 GHz Intel Xeon E5 v4 (Broadwell).&lt;br&gt;Assumption: CPU considered to have 2 hyper threads per physical core</v>
      </c>
      <c r="AC81" s="29">
        <v>132</v>
      </c>
    </row>
    <row r="82" spans="1:29" s="12" customFormat="1" x14ac:dyDescent="0.2">
      <c r="C82" s="21" t="str">
        <f t="shared" ref="C82:E86" ca="1" si="53">INDIRECT("Sheet1!"&amp;INDIRECT("R1C"&amp;COLUMN(),FALSE)&amp;INDIRECT("AC"&amp;ROW()))</f>
        <v>24c156mP100x2</v>
      </c>
      <c r="D82" s="15">
        <f t="shared" ca="1" si="53"/>
        <v>0</v>
      </c>
      <c r="E82" s="21" t="str">
        <f t="shared" ca="1" si="53"/>
        <v>GL 24c156mP100x2</v>
      </c>
      <c r="F82" s="18">
        <f t="shared" ca="1" si="5"/>
        <v>0</v>
      </c>
      <c r="G82" s="13">
        <f t="shared" ca="1" si="43"/>
        <v>4.45</v>
      </c>
      <c r="H82" s="18">
        <f t="shared" ca="1" si="47"/>
        <v>0</v>
      </c>
      <c r="I82" s="18">
        <f t="shared" ca="1" si="47"/>
        <v>0</v>
      </c>
      <c r="J82" s="18">
        <f t="shared" ca="1" si="47"/>
        <v>0</v>
      </c>
      <c r="K82" s="18">
        <f t="shared" ca="1" si="47"/>
        <v>0</v>
      </c>
      <c r="L82" s="18">
        <f t="shared" ca="1" si="16"/>
        <v>0</v>
      </c>
      <c r="M82" s="18" t="str">
        <f t="shared" ca="1" si="48"/>
        <v>USD</v>
      </c>
      <c r="N82" s="13">
        <f t="shared" ca="1" si="33"/>
        <v>0.8448</v>
      </c>
      <c r="O82" s="13">
        <f t="shared" ca="1" si="51"/>
        <v>18.68</v>
      </c>
      <c r="P82" s="13" t="str">
        <f t="shared" ca="1" si="52"/>
        <v>P100</v>
      </c>
      <c r="Q82" s="13">
        <f t="shared" ca="1" si="52"/>
        <v>2</v>
      </c>
      <c r="R82" s="13">
        <f t="shared" ca="1" si="52"/>
        <v>0</v>
      </c>
      <c r="S82" s="13">
        <f t="shared" ca="1" si="52"/>
        <v>24</v>
      </c>
      <c r="T82" s="13">
        <f t="shared" ca="1" si="52"/>
        <v>156</v>
      </c>
      <c r="U82" s="13" t="str">
        <f t="shared" ca="1" si="52"/>
        <v>SSD</v>
      </c>
      <c r="V82" s="13">
        <f t="shared" ca="1" si="52"/>
        <v>375</v>
      </c>
      <c r="W82" s="13">
        <f t="shared" ca="1" si="52"/>
        <v>0</v>
      </c>
      <c r="X82" s="13">
        <f t="shared" ca="1" si="52"/>
        <v>0</v>
      </c>
      <c r="Y82" s="13">
        <f t="shared" ca="1" si="52"/>
        <v>0</v>
      </c>
      <c r="Z82" s="13">
        <f t="shared" ca="1" si="52"/>
        <v>0</v>
      </c>
      <c r="AA82" s="13">
        <f t="shared" ca="1" si="52"/>
        <v>0</v>
      </c>
      <c r="AB82" s="15" t="str">
        <f t="shared" ca="1" si="49"/>
        <v>Prices for Oregon region, custom machine types. Virtual CPU is implemented as a single hardware hyper-thread. CPU performance is calculated for a 2.2 GHz Intel Xeon E5 v4 (Broadwell).&lt;br&gt;Assumption: CPU considered to have 2 hyper threads per physical core</v>
      </c>
      <c r="AC82" s="29">
        <v>133</v>
      </c>
    </row>
    <row r="83" spans="1:29" s="12" customFormat="1" x14ac:dyDescent="0.2">
      <c r="C83" s="21" t="str">
        <f t="shared" ca="1" si="53"/>
        <v>64c416mP100x4</v>
      </c>
      <c r="D83" s="15">
        <f t="shared" ca="1" si="53"/>
        <v>0</v>
      </c>
      <c r="E83" s="21" t="str">
        <f t="shared" ca="1" si="53"/>
        <v>GL 64c416mP100x4</v>
      </c>
      <c r="F83" s="18">
        <f t="shared" ca="1" si="5"/>
        <v>0</v>
      </c>
      <c r="G83" s="13">
        <f t="shared" ca="1" si="43"/>
        <v>9.85</v>
      </c>
      <c r="H83" s="18">
        <f t="shared" ca="1" si="47"/>
        <v>0</v>
      </c>
      <c r="I83" s="18">
        <f t="shared" ca="1" si="47"/>
        <v>0</v>
      </c>
      <c r="J83" s="18">
        <f t="shared" ca="1" si="47"/>
        <v>0</v>
      </c>
      <c r="K83" s="18">
        <f t="shared" ca="1" si="47"/>
        <v>0</v>
      </c>
      <c r="L83" s="18">
        <f t="shared" ca="1" si="16"/>
        <v>0</v>
      </c>
      <c r="M83" s="18" t="str">
        <f t="shared" ca="1" si="48"/>
        <v>USD</v>
      </c>
      <c r="N83" s="13">
        <f t="shared" ca="1" si="33"/>
        <v>2.2528000000000001</v>
      </c>
      <c r="O83" s="13">
        <f t="shared" ca="1" si="51"/>
        <v>37.36</v>
      </c>
      <c r="P83" s="13" t="str">
        <f t="shared" ca="1" si="52"/>
        <v>P100</v>
      </c>
      <c r="Q83" s="13">
        <f t="shared" ca="1" si="52"/>
        <v>4</v>
      </c>
      <c r="R83" s="13">
        <f t="shared" ca="1" si="52"/>
        <v>0</v>
      </c>
      <c r="S83" s="13">
        <f t="shared" ca="1" si="52"/>
        <v>64</v>
      </c>
      <c r="T83" s="13">
        <f t="shared" ca="1" si="52"/>
        <v>416</v>
      </c>
      <c r="U83" s="13" t="str">
        <f t="shared" ca="1" si="52"/>
        <v>SSD</v>
      </c>
      <c r="V83" s="13">
        <f t="shared" ca="1" si="52"/>
        <v>375</v>
      </c>
      <c r="W83" s="13">
        <f t="shared" ca="1" si="52"/>
        <v>0</v>
      </c>
      <c r="X83" s="13">
        <f t="shared" ca="1" si="52"/>
        <v>0</v>
      </c>
      <c r="Y83" s="13">
        <f t="shared" ca="1" si="52"/>
        <v>0</v>
      </c>
      <c r="Z83" s="13">
        <f t="shared" ca="1" si="52"/>
        <v>0</v>
      </c>
      <c r="AA83" s="13">
        <f t="shared" ca="1" si="52"/>
        <v>0</v>
      </c>
      <c r="AB83" s="15" t="str">
        <f t="shared" ca="1" si="49"/>
        <v>Prices for Oregon region, custom machine types. Virtual CPU is implemented as a single hardware hyper-thread. CPU performance is calculated for a 2.2 GHz Intel Xeon E5 v4 (Broadwell).&lt;br&gt;Assumption: CPU considered to have 2 hyper threads per physical core</v>
      </c>
      <c r="AC83" s="29">
        <v>134</v>
      </c>
    </row>
    <row r="84" spans="1:29" s="12" customFormat="1" x14ac:dyDescent="0.2">
      <c r="C84" s="21" t="str">
        <f t="shared" ca="1" si="53"/>
        <v>8c30mP4x1</v>
      </c>
      <c r="D84" s="15">
        <f t="shared" ca="1" si="53"/>
        <v>0</v>
      </c>
      <c r="E84" s="21" t="str">
        <f t="shared" ca="1" si="53"/>
        <v>GL 8c30mP4x1</v>
      </c>
      <c r="F84" s="18">
        <f t="shared" ca="1" si="5"/>
        <v>0</v>
      </c>
      <c r="G84" s="13">
        <f t="shared" ca="1" si="43"/>
        <v>0.70899999999999996</v>
      </c>
      <c r="H84" s="18">
        <f t="shared" ca="1" si="47"/>
        <v>0</v>
      </c>
      <c r="I84" s="18">
        <f t="shared" ca="1" si="47"/>
        <v>0</v>
      </c>
      <c r="J84" s="18">
        <f t="shared" ca="1" si="47"/>
        <v>0</v>
      </c>
      <c r="K84" s="18">
        <f t="shared" ca="1" si="47"/>
        <v>0</v>
      </c>
      <c r="L84" s="18">
        <f t="shared" ca="1" si="16"/>
        <v>0</v>
      </c>
      <c r="M84" s="18" t="str">
        <f t="shared" ca="1" si="48"/>
        <v>USD</v>
      </c>
      <c r="N84" s="13">
        <f t="shared" ca="1" si="33"/>
        <v>0.28160000000000002</v>
      </c>
      <c r="O84" s="13">
        <f t="shared" ca="1" si="51"/>
        <v>5.4429999999999996</v>
      </c>
      <c r="P84" s="13" t="str">
        <f t="shared" ca="1" si="52"/>
        <v>P4</v>
      </c>
      <c r="Q84" s="13">
        <f t="shared" ca="1" si="52"/>
        <v>1</v>
      </c>
      <c r="R84" s="13">
        <f t="shared" ca="1" si="52"/>
        <v>0</v>
      </c>
      <c r="S84" s="13">
        <f t="shared" ca="1" si="52"/>
        <v>8</v>
      </c>
      <c r="T84" s="13">
        <f t="shared" ca="1" si="52"/>
        <v>30</v>
      </c>
      <c r="U84" s="13" t="str">
        <f t="shared" ca="1" si="52"/>
        <v>SSD</v>
      </c>
      <c r="V84" s="13">
        <f t="shared" ca="1" si="52"/>
        <v>100</v>
      </c>
      <c r="W84" s="13">
        <f t="shared" ca="1" si="52"/>
        <v>0</v>
      </c>
      <c r="X84" s="13">
        <f t="shared" ca="1" si="52"/>
        <v>0</v>
      </c>
      <c r="Y84" s="13">
        <f t="shared" ca="1" si="52"/>
        <v>0</v>
      </c>
      <c r="Z84" s="13">
        <f t="shared" ca="1" si="52"/>
        <v>0</v>
      </c>
      <c r="AA84" s="13">
        <f t="shared" ca="1" si="52"/>
        <v>0</v>
      </c>
      <c r="AB84" s="15" t="str">
        <f t="shared" ca="1" si="49"/>
        <v>Prices for Iowa region, custom machine types. Virtual CPU is implemented as a single hardware hyper-thread. CPU performance is calculated for a 2.2 GHz Intel Xeon E5 v4 (Broadwell).&lt;br&gt;Assumption: CPU considered to have 2 hyper threads per physical core</v>
      </c>
      <c r="AC84" s="29">
        <v>135</v>
      </c>
    </row>
    <row r="85" spans="1:29" s="12" customFormat="1" x14ac:dyDescent="0.2">
      <c r="C85" s="21" t="str">
        <f t="shared" ca="1" si="53"/>
        <v>8c30mT4x1</v>
      </c>
      <c r="D85" s="15">
        <f t="shared" ca="1" si="53"/>
        <v>0</v>
      </c>
      <c r="E85" s="21" t="str">
        <f t="shared" ca="1" si="53"/>
        <v>GL 8c30mT4x1</v>
      </c>
      <c r="F85" s="18">
        <f t="shared" ca="1" si="5"/>
        <v>0</v>
      </c>
      <c r="G85" s="13">
        <f t="shared" ca="1" si="43"/>
        <v>0.95399999999999996</v>
      </c>
      <c r="H85" s="18">
        <f t="shared" ca="1" si="47"/>
        <v>0</v>
      </c>
      <c r="I85" s="18">
        <f t="shared" ca="1" si="47"/>
        <v>0</v>
      </c>
      <c r="J85" s="18">
        <f t="shared" ca="1" si="47"/>
        <v>0</v>
      </c>
      <c r="K85" s="18">
        <f t="shared" ca="1" si="47"/>
        <v>0</v>
      </c>
      <c r="L85" s="18">
        <f t="shared" ca="1" si="16"/>
        <v>0</v>
      </c>
      <c r="M85" s="18" t="str">
        <f t="shared" ca="1" si="48"/>
        <v>USD</v>
      </c>
      <c r="N85" s="13">
        <f t="shared" ca="1" si="33"/>
        <v>0.28160000000000002</v>
      </c>
      <c r="O85" s="13">
        <f t="shared" ca="1" si="51"/>
        <v>8.1</v>
      </c>
      <c r="P85" s="13" t="str">
        <f t="shared" ca="1" si="52"/>
        <v>T4</v>
      </c>
      <c r="Q85" s="13">
        <f t="shared" ca="1" si="52"/>
        <v>1</v>
      </c>
      <c r="R85" s="13">
        <f t="shared" ca="1" si="52"/>
        <v>0</v>
      </c>
      <c r="S85" s="13">
        <f t="shared" ca="1" si="52"/>
        <v>8</v>
      </c>
      <c r="T85" s="13">
        <f t="shared" ca="1" si="52"/>
        <v>30</v>
      </c>
      <c r="U85" s="13" t="str">
        <f t="shared" ca="1" si="52"/>
        <v>SSD</v>
      </c>
      <c r="V85" s="13">
        <f t="shared" ca="1" si="52"/>
        <v>100</v>
      </c>
      <c r="W85" s="13">
        <f t="shared" ca="1" si="52"/>
        <v>0</v>
      </c>
      <c r="X85" s="13">
        <f t="shared" ca="1" si="52"/>
        <v>0</v>
      </c>
      <c r="Y85" s="13">
        <f t="shared" ca="1" si="52"/>
        <v>0</v>
      </c>
      <c r="Z85" s="13">
        <f t="shared" ca="1" si="52"/>
        <v>0</v>
      </c>
      <c r="AA85" s="13">
        <f t="shared" ca="1" si="52"/>
        <v>0</v>
      </c>
      <c r="AB85" s="15" t="str">
        <f t="shared" ca="1" si="49"/>
        <v>Prices for Oregon region, custom machine types. Virtual CPU is implemented as a single hardware hyper-thread. CPU performance is calculated for a 2.2 GHz Intel Xeon E5 v4 (Broadwell).&lt;br&gt;Assumption: CPU considered to have 2 hyper threads per physical core</v>
      </c>
      <c r="AC85" s="29">
        <v>136</v>
      </c>
    </row>
    <row r="86" spans="1:29" s="12" customFormat="1" x14ac:dyDescent="0.2">
      <c r="C86" s="21" t="str">
        <f t="shared" ca="1" si="53"/>
        <v>8c30mV100x1</v>
      </c>
      <c r="D86" s="15">
        <f t="shared" ca="1" si="53"/>
        <v>0</v>
      </c>
      <c r="E86" s="21" t="str">
        <f t="shared" ca="1" si="53"/>
        <v>GL 8c30mV100x1</v>
      </c>
      <c r="F86" s="18">
        <f t="shared" ca="1" si="5"/>
        <v>0</v>
      </c>
      <c r="G86" s="13">
        <f t="shared" ca="1" si="43"/>
        <v>2.0249999999999999</v>
      </c>
      <c r="H86" s="18">
        <f t="shared" ca="1" si="47"/>
        <v>0</v>
      </c>
      <c r="I86" s="18">
        <f t="shared" ca="1" si="47"/>
        <v>0</v>
      </c>
      <c r="J86" s="18">
        <f t="shared" ca="1" si="47"/>
        <v>0</v>
      </c>
      <c r="K86" s="18">
        <f t="shared" ca="1" si="47"/>
        <v>0</v>
      </c>
      <c r="L86" s="18">
        <f t="shared" ca="1" si="16"/>
        <v>0</v>
      </c>
      <c r="M86" s="18" t="str">
        <f t="shared" ca="1" si="48"/>
        <v>USD</v>
      </c>
      <c r="N86" s="13">
        <f t="shared" ca="1" si="33"/>
        <v>0.28160000000000002</v>
      </c>
      <c r="O86" s="13">
        <f t="shared" ca="1" si="51"/>
        <v>14.028</v>
      </c>
      <c r="P86" s="13" t="str">
        <f t="shared" ca="1" si="52"/>
        <v>V100</v>
      </c>
      <c r="Q86" s="13">
        <f t="shared" ca="1" si="52"/>
        <v>1</v>
      </c>
      <c r="R86" s="13">
        <f t="shared" ca="1" si="52"/>
        <v>0</v>
      </c>
      <c r="S86" s="13">
        <f t="shared" ca="1" si="52"/>
        <v>8</v>
      </c>
      <c r="T86" s="13">
        <f t="shared" ca="1" si="52"/>
        <v>30</v>
      </c>
      <c r="U86" s="13" t="str">
        <f t="shared" ca="1" si="52"/>
        <v>SSD</v>
      </c>
      <c r="V86" s="13">
        <f t="shared" ca="1" si="52"/>
        <v>100</v>
      </c>
      <c r="W86" s="13">
        <f t="shared" ca="1" si="52"/>
        <v>0</v>
      </c>
      <c r="X86" s="13">
        <f t="shared" ca="1" si="52"/>
        <v>0</v>
      </c>
      <c r="Y86" s="13">
        <f t="shared" ca="1" si="52"/>
        <v>0</v>
      </c>
      <c r="Z86" s="13">
        <f t="shared" ca="1" si="52"/>
        <v>0</v>
      </c>
      <c r="AA86" s="13">
        <f t="shared" ca="1" si="52"/>
        <v>0</v>
      </c>
      <c r="AB86" s="15" t="str">
        <f t="shared" ca="1" si="49"/>
        <v>Prices for Oregon region, custom machine types. Virtual CPU is implemented as a single hardware hyper-thread. CPU performance is calculated for a 2.2 GHz Intel Xeon E5 v4 (Broadwell).&lt;br&gt;Assumption: CPU considered to have 2 hyper threads per physical core</v>
      </c>
      <c r="AC86" s="29">
        <v>137</v>
      </c>
    </row>
    <row r="87" spans="1:29" ht="20" x14ac:dyDescent="0.2">
      <c r="A87" s="35" t="str">
        <f ca="1">INDIRECT("Sheet1!" &amp; INDIRECT("R1C"&amp;COLUMN(),FALSE) &amp; INDIRECT("AC" &amp; ROW()))</f>
        <v>IDCF</v>
      </c>
      <c r="B87" s="15" t="str">
        <f ca="1">INDIRECT("Sheet1!" &amp; INDIRECT("R1C1",FALSE) &amp; (INDIRECT("AC" &amp; ROW())+1))</f>
        <v>https://www.idcf.jp/service/deeplearning/</v>
      </c>
      <c r="C87" s="21" t="str">
        <f t="shared" ref="C87:E94" ca="1" si="54">INDIRECT("Sheet1!"&amp;INDIRECT("R1C"&amp;COLUMN(),FALSE)&amp;INDIRECT("AC"&amp;ROW()))</f>
        <v>GPU.7XL P100</v>
      </c>
      <c r="D87" s="15">
        <f t="shared" ca="1" si="54"/>
        <v>0</v>
      </c>
      <c r="E87" s="21" t="str">
        <f t="shared" ca="1" si="54"/>
        <v>IDCF P100</v>
      </c>
      <c r="F87" s="18">
        <f t="shared" ca="1" si="5"/>
        <v>0</v>
      </c>
      <c r="G87" s="13">
        <f t="shared" ca="1" si="43"/>
        <v>440</v>
      </c>
      <c r="H87" s="18">
        <f t="shared" ca="1" si="47"/>
        <v>0</v>
      </c>
      <c r="I87" s="18">
        <f t="shared" ca="1" si="47"/>
        <v>0</v>
      </c>
      <c r="J87" s="18">
        <f t="shared" ca="1" si="47"/>
        <v>0</v>
      </c>
      <c r="K87" s="18">
        <f t="shared" ca="1" si="47"/>
        <v>220000</v>
      </c>
      <c r="L87" s="18">
        <f t="shared" ca="1" si="16"/>
        <v>0</v>
      </c>
      <c r="M87" s="18" t="str">
        <f t="shared" ca="1" si="48"/>
        <v>JPY</v>
      </c>
      <c r="N87" s="13">
        <f t="shared" ca="1" si="33"/>
        <v>2.2400000000000002</v>
      </c>
      <c r="O87" s="13">
        <f t="shared" ca="1" si="51"/>
        <v>9.34</v>
      </c>
      <c r="P87" s="13" t="str">
        <f t="shared" ca="1" si="52"/>
        <v>P100</v>
      </c>
      <c r="Q87" s="13">
        <f t="shared" ca="1" si="52"/>
        <v>1</v>
      </c>
      <c r="R87" s="13">
        <f t="shared" ca="1" si="52"/>
        <v>0</v>
      </c>
      <c r="S87" s="13">
        <f t="shared" ca="1" si="52"/>
        <v>2</v>
      </c>
      <c r="T87" s="13">
        <f t="shared" ca="1" si="52"/>
        <v>256</v>
      </c>
      <c r="U87" s="13" t="str">
        <f t="shared" ca="1" si="52"/>
        <v>SSD</v>
      </c>
      <c r="V87" s="13">
        <f t="shared" ca="1" si="52"/>
        <v>2100</v>
      </c>
      <c r="W87" s="13">
        <f t="shared" ca="1" si="52"/>
        <v>0</v>
      </c>
      <c r="X87" s="13">
        <f t="shared" ca="1" si="52"/>
        <v>0</v>
      </c>
      <c r="Y87" s="13">
        <f t="shared" ca="1" si="52"/>
        <v>0</v>
      </c>
      <c r="Z87" s="13">
        <f t="shared" ca="1" si="52"/>
        <v>0</v>
      </c>
      <c r="AA87" s="13">
        <f t="shared" ca="1" si="52"/>
        <v>0</v>
      </c>
      <c r="AB87" s="15" t="str">
        <f t="shared" ca="1" si="49"/>
        <v>3.24GB of network traffic included with 10 JPY per additional 1 GB, or 100Mbps unlimited traffic for a flat monthly rate of 30000 JPY.</v>
      </c>
      <c r="AC87" s="29">
        <v>139</v>
      </c>
    </row>
    <row r="88" spans="1:29" x14ac:dyDescent="0.2">
      <c r="C88" s="21" t="str">
        <f t="shared" ca="1" si="54"/>
        <v>GPU.7XL M40</v>
      </c>
      <c r="D88" s="15">
        <f t="shared" ca="1" si="54"/>
        <v>0</v>
      </c>
      <c r="E88" s="21" t="str">
        <f t="shared" ca="1" si="54"/>
        <v>IDCF M40</v>
      </c>
      <c r="F88" s="18">
        <f t="shared" ref="F88:L94" ca="1" si="55">INDIRECT("Sheet1!"&amp;INDIRECT("R1C"&amp;COLUMN(),FALSE)&amp;INDIRECT("AC"&amp;ROW()))</f>
        <v>0</v>
      </c>
      <c r="G88" s="13">
        <f t="shared" ca="1" si="43"/>
        <v>400</v>
      </c>
      <c r="H88" s="18">
        <f t="shared" ref="H88:K89" ca="1" si="56">INDIRECT("Sheet1!"&amp;INDIRECT("R1C"&amp;COLUMN(),FALSE)&amp;INDIRECT("AC"&amp;ROW()))</f>
        <v>0</v>
      </c>
      <c r="I88" s="18">
        <f t="shared" ca="1" si="56"/>
        <v>0</v>
      </c>
      <c r="J88" s="18">
        <f t="shared" ca="1" si="56"/>
        <v>0</v>
      </c>
      <c r="K88" s="18">
        <f t="shared" ca="1" si="56"/>
        <v>198000</v>
      </c>
      <c r="L88" s="18">
        <f t="shared" ca="1" si="16"/>
        <v>0</v>
      </c>
      <c r="M88" s="18" t="str">
        <f t="shared" ca="1" si="48"/>
        <v>JPY</v>
      </c>
      <c r="N88" s="13">
        <f t="shared" ca="1" si="33"/>
        <v>2.2400000000000002</v>
      </c>
      <c r="O88" s="13">
        <f t="shared" ca="1" si="51"/>
        <v>6.8440000000000003</v>
      </c>
      <c r="P88" s="13" t="str">
        <f t="shared" ca="1" si="52"/>
        <v>M40</v>
      </c>
      <c r="Q88" s="13">
        <f t="shared" ca="1" si="52"/>
        <v>1</v>
      </c>
      <c r="R88" s="13">
        <f t="shared" ca="1" si="52"/>
        <v>0</v>
      </c>
      <c r="S88" s="13">
        <f t="shared" ca="1" si="52"/>
        <v>2</v>
      </c>
      <c r="T88" s="13">
        <f t="shared" ca="1" si="52"/>
        <v>256</v>
      </c>
      <c r="U88" s="13" t="str">
        <f t="shared" ca="1" si="52"/>
        <v>SSD</v>
      </c>
      <c r="V88" s="13">
        <f t="shared" ca="1" si="52"/>
        <v>2100</v>
      </c>
      <c r="W88" s="13">
        <f t="shared" ca="1" si="52"/>
        <v>0</v>
      </c>
      <c r="X88" s="13">
        <f t="shared" ca="1" si="52"/>
        <v>0</v>
      </c>
      <c r="Y88" s="13">
        <f t="shared" ca="1" si="52"/>
        <v>0</v>
      </c>
      <c r="Z88" s="13">
        <f t="shared" ca="1" si="52"/>
        <v>0</v>
      </c>
      <c r="AA88" s="13">
        <f t="shared" ca="1" si="52"/>
        <v>0</v>
      </c>
      <c r="AB88" s="15" t="str">
        <f t="shared" ca="1" si="49"/>
        <v>3.24GB of network traffic included with 10 JPY per additional 1 GB, or 100Mbps unlimited traffic for a flat monthly rate of 30001 JPY.</v>
      </c>
      <c r="AC88" s="29">
        <v>140</v>
      </c>
    </row>
    <row r="89" spans="1:29" ht="20" x14ac:dyDescent="0.2">
      <c r="A89" s="35" t="str">
        <f ca="1">INDIRECT("Sheet1!" &amp; INDIRECT("R1C"&amp;COLUMN(),FALSE) &amp; INDIRECT("AC" &amp; ROW()))</f>
        <v>Tsubame 2.5</v>
      </c>
      <c r="B89" s="15" t="str">
        <f ca="1">INDIRECT("Sheet1!" &amp; INDIRECT("R1C1",FALSE) &amp; (INDIRECT("AC" &amp; ROW())+1))</f>
        <v>http://tsubame.gsic.titech.ac.jp/en/paid-services</v>
      </c>
      <c r="C89" s="21" t="str">
        <f t="shared" ca="1" si="54"/>
        <v>S</v>
      </c>
      <c r="D89" s="15">
        <f t="shared" ca="1" si="54"/>
        <v>0</v>
      </c>
      <c r="E89" s="21" t="str">
        <f t="shared" ca="1" si="54"/>
        <v>Tsub.S</v>
      </c>
      <c r="F89" s="18">
        <f t="shared" ca="1" si="55"/>
        <v>0</v>
      </c>
      <c r="G89" s="13">
        <f t="shared" ca="1" si="43"/>
        <v>0</v>
      </c>
      <c r="H89" s="18">
        <f t="shared" ca="1" si="56"/>
        <v>0</v>
      </c>
      <c r="I89" s="18">
        <f t="shared" ca="1" si="56"/>
        <v>0</v>
      </c>
      <c r="J89" s="18">
        <f t="shared" ca="1" si="56"/>
        <v>480000</v>
      </c>
      <c r="K89" s="18">
        <f t="shared" ca="1" si="56"/>
        <v>0</v>
      </c>
      <c r="L89" s="18">
        <f t="shared" ca="1" si="16"/>
        <v>0</v>
      </c>
      <c r="M89" s="18" t="str">
        <f t="shared" ca="1" si="48"/>
        <v>JPY</v>
      </c>
      <c r="N89" s="13">
        <f t="shared" ca="1" si="33"/>
        <v>0.28128000000000003</v>
      </c>
      <c r="O89" s="13">
        <f t="shared" ca="1" si="51"/>
        <v>10.571999999999999</v>
      </c>
      <c r="P89" s="13" t="str">
        <f t="shared" ca="1" si="52"/>
        <v>K20</v>
      </c>
      <c r="Q89" s="13">
        <f t="shared" ca="1" si="52"/>
        <v>3</v>
      </c>
      <c r="R89" s="13" t="str">
        <f t="shared" ca="1" si="52"/>
        <v>Xeon X5670</v>
      </c>
      <c r="S89" s="13">
        <f t="shared" ca="1" si="52"/>
        <v>2</v>
      </c>
      <c r="T89" s="13">
        <f t="shared" ca="1" si="52"/>
        <v>54</v>
      </c>
      <c r="U89" s="13" t="str">
        <f t="shared" ca="1" si="52"/>
        <v>SSD</v>
      </c>
      <c r="V89" s="13">
        <f t="shared" ca="1" si="52"/>
        <v>50</v>
      </c>
      <c r="W89" s="13">
        <f t="shared" ca="1" si="52"/>
        <v>0</v>
      </c>
      <c r="X89" s="13">
        <f t="shared" ca="1" si="52"/>
        <v>0</v>
      </c>
      <c r="Y89" s="13" t="str">
        <f t="shared" ca="1" si="52"/>
        <v>80/</v>
      </c>
      <c r="Z89" s="13">
        <f t="shared" ca="1" si="52"/>
        <v>3000</v>
      </c>
      <c r="AA89" s="13">
        <f t="shared" ca="1" si="52"/>
        <v>2.5</v>
      </c>
      <c r="AB89" s="15" t="str">
        <f t="shared" ca="1" si="49"/>
        <v>Research group must pass review prior to usage. Nodes*hours (hours limit) calculated for jobs that run &gt;1 hour and &lt;1 day. Maximum job run time is 4 days.</v>
      </c>
      <c r="AC89" s="29">
        <v>145</v>
      </c>
    </row>
    <row r="90" spans="1:29" x14ac:dyDescent="0.2">
      <c r="C90" s="21" t="str">
        <f t="shared" ca="1" si="54"/>
        <v>S open</v>
      </c>
      <c r="D90" s="15">
        <f t="shared" ca="1" si="54"/>
        <v>0</v>
      </c>
      <c r="E90" s="21" t="str">
        <f t="shared" ca="1" si="54"/>
        <v>Tsub.S open</v>
      </c>
      <c r="F90" s="18">
        <f t="shared" ca="1" si="55"/>
        <v>0</v>
      </c>
      <c r="G90" s="13">
        <f t="shared" ca="1" si="55"/>
        <v>0</v>
      </c>
      <c r="H90" s="18">
        <f t="shared" ca="1" si="55"/>
        <v>0</v>
      </c>
      <c r="I90" s="18">
        <f t="shared" ca="1" si="55"/>
        <v>0</v>
      </c>
      <c r="J90" s="18">
        <f t="shared" ca="1" si="55"/>
        <v>120000</v>
      </c>
      <c r="K90" s="18">
        <f t="shared" ca="1" si="55"/>
        <v>0</v>
      </c>
      <c r="L90" s="18">
        <f t="shared" ca="1" si="16"/>
        <v>0</v>
      </c>
      <c r="M90" s="18" t="str">
        <f t="shared" ca="1" si="48"/>
        <v>JPY</v>
      </c>
      <c r="N90" s="13">
        <f t="shared" ca="1" si="33"/>
        <v>0.28128000000000003</v>
      </c>
      <c r="O90" s="13">
        <f t="shared" ca="1" si="51"/>
        <v>10.571999999999999</v>
      </c>
      <c r="P90" s="13" t="str">
        <f t="shared" ca="1" si="52"/>
        <v>K20</v>
      </c>
      <c r="Q90" s="13">
        <f t="shared" ca="1" si="52"/>
        <v>3</v>
      </c>
      <c r="R90" s="13" t="str">
        <f t="shared" ca="1" si="52"/>
        <v>Xeon X5670</v>
      </c>
      <c r="S90" s="13">
        <f t="shared" ca="1" si="52"/>
        <v>2</v>
      </c>
      <c r="T90" s="13">
        <f t="shared" ca="1" si="52"/>
        <v>54</v>
      </c>
      <c r="U90" s="13" t="str">
        <f t="shared" ca="1" si="52"/>
        <v>SSD</v>
      </c>
      <c r="V90" s="13">
        <f t="shared" ca="1" si="52"/>
        <v>50</v>
      </c>
      <c r="W90" s="13">
        <f t="shared" ca="1" si="52"/>
        <v>0</v>
      </c>
      <c r="X90" s="13">
        <f t="shared" ca="1" si="52"/>
        <v>0</v>
      </c>
      <c r="Y90" s="13" t="str">
        <f t="shared" ca="1" si="52"/>
        <v>80/</v>
      </c>
      <c r="Z90" s="13">
        <f t="shared" ca="1" si="52"/>
        <v>3000</v>
      </c>
      <c r="AA90" s="13">
        <f t="shared" ca="1" si="52"/>
        <v>2.5</v>
      </c>
      <c r="AB90" s="15" t="str">
        <f t="shared" ca="1" si="49"/>
        <v>Research group must pass review prior to usage. Research results must be published. Nodes*hours (hours limit) calculated for jobs that run &gt;1 hour and &lt;1 day. Maximum job run time is 4 days.</v>
      </c>
      <c r="AC90" s="29">
        <v>146</v>
      </c>
    </row>
    <row r="91" spans="1:29" x14ac:dyDescent="0.2">
      <c r="C91" s="21" t="str">
        <f t="shared" ca="1" si="54"/>
        <v>S96</v>
      </c>
      <c r="D91" s="15">
        <f t="shared" ca="1" si="54"/>
        <v>0</v>
      </c>
      <c r="E91" s="21" t="str">
        <f t="shared" ca="1" si="54"/>
        <v>Tsub.S96</v>
      </c>
      <c r="F91" s="18">
        <f t="shared" ca="1" si="55"/>
        <v>0</v>
      </c>
      <c r="G91" s="13">
        <f t="shared" ca="1" si="55"/>
        <v>0</v>
      </c>
      <c r="H91" s="18">
        <f t="shared" ca="1" si="55"/>
        <v>0</v>
      </c>
      <c r="I91" s="18">
        <f t="shared" ca="1" si="55"/>
        <v>0</v>
      </c>
      <c r="J91" s="18">
        <f t="shared" ca="1" si="55"/>
        <v>480000</v>
      </c>
      <c r="K91" s="18">
        <f t="shared" ca="1" si="55"/>
        <v>0</v>
      </c>
      <c r="L91" s="18">
        <f t="shared" ca="1" si="16"/>
        <v>0</v>
      </c>
      <c r="M91" s="18" t="str">
        <f t="shared" ca="1" si="48"/>
        <v>JPY</v>
      </c>
      <c r="N91" s="13">
        <f t="shared" ca="1" si="33"/>
        <v>0.28128000000000003</v>
      </c>
      <c r="O91" s="13">
        <f t="shared" ca="1" si="51"/>
        <v>10.571999999999999</v>
      </c>
      <c r="P91" s="13" t="str">
        <f t="shared" ca="1" si="52"/>
        <v>K20</v>
      </c>
      <c r="Q91" s="13">
        <f t="shared" ca="1" si="52"/>
        <v>3</v>
      </c>
      <c r="R91" s="13" t="str">
        <f t="shared" ca="1" si="52"/>
        <v>Xeon X5670</v>
      </c>
      <c r="S91" s="13">
        <f t="shared" ca="1" si="52"/>
        <v>2</v>
      </c>
      <c r="T91" s="13">
        <f t="shared" ca="1" si="52"/>
        <v>96</v>
      </c>
      <c r="U91" s="13" t="str">
        <f t="shared" ca="1" si="52"/>
        <v>SSD</v>
      </c>
      <c r="V91" s="13">
        <f t="shared" ca="1" si="52"/>
        <v>50</v>
      </c>
      <c r="W91" s="13">
        <f t="shared" ca="1" si="52"/>
        <v>0</v>
      </c>
      <c r="X91" s="13">
        <f t="shared" ca="1" si="52"/>
        <v>0</v>
      </c>
      <c r="Y91" s="13" t="str">
        <f t="shared" ca="1" si="52"/>
        <v>80/</v>
      </c>
      <c r="Z91" s="13">
        <f t="shared" ca="1" si="52"/>
        <v>2500</v>
      </c>
      <c r="AA91" s="13">
        <f t="shared" ca="1" si="52"/>
        <v>2.5</v>
      </c>
      <c r="AB91" s="15" t="str">
        <f t="shared" ca="1" si="49"/>
        <v>Research group must pass review prior to usage. Nodes*hours (hours limit) calculated for jobs that run &gt;1 hour and &lt;1 day. Maximum job run time is 4 days.</v>
      </c>
      <c r="AC91" s="29">
        <v>147</v>
      </c>
    </row>
    <row r="92" spans="1:29" x14ac:dyDescent="0.2">
      <c r="C92" s="21" t="str">
        <f t="shared" ca="1" si="54"/>
        <v>S96 open</v>
      </c>
      <c r="D92" s="15">
        <f t="shared" ca="1" si="54"/>
        <v>0</v>
      </c>
      <c r="E92" s="21" t="str">
        <f t="shared" ca="1" si="54"/>
        <v>Tsub.S96 open</v>
      </c>
      <c r="F92" s="18">
        <f t="shared" ca="1" si="55"/>
        <v>0</v>
      </c>
      <c r="G92" s="13">
        <f t="shared" ca="1" si="55"/>
        <v>0</v>
      </c>
      <c r="H92" s="18">
        <f t="shared" ca="1" si="55"/>
        <v>0</v>
      </c>
      <c r="I92" s="18">
        <f t="shared" ca="1" si="55"/>
        <v>0</v>
      </c>
      <c r="J92" s="18">
        <f t="shared" ca="1" si="55"/>
        <v>120000</v>
      </c>
      <c r="K92" s="18">
        <f t="shared" ca="1" si="55"/>
        <v>0</v>
      </c>
      <c r="L92" s="18">
        <f t="shared" ca="1" si="16"/>
        <v>0</v>
      </c>
      <c r="M92" s="18" t="str">
        <f t="shared" ca="1" si="48"/>
        <v>JPY</v>
      </c>
      <c r="N92" s="13">
        <f t="shared" ca="1" si="33"/>
        <v>0.28128000000000003</v>
      </c>
      <c r="O92" s="13">
        <f t="shared" ca="1" si="51"/>
        <v>10.571999999999999</v>
      </c>
      <c r="P92" s="13" t="str">
        <f t="shared" ca="1" si="52"/>
        <v>K20</v>
      </c>
      <c r="Q92" s="13">
        <f t="shared" ca="1" si="52"/>
        <v>3</v>
      </c>
      <c r="R92" s="13" t="str">
        <f t="shared" ca="1" si="52"/>
        <v>Xeon X5670</v>
      </c>
      <c r="S92" s="13">
        <f t="shared" ca="1" si="52"/>
        <v>2</v>
      </c>
      <c r="T92" s="13">
        <f t="shared" ca="1" si="52"/>
        <v>96</v>
      </c>
      <c r="U92" s="13" t="str">
        <f t="shared" ca="1" si="52"/>
        <v>SSD</v>
      </c>
      <c r="V92" s="13">
        <f t="shared" ca="1" si="52"/>
        <v>50</v>
      </c>
      <c r="W92" s="13">
        <f t="shared" ca="1" si="52"/>
        <v>0</v>
      </c>
      <c r="X92" s="13">
        <f t="shared" ca="1" si="52"/>
        <v>0</v>
      </c>
      <c r="Y92" s="13" t="str">
        <f t="shared" ca="1" si="52"/>
        <v>80/</v>
      </c>
      <c r="Z92" s="13">
        <f t="shared" ca="1" si="52"/>
        <v>2500</v>
      </c>
      <c r="AA92" s="13">
        <f t="shared" ca="1" si="52"/>
        <v>2.5</v>
      </c>
      <c r="AB92" s="15" t="str">
        <f t="shared" ca="1" si="49"/>
        <v>Research group must pass review prior to usage. Research results must be published. Nodes*hours (hours limit) calculated for jobs that run &gt;1 hour and &lt;1 day. Maximum job run time is 4 days.</v>
      </c>
      <c r="AC92" s="29">
        <v>148</v>
      </c>
    </row>
    <row r="93" spans="1:29" x14ac:dyDescent="0.2">
      <c r="C93" s="21" t="str">
        <f t="shared" ca="1" si="54"/>
        <v>G</v>
      </c>
      <c r="D93" s="15">
        <f t="shared" ca="1" si="54"/>
        <v>0</v>
      </c>
      <c r="E93" s="21" t="str">
        <f t="shared" ca="1" si="54"/>
        <v>Tsub.G</v>
      </c>
      <c r="F93" s="18">
        <f t="shared" ca="1" si="55"/>
        <v>0</v>
      </c>
      <c r="G93" s="13">
        <f t="shared" ca="1" si="55"/>
        <v>0</v>
      </c>
      <c r="H93" s="18">
        <f t="shared" ca="1" si="55"/>
        <v>0</v>
      </c>
      <c r="I93" s="18">
        <f t="shared" ca="1" si="55"/>
        <v>0</v>
      </c>
      <c r="J93" s="18">
        <f t="shared" ca="1" si="55"/>
        <v>480000</v>
      </c>
      <c r="K93" s="18">
        <f t="shared" ca="1" si="55"/>
        <v>0</v>
      </c>
      <c r="L93" s="18">
        <f t="shared" ca="1" si="16"/>
        <v>0</v>
      </c>
      <c r="M93" s="18" t="str">
        <f t="shared" ca="1" si="48"/>
        <v>JPY</v>
      </c>
      <c r="N93" s="13">
        <f t="shared" ca="1" si="33"/>
        <v>9.376000000000001E-2</v>
      </c>
      <c r="O93" s="13">
        <f t="shared" ca="1" si="51"/>
        <v>10.571999999999999</v>
      </c>
      <c r="P93" s="13" t="str">
        <f t="shared" ca="1" si="52"/>
        <v>K20</v>
      </c>
      <c r="Q93" s="13">
        <f t="shared" ca="1" si="52"/>
        <v>3</v>
      </c>
      <c r="R93" s="13" t="str">
        <f t="shared" ca="1" si="52"/>
        <v>Xeon X5670</v>
      </c>
      <c r="S93" s="13">
        <f t="shared" ca="1" si="52"/>
        <v>0.66666666666666663</v>
      </c>
      <c r="T93" s="13">
        <f t="shared" ca="1" si="52"/>
        <v>25</v>
      </c>
      <c r="U93" s="13" t="str">
        <f t="shared" ca="1" si="52"/>
        <v>SSD</v>
      </c>
      <c r="V93" s="13">
        <f t="shared" ca="1" si="52"/>
        <v>30</v>
      </c>
      <c r="W93" s="13">
        <f t="shared" ca="1" si="52"/>
        <v>0</v>
      </c>
      <c r="X93" s="13">
        <f t="shared" ca="1" si="52"/>
        <v>0</v>
      </c>
      <c r="Y93" s="13" t="str">
        <f t="shared" ca="1" si="52"/>
        <v>80/</v>
      </c>
      <c r="Z93" s="13">
        <f t="shared" ca="1" si="52"/>
        <v>6000</v>
      </c>
      <c r="AA93" s="13">
        <f t="shared" ca="1" si="52"/>
        <v>2.5</v>
      </c>
      <c r="AB93" s="15" t="str">
        <f t="shared" ca="1" si="49"/>
        <v>Research group must pass review prior to usage. Nodes*hours (hours limit) calculated for jobs that run &gt;1 hour and &lt;1 day. Maximum job run time is 4 days.</v>
      </c>
      <c r="AC93" s="29">
        <v>149</v>
      </c>
    </row>
    <row r="94" spans="1:29" x14ac:dyDescent="0.2">
      <c r="C94" s="21" t="str">
        <f t="shared" ca="1" si="54"/>
        <v>G open</v>
      </c>
      <c r="D94" s="15">
        <f t="shared" ca="1" si="54"/>
        <v>0</v>
      </c>
      <c r="E94" s="21" t="str">
        <f t="shared" ca="1" si="54"/>
        <v>Tsub.G open</v>
      </c>
      <c r="F94" s="18">
        <f t="shared" ca="1" si="55"/>
        <v>0</v>
      </c>
      <c r="G94" s="13">
        <f t="shared" ca="1" si="55"/>
        <v>0</v>
      </c>
      <c r="H94" s="18">
        <f t="shared" ca="1" si="55"/>
        <v>0</v>
      </c>
      <c r="I94" s="18">
        <f t="shared" ca="1" si="55"/>
        <v>0</v>
      </c>
      <c r="J94" s="18">
        <f t="shared" ca="1" si="55"/>
        <v>120000</v>
      </c>
      <c r="K94" s="18">
        <f t="shared" ca="1" si="55"/>
        <v>0</v>
      </c>
      <c r="L94" s="18">
        <f t="shared" ca="1" si="55"/>
        <v>0</v>
      </c>
      <c r="M94" s="18" t="str">
        <f t="shared" ca="1" si="48"/>
        <v>JPY</v>
      </c>
      <c r="N94" s="13">
        <f t="shared" ca="1" si="33"/>
        <v>9.376000000000001E-2</v>
      </c>
      <c r="O94" s="13">
        <f t="shared" ca="1" si="51"/>
        <v>10.571999999999999</v>
      </c>
      <c r="P94" s="13" t="str">
        <f t="shared" ca="1" si="52"/>
        <v>K20</v>
      </c>
      <c r="Q94" s="13">
        <f t="shared" ca="1" si="52"/>
        <v>3</v>
      </c>
      <c r="R94" s="13" t="str">
        <f t="shared" ca="1" si="52"/>
        <v>Xeon X5670</v>
      </c>
      <c r="S94" s="13">
        <f t="shared" ca="1" si="52"/>
        <v>0.66666666666666663</v>
      </c>
      <c r="T94" s="13">
        <f t="shared" ca="1" si="52"/>
        <v>25</v>
      </c>
      <c r="U94" s="13" t="str">
        <f t="shared" ca="1" si="52"/>
        <v>SSD</v>
      </c>
      <c r="V94" s="13">
        <f t="shared" ca="1" si="52"/>
        <v>30</v>
      </c>
      <c r="W94" s="13">
        <f t="shared" ca="1" si="52"/>
        <v>0</v>
      </c>
      <c r="X94" s="13">
        <f t="shared" ca="1" si="52"/>
        <v>0</v>
      </c>
      <c r="Y94" s="13" t="str">
        <f t="shared" ca="1" si="52"/>
        <v>80/</v>
      </c>
      <c r="Z94" s="13">
        <f t="shared" ca="1" si="52"/>
        <v>6000</v>
      </c>
      <c r="AA94" s="13">
        <f t="shared" ca="1" si="52"/>
        <v>2.5</v>
      </c>
      <c r="AB94" s="15" t="str">
        <f t="shared" ca="1" si="49"/>
        <v>Research group must pass review prior to usage. Research results must be published. Nodes*hours (hours limit) calculated for jobs that run &gt;1 hour and &lt;1 day. Maximum job run time is 4 days.</v>
      </c>
      <c r="AC94" s="29">
        <v>150</v>
      </c>
    </row>
    <row r="95" spans="1:29" x14ac:dyDescent="0.2">
      <c r="C95" s="21"/>
      <c r="D95" s="15"/>
      <c r="E95" s="21"/>
      <c r="F95" s="18"/>
      <c r="G95" s="13"/>
      <c r="H95" s="18"/>
      <c r="I95" s="18"/>
      <c r="J95" s="18"/>
      <c r="K95" s="18"/>
      <c r="L95" s="18"/>
      <c r="M95" s="18"/>
      <c r="N95" s="13"/>
      <c r="O95" s="13"/>
      <c r="P95" s="13"/>
      <c r="Q95" s="13"/>
      <c r="R95" s="13"/>
      <c r="S95" s="13"/>
      <c r="T95" s="13"/>
      <c r="U95" s="13"/>
      <c r="V95" s="13"/>
      <c r="W95" s="13"/>
      <c r="X95" s="13"/>
      <c r="Y95" s="13"/>
      <c r="Z95" s="13"/>
      <c r="AA95" s="13"/>
      <c r="AB95" s="15"/>
      <c r="AC95" s="29"/>
    </row>
  </sheetData>
  <phoneticPr fontId="2"/>
  <conditionalFormatting sqref="V44 N41:U44 V41:Y43 M3:T3 L36:M44 U22:W26 U27:V29 L45:V46 Y46 F95 H95 J95:L95 L22:T24 N36:Y40 J36:K46 Z36:AB46 L30:Q35 R31:V35 W27:W35 AA31:AA35 F22:K35 Z3:AA20 K4:T20 AB6:AB20 X4:Y20 J3:J20 F36:H48 C22:E48 J47:V60 C49:H60 Y47:AB60 W45:X60 I36:I60 M63:V63 C61:AB62 R95:AB95 C95:D95 C87:AB94 C63:L86 R64:V86 M66:Q86 W63:AB86 X22:Y35 AB22:AB35 Z22:AA30 X21:AB21 J21:T21 C3:H21">
    <cfRule type="expression" dxfId="17" priority="152">
      <formula>MOD(ROW(),2)=0</formula>
    </cfRule>
  </conditionalFormatting>
  <conditionalFormatting sqref="W44:Y44 Y45 U3:Y3 U4:W21">
    <cfRule type="expression" dxfId="16" priority="92">
      <formula>MOD(ROW(),2)=0</formula>
    </cfRule>
  </conditionalFormatting>
  <conditionalFormatting sqref="R30">
    <cfRule type="expression" dxfId="15" priority="80">
      <formula>MOD(ROW(),2)=0</formula>
    </cfRule>
  </conditionalFormatting>
  <conditionalFormatting sqref="V30 T30">
    <cfRule type="expression" dxfId="14" priority="78">
      <formula>MOD(ROW(),2)=0</formula>
    </cfRule>
  </conditionalFormatting>
  <conditionalFormatting sqref="S30">
    <cfRule type="expression" dxfId="13" priority="79">
      <formula>MOD(ROW(),2)=0</formula>
    </cfRule>
  </conditionalFormatting>
  <conditionalFormatting sqref="U30">
    <cfRule type="expression" dxfId="12" priority="77">
      <formula>MOD(ROW(),2)=0</formula>
    </cfRule>
  </conditionalFormatting>
  <conditionalFormatting sqref="I8:I21">
    <cfRule type="expression" dxfId="11" priority="68">
      <formula>MOD(ROW(),2)=0</formula>
    </cfRule>
  </conditionalFormatting>
  <conditionalFormatting sqref="I95">
    <cfRule type="expression" dxfId="10" priority="38">
      <formula>MOD(ROW(),2)=0</formula>
    </cfRule>
  </conditionalFormatting>
  <conditionalFormatting sqref="G95">
    <cfRule type="expression" dxfId="9" priority="34">
      <formula>MOD(ROW(),2)=0</formula>
    </cfRule>
  </conditionalFormatting>
  <conditionalFormatting sqref="M64:Q65">
    <cfRule type="expression" dxfId="8" priority="33">
      <formula>MOD(ROW(),2)=0</formula>
    </cfRule>
  </conditionalFormatting>
  <conditionalFormatting sqref="M95:Q95">
    <cfRule type="expression" dxfId="7" priority="31">
      <formula>MOD(ROW(),2)=0</formula>
    </cfRule>
  </conditionalFormatting>
  <conditionalFormatting sqref="L25:T29">
    <cfRule type="expression" dxfId="6" priority="19">
      <formula>MOD(ROW(),2)=0</formula>
    </cfRule>
  </conditionalFormatting>
  <conditionalFormatting sqref="Z31:Z35">
    <cfRule type="expression" dxfId="5" priority="11">
      <formula>MOD(ROW(),2)=0</formula>
    </cfRule>
  </conditionalFormatting>
  <conditionalFormatting sqref="I3:I7">
    <cfRule type="expression" dxfId="4" priority="9">
      <formula>MOD(ROW(),2)=0</formula>
    </cfRule>
  </conditionalFormatting>
  <conditionalFormatting sqref="K3:L3">
    <cfRule type="expression" dxfId="3" priority="8">
      <formula>MOD(ROW(),2)=0</formula>
    </cfRule>
  </conditionalFormatting>
  <conditionalFormatting sqref="E95">
    <cfRule type="expression" dxfId="2" priority="6">
      <formula>MOD(ROW(),2)=0</formula>
    </cfRule>
  </conditionalFormatting>
  <pageMargins left="0.75000000000000011" right="0.75000000000000011" top="1" bottom="1" header="0.5" footer="0.5"/>
  <pageSetup paperSize="9" scale="70" orientation="landscape"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cost-performance</vt:lpstr>
    </vt:vector>
  </TitlesOfParts>
  <Company>RIKEN AICS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Bryzgalov</dc:creator>
  <cp:lastModifiedBy>Microsoft Office User</cp:lastModifiedBy>
  <cp:lastPrinted>2016-11-15T04:46:41Z</cp:lastPrinted>
  <dcterms:created xsi:type="dcterms:W3CDTF">2016-10-13T08:03:06Z</dcterms:created>
  <dcterms:modified xsi:type="dcterms:W3CDTF">2019-06-21T02:09:41Z</dcterms:modified>
</cp:coreProperties>
</file>