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slicerCaches/slicerCache18.xml" ContentType="application/vnd.ms-excel.slicerCache+xml"/>
  <Override PartName="/xl/slicerCaches/slicerCache19.xml" ContentType="application/vnd.ms-excel.slicerCache+xml"/>
  <Override PartName="/xl/slicerCaches/slicerCache20.xml" ContentType="application/vnd.ms-excel.slicerCache+xml"/>
  <Override PartName="/xl/slicerCaches/slicerCache21.xml" ContentType="application/vnd.ms-excel.slicerCache+xml"/>
  <Override PartName="/xl/slicerCaches/slicerCache22.xml" ContentType="application/vnd.ms-excel.slicerCache+xml"/>
  <Override PartName="/xl/slicerCaches/slicerCache23.xml" ContentType="application/vnd.ms-excel.slicerCache+xml"/>
  <Override PartName="/xl/slicerCaches/slicerCache24.xml" ContentType="application/vnd.ms-excel.slicerCache+xml"/>
  <Override PartName="/xl/slicerCaches/slicerCache25.xml" ContentType="application/vnd.ms-excel.slicerCache+xml"/>
  <Override PartName="/xl/slicerCaches/slicerCache26.xml" ContentType="application/vnd.ms-excel.slicerCache+xml"/>
  <Override PartName="/xl/slicerCaches/slicerCache27.xml" ContentType="application/vnd.ms-excel.slicerCache+xml"/>
  <Override PartName="/xl/slicerCaches/slicerCache28.xml" ContentType="application/vnd.ms-excel.slicerCache+xml"/>
  <Override PartName="/xl/slicerCaches/slicerCache29.xml" ContentType="application/vnd.ms-excel.slicerCache+xml"/>
  <Override PartName="/xl/slicerCaches/slicerCache30.xml" ContentType="application/vnd.ms-excel.slicerCache+xml"/>
  <Override PartName="/xl/slicerCaches/slicerCache31.xml" ContentType="application/vnd.ms-excel.slicerCache+xml"/>
  <Override PartName="/xl/slicerCaches/slicerCache32.xml" ContentType="application/vnd.ms-excel.slicerCache+xml"/>
  <Override PartName="/xl/slicerCaches/slicerCache33.xml" ContentType="application/vnd.ms-excel.slicerCache+xml"/>
  <Override PartName="/xl/slicerCaches/slicerCache34.xml" ContentType="application/vnd.ms-excel.slicerCache+xml"/>
  <Override PartName="/xl/slicerCaches/slicerCache35.xml" ContentType="application/vnd.ms-excel.slicerCache+xml"/>
  <Override PartName="/xl/slicerCaches/slicerCache36.xml" ContentType="application/vnd.ms-excel.slicerCache+xml"/>
  <Override PartName="/xl/slicerCaches/slicerCache37.xml" ContentType="application/vnd.ms-excel.slicerCache+xml"/>
  <Override PartName="/xl/slicerCaches/slicerCache38.xml" ContentType="application/vnd.ms-excel.slicerCache+xml"/>
  <Override PartName="/xl/slicerCaches/slicerCache39.xml" ContentType="application/vnd.ms-excel.slicerCache+xml"/>
  <Override PartName="/xl/slicerCaches/slicerCache40.xml" ContentType="application/vnd.ms-excel.slicerCache+xml"/>
  <Override PartName="/xl/slicerCaches/slicerCache41.xml" ContentType="application/vnd.ms-excel.slicerCache+xml"/>
  <Override PartName="/xl/slicerCaches/slicerCache42.xml" ContentType="application/vnd.ms-excel.slicerCache+xml"/>
  <Override PartName="/xl/slicerCaches/slicerCache43.xml" ContentType="application/vnd.ms-excel.slicerCache+xml"/>
  <Override PartName="/xl/slicerCaches/slicerCache44.xml" ContentType="application/vnd.ms-excel.slicerCache+xml"/>
  <Override PartName="/xl/slicerCaches/slicerCache45.xml" ContentType="application/vnd.ms-excel.slicerCache+xml"/>
  <Override PartName="/xl/slicerCaches/slicerCache46.xml" ContentType="application/vnd.ms-excel.slicerCache+xml"/>
  <Override PartName="/xl/slicerCaches/slicerCache47.xml" ContentType="application/vnd.ms-excel.slicerCache+xml"/>
  <Override PartName="/xl/slicerCaches/slicerCache48.xml" ContentType="application/vnd.ms-excel.slicerCache+xml"/>
  <Override PartName="/xl/slicerCaches/slicerCache49.xml" ContentType="application/vnd.ms-excel.slicerCache+xml"/>
  <Override PartName="/xl/slicerCaches/slicerCache50.xml" ContentType="application/vnd.ms-excel.slicerCache+xml"/>
  <Override PartName="/xl/slicerCaches/slicerCache51.xml" ContentType="application/vnd.ms-excel.slicerCache+xml"/>
  <Override PartName="/xl/slicerCaches/slicerCache52.xml" ContentType="application/vnd.ms-excel.slicerCache+xml"/>
  <Override PartName="/xl/slicerCaches/slicerCache53.xml" ContentType="application/vnd.ms-excel.slicerCache+xml"/>
  <Override PartName="/xl/slicerCaches/slicerCache54.xml" ContentType="application/vnd.ms-excel.slicerCache+xml"/>
  <Override PartName="/xl/slicerCaches/slicerCache55.xml" ContentType="application/vnd.ms-excel.slicerCache+xml"/>
  <Override PartName="/xl/slicerCaches/slicerCache56.xml" ContentType="application/vnd.ms-excel.slicerCache+xml"/>
  <Override PartName="/xl/slicerCaches/slicerCache57.xml" ContentType="application/vnd.ms-excel.slicerCache+xml"/>
  <Override PartName="/xl/slicerCaches/slicerCache58.xml" ContentType="application/vnd.ms-excel.slicerCache+xml"/>
  <Override PartName="/xl/slicerCaches/slicerCache59.xml" ContentType="application/vnd.ms-excel.slicerCache+xml"/>
  <Override PartName="/xl/slicerCaches/slicerCache60.xml" ContentType="application/vnd.ms-excel.slicerCache+xml"/>
  <Override PartName="/xl/slicerCaches/slicerCache61.xml" ContentType="application/vnd.ms-excel.slicerCache+xml"/>
  <Override PartName="/xl/slicerCaches/slicerCache62.xml" ContentType="application/vnd.ms-excel.slicerCache+xml"/>
  <Override PartName="/xl/slicerCaches/slicerCache63.xml" ContentType="application/vnd.ms-excel.slicerCache+xml"/>
  <Override PartName="/xl/slicerCaches/slicerCache64.xml" ContentType="application/vnd.ms-excel.slicerCache+xml"/>
  <Override PartName="/xl/slicerCaches/slicerCache65.xml" ContentType="application/vnd.ms-excel.slicerCache+xml"/>
  <Override PartName="/xl/slicerCaches/slicerCache66.xml" ContentType="application/vnd.ms-excel.slicerCache+xml"/>
  <Override PartName="/xl/slicerCaches/slicerCache67.xml" ContentType="application/vnd.ms-excel.slicerCache+xml"/>
  <Override PartName="/xl/slicerCaches/slicerCache68.xml" ContentType="application/vnd.ms-excel.slicerCache+xml"/>
  <Override PartName="/xl/slicerCaches/slicerCache69.xml" ContentType="application/vnd.ms-excel.slicerCache+xml"/>
  <Override PartName="/xl/slicerCaches/slicerCache70.xml" ContentType="application/vnd.ms-excel.slicerCache+xml"/>
  <Override PartName="/xl/slicerCaches/slicerCache71.xml" ContentType="application/vnd.ms-excel.slicerCache+xml"/>
  <Override PartName="/xl/slicerCaches/slicerCache72.xml" ContentType="application/vnd.ms-excel.slicerCache+xml"/>
  <Override PartName="/xl/slicerCaches/slicerCache73.xml" ContentType="application/vnd.ms-excel.slicerCache+xml"/>
  <Override PartName="/xl/slicerCaches/slicerCache74.xml" ContentType="application/vnd.ms-excel.slicerCache+xml"/>
  <Override PartName="/xl/slicerCaches/slicerCache75.xml" ContentType="application/vnd.ms-excel.slicerCache+xml"/>
  <Override PartName="/xl/slicerCaches/slicerCache76.xml" ContentType="application/vnd.ms-excel.slicerCache+xml"/>
  <Override PartName="/xl/slicerCaches/slicerCache77.xml" ContentType="application/vnd.ms-excel.slicerCache+xml"/>
  <Override PartName="/xl/slicerCaches/slicerCache78.xml" ContentType="application/vnd.ms-excel.slicerCache+xml"/>
  <Override PartName="/xl/slicerCaches/slicerCache79.xml" ContentType="application/vnd.ms-excel.slicerCache+xml"/>
  <Override PartName="/xl/slicerCaches/slicerCache80.xml" ContentType="application/vnd.ms-excel.slicerCache+xml"/>
  <Override PartName="/xl/slicerCaches/slicerCache81.xml" ContentType="application/vnd.ms-excel.slicerCache+xml"/>
  <Override PartName="/xl/slicerCaches/slicerCache82.xml" ContentType="application/vnd.ms-excel.slicerCache+xml"/>
  <Override PartName="/xl/slicerCaches/slicerCache83.xml" ContentType="application/vnd.ms-excel.slicerCache+xml"/>
  <Override PartName="/xl/slicerCaches/slicerCache84.xml" ContentType="application/vnd.ms-excel.slicerCache+xml"/>
  <Override PartName="/xl/slicerCaches/slicerCache85.xml" ContentType="application/vnd.ms-excel.slicerCache+xml"/>
  <Override PartName="/xl/slicerCaches/slicerCache8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5.xml" ContentType="application/vnd.ms-office.chartstyle+xml"/>
  <Override PartName="/xl/charts/colors5.xml" ContentType="application/vnd.ms-office.chartcolorstyle+xml"/>
  <Override PartName="/xl/charts/chart9.xml" ContentType="application/vnd.openxmlformats-officedocument.drawingml.chart+xml"/>
  <Override PartName="/xl/charts/style6.xml" ContentType="application/vnd.ms-office.chartstyle+xml"/>
  <Override PartName="/xl/charts/colors6.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12.xml" ContentType="application/vnd.openxmlformats-officedocument.drawingml.chart+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13.xml" ContentType="application/vnd.openxmlformats-officedocument.drawingml.chart+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14.xml" ContentType="application/vnd.openxmlformats-officedocument.drawingml.chart+xml"/>
  <Override PartName="/xl/charts/chart15.xml" ContentType="application/vnd.openxmlformats-officedocument.drawingml.chart+xml"/>
  <Override PartName="/xl/charts/style8.xml" ContentType="application/vnd.ms-office.chartstyle+xml"/>
  <Override PartName="/xl/charts/colors8.xml" ContentType="application/vnd.ms-office.chartcolorstyle+xml"/>
  <Override PartName="/xl/charts/chart16.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drawings/drawing6.xml" ContentType="application/vnd.openxmlformats-officedocument.drawing+xml"/>
  <Override PartName="/xl/slicers/slicer4.xml" ContentType="application/vnd.ms-excel.slicer+xml"/>
  <Override PartName="/xl/charts/chart17.xml" ContentType="application/vnd.openxmlformats-officedocument.drawingml.chart+xml"/>
  <Override PartName="/xl/charts/chart18.xml" ContentType="application/vnd.openxmlformats-officedocument.drawingml.chart+xml"/>
  <Override PartName="/xl/charts/style10.xml" ContentType="application/vnd.ms-office.chartstyle+xml"/>
  <Override PartName="/xl/charts/colors10.xml" ContentType="application/vnd.ms-office.chartcolorstyle+xml"/>
  <Override PartName="/xl/charts/chart19.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drawings/drawing7.xml" ContentType="application/vnd.openxmlformats-officedocument.drawing+xml"/>
  <Override PartName="/xl/slicers/slicer5.xml" ContentType="application/vnd.ms-excel.slicer+xml"/>
  <Override PartName="/xl/charts/chart20.xml" ContentType="application/vnd.openxmlformats-officedocument.drawingml.chart+xml"/>
  <Override PartName="/xl/charts/chart21.xml" ContentType="application/vnd.openxmlformats-officedocument.drawingml.chart+xml"/>
  <Override PartName="/xl/charts/style12.xml" ContentType="application/vnd.ms-office.chartstyle+xml"/>
  <Override PartName="/xl/charts/colors12.xml" ContentType="application/vnd.ms-office.chartcolorstyle+xml"/>
  <Override PartName="/xl/charts/chart22.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drawings/drawing8.xml" ContentType="application/vnd.openxmlformats-officedocument.drawing+xml"/>
  <Override PartName="/xl/slicers/slicer6.xml" ContentType="application/vnd.ms-excel.slicer+xml"/>
  <Override PartName="/xl/charts/chart23.xml" ContentType="application/vnd.openxmlformats-officedocument.drawingml.chart+xml"/>
  <Override PartName="/xl/charts/chart24.xml" ContentType="application/vnd.openxmlformats-officedocument.drawingml.chart+xml"/>
  <Override PartName="/xl/charts/style14.xml" ContentType="application/vnd.ms-office.chartstyle+xml"/>
  <Override PartName="/xl/charts/colors14.xml" ContentType="application/vnd.ms-office.chartcolorstyle+xml"/>
  <Override PartName="/xl/charts/chart2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drawings/drawing9.xml" ContentType="application/vnd.openxmlformats-officedocument.drawing+xml"/>
  <Override PartName="/xl/slicers/slicer7.xml" ContentType="application/vnd.ms-excel.slicer+xml"/>
  <Override PartName="/xl/charts/chart26.xml" ContentType="application/vnd.openxmlformats-officedocument.drawingml.chart+xml"/>
  <Override PartName="/xl/charts/chart27.xml" ContentType="application/vnd.openxmlformats-officedocument.drawingml.chart+xml"/>
  <Override PartName="/xl/charts/style16.xml" ContentType="application/vnd.ms-office.chartstyle+xml"/>
  <Override PartName="/xl/charts/colors16.xml" ContentType="application/vnd.ms-office.chartcolorstyle+xml"/>
  <Override PartName="/xl/charts/chart28.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drawings/drawing10.xml" ContentType="application/vnd.openxmlformats-officedocument.drawing+xml"/>
  <Override PartName="/xl/slicers/slicer8.xml" ContentType="application/vnd.ms-excel.slicer+xml"/>
  <Override PartName="/xl/charts/chart29.xml" ContentType="application/vnd.openxmlformats-officedocument.drawingml.chart+xml"/>
  <Override PartName="/xl/charts/chart30.xml" ContentType="application/vnd.openxmlformats-officedocument.drawingml.chart+xml"/>
  <Override PartName="/xl/charts/style18.xml" ContentType="application/vnd.ms-office.chartstyle+xml"/>
  <Override PartName="/xl/charts/colors18.xml" ContentType="application/vnd.ms-office.chartcolorstyle+xml"/>
  <Override PartName="/xl/charts/chart31.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drawings/drawing11.xml" ContentType="application/vnd.openxmlformats-officedocument.drawing+xml"/>
  <Override PartName="/xl/slicers/slicer9.xml" ContentType="application/vnd.ms-excel.slicer+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drawings/drawing12.xml" ContentType="application/vnd.openxmlformats-officedocument.drawing+xml"/>
  <Override PartName="/xl/slicers/slicer10.xml" ContentType="application/vnd.ms-excel.slicer+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pivotTables/pivotTable50.xml" ContentType="application/vnd.openxmlformats-officedocument.spreadsheetml.pivotTable+xml"/>
  <Override PartName="/xl/drawings/drawing13.xml" ContentType="application/vnd.openxmlformats-officedocument.drawing+xml"/>
  <Override PartName="/xl/slicers/slicer11.xml" ContentType="application/vnd.ms-excel.slicer+xml"/>
  <Override PartName="/xl/drawings/drawing14.xml" ContentType="application/vnd.openxmlformats-officedocument.drawing+xml"/>
  <Override PartName="/xl/charts/chart48.xml" ContentType="application/vnd.openxmlformats-officedocument.drawingml.chart+xml"/>
  <Override PartName="/xl/charts/chart49.xml" ContentType="application/vnd.openxmlformats-officedocument.drawingml.chart+xml"/>
  <Override PartName="/xl/drawings/drawing15.xml" ContentType="application/vnd.openxmlformats-officedocument.drawing+xml"/>
  <Override PartName="/xl/charts/chart50.xml" ContentType="application/vnd.openxmlformats-officedocument.drawingml.chart+xml"/>
  <Override PartName="/xl/charts/chart51.xml" ContentType="application/vnd.openxmlformats-officedocument.drawingml.chart+xml"/>
  <Override PartName="/xl/drawings/drawing16.xml" ContentType="application/vnd.openxmlformats-officedocument.drawing+xml"/>
  <Override PartName="/xl/charts/chart52.xml" ContentType="application/vnd.openxmlformats-officedocument.drawingml.chart+xml"/>
  <Override PartName="/xl/charts/chart53.xml" ContentType="application/vnd.openxmlformats-officedocument.drawingml.chart+xml"/>
  <Override PartName="/xl/drawings/drawing17.xml" ContentType="application/vnd.openxmlformats-officedocument.drawing+xml"/>
  <Override PartName="/xl/charts/chart54.xml" ContentType="application/vnd.openxmlformats-officedocument.drawingml.chart+xml"/>
  <Override PartName="/xl/charts/chart55.xml" ContentType="application/vnd.openxmlformats-officedocument.drawingml.chart+xml"/>
  <Override PartName="/xl/pivotTables/pivotTable51.xml" ContentType="application/vnd.openxmlformats-officedocument.spreadsheetml.pivotTable+xml"/>
  <Override PartName="/xl/drawings/drawing18.xml" ContentType="application/vnd.openxmlformats-officedocument.drawing+xml"/>
  <Override PartName="/xl/slicers/slicer12.xml" ContentType="application/vnd.ms-excel.slicer+xml"/>
  <Override PartName="/xl/drawings/drawing19.xml" ContentType="application/vnd.openxmlformats-officedocument.drawing+xml"/>
  <Override PartName="/xl/charts/chart56.xml" ContentType="application/vnd.openxmlformats-officedocument.drawingml.chart+xml"/>
  <Override PartName="/xl/charts/chart57.xml" ContentType="application/vnd.openxmlformats-officedocument.drawingml.chart+xml"/>
  <Override PartName="/xl/drawings/drawing20.xml" ContentType="application/vnd.openxmlformats-officedocument.drawing+xml"/>
  <Override PartName="/xl/charts/chart58.xml" ContentType="application/vnd.openxmlformats-officedocument.drawingml.chart+xml"/>
  <Override PartName="/xl/charts/chart59.xml" ContentType="application/vnd.openxmlformats-officedocument.drawingml.chart+xml"/>
  <Override PartName="/xl/drawings/drawing21.xml" ContentType="application/vnd.openxmlformats-officedocument.drawing+xml"/>
  <Override PartName="/xl/charts/chart60.xml" ContentType="application/vnd.openxmlformats-officedocument.drawingml.chart+xml"/>
  <Override PartName="/xl/charts/chart61.xml" ContentType="application/vnd.openxmlformats-officedocument.drawingml.chart+xml"/>
  <Override PartName="/xl/drawings/drawing22.xml" ContentType="application/vnd.openxmlformats-officedocument.drawing+xml"/>
  <Override PartName="/xl/charts/chart62.xml" ContentType="application/vnd.openxmlformats-officedocument.drawingml.chart+xml"/>
  <Override PartName="/xl/charts/chart63.xml" ContentType="application/vnd.openxmlformats-officedocument.drawingml.chart+xml"/>
  <Override PartName="/xl/drawings/drawing23.xml" ContentType="application/vnd.openxmlformats-officedocument.drawing+xml"/>
  <Override PartName="/xl/charts/chart64.xml" ContentType="application/vnd.openxmlformats-officedocument.drawingml.chart+xml"/>
  <Override PartName="/xl/charts/chart65.xml" ContentType="application/vnd.openxmlformats-officedocument.drawingml.chart+xml"/>
  <Override PartName="/xl/drawings/drawing24.xml" ContentType="application/vnd.openxmlformats-officedocument.drawing+xml"/>
  <Override PartName="/xl/charts/chart66.xml" ContentType="application/vnd.openxmlformats-officedocument.drawingml.chart+xml"/>
  <Override PartName="/xl/charts/chart67.xml" ContentType="application/vnd.openxmlformats-officedocument.drawingml.chart+xml"/>
  <Override PartName="/xl/drawings/drawing25.xml" ContentType="application/vnd.openxmlformats-officedocument.drawing+xml"/>
  <Override PartName="/xl/charts/chart68.xml" ContentType="application/vnd.openxmlformats-officedocument.drawingml.chart+xml"/>
  <Override PartName="/xl/charts/chart69.xml" ContentType="application/vnd.openxmlformats-officedocument.drawingml.chart+xml"/>
  <Override PartName="/xl/drawings/drawing26.xml" ContentType="application/vnd.openxmlformats-officedocument.drawing+xml"/>
  <Override PartName="/xl/charts/chart70.xml" ContentType="application/vnd.openxmlformats-officedocument.drawingml.chart+xml"/>
  <Override PartName="/xl/charts/chart71.xml" ContentType="application/vnd.openxmlformats-officedocument.drawingml.chart+xml"/>
  <Override PartName="/xl/drawings/drawing27.xml" ContentType="application/vnd.openxmlformats-officedocument.drawing+xml"/>
  <Override PartName="/xl/charts/chart72.xml" ContentType="application/vnd.openxmlformats-officedocument.drawingml.chart+xml"/>
  <Override PartName="/xl/charts/chart73.xml" ContentType="application/vnd.openxmlformats-officedocument.drawingml.chart+xml"/>
  <Override PartName="/xl/drawings/drawing28.xml" ContentType="application/vnd.openxmlformats-officedocument.drawing+xml"/>
  <Override PartName="/xl/charts/chart74.xml" ContentType="application/vnd.openxmlformats-officedocument.drawingml.chart+xml"/>
  <Override PartName="/xl/charts/chart75.xml" ContentType="application/vnd.openxmlformats-officedocument.drawingml.chart+xml"/>
  <Override PartName="/xl/drawings/drawing29.xml" ContentType="application/vnd.openxmlformats-officedocument.drawing+xml"/>
  <Override PartName="/xl/charts/chart76.xml" ContentType="application/vnd.openxmlformats-officedocument.drawingml.chart+xml"/>
  <Override PartName="/xl/charts/chart77.xml" ContentType="application/vnd.openxmlformats-officedocument.drawingml.chart+xml"/>
  <Override PartName="/xl/drawings/drawing30.xml" ContentType="application/vnd.openxmlformats-officedocument.drawing+xml"/>
  <Override PartName="/xl/charts/chart78.xml" ContentType="application/vnd.openxmlformats-officedocument.drawingml.chart+xml"/>
  <Override PartName="/xl/charts/chart79.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updateLinks="never" codeName="ThisWorkbook" hidePivotFieldList="1" defaultThemeVersion="153222"/>
  <mc:AlternateContent xmlns:mc="http://schemas.openxmlformats.org/markup-compatibility/2006">
    <mc:Choice Requires="x15">
      <x15ac:absPath xmlns:x15ac="http://schemas.microsoft.com/office/spreadsheetml/2010/11/ac" url="C:\Users\bs743869\Documents\GitHub\Pyramid\Pyramid\Pyramid\Reports\PreBuiltReports\ExcelReports\"/>
    </mc:Choice>
  </mc:AlternateContent>
  <bookViews>
    <workbookView xWindow="28680" yWindow="-120" windowWidth="29040" windowHeight="17640" tabRatio="815" firstSheet="1" activeTab="1"/>
  </bookViews>
  <sheets>
    <sheet name="Do Not Use" sheetId="4" state="hidden" r:id="rId1"/>
    <sheet name="Instructions" sheetId="54" r:id="rId2"/>
    <sheet name="Data Entry &amp; Quality Checklist" sheetId="55" state="hidden" r:id="rId3"/>
    <sheet name="Program Information" sheetId="1" r:id="rId4"/>
    <sheet name="Child Enrollment" sheetId="11" r:id="rId5"/>
    <sheet name="BIR Data Entry" sheetId="2" r:id="rId6"/>
    <sheet name="Program Summary" sheetId="40" r:id="rId7"/>
    <sheet name="Monthly BIRs by Classroom ID" sheetId="23" r:id="rId8"/>
    <sheet name="Monthly BIRs by Child ID" sheetId="52" r:id="rId9"/>
    <sheet name="Problem Behavior" sheetId="16" r:id="rId10"/>
    <sheet name="Activity" sheetId="18" r:id="rId11"/>
    <sheet name="Others Involved" sheetId="19" r:id="rId12"/>
    <sheet name="Possible Motivation" sheetId="20" r:id="rId13"/>
    <sheet name="Response" sheetId="21" r:id="rId14"/>
    <sheet name="Admin Follow Up" sheetId="22" r:id="rId15"/>
    <sheet name="Classroom Summary" sheetId="41" r:id="rId16"/>
    <sheet name="Child Summary" sheetId="24" r:id="rId17"/>
    <sheet name="Distribution by Class ID" sheetId="42" r:id="rId18"/>
    <sheet name="RaceEthnicity Profile" sheetId="5" r:id="rId19"/>
    <sheet name="Gender Profile" sheetId="15" r:id="rId20"/>
    <sheet name="IEP Status Profile" sheetId="6" r:id="rId21"/>
    <sheet name="DLL Status Profile" sheetId="44" r:id="rId22"/>
    <sheet name="Child ID by ISS_OSS_DIS" sheetId="53" r:id="rId23"/>
    <sheet name="ISS RaceEthncity" sheetId="48" r:id="rId24"/>
    <sheet name="ISS Gender" sheetId="49" r:id="rId25"/>
    <sheet name="ISS IEP" sheetId="50" r:id="rId26"/>
    <sheet name="ISS DLL" sheetId="51" r:id="rId27"/>
    <sheet name="OSS RaceEthncity" sheetId="28" r:id="rId28"/>
    <sheet name="OSS Gender" sheetId="30" r:id="rId29"/>
    <sheet name="OSS IEP" sheetId="29" r:id="rId30"/>
    <sheet name="OSS DLL" sheetId="47" r:id="rId31"/>
    <sheet name="Dismissal RaceEthnicity" sheetId="31" r:id="rId32"/>
    <sheet name="Dismissal Gender" sheetId="33" r:id="rId33"/>
    <sheet name="Dismissal IEP" sheetId="32" r:id="rId34"/>
    <sheet name="Dismissal DLL" sheetId="46" r:id="rId35"/>
  </sheets>
  <externalReferences>
    <externalReference r:id="rId36"/>
  </externalReferences>
  <definedNames>
    <definedName name="_xlnm._FilterDatabase" localSheetId="5" hidden="1">'BIR Data Entry'!$A$1:$K$1</definedName>
    <definedName name="Activity2">'[1]menu items'!$C$2:$C$18</definedName>
    <definedName name="Followup">'[1]menu items'!$H$2:$H$11</definedName>
    <definedName name="Gender">'[1]menu items'!$I$2:$I$3</definedName>
    <definedName name="IEPStatus">'[1]menu items'!$M$2:$M$3</definedName>
    <definedName name="Location">'[1]menu items'!$A$2:$A$6</definedName>
    <definedName name="Month">'[1]menu items'!$G$2:$G$13</definedName>
    <definedName name="Motivation2">'[1]menu items'!$E$2:$E$12</definedName>
    <definedName name="Others">'[1]menu items'!$D$2:$D$10</definedName>
    <definedName name="_xlnm.Print_Area" localSheetId="10">Activity!$A$2:$N$145</definedName>
    <definedName name="_xlnm.Print_Area" localSheetId="14">'Admin Follow Up'!$A$2:$Q$123</definedName>
    <definedName name="_xlnm.Print_Area" localSheetId="15">'Classroom Summary'!$A$2:$M$161</definedName>
    <definedName name="_xlnm.Print_Area" localSheetId="11">'Others Involved'!$A$2:$O$58,'Others Involved'!$A$59:$R$139</definedName>
    <definedName name="_xlnm.Print_Area" localSheetId="12">'Possible Motivation'!$A$2:$S$112</definedName>
    <definedName name="_xlnm.Print_Area" localSheetId="13">Response!$A$2:$T$56,Response!$A$57:$S$137</definedName>
    <definedName name="ProblemBehavior">'[1]menu items'!$B$2:$B$15</definedName>
    <definedName name="RacialGroup">'[1]menu items'!$K$2:$K$8</definedName>
    <definedName name="Slicer_Activity">#N/A</definedName>
    <definedName name="Slicer_Activity1">#N/A</definedName>
    <definedName name="Slicer_Administrative_Follow_Up__most_intrusive">#N/A</definedName>
    <definedName name="Slicer_Administrative_Follow_Up__most_intrusive1">#N/A</definedName>
    <definedName name="Slicer_Child_ID">#N/A</definedName>
    <definedName name="Slicer_Child_ID1">#N/A</definedName>
    <definedName name="Slicer_Classroom_ID">#N/A</definedName>
    <definedName name="Slicer_Classroom_ID1">#N/A</definedName>
    <definedName name="Slicer_Classroom_ID2">#N/A</definedName>
    <definedName name="Slicer_Classroom_ID3">#N/A</definedName>
    <definedName name="Slicer_Classroom_ID4">#N/A</definedName>
    <definedName name="Slicer_Classroom_ID5">#N/A</definedName>
    <definedName name="Slicer_Classroom_ID6">#N/A</definedName>
    <definedName name="Slicer_Classroom_ID7">#N/A</definedName>
    <definedName name="Slicer_DLL">#N/A</definedName>
    <definedName name="Slicer_DLL1">#N/A</definedName>
    <definedName name="Slicer_DLL2">#N/A</definedName>
    <definedName name="Slicer_DLL3">#N/A</definedName>
    <definedName name="Slicer_DLL4">#N/A</definedName>
    <definedName name="Slicer_DLL5">#N/A</definedName>
    <definedName name="Slicer_DLL6">#N/A</definedName>
    <definedName name="Slicer_DLL7">#N/A</definedName>
    <definedName name="Slicer_DLL8">#N/A</definedName>
    <definedName name="Slicer_DLL9">#N/A</definedName>
    <definedName name="Slicer_Enrollment_Status">#N/A</definedName>
    <definedName name="Slicer_Ethnicity">#N/A</definedName>
    <definedName name="Slicer_Ethnicity1">#N/A</definedName>
    <definedName name="Slicer_Ethnicity2">#N/A</definedName>
    <definedName name="Slicer_Ethnicity3">#N/A</definedName>
    <definedName name="Slicer_Ethnicity4">#N/A</definedName>
    <definedName name="Slicer_Ethnicity5">#N/A</definedName>
    <definedName name="Slicer_Ethnicity6">#N/A</definedName>
    <definedName name="Slicer_Ethnicity7">#N/A</definedName>
    <definedName name="Slicer_Ethnicity8">#N/A</definedName>
    <definedName name="Slicer_Ethnicity9">#N/A</definedName>
    <definedName name="Slicer_Expulsion">#N/A</definedName>
    <definedName name="Slicer_Gender">#N/A</definedName>
    <definedName name="Slicer_Gender1">#N/A</definedName>
    <definedName name="Slicer_Gender2">#N/A</definedName>
    <definedName name="Slicer_Gender3">#N/A</definedName>
    <definedName name="Slicer_Gender4">#N/A</definedName>
    <definedName name="Slicer_Gender5">#N/A</definedName>
    <definedName name="Slicer_Gender6">#N/A</definedName>
    <definedName name="Slicer_Gender7">#N/A</definedName>
    <definedName name="Slicer_Gender8">#N/A</definedName>
    <definedName name="Slicer_Gender9">#N/A</definedName>
    <definedName name="Slicer_IEP">#N/A</definedName>
    <definedName name="Slicer_IEP1">#N/A</definedName>
    <definedName name="Slicer_IEP2">#N/A</definedName>
    <definedName name="Slicer_IEP3">#N/A</definedName>
    <definedName name="Slicer_IEP4">#N/A</definedName>
    <definedName name="Slicer_IEP5">#N/A</definedName>
    <definedName name="Slicer_IEP6">#N/A</definedName>
    <definedName name="Slicer_IEP7">#N/A</definedName>
    <definedName name="Slicer_IEP8">#N/A</definedName>
    <definedName name="Slicer_IEP9">#N/A</definedName>
    <definedName name="Slicer_ISS_Total">#N/A</definedName>
    <definedName name="Slicer_Month">#N/A</definedName>
    <definedName name="Slicer_Month1">#N/A</definedName>
    <definedName name="Slicer_Month2">#N/A</definedName>
    <definedName name="Slicer_Month3">#N/A</definedName>
    <definedName name="Slicer_Month4">#N/A</definedName>
    <definedName name="Slicer_Month5">#N/A</definedName>
    <definedName name="Slicer_Month6">#N/A</definedName>
    <definedName name="Slicer_Month7">#N/A</definedName>
    <definedName name="Slicer_OSS_Total">#N/A</definedName>
    <definedName name="Slicer_Others_Involved">#N/A</definedName>
    <definedName name="Slicer_Others_Involved1">#N/A</definedName>
    <definedName name="Slicer_Possible_Motivation">#N/A</definedName>
    <definedName name="Slicer_Possible_Motivation1">#N/A</definedName>
    <definedName name="Slicer_Problem_Behavior">#N/A</definedName>
    <definedName name="Slicer_Problem_Behavior1">#N/A</definedName>
    <definedName name="Slicer_Problem_Behavior2">#N/A</definedName>
    <definedName name="Slicer_Problem_Behavior3">#N/A</definedName>
    <definedName name="Slicer_Race">#N/A</definedName>
    <definedName name="Slicer_Race1">#N/A</definedName>
    <definedName name="Slicer_Race2">#N/A</definedName>
    <definedName name="Slicer_Race3">#N/A</definedName>
    <definedName name="Slicer_Race4">#N/A</definedName>
    <definedName name="Slicer_Race5">#N/A</definedName>
    <definedName name="Slicer_Race6">#N/A</definedName>
    <definedName name="Slicer_Race7">#N/A</definedName>
    <definedName name="Slicer_Race8">#N/A</definedName>
    <definedName name="Slicer_Race9">#N/A</definedName>
    <definedName name="Slicer_Strategy_Response__most_intrusive">#N/A</definedName>
    <definedName name="Slicer_Strategy_Response__most_intrusive1">#N/A</definedName>
    <definedName name="Strategy_Response">'[1]menu items'!$F$2:$F$18</definedName>
  </definedNames>
  <calcPr calcId="162913"/>
  <pivotCaches>
    <pivotCache cacheId="22" r:id="rId37"/>
    <pivotCache cacheId="33" r:id="rId38"/>
    <pivotCache cacheId="50" r:id="rId39"/>
    <pivotCache cacheId="54" r:id="rId40"/>
  </pivotCaches>
  <extLst>
    <ext xmlns:x14="http://schemas.microsoft.com/office/spreadsheetml/2009/9/main" uri="{BBE1A952-AA13-448e-AADC-164F8A28A991}">
      <x14:slicerCaches>
        <x14:slicerCache r:id="rId41"/>
        <x14:slicerCache r:id="rId42"/>
        <x14:slicerCache r:id="rId43"/>
        <x14:slicerCache r:id="rId44"/>
        <x14:slicerCache r:id="rId45"/>
        <x14:slicerCache r:id="rId46"/>
        <x14:slicerCache r:id="rId47"/>
        <x14:slicerCache r:id="rId48"/>
        <x14:slicerCache r:id="rId49"/>
        <x14:slicerCache r:id="rId50"/>
        <x14:slicerCache r:id="rId51"/>
        <x14:slicerCache r:id="rId52"/>
        <x14:slicerCache r:id="rId53"/>
        <x14:slicerCache r:id="rId54"/>
        <x14:slicerCache r:id="rId55"/>
        <x14:slicerCache r:id="rId56"/>
        <x14:slicerCache r:id="rId57"/>
        <x14:slicerCache r:id="rId58"/>
        <x14:slicerCache r:id="rId59"/>
        <x14:slicerCache r:id="rId60"/>
        <x14:slicerCache r:id="rId61"/>
        <x14:slicerCache r:id="rId62"/>
        <x14:slicerCache r:id="rId63"/>
        <x14:slicerCache r:id="rId64"/>
        <x14:slicerCache r:id="rId65"/>
        <x14:slicerCache r:id="rId66"/>
        <x14:slicerCache r:id="rId67"/>
        <x14:slicerCache r:id="rId68"/>
        <x14:slicerCache r:id="rId69"/>
        <x14:slicerCache r:id="rId70"/>
        <x14:slicerCache r:id="rId71"/>
        <x14:slicerCache r:id="rId72"/>
        <x14:slicerCache r:id="rId73"/>
        <x14:slicerCache r:id="rId74"/>
        <x14:slicerCache r:id="rId75"/>
        <x14:slicerCache r:id="rId76"/>
        <x14:slicerCache r:id="rId77"/>
        <x14:slicerCache r:id="rId78"/>
        <x14:slicerCache r:id="rId79"/>
        <x14:slicerCache r:id="rId80"/>
        <x14:slicerCache r:id="rId81"/>
        <x14:slicerCache r:id="rId82"/>
        <x14:slicerCache r:id="rId83"/>
        <x14:slicerCache r:id="rId84"/>
        <x14:slicerCache r:id="rId85"/>
        <x14:slicerCache r:id="rId86"/>
        <x14:slicerCache r:id="rId87"/>
        <x14:slicerCache r:id="rId88"/>
        <x14:slicerCache r:id="rId89"/>
        <x14:slicerCache r:id="rId90"/>
        <x14:slicerCache r:id="rId91"/>
        <x14:slicerCache r:id="rId92"/>
        <x14:slicerCache r:id="rId93"/>
        <x14:slicerCache r:id="rId94"/>
        <x14:slicerCache r:id="rId95"/>
        <x14:slicerCache r:id="rId96"/>
        <x14:slicerCache r:id="rId97"/>
        <x14:slicerCache r:id="rId98"/>
        <x14:slicerCache r:id="rId99"/>
        <x14:slicerCache r:id="rId100"/>
        <x14:slicerCache r:id="rId101"/>
        <x14:slicerCache r:id="rId102"/>
        <x14:slicerCache r:id="rId103"/>
        <x14:slicerCache r:id="rId104"/>
        <x14:slicerCache r:id="rId105"/>
        <x14:slicerCache r:id="rId106"/>
        <x14:slicerCache r:id="rId107"/>
        <x14:slicerCache r:id="rId108"/>
        <x14:slicerCache r:id="rId109"/>
        <x14:slicerCache r:id="rId110"/>
        <x14:slicerCache r:id="rId111"/>
        <x14:slicerCache r:id="rId112"/>
        <x14:slicerCache r:id="rId113"/>
        <x14:slicerCache r:id="rId114"/>
        <x14:slicerCache r:id="rId115"/>
        <x14:slicerCache r:id="rId116"/>
        <x14:slicerCache r:id="rId117"/>
        <x14:slicerCache r:id="rId118"/>
        <x14:slicerCache r:id="rId119"/>
        <x14:slicerCache r:id="rId120"/>
        <x14:slicerCache r:id="rId121"/>
        <x14:slicerCache r:id="rId122"/>
        <x14:slicerCache r:id="rId123"/>
        <x14:slicerCache r:id="rId124"/>
        <x14:slicerCache r:id="rId125"/>
        <x14:slicerCache r:id="rId126"/>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2" i="48" l="1"/>
  <c r="F52" i="1" l="1"/>
  <c r="E52" i="1"/>
  <c r="R118" i="2" l="1"/>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R1002" i="2"/>
  <c r="R1003" i="2"/>
  <c r="R1004" i="2"/>
  <c r="R1005" i="2"/>
  <c r="R1006" i="2"/>
  <c r="R1007" i="2"/>
  <c r="R1008" i="2"/>
  <c r="R1009" i="2"/>
  <c r="R1010" i="2"/>
  <c r="R1011" i="2"/>
  <c r="R1012" i="2"/>
  <c r="R1013" i="2"/>
  <c r="R1014" i="2"/>
  <c r="R1015" i="2"/>
  <c r="R1016" i="2"/>
  <c r="R1017" i="2"/>
  <c r="R1018" i="2"/>
  <c r="R1019" i="2"/>
  <c r="R1020" i="2"/>
  <c r="R1021" i="2"/>
  <c r="R1022" i="2"/>
  <c r="R1023" i="2"/>
  <c r="R1024" i="2"/>
  <c r="R1025" i="2"/>
  <c r="R1026" i="2"/>
  <c r="R1027" i="2"/>
  <c r="R1028" i="2"/>
  <c r="R1029" i="2"/>
  <c r="R1030" i="2"/>
  <c r="R1031" i="2"/>
  <c r="R1032" i="2"/>
  <c r="R1033" i="2"/>
  <c r="R1034" i="2"/>
  <c r="R1035" i="2"/>
  <c r="R1036" i="2"/>
  <c r="R1037" i="2"/>
  <c r="R1038" i="2"/>
  <c r="R1039" i="2"/>
  <c r="R1040" i="2"/>
  <c r="R1041" i="2"/>
  <c r="R1042" i="2"/>
  <c r="R1043" i="2"/>
  <c r="R1044" i="2"/>
  <c r="R1045" i="2"/>
  <c r="R1046" i="2"/>
  <c r="R1047" i="2"/>
  <c r="R1048" i="2"/>
  <c r="R1049" i="2"/>
  <c r="R1050" i="2"/>
  <c r="R1051" i="2"/>
  <c r="R1052" i="2"/>
  <c r="R1053" i="2"/>
  <c r="R1054" i="2"/>
  <c r="R1055" i="2"/>
  <c r="R1056" i="2"/>
  <c r="R1057" i="2"/>
  <c r="R1058" i="2"/>
  <c r="R1059" i="2"/>
  <c r="R1060" i="2"/>
  <c r="R1061" i="2"/>
  <c r="R1062" i="2"/>
  <c r="R1063" i="2"/>
  <c r="R1064" i="2"/>
  <c r="R1065" i="2"/>
  <c r="R1066" i="2"/>
  <c r="R1067" i="2"/>
  <c r="R1068" i="2"/>
  <c r="R1069" i="2"/>
  <c r="R1070" i="2"/>
  <c r="R1071" i="2"/>
  <c r="R1072" i="2"/>
  <c r="R1073" i="2"/>
  <c r="R1074" i="2"/>
  <c r="R1075" i="2"/>
  <c r="R1076" i="2"/>
  <c r="R1077" i="2"/>
  <c r="R1078" i="2"/>
  <c r="R1079" i="2"/>
  <c r="R1080" i="2"/>
  <c r="R1081" i="2"/>
  <c r="R1082" i="2"/>
  <c r="R1083" i="2"/>
  <c r="R1084" i="2"/>
  <c r="R1085" i="2"/>
  <c r="R1086" i="2"/>
  <c r="R1087" i="2"/>
  <c r="R1088" i="2"/>
  <c r="R1089" i="2"/>
  <c r="R1090" i="2"/>
  <c r="R1091" i="2"/>
  <c r="R1092" i="2"/>
  <c r="R1093" i="2"/>
  <c r="R1094" i="2"/>
  <c r="R1095" i="2"/>
  <c r="R1096" i="2"/>
  <c r="R1097" i="2"/>
  <c r="R1098" i="2"/>
  <c r="R1099" i="2"/>
  <c r="R1100" i="2"/>
  <c r="R1101" i="2"/>
  <c r="R1102" i="2"/>
  <c r="R1103" i="2"/>
  <c r="R1104" i="2"/>
  <c r="R1105" i="2"/>
  <c r="R1106" i="2"/>
  <c r="R1107" i="2"/>
  <c r="R1108" i="2"/>
  <c r="R1109" i="2"/>
  <c r="R1110" i="2"/>
  <c r="R1111" i="2"/>
  <c r="R1112" i="2"/>
  <c r="R1113" i="2"/>
  <c r="R1114" i="2"/>
  <c r="R1115" i="2"/>
  <c r="R1116" i="2"/>
  <c r="R1117" i="2"/>
  <c r="R1118" i="2"/>
  <c r="R1119" i="2"/>
  <c r="R1120" i="2"/>
  <c r="R1121" i="2"/>
  <c r="R1122" i="2"/>
  <c r="R1123" i="2"/>
  <c r="R1124" i="2"/>
  <c r="R1125" i="2"/>
  <c r="R1126" i="2"/>
  <c r="R1127" i="2"/>
  <c r="R1128" i="2"/>
  <c r="R1129" i="2"/>
  <c r="R1130" i="2"/>
  <c r="R1131" i="2"/>
  <c r="R1132" i="2"/>
  <c r="R1133" i="2"/>
  <c r="R1134" i="2"/>
  <c r="R1135" i="2"/>
  <c r="R1136" i="2"/>
  <c r="R1137" i="2"/>
  <c r="R1138" i="2"/>
  <c r="R1139" i="2"/>
  <c r="R1140" i="2"/>
  <c r="R1141" i="2"/>
  <c r="R1142" i="2"/>
  <c r="R1143" i="2"/>
  <c r="R1144" i="2"/>
  <c r="R1145" i="2"/>
  <c r="R1146" i="2"/>
  <c r="R1147" i="2"/>
  <c r="R1148" i="2"/>
  <c r="R1149" i="2"/>
  <c r="R1150" i="2"/>
  <c r="R1151" i="2"/>
  <c r="R1152" i="2"/>
  <c r="R1153" i="2"/>
  <c r="R1154" i="2"/>
  <c r="R1155" i="2"/>
  <c r="R1156" i="2"/>
  <c r="R1157" i="2"/>
  <c r="R1158" i="2"/>
  <c r="R1159" i="2"/>
  <c r="R1160" i="2"/>
  <c r="R1161" i="2"/>
  <c r="R1162" i="2"/>
  <c r="R1163" i="2"/>
  <c r="R1164" i="2"/>
  <c r="R1165" i="2"/>
  <c r="R1166" i="2"/>
  <c r="R1167" i="2"/>
  <c r="R1168" i="2"/>
  <c r="R1169" i="2"/>
  <c r="R1170" i="2"/>
  <c r="R1171" i="2"/>
  <c r="R1172" i="2"/>
  <c r="R1173" i="2"/>
  <c r="R1174" i="2"/>
  <c r="R1175" i="2"/>
  <c r="R1176" i="2"/>
  <c r="R1177" i="2"/>
  <c r="R1178" i="2"/>
  <c r="R1179" i="2"/>
  <c r="R1180" i="2"/>
  <c r="R1181" i="2"/>
  <c r="R1182" i="2"/>
  <c r="R1183" i="2"/>
  <c r="R1184" i="2"/>
  <c r="R1185" i="2"/>
  <c r="R1186" i="2"/>
  <c r="R1187" i="2"/>
  <c r="R1188" i="2"/>
  <c r="R1189" i="2"/>
  <c r="R1190" i="2"/>
  <c r="R1191" i="2"/>
  <c r="R1192" i="2"/>
  <c r="R1193" i="2"/>
  <c r="R1194" i="2"/>
  <c r="R1195" i="2"/>
  <c r="R1196" i="2"/>
  <c r="R1197" i="2"/>
  <c r="R1198" i="2"/>
  <c r="R1199" i="2"/>
  <c r="R1200" i="2"/>
  <c r="R1201" i="2"/>
  <c r="R1202" i="2"/>
  <c r="R1203" i="2"/>
  <c r="R1204" i="2"/>
  <c r="R1205" i="2"/>
  <c r="R1206" i="2"/>
  <c r="R1207" i="2"/>
  <c r="R1208" i="2"/>
  <c r="R1209" i="2"/>
  <c r="R1210" i="2"/>
  <c r="R1211" i="2"/>
  <c r="R1212" i="2"/>
  <c r="R1213" i="2"/>
  <c r="R1214" i="2"/>
  <c r="R1215" i="2"/>
  <c r="R1216" i="2"/>
  <c r="R1217" i="2"/>
  <c r="R1218" i="2"/>
  <c r="R1219" i="2"/>
  <c r="R1220" i="2"/>
  <c r="R1221" i="2"/>
  <c r="R1222" i="2"/>
  <c r="R1223" i="2"/>
  <c r="R1224" i="2"/>
  <c r="R1225" i="2"/>
  <c r="R1226" i="2"/>
  <c r="R1227" i="2"/>
  <c r="R1228" i="2"/>
  <c r="R1229" i="2"/>
  <c r="R1230" i="2"/>
  <c r="R1231" i="2"/>
  <c r="R1232" i="2"/>
  <c r="R1233" i="2"/>
  <c r="R1234" i="2"/>
  <c r="R1235" i="2"/>
  <c r="R1236" i="2"/>
  <c r="R1237" i="2"/>
  <c r="R1238" i="2"/>
  <c r="R1239" i="2"/>
  <c r="R1240" i="2"/>
  <c r="R1241" i="2"/>
  <c r="R1242" i="2"/>
  <c r="R1243" i="2"/>
  <c r="R1244" i="2"/>
  <c r="R1245" i="2"/>
  <c r="R1246" i="2"/>
  <c r="R1247" i="2"/>
  <c r="R1248" i="2"/>
  <c r="R1249" i="2"/>
  <c r="R1250" i="2"/>
  <c r="R1251" i="2"/>
  <c r="R1252" i="2"/>
  <c r="R1253" i="2"/>
  <c r="R1254" i="2"/>
  <c r="R1255" i="2"/>
  <c r="R1256" i="2"/>
  <c r="R1257" i="2"/>
  <c r="R1258" i="2"/>
  <c r="R1259" i="2"/>
  <c r="R1260" i="2"/>
  <c r="R1261" i="2"/>
  <c r="R1262" i="2"/>
  <c r="R1263" i="2"/>
  <c r="R1264" i="2"/>
  <c r="R1265" i="2"/>
  <c r="R1266" i="2"/>
  <c r="R1267" i="2"/>
  <c r="R1268" i="2"/>
  <c r="R1269" i="2"/>
  <c r="R1270" i="2"/>
  <c r="R1271" i="2"/>
  <c r="R1272" i="2"/>
  <c r="R1273" i="2"/>
  <c r="R1274" i="2"/>
  <c r="R1275" i="2"/>
  <c r="R1276" i="2"/>
  <c r="R1277" i="2"/>
  <c r="R1278" i="2"/>
  <c r="R1279" i="2"/>
  <c r="R1280" i="2"/>
  <c r="R1281" i="2"/>
  <c r="R1282" i="2"/>
  <c r="R1283" i="2"/>
  <c r="R1284" i="2"/>
  <c r="R1285" i="2"/>
  <c r="R1286" i="2"/>
  <c r="R1287" i="2"/>
  <c r="R1288" i="2"/>
  <c r="R1289" i="2"/>
  <c r="R1290" i="2"/>
  <c r="R1291" i="2"/>
  <c r="R1292" i="2"/>
  <c r="R1293" i="2"/>
  <c r="R1294" i="2"/>
  <c r="R1295" i="2"/>
  <c r="R1296" i="2"/>
  <c r="R1297" i="2"/>
  <c r="R1298" i="2"/>
  <c r="R1299" i="2"/>
  <c r="R1300" i="2"/>
  <c r="R1301" i="2"/>
  <c r="R1302" i="2"/>
  <c r="R1303" i="2"/>
  <c r="R1304" i="2"/>
  <c r="R1305" i="2"/>
  <c r="R1306" i="2"/>
  <c r="R1307" i="2"/>
  <c r="R1308" i="2"/>
  <c r="R1309" i="2"/>
  <c r="R1310" i="2"/>
  <c r="R1311" i="2"/>
  <c r="R1312" i="2"/>
  <c r="R1313" i="2"/>
  <c r="R1314" i="2"/>
  <c r="R1315" i="2"/>
  <c r="R1316" i="2"/>
  <c r="R1317" i="2"/>
  <c r="R1318" i="2"/>
  <c r="R1319" i="2"/>
  <c r="R1320" i="2"/>
  <c r="R1321" i="2"/>
  <c r="R1322" i="2"/>
  <c r="R1323" i="2"/>
  <c r="R1324" i="2"/>
  <c r="R1325" i="2"/>
  <c r="R1326" i="2"/>
  <c r="R1327" i="2"/>
  <c r="R1328" i="2"/>
  <c r="R1329" i="2"/>
  <c r="R1330" i="2"/>
  <c r="R1331" i="2"/>
  <c r="R1332" i="2"/>
  <c r="R1333" i="2"/>
  <c r="R1334" i="2"/>
  <c r="R1335" i="2"/>
  <c r="R1336" i="2"/>
  <c r="R1337" i="2"/>
  <c r="R1338" i="2"/>
  <c r="R1339" i="2"/>
  <c r="R1340" i="2"/>
  <c r="R1341" i="2"/>
  <c r="R1342" i="2"/>
  <c r="R1343" i="2"/>
  <c r="R1344" i="2"/>
  <c r="R1345" i="2"/>
  <c r="R1346" i="2"/>
  <c r="R1347" i="2"/>
  <c r="R1348" i="2"/>
  <c r="R1349" i="2"/>
  <c r="R1350" i="2"/>
  <c r="R1351" i="2"/>
  <c r="R1352" i="2"/>
  <c r="R1353" i="2"/>
  <c r="R1354" i="2"/>
  <c r="R1355" i="2"/>
  <c r="R1356" i="2"/>
  <c r="R1357" i="2"/>
  <c r="R1358" i="2"/>
  <c r="R1359" i="2"/>
  <c r="R1360" i="2"/>
  <c r="R1361" i="2"/>
  <c r="R1362" i="2"/>
  <c r="R1363" i="2"/>
  <c r="R1364" i="2"/>
  <c r="R1365" i="2"/>
  <c r="R1366" i="2"/>
  <c r="R1367" i="2"/>
  <c r="R1368" i="2"/>
  <c r="R1369" i="2"/>
  <c r="R1370" i="2"/>
  <c r="R1371" i="2"/>
  <c r="R1372" i="2"/>
  <c r="R1373" i="2"/>
  <c r="R1374" i="2"/>
  <c r="R1375" i="2"/>
  <c r="R1376" i="2"/>
  <c r="R1377" i="2"/>
  <c r="R1378" i="2"/>
  <c r="R1379" i="2"/>
  <c r="R1380" i="2"/>
  <c r="R1381" i="2"/>
  <c r="R1382" i="2"/>
  <c r="R1383" i="2"/>
  <c r="R1384" i="2"/>
  <c r="R1385" i="2"/>
  <c r="R1386" i="2"/>
  <c r="R1387" i="2"/>
  <c r="R1388" i="2"/>
  <c r="R1389" i="2"/>
  <c r="R1390" i="2"/>
  <c r="R1391" i="2"/>
  <c r="R1392" i="2"/>
  <c r="R1393" i="2"/>
  <c r="R1394" i="2"/>
  <c r="R1395" i="2"/>
  <c r="R1396" i="2"/>
  <c r="R1397" i="2"/>
  <c r="R1398" i="2"/>
  <c r="R1399" i="2"/>
  <c r="R1400" i="2"/>
  <c r="R1401" i="2"/>
  <c r="R1402" i="2"/>
  <c r="R1403" i="2"/>
  <c r="R1404" i="2"/>
  <c r="R1405" i="2"/>
  <c r="R1406" i="2"/>
  <c r="R1407" i="2"/>
  <c r="R1408" i="2"/>
  <c r="R1409" i="2"/>
  <c r="R1410" i="2"/>
  <c r="R1411" i="2"/>
  <c r="R1412" i="2"/>
  <c r="R1413" i="2"/>
  <c r="R1414" i="2"/>
  <c r="R1415" i="2"/>
  <c r="R1416" i="2"/>
  <c r="R1417" i="2"/>
  <c r="R1418" i="2"/>
  <c r="R1419" i="2"/>
  <c r="R1420" i="2"/>
  <c r="R1421" i="2"/>
  <c r="R1422" i="2"/>
  <c r="R1423" i="2"/>
  <c r="R1424" i="2"/>
  <c r="R1425" i="2"/>
  <c r="R1426" i="2"/>
  <c r="R1427" i="2"/>
  <c r="R1428" i="2"/>
  <c r="R1429" i="2"/>
  <c r="R1430" i="2"/>
  <c r="R1431" i="2"/>
  <c r="R1432" i="2"/>
  <c r="R1433" i="2"/>
  <c r="R1434" i="2"/>
  <c r="R1435" i="2"/>
  <c r="R1436" i="2"/>
  <c r="R1437" i="2"/>
  <c r="R1438" i="2"/>
  <c r="R1439" i="2"/>
  <c r="R1440" i="2"/>
  <c r="R1441" i="2"/>
  <c r="R1442" i="2"/>
  <c r="R1443" i="2"/>
  <c r="R1444" i="2"/>
  <c r="R1445" i="2"/>
  <c r="R1446" i="2"/>
  <c r="R1447" i="2"/>
  <c r="R1448" i="2"/>
  <c r="R1449" i="2"/>
  <c r="R1450" i="2"/>
  <c r="R1451" i="2"/>
  <c r="R1452" i="2"/>
  <c r="R1453" i="2"/>
  <c r="R1454" i="2"/>
  <c r="R1455" i="2"/>
  <c r="R1456" i="2"/>
  <c r="R1457" i="2"/>
  <c r="R1458" i="2"/>
  <c r="R1459" i="2"/>
  <c r="R1460" i="2"/>
  <c r="R1461" i="2"/>
  <c r="R1462" i="2"/>
  <c r="R1463" i="2"/>
  <c r="R1464" i="2"/>
  <c r="R1465" i="2"/>
  <c r="R1466" i="2"/>
  <c r="R1467" i="2"/>
  <c r="R1468" i="2"/>
  <c r="R1469" i="2"/>
  <c r="R1470" i="2"/>
  <c r="R1471" i="2"/>
  <c r="R1472" i="2"/>
  <c r="R1473" i="2"/>
  <c r="R1474" i="2"/>
  <c r="R1475" i="2"/>
  <c r="R1476" i="2"/>
  <c r="R1477" i="2"/>
  <c r="R1478" i="2"/>
  <c r="R1479" i="2"/>
  <c r="R1480" i="2"/>
  <c r="R1481" i="2"/>
  <c r="R1482" i="2"/>
  <c r="R1483" i="2"/>
  <c r="R1484" i="2"/>
  <c r="R1485" i="2"/>
  <c r="R1486" i="2"/>
  <c r="R1487" i="2"/>
  <c r="R1488" i="2"/>
  <c r="R1489" i="2"/>
  <c r="R1490" i="2"/>
  <c r="R1491" i="2"/>
  <c r="R1492" i="2"/>
  <c r="R1493" i="2"/>
  <c r="R1494" i="2"/>
  <c r="R1495" i="2"/>
  <c r="R1496" i="2"/>
  <c r="R1497" i="2"/>
  <c r="R1498" i="2"/>
  <c r="R1499" i="2"/>
  <c r="R1500" i="2"/>
  <c r="R1501" i="2"/>
  <c r="R1502" i="2"/>
  <c r="R1503" i="2"/>
  <c r="R1504" i="2"/>
  <c r="R1505" i="2"/>
  <c r="R1506" i="2"/>
  <c r="R1507" i="2"/>
  <c r="R1508" i="2"/>
  <c r="R1509" i="2"/>
  <c r="R1510" i="2"/>
  <c r="R1511" i="2"/>
  <c r="R1512" i="2"/>
  <c r="R1513" i="2"/>
  <c r="R1514" i="2"/>
  <c r="R1515" i="2"/>
  <c r="R1516" i="2"/>
  <c r="R1517" i="2"/>
  <c r="R1518" i="2"/>
  <c r="R1519" i="2"/>
  <c r="R1520" i="2"/>
  <c r="R1521" i="2"/>
  <c r="R1522" i="2"/>
  <c r="R1523" i="2"/>
  <c r="R1524" i="2"/>
  <c r="R1525" i="2"/>
  <c r="R1526" i="2"/>
  <c r="R1527" i="2"/>
  <c r="R1528" i="2"/>
  <c r="R1529" i="2"/>
  <c r="R1530" i="2"/>
  <c r="R1531" i="2"/>
  <c r="R1532" i="2"/>
  <c r="R1533" i="2"/>
  <c r="R1534" i="2"/>
  <c r="R1535" i="2"/>
  <c r="R1536" i="2"/>
  <c r="R1537" i="2"/>
  <c r="R1538" i="2"/>
  <c r="R1539" i="2"/>
  <c r="R1540" i="2"/>
  <c r="R1541" i="2"/>
  <c r="R1542" i="2"/>
  <c r="R1543" i="2"/>
  <c r="R1544" i="2"/>
  <c r="R1545" i="2"/>
  <c r="R1546" i="2"/>
  <c r="R1547" i="2"/>
  <c r="R1548" i="2"/>
  <c r="R1549" i="2"/>
  <c r="R1550" i="2"/>
  <c r="R1551" i="2"/>
  <c r="R1552" i="2"/>
  <c r="R1553" i="2"/>
  <c r="R1554" i="2"/>
  <c r="R1555" i="2"/>
  <c r="R1556" i="2"/>
  <c r="R1557" i="2"/>
  <c r="R1558" i="2"/>
  <c r="R1559" i="2"/>
  <c r="R1560" i="2"/>
  <c r="R1561" i="2"/>
  <c r="R1562" i="2"/>
  <c r="R1563" i="2"/>
  <c r="R1564" i="2"/>
  <c r="R1565" i="2"/>
  <c r="R1566" i="2"/>
  <c r="R1567" i="2"/>
  <c r="R1568" i="2"/>
  <c r="R1569" i="2"/>
  <c r="R1570" i="2"/>
  <c r="R1571" i="2"/>
  <c r="R1572" i="2"/>
  <c r="R1573" i="2"/>
  <c r="R1574" i="2"/>
  <c r="R1575" i="2"/>
  <c r="R1576" i="2"/>
  <c r="R1577" i="2"/>
  <c r="R1578" i="2"/>
  <c r="R1579" i="2"/>
  <c r="R1580" i="2"/>
  <c r="R1581" i="2"/>
  <c r="R1582" i="2"/>
  <c r="R1583" i="2"/>
  <c r="R1584" i="2"/>
  <c r="R1585" i="2"/>
  <c r="R1586" i="2"/>
  <c r="R1587" i="2"/>
  <c r="R1588" i="2"/>
  <c r="R1589" i="2"/>
  <c r="R1590" i="2"/>
  <c r="R1591" i="2"/>
  <c r="R1592" i="2"/>
  <c r="R1593" i="2"/>
  <c r="R1594" i="2"/>
  <c r="R1595" i="2"/>
  <c r="R1596" i="2"/>
  <c r="R1597" i="2"/>
  <c r="R1598" i="2"/>
  <c r="R1599" i="2"/>
  <c r="R1600" i="2"/>
  <c r="R1601" i="2"/>
  <c r="R1602" i="2"/>
  <c r="R1603" i="2"/>
  <c r="R1604" i="2"/>
  <c r="R1605" i="2"/>
  <c r="R1606" i="2"/>
  <c r="R1607" i="2"/>
  <c r="R1608" i="2"/>
  <c r="R1609" i="2"/>
  <c r="R1610" i="2"/>
  <c r="R1611" i="2"/>
  <c r="R1612" i="2"/>
  <c r="R1613" i="2"/>
  <c r="R1614" i="2"/>
  <c r="R1615" i="2"/>
  <c r="R1616" i="2"/>
  <c r="R1617" i="2"/>
  <c r="R1618" i="2"/>
  <c r="R1619" i="2"/>
  <c r="R1620" i="2"/>
  <c r="R1621" i="2"/>
  <c r="R1622" i="2"/>
  <c r="R1623" i="2"/>
  <c r="R1624" i="2"/>
  <c r="R1625" i="2"/>
  <c r="R1626" i="2"/>
  <c r="R1627" i="2"/>
  <c r="R1628" i="2"/>
  <c r="R1629" i="2"/>
  <c r="R1630" i="2"/>
  <c r="R1631" i="2"/>
  <c r="R1632" i="2"/>
  <c r="R1633" i="2"/>
  <c r="R1634" i="2"/>
  <c r="R1635" i="2"/>
  <c r="R1636" i="2"/>
  <c r="R1637" i="2"/>
  <c r="R1638" i="2"/>
  <c r="R1639" i="2"/>
  <c r="R1640" i="2"/>
  <c r="R1641" i="2"/>
  <c r="R1642" i="2"/>
  <c r="R1643" i="2"/>
  <c r="R1644" i="2"/>
  <c r="R1645" i="2"/>
  <c r="R1646" i="2"/>
  <c r="R1647" i="2"/>
  <c r="R1648" i="2"/>
  <c r="R1649" i="2"/>
  <c r="R1650" i="2"/>
  <c r="R1651" i="2"/>
  <c r="R1652" i="2"/>
  <c r="R1653" i="2"/>
  <c r="R1654" i="2"/>
  <c r="R1655" i="2"/>
  <c r="R1656" i="2"/>
  <c r="R1657" i="2"/>
  <c r="R1658" i="2"/>
  <c r="R1659" i="2"/>
  <c r="R1660" i="2"/>
  <c r="R1661" i="2"/>
  <c r="R1662" i="2"/>
  <c r="R1663" i="2"/>
  <c r="R1664" i="2"/>
  <c r="R1665" i="2"/>
  <c r="R1666" i="2"/>
  <c r="R1667" i="2"/>
  <c r="R1668" i="2"/>
  <c r="R1669" i="2"/>
  <c r="R1670" i="2"/>
  <c r="R1671" i="2"/>
  <c r="R1672" i="2"/>
  <c r="R1673" i="2"/>
  <c r="R1674" i="2"/>
  <c r="R1675" i="2"/>
  <c r="R1676" i="2"/>
  <c r="R1677" i="2"/>
  <c r="R1678" i="2"/>
  <c r="R1679" i="2"/>
  <c r="R1680" i="2"/>
  <c r="R1681" i="2"/>
  <c r="R1682" i="2"/>
  <c r="R1683" i="2"/>
  <c r="R1684" i="2"/>
  <c r="R1685" i="2"/>
  <c r="R1686" i="2"/>
  <c r="R1687" i="2"/>
  <c r="R1688" i="2"/>
  <c r="R1689" i="2"/>
  <c r="R1690" i="2"/>
  <c r="R1691" i="2"/>
  <c r="R1692" i="2"/>
  <c r="R1693" i="2"/>
  <c r="R1694" i="2"/>
  <c r="R1695" i="2"/>
  <c r="R1696" i="2"/>
  <c r="R1697" i="2"/>
  <c r="R1698" i="2"/>
  <c r="R1699" i="2"/>
  <c r="R1700" i="2"/>
  <c r="R1701" i="2"/>
  <c r="R1702" i="2"/>
  <c r="R1703" i="2"/>
  <c r="R1704" i="2"/>
  <c r="R1705" i="2"/>
  <c r="R1706" i="2"/>
  <c r="R1707" i="2"/>
  <c r="R1708" i="2"/>
  <c r="R1709" i="2"/>
  <c r="R1710" i="2"/>
  <c r="R1711" i="2"/>
  <c r="R1712" i="2"/>
  <c r="R1713" i="2"/>
  <c r="R1714" i="2"/>
  <c r="R1715" i="2"/>
  <c r="R1716" i="2"/>
  <c r="R1717" i="2"/>
  <c r="R1718" i="2"/>
  <c r="R1719" i="2"/>
  <c r="R1720" i="2"/>
  <c r="R1721" i="2"/>
  <c r="R1722" i="2"/>
  <c r="R1723" i="2"/>
  <c r="R1724" i="2"/>
  <c r="R1725" i="2"/>
  <c r="R1726" i="2"/>
  <c r="R1727" i="2"/>
  <c r="R1728" i="2"/>
  <c r="R1729" i="2"/>
  <c r="R1730" i="2"/>
  <c r="R1731" i="2"/>
  <c r="R1732" i="2"/>
  <c r="R1733" i="2"/>
  <c r="R1734" i="2"/>
  <c r="R1735" i="2"/>
  <c r="R1736" i="2"/>
  <c r="R1737" i="2"/>
  <c r="R1738" i="2"/>
  <c r="R1739" i="2"/>
  <c r="R1740" i="2"/>
  <c r="R1741" i="2"/>
  <c r="R1742" i="2"/>
  <c r="R1743" i="2"/>
  <c r="R1744" i="2"/>
  <c r="R1745" i="2"/>
  <c r="R1746" i="2"/>
  <c r="R1747" i="2"/>
  <c r="R1748" i="2"/>
  <c r="R1749" i="2"/>
  <c r="R1750" i="2"/>
  <c r="R1751" i="2"/>
  <c r="R1752" i="2"/>
  <c r="R1753" i="2"/>
  <c r="R1754" i="2"/>
  <c r="R1755" i="2"/>
  <c r="R1756" i="2"/>
  <c r="R1757" i="2"/>
  <c r="R1758" i="2"/>
  <c r="R1759" i="2"/>
  <c r="R1760" i="2"/>
  <c r="R1761" i="2"/>
  <c r="R1762" i="2"/>
  <c r="R1763" i="2"/>
  <c r="R1764" i="2"/>
  <c r="R1765" i="2"/>
  <c r="R1766" i="2"/>
  <c r="R1767" i="2"/>
  <c r="R1768" i="2"/>
  <c r="R1769" i="2"/>
  <c r="R1770" i="2"/>
  <c r="R1771" i="2"/>
  <c r="R1772" i="2"/>
  <c r="R1773" i="2"/>
  <c r="R1774" i="2"/>
  <c r="R1775" i="2"/>
  <c r="R1776" i="2"/>
  <c r="R1777" i="2"/>
  <c r="R1778" i="2"/>
  <c r="R1779" i="2"/>
  <c r="R1780" i="2"/>
  <c r="R1781" i="2"/>
  <c r="R1782" i="2"/>
  <c r="R1783" i="2"/>
  <c r="R1784" i="2"/>
  <c r="R1785" i="2"/>
  <c r="R1786" i="2"/>
  <c r="R1787" i="2"/>
  <c r="R1788" i="2"/>
  <c r="R1789" i="2"/>
  <c r="R1790" i="2"/>
  <c r="R1791" i="2"/>
  <c r="R1792" i="2"/>
  <c r="R1793" i="2"/>
  <c r="R1794" i="2"/>
  <c r="R1795" i="2"/>
  <c r="R1796" i="2"/>
  <c r="R1797" i="2"/>
  <c r="R1798" i="2"/>
  <c r="R1799" i="2"/>
  <c r="R1800" i="2"/>
  <c r="R1801" i="2"/>
  <c r="R1802" i="2"/>
  <c r="R1803" i="2"/>
  <c r="R1804" i="2"/>
  <c r="R1805" i="2"/>
  <c r="R1806" i="2"/>
  <c r="R1807" i="2"/>
  <c r="R1808" i="2"/>
  <c r="R1809" i="2"/>
  <c r="R1810" i="2"/>
  <c r="R1811" i="2"/>
  <c r="R1812" i="2"/>
  <c r="R1813" i="2"/>
  <c r="R1814" i="2"/>
  <c r="R1815" i="2"/>
  <c r="R1816" i="2"/>
  <c r="R1817" i="2"/>
  <c r="R1818" i="2"/>
  <c r="R1819" i="2"/>
  <c r="R1820" i="2"/>
  <c r="R1821" i="2"/>
  <c r="R1822" i="2"/>
  <c r="R1823" i="2"/>
  <c r="R1824" i="2"/>
  <c r="R1825" i="2"/>
  <c r="R1826" i="2"/>
  <c r="R1827" i="2"/>
  <c r="R1828" i="2"/>
  <c r="R1829" i="2"/>
  <c r="R1830" i="2"/>
  <c r="R1831" i="2"/>
  <c r="R1832" i="2"/>
  <c r="R1833" i="2"/>
  <c r="R1834" i="2"/>
  <c r="R1835" i="2"/>
  <c r="R1836" i="2"/>
  <c r="R1837" i="2"/>
  <c r="R1838" i="2"/>
  <c r="R1839" i="2"/>
  <c r="R1840" i="2"/>
  <c r="R1841" i="2"/>
  <c r="R1842" i="2"/>
  <c r="R1843" i="2"/>
  <c r="R1844" i="2"/>
  <c r="R1845" i="2"/>
  <c r="R1846" i="2"/>
  <c r="R1847" i="2"/>
  <c r="R1848" i="2"/>
  <c r="R1849" i="2"/>
  <c r="R1850" i="2"/>
  <c r="R1851" i="2"/>
  <c r="R1852" i="2"/>
  <c r="R1853" i="2"/>
  <c r="R1854" i="2"/>
  <c r="R1855" i="2"/>
  <c r="R1856" i="2"/>
  <c r="R1857" i="2"/>
  <c r="R1858" i="2"/>
  <c r="R1859" i="2"/>
  <c r="R1860" i="2"/>
  <c r="R1861" i="2"/>
  <c r="R1862" i="2"/>
  <c r="R1863" i="2"/>
  <c r="R1864" i="2"/>
  <c r="R1865" i="2"/>
  <c r="R1866" i="2"/>
  <c r="R1867" i="2"/>
  <c r="R1868" i="2"/>
  <c r="R1869" i="2"/>
  <c r="R1870" i="2"/>
  <c r="R1871" i="2"/>
  <c r="R1872" i="2"/>
  <c r="R1873" i="2"/>
  <c r="R1874" i="2"/>
  <c r="R1875" i="2"/>
  <c r="R1876" i="2"/>
  <c r="R1877" i="2"/>
  <c r="R1878" i="2"/>
  <c r="R1879" i="2"/>
  <c r="R1880" i="2"/>
  <c r="R1881" i="2"/>
  <c r="R1882" i="2"/>
  <c r="R1883" i="2"/>
  <c r="R1884" i="2"/>
  <c r="R1885" i="2"/>
  <c r="R1886" i="2"/>
  <c r="R1887" i="2"/>
  <c r="R1888" i="2"/>
  <c r="R1889" i="2"/>
  <c r="R1890" i="2"/>
  <c r="R1891" i="2"/>
  <c r="R1892" i="2"/>
  <c r="R1893" i="2"/>
  <c r="R1894" i="2"/>
  <c r="R1895" i="2"/>
  <c r="R1896" i="2"/>
  <c r="R1897" i="2"/>
  <c r="R1898" i="2"/>
  <c r="R1899" i="2"/>
  <c r="R1900" i="2"/>
  <c r="R1901" i="2"/>
  <c r="R1902" i="2"/>
  <c r="R1903" i="2"/>
  <c r="R1904" i="2"/>
  <c r="R1905" i="2"/>
  <c r="R1906" i="2"/>
  <c r="R1907" i="2"/>
  <c r="R1908" i="2"/>
  <c r="R1909" i="2"/>
  <c r="R1910" i="2"/>
  <c r="R1911" i="2"/>
  <c r="R1912" i="2"/>
  <c r="R1913" i="2"/>
  <c r="R1914" i="2"/>
  <c r="R1915" i="2"/>
  <c r="R1916" i="2"/>
  <c r="R1917" i="2"/>
  <c r="R1918" i="2"/>
  <c r="R1919" i="2"/>
  <c r="R1920" i="2"/>
  <c r="R1921" i="2"/>
  <c r="R1922" i="2"/>
  <c r="R1923" i="2"/>
  <c r="R1924" i="2"/>
  <c r="R1925" i="2"/>
  <c r="R1926" i="2"/>
  <c r="R1927" i="2"/>
  <c r="R1928" i="2"/>
  <c r="R1929" i="2"/>
  <c r="R1930" i="2"/>
  <c r="R1931" i="2"/>
  <c r="R1932" i="2"/>
  <c r="R1933" i="2"/>
  <c r="R1934" i="2"/>
  <c r="R1935" i="2"/>
  <c r="R1936" i="2"/>
  <c r="R1937" i="2"/>
  <c r="R1938" i="2"/>
  <c r="R1939" i="2"/>
  <c r="R1940" i="2"/>
  <c r="R1941" i="2"/>
  <c r="R1942" i="2"/>
  <c r="R1943" i="2"/>
  <c r="R1944" i="2"/>
  <c r="R1945" i="2"/>
  <c r="R1946" i="2"/>
  <c r="R1947" i="2"/>
  <c r="R1948" i="2"/>
  <c r="R1949" i="2"/>
  <c r="R1950" i="2"/>
  <c r="R1951" i="2"/>
  <c r="R1952" i="2"/>
  <c r="R1953" i="2"/>
  <c r="R1954" i="2"/>
  <c r="R1955" i="2"/>
  <c r="R1956" i="2"/>
  <c r="R1957" i="2"/>
  <c r="R1958" i="2"/>
  <c r="R1959" i="2"/>
  <c r="R1960" i="2"/>
  <c r="R1961" i="2"/>
  <c r="R1962" i="2"/>
  <c r="R1963" i="2"/>
  <c r="R1964" i="2"/>
  <c r="R1965" i="2"/>
  <c r="R1966" i="2"/>
  <c r="R1967" i="2"/>
  <c r="R1968" i="2"/>
  <c r="R1969" i="2"/>
  <c r="R1970" i="2"/>
  <c r="R1971" i="2"/>
  <c r="R1972" i="2"/>
  <c r="R1973" i="2"/>
  <c r="R1974" i="2"/>
  <c r="R1975" i="2"/>
  <c r="R1976" i="2"/>
  <c r="R1977" i="2"/>
  <c r="R1978" i="2"/>
  <c r="R1979" i="2"/>
  <c r="R1980" i="2"/>
  <c r="R1981" i="2"/>
  <c r="R1982" i="2"/>
  <c r="R1983" i="2"/>
  <c r="R1984" i="2"/>
  <c r="R1985" i="2"/>
  <c r="R1986" i="2"/>
  <c r="R1987" i="2"/>
  <c r="R1988" i="2"/>
  <c r="R1989" i="2"/>
  <c r="R1990" i="2"/>
  <c r="R1991" i="2"/>
  <c r="R1992" i="2"/>
  <c r="R1993" i="2"/>
  <c r="R1994" i="2"/>
  <c r="R1995" i="2"/>
  <c r="R1996" i="2"/>
  <c r="R1997" i="2"/>
  <c r="R1998" i="2"/>
  <c r="R1999" i="2"/>
  <c r="R2000" i="2"/>
  <c r="Q118" i="2"/>
  <c r="Q119" i="2"/>
  <c r="Q120" i="2"/>
  <c r="Q121" i="2"/>
  <c r="Q122" i="2"/>
  <c r="Q123" i="2"/>
  <c r="Q124" i="2"/>
  <c r="Q125" i="2"/>
  <c r="Q126" i="2"/>
  <c r="Q127" i="2"/>
  <c r="Q128" i="2"/>
  <c r="Q129" i="2"/>
  <c r="Q130" i="2"/>
  <c r="Q131" i="2"/>
  <c r="Q132" i="2"/>
  <c r="Q133" i="2"/>
  <c r="Q134" i="2"/>
  <c r="Q135" i="2"/>
  <c r="Q136" i="2"/>
  <c r="Q137" i="2"/>
  <c r="Q138" i="2"/>
  <c r="Q139" i="2"/>
  <c r="Q140" i="2"/>
  <c r="Q141" i="2"/>
  <c r="Q142" i="2"/>
  <c r="Q143" i="2"/>
  <c r="Q144" i="2"/>
  <c r="Q145" i="2"/>
  <c r="Q146" i="2"/>
  <c r="Q147" i="2"/>
  <c r="Q148" i="2"/>
  <c r="Q149" i="2"/>
  <c r="Q150" i="2"/>
  <c r="Q151" i="2"/>
  <c r="Q152" i="2"/>
  <c r="Q153" i="2"/>
  <c r="Q154" i="2"/>
  <c r="Q155" i="2"/>
  <c r="Q156" i="2"/>
  <c r="Q157" i="2"/>
  <c r="Q158" i="2"/>
  <c r="Q159" i="2"/>
  <c r="Q160" i="2"/>
  <c r="Q161" i="2"/>
  <c r="Q162" i="2"/>
  <c r="Q163" i="2"/>
  <c r="Q164" i="2"/>
  <c r="Q165" i="2"/>
  <c r="Q166" i="2"/>
  <c r="Q167" i="2"/>
  <c r="Q168" i="2"/>
  <c r="Q169" i="2"/>
  <c r="Q170" i="2"/>
  <c r="Q171" i="2"/>
  <c r="Q172" i="2"/>
  <c r="Q173" i="2"/>
  <c r="Q174" i="2"/>
  <c r="Q175" i="2"/>
  <c r="Q176" i="2"/>
  <c r="Q177" i="2"/>
  <c r="Q178" i="2"/>
  <c r="Q179" i="2"/>
  <c r="Q180" i="2"/>
  <c r="Q181" i="2"/>
  <c r="Q182" i="2"/>
  <c r="Q183" i="2"/>
  <c r="Q184" i="2"/>
  <c r="Q185" i="2"/>
  <c r="Q186" i="2"/>
  <c r="Q187" i="2"/>
  <c r="Q188" i="2"/>
  <c r="Q189" i="2"/>
  <c r="Q190" i="2"/>
  <c r="Q191" i="2"/>
  <c r="Q192" i="2"/>
  <c r="Q193" i="2"/>
  <c r="Q194" i="2"/>
  <c r="Q195" i="2"/>
  <c r="Q196" i="2"/>
  <c r="Q197" i="2"/>
  <c r="Q198" i="2"/>
  <c r="Q199" i="2"/>
  <c r="Q200" i="2"/>
  <c r="Q201" i="2"/>
  <c r="Q202" i="2"/>
  <c r="Q203" i="2"/>
  <c r="Q204" i="2"/>
  <c r="Q205" i="2"/>
  <c r="Q206" i="2"/>
  <c r="Q207" i="2"/>
  <c r="Q208" i="2"/>
  <c r="Q209" i="2"/>
  <c r="Q210" i="2"/>
  <c r="Q211" i="2"/>
  <c r="Q212" i="2"/>
  <c r="Q213" i="2"/>
  <c r="Q214" i="2"/>
  <c r="Q215" i="2"/>
  <c r="Q216" i="2"/>
  <c r="Q217" i="2"/>
  <c r="Q218" i="2"/>
  <c r="Q219" i="2"/>
  <c r="Q220" i="2"/>
  <c r="Q221" i="2"/>
  <c r="Q222" i="2"/>
  <c r="Q223" i="2"/>
  <c r="Q224" i="2"/>
  <c r="Q225" i="2"/>
  <c r="Q226" i="2"/>
  <c r="Q227" i="2"/>
  <c r="Q228" i="2"/>
  <c r="Q229" i="2"/>
  <c r="Q230" i="2"/>
  <c r="Q231" i="2"/>
  <c r="Q232" i="2"/>
  <c r="Q233" i="2"/>
  <c r="Q234" i="2"/>
  <c r="Q235" i="2"/>
  <c r="Q236" i="2"/>
  <c r="Q237" i="2"/>
  <c r="Q238" i="2"/>
  <c r="Q239" i="2"/>
  <c r="Q240" i="2"/>
  <c r="Q241" i="2"/>
  <c r="Q242" i="2"/>
  <c r="Q243" i="2"/>
  <c r="Q244" i="2"/>
  <c r="Q245" i="2"/>
  <c r="Q246" i="2"/>
  <c r="Q247" i="2"/>
  <c r="Q248" i="2"/>
  <c r="Q249" i="2"/>
  <c r="Q250" i="2"/>
  <c r="Q251" i="2"/>
  <c r="Q252" i="2"/>
  <c r="Q253" i="2"/>
  <c r="Q254" i="2"/>
  <c r="Q255" i="2"/>
  <c r="Q256" i="2"/>
  <c r="Q257" i="2"/>
  <c r="Q258" i="2"/>
  <c r="Q259" i="2"/>
  <c r="Q260" i="2"/>
  <c r="Q261" i="2"/>
  <c r="Q262" i="2"/>
  <c r="Q263" i="2"/>
  <c r="Q264" i="2"/>
  <c r="Q265" i="2"/>
  <c r="Q266" i="2"/>
  <c r="Q267" i="2"/>
  <c r="Q268" i="2"/>
  <c r="Q269" i="2"/>
  <c r="Q270" i="2"/>
  <c r="Q271" i="2"/>
  <c r="Q272" i="2"/>
  <c r="Q273" i="2"/>
  <c r="Q274" i="2"/>
  <c r="Q275" i="2"/>
  <c r="Q276" i="2"/>
  <c r="Q277" i="2"/>
  <c r="Q278" i="2"/>
  <c r="Q279" i="2"/>
  <c r="Q280" i="2"/>
  <c r="Q281" i="2"/>
  <c r="Q282" i="2"/>
  <c r="Q283" i="2"/>
  <c r="Q284" i="2"/>
  <c r="Q285" i="2"/>
  <c r="Q286" i="2"/>
  <c r="Q287" i="2"/>
  <c r="Q288" i="2"/>
  <c r="Q289" i="2"/>
  <c r="Q290" i="2"/>
  <c r="Q291" i="2"/>
  <c r="Q292" i="2"/>
  <c r="Q293" i="2"/>
  <c r="Q294" i="2"/>
  <c r="Q295" i="2"/>
  <c r="Q296" i="2"/>
  <c r="Q297" i="2"/>
  <c r="Q298" i="2"/>
  <c r="Q299" i="2"/>
  <c r="Q300" i="2"/>
  <c r="Q301" i="2"/>
  <c r="Q302" i="2"/>
  <c r="Q303" i="2"/>
  <c r="Q304" i="2"/>
  <c r="Q305" i="2"/>
  <c r="Q306" i="2"/>
  <c r="Q307" i="2"/>
  <c r="Q308" i="2"/>
  <c r="Q309" i="2"/>
  <c r="Q310" i="2"/>
  <c r="Q311" i="2"/>
  <c r="Q312" i="2"/>
  <c r="Q313" i="2"/>
  <c r="Q314" i="2"/>
  <c r="Q315" i="2"/>
  <c r="Q316" i="2"/>
  <c r="Q317" i="2"/>
  <c r="Q318" i="2"/>
  <c r="Q319" i="2"/>
  <c r="Q320" i="2"/>
  <c r="Q321" i="2"/>
  <c r="Q322" i="2"/>
  <c r="Q323" i="2"/>
  <c r="Q324" i="2"/>
  <c r="Q325" i="2"/>
  <c r="Q326" i="2"/>
  <c r="Q327" i="2"/>
  <c r="Q328" i="2"/>
  <c r="Q329" i="2"/>
  <c r="Q330" i="2"/>
  <c r="Q331" i="2"/>
  <c r="Q332" i="2"/>
  <c r="Q333" i="2"/>
  <c r="Q334" i="2"/>
  <c r="Q335" i="2"/>
  <c r="Q336" i="2"/>
  <c r="Q337" i="2"/>
  <c r="Q338" i="2"/>
  <c r="Q339" i="2"/>
  <c r="Q340" i="2"/>
  <c r="Q341" i="2"/>
  <c r="Q342" i="2"/>
  <c r="Q343" i="2"/>
  <c r="Q344" i="2"/>
  <c r="Q345" i="2"/>
  <c r="Q346" i="2"/>
  <c r="Q347" i="2"/>
  <c r="Q348" i="2"/>
  <c r="Q349" i="2"/>
  <c r="Q350" i="2"/>
  <c r="Q351" i="2"/>
  <c r="Q352" i="2"/>
  <c r="Q353" i="2"/>
  <c r="Q354" i="2"/>
  <c r="Q355" i="2"/>
  <c r="Q356" i="2"/>
  <c r="Q357" i="2"/>
  <c r="Q358" i="2"/>
  <c r="Q359" i="2"/>
  <c r="Q360" i="2"/>
  <c r="Q361" i="2"/>
  <c r="Q362" i="2"/>
  <c r="Q363" i="2"/>
  <c r="Q364" i="2"/>
  <c r="Q365" i="2"/>
  <c r="Q366" i="2"/>
  <c r="Q367" i="2"/>
  <c r="Q368" i="2"/>
  <c r="Q369" i="2"/>
  <c r="Q370" i="2"/>
  <c r="Q371" i="2"/>
  <c r="Q372" i="2"/>
  <c r="Q373" i="2"/>
  <c r="Q374" i="2"/>
  <c r="Q375" i="2"/>
  <c r="Q376" i="2"/>
  <c r="Q377" i="2"/>
  <c r="Q378" i="2"/>
  <c r="Q379" i="2"/>
  <c r="Q380" i="2"/>
  <c r="Q381" i="2"/>
  <c r="Q382" i="2"/>
  <c r="Q383" i="2"/>
  <c r="Q384" i="2"/>
  <c r="Q385" i="2"/>
  <c r="Q386" i="2"/>
  <c r="Q387" i="2"/>
  <c r="Q388" i="2"/>
  <c r="Q389" i="2"/>
  <c r="Q390" i="2"/>
  <c r="Q391" i="2"/>
  <c r="Q392" i="2"/>
  <c r="Q393" i="2"/>
  <c r="Q394" i="2"/>
  <c r="Q395" i="2"/>
  <c r="Q396" i="2"/>
  <c r="Q397" i="2"/>
  <c r="Q398" i="2"/>
  <c r="Q399" i="2"/>
  <c r="Q400" i="2"/>
  <c r="Q401" i="2"/>
  <c r="Q402" i="2"/>
  <c r="Q403" i="2"/>
  <c r="Q404" i="2"/>
  <c r="Q405" i="2"/>
  <c r="Q406" i="2"/>
  <c r="Q407" i="2"/>
  <c r="Q408" i="2"/>
  <c r="Q409" i="2"/>
  <c r="Q410" i="2"/>
  <c r="Q411" i="2"/>
  <c r="Q412" i="2"/>
  <c r="Q413" i="2"/>
  <c r="Q414" i="2"/>
  <c r="Q415" i="2"/>
  <c r="Q416" i="2"/>
  <c r="Q417" i="2"/>
  <c r="Q418" i="2"/>
  <c r="Q419" i="2"/>
  <c r="Q420" i="2"/>
  <c r="Q421" i="2"/>
  <c r="Q422" i="2"/>
  <c r="Q423" i="2"/>
  <c r="Q424" i="2"/>
  <c r="Q425" i="2"/>
  <c r="Q426" i="2"/>
  <c r="Q427" i="2"/>
  <c r="Q428" i="2"/>
  <c r="Q429" i="2"/>
  <c r="Q430" i="2"/>
  <c r="Q431" i="2"/>
  <c r="Q432" i="2"/>
  <c r="Q433" i="2"/>
  <c r="Q434" i="2"/>
  <c r="Q435" i="2"/>
  <c r="Q436" i="2"/>
  <c r="Q437" i="2"/>
  <c r="Q438" i="2"/>
  <c r="Q439" i="2"/>
  <c r="Q440" i="2"/>
  <c r="Q441" i="2"/>
  <c r="Q442" i="2"/>
  <c r="Q443" i="2"/>
  <c r="Q444" i="2"/>
  <c r="Q445" i="2"/>
  <c r="Q446" i="2"/>
  <c r="Q447" i="2"/>
  <c r="Q448" i="2"/>
  <c r="Q449" i="2"/>
  <c r="Q450" i="2"/>
  <c r="Q451" i="2"/>
  <c r="Q452" i="2"/>
  <c r="Q453" i="2"/>
  <c r="Q454" i="2"/>
  <c r="Q455" i="2"/>
  <c r="Q456" i="2"/>
  <c r="Q457" i="2"/>
  <c r="Q458" i="2"/>
  <c r="Q459" i="2"/>
  <c r="Q460" i="2"/>
  <c r="Q461" i="2"/>
  <c r="Q462" i="2"/>
  <c r="Q463" i="2"/>
  <c r="Q464" i="2"/>
  <c r="Q465" i="2"/>
  <c r="Q466" i="2"/>
  <c r="Q467" i="2"/>
  <c r="Q468" i="2"/>
  <c r="Q469" i="2"/>
  <c r="Q470" i="2"/>
  <c r="Q471" i="2"/>
  <c r="Q472" i="2"/>
  <c r="Q473" i="2"/>
  <c r="Q474" i="2"/>
  <c r="Q475" i="2"/>
  <c r="Q476" i="2"/>
  <c r="Q477" i="2"/>
  <c r="Q478" i="2"/>
  <c r="Q479" i="2"/>
  <c r="Q480" i="2"/>
  <c r="Q481" i="2"/>
  <c r="Q482" i="2"/>
  <c r="Q483" i="2"/>
  <c r="Q484" i="2"/>
  <c r="Q485" i="2"/>
  <c r="Q486" i="2"/>
  <c r="Q487" i="2"/>
  <c r="Q488" i="2"/>
  <c r="Q489" i="2"/>
  <c r="Q490" i="2"/>
  <c r="Q491" i="2"/>
  <c r="Q492" i="2"/>
  <c r="Q493" i="2"/>
  <c r="Q494" i="2"/>
  <c r="Q495" i="2"/>
  <c r="Q496" i="2"/>
  <c r="Q497" i="2"/>
  <c r="Q498" i="2"/>
  <c r="Q499" i="2"/>
  <c r="Q500" i="2"/>
  <c r="Q501" i="2"/>
  <c r="Q502" i="2"/>
  <c r="Q503" i="2"/>
  <c r="Q504" i="2"/>
  <c r="Q505" i="2"/>
  <c r="Q506" i="2"/>
  <c r="Q507" i="2"/>
  <c r="Q508" i="2"/>
  <c r="Q509" i="2"/>
  <c r="Q510" i="2"/>
  <c r="Q511" i="2"/>
  <c r="Q512" i="2"/>
  <c r="Q513" i="2"/>
  <c r="Q514" i="2"/>
  <c r="Q515" i="2"/>
  <c r="Q516" i="2"/>
  <c r="Q517" i="2"/>
  <c r="Q518" i="2"/>
  <c r="Q519" i="2"/>
  <c r="Q520" i="2"/>
  <c r="Q521" i="2"/>
  <c r="Q522" i="2"/>
  <c r="Q523" i="2"/>
  <c r="Q524" i="2"/>
  <c r="Q525" i="2"/>
  <c r="Q526" i="2"/>
  <c r="Q527" i="2"/>
  <c r="Q528" i="2"/>
  <c r="Q529" i="2"/>
  <c r="Q530" i="2"/>
  <c r="Q531" i="2"/>
  <c r="Q532" i="2"/>
  <c r="Q533" i="2"/>
  <c r="Q534" i="2"/>
  <c r="Q535" i="2"/>
  <c r="Q536" i="2"/>
  <c r="Q537" i="2"/>
  <c r="Q538" i="2"/>
  <c r="Q539" i="2"/>
  <c r="Q540" i="2"/>
  <c r="Q541" i="2"/>
  <c r="Q542" i="2"/>
  <c r="Q543" i="2"/>
  <c r="Q544" i="2"/>
  <c r="Q545" i="2"/>
  <c r="Q546" i="2"/>
  <c r="Q547" i="2"/>
  <c r="Q548" i="2"/>
  <c r="Q549" i="2"/>
  <c r="Q550" i="2"/>
  <c r="Q551" i="2"/>
  <c r="Q552" i="2"/>
  <c r="Q553" i="2"/>
  <c r="Q554" i="2"/>
  <c r="Q555" i="2"/>
  <c r="Q556" i="2"/>
  <c r="Q557" i="2"/>
  <c r="Q558" i="2"/>
  <c r="Q559" i="2"/>
  <c r="Q560" i="2"/>
  <c r="Q561" i="2"/>
  <c r="Q562" i="2"/>
  <c r="Q563" i="2"/>
  <c r="Q564" i="2"/>
  <c r="Q565" i="2"/>
  <c r="Q566" i="2"/>
  <c r="Q567" i="2"/>
  <c r="Q568" i="2"/>
  <c r="Q569" i="2"/>
  <c r="Q570" i="2"/>
  <c r="Q571" i="2"/>
  <c r="Q572" i="2"/>
  <c r="Q573" i="2"/>
  <c r="Q574" i="2"/>
  <c r="Q575" i="2"/>
  <c r="Q576" i="2"/>
  <c r="Q577" i="2"/>
  <c r="Q578" i="2"/>
  <c r="Q579" i="2"/>
  <c r="Q580" i="2"/>
  <c r="Q581" i="2"/>
  <c r="Q582" i="2"/>
  <c r="Q583" i="2"/>
  <c r="Q584" i="2"/>
  <c r="Q585" i="2"/>
  <c r="Q586" i="2"/>
  <c r="Q587" i="2"/>
  <c r="Q588" i="2"/>
  <c r="Q589" i="2"/>
  <c r="Q590" i="2"/>
  <c r="Q591" i="2"/>
  <c r="Q592" i="2"/>
  <c r="Q593" i="2"/>
  <c r="Q594" i="2"/>
  <c r="Q595" i="2"/>
  <c r="Q596" i="2"/>
  <c r="Q597" i="2"/>
  <c r="Q598" i="2"/>
  <c r="Q599" i="2"/>
  <c r="Q600" i="2"/>
  <c r="Q601" i="2"/>
  <c r="Q602" i="2"/>
  <c r="Q603" i="2"/>
  <c r="Q604" i="2"/>
  <c r="Q605" i="2"/>
  <c r="Q606" i="2"/>
  <c r="Q607" i="2"/>
  <c r="Q608" i="2"/>
  <c r="Q609" i="2"/>
  <c r="Q610" i="2"/>
  <c r="Q611" i="2"/>
  <c r="Q612" i="2"/>
  <c r="Q613" i="2"/>
  <c r="Q614" i="2"/>
  <c r="Q615" i="2"/>
  <c r="Q616" i="2"/>
  <c r="Q617" i="2"/>
  <c r="Q618" i="2"/>
  <c r="Q619" i="2"/>
  <c r="Q620" i="2"/>
  <c r="Q621" i="2"/>
  <c r="Q622" i="2"/>
  <c r="Q623" i="2"/>
  <c r="Q624" i="2"/>
  <c r="Q625" i="2"/>
  <c r="Q626" i="2"/>
  <c r="Q627" i="2"/>
  <c r="Q628" i="2"/>
  <c r="Q629" i="2"/>
  <c r="Q630" i="2"/>
  <c r="Q631" i="2"/>
  <c r="Q632" i="2"/>
  <c r="Q633" i="2"/>
  <c r="Q634" i="2"/>
  <c r="Q635" i="2"/>
  <c r="Q636" i="2"/>
  <c r="Q637" i="2"/>
  <c r="Q638" i="2"/>
  <c r="Q639" i="2"/>
  <c r="Q640" i="2"/>
  <c r="Q641" i="2"/>
  <c r="Q642" i="2"/>
  <c r="Q643" i="2"/>
  <c r="Q644" i="2"/>
  <c r="Q645" i="2"/>
  <c r="Q646" i="2"/>
  <c r="Q647" i="2"/>
  <c r="Q648" i="2"/>
  <c r="Q649" i="2"/>
  <c r="Q650" i="2"/>
  <c r="Q651" i="2"/>
  <c r="Q652" i="2"/>
  <c r="Q653" i="2"/>
  <c r="Q654" i="2"/>
  <c r="Q655" i="2"/>
  <c r="Q656" i="2"/>
  <c r="Q657" i="2"/>
  <c r="Q658" i="2"/>
  <c r="Q659" i="2"/>
  <c r="Q660" i="2"/>
  <c r="Q661" i="2"/>
  <c r="Q662" i="2"/>
  <c r="Q663" i="2"/>
  <c r="Q664" i="2"/>
  <c r="Q665" i="2"/>
  <c r="Q666" i="2"/>
  <c r="Q667" i="2"/>
  <c r="Q668" i="2"/>
  <c r="Q669" i="2"/>
  <c r="Q670" i="2"/>
  <c r="Q671" i="2"/>
  <c r="Q672" i="2"/>
  <c r="Q673" i="2"/>
  <c r="Q674" i="2"/>
  <c r="Q675" i="2"/>
  <c r="Q676" i="2"/>
  <c r="Q677" i="2"/>
  <c r="Q678" i="2"/>
  <c r="Q679" i="2"/>
  <c r="Q680" i="2"/>
  <c r="Q681" i="2"/>
  <c r="Q682" i="2"/>
  <c r="Q683" i="2"/>
  <c r="Q684" i="2"/>
  <c r="Q685" i="2"/>
  <c r="Q686" i="2"/>
  <c r="Q687" i="2"/>
  <c r="Q688" i="2"/>
  <c r="Q689" i="2"/>
  <c r="Q690" i="2"/>
  <c r="Q691" i="2"/>
  <c r="Q692" i="2"/>
  <c r="Q693" i="2"/>
  <c r="Q694" i="2"/>
  <c r="Q695" i="2"/>
  <c r="Q696" i="2"/>
  <c r="Q697" i="2"/>
  <c r="Q698" i="2"/>
  <c r="Q699" i="2"/>
  <c r="Q700" i="2"/>
  <c r="Q701" i="2"/>
  <c r="Q702" i="2"/>
  <c r="Q703" i="2"/>
  <c r="Q704" i="2"/>
  <c r="Q705" i="2"/>
  <c r="Q706" i="2"/>
  <c r="Q707" i="2"/>
  <c r="Q708" i="2"/>
  <c r="Q709" i="2"/>
  <c r="Q710" i="2"/>
  <c r="Q711" i="2"/>
  <c r="Q712" i="2"/>
  <c r="Q713" i="2"/>
  <c r="Q714" i="2"/>
  <c r="Q715" i="2"/>
  <c r="Q716" i="2"/>
  <c r="Q717" i="2"/>
  <c r="Q718" i="2"/>
  <c r="Q719" i="2"/>
  <c r="Q720" i="2"/>
  <c r="Q721" i="2"/>
  <c r="Q722" i="2"/>
  <c r="Q723" i="2"/>
  <c r="Q724" i="2"/>
  <c r="Q725" i="2"/>
  <c r="Q726" i="2"/>
  <c r="Q727" i="2"/>
  <c r="Q728" i="2"/>
  <c r="Q729" i="2"/>
  <c r="Q730" i="2"/>
  <c r="Q731" i="2"/>
  <c r="Q732" i="2"/>
  <c r="Q733" i="2"/>
  <c r="Q734" i="2"/>
  <c r="Q735" i="2"/>
  <c r="Q736" i="2"/>
  <c r="Q737" i="2"/>
  <c r="Q738" i="2"/>
  <c r="Q739" i="2"/>
  <c r="Q740" i="2"/>
  <c r="Q741" i="2"/>
  <c r="Q742" i="2"/>
  <c r="Q743" i="2"/>
  <c r="Q744" i="2"/>
  <c r="Q745" i="2"/>
  <c r="Q746" i="2"/>
  <c r="Q747" i="2"/>
  <c r="Q748" i="2"/>
  <c r="Q749" i="2"/>
  <c r="Q750" i="2"/>
  <c r="Q751" i="2"/>
  <c r="Q752" i="2"/>
  <c r="Q753" i="2"/>
  <c r="Q754" i="2"/>
  <c r="Q755" i="2"/>
  <c r="Q756" i="2"/>
  <c r="Q757" i="2"/>
  <c r="Q758" i="2"/>
  <c r="Q759" i="2"/>
  <c r="Q760" i="2"/>
  <c r="Q761" i="2"/>
  <c r="Q762" i="2"/>
  <c r="Q763" i="2"/>
  <c r="Q764" i="2"/>
  <c r="Q765" i="2"/>
  <c r="Q766" i="2"/>
  <c r="Q767" i="2"/>
  <c r="Q768" i="2"/>
  <c r="Q769" i="2"/>
  <c r="Q770" i="2"/>
  <c r="Q771" i="2"/>
  <c r="Q772" i="2"/>
  <c r="Q773" i="2"/>
  <c r="Q774" i="2"/>
  <c r="Q775" i="2"/>
  <c r="Q776" i="2"/>
  <c r="Q777" i="2"/>
  <c r="Q778" i="2"/>
  <c r="Q779" i="2"/>
  <c r="Q780" i="2"/>
  <c r="Q781" i="2"/>
  <c r="Q782" i="2"/>
  <c r="Q783" i="2"/>
  <c r="Q784" i="2"/>
  <c r="Q785" i="2"/>
  <c r="Q786" i="2"/>
  <c r="Q787" i="2"/>
  <c r="Q788" i="2"/>
  <c r="Q789" i="2"/>
  <c r="Q790" i="2"/>
  <c r="Q791" i="2"/>
  <c r="Q792" i="2"/>
  <c r="Q793" i="2"/>
  <c r="Q794" i="2"/>
  <c r="Q795" i="2"/>
  <c r="Q796" i="2"/>
  <c r="Q797" i="2"/>
  <c r="Q798" i="2"/>
  <c r="Q799" i="2"/>
  <c r="Q800" i="2"/>
  <c r="Q801" i="2"/>
  <c r="Q802" i="2"/>
  <c r="Q803" i="2"/>
  <c r="Q804" i="2"/>
  <c r="Q805" i="2"/>
  <c r="Q806" i="2"/>
  <c r="Q807" i="2"/>
  <c r="Q808" i="2"/>
  <c r="Q809" i="2"/>
  <c r="Q810" i="2"/>
  <c r="Q811" i="2"/>
  <c r="Q812" i="2"/>
  <c r="Q813" i="2"/>
  <c r="Q814" i="2"/>
  <c r="Q815" i="2"/>
  <c r="Q816" i="2"/>
  <c r="Q817" i="2"/>
  <c r="Q818" i="2"/>
  <c r="Q819" i="2"/>
  <c r="Q820" i="2"/>
  <c r="Q821" i="2"/>
  <c r="Q822" i="2"/>
  <c r="Q823" i="2"/>
  <c r="Q824" i="2"/>
  <c r="Q825" i="2"/>
  <c r="Q826" i="2"/>
  <c r="Q827" i="2"/>
  <c r="Q828" i="2"/>
  <c r="Q829" i="2"/>
  <c r="Q830" i="2"/>
  <c r="Q831" i="2"/>
  <c r="Q832" i="2"/>
  <c r="Q833" i="2"/>
  <c r="Q834" i="2"/>
  <c r="Q835" i="2"/>
  <c r="Q836" i="2"/>
  <c r="Q837" i="2"/>
  <c r="Q838" i="2"/>
  <c r="Q839" i="2"/>
  <c r="Q840" i="2"/>
  <c r="Q841" i="2"/>
  <c r="Q842" i="2"/>
  <c r="Q843" i="2"/>
  <c r="Q844" i="2"/>
  <c r="Q845" i="2"/>
  <c r="Q846" i="2"/>
  <c r="Q847" i="2"/>
  <c r="Q848" i="2"/>
  <c r="Q849" i="2"/>
  <c r="Q850" i="2"/>
  <c r="Q851" i="2"/>
  <c r="Q852" i="2"/>
  <c r="Q853" i="2"/>
  <c r="Q854" i="2"/>
  <c r="Q855" i="2"/>
  <c r="Q856" i="2"/>
  <c r="Q857" i="2"/>
  <c r="Q858" i="2"/>
  <c r="Q859" i="2"/>
  <c r="Q860" i="2"/>
  <c r="Q861" i="2"/>
  <c r="Q862" i="2"/>
  <c r="Q863" i="2"/>
  <c r="Q864" i="2"/>
  <c r="Q865" i="2"/>
  <c r="Q866" i="2"/>
  <c r="Q867" i="2"/>
  <c r="Q868" i="2"/>
  <c r="Q869" i="2"/>
  <c r="Q870" i="2"/>
  <c r="Q871" i="2"/>
  <c r="Q872" i="2"/>
  <c r="Q873" i="2"/>
  <c r="Q874" i="2"/>
  <c r="Q875" i="2"/>
  <c r="Q876" i="2"/>
  <c r="Q877" i="2"/>
  <c r="Q878" i="2"/>
  <c r="Q879" i="2"/>
  <c r="Q880" i="2"/>
  <c r="Q881" i="2"/>
  <c r="Q882" i="2"/>
  <c r="Q883" i="2"/>
  <c r="Q884" i="2"/>
  <c r="Q885" i="2"/>
  <c r="Q886" i="2"/>
  <c r="Q887" i="2"/>
  <c r="Q888" i="2"/>
  <c r="Q889" i="2"/>
  <c r="Q890" i="2"/>
  <c r="Q891" i="2"/>
  <c r="Q892" i="2"/>
  <c r="Q893" i="2"/>
  <c r="Q894" i="2"/>
  <c r="Q895" i="2"/>
  <c r="Q896" i="2"/>
  <c r="Q897" i="2"/>
  <c r="Q898" i="2"/>
  <c r="Q899" i="2"/>
  <c r="Q900" i="2"/>
  <c r="Q901" i="2"/>
  <c r="Q902" i="2"/>
  <c r="Q903" i="2"/>
  <c r="Q904" i="2"/>
  <c r="Q905" i="2"/>
  <c r="Q906" i="2"/>
  <c r="Q907" i="2"/>
  <c r="Q908" i="2"/>
  <c r="Q909" i="2"/>
  <c r="Q910" i="2"/>
  <c r="Q911" i="2"/>
  <c r="Q912" i="2"/>
  <c r="Q913" i="2"/>
  <c r="Q914" i="2"/>
  <c r="Q915" i="2"/>
  <c r="Q916" i="2"/>
  <c r="Q917" i="2"/>
  <c r="Q918" i="2"/>
  <c r="Q919" i="2"/>
  <c r="Q920" i="2"/>
  <c r="Q921" i="2"/>
  <c r="Q922" i="2"/>
  <c r="Q923" i="2"/>
  <c r="Q924" i="2"/>
  <c r="Q925" i="2"/>
  <c r="Q926" i="2"/>
  <c r="Q927" i="2"/>
  <c r="Q928" i="2"/>
  <c r="Q929" i="2"/>
  <c r="Q930" i="2"/>
  <c r="Q931" i="2"/>
  <c r="Q932" i="2"/>
  <c r="Q933" i="2"/>
  <c r="Q934" i="2"/>
  <c r="Q935" i="2"/>
  <c r="Q936" i="2"/>
  <c r="Q937" i="2"/>
  <c r="Q938" i="2"/>
  <c r="Q939" i="2"/>
  <c r="Q940" i="2"/>
  <c r="Q941" i="2"/>
  <c r="Q942" i="2"/>
  <c r="Q943" i="2"/>
  <c r="Q944" i="2"/>
  <c r="Q945" i="2"/>
  <c r="Q946" i="2"/>
  <c r="Q947" i="2"/>
  <c r="Q948" i="2"/>
  <c r="Q949" i="2"/>
  <c r="Q950" i="2"/>
  <c r="Q951" i="2"/>
  <c r="Q952" i="2"/>
  <c r="Q953" i="2"/>
  <c r="Q954" i="2"/>
  <c r="Q955" i="2"/>
  <c r="Q956" i="2"/>
  <c r="Q957" i="2"/>
  <c r="Q958" i="2"/>
  <c r="Q959" i="2"/>
  <c r="Q960" i="2"/>
  <c r="Q961" i="2"/>
  <c r="Q962" i="2"/>
  <c r="Q963" i="2"/>
  <c r="Q964" i="2"/>
  <c r="Q965" i="2"/>
  <c r="Q966" i="2"/>
  <c r="Q967" i="2"/>
  <c r="Q968" i="2"/>
  <c r="Q969" i="2"/>
  <c r="Q970" i="2"/>
  <c r="Q971" i="2"/>
  <c r="Q972" i="2"/>
  <c r="Q973" i="2"/>
  <c r="Q974" i="2"/>
  <c r="Q975" i="2"/>
  <c r="Q976" i="2"/>
  <c r="Q977" i="2"/>
  <c r="Q978" i="2"/>
  <c r="Q979" i="2"/>
  <c r="Q980" i="2"/>
  <c r="Q981" i="2"/>
  <c r="Q982" i="2"/>
  <c r="Q983" i="2"/>
  <c r="Q984" i="2"/>
  <c r="Q985" i="2"/>
  <c r="Q986" i="2"/>
  <c r="Q987" i="2"/>
  <c r="Q988" i="2"/>
  <c r="Q989" i="2"/>
  <c r="Q990" i="2"/>
  <c r="Q991" i="2"/>
  <c r="Q992" i="2"/>
  <c r="Q993" i="2"/>
  <c r="Q994" i="2"/>
  <c r="Q995" i="2"/>
  <c r="Q996" i="2"/>
  <c r="Q997" i="2"/>
  <c r="Q998" i="2"/>
  <c r="Q999" i="2"/>
  <c r="Q1000" i="2"/>
  <c r="Q1001" i="2"/>
  <c r="Q1002" i="2"/>
  <c r="Q1003" i="2"/>
  <c r="Q1004" i="2"/>
  <c r="Q1005" i="2"/>
  <c r="Q1006" i="2"/>
  <c r="Q1007" i="2"/>
  <c r="Q1008" i="2"/>
  <c r="Q1009" i="2"/>
  <c r="Q1010" i="2"/>
  <c r="Q1011" i="2"/>
  <c r="Q1012" i="2"/>
  <c r="Q1013" i="2"/>
  <c r="Q1014" i="2"/>
  <c r="Q1015" i="2"/>
  <c r="Q1016" i="2"/>
  <c r="Q1017" i="2"/>
  <c r="Q1018" i="2"/>
  <c r="Q1019" i="2"/>
  <c r="Q1020" i="2"/>
  <c r="Q1021" i="2"/>
  <c r="Q1022" i="2"/>
  <c r="Q1023" i="2"/>
  <c r="Q1024" i="2"/>
  <c r="Q1025" i="2"/>
  <c r="Q1026" i="2"/>
  <c r="Q1027" i="2"/>
  <c r="Q1028" i="2"/>
  <c r="Q1029" i="2"/>
  <c r="Q1030" i="2"/>
  <c r="Q1031" i="2"/>
  <c r="Q1032" i="2"/>
  <c r="Q1033" i="2"/>
  <c r="Q1034" i="2"/>
  <c r="Q1035" i="2"/>
  <c r="Q1036" i="2"/>
  <c r="Q1037" i="2"/>
  <c r="Q1038" i="2"/>
  <c r="Q1039" i="2"/>
  <c r="Q1040" i="2"/>
  <c r="Q1041" i="2"/>
  <c r="Q1042" i="2"/>
  <c r="Q1043" i="2"/>
  <c r="Q1044" i="2"/>
  <c r="Q1045" i="2"/>
  <c r="Q1046" i="2"/>
  <c r="Q1047" i="2"/>
  <c r="Q1048" i="2"/>
  <c r="Q1049" i="2"/>
  <c r="Q1050" i="2"/>
  <c r="Q1051" i="2"/>
  <c r="Q1052" i="2"/>
  <c r="Q1053" i="2"/>
  <c r="Q1054" i="2"/>
  <c r="Q1055" i="2"/>
  <c r="Q1056" i="2"/>
  <c r="Q1057" i="2"/>
  <c r="Q1058" i="2"/>
  <c r="Q1059" i="2"/>
  <c r="Q1060" i="2"/>
  <c r="Q1061" i="2"/>
  <c r="Q1062" i="2"/>
  <c r="Q1063" i="2"/>
  <c r="Q1064" i="2"/>
  <c r="Q1065" i="2"/>
  <c r="Q1066" i="2"/>
  <c r="Q1067" i="2"/>
  <c r="Q1068" i="2"/>
  <c r="Q1069" i="2"/>
  <c r="Q1070" i="2"/>
  <c r="Q1071" i="2"/>
  <c r="Q1072" i="2"/>
  <c r="Q1073" i="2"/>
  <c r="Q1074" i="2"/>
  <c r="Q1075" i="2"/>
  <c r="Q1076" i="2"/>
  <c r="Q1077" i="2"/>
  <c r="Q1078" i="2"/>
  <c r="Q1079" i="2"/>
  <c r="Q1080" i="2"/>
  <c r="Q1081" i="2"/>
  <c r="Q1082" i="2"/>
  <c r="Q1083" i="2"/>
  <c r="Q1084" i="2"/>
  <c r="Q1085" i="2"/>
  <c r="Q1086" i="2"/>
  <c r="Q1087" i="2"/>
  <c r="Q1088" i="2"/>
  <c r="Q1089" i="2"/>
  <c r="Q1090" i="2"/>
  <c r="Q1091" i="2"/>
  <c r="Q1092" i="2"/>
  <c r="Q1093" i="2"/>
  <c r="Q1094" i="2"/>
  <c r="Q1095" i="2"/>
  <c r="Q1096" i="2"/>
  <c r="Q1097" i="2"/>
  <c r="Q1098" i="2"/>
  <c r="Q1099" i="2"/>
  <c r="Q1100" i="2"/>
  <c r="Q1101" i="2"/>
  <c r="Q1102" i="2"/>
  <c r="Q1103" i="2"/>
  <c r="Q1104" i="2"/>
  <c r="Q1105" i="2"/>
  <c r="Q1106" i="2"/>
  <c r="Q1107" i="2"/>
  <c r="Q1108" i="2"/>
  <c r="Q1109" i="2"/>
  <c r="Q1110" i="2"/>
  <c r="Q1111" i="2"/>
  <c r="Q1112" i="2"/>
  <c r="Q1113" i="2"/>
  <c r="Q1114" i="2"/>
  <c r="Q1115" i="2"/>
  <c r="Q1116" i="2"/>
  <c r="Q1117" i="2"/>
  <c r="Q1118" i="2"/>
  <c r="Q1119" i="2"/>
  <c r="Q1120" i="2"/>
  <c r="Q1121" i="2"/>
  <c r="Q1122" i="2"/>
  <c r="Q1123" i="2"/>
  <c r="Q1124" i="2"/>
  <c r="Q1125" i="2"/>
  <c r="Q1126" i="2"/>
  <c r="Q1127" i="2"/>
  <c r="Q1128" i="2"/>
  <c r="Q1129" i="2"/>
  <c r="Q1130" i="2"/>
  <c r="Q1131" i="2"/>
  <c r="Q1132" i="2"/>
  <c r="Q1133" i="2"/>
  <c r="Q1134" i="2"/>
  <c r="Q1135" i="2"/>
  <c r="Q1136" i="2"/>
  <c r="Q1137" i="2"/>
  <c r="Q1138" i="2"/>
  <c r="Q1139" i="2"/>
  <c r="Q1140" i="2"/>
  <c r="Q1141" i="2"/>
  <c r="Q1142" i="2"/>
  <c r="Q1143" i="2"/>
  <c r="Q1144" i="2"/>
  <c r="Q1145" i="2"/>
  <c r="Q1146" i="2"/>
  <c r="Q1147" i="2"/>
  <c r="Q1148" i="2"/>
  <c r="Q1149" i="2"/>
  <c r="Q1150" i="2"/>
  <c r="Q1151" i="2"/>
  <c r="Q1152" i="2"/>
  <c r="Q1153" i="2"/>
  <c r="Q1154" i="2"/>
  <c r="Q1155" i="2"/>
  <c r="Q1156" i="2"/>
  <c r="Q1157" i="2"/>
  <c r="Q1158" i="2"/>
  <c r="Q1159" i="2"/>
  <c r="Q1160" i="2"/>
  <c r="Q1161" i="2"/>
  <c r="Q1162" i="2"/>
  <c r="Q1163" i="2"/>
  <c r="Q1164" i="2"/>
  <c r="Q1165" i="2"/>
  <c r="Q1166" i="2"/>
  <c r="Q1167" i="2"/>
  <c r="Q1168" i="2"/>
  <c r="Q1169" i="2"/>
  <c r="Q1170" i="2"/>
  <c r="Q1171" i="2"/>
  <c r="Q1172" i="2"/>
  <c r="Q1173" i="2"/>
  <c r="Q1174" i="2"/>
  <c r="Q1175" i="2"/>
  <c r="Q1176" i="2"/>
  <c r="Q1177" i="2"/>
  <c r="Q1178" i="2"/>
  <c r="Q1179" i="2"/>
  <c r="Q1180" i="2"/>
  <c r="Q1181" i="2"/>
  <c r="Q1182" i="2"/>
  <c r="Q1183" i="2"/>
  <c r="Q1184" i="2"/>
  <c r="Q1185" i="2"/>
  <c r="Q1186" i="2"/>
  <c r="Q1187" i="2"/>
  <c r="Q1188" i="2"/>
  <c r="Q1189" i="2"/>
  <c r="Q1190" i="2"/>
  <c r="Q1191" i="2"/>
  <c r="Q1192" i="2"/>
  <c r="Q1193" i="2"/>
  <c r="Q1194" i="2"/>
  <c r="Q1195" i="2"/>
  <c r="Q1196" i="2"/>
  <c r="Q1197" i="2"/>
  <c r="Q1198" i="2"/>
  <c r="Q1199" i="2"/>
  <c r="Q1200" i="2"/>
  <c r="Q1201" i="2"/>
  <c r="Q1202" i="2"/>
  <c r="Q1203" i="2"/>
  <c r="Q1204" i="2"/>
  <c r="Q1205" i="2"/>
  <c r="Q1206" i="2"/>
  <c r="Q1207" i="2"/>
  <c r="Q1208" i="2"/>
  <c r="Q1209" i="2"/>
  <c r="Q1210" i="2"/>
  <c r="Q1211" i="2"/>
  <c r="Q1212" i="2"/>
  <c r="Q1213" i="2"/>
  <c r="Q1214" i="2"/>
  <c r="Q1215" i="2"/>
  <c r="Q1216" i="2"/>
  <c r="Q1217" i="2"/>
  <c r="Q1218" i="2"/>
  <c r="Q1219" i="2"/>
  <c r="Q1220" i="2"/>
  <c r="Q1221" i="2"/>
  <c r="Q1222" i="2"/>
  <c r="Q1223" i="2"/>
  <c r="Q1224" i="2"/>
  <c r="Q1225" i="2"/>
  <c r="Q1226" i="2"/>
  <c r="Q1227" i="2"/>
  <c r="Q1228" i="2"/>
  <c r="Q1229" i="2"/>
  <c r="Q1230" i="2"/>
  <c r="Q1231" i="2"/>
  <c r="Q1232" i="2"/>
  <c r="Q1233" i="2"/>
  <c r="Q1234" i="2"/>
  <c r="Q1235" i="2"/>
  <c r="Q1236" i="2"/>
  <c r="Q1237" i="2"/>
  <c r="Q1238" i="2"/>
  <c r="Q1239" i="2"/>
  <c r="Q1240" i="2"/>
  <c r="Q1241" i="2"/>
  <c r="Q1242" i="2"/>
  <c r="Q1243" i="2"/>
  <c r="Q1244" i="2"/>
  <c r="Q1245" i="2"/>
  <c r="Q1246" i="2"/>
  <c r="Q1247" i="2"/>
  <c r="Q1248" i="2"/>
  <c r="Q1249" i="2"/>
  <c r="Q1250" i="2"/>
  <c r="Q1251" i="2"/>
  <c r="Q1252" i="2"/>
  <c r="Q1253" i="2"/>
  <c r="Q1254" i="2"/>
  <c r="Q1255" i="2"/>
  <c r="Q1256" i="2"/>
  <c r="Q1257" i="2"/>
  <c r="Q1258" i="2"/>
  <c r="Q1259" i="2"/>
  <c r="Q1260" i="2"/>
  <c r="Q1261" i="2"/>
  <c r="Q1262" i="2"/>
  <c r="Q1263" i="2"/>
  <c r="Q1264" i="2"/>
  <c r="Q1265" i="2"/>
  <c r="Q1266" i="2"/>
  <c r="Q1267" i="2"/>
  <c r="Q1268" i="2"/>
  <c r="Q1269" i="2"/>
  <c r="Q1270" i="2"/>
  <c r="Q1271" i="2"/>
  <c r="Q1272" i="2"/>
  <c r="Q1273" i="2"/>
  <c r="Q1274" i="2"/>
  <c r="Q1275" i="2"/>
  <c r="Q1276" i="2"/>
  <c r="Q1277" i="2"/>
  <c r="Q1278" i="2"/>
  <c r="Q1279" i="2"/>
  <c r="Q1280" i="2"/>
  <c r="Q1281" i="2"/>
  <c r="Q1282" i="2"/>
  <c r="Q1283" i="2"/>
  <c r="Q1284" i="2"/>
  <c r="Q1285" i="2"/>
  <c r="Q1286" i="2"/>
  <c r="Q1287" i="2"/>
  <c r="Q1288" i="2"/>
  <c r="Q1289" i="2"/>
  <c r="Q1290" i="2"/>
  <c r="Q1291" i="2"/>
  <c r="Q1292" i="2"/>
  <c r="Q1293" i="2"/>
  <c r="Q1294" i="2"/>
  <c r="Q1295" i="2"/>
  <c r="Q1296" i="2"/>
  <c r="Q1297" i="2"/>
  <c r="Q1298" i="2"/>
  <c r="Q1299" i="2"/>
  <c r="Q1300" i="2"/>
  <c r="Q1301" i="2"/>
  <c r="Q1302" i="2"/>
  <c r="Q1303" i="2"/>
  <c r="Q1304" i="2"/>
  <c r="Q1305" i="2"/>
  <c r="Q1306" i="2"/>
  <c r="Q1307" i="2"/>
  <c r="Q1308" i="2"/>
  <c r="Q1309" i="2"/>
  <c r="Q1310" i="2"/>
  <c r="Q1311" i="2"/>
  <c r="Q1312" i="2"/>
  <c r="Q1313" i="2"/>
  <c r="Q1314" i="2"/>
  <c r="Q1315" i="2"/>
  <c r="Q1316" i="2"/>
  <c r="Q1317" i="2"/>
  <c r="Q1318" i="2"/>
  <c r="Q1319" i="2"/>
  <c r="Q1320" i="2"/>
  <c r="Q1321" i="2"/>
  <c r="Q1322" i="2"/>
  <c r="Q1323" i="2"/>
  <c r="Q1324" i="2"/>
  <c r="Q1325" i="2"/>
  <c r="Q1326" i="2"/>
  <c r="Q1327" i="2"/>
  <c r="Q1328" i="2"/>
  <c r="Q1329" i="2"/>
  <c r="Q1330" i="2"/>
  <c r="Q1331" i="2"/>
  <c r="Q1332" i="2"/>
  <c r="Q1333" i="2"/>
  <c r="Q1334" i="2"/>
  <c r="Q1335" i="2"/>
  <c r="Q1336" i="2"/>
  <c r="Q1337" i="2"/>
  <c r="Q1338" i="2"/>
  <c r="Q1339" i="2"/>
  <c r="Q1340" i="2"/>
  <c r="Q1341" i="2"/>
  <c r="Q1342" i="2"/>
  <c r="Q1343" i="2"/>
  <c r="Q1344" i="2"/>
  <c r="Q1345" i="2"/>
  <c r="Q1346" i="2"/>
  <c r="Q1347" i="2"/>
  <c r="Q1348" i="2"/>
  <c r="Q1349" i="2"/>
  <c r="Q1350" i="2"/>
  <c r="Q1351" i="2"/>
  <c r="Q1352" i="2"/>
  <c r="Q1353" i="2"/>
  <c r="Q1354" i="2"/>
  <c r="Q1355" i="2"/>
  <c r="Q1356" i="2"/>
  <c r="Q1357" i="2"/>
  <c r="Q1358" i="2"/>
  <c r="Q1359" i="2"/>
  <c r="Q1360" i="2"/>
  <c r="Q1361" i="2"/>
  <c r="Q1362" i="2"/>
  <c r="Q1363" i="2"/>
  <c r="Q1364" i="2"/>
  <c r="Q1365" i="2"/>
  <c r="Q1366" i="2"/>
  <c r="Q1367" i="2"/>
  <c r="Q1368" i="2"/>
  <c r="Q1369" i="2"/>
  <c r="Q1370" i="2"/>
  <c r="Q1371" i="2"/>
  <c r="Q1372" i="2"/>
  <c r="Q1373" i="2"/>
  <c r="Q1374" i="2"/>
  <c r="Q1375" i="2"/>
  <c r="Q1376" i="2"/>
  <c r="Q1377" i="2"/>
  <c r="Q1378" i="2"/>
  <c r="Q1379" i="2"/>
  <c r="Q1380" i="2"/>
  <c r="Q1381" i="2"/>
  <c r="Q1382" i="2"/>
  <c r="Q1383" i="2"/>
  <c r="Q1384" i="2"/>
  <c r="Q1385" i="2"/>
  <c r="Q1386" i="2"/>
  <c r="Q1387" i="2"/>
  <c r="Q1388" i="2"/>
  <c r="Q1389" i="2"/>
  <c r="Q1390" i="2"/>
  <c r="Q1391" i="2"/>
  <c r="Q1392" i="2"/>
  <c r="Q1393" i="2"/>
  <c r="Q1394" i="2"/>
  <c r="Q1395" i="2"/>
  <c r="Q1396" i="2"/>
  <c r="Q1397" i="2"/>
  <c r="Q1398" i="2"/>
  <c r="Q1399" i="2"/>
  <c r="Q1400" i="2"/>
  <c r="Q1401" i="2"/>
  <c r="Q1402" i="2"/>
  <c r="Q1403" i="2"/>
  <c r="Q1404" i="2"/>
  <c r="Q1405" i="2"/>
  <c r="Q1406" i="2"/>
  <c r="Q1407" i="2"/>
  <c r="Q1408" i="2"/>
  <c r="Q1409" i="2"/>
  <c r="Q1410" i="2"/>
  <c r="Q1411" i="2"/>
  <c r="Q1412" i="2"/>
  <c r="Q1413" i="2"/>
  <c r="Q1414" i="2"/>
  <c r="Q1415" i="2"/>
  <c r="Q1416" i="2"/>
  <c r="Q1417" i="2"/>
  <c r="Q1418" i="2"/>
  <c r="Q1419" i="2"/>
  <c r="Q1420" i="2"/>
  <c r="Q1421" i="2"/>
  <c r="Q1422" i="2"/>
  <c r="Q1423" i="2"/>
  <c r="Q1424" i="2"/>
  <c r="Q1425" i="2"/>
  <c r="Q1426" i="2"/>
  <c r="Q1427" i="2"/>
  <c r="Q1428" i="2"/>
  <c r="Q1429" i="2"/>
  <c r="Q1430" i="2"/>
  <c r="Q1431" i="2"/>
  <c r="Q1432" i="2"/>
  <c r="Q1433" i="2"/>
  <c r="Q1434" i="2"/>
  <c r="Q1435" i="2"/>
  <c r="Q1436" i="2"/>
  <c r="Q1437" i="2"/>
  <c r="Q1438" i="2"/>
  <c r="Q1439" i="2"/>
  <c r="Q1440" i="2"/>
  <c r="Q1441" i="2"/>
  <c r="Q1442" i="2"/>
  <c r="Q1443" i="2"/>
  <c r="Q1444" i="2"/>
  <c r="Q1445" i="2"/>
  <c r="Q1446" i="2"/>
  <c r="Q1447" i="2"/>
  <c r="Q1448" i="2"/>
  <c r="Q1449" i="2"/>
  <c r="Q1450" i="2"/>
  <c r="Q1451" i="2"/>
  <c r="Q1452" i="2"/>
  <c r="Q1453" i="2"/>
  <c r="Q1454" i="2"/>
  <c r="Q1455" i="2"/>
  <c r="Q1456" i="2"/>
  <c r="Q1457" i="2"/>
  <c r="Q1458" i="2"/>
  <c r="Q1459" i="2"/>
  <c r="Q1460" i="2"/>
  <c r="Q1461" i="2"/>
  <c r="Q1462" i="2"/>
  <c r="Q1463" i="2"/>
  <c r="Q1464" i="2"/>
  <c r="Q1465" i="2"/>
  <c r="Q1466" i="2"/>
  <c r="Q1467" i="2"/>
  <c r="Q1468" i="2"/>
  <c r="Q1469" i="2"/>
  <c r="Q1470" i="2"/>
  <c r="Q1471" i="2"/>
  <c r="Q1472" i="2"/>
  <c r="Q1473" i="2"/>
  <c r="Q1474" i="2"/>
  <c r="Q1475" i="2"/>
  <c r="Q1476" i="2"/>
  <c r="Q1477" i="2"/>
  <c r="Q1478" i="2"/>
  <c r="Q1479" i="2"/>
  <c r="Q1480" i="2"/>
  <c r="Q1481" i="2"/>
  <c r="Q1482" i="2"/>
  <c r="Q1483" i="2"/>
  <c r="Q1484" i="2"/>
  <c r="Q1485" i="2"/>
  <c r="Q1486" i="2"/>
  <c r="Q1487" i="2"/>
  <c r="Q1488" i="2"/>
  <c r="Q1489" i="2"/>
  <c r="Q1490" i="2"/>
  <c r="Q1491" i="2"/>
  <c r="Q1492" i="2"/>
  <c r="Q1493" i="2"/>
  <c r="Q1494" i="2"/>
  <c r="Q1495" i="2"/>
  <c r="Q1496" i="2"/>
  <c r="Q1497" i="2"/>
  <c r="Q1498" i="2"/>
  <c r="Q1499" i="2"/>
  <c r="Q1500" i="2"/>
  <c r="Q1501" i="2"/>
  <c r="Q1502" i="2"/>
  <c r="Q1503" i="2"/>
  <c r="Q1504" i="2"/>
  <c r="Q1505" i="2"/>
  <c r="Q1506" i="2"/>
  <c r="Q1507" i="2"/>
  <c r="Q1508" i="2"/>
  <c r="Q1509" i="2"/>
  <c r="Q1510" i="2"/>
  <c r="Q1511" i="2"/>
  <c r="Q1512" i="2"/>
  <c r="Q1513" i="2"/>
  <c r="Q1514" i="2"/>
  <c r="Q1515" i="2"/>
  <c r="Q1516" i="2"/>
  <c r="Q1517" i="2"/>
  <c r="Q1518" i="2"/>
  <c r="Q1519" i="2"/>
  <c r="Q1520" i="2"/>
  <c r="Q1521" i="2"/>
  <c r="Q1522" i="2"/>
  <c r="Q1523" i="2"/>
  <c r="Q1524" i="2"/>
  <c r="Q1525" i="2"/>
  <c r="Q1526" i="2"/>
  <c r="Q1527" i="2"/>
  <c r="Q1528" i="2"/>
  <c r="Q1529" i="2"/>
  <c r="Q1530" i="2"/>
  <c r="Q1531" i="2"/>
  <c r="Q1532" i="2"/>
  <c r="Q1533" i="2"/>
  <c r="Q1534" i="2"/>
  <c r="Q1535" i="2"/>
  <c r="Q1536" i="2"/>
  <c r="Q1537" i="2"/>
  <c r="Q1538" i="2"/>
  <c r="Q1539" i="2"/>
  <c r="Q1540" i="2"/>
  <c r="Q1541" i="2"/>
  <c r="Q1542" i="2"/>
  <c r="Q1543" i="2"/>
  <c r="Q1544" i="2"/>
  <c r="Q1545" i="2"/>
  <c r="Q1546" i="2"/>
  <c r="Q1547" i="2"/>
  <c r="Q1548" i="2"/>
  <c r="Q1549" i="2"/>
  <c r="Q1550" i="2"/>
  <c r="Q1551" i="2"/>
  <c r="Q1552" i="2"/>
  <c r="Q1553" i="2"/>
  <c r="Q1554" i="2"/>
  <c r="Q1555" i="2"/>
  <c r="Q1556" i="2"/>
  <c r="Q1557" i="2"/>
  <c r="Q1558" i="2"/>
  <c r="Q1559" i="2"/>
  <c r="Q1560" i="2"/>
  <c r="Q1561" i="2"/>
  <c r="Q1562" i="2"/>
  <c r="Q1563" i="2"/>
  <c r="Q1564" i="2"/>
  <c r="Q1565" i="2"/>
  <c r="Q1566" i="2"/>
  <c r="Q1567" i="2"/>
  <c r="Q1568" i="2"/>
  <c r="Q1569" i="2"/>
  <c r="Q1570" i="2"/>
  <c r="Q1571" i="2"/>
  <c r="Q1572" i="2"/>
  <c r="Q1573" i="2"/>
  <c r="Q1574" i="2"/>
  <c r="Q1575" i="2"/>
  <c r="Q1576" i="2"/>
  <c r="Q1577" i="2"/>
  <c r="Q1578" i="2"/>
  <c r="Q1579" i="2"/>
  <c r="Q1580" i="2"/>
  <c r="Q1581" i="2"/>
  <c r="Q1582" i="2"/>
  <c r="Q1583" i="2"/>
  <c r="Q1584" i="2"/>
  <c r="Q1585" i="2"/>
  <c r="Q1586" i="2"/>
  <c r="Q1587" i="2"/>
  <c r="Q1588" i="2"/>
  <c r="Q1589" i="2"/>
  <c r="Q1590" i="2"/>
  <c r="Q1591" i="2"/>
  <c r="Q1592" i="2"/>
  <c r="Q1593" i="2"/>
  <c r="Q1594" i="2"/>
  <c r="Q1595" i="2"/>
  <c r="Q1596" i="2"/>
  <c r="Q1597" i="2"/>
  <c r="Q1598" i="2"/>
  <c r="Q1599" i="2"/>
  <c r="Q1600" i="2"/>
  <c r="Q1601" i="2"/>
  <c r="Q1602" i="2"/>
  <c r="Q1603" i="2"/>
  <c r="Q1604" i="2"/>
  <c r="Q1605" i="2"/>
  <c r="Q1606" i="2"/>
  <c r="Q1607" i="2"/>
  <c r="Q1608" i="2"/>
  <c r="Q1609" i="2"/>
  <c r="Q1610" i="2"/>
  <c r="Q1611" i="2"/>
  <c r="Q1612" i="2"/>
  <c r="Q1613" i="2"/>
  <c r="Q1614" i="2"/>
  <c r="Q1615" i="2"/>
  <c r="Q1616" i="2"/>
  <c r="Q1617" i="2"/>
  <c r="Q1618" i="2"/>
  <c r="Q1619" i="2"/>
  <c r="Q1620" i="2"/>
  <c r="Q1621" i="2"/>
  <c r="Q1622" i="2"/>
  <c r="Q1623" i="2"/>
  <c r="Q1624" i="2"/>
  <c r="Q1625" i="2"/>
  <c r="Q1626" i="2"/>
  <c r="Q1627" i="2"/>
  <c r="Q1628" i="2"/>
  <c r="Q1629" i="2"/>
  <c r="Q1630" i="2"/>
  <c r="Q1631" i="2"/>
  <c r="Q1632" i="2"/>
  <c r="Q1633" i="2"/>
  <c r="Q1634" i="2"/>
  <c r="Q1635" i="2"/>
  <c r="Q1636" i="2"/>
  <c r="Q1637" i="2"/>
  <c r="Q1638" i="2"/>
  <c r="Q1639" i="2"/>
  <c r="Q1640" i="2"/>
  <c r="Q1641" i="2"/>
  <c r="Q1642" i="2"/>
  <c r="Q1643" i="2"/>
  <c r="Q1644" i="2"/>
  <c r="Q1645" i="2"/>
  <c r="Q1646" i="2"/>
  <c r="Q1647" i="2"/>
  <c r="Q1648" i="2"/>
  <c r="Q1649" i="2"/>
  <c r="Q1650" i="2"/>
  <c r="Q1651" i="2"/>
  <c r="Q1652" i="2"/>
  <c r="Q1653" i="2"/>
  <c r="Q1654" i="2"/>
  <c r="Q1655" i="2"/>
  <c r="Q1656" i="2"/>
  <c r="Q1657" i="2"/>
  <c r="Q1658" i="2"/>
  <c r="Q1659" i="2"/>
  <c r="Q1660" i="2"/>
  <c r="Q1661" i="2"/>
  <c r="Q1662" i="2"/>
  <c r="Q1663" i="2"/>
  <c r="Q1664" i="2"/>
  <c r="Q1665" i="2"/>
  <c r="Q1666" i="2"/>
  <c r="Q1667" i="2"/>
  <c r="Q1668" i="2"/>
  <c r="Q1669" i="2"/>
  <c r="Q1670" i="2"/>
  <c r="Q1671" i="2"/>
  <c r="Q1672" i="2"/>
  <c r="Q1673" i="2"/>
  <c r="Q1674" i="2"/>
  <c r="Q1675" i="2"/>
  <c r="Q1676" i="2"/>
  <c r="Q1677" i="2"/>
  <c r="Q1678" i="2"/>
  <c r="Q1679" i="2"/>
  <c r="Q1680" i="2"/>
  <c r="Q1681" i="2"/>
  <c r="Q1682" i="2"/>
  <c r="Q1683" i="2"/>
  <c r="Q1684" i="2"/>
  <c r="Q1685" i="2"/>
  <c r="Q1686" i="2"/>
  <c r="Q1687" i="2"/>
  <c r="Q1688" i="2"/>
  <c r="Q1689" i="2"/>
  <c r="Q1690" i="2"/>
  <c r="Q1691" i="2"/>
  <c r="Q1692" i="2"/>
  <c r="Q1693" i="2"/>
  <c r="Q1694" i="2"/>
  <c r="Q1695" i="2"/>
  <c r="Q1696" i="2"/>
  <c r="Q1697" i="2"/>
  <c r="Q1698" i="2"/>
  <c r="Q1699" i="2"/>
  <c r="Q1700" i="2"/>
  <c r="Q1701" i="2"/>
  <c r="Q1702" i="2"/>
  <c r="Q1703" i="2"/>
  <c r="Q1704" i="2"/>
  <c r="Q1705" i="2"/>
  <c r="Q1706" i="2"/>
  <c r="Q1707" i="2"/>
  <c r="Q1708" i="2"/>
  <c r="Q1709" i="2"/>
  <c r="Q1710" i="2"/>
  <c r="Q1711" i="2"/>
  <c r="Q1712" i="2"/>
  <c r="Q1713" i="2"/>
  <c r="Q1714" i="2"/>
  <c r="Q1715" i="2"/>
  <c r="Q1716" i="2"/>
  <c r="Q1717" i="2"/>
  <c r="Q1718" i="2"/>
  <c r="Q1719" i="2"/>
  <c r="Q1720" i="2"/>
  <c r="Q1721" i="2"/>
  <c r="Q1722" i="2"/>
  <c r="Q1723" i="2"/>
  <c r="Q1724" i="2"/>
  <c r="Q1725" i="2"/>
  <c r="Q1726" i="2"/>
  <c r="Q1727" i="2"/>
  <c r="Q1728" i="2"/>
  <c r="Q1729" i="2"/>
  <c r="Q1730" i="2"/>
  <c r="Q1731" i="2"/>
  <c r="Q1732" i="2"/>
  <c r="Q1733" i="2"/>
  <c r="Q1734" i="2"/>
  <c r="Q1735" i="2"/>
  <c r="Q1736" i="2"/>
  <c r="Q1737" i="2"/>
  <c r="Q1738" i="2"/>
  <c r="Q1739" i="2"/>
  <c r="Q1740" i="2"/>
  <c r="Q1741" i="2"/>
  <c r="Q1742" i="2"/>
  <c r="Q1743" i="2"/>
  <c r="Q1744" i="2"/>
  <c r="Q1745" i="2"/>
  <c r="Q1746" i="2"/>
  <c r="Q1747" i="2"/>
  <c r="Q1748" i="2"/>
  <c r="Q1749" i="2"/>
  <c r="Q1750" i="2"/>
  <c r="Q1751" i="2"/>
  <c r="Q1752" i="2"/>
  <c r="Q1753" i="2"/>
  <c r="Q1754" i="2"/>
  <c r="Q1755" i="2"/>
  <c r="Q1756" i="2"/>
  <c r="Q1757" i="2"/>
  <c r="Q1758" i="2"/>
  <c r="Q1759" i="2"/>
  <c r="Q1760" i="2"/>
  <c r="Q1761" i="2"/>
  <c r="Q1762" i="2"/>
  <c r="Q1763" i="2"/>
  <c r="Q1764" i="2"/>
  <c r="Q1765" i="2"/>
  <c r="Q1766" i="2"/>
  <c r="Q1767" i="2"/>
  <c r="Q1768" i="2"/>
  <c r="Q1769" i="2"/>
  <c r="Q1770" i="2"/>
  <c r="Q1771" i="2"/>
  <c r="Q1772" i="2"/>
  <c r="Q1773" i="2"/>
  <c r="Q1774" i="2"/>
  <c r="Q1775" i="2"/>
  <c r="Q1776" i="2"/>
  <c r="Q1777" i="2"/>
  <c r="Q1778" i="2"/>
  <c r="Q1779" i="2"/>
  <c r="Q1780" i="2"/>
  <c r="Q1781" i="2"/>
  <c r="Q1782" i="2"/>
  <c r="Q1783" i="2"/>
  <c r="Q1784" i="2"/>
  <c r="Q1785" i="2"/>
  <c r="Q1786" i="2"/>
  <c r="Q1787" i="2"/>
  <c r="Q1788" i="2"/>
  <c r="Q1789" i="2"/>
  <c r="Q1790" i="2"/>
  <c r="Q1791" i="2"/>
  <c r="Q1792" i="2"/>
  <c r="Q1793" i="2"/>
  <c r="Q1794" i="2"/>
  <c r="Q1795" i="2"/>
  <c r="Q1796" i="2"/>
  <c r="Q1797" i="2"/>
  <c r="Q1798" i="2"/>
  <c r="Q1799" i="2"/>
  <c r="Q1800" i="2"/>
  <c r="Q1801" i="2"/>
  <c r="Q1802" i="2"/>
  <c r="Q1803" i="2"/>
  <c r="Q1804" i="2"/>
  <c r="Q1805" i="2"/>
  <c r="Q1806" i="2"/>
  <c r="Q1807" i="2"/>
  <c r="Q1808" i="2"/>
  <c r="Q1809" i="2"/>
  <c r="Q1810" i="2"/>
  <c r="Q1811" i="2"/>
  <c r="Q1812" i="2"/>
  <c r="Q1813" i="2"/>
  <c r="Q1814" i="2"/>
  <c r="Q1815" i="2"/>
  <c r="Q1816" i="2"/>
  <c r="Q1817" i="2"/>
  <c r="Q1818" i="2"/>
  <c r="Q1819" i="2"/>
  <c r="Q1820" i="2"/>
  <c r="Q1821" i="2"/>
  <c r="Q1822" i="2"/>
  <c r="Q1823" i="2"/>
  <c r="Q1824" i="2"/>
  <c r="Q1825" i="2"/>
  <c r="Q1826" i="2"/>
  <c r="Q1827" i="2"/>
  <c r="Q1828" i="2"/>
  <c r="Q1829" i="2"/>
  <c r="Q1830" i="2"/>
  <c r="Q1831" i="2"/>
  <c r="Q1832" i="2"/>
  <c r="Q1833" i="2"/>
  <c r="Q1834" i="2"/>
  <c r="Q1835" i="2"/>
  <c r="Q1836" i="2"/>
  <c r="Q1837" i="2"/>
  <c r="Q1838" i="2"/>
  <c r="Q1839" i="2"/>
  <c r="Q1840" i="2"/>
  <c r="Q1841" i="2"/>
  <c r="Q1842" i="2"/>
  <c r="Q1843" i="2"/>
  <c r="Q1844" i="2"/>
  <c r="Q1845" i="2"/>
  <c r="Q1846" i="2"/>
  <c r="Q1847" i="2"/>
  <c r="Q1848" i="2"/>
  <c r="Q1849" i="2"/>
  <c r="Q1850" i="2"/>
  <c r="Q1851" i="2"/>
  <c r="Q1852" i="2"/>
  <c r="Q1853" i="2"/>
  <c r="Q1854" i="2"/>
  <c r="Q1855" i="2"/>
  <c r="Q1856" i="2"/>
  <c r="Q1857" i="2"/>
  <c r="Q1858" i="2"/>
  <c r="Q1859" i="2"/>
  <c r="Q1860" i="2"/>
  <c r="Q1861" i="2"/>
  <c r="Q1862" i="2"/>
  <c r="Q1863" i="2"/>
  <c r="Q1864" i="2"/>
  <c r="Q1865" i="2"/>
  <c r="Q1866" i="2"/>
  <c r="Q1867" i="2"/>
  <c r="Q1868" i="2"/>
  <c r="Q1869" i="2"/>
  <c r="Q1870" i="2"/>
  <c r="Q1871" i="2"/>
  <c r="Q1872" i="2"/>
  <c r="Q1873" i="2"/>
  <c r="Q1874" i="2"/>
  <c r="Q1875" i="2"/>
  <c r="Q1876" i="2"/>
  <c r="Q1877" i="2"/>
  <c r="Q1878" i="2"/>
  <c r="Q1879" i="2"/>
  <c r="Q1880" i="2"/>
  <c r="Q1881" i="2"/>
  <c r="Q1882" i="2"/>
  <c r="Q1883" i="2"/>
  <c r="Q1884" i="2"/>
  <c r="Q1885" i="2"/>
  <c r="Q1886" i="2"/>
  <c r="Q1887" i="2"/>
  <c r="Q1888" i="2"/>
  <c r="Q1889" i="2"/>
  <c r="Q1890" i="2"/>
  <c r="Q1891" i="2"/>
  <c r="Q1892" i="2"/>
  <c r="Q1893" i="2"/>
  <c r="Q1894" i="2"/>
  <c r="Q1895" i="2"/>
  <c r="Q1896" i="2"/>
  <c r="Q1897" i="2"/>
  <c r="Q1898" i="2"/>
  <c r="Q1899" i="2"/>
  <c r="Q1900" i="2"/>
  <c r="Q1901" i="2"/>
  <c r="Q1902" i="2"/>
  <c r="Q1903" i="2"/>
  <c r="Q1904" i="2"/>
  <c r="Q1905" i="2"/>
  <c r="Q1906" i="2"/>
  <c r="Q1907" i="2"/>
  <c r="Q1908" i="2"/>
  <c r="Q1909" i="2"/>
  <c r="Q1910" i="2"/>
  <c r="Q1911" i="2"/>
  <c r="Q1912" i="2"/>
  <c r="Q1913" i="2"/>
  <c r="Q1914" i="2"/>
  <c r="Q1915" i="2"/>
  <c r="Q1916" i="2"/>
  <c r="Q1917" i="2"/>
  <c r="Q1918" i="2"/>
  <c r="Q1919" i="2"/>
  <c r="Q1920" i="2"/>
  <c r="Q1921" i="2"/>
  <c r="Q1922" i="2"/>
  <c r="Q1923" i="2"/>
  <c r="Q1924" i="2"/>
  <c r="Q1925" i="2"/>
  <c r="Q1926" i="2"/>
  <c r="Q1927" i="2"/>
  <c r="Q1928" i="2"/>
  <c r="Q1929" i="2"/>
  <c r="Q1930" i="2"/>
  <c r="Q1931" i="2"/>
  <c r="Q1932" i="2"/>
  <c r="Q1933" i="2"/>
  <c r="Q1934" i="2"/>
  <c r="Q1935" i="2"/>
  <c r="Q1936" i="2"/>
  <c r="Q1937" i="2"/>
  <c r="Q1938" i="2"/>
  <c r="Q1939" i="2"/>
  <c r="Q1940" i="2"/>
  <c r="Q1941" i="2"/>
  <c r="Q1942" i="2"/>
  <c r="Q1943" i="2"/>
  <c r="Q1944" i="2"/>
  <c r="Q1945" i="2"/>
  <c r="Q1946" i="2"/>
  <c r="Q1947" i="2"/>
  <c r="Q1948" i="2"/>
  <c r="Q1949" i="2"/>
  <c r="Q1950" i="2"/>
  <c r="Q1951" i="2"/>
  <c r="Q1952" i="2"/>
  <c r="Q1953" i="2"/>
  <c r="Q1954" i="2"/>
  <c r="Q1955" i="2"/>
  <c r="Q1956" i="2"/>
  <c r="Q1957" i="2"/>
  <c r="Q1958" i="2"/>
  <c r="Q1959" i="2"/>
  <c r="Q1960" i="2"/>
  <c r="Q1961" i="2"/>
  <c r="Q1962" i="2"/>
  <c r="Q1963" i="2"/>
  <c r="Q1964" i="2"/>
  <c r="Q1965" i="2"/>
  <c r="Q1966" i="2"/>
  <c r="Q1967" i="2"/>
  <c r="Q1968" i="2"/>
  <c r="Q1969" i="2"/>
  <c r="Q1970" i="2"/>
  <c r="Q1971" i="2"/>
  <c r="Q1972" i="2"/>
  <c r="Q1973" i="2"/>
  <c r="Q1974" i="2"/>
  <c r="Q1975" i="2"/>
  <c r="Q1976" i="2"/>
  <c r="Q1977" i="2"/>
  <c r="Q1978" i="2"/>
  <c r="Q1979" i="2"/>
  <c r="Q1980" i="2"/>
  <c r="Q1981" i="2"/>
  <c r="Q1982" i="2"/>
  <c r="Q1983" i="2"/>
  <c r="Q1984" i="2"/>
  <c r="Q1985" i="2"/>
  <c r="Q1986" i="2"/>
  <c r="Q1987" i="2"/>
  <c r="Q1988" i="2"/>
  <c r="Q1989" i="2"/>
  <c r="Q1990" i="2"/>
  <c r="Q1991" i="2"/>
  <c r="Q1992" i="2"/>
  <c r="Q1993" i="2"/>
  <c r="Q1994" i="2"/>
  <c r="Q1995" i="2"/>
  <c r="Q1996" i="2"/>
  <c r="Q1997" i="2"/>
  <c r="Q1998" i="2"/>
  <c r="Q1999" i="2"/>
  <c r="Q2000"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P1307" i="2"/>
  <c r="P1308" i="2"/>
  <c r="P1309" i="2"/>
  <c r="P1310" i="2"/>
  <c r="P1311" i="2"/>
  <c r="P1312" i="2"/>
  <c r="P1313" i="2"/>
  <c r="P1314" i="2"/>
  <c r="P1315" i="2"/>
  <c r="P1316" i="2"/>
  <c r="P1317" i="2"/>
  <c r="P1318" i="2"/>
  <c r="P1319" i="2"/>
  <c r="P1320" i="2"/>
  <c r="P1321" i="2"/>
  <c r="P1322" i="2"/>
  <c r="P1323" i="2"/>
  <c r="P1324" i="2"/>
  <c r="P1325" i="2"/>
  <c r="P1326" i="2"/>
  <c r="P1327" i="2"/>
  <c r="P1328" i="2"/>
  <c r="P1329" i="2"/>
  <c r="P1330" i="2"/>
  <c r="P1331" i="2"/>
  <c r="P1332" i="2"/>
  <c r="P1333" i="2"/>
  <c r="P1334" i="2"/>
  <c r="P1335" i="2"/>
  <c r="P1336" i="2"/>
  <c r="P1337" i="2"/>
  <c r="P1338" i="2"/>
  <c r="P1339" i="2"/>
  <c r="P1340" i="2"/>
  <c r="P1341" i="2"/>
  <c r="P1342" i="2"/>
  <c r="P1343" i="2"/>
  <c r="P1344" i="2"/>
  <c r="P1345" i="2"/>
  <c r="P1346" i="2"/>
  <c r="P1347" i="2"/>
  <c r="P1348" i="2"/>
  <c r="P1349" i="2"/>
  <c r="P1350" i="2"/>
  <c r="P1351" i="2"/>
  <c r="P1352" i="2"/>
  <c r="P1353" i="2"/>
  <c r="P1354" i="2"/>
  <c r="P1355" i="2"/>
  <c r="P1356" i="2"/>
  <c r="P1357" i="2"/>
  <c r="P1358" i="2"/>
  <c r="P1359" i="2"/>
  <c r="P1360" i="2"/>
  <c r="P1361" i="2"/>
  <c r="P1362" i="2"/>
  <c r="P1363" i="2"/>
  <c r="P1364" i="2"/>
  <c r="P1365" i="2"/>
  <c r="P1366" i="2"/>
  <c r="P1367" i="2"/>
  <c r="P1368" i="2"/>
  <c r="P1369" i="2"/>
  <c r="P1370" i="2"/>
  <c r="P1371" i="2"/>
  <c r="P1372" i="2"/>
  <c r="P1373" i="2"/>
  <c r="P1374" i="2"/>
  <c r="P1375" i="2"/>
  <c r="P1376" i="2"/>
  <c r="P1377" i="2"/>
  <c r="P1378" i="2"/>
  <c r="P1379" i="2"/>
  <c r="P1380" i="2"/>
  <c r="P1381" i="2"/>
  <c r="P1382" i="2"/>
  <c r="P1383" i="2"/>
  <c r="P1384" i="2"/>
  <c r="P1385" i="2"/>
  <c r="P1386" i="2"/>
  <c r="P1387" i="2"/>
  <c r="P1388" i="2"/>
  <c r="P1389" i="2"/>
  <c r="P1390" i="2"/>
  <c r="P1391" i="2"/>
  <c r="P1392" i="2"/>
  <c r="P1393" i="2"/>
  <c r="P1394" i="2"/>
  <c r="P1395" i="2"/>
  <c r="P1396" i="2"/>
  <c r="P1397" i="2"/>
  <c r="P1398" i="2"/>
  <c r="P1399" i="2"/>
  <c r="P1400" i="2"/>
  <c r="P1401" i="2"/>
  <c r="P1402" i="2"/>
  <c r="P1403" i="2"/>
  <c r="P1404" i="2"/>
  <c r="P1405" i="2"/>
  <c r="P1406" i="2"/>
  <c r="P1407" i="2"/>
  <c r="P1408" i="2"/>
  <c r="P1409" i="2"/>
  <c r="P1410" i="2"/>
  <c r="P1411" i="2"/>
  <c r="P1412" i="2"/>
  <c r="P1413" i="2"/>
  <c r="P1414" i="2"/>
  <c r="P1415" i="2"/>
  <c r="P1416" i="2"/>
  <c r="P1417" i="2"/>
  <c r="P1418" i="2"/>
  <c r="P1419" i="2"/>
  <c r="P1420" i="2"/>
  <c r="P1421" i="2"/>
  <c r="P1422" i="2"/>
  <c r="P1423" i="2"/>
  <c r="P1424" i="2"/>
  <c r="P1425" i="2"/>
  <c r="P1426" i="2"/>
  <c r="P1427" i="2"/>
  <c r="P1428" i="2"/>
  <c r="P1429" i="2"/>
  <c r="P1430" i="2"/>
  <c r="P1431" i="2"/>
  <c r="P1432" i="2"/>
  <c r="P1433" i="2"/>
  <c r="P1434" i="2"/>
  <c r="P1435" i="2"/>
  <c r="P1436" i="2"/>
  <c r="P1437" i="2"/>
  <c r="P1438" i="2"/>
  <c r="P1439" i="2"/>
  <c r="P1440" i="2"/>
  <c r="P1441" i="2"/>
  <c r="P1442" i="2"/>
  <c r="P1443" i="2"/>
  <c r="P1444" i="2"/>
  <c r="P1445" i="2"/>
  <c r="P1446" i="2"/>
  <c r="P1447" i="2"/>
  <c r="P1448" i="2"/>
  <c r="P1449" i="2"/>
  <c r="P1450" i="2"/>
  <c r="P1451" i="2"/>
  <c r="P1452" i="2"/>
  <c r="P1453" i="2"/>
  <c r="P1454" i="2"/>
  <c r="P1455" i="2"/>
  <c r="P1456" i="2"/>
  <c r="P1457" i="2"/>
  <c r="P1458" i="2"/>
  <c r="P1459" i="2"/>
  <c r="P1460" i="2"/>
  <c r="P1461" i="2"/>
  <c r="P1462" i="2"/>
  <c r="P1463" i="2"/>
  <c r="P1464" i="2"/>
  <c r="P1465" i="2"/>
  <c r="P1466" i="2"/>
  <c r="P1467" i="2"/>
  <c r="P1468" i="2"/>
  <c r="P1469" i="2"/>
  <c r="P1470" i="2"/>
  <c r="P1471" i="2"/>
  <c r="P1472" i="2"/>
  <c r="P1473" i="2"/>
  <c r="P1474" i="2"/>
  <c r="P1475" i="2"/>
  <c r="P1476" i="2"/>
  <c r="P1477" i="2"/>
  <c r="P1478" i="2"/>
  <c r="P1479" i="2"/>
  <c r="P1480" i="2"/>
  <c r="P1481" i="2"/>
  <c r="P1482" i="2"/>
  <c r="P1483" i="2"/>
  <c r="P1484" i="2"/>
  <c r="P1485" i="2"/>
  <c r="P1486" i="2"/>
  <c r="P1487" i="2"/>
  <c r="P1488" i="2"/>
  <c r="P1489" i="2"/>
  <c r="P1490" i="2"/>
  <c r="P1491" i="2"/>
  <c r="P1492" i="2"/>
  <c r="P1493" i="2"/>
  <c r="P1494" i="2"/>
  <c r="P1495" i="2"/>
  <c r="P1496" i="2"/>
  <c r="P1497" i="2"/>
  <c r="P1498" i="2"/>
  <c r="P1499" i="2"/>
  <c r="P1500" i="2"/>
  <c r="P1501" i="2"/>
  <c r="P1502" i="2"/>
  <c r="P1503" i="2"/>
  <c r="P1504" i="2"/>
  <c r="P1505" i="2"/>
  <c r="P1506" i="2"/>
  <c r="P1507" i="2"/>
  <c r="P1508" i="2"/>
  <c r="P1509" i="2"/>
  <c r="P1510" i="2"/>
  <c r="P1511" i="2"/>
  <c r="P1512" i="2"/>
  <c r="P1513" i="2"/>
  <c r="P1514" i="2"/>
  <c r="P1515" i="2"/>
  <c r="P1516" i="2"/>
  <c r="P1517" i="2"/>
  <c r="P1518" i="2"/>
  <c r="P1519" i="2"/>
  <c r="P1520" i="2"/>
  <c r="P1521" i="2"/>
  <c r="P1522" i="2"/>
  <c r="P1523" i="2"/>
  <c r="P1524" i="2"/>
  <c r="P1525" i="2"/>
  <c r="P1526" i="2"/>
  <c r="P1527" i="2"/>
  <c r="P1528" i="2"/>
  <c r="P1529" i="2"/>
  <c r="P1530" i="2"/>
  <c r="P1531" i="2"/>
  <c r="P1532" i="2"/>
  <c r="P1533" i="2"/>
  <c r="P1534" i="2"/>
  <c r="P1535" i="2"/>
  <c r="P1536" i="2"/>
  <c r="P1537" i="2"/>
  <c r="P1538" i="2"/>
  <c r="P1539" i="2"/>
  <c r="P1540" i="2"/>
  <c r="P1541" i="2"/>
  <c r="P1542" i="2"/>
  <c r="P1543" i="2"/>
  <c r="P1544" i="2"/>
  <c r="P1545" i="2"/>
  <c r="P1546" i="2"/>
  <c r="P1547" i="2"/>
  <c r="P1548" i="2"/>
  <c r="P1549" i="2"/>
  <c r="P1550" i="2"/>
  <c r="P1551" i="2"/>
  <c r="P1552" i="2"/>
  <c r="P1553" i="2"/>
  <c r="P1554" i="2"/>
  <c r="P1555" i="2"/>
  <c r="P1556" i="2"/>
  <c r="P1557" i="2"/>
  <c r="P1558" i="2"/>
  <c r="P1559" i="2"/>
  <c r="P1560" i="2"/>
  <c r="P1561" i="2"/>
  <c r="P1562" i="2"/>
  <c r="P1563" i="2"/>
  <c r="P1564" i="2"/>
  <c r="P1565" i="2"/>
  <c r="P1566" i="2"/>
  <c r="P1567" i="2"/>
  <c r="P1568" i="2"/>
  <c r="P1569" i="2"/>
  <c r="P1570" i="2"/>
  <c r="P1571" i="2"/>
  <c r="P1572" i="2"/>
  <c r="P1573" i="2"/>
  <c r="P1574" i="2"/>
  <c r="P1575" i="2"/>
  <c r="P1576" i="2"/>
  <c r="P1577" i="2"/>
  <c r="P1578" i="2"/>
  <c r="P1579" i="2"/>
  <c r="P1580" i="2"/>
  <c r="P1581" i="2"/>
  <c r="P1582" i="2"/>
  <c r="P1583" i="2"/>
  <c r="P1584" i="2"/>
  <c r="P1585" i="2"/>
  <c r="P1586" i="2"/>
  <c r="P1587" i="2"/>
  <c r="P1588" i="2"/>
  <c r="P1589" i="2"/>
  <c r="P1590" i="2"/>
  <c r="P1591" i="2"/>
  <c r="P1592" i="2"/>
  <c r="P1593" i="2"/>
  <c r="P1594" i="2"/>
  <c r="P1595" i="2"/>
  <c r="P1596" i="2"/>
  <c r="P1597" i="2"/>
  <c r="P1598" i="2"/>
  <c r="P1599" i="2"/>
  <c r="P1600" i="2"/>
  <c r="P1601" i="2"/>
  <c r="P1602" i="2"/>
  <c r="P1603" i="2"/>
  <c r="P1604" i="2"/>
  <c r="P1605" i="2"/>
  <c r="P1606" i="2"/>
  <c r="P1607" i="2"/>
  <c r="P1608" i="2"/>
  <c r="P1609" i="2"/>
  <c r="P1610" i="2"/>
  <c r="P1611" i="2"/>
  <c r="P1612" i="2"/>
  <c r="P1613" i="2"/>
  <c r="P1614" i="2"/>
  <c r="P1615" i="2"/>
  <c r="P1616" i="2"/>
  <c r="P1617" i="2"/>
  <c r="P1618" i="2"/>
  <c r="P1619" i="2"/>
  <c r="P1620" i="2"/>
  <c r="P1621" i="2"/>
  <c r="P1622" i="2"/>
  <c r="P1623" i="2"/>
  <c r="P1624" i="2"/>
  <c r="P1625" i="2"/>
  <c r="P1626" i="2"/>
  <c r="P1627" i="2"/>
  <c r="P1628" i="2"/>
  <c r="P1629" i="2"/>
  <c r="P1630" i="2"/>
  <c r="P1631" i="2"/>
  <c r="P1632" i="2"/>
  <c r="P1633" i="2"/>
  <c r="P1634" i="2"/>
  <c r="P1635" i="2"/>
  <c r="P1636" i="2"/>
  <c r="P1637" i="2"/>
  <c r="P1638" i="2"/>
  <c r="P1639" i="2"/>
  <c r="P1640" i="2"/>
  <c r="P1641" i="2"/>
  <c r="P1642" i="2"/>
  <c r="P1643" i="2"/>
  <c r="P1644" i="2"/>
  <c r="P1645" i="2"/>
  <c r="P1646" i="2"/>
  <c r="P1647" i="2"/>
  <c r="P1648" i="2"/>
  <c r="P1649" i="2"/>
  <c r="P1650" i="2"/>
  <c r="P1651" i="2"/>
  <c r="P1652" i="2"/>
  <c r="P1653" i="2"/>
  <c r="P1654" i="2"/>
  <c r="P1655" i="2"/>
  <c r="P1656" i="2"/>
  <c r="P1657" i="2"/>
  <c r="P1658" i="2"/>
  <c r="P1659" i="2"/>
  <c r="P1660" i="2"/>
  <c r="P1661" i="2"/>
  <c r="P1662" i="2"/>
  <c r="P1663" i="2"/>
  <c r="P1664" i="2"/>
  <c r="P1665" i="2"/>
  <c r="P1666" i="2"/>
  <c r="P1667" i="2"/>
  <c r="P1668" i="2"/>
  <c r="P1669" i="2"/>
  <c r="P1670" i="2"/>
  <c r="P1671" i="2"/>
  <c r="P1672" i="2"/>
  <c r="P1673" i="2"/>
  <c r="P1674" i="2"/>
  <c r="P1675" i="2"/>
  <c r="P1676" i="2"/>
  <c r="P1677" i="2"/>
  <c r="P1678" i="2"/>
  <c r="P1679" i="2"/>
  <c r="P1680" i="2"/>
  <c r="P1681" i="2"/>
  <c r="P1682" i="2"/>
  <c r="P1683" i="2"/>
  <c r="P1684" i="2"/>
  <c r="P1685" i="2"/>
  <c r="P1686" i="2"/>
  <c r="P1687" i="2"/>
  <c r="P1688" i="2"/>
  <c r="P1689" i="2"/>
  <c r="P1690" i="2"/>
  <c r="P1691" i="2"/>
  <c r="P1692" i="2"/>
  <c r="P1693" i="2"/>
  <c r="P1694" i="2"/>
  <c r="P1695" i="2"/>
  <c r="P1696" i="2"/>
  <c r="P1697" i="2"/>
  <c r="P1698" i="2"/>
  <c r="P1699" i="2"/>
  <c r="P1700" i="2"/>
  <c r="P1701" i="2"/>
  <c r="P1702" i="2"/>
  <c r="P1703" i="2"/>
  <c r="P1704" i="2"/>
  <c r="P1705" i="2"/>
  <c r="P1706" i="2"/>
  <c r="P1707" i="2"/>
  <c r="P1708" i="2"/>
  <c r="P1709" i="2"/>
  <c r="P1710" i="2"/>
  <c r="P1711" i="2"/>
  <c r="P1712" i="2"/>
  <c r="P1713" i="2"/>
  <c r="P1714" i="2"/>
  <c r="P1715" i="2"/>
  <c r="P1716" i="2"/>
  <c r="P1717" i="2"/>
  <c r="P1718" i="2"/>
  <c r="P1719" i="2"/>
  <c r="P1720" i="2"/>
  <c r="P1721" i="2"/>
  <c r="P1722" i="2"/>
  <c r="P1723" i="2"/>
  <c r="P1724" i="2"/>
  <c r="P1725" i="2"/>
  <c r="P1726" i="2"/>
  <c r="P1727" i="2"/>
  <c r="P1728" i="2"/>
  <c r="P1729" i="2"/>
  <c r="P1730" i="2"/>
  <c r="P1731" i="2"/>
  <c r="P1732" i="2"/>
  <c r="P1733" i="2"/>
  <c r="P1734" i="2"/>
  <c r="P1735" i="2"/>
  <c r="P1736" i="2"/>
  <c r="P1737" i="2"/>
  <c r="P1738" i="2"/>
  <c r="P1739" i="2"/>
  <c r="P1740" i="2"/>
  <c r="P1741" i="2"/>
  <c r="P1742" i="2"/>
  <c r="P1743" i="2"/>
  <c r="P1744" i="2"/>
  <c r="P1745" i="2"/>
  <c r="P1746" i="2"/>
  <c r="P1747" i="2"/>
  <c r="P1748" i="2"/>
  <c r="P1749" i="2"/>
  <c r="P1750" i="2"/>
  <c r="P1751" i="2"/>
  <c r="P1752" i="2"/>
  <c r="P1753" i="2"/>
  <c r="P1754" i="2"/>
  <c r="P1755" i="2"/>
  <c r="P1756" i="2"/>
  <c r="P1757" i="2"/>
  <c r="P1758" i="2"/>
  <c r="P1759" i="2"/>
  <c r="P1760" i="2"/>
  <c r="P1761" i="2"/>
  <c r="P1762" i="2"/>
  <c r="P1763" i="2"/>
  <c r="P1764" i="2"/>
  <c r="P1765" i="2"/>
  <c r="P1766" i="2"/>
  <c r="P1767" i="2"/>
  <c r="P1768" i="2"/>
  <c r="P1769" i="2"/>
  <c r="P1770" i="2"/>
  <c r="P1771" i="2"/>
  <c r="P1772" i="2"/>
  <c r="P1773" i="2"/>
  <c r="P1774" i="2"/>
  <c r="P1775" i="2"/>
  <c r="P1776" i="2"/>
  <c r="P1777" i="2"/>
  <c r="P1778" i="2"/>
  <c r="P1779" i="2"/>
  <c r="P1780" i="2"/>
  <c r="P1781" i="2"/>
  <c r="P1782" i="2"/>
  <c r="P1783" i="2"/>
  <c r="P1784" i="2"/>
  <c r="P1785" i="2"/>
  <c r="P1786" i="2"/>
  <c r="P1787" i="2"/>
  <c r="P1788" i="2"/>
  <c r="P1789" i="2"/>
  <c r="P1790" i="2"/>
  <c r="P1791" i="2"/>
  <c r="P1792" i="2"/>
  <c r="P1793" i="2"/>
  <c r="P1794" i="2"/>
  <c r="P1795" i="2"/>
  <c r="P1796" i="2"/>
  <c r="P1797" i="2"/>
  <c r="P1798" i="2"/>
  <c r="P1799" i="2"/>
  <c r="P1800" i="2"/>
  <c r="P1801" i="2"/>
  <c r="P1802" i="2"/>
  <c r="P1803" i="2"/>
  <c r="P1804" i="2"/>
  <c r="P1805" i="2"/>
  <c r="P1806" i="2"/>
  <c r="P1807" i="2"/>
  <c r="P1808" i="2"/>
  <c r="P1809" i="2"/>
  <c r="P1810" i="2"/>
  <c r="P1811" i="2"/>
  <c r="P1812" i="2"/>
  <c r="P1813" i="2"/>
  <c r="P1814" i="2"/>
  <c r="P1815" i="2"/>
  <c r="P1816" i="2"/>
  <c r="P1817" i="2"/>
  <c r="P1818" i="2"/>
  <c r="P1819" i="2"/>
  <c r="P1820" i="2"/>
  <c r="P1821" i="2"/>
  <c r="P1822" i="2"/>
  <c r="P1823" i="2"/>
  <c r="P1824" i="2"/>
  <c r="P1825" i="2"/>
  <c r="P1826" i="2"/>
  <c r="P1827" i="2"/>
  <c r="P1828" i="2"/>
  <c r="P1829" i="2"/>
  <c r="P1830" i="2"/>
  <c r="P1831" i="2"/>
  <c r="P1832" i="2"/>
  <c r="P1833" i="2"/>
  <c r="P1834" i="2"/>
  <c r="P1835" i="2"/>
  <c r="P1836" i="2"/>
  <c r="P1837" i="2"/>
  <c r="P1838" i="2"/>
  <c r="P1839" i="2"/>
  <c r="P1840" i="2"/>
  <c r="P1841" i="2"/>
  <c r="P1842" i="2"/>
  <c r="P1843" i="2"/>
  <c r="P1844" i="2"/>
  <c r="P1845" i="2"/>
  <c r="P1846" i="2"/>
  <c r="P1847" i="2"/>
  <c r="P1848" i="2"/>
  <c r="P1849" i="2"/>
  <c r="P1850" i="2"/>
  <c r="P1851" i="2"/>
  <c r="P1852" i="2"/>
  <c r="P1853" i="2"/>
  <c r="P1854" i="2"/>
  <c r="P1855" i="2"/>
  <c r="P1856" i="2"/>
  <c r="P1857" i="2"/>
  <c r="P1858" i="2"/>
  <c r="P1859" i="2"/>
  <c r="P1860" i="2"/>
  <c r="P1861" i="2"/>
  <c r="P1862" i="2"/>
  <c r="P1863" i="2"/>
  <c r="P1864" i="2"/>
  <c r="P1865" i="2"/>
  <c r="P1866" i="2"/>
  <c r="P1867" i="2"/>
  <c r="P1868" i="2"/>
  <c r="P1869" i="2"/>
  <c r="P1870" i="2"/>
  <c r="P1871" i="2"/>
  <c r="P1872" i="2"/>
  <c r="P1873" i="2"/>
  <c r="P1874" i="2"/>
  <c r="P1875" i="2"/>
  <c r="P1876" i="2"/>
  <c r="P1877" i="2"/>
  <c r="P1878" i="2"/>
  <c r="P1879" i="2"/>
  <c r="P1880" i="2"/>
  <c r="P1881" i="2"/>
  <c r="P1882" i="2"/>
  <c r="P1883" i="2"/>
  <c r="P1884" i="2"/>
  <c r="P1885" i="2"/>
  <c r="P1886" i="2"/>
  <c r="P1887" i="2"/>
  <c r="P1888" i="2"/>
  <c r="P1889" i="2"/>
  <c r="P1890" i="2"/>
  <c r="P1891" i="2"/>
  <c r="P1892" i="2"/>
  <c r="P1893" i="2"/>
  <c r="P1894" i="2"/>
  <c r="P1895" i="2"/>
  <c r="P1896" i="2"/>
  <c r="P1897" i="2"/>
  <c r="P1898" i="2"/>
  <c r="P1899" i="2"/>
  <c r="P1900" i="2"/>
  <c r="P1901" i="2"/>
  <c r="P1902" i="2"/>
  <c r="P1903" i="2"/>
  <c r="P1904" i="2"/>
  <c r="P1905" i="2"/>
  <c r="P1906" i="2"/>
  <c r="P1907" i="2"/>
  <c r="P1908" i="2"/>
  <c r="P1909" i="2"/>
  <c r="P1910" i="2"/>
  <c r="P1911" i="2"/>
  <c r="P1912" i="2"/>
  <c r="P1913" i="2"/>
  <c r="P1914" i="2"/>
  <c r="P1915" i="2"/>
  <c r="P1916" i="2"/>
  <c r="P1917" i="2"/>
  <c r="P1918" i="2"/>
  <c r="P1919" i="2"/>
  <c r="P1920" i="2"/>
  <c r="P1921" i="2"/>
  <c r="P1922" i="2"/>
  <c r="P1923" i="2"/>
  <c r="P1924" i="2"/>
  <c r="P1925" i="2"/>
  <c r="P1926" i="2"/>
  <c r="P1927" i="2"/>
  <c r="P1928" i="2"/>
  <c r="P1929" i="2"/>
  <c r="P1930" i="2"/>
  <c r="P1931" i="2"/>
  <c r="P1932" i="2"/>
  <c r="P1933" i="2"/>
  <c r="P1934" i="2"/>
  <c r="P1935" i="2"/>
  <c r="P1936" i="2"/>
  <c r="P1937" i="2"/>
  <c r="P1938" i="2"/>
  <c r="P1939" i="2"/>
  <c r="P1940" i="2"/>
  <c r="P1941" i="2"/>
  <c r="P1942" i="2"/>
  <c r="P1943" i="2"/>
  <c r="P1944" i="2"/>
  <c r="P1945" i="2"/>
  <c r="P1946" i="2"/>
  <c r="P1947" i="2"/>
  <c r="P1948" i="2"/>
  <c r="P1949" i="2"/>
  <c r="P1950" i="2"/>
  <c r="P1951" i="2"/>
  <c r="P1952" i="2"/>
  <c r="P1953" i="2"/>
  <c r="P1954" i="2"/>
  <c r="P1955" i="2"/>
  <c r="P1956" i="2"/>
  <c r="P1957" i="2"/>
  <c r="P1958" i="2"/>
  <c r="P1959" i="2"/>
  <c r="P1960" i="2"/>
  <c r="P1961" i="2"/>
  <c r="P1962" i="2"/>
  <c r="P1963" i="2"/>
  <c r="P1964" i="2"/>
  <c r="P1965" i="2"/>
  <c r="P1966" i="2"/>
  <c r="P1967" i="2"/>
  <c r="P1968" i="2"/>
  <c r="P1969" i="2"/>
  <c r="P1970" i="2"/>
  <c r="P1971" i="2"/>
  <c r="P1972" i="2"/>
  <c r="P1973" i="2"/>
  <c r="P1974" i="2"/>
  <c r="P1975" i="2"/>
  <c r="P1976" i="2"/>
  <c r="P1977" i="2"/>
  <c r="P1978" i="2"/>
  <c r="P1979" i="2"/>
  <c r="P1980" i="2"/>
  <c r="P1981" i="2"/>
  <c r="P1982" i="2"/>
  <c r="P1983" i="2"/>
  <c r="P1984" i="2"/>
  <c r="P1985" i="2"/>
  <c r="P1986" i="2"/>
  <c r="P1987" i="2"/>
  <c r="P1988" i="2"/>
  <c r="P1989" i="2"/>
  <c r="P1990" i="2"/>
  <c r="P1991" i="2"/>
  <c r="P1992" i="2"/>
  <c r="P1993" i="2"/>
  <c r="P1994" i="2"/>
  <c r="P1995" i="2"/>
  <c r="P1996" i="2"/>
  <c r="P1997" i="2"/>
  <c r="P1998" i="2"/>
  <c r="P1999" i="2"/>
  <c r="P2000"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O502" i="2"/>
  <c r="O503" i="2"/>
  <c r="O504" i="2"/>
  <c r="O505" i="2"/>
  <c r="O506" i="2"/>
  <c r="O507" i="2"/>
  <c r="O508" i="2"/>
  <c r="O509" i="2"/>
  <c r="O510" i="2"/>
  <c r="O511" i="2"/>
  <c r="O512" i="2"/>
  <c r="O513" i="2"/>
  <c r="O514" i="2"/>
  <c r="O515" i="2"/>
  <c r="O516" i="2"/>
  <c r="O517" i="2"/>
  <c r="O518" i="2"/>
  <c r="O519" i="2"/>
  <c r="O520" i="2"/>
  <c r="O521" i="2"/>
  <c r="O522" i="2"/>
  <c r="O523" i="2"/>
  <c r="O524" i="2"/>
  <c r="O525" i="2"/>
  <c r="O526" i="2"/>
  <c r="O527" i="2"/>
  <c r="O528" i="2"/>
  <c r="O529" i="2"/>
  <c r="O530" i="2"/>
  <c r="O531" i="2"/>
  <c r="O532" i="2"/>
  <c r="O533" i="2"/>
  <c r="O534" i="2"/>
  <c r="O535" i="2"/>
  <c r="O536" i="2"/>
  <c r="O537" i="2"/>
  <c r="O538" i="2"/>
  <c r="O539" i="2"/>
  <c r="O540" i="2"/>
  <c r="O541" i="2"/>
  <c r="O542" i="2"/>
  <c r="O543" i="2"/>
  <c r="O544" i="2"/>
  <c r="O545" i="2"/>
  <c r="O546" i="2"/>
  <c r="O547" i="2"/>
  <c r="O548" i="2"/>
  <c r="O549" i="2"/>
  <c r="O550" i="2"/>
  <c r="O551" i="2"/>
  <c r="O552" i="2"/>
  <c r="O553" i="2"/>
  <c r="O554" i="2"/>
  <c r="O555" i="2"/>
  <c r="O556" i="2"/>
  <c r="O557" i="2"/>
  <c r="O558" i="2"/>
  <c r="O559" i="2"/>
  <c r="O560" i="2"/>
  <c r="O561" i="2"/>
  <c r="O562" i="2"/>
  <c r="O563" i="2"/>
  <c r="O564" i="2"/>
  <c r="O565" i="2"/>
  <c r="O566" i="2"/>
  <c r="O567" i="2"/>
  <c r="O568" i="2"/>
  <c r="O569" i="2"/>
  <c r="O570" i="2"/>
  <c r="O571" i="2"/>
  <c r="O572" i="2"/>
  <c r="O573" i="2"/>
  <c r="O574" i="2"/>
  <c r="O575" i="2"/>
  <c r="O576" i="2"/>
  <c r="O577" i="2"/>
  <c r="O578" i="2"/>
  <c r="O579" i="2"/>
  <c r="O580" i="2"/>
  <c r="O581" i="2"/>
  <c r="O582" i="2"/>
  <c r="O583" i="2"/>
  <c r="O584" i="2"/>
  <c r="O585" i="2"/>
  <c r="O586" i="2"/>
  <c r="O587" i="2"/>
  <c r="O588" i="2"/>
  <c r="O589" i="2"/>
  <c r="O590" i="2"/>
  <c r="O591" i="2"/>
  <c r="O592" i="2"/>
  <c r="O593" i="2"/>
  <c r="O594" i="2"/>
  <c r="O595" i="2"/>
  <c r="O596" i="2"/>
  <c r="O597" i="2"/>
  <c r="O598" i="2"/>
  <c r="O599" i="2"/>
  <c r="O600" i="2"/>
  <c r="O601" i="2"/>
  <c r="O602" i="2"/>
  <c r="O603" i="2"/>
  <c r="O604" i="2"/>
  <c r="O605" i="2"/>
  <c r="O606" i="2"/>
  <c r="O607" i="2"/>
  <c r="O608" i="2"/>
  <c r="O609" i="2"/>
  <c r="O610" i="2"/>
  <c r="O611" i="2"/>
  <c r="O612" i="2"/>
  <c r="O613" i="2"/>
  <c r="O614" i="2"/>
  <c r="O615" i="2"/>
  <c r="O616" i="2"/>
  <c r="O617" i="2"/>
  <c r="O618" i="2"/>
  <c r="O619" i="2"/>
  <c r="O620" i="2"/>
  <c r="O621" i="2"/>
  <c r="O622" i="2"/>
  <c r="O623" i="2"/>
  <c r="O624" i="2"/>
  <c r="O625" i="2"/>
  <c r="O626" i="2"/>
  <c r="O627" i="2"/>
  <c r="O628" i="2"/>
  <c r="O629" i="2"/>
  <c r="O630" i="2"/>
  <c r="O631" i="2"/>
  <c r="O632" i="2"/>
  <c r="O633" i="2"/>
  <c r="O634" i="2"/>
  <c r="O635" i="2"/>
  <c r="O636" i="2"/>
  <c r="O637" i="2"/>
  <c r="O638" i="2"/>
  <c r="O639" i="2"/>
  <c r="O640" i="2"/>
  <c r="O641" i="2"/>
  <c r="O642" i="2"/>
  <c r="O643" i="2"/>
  <c r="O644" i="2"/>
  <c r="O645" i="2"/>
  <c r="O646" i="2"/>
  <c r="O647" i="2"/>
  <c r="O648" i="2"/>
  <c r="O649" i="2"/>
  <c r="O650" i="2"/>
  <c r="O651" i="2"/>
  <c r="O652" i="2"/>
  <c r="O653" i="2"/>
  <c r="O654" i="2"/>
  <c r="O655" i="2"/>
  <c r="O656" i="2"/>
  <c r="O657" i="2"/>
  <c r="O658" i="2"/>
  <c r="O659" i="2"/>
  <c r="O660" i="2"/>
  <c r="O661" i="2"/>
  <c r="O662" i="2"/>
  <c r="O663" i="2"/>
  <c r="O664" i="2"/>
  <c r="O665" i="2"/>
  <c r="O666" i="2"/>
  <c r="O667" i="2"/>
  <c r="O668" i="2"/>
  <c r="O669" i="2"/>
  <c r="O670" i="2"/>
  <c r="O671" i="2"/>
  <c r="O672" i="2"/>
  <c r="O673" i="2"/>
  <c r="O674" i="2"/>
  <c r="O675" i="2"/>
  <c r="O676" i="2"/>
  <c r="O677" i="2"/>
  <c r="O678" i="2"/>
  <c r="O679" i="2"/>
  <c r="O680" i="2"/>
  <c r="O681" i="2"/>
  <c r="O682" i="2"/>
  <c r="O683" i="2"/>
  <c r="O684" i="2"/>
  <c r="O685" i="2"/>
  <c r="O686" i="2"/>
  <c r="O687" i="2"/>
  <c r="O688" i="2"/>
  <c r="O689" i="2"/>
  <c r="O690" i="2"/>
  <c r="O691" i="2"/>
  <c r="O692" i="2"/>
  <c r="O693" i="2"/>
  <c r="O694" i="2"/>
  <c r="O695" i="2"/>
  <c r="O696" i="2"/>
  <c r="O697" i="2"/>
  <c r="O698" i="2"/>
  <c r="O699" i="2"/>
  <c r="O700" i="2"/>
  <c r="O701" i="2"/>
  <c r="O702" i="2"/>
  <c r="O703" i="2"/>
  <c r="O704" i="2"/>
  <c r="O705" i="2"/>
  <c r="O706" i="2"/>
  <c r="O707" i="2"/>
  <c r="O708" i="2"/>
  <c r="O709" i="2"/>
  <c r="O710" i="2"/>
  <c r="O711" i="2"/>
  <c r="O712" i="2"/>
  <c r="O713" i="2"/>
  <c r="O714" i="2"/>
  <c r="O715" i="2"/>
  <c r="O716" i="2"/>
  <c r="O717" i="2"/>
  <c r="O718" i="2"/>
  <c r="O719" i="2"/>
  <c r="O720" i="2"/>
  <c r="O721" i="2"/>
  <c r="O722" i="2"/>
  <c r="O723" i="2"/>
  <c r="O724" i="2"/>
  <c r="O725" i="2"/>
  <c r="O726" i="2"/>
  <c r="O727" i="2"/>
  <c r="O728" i="2"/>
  <c r="O729" i="2"/>
  <c r="O730" i="2"/>
  <c r="O731" i="2"/>
  <c r="O732" i="2"/>
  <c r="O733" i="2"/>
  <c r="O734" i="2"/>
  <c r="O735" i="2"/>
  <c r="O736" i="2"/>
  <c r="O737" i="2"/>
  <c r="O738" i="2"/>
  <c r="O739" i="2"/>
  <c r="O740" i="2"/>
  <c r="O741" i="2"/>
  <c r="O742" i="2"/>
  <c r="O743" i="2"/>
  <c r="O744" i="2"/>
  <c r="O745" i="2"/>
  <c r="O746" i="2"/>
  <c r="O747" i="2"/>
  <c r="O748" i="2"/>
  <c r="O749" i="2"/>
  <c r="O750" i="2"/>
  <c r="O751" i="2"/>
  <c r="O752" i="2"/>
  <c r="O753" i="2"/>
  <c r="O754" i="2"/>
  <c r="O755" i="2"/>
  <c r="O756" i="2"/>
  <c r="O757" i="2"/>
  <c r="O758" i="2"/>
  <c r="O759" i="2"/>
  <c r="O760" i="2"/>
  <c r="O761" i="2"/>
  <c r="O762" i="2"/>
  <c r="O763" i="2"/>
  <c r="O764" i="2"/>
  <c r="O765" i="2"/>
  <c r="O766" i="2"/>
  <c r="O767" i="2"/>
  <c r="O768" i="2"/>
  <c r="O769" i="2"/>
  <c r="O770" i="2"/>
  <c r="O771" i="2"/>
  <c r="O772" i="2"/>
  <c r="O773" i="2"/>
  <c r="O774" i="2"/>
  <c r="O775" i="2"/>
  <c r="O776" i="2"/>
  <c r="O777" i="2"/>
  <c r="O778" i="2"/>
  <c r="O779" i="2"/>
  <c r="O780" i="2"/>
  <c r="O781" i="2"/>
  <c r="O782" i="2"/>
  <c r="O783" i="2"/>
  <c r="O784" i="2"/>
  <c r="O785" i="2"/>
  <c r="O786" i="2"/>
  <c r="O787" i="2"/>
  <c r="O788" i="2"/>
  <c r="O789" i="2"/>
  <c r="O790" i="2"/>
  <c r="O791" i="2"/>
  <c r="O792" i="2"/>
  <c r="O793" i="2"/>
  <c r="O794" i="2"/>
  <c r="O795" i="2"/>
  <c r="O796" i="2"/>
  <c r="O797" i="2"/>
  <c r="O798" i="2"/>
  <c r="O799" i="2"/>
  <c r="O800" i="2"/>
  <c r="O801" i="2"/>
  <c r="O802" i="2"/>
  <c r="O803" i="2"/>
  <c r="O804" i="2"/>
  <c r="O805" i="2"/>
  <c r="O806" i="2"/>
  <c r="O807" i="2"/>
  <c r="O808" i="2"/>
  <c r="O809" i="2"/>
  <c r="O810" i="2"/>
  <c r="O811" i="2"/>
  <c r="O812" i="2"/>
  <c r="O813" i="2"/>
  <c r="O814" i="2"/>
  <c r="O815" i="2"/>
  <c r="O816" i="2"/>
  <c r="O817" i="2"/>
  <c r="O818" i="2"/>
  <c r="O819" i="2"/>
  <c r="O820" i="2"/>
  <c r="O821" i="2"/>
  <c r="O822" i="2"/>
  <c r="O823" i="2"/>
  <c r="O824" i="2"/>
  <c r="O825" i="2"/>
  <c r="O826" i="2"/>
  <c r="O827" i="2"/>
  <c r="O828" i="2"/>
  <c r="O829" i="2"/>
  <c r="O830" i="2"/>
  <c r="O831" i="2"/>
  <c r="O832" i="2"/>
  <c r="O833" i="2"/>
  <c r="O834" i="2"/>
  <c r="O835" i="2"/>
  <c r="O836" i="2"/>
  <c r="O837" i="2"/>
  <c r="O838" i="2"/>
  <c r="O839" i="2"/>
  <c r="O840" i="2"/>
  <c r="O841" i="2"/>
  <c r="O842" i="2"/>
  <c r="O843" i="2"/>
  <c r="O844" i="2"/>
  <c r="O845" i="2"/>
  <c r="O846" i="2"/>
  <c r="O847" i="2"/>
  <c r="O848" i="2"/>
  <c r="O849" i="2"/>
  <c r="O850" i="2"/>
  <c r="O851" i="2"/>
  <c r="O852" i="2"/>
  <c r="O853" i="2"/>
  <c r="O854" i="2"/>
  <c r="O855" i="2"/>
  <c r="O856" i="2"/>
  <c r="O857" i="2"/>
  <c r="O858" i="2"/>
  <c r="O859" i="2"/>
  <c r="O860" i="2"/>
  <c r="O861" i="2"/>
  <c r="O862" i="2"/>
  <c r="O863" i="2"/>
  <c r="O864" i="2"/>
  <c r="O865" i="2"/>
  <c r="O866" i="2"/>
  <c r="O867" i="2"/>
  <c r="O868" i="2"/>
  <c r="O869" i="2"/>
  <c r="O870" i="2"/>
  <c r="O871" i="2"/>
  <c r="O872" i="2"/>
  <c r="O873" i="2"/>
  <c r="O874" i="2"/>
  <c r="O875" i="2"/>
  <c r="O876" i="2"/>
  <c r="O877" i="2"/>
  <c r="O878" i="2"/>
  <c r="O879" i="2"/>
  <c r="O880" i="2"/>
  <c r="O881" i="2"/>
  <c r="O882" i="2"/>
  <c r="O883" i="2"/>
  <c r="O884" i="2"/>
  <c r="O885" i="2"/>
  <c r="O886" i="2"/>
  <c r="O887" i="2"/>
  <c r="O888" i="2"/>
  <c r="O889" i="2"/>
  <c r="O890" i="2"/>
  <c r="O891" i="2"/>
  <c r="O892" i="2"/>
  <c r="O893" i="2"/>
  <c r="O894" i="2"/>
  <c r="O895" i="2"/>
  <c r="O896" i="2"/>
  <c r="O897" i="2"/>
  <c r="O898" i="2"/>
  <c r="O899" i="2"/>
  <c r="O900" i="2"/>
  <c r="O901" i="2"/>
  <c r="O902" i="2"/>
  <c r="O903" i="2"/>
  <c r="O904" i="2"/>
  <c r="O905" i="2"/>
  <c r="O906" i="2"/>
  <c r="O907" i="2"/>
  <c r="O908" i="2"/>
  <c r="O909" i="2"/>
  <c r="O910" i="2"/>
  <c r="O911" i="2"/>
  <c r="O912" i="2"/>
  <c r="O913" i="2"/>
  <c r="O914" i="2"/>
  <c r="O915" i="2"/>
  <c r="O916" i="2"/>
  <c r="O917" i="2"/>
  <c r="O918" i="2"/>
  <c r="O919" i="2"/>
  <c r="O920" i="2"/>
  <c r="O921" i="2"/>
  <c r="O922" i="2"/>
  <c r="O923" i="2"/>
  <c r="O924" i="2"/>
  <c r="O925" i="2"/>
  <c r="O926" i="2"/>
  <c r="O927" i="2"/>
  <c r="O928" i="2"/>
  <c r="O929" i="2"/>
  <c r="O930" i="2"/>
  <c r="O931" i="2"/>
  <c r="O932" i="2"/>
  <c r="O933" i="2"/>
  <c r="O934" i="2"/>
  <c r="O935" i="2"/>
  <c r="O936" i="2"/>
  <c r="O937" i="2"/>
  <c r="O938" i="2"/>
  <c r="O939" i="2"/>
  <c r="O940" i="2"/>
  <c r="O941" i="2"/>
  <c r="O942" i="2"/>
  <c r="O943" i="2"/>
  <c r="O944" i="2"/>
  <c r="O945" i="2"/>
  <c r="O946" i="2"/>
  <c r="O947" i="2"/>
  <c r="O948" i="2"/>
  <c r="O949" i="2"/>
  <c r="O950" i="2"/>
  <c r="O951" i="2"/>
  <c r="O952" i="2"/>
  <c r="O953" i="2"/>
  <c r="O954" i="2"/>
  <c r="O955" i="2"/>
  <c r="O956" i="2"/>
  <c r="O957" i="2"/>
  <c r="O958" i="2"/>
  <c r="O959" i="2"/>
  <c r="O960" i="2"/>
  <c r="O961" i="2"/>
  <c r="O962" i="2"/>
  <c r="O963" i="2"/>
  <c r="O964" i="2"/>
  <c r="O965" i="2"/>
  <c r="O966" i="2"/>
  <c r="O967" i="2"/>
  <c r="O968" i="2"/>
  <c r="O969" i="2"/>
  <c r="O970" i="2"/>
  <c r="O971" i="2"/>
  <c r="O972" i="2"/>
  <c r="O973" i="2"/>
  <c r="O974" i="2"/>
  <c r="O975" i="2"/>
  <c r="O976" i="2"/>
  <c r="O977" i="2"/>
  <c r="O978" i="2"/>
  <c r="O979" i="2"/>
  <c r="O980" i="2"/>
  <c r="O981" i="2"/>
  <c r="O982" i="2"/>
  <c r="O983" i="2"/>
  <c r="O984" i="2"/>
  <c r="O985" i="2"/>
  <c r="O986" i="2"/>
  <c r="O987" i="2"/>
  <c r="O988" i="2"/>
  <c r="O989" i="2"/>
  <c r="O990" i="2"/>
  <c r="O991" i="2"/>
  <c r="O992" i="2"/>
  <c r="O993" i="2"/>
  <c r="O994" i="2"/>
  <c r="O995" i="2"/>
  <c r="O996" i="2"/>
  <c r="O997" i="2"/>
  <c r="O998" i="2"/>
  <c r="O999" i="2"/>
  <c r="O1000" i="2"/>
  <c r="O1001" i="2"/>
  <c r="O1002" i="2"/>
  <c r="O1003" i="2"/>
  <c r="O1004" i="2"/>
  <c r="O1005" i="2"/>
  <c r="O1006" i="2"/>
  <c r="O1007" i="2"/>
  <c r="O1008" i="2"/>
  <c r="O1009" i="2"/>
  <c r="O1010" i="2"/>
  <c r="O1011" i="2"/>
  <c r="O1012" i="2"/>
  <c r="O1013" i="2"/>
  <c r="O1014" i="2"/>
  <c r="O1015" i="2"/>
  <c r="O1016" i="2"/>
  <c r="O1017" i="2"/>
  <c r="O1018" i="2"/>
  <c r="O1019" i="2"/>
  <c r="O1020" i="2"/>
  <c r="O1021" i="2"/>
  <c r="O1022" i="2"/>
  <c r="O1023" i="2"/>
  <c r="O1024" i="2"/>
  <c r="O1025" i="2"/>
  <c r="O1026" i="2"/>
  <c r="O1027" i="2"/>
  <c r="O1028" i="2"/>
  <c r="O1029" i="2"/>
  <c r="O1030" i="2"/>
  <c r="O1031" i="2"/>
  <c r="O1032" i="2"/>
  <c r="O1033" i="2"/>
  <c r="O1034" i="2"/>
  <c r="O1035" i="2"/>
  <c r="O1036" i="2"/>
  <c r="O1037" i="2"/>
  <c r="O1038" i="2"/>
  <c r="O1039" i="2"/>
  <c r="O1040" i="2"/>
  <c r="O1041" i="2"/>
  <c r="O1042" i="2"/>
  <c r="O1043" i="2"/>
  <c r="O1044" i="2"/>
  <c r="O1045" i="2"/>
  <c r="O1046" i="2"/>
  <c r="O1047" i="2"/>
  <c r="O1048" i="2"/>
  <c r="O1049" i="2"/>
  <c r="O1050" i="2"/>
  <c r="O1051" i="2"/>
  <c r="O1052" i="2"/>
  <c r="O1053" i="2"/>
  <c r="O1054" i="2"/>
  <c r="O1055" i="2"/>
  <c r="O1056" i="2"/>
  <c r="O1057" i="2"/>
  <c r="O1058" i="2"/>
  <c r="O1059" i="2"/>
  <c r="O1060" i="2"/>
  <c r="O1061" i="2"/>
  <c r="O1062" i="2"/>
  <c r="O1063" i="2"/>
  <c r="O1064" i="2"/>
  <c r="O1065" i="2"/>
  <c r="O1066" i="2"/>
  <c r="O1067" i="2"/>
  <c r="O1068" i="2"/>
  <c r="O1069" i="2"/>
  <c r="O1070" i="2"/>
  <c r="O1071" i="2"/>
  <c r="O1072" i="2"/>
  <c r="O1073" i="2"/>
  <c r="O1074" i="2"/>
  <c r="O1075" i="2"/>
  <c r="O1076" i="2"/>
  <c r="O1077" i="2"/>
  <c r="O1078" i="2"/>
  <c r="O1079" i="2"/>
  <c r="O1080" i="2"/>
  <c r="O1081" i="2"/>
  <c r="O1082" i="2"/>
  <c r="O1083" i="2"/>
  <c r="O1084" i="2"/>
  <c r="O1085" i="2"/>
  <c r="O1086" i="2"/>
  <c r="O1087" i="2"/>
  <c r="O1088" i="2"/>
  <c r="O1089" i="2"/>
  <c r="O1090" i="2"/>
  <c r="O1091" i="2"/>
  <c r="O1092" i="2"/>
  <c r="O1093" i="2"/>
  <c r="O1094" i="2"/>
  <c r="O1095" i="2"/>
  <c r="O1096" i="2"/>
  <c r="O1097" i="2"/>
  <c r="O1098" i="2"/>
  <c r="O1099" i="2"/>
  <c r="O1100" i="2"/>
  <c r="O1101" i="2"/>
  <c r="O1102" i="2"/>
  <c r="O1103" i="2"/>
  <c r="O1104" i="2"/>
  <c r="O1105" i="2"/>
  <c r="O1106" i="2"/>
  <c r="O1107" i="2"/>
  <c r="O1108" i="2"/>
  <c r="O1109" i="2"/>
  <c r="O1110" i="2"/>
  <c r="O1111" i="2"/>
  <c r="O1112" i="2"/>
  <c r="O1113" i="2"/>
  <c r="O1114" i="2"/>
  <c r="O1115" i="2"/>
  <c r="O1116" i="2"/>
  <c r="O1117" i="2"/>
  <c r="O1118" i="2"/>
  <c r="O1119" i="2"/>
  <c r="O1120" i="2"/>
  <c r="O1121" i="2"/>
  <c r="O1122" i="2"/>
  <c r="O1123" i="2"/>
  <c r="O1124" i="2"/>
  <c r="O1125" i="2"/>
  <c r="O1126" i="2"/>
  <c r="O1127" i="2"/>
  <c r="O1128" i="2"/>
  <c r="O1129" i="2"/>
  <c r="O1130" i="2"/>
  <c r="O1131" i="2"/>
  <c r="O1132" i="2"/>
  <c r="O1133" i="2"/>
  <c r="O1134" i="2"/>
  <c r="O1135" i="2"/>
  <c r="O1136" i="2"/>
  <c r="O1137" i="2"/>
  <c r="O1138" i="2"/>
  <c r="O1139" i="2"/>
  <c r="O1140" i="2"/>
  <c r="O1141" i="2"/>
  <c r="O1142" i="2"/>
  <c r="O1143" i="2"/>
  <c r="O1144" i="2"/>
  <c r="O1145" i="2"/>
  <c r="O1146" i="2"/>
  <c r="O1147" i="2"/>
  <c r="O1148" i="2"/>
  <c r="O1149" i="2"/>
  <c r="O1150" i="2"/>
  <c r="O1151" i="2"/>
  <c r="O1152" i="2"/>
  <c r="O1153" i="2"/>
  <c r="O1154" i="2"/>
  <c r="O1155" i="2"/>
  <c r="O1156" i="2"/>
  <c r="O1157" i="2"/>
  <c r="O1158" i="2"/>
  <c r="O1159" i="2"/>
  <c r="O1160" i="2"/>
  <c r="O1161" i="2"/>
  <c r="O1162" i="2"/>
  <c r="O1163" i="2"/>
  <c r="O1164" i="2"/>
  <c r="O1165" i="2"/>
  <c r="O1166" i="2"/>
  <c r="O1167" i="2"/>
  <c r="O1168" i="2"/>
  <c r="O1169" i="2"/>
  <c r="O1170" i="2"/>
  <c r="O1171" i="2"/>
  <c r="O1172" i="2"/>
  <c r="O1173" i="2"/>
  <c r="O1174" i="2"/>
  <c r="O1175" i="2"/>
  <c r="O1176" i="2"/>
  <c r="O1177" i="2"/>
  <c r="O1178" i="2"/>
  <c r="O1179" i="2"/>
  <c r="O1180" i="2"/>
  <c r="O1181" i="2"/>
  <c r="O1182" i="2"/>
  <c r="O1183" i="2"/>
  <c r="O1184" i="2"/>
  <c r="O1185" i="2"/>
  <c r="O1186" i="2"/>
  <c r="O1187" i="2"/>
  <c r="O1188" i="2"/>
  <c r="O1189" i="2"/>
  <c r="O1190" i="2"/>
  <c r="O1191" i="2"/>
  <c r="O1192" i="2"/>
  <c r="O1193" i="2"/>
  <c r="O1194" i="2"/>
  <c r="O1195" i="2"/>
  <c r="O1196" i="2"/>
  <c r="O1197" i="2"/>
  <c r="O1198" i="2"/>
  <c r="O1199" i="2"/>
  <c r="O1200" i="2"/>
  <c r="O1201" i="2"/>
  <c r="O1202" i="2"/>
  <c r="O1203" i="2"/>
  <c r="O1204" i="2"/>
  <c r="O1205" i="2"/>
  <c r="O1206" i="2"/>
  <c r="O1207" i="2"/>
  <c r="O1208" i="2"/>
  <c r="O1209" i="2"/>
  <c r="O1210" i="2"/>
  <c r="O1211" i="2"/>
  <c r="O1212" i="2"/>
  <c r="O1213" i="2"/>
  <c r="O1214" i="2"/>
  <c r="O1215" i="2"/>
  <c r="O1216" i="2"/>
  <c r="O1217" i="2"/>
  <c r="O1218" i="2"/>
  <c r="O1219" i="2"/>
  <c r="O1220" i="2"/>
  <c r="O1221" i="2"/>
  <c r="O1222" i="2"/>
  <c r="O1223" i="2"/>
  <c r="O1224" i="2"/>
  <c r="O1225" i="2"/>
  <c r="O1226" i="2"/>
  <c r="O1227" i="2"/>
  <c r="O1228" i="2"/>
  <c r="O1229" i="2"/>
  <c r="O1230" i="2"/>
  <c r="O1231" i="2"/>
  <c r="O1232" i="2"/>
  <c r="O1233" i="2"/>
  <c r="O1234" i="2"/>
  <c r="O1235" i="2"/>
  <c r="O1236" i="2"/>
  <c r="O1237" i="2"/>
  <c r="O1238" i="2"/>
  <c r="O1239" i="2"/>
  <c r="O1240" i="2"/>
  <c r="O1241" i="2"/>
  <c r="O1242" i="2"/>
  <c r="O1243" i="2"/>
  <c r="O1244" i="2"/>
  <c r="O1245" i="2"/>
  <c r="O1246" i="2"/>
  <c r="O1247" i="2"/>
  <c r="O1248" i="2"/>
  <c r="O1249" i="2"/>
  <c r="O1250" i="2"/>
  <c r="O1251" i="2"/>
  <c r="O1252" i="2"/>
  <c r="O1253" i="2"/>
  <c r="O1254" i="2"/>
  <c r="O1255" i="2"/>
  <c r="O1256" i="2"/>
  <c r="O1257" i="2"/>
  <c r="O1258" i="2"/>
  <c r="O1259" i="2"/>
  <c r="O1260" i="2"/>
  <c r="O1261" i="2"/>
  <c r="O1262" i="2"/>
  <c r="O1263" i="2"/>
  <c r="O1264" i="2"/>
  <c r="O1265" i="2"/>
  <c r="O1266" i="2"/>
  <c r="O1267" i="2"/>
  <c r="O1268" i="2"/>
  <c r="O1269" i="2"/>
  <c r="O1270" i="2"/>
  <c r="O1271" i="2"/>
  <c r="O1272" i="2"/>
  <c r="O1273" i="2"/>
  <c r="O1274" i="2"/>
  <c r="O1275" i="2"/>
  <c r="O1276" i="2"/>
  <c r="O1277" i="2"/>
  <c r="O1278" i="2"/>
  <c r="O1279" i="2"/>
  <c r="O1280" i="2"/>
  <c r="O1281" i="2"/>
  <c r="O1282" i="2"/>
  <c r="O1283" i="2"/>
  <c r="O1284" i="2"/>
  <c r="O1285" i="2"/>
  <c r="O1286" i="2"/>
  <c r="O1287" i="2"/>
  <c r="O1288" i="2"/>
  <c r="O1289" i="2"/>
  <c r="O1290" i="2"/>
  <c r="O1291" i="2"/>
  <c r="O1292" i="2"/>
  <c r="O1293" i="2"/>
  <c r="O1294" i="2"/>
  <c r="O1295" i="2"/>
  <c r="O1296" i="2"/>
  <c r="O1297" i="2"/>
  <c r="O1298" i="2"/>
  <c r="O1299" i="2"/>
  <c r="O1300" i="2"/>
  <c r="O1301" i="2"/>
  <c r="O1302" i="2"/>
  <c r="O1303" i="2"/>
  <c r="O1304" i="2"/>
  <c r="O1305" i="2"/>
  <c r="O1306" i="2"/>
  <c r="O1307" i="2"/>
  <c r="O1308" i="2"/>
  <c r="O1309" i="2"/>
  <c r="O1310" i="2"/>
  <c r="O1311" i="2"/>
  <c r="O1312" i="2"/>
  <c r="O1313" i="2"/>
  <c r="O1314" i="2"/>
  <c r="O1315" i="2"/>
  <c r="O1316" i="2"/>
  <c r="O1317" i="2"/>
  <c r="O1318" i="2"/>
  <c r="O1319" i="2"/>
  <c r="O1320" i="2"/>
  <c r="O1321" i="2"/>
  <c r="O1322" i="2"/>
  <c r="O1323" i="2"/>
  <c r="O1324" i="2"/>
  <c r="O1325" i="2"/>
  <c r="O1326" i="2"/>
  <c r="O1327" i="2"/>
  <c r="O1328" i="2"/>
  <c r="O1329" i="2"/>
  <c r="O1330" i="2"/>
  <c r="O1331" i="2"/>
  <c r="O1332" i="2"/>
  <c r="O1333" i="2"/>
  <c r="O1334" i="2"/>
  <c r="O1335" i="2"/>
  <c r="O1336" i="2"/>
  <c r="O1337" i="2"/>
  <c r="O1338" i="2"/>
  <c r="O1339" i="2"/>
  <c r="O1340" i="2"/>
  <c r="O1341" i="2"/>
  <c r="O1342" i="2"/>
  <c r="O1343" i="2"/>
  <c r="O1344" i="2"/>
  <c r="O1345" i="2"/>
  <c r="O1346" i="2"/>
  <c r="O1347" i="2"/>
  <c r="O1348" i="2"/>
  <c r="O1349" i="2"/>
  <c r="O1350" i="2"/>
  <c r="O1351" i="2"/>
  <c r="O1352" i="2"/>
  <c r="O1353" i="2"/>
  <c r="O1354" i="2"/>
  <c r="O1355" i="2"/>
  <c r="O1356" i="2"/>
  <c r="O1357" i="2"/>
  <c r="O1358" i="2"/>
  <c r="O1359" i="2"/>
  <c r="O1360" i="2"/>
  <c r="O1361" i="2"/>
  <c r="O1362" i="2"/>
  <c r="O1363" i="2"/>
  <c r="O1364" i="2"/>
  <c r="O1365" i="2"/>
  <c r="O1366" i="2"/>
  <c r="O1367" i="2"/>
  <c r="O1368" i="2"/>
  <c r="O1369" i="2"/>
  <c r="O1370" i="2"/>
  <c r="O1371" i="2"/>
  <c r="O1372" i="2"/>
  <c r="O1373" i="2"/>
  <c r="O1374" i="2"/>
  <c r="O1375" i="2"/>
  <c r="O1376" i="2"/>
  <c r="O1377" i="2"/>
  <c r="O1378" i="2"/>
  <c r="O1379" i="2"/>
  <c r="O1380" i="2"/>
  <c r="O1381" i="2"/>
  <c r="O1382" i="2"/>
  <c r="O1383" i="2"/>
  <c r="O1384" i="2"/>
  <c r="O1385" i="2"/>
  <c r="O1386" i="2"/>
  <c r="O1387" i="2"/>
  <c r="O1388" i="2"/>
  <c r="O1389" i="2"/>
  <c r="O1390" i="2"/>
  <c r="O1391" i="2"/>
  <c r="O1392" i="2"/>
  <c r="O1393" i="2"/>
  <c r="O1394" i="2"/>
  <c r="O1395" i="2"/>
  <c r="O1396" i="2"/>
  <c r="O1397" i="2"/>
  <c r="O1398" i="2"/>
  <c r="O1399" i="2"/>
  <c r="O1400" i="2"/>
  <c r="O1401" i="2"/>
  <c r="O1402" i="2"/>
  <c r="O1403" i="2"/>
  <c r="O1404" i="2"/>
  <c r="O1405" i="2"/>
  <c r="O1406" i="2"/>
  <c r="O1407" i="2"/>
  <c r="O1408" i="2"/>
  <c r="O1409" i="2"/>
  <c r="O1410" i="2"/>
  <c r="O1411" i="2"/>
  <c r="O1412" i="2"/>
  <c r="O1413" i="2"/>
  <c r="O1414" i="2"/>
  <c r="O1415" i="2"/>
  <c r="O1416" i="2"/>
  <c r="O1417" i="2"/>
  <c r="O1418" i="2"/>
  <c r="O1419" i="2"/>
  <c r="O1420" i="2"/>
  <c r="O1421" i="2"/>
  <c r="O1422" i="2"/>
  <c r="O1423" i="2"/>
  <c r="O1424" i="2"/>
  <c r="O1425" i="2"/>
  <c r="O1426" i="2"/>
  <c r="O1427" i="2"/>
  <c r="O1428" i="2"/>
  <c r="O1429" i="2"/>
  <c r="O1430" i="2"/>
  <c r="O1431" i="2"/>
  <c r="O1432" i="2"/>
  <c r="O1433" i="2"/>
  <c r="O1434" i="2"/>
  <c r="O1435" i="2"/>
  <c r="O1436" i="2"/>
  <c r="O1437" i="2"/>
  <c r="O1438" i="2"/>
  <c r="O1439" i="2"/>
  <c r="O1440" i="2"/>
  <c r="O1441" i="2"/>
  <c r="O1442" i="2"/>
  <c r="O1443" i="2"/>
  <c r="O1444" i="2"/>
  <c r="O1445" i="2"/>
  <c r="O1446" i="2"/>
  <c r="O1447" i="2"/>
  <c r="O1448" i="2"/>
  <c r="O1449" i="2"/>
  <c r="O1450" i="2"/>
  <c r="O1451" i="2"/>
  <c r="O1452" i="2"/>
  <c r="O1453" i="2"/>
  <c r="O1454" i="2"/>
  <c r="O1455" i="2"/>
  <c r="O1456" i="2"/>
  <c r="O1457" i="2"/>
  <c r="O1458" i="2"/>
  <c r="O1459" i="2"/>
  <c r="O1460" i="2"/>
  <c r="O1461" i="2"/>
  <c r="O1462" i="2"/>
  <c r="O1463" i="2"/>
  <c r="O1464" i="2"/>
  <c r="O1465" i="2"/>
  <c r="O1466" i="2"/>
  <c r="O1467" i="2"/>
  <c r="O1468" i="2"/>
  <c r="O1469" i="2"/>
  <c r="O1470" i="2"/>
  <c r="O1471" i="2"/>
  <c r="O1472" i="2"/>
  <c r="O1473" i="2"/>
  <c r="O1474" i="2"/>
  <c r="O1475" i="2"/>
  <c r="O1476" i="2"/>
  <c r="O1477" i="2"/>
  <c r="O1478" i="2"/>
  <c r="O1479" i="2"/>
  <c r="O1480" i="2"/>
  <c r="O1481" i="2"/>
  <c r="O1482" i="2"/>
  <c r="O1483" i="2"/>
  <c r="O1484" i="2"/>
  <c r="O1485" i="2"/>
  <c r="O1486" i="2"/>
  <c r="O1487" i="2"/>
  <c r="O1488" i="2"/>
  <c r="O1489" i="2"/>
  <c r="O1490" i="2"/>
  <c r="O1491" i="2"/>
  <c r="O1492" i="2"/>
  <c r="O1493" i="2"/>
  <c r="O1494" i="2"/>
  <c r="O1495" i="2"/>
  <c r="O1496" i="2"/>
  <c r="O1497" i="2"/>
  <c r="O1498" i="2"/>
  <c r="O1499" i="2"/>
  <c r="O1500" i="2"/>
  <c r="O1501" i="2"/>
  <c r="O1502" i="2"/>
  <c r="O1503" i="2"/>
  <c r="O1504" i="2"/>
  <c r="O1505" i="2"/>
  <c r="O1506" i="2"/>
  <c r="O1507" i="2"/>
  <c r="O1508" i="2"/>
  <c r="O1509" i="2"/>
  <c r="O1510" i="2"/>
  <c r="O1511" i="2"/>
  <c r="O1512" i="2"/>
  <c r="O1513" i="2"/>
  <c r="O1514" i="2"/>
  <c r="O1515" i="2"/>
  <c r="O1516" i="2"/>
  <c r="O1517" i="2"/>
  <c r="O1518" i="2"/>
  <c r="O1519" i="2"/>
  <c r="O1520" i="2"/>
  <c r="O1521" i="2"/>
  <c r="O1522" i="2"/>
  <c r="O1523" i="2"/>
  <c r="O1524" i="2"/>
  <c r="O1525" i="2"/>
  <c r="O1526" i="2"/>
  <c r="O1527" i="2"/>
  <c r="O1528" i="2"/>
  <c r="O1529" i="2"/>
  <c r="O1530" i="2"/>
  <c r="O1531" i="2"/>
  <c r="O1532" i="2"/>
  <c r="O1533" i="2"/>
  <c r="O1534" i="2"/>
  <c r="O1535" i="2"/>
  <c r="O1536" i="2"/>
  <c r="O1537" i="2"/>
  <c r="O1538" i="2"/>
  <c r="O1539" i="2"/>
  <c r="O1540" i="2"/>
  <c r="O1541" i="2"/>
  <c r="O1542" i="2"/>
  <c r="O1543" i="2"/>
  <c r="O1544" i="2"/>
  <c r="O1545" i="2"/>
  <c r="O1546" i="2"/>
  <c r="O1547" i="2"/>
  <c r="O1548" i="2"/>
  <c r="O1549" i="2"/>
  <c r="O1550" i="2"/>
  <c r="O1551" i="2"/>
  <c r="O1552" i="2"/>
  <c r="O1553" i="2"/>
  <c r="O1554" i="2"/>
  <c r="O1555" i="2"/>
  <c r="O1556" i="2"/>
  <c r="O1557" i="2"/>
  <c r="O1558" i="2"/>
  <c r="O1559" i="2"/>
  <c r="O1560" i="2"/>
  <c r="O1561" i="2"/>
  <c r="O1562" i="2"/>
  <c r="O1563" i="2"/>
  <c r="O1564" i="2"/>
  <c r="O1565" i="2"/>
  <c r="O1566" i="2"/>
  <c r="O1567" i="2"/>
  <c r="O1568" i="2"/>
  <c r="O1569" i="2"/>
  <c r="O1570" i="2"/>
  <c r="O1571" i="2"/>
  <c r="O1572" i="2"/>
  <c r="O1573" i="2"/>
  <c r="O1574" i="2"/>
  <c r="O1575" i="2"/>
  <c r="O1576" i="2"/>
  <c r="O1577" i="2"/>
  <c r="O1578" i="2"/>
  <c r="O1579" i="2"/>
  <c r="O1580" i="2"/>
  <c r="O1581" i="2"/>
  <c r="O1582" i="2"/>
  <c r="O1583" i="2"/>
  <c r="O1584" i="2"/>
  <c r="O1585" i="2"/>
  <c r="O1586" i="2"/>
  <c r="O1587" i="2"/>
  <c r="O1588" i="2"/>
  <c r="O1589" i="2"/>
  <c r="O1590" i="2"/>
  <c r="O1591" i="2"/>
  <c r="O1592" i="2"/>
  <c r="O1593" i="2"/>
  <c r="O1594" i="2"/>
  <c r="O1595" i="2"/>
  <c r="O1596" i="2"/>
  <c r="O1597" i="2"/>
  <c r="O1598" i="2"/>
  <c r="O1599" i="2"/>
  <c r="O1600" i="2"/>
  <c r="O1601" i="2"/>
  <c r="O1602" i="2"/>
  <c r="O1603" i="2"/>
  <c r="O1604" i="2"/>
  <c r="O1605" i="2"/>
  <c r="O1606" i="2"/>
  <c r="O1607" i="2"/>
  <c r="O1608" i="2"/>
  <c r="O1609" i="2"/>
  <c r="O1610" i="2"/>
  <c r="O1611" i="2"/>
  <c r="O1612" i="2"/>
  <c r="O1613" i="2"/>
  <c r="O1614" i="2"/>
  <c r="O1615" i="2"/>
  <c r="O1616" i="2"/>
  <c r="O1617" i="2"/>
  <c r="O1618" i="2"/>
  <c r="O1619" i="2"/>
  <c r="O1620" i="2"/>
  <c r="O1621" i="2"/>
  <c r="O1622" i="2"/>
  <c r="O1623" i="2"/>
  <c r="O1624" i="2"/>
  <c r="O1625" i="2"/>
  <c r="O1626" i="2"/>
  <c r="O1627" i="2"/>
  <c r="O1628" i="2"/>
  <c r="O1629" i="2"/>
  <c r="O1630" i="2"/>
  <c r="O1631" i="2"/>
  <c r="O1632" i="2"/>
  <c r="O1633" i="2"/>
  <c r="O1634" i="2"/>
  <c r="O1635" i="2"/>
  <c r="O1636" i="2"/>
  <c r="O1637" i="2"/>
  <c r="O1638" i="2"/>
  <c r="O1639" i="2"/>
  <c r="O1640" i="2"/>
  <c r="O1641" i="2"/>
  <c r="O1642" i="2"/>
  <c r="O1643" i="2"/>
  <c r="O1644" i="2"/>
  <c r="O1645" i="2"/>
  <c r="O1646" i="2"/>
  <c r="O1647" i="2"/>
  <c r="O1648" i="2"/>
  <c r="O1649" i="2"/>
  <c r="O1650" i="2"/>
  <c r="O1651" i="2"/>
  <c r="O1652" i="2"/>
  <c r="O1653" i="2"/>
  <c r="O1654" i="2"/>
  <c r="O1655" i="2"/>
  <c r="O1656" i="2"/>
  <c r="O1657" i="2"/>
  <c r="O1658" i="2"/>
  <c r="O1659" i="2"/>
  <c r="O1660" i="2"/>
  <c r="O1661" i="2"/>
  <c r="O1662" i="2"/>
  <c r="O1663" i="2"/>
  <c r="O1664" i="2"/>
  <c r="O1665" i="2"/>
  <c r="O1666" i="2"/>
  <c r="O1667" i="2"/>
  <c r="O1668" i="2"/>
  <c r="O1669" i="2"/>
  <c r="O1670" i="2"/>
  <c r="O1671" i="2"/>
  <c r="O1672" i="2"/>
  <c r="O1673" i="2"/>
  <c r="O1674" i="2"/>
  <c r="O1675" i="2"/>
  <c r="O1676" i="2"/>
  <c r="O1677" i="2"/>
  <c r="O1678" i="2"/>
  <c r="O1679" i="2"/>
  <c r="O1680" i="2"/>
  <c r="O1681" i="2"/>
  <c r="O1682" i="2"/>
  <c r="O1683" i="2"/>
  <c r="O1684" i="2"/>
  <c r="O1685" i="2"/>
  <c r="O1686" i="2"/>
  <c r="O1687" i="2"/>
  <c r="O1688" i="2"/>
  <c r="O1689" i="2"/>
  <c r="O1690" i="2"/>
  <c r="O1691" i="2"/>
  <c r="O1692" i="2"/>
  <c r="O1693" i="2"/>
  <c r="O1694" i="2"/>
  <c r="O1695" i="2"/>
  <c r="O1696" i="2"/>
  <c r="O1697" i="2"/>
  <c r="O1698" i="2"/>
  <c r="O1699" i="2"/>
  <c r="O1700" i="2"/>
  <c r="O1701" i="2"/>
  <c r="O1702" i="2"/>
  <c r="O1703" i="2"/>
  <c r="O1704" i="2"/>
  <c r="O1705" i="2"/>
  <c r="O1706" i="2"/>
  <c r="O1707" i="2"/>
  <c r="O1708" i="2"/>
  <c r="O1709" i="2"/>
  <c r="O1710" i="2"/>
  <c r="O1711" i="2"/>
  <c r="O1712" i="2"/>
  <c r="O1713" i="2"/>
  <c r="O1714" i="2"/>
  <c r="O1715" i="2"/>
  <c r="O1716" i="2"/>
  <c r="O1717" i="2"/>
  <c r="O1718" i="2"/>
  <c r="O1719" i="2"/>
  <c r="O1720" i="2"/>
  <c r="O1721" i="2"/>
  <c r="O1722" i="2"/>
  <c r="O1723" i="2"/>
  <c r="O1724" i="2"/>
  <c r="O1725" i="2"/>
  <c r="O1726" i="2"/>
  <c r="O1727" i="2"/>
  <c r="O1728" i="2"/>
  <c r="O1729" i="2"/>
  <c r="O1730" i="2"/>
  <c r="O1731" i="2"/>
  <c r="O1732" i="2"/>
  <c r="O1733" i="2"/>
  <c r="O1734" i="2"/>
  <c r="O1735" i="2"/>
  <c r="O1736" i="2"/>
  <c r="O1737" i="2"/>
  <c r="O1738" i="2"/>
  <c r="O1739" i="2"/>
  <c r="O1740" i="2"/>
  <c r="O1741" i="2"/>
  <c r="O1742" i="2"/>
  <c r="O1743" i="2"/>
  <c r="O1744" i="2"/>
  <c r="O1745" i="2"/>
  <c r="O1746" i="2"/>
  <c r="O1747" i="2"/>
  <c r="O1748" i="2"/>
  <c r="O1749" i="2"/>
  <c r="O1750" i="2"/>
  <c r="O1751" i="2"/>
  <c r="O1752" i="2"/>
  <c r="O1753" i="2"/>
  <c r="O1754" i="2"/>
  <c r="O1755" i="2"/>
  <c r="O1756" i="2"/>
  <c r="O1757" i="2"/>
  <c r="O1758" i="2"/>
  <c r="O1759" i="2"/>
  <c r="O1760" i="2"/>
  <c r="O1761" i="2"/>
  <c r="O1762" i="2"/>
  <c r="O1763" i="2"/>
  <c r="O1764" i="2"/>
  <c r="O1765" i="2"/>
  <c r="O1766" i="2"/>
  <c r="O1767" i="2"/>
  <c r="O1768" i="2"/>
  <c r="O1769" i="2"/>
  <c r="O1770" i="2"/>
  <c r="O1771" i="2"/>
  <c r="O1772" i="2"/>
  <c r="O1773" i="2"/>
  <c r="O1774" i="2"/>
  <c r="O1775" i="2"/>
  <c r="O1776" i="2"/>
  <c r="O1777" i="2"/>
  <c r="O1778" i="2"/>
  <c r="O1779" i="2"/>
  <c r="O1780" i="2"/>
  <c r="O1781" i="2"/>
  <c r="O1782" i="2"/>
  <c r="O1783" i="2"/>
  <c r="O1784" i="2"/>
  <c r="O1785" i="2"/>
  <c r="O1786" i="2"/>
  <c r="O1787" i="2"/>
  <c r="O1788" i="2"/>
  <c r="O1789" i="2"/>
  <c r="O1790" i="2"/>
  <c r="O1791" i="2"/>
  <c r="O1792" i="2"/>
  <c r="O1793" i="2"/>
  <c r="O1794" i="2"/>
  <c r="O1795" i="2"/>
  <c r="O1796" i="2"/>
  <c r="O1797" i="2"/>
  <c r="O1798" i="2"/>
  <c r="O1799" i="2"/>
  <c r="O1800" i="2"/>
  <c r="O1801" i="2"/>
  <c r="O1802" i="2"/>
  <c r="O1803" i="2"/>
  <c r="O1804" i="2"/>
  <c r="O1805" i="2"/>
  <c r="O1806" i="2"/>
  <c r="O1807" i="2"/>
  <c r="O1808" i="2"/>
  <c r="O1809" i="2"/>
  <c r="O1810" i="2"/>
  <c r="O1811" i="2"/>
  <c r="O1812" i="2"/>
  <c r="O1813" i="2"/>
  <c r="O1814" i="2"/>
  <c r="O1815" i="2"/>
  <c r="O1816" i="2"/>
  <c r="O1817" i="2"/>
  <c r="O1818" i="2"/>
  <c r="O1819" i="2"/>
  <c r="O1820" i="2"/>
  <c r="O1821" i="2"/>
  <c r="O1822" i="2"/>
  <c r="O1823" i="2"/>
  <c r="O1824" i="2"/>
  <c r="O1825" i="2"/>
  <c r="O1826" i="2"/>
  <c r="O1827" i="2"/>
  <c r="O1828" i="2"/>
  <c r="O1829" i="2"/>
  <c r="O1830" i="2"/>
  <c r="O1831" i="2"/>
  <c r="O1832" i="2"/>
  <c r="O1833" i="2"/>
  <c r="O1834" i="2"/>
  <c r="O1835" i="2"/>
  <c r="O1836" i="2"/>
  <c r="O1837" i="2"/>
  <c r="O1838" i="2"/>
  <c r="O1839" i="2"/>
  <c r="O1840" i="2"/>
  <c r="O1841" i="2"/>
  <c r="O1842" i="2"/>
  <c r="O1843" i="2"/>
  <c r="O1844" i="2"/>
  <c r="O1845" i="2"/>
  <c r="O1846" i="2"/>
  <c r="O1847" i="2"/>
  <c r="O1848" i="2"/>
  <c r="O1849" i="2"/>
  <c r="O1850" i="2"/>
  <c r="O1851" i="2"/>
  <c r="O1852" i="2"/>
  <c r="O1853" i="2"/>
  <c r="O1854" i="2"/>
  <c r="O1855" i="2"/>
  <c r="O1856" i="2"/>
  <c r="O1857" i="2"/>
  <c r="O1858" i="2"/>
  <c r="O1859" i="2"/>
  <c r="O1860" i="2"/>
  <c r="O1861" i="2"/>
  <c r="O1862" i="2"/>
  <c r="O1863" i="2"/>
  <c r="O1864" i="2"/>
  <c r="O1865" i="2"/>
  <c r="O1866" i="2"/>
  <c r="O1867" i="2"/>
  <c r="O1868" i="2"/>
  <c r="O1869" i="2"/>
  <c r="O1870" i="2"/>
  <c r="O1871" i="2"/>
  <c r="O1872" i="2"/>
  <c r="O1873" i="2"/>
  <c r="O1874" i="2"/>
  <c r="O1875" i="2"/>
  <c r="O1876" i="2"/>
  <c r="O1877" i="2"/>
  <c r="O1878" i="2"/>
  <c r="O1879" i="2"/>
  <c r="O1880" i="2"/>
  <c r="O1881" i="2"/>
  <c r="O1882" i="2"/>
  <c r="O1883" i="2"/>
  <c r="O1884" i="2"/>
  <c r="O1885" i="2"/>
  <c r="O1886" i="2"/>
  <c r="O1887" i="2"/>
  <c r="O1888" i="2"/>
  <c r="O1889" i="2"/>
  <c r="O1890" i="2"/>
  <c r="O1891" i="2"/>
  <c r="O1892" i="2"/>
  <c r="O1893" i="2"/>
  <c r="O1894" i="2"/>
  <c r="O1895" i="2"/>
  <c r="O1896" i="2"/>
  <c r="O1897" i="2"/>
  <c r="O1898" i="2"/>
  <c r="O1899" i="2"/>
  <c r="O1900" i="2"/>
  <c r="O1901" i="2"/>
  <c r="O1902" i="2"/>
  <c r="O1903" i="2"/>
  <c r="O1904" i="2"/>
  <c r="O1905" i="2"/>
  <c r="O1906" i="2"/>
  <c r="O1907" i="2"/>
  <c r="O1908" i="2"/>
  <c r="O1909" i="2"/>
  <c r="O1910" i="2"/>
  <c r="O1911" i="2"/>
  <c r="O1912" i="2"/>
  <c r="O1913" i="2"/>
  <c r="O1914" i="2"/>
  <c r="O1915" i="2"/>
  <c r="O1916" i="2"/>
  <c r="O1917" i="2"/>
  <c r="O1918" i="2"/>
  <c r="O1919" i="2"/>
  <c r="O1920" i="2"/>
  <c r="O1921" i="2"/>
  <c r="O1922" i="2"/>
  <c r="O1923" i="2"/>
  <c r="O1924" i="2"/>
  <c r="O1925" i="2"/>
  <c r="O1926" i="2"/>
  <c r="O1927" i="2"/>
  <c r="O1928" i="2"/>
  <c r="O1929" i="2"/>
  <c r="O1930" i="2"/>
  <c r="O1931" i="2"/>
  <c r="O1932" i="2"/>
  <c r="O1933" i="2"/>
  <c r="O1934" i="2"/>
  <c r="O1935" i="2"/>
  <c r="O1936" i="2"/>
  <c r="O1937" i="2"/>
  <c r="O1938" i="2"/>
  <c r="O1939" i="2"/>
  <c r="O1940" i="2"/>
  <c r="O1941" i="2"/>
  <c r="O1942" i="2"/>
  <c r="O1943" i="2"/>
  <c r="O1944" i="2"/>
  <c r="O1945" i="2"/>
  <c r="O1946" i="2"/>
  <c r="O1947" i="2"/>
  <c r="O1948" i="2"/>
  <c r="O1949" i="2"/>
  <c r="O1950" i="2"/>
  <c r="O1951" i="2"/>
  <c r="O1952" i="2"/>
  <c r="O1953" i="2"/>
  <c r="O1954" i="2"/>
  <c r="O1955" i="2"/>
  <c r="O1956" i="2"/>
  <c r="O1957" i="2"/>
  <c r="O1958" i="2"/>
  <c r="O1959" i="2"/>
  <c r="O1960" i="2"/>
  <c r="O1961" i="2"/>
  <c r="O1962" i="2"/>
  <c r="O1963" i="2"/>
  <c r="O1964" i="2"/>
  <c r="O1965" i="2"/>
  <c r="O1966" i="2"/>
  <c r="O1967" i="2"/>
  <c r="O1968" i="2"/>
  <c r="O1969" i="2"/>
  <c r="O1970" i="2"/>
  <c r="O1971" i="2"/>
  <c r="O1972" i="2"/>
  <c r="O1973" i="2"/>
  <c r="O1974" i="2"/>
  <c r="O1975" i="2"/>
  <c r="O1976" i="2"/>
  <c r="O1977" i="2"/>
  <c r="O1978" i="2"/>
  <c r="O1979" i="2"/>
  <c r="O1980" i="2"/>
  <c r="O1981" i="2"/>
  <c r="O1982" i="2"/>
  <c r="O1983" i="2"/>
  <c r="O1984" i="2"/>
  <c r="O1985" i="2"/>
  <c r="O1986" i="2"/>
  <c r="O1987" i="2"/>
  <c r="O1988" i="2"/>
  <c r="O1989" i="2"/>
  <c r="O1990" i="2"/>
  <c r="O1991" i="2"/>
  <c r="O1992" i="2"/>
  <c r="O1993" i="2"/>
  <c r="O1994" i="2"/>
  <c r="O1995" i="2"/>
  <c r="O1996" i="2"/>
  <c r="O1997" i="2"/>
  <c r="O1998" i="2"/>
  <c r="O1999" i="2"/>
  <c r="O2000"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N502" i="2"/>
  <c r="N503" i="2"/>
  <c r="N504" i="2"/>
  <c r="N505" i="2"/>
  <c r="N506" i="2"/>
  <c r="N507" i="2"/>
  <c r="N508" i="2"/>
  <c r="N509" i="2"/>
  <c r="N510" i="2"/>
  <c r="N511" i="2"/>
  <c r="N512" i="2"/>
  <c r="N513" i="2"/>
  <c r="N514" i="2"/>
  <c r="N515" i="2"/>
  <c r="N516" i="2"/>
  <c r="N517" i="2"/>
  <c r="N518" i="2"/>
  <c r="N519" i="2"/>
  <c r="N520" i="2"/>
  <c r="N521" i="2"/>
  <c r="N522" i="2"/>
  <c r="N523" i="2"/>
  <c r="N524" i="2"/>
  <c r="N525" i="2"/>
  <c r="N526" i="2"/>
  <c r="N527" i="2"/>
  <c r="N528" i="2"/>
  <c r="N529" i="2"/>
  <c r="N530" i="2"/>
  <c r="N531" i="2"/>
  <c r="N532" i="2"/>
  <c r="N533" i="2"/>
  <c r="N534" i="2"/>
  <c r="N535" i="2"/>
  <c r="N536" i="2"/>
  <c r="N537" i="2"/>
  <c r="N538" i="2"/>
  <c r="N539" i="2"/>
  <c r="N540" i="2"/>
  <c r="N541" i="2"/>
  <c r="N542" i="2"/>
  <c r="N543" i="2"/>
  <c r="N544" i="2"/>
  <c r="N545" i="2"/>
  <c r="N546" i="2"/>
  <c r="N547" i="2"/>
  <c r="N548" i="2"/>
  <c r="N549" i="2"/>
  <c r="N550" i="2"/>
  <c r="N551" i="2"/>
  <c r="N552" i="2"/>
  <c r="N553" i="2"/>
  <c r="N554" i="2"/>
  <c r="N555" i="2"/>
  <c r="N556" i="2"/>
  <c r="N557" i="2"/>
  <c r="N558" i="2"/>
  <c r="N559" i="2"/>
  <c r="N560" i="2"/>
  <c r="N561" i="2"/>
  <c r="N562" i="2"/>
  <c r="N563" i="2"/>
  <c r="N564" i="2"/>
  <c r="N565" i="2"/>
  <c r="N566" i="2"/>
  <c r="N567" i="2"/>
  <c r="N568" i="2"/>
  <c r="N569" i="2"/>
  <c r="N570" i="2"/>
  <c r="N571" i="2"/>
  <c r="N572" i="2"/>
  <c r="N573" i="2"/>
  <c r="N574" i="2"/>
  <c r="N575" i="2"/>
  <c r="N576" i="2"/>
  <c r="N577" i="2"/>
  <c r="N578" i="2"/>
  <c r="N579" i="2"/>
  <c r="N580" i="2"/>
  <c r="N581" i="2"/>
  <c r="N582" i="2"/>
  <c r="N583" i="2"/>
  <c r="N584" i="2"/>
  <c r="N585" i="2"/>
  <c r="N586" i="2"/>
  <c r="N587" i="2"/>
  <c r="N588" i="2"/>
  <c r="N589" i="2"/>
  <c r="N590" i="2"/>
  <c r="N591" i="2"/>
  <c r="N592" i="2"/>
  <c r="N593" i="2"/>
  <c r="N594" i="2"/>
  <c r="N595" i="2"/>
  <c r="N596" i="2"/>
  <c r="N597" i="2"/>
  <c r="N598" i="2"/>
  <c r="N599" i="2"/>
  <c r="N600" i="2"/>
  <c r="N601" i="2"/>
  <c r="N602" i="2"/>
  <c r="N603" i="2"/>
  <c r="N604" i="2"/>
  <c r="N605" i="2"/>
  <c r="N606" i="2"/>
  <c r="N607" i="2"/>
  <c r="N608" i="2"/>
  <c r="N609" i="2"/>
  <c r="N610" i="2"/>
  <c r="N611" i="2"/>
  <c r="N612" i="2"/>
  <c r="N613" i="2"/>
  <c r="N614" i="2"/>
  <c r="N615" i="2"/>
  <c r="N616" i="2"/>
  <c r="N617" i="2"/>
  <c r="N618" i="2"/>
  <c r="N619" i="2"/>
  <c r="N620" i="2"/>
  <c r="N621" i="2"/>
  <c r="N622" i="2"/>
  <c r="N623" i="2"/>
  <c r="N624" i="2"/>
  <c r="N625" i="2"/>
  <c r="N626" i="2"/>
  <c r="N627" i="2"/>
  <c r="N628" i="2"/>
  <c r="N629" i="2"/>
  <c r="N630" i="2"/>
  <c r="N631" i="2"/>
  <c r="N632" i="2"/>
  <c r="N633" i="2"/>
  <c r="N634" i="2"/>
  <c r="N635" i="2"/>
  <c r="N636" i="2"/>
  <c r="N637" i="2"/>
  <c r="N638" i="2"/>
  <c r="N639" i="2"/>
  <c r="N640" i="2"/>
  <c r="N641" i="2"/>
  <c r="N642" i="2"/>
  <c r="N643" i="2"/>
  <c r="N644" i="2"/>
  <c r="N645" i="2"/>
  <c r="N646" i="2"/>
  <c r="N647" i="2"/>
  <c r="N648" i="2"/>
  <c r="N649" i="2"/>
  <c r="N650" i="2"/>
  <c r="N651" i="2"/>
  <c r="N652" i="2"/>
  <c r="N653" i="2"/>
  <c r="N654" i="2"/>
  <c r="N655" i="2"/>
  <c r="N656" i="2"/>
  <c r="N657" i="2"/>
  <c r="N658" i="2"/>
  <c r="N659" i="2"/>
  <c r="N660" i="2"/>
  <c r="N661" i="2"/>
  <c r="N662" i="2"/>
  <c r="N663" i="2"/>
  <c r="N664" i="2"/>
  <c r="N665" i="2"/>
  <c r="N666" i="2"/>
  <c r="N667" i="2"/>
  <c r="N668" i="2"/>
  <c r="N669" i="2"/>
  <c r="N670" i="2"/>
  <c r="N671" i="2"/>
  <c r="N672" i="2"/>
  <c r="N673" i="2"/>
  <c r="N674" i="2"/>
  <c r="N675" i="2"/>
  <c r="N676" i="2"/>
  <c r="N677" i="2"/>
  <c r="N678" i="2"/>
  <c r="N679" i="2"/>
  <c r="N680" i="2"/>
  <c r="N681" i="2"/>
  <c r="N682" i="2"/>
  <c r="N683" i="2"/>
  <c r="N684" i="2"/>
  <c r="N685" i="2"/>
  <c r="N686" i="2"/>
  <c r="N687" i="2"/>
  <c r="N688" i="2"/>
  <c r="N689" i="2"/>
  <c r="N690" i="2"/>
  <c r="N691" i="2"/>
  <c r="N692" i="2"/>
  <c r="N693" i="2"/>
  <c r="N694" i="2"/>
  <c r="N695" i="2"/>
  <c r="N696" i="2"/>
  <c r="N697" i="2"/>
  <c r="N698" i="2"/>
  <c r="N699" i="2"/>
  <c r="N700" i="2"/>
  <c r="N701" i="2"/>
  <c r="N702" i="2"/>
  <c r="N703" i="2"/>
  <c r="N704" i="2"/>
  <c r="N705" i="2"/>
  <c r="N706" i="2"/>
  <c r="N707" i="2"/>
  <c r="N708" i="2"/>
  <c r="N709" i="2"/>
  <c r="N710" i="2"/>
  <c r="N711" i="2"/>
  <c r="N712" i="2"/>
  <c r="N713" i="2"/>
  <c r="N714" i="2"/>
  <c r="N715" i="2"/>
  <c r="N716" i="2"/>
  <c r="N717" i="2"/>
  <c r="N718" i="2"/>
  <c r="N719" i="2"/>
  <c r="N720" i="2"/>
  <c r="N721" i="2"/>
  <c r="N722" i="2"/>
  <c r="N723" i="2"/>
  <c r="N724" i="2"/>
  <c r="N725" i="2"/>
  <c r="N726" i="2"/>
  <c r="N727" i="2"/>
  <c r="N728" i="2"/>
  <c r="N729" i="2"/>
  <c r="N730" i="2"/>
  <c r="N731" i="2"/>
  <c r="N732" i="2"/>
  <c r="N733" i="2"/>
  <c r="N734" i="2"/>
  <c r="N735" i="2"/>
  <c r="N736" i="2"/>
  <c r="N737" i="2"/>
  <c r="N738" i="2"/>
  <c r="N739" i="2"/>
  <c r="N740" i="2"/>
  <c r="N741" i="2"/>
  <c r="N742" i="2"/>
  <c r="N743" i="2"/>
  <c r="N744" i="2"/>
  <c r="N745" i="2"/>
  <c r="N746" i="2"/>
  <c r="N747" i="2"/>
  <c r="N748" i="2"/>
  <c r="N749" i="2"/>
  <c r="N750" i="2"/>
  <c r="N751" i="2"/>
  <c r="N752" i="2"/>
  <c r="N753" i="2"/>
  <c r="N754" i="2"/>
  <c r="N755" i="2"/>
  <c r="N756" i="2"/>
  <c r="N757" i="2"/>
  <c r="N758" i="2"/>
  <c r="N759" i="2"/>
  <c r="N760" i="2"/>
  <c r="N761" i="2"/>
  <c r="N762" i="2"/>
  <c r="N763" i="2"/>
  <c r="N764" i="2"/>
  <c r="N765" i="2"/>
  <c r="N766" i="2"/>
  <c r="N767" i="2"/>
  <c r="N768" i="2"/>
  <c r="N769" i="2"/>
  <c r="N770" i="2"/>
  <c r="N771" i="2"/>
  <c r="N772" i="2"/>
  <c r="N773" i="2"/>
  <c r="N774" i="2"/>
  <c r="N775" i="2"/>
  <c r="N776" i="2"/>
  <c r="N777" i="2"/>
  <c r="N778" i="2"/>
  <c r="N779" i="2"/>
  <c r="N780" i="2"/>
  <c r="N781" i="2"/>
  <c r="N782" i="2"/>
  <c r="N783" i="2"/>
  <c r="N784" i="2"/>
  <c r="N785" i="2"/>
  <c r="N786" i="2"/>
  <c r="N787" i="2"/>
  <c r="N788" i="2"/>
  <c r="N789" i="2"/>
  <c r="N790" i="2"/>
  <c r="N791" i="2"/>
  <c r="N792" i="2"/>
  <c r="N793" i="2"/>
  <c r="N794" i="2"/>
  <c r="N795" i="2"/>
  <c r="N796" i="2"/>
  <c r="N797" i="2"/>
  <c r="N798" i="2"/>
  <c r="N799" i="2"/>
  <c r="N800" i="2"/>
  <c r="N801" i="2"/>
  <c r="N802" i="2"/>
  <c r="N803" i="2"/>
  <c r="N804" i="2"/>
  <c r="N805" i="2"/>
  <c r="N806" i="2"/>
  <c r="N807" i="2"/>
  <c r="N808" i="2"/>
  <c r="N809" i="2"/>
  <c r="N810" i="2"/>
  <c r="N811" i="2"/>
  <c r="N812" i="2"/>
  <c r="N813" i="2"/>
  <c r="N814" i="2"/>
  <c r="N815" i="2"/>
  <c r="N816" i="2"/>
  <c r="N817" i="2"/>
  <c r="N818" i="2"/>
  <c r="N819" i="2"/>
  <c r="N820" i="2"/>
  <c r="N821" i="2"/>
  <c r="N822" i="2"/>
  <c r="N823" i="2"/>
  <c r="N824" i="2"/>
  <c r="N825" i="2"/>
  <c r="N826" i="2"/>
  <c r="N827" i="2"/>
  <c r="N828" i="2"/>
  <c r="N829" i="2"/>
  <c r="N830" i="2"/>
  <c r="N831" i="2"/>
  <c r="N832" i="2"/>
  <c r="N833" i="2"/>
  <c r="N834" i="2"/>
  <c r="N835" i="2"/>
  <c r="N836" i="2"/>
  <c r="N837" i="2"/>
  <c r="N838" i="2"/>
  <c r="N839" i="2"/>
  <c r="N840" i="2"/>
  <c r="N841" i="2"/>
  <c r="N842" i="2"/>
  <c r="N843" i="2"/>
  <c r="N844" i="2"/>
  <c r="N845" i="2"/>
  <c r="N846" i="2"/>
  <c r="N847" i="2"/>
  <c r="N848" i="2"/>
  <c r="N849" i="2"/>
  <c r="N850" i="2"/>
  <c r="N851" i="2"/>
  <c r="N852" i="2"/>
  <c r="N853" i="2"/>
  <c r="N854" i="2"/>
  <c r="N855" i="2"/>
  <c r="N856" i="2"/>
  <c r="N857" i="2"/>
  <c r="N858" i="2"/>
  <c r="N859" i="2"/>
  <c r="N860" i="2"/>
  <c r="N861" i="2"/>
  <c r="N862" i="2"/>
  <c r="N863" i="2"/>
  <c r="N864" i="2"/>
  <c r="N865" i="2"/>
  <c r="N866" i="2"/>
  <c r="N867" i="2"/>
  <c r="N868" i="2"/>
  <c r="N869" i="2"/>
  <c r="N870" i="2"/>
  <c r="N871" i="2"/>
  <c r="N872" i="2"/>
  <c r="N873" i="2"/>
  <c r="N874" i="2"/>
  <c r="N875" i="2"/>
  <c r="N876" i="2"/>
  <c r="N877" i="2"/>
  <c r="N878" i="2"/>
  <c r="N879" i="2"/>
  <c r="N880" i="2"/>
  <c r="N881" i="2"/>
  <c r="N882" i="2"/>
  <c r="N883" i="2"/>
  <c r="N884" i="2"/>
  <c r="N885" i="2"/>
  <c r="N886" i="2"/>
  <c r="N887" i="2"/>
  <c r="N888" i="2"/>
  <c r="N889" i="2"/>
  <c r="N890" i="2"/>
  <c r="N891" i="2"/>
  <c r="N892" i="2"/>
  <c r="N893" i="2"/>
  <c r="N894" i="2"/>
  <c r="N895" i="2"/>
  <c r="N896" i="2"/>
  <c r="N897" i="2"/>
  <c r="N898" i="2"/>
  <c r="N899" i="2"/>
  <c r="N900" i="2"/>
  <c r="N901" i="2"/>
  <c r="N902" i="2"/>
  <c r="N903" i="2"/>
  <c r="N904" i="2"/>
  <c r="N905" i="2"/>
  <c r="N906" i="2"/>
  <c r="N907" i="2"/>
  <c r="N908" i="2"/>
  <c r="N909" i="2"/>
  <c r="N910" i="2"/>
  <c r="N911" i="2"/>
  <c r="N912" i="2"/>
  <c r="N913" i="2"/>
  <c r="N914" i="2"/>
  <c r="N915" i="2"/>
  <c r="N916" i="2"/>
  <c r="N917" i="2"/>
  <c r="N918" i="2"/>
  <c r="N919" i="2"/>
  <c r="N920" i="2"/>
  <c r="N921" i="2"/>
  <c r="N922" i="2"/>
  <c r="N923" i="2"/>
  <c r="N924" i="2"/>
  <c r="N925" i="2"/>
  <c r="N926" i="2"/>
  <c r="N927" i="2"/>
  <c r="N928" i="2"/>
  <c r="N929" i="2"/>
  <c r="N930" i="2"/>
  <c r="N931" i="2"/>
  <c r="N932" i="2"/>
  <c r="N933" i="2"/>
  <c r="N934" i="2"/>
  <c r="N935" i="2"/>
  <c r="N936" i="2"/>
  <c r="N937" i="2"/>
  <c r="N938" i="2"/>
  <c r="N939" i="2"/>
  <c r="N940" i="2"/>
  <c r="N941" i="2"/>
  <c r="N942" i="2"/>
  <c r="N943" i="2"/>
  <c r="N944" i="2"/>
  <c r="N945" i="2"/>
  <c r="N946" i="2"/>
  <c r="N947" i="2"/>
  <c r="N948" i="2"/>
  <c r="N949" i="2"/>
  <c r="N950" i="2"/>
  <c r="N951" i="2"/>
  <c r="N952" i="2"/>
  <c r="N953" i="2"/>
  <c r="N954" i="2"/>
  <c r="N955" i="2"/>
  <c r="N956" i="2"/>
  <c r="N957" i="2"/>
  <c r="N958" i="2"/>
  <c r="N959" i="2"/>
  <c r="N960" i="2"/>
  <c r="N961" i="2"/>
  <c r="N962" i="2"/>
  <c r="N963" i="2"/>
  <c r="N964" i="2"/>
  <c r="N965" i="2"/>
  <c r="N966" i="2"/>
  <c r="N967" i="2"/>
  <c r="N968" i="2"/>
  <c r="N969" i="2"/>
  <c r="N970" i="2"/>
  <c r="N971" i="2"/>
  <c r="N972" i="2"/>
  <c r="N973" i="2"/>
  <c r="N974" i="2"/>
  <c r="N975" i="2"/>
  <c r="N976" i="2"/>
  <c r="N977" i="2"/>
  <c r="N978" i="2"/>
  <c r="N979" i="2"/>
  <c r="N980" i="2"/>
  <c r="N981" i="2"/>
  <c r="N982" i="2"/>
  <c r="N983" i="2"/>
  <c r="N984" i="2"/>
  <c r="N985" i="2"/>
  <c r="N986" i="2"/>
  <c r="N987" i="2"/>
  <c r="N988" i="2"/>
  <c r="N989" i="2"/>
  <c r="N990" i="2"/>
  <c r="N991" i="2"/>
  <c r="N992" i="2"/>
  <c r="N993" i="2"/>
  <c r="N994" i="2"/>
  <c r="N995" i="2"/>
  <c r="N996" i="2"/>
  <c r="N997" i="2"/>
  <c r="N998" i="2"/>
  <c r="N999" i="2"/>
  <c r="N1000" i="2"/>
  <c r="N1001" i="2"/>
  <c r="N1002" i="2"/>
  <c r="N1003" i="2"/>
  <c r="N1004" i="2"/>
  <c r="N1005" i="2"/>
  <c r="N1006" i="2"/>
  <c r="N1007" i="2"/>
  <c r="N1008" i="2"/>
  <c r="N1009" i="2"/>
  <c r="N1010" i="2"/>
  <c r="N1011" i="2"/>
  <c r="N1012" i="2"/>
  <c r="N1013" i="2"/>
  <c r="N1014" i="2"/>
  <c r="N1015" i="2"/>
  <c r="N1016" i="2"/>
  <c r="N1017" i="2"/>
  <c r="N1018" i="2"/>
  <c r="N1019" i="2"/>
  <c r="N1020" i="2"/>
  <c r="N1021" i="2"/>
  <c r="N1022" i="2"/>
  <c r="N1023" i="2"/>
  <c r="N1024" i="2"/>
  <c r="N1025" i="2"/>
  <c r="N1026" i="2"/>
  <c r="N1027" i="2"/>
  <c r="N1028" i="2"/>
  <c r="N1029" i="2"/>
  <c r="N1030" i="2"/>
  <c r="N1031" i="2"/>
  <c r="N1032" i="2"/>
  <c r="N1033" i="2"/>
  <c r="N1034" i="2"/>
  <c r="N1035" i="2"/>
  <c r="N1036" i="2"/>
  <c r="N1037" i="2"/>
  <c r="N1038" i="2"/>
  <c r="N1039" i="2"/>
  <c r="N1040" i="2"/>
  <c r="N1041" i="2"/>
  <c r="N1042" i="2"/>
  <c r="N1043" i="2"/>
  <c r="N1044" i="2"/>
  <c r="N1045" i="2"/>
  <c r="N1046" i="2"/>
  <c r="N1047" i="2"/>
  <c r="N1048" i="2"/>
  <c r="N1049" i="2"/>
  <c r="N1050" i="2"/>
  <c r="N1051" i="2"/>
  <c r="N1052" i="2"/>
  <c r="N1053" i="2"/>
  <c r="N1054" i="2"/>
  <c r="N1055" i="2"/>
  <c r="N1056" i="2"/>
  <c r="N1057" i="2"/>
  <c r="N1058" i="2"/>
  <c r="N1059" i="2"/>
  <c r="N1060" i="2"/>
  <c r="N1061" i="2"/>
  <c r="N1062" i="2"/>
  <c r="N1063" i="2"/>
  <c r="N1064" i="2"/>
  <c r="N1065" i="2"/>
  <c r="N1066" i="2"/>
  <c r="N1067" i="2"/>
  <c r="N1068" i="2"/>
  <c r="N1069" i="2"/>
  <c r="N1070" i="2"/>
  <c r="N1071" i="2"/>
  <c r="N1072" i="2"/>
  <c r="N1073" i="2"/>
  <c r="N1074" i="2"/>
  <c r="N1075" i="2"/>
  <c r="N1076" i="2"/>
  <c r="N1077" i="2"/>
  <c r="N1078" i="2"/>
  <c r="N1079" i="2"/>
  <c r="N1080" i="2"/>
  <c r="N1081" i="2"/>
  <c r="N1082" i="2"/>
  <c r="N1083" i="2"/>
  <c r="N1084" i="2"/>
  <c r="N1085" i="2"/>
  <c r="N1086" i="2"/>
  <c r="N1087" i="2"/>
  <c r="N1088" i="2"/>
  <c r="N1089" i="2"/>
  <c r="N1090" i="2"/>
  <c r="N1091" i="2"/>
  <c r="N1092" i="2"/>
  <c r="N1093" i="2"/>
  <c r="N1094" i="2"/>
  <c r="N1095" i="2"/>
  <c r="N1096" i="2"/>
  <c r="N1097" i="2"/>
  <c r="N1098" i="2"/>
  <c r="N1099" i="2"/>
  <c r="N1100" i="2"/>
  <c r="N1101" i="2"/>
  <c r="N1102" i="2"/>
  <c r="N1103" i="2"/>
  <c r="N1104" i="2"/>
  <c r="N1105" i="2"/>
  <c r="N1106" i="2"/>
  <c r="N1107" i="2"/>
  <c r="N1108" i="2"/>
  <c r="N1109" i="2"/>
  <c r="N1110" i="2"/>
  <c r="N1111" i="2"/>
  <c r="N1112" i="2"/>
  <c r="N1113" i="2"/>
  <c r="N1114" i="2"/>
  <c r="N1115" i="2"/>
  <c r="N1116" i="2"/>
  <c r="N1117" i="2"/>
  <c r="N1118" i="2"/>
  <c r="N1119" i="2"/>
  <c r="N1120" i="2"/>
  <c r="N1121" i="2"/>
  <c r="N1122" i="2"/>
  <c r="N1123" i="2"/>
  <c r="N1124" i="2"/>
  <c r="N1125" i="2"/>
  <c r="N1126" i="2"/>
  <c r="N1127" i="2"/>
  <c r="N1128" i="2"/>
  <c r="N1129" i="2"/>
  <c r="N1130" i="2"/>
  <c r="N1131" i="2"/>
  <c r="N1132" i="2"/>
  <c r="N1133" i="2"/>
  <c r="N1134" i="2"/>
  <c r="N1135" i="2"/>
  <c r="N1136" i="2"/>
  <c r="N1137" i="2"/>
  <c r="N1138" i="2"/>
  <c r="N1139" i="2"/>
  <c r="N1140" i="2"/>
  <c r="N1141" i="2"/>
  <c r="N1142" i="2"/>
  <c r="N1143" i="2"/>
  <c r="N1144" i="2"/>
  <c r="N1145" i="2"/>
  <c r="N1146" i="2"/>
  <c r="N1147" i="2"/>
  <c r="N1148" i="2"/>
  <c r="N1149" i="2"/>
  <c r="N1150" i="2"/>
  <c r="N1151" i="2"/>
  <c r="N1152" i="2"/>
  <c r="N1153" i="2"/>
  <c r="N1154" i="2"/>
  <c r="N1155" i="2"/>
  <c r="N1156" i="2"/>
  <c r="N1157" i="2"/>
  <c r="N1158" i="2"/>
  <c r="N1159" i="2"/>
  <c r="N1160" i="2"/>
  <c r="N1161" i="2"/>
  <c r="N1162" i="2"/>
  <c r="N1163" i="2"/>
  <c r="N1164" i="2"/>
  <c r="N1165" i="2"/>
  <c r="N1166" i="2"/>
  <c r="N1167" i="2"/>
  <c r="N1168" i="2"/>
  <c r="N1169" i="2"/>
  <c r="N1170" i="2"/>
  <c r="N1171" i="2"/>
  <c r="N1172" i="2"/>
  <c r="N1173" i="2"/>
  <c r="N1174" i="2"/>
  <c r="N1175" i="2"/>
  <c r="N1176" i="2"/>
  <c r="N1177" i="2"/>
  <c r="N1178" i="2"/>
  <c r="N1179" i="2"/>
  <c r="N1180" i="2"/>
  <c r="N1181" i="2"/>
  <c r="N1182" i="2"/>
  <c r="N1183" i="2"/>
  <c r="N1184" i="2"/>
  <c r="N1185" i="2"/>
  <c r="N1186" i="2"/>
  <c r="N1187" i="2"/>
  <c r="N1188" i="2"/>
  <c r="N1189" i="2"/>
  <c r="N1190" i="2"/>
  <c r="N1191" i="2"/>
  <c r="N1192" i="2"/>
  <c r="N1193" i="2"/>
  <c r="N1194" i="2"/>
  <c r="N1195" i="2"/>
  <c r="N1196" i="2"/>
  <c r="N1197" i="2"/>
  <c r="N1198" i="2"/>
  <c r="N1199" i="2"/>
  <c r="N1200" i="2"/>
  <c r="N1201" i="2"/>
  <c r="N1202" i="2"/>
  <c r="N1203" i="2"/>
  <c r="N1204" i="2"/>
  <c r="N1205" i="2"/>
  <c r="N1206" i="2"/>
  <c r="N1207" i="2"/>
  <c r="N1208" i="2"/>
  <c r="N1209" i="2"/>
  <c r="N1210" i="2"/>
  <c r="N1211" i="2"/>
  <c r="N1212" i="2"/>
  <c r="N1213" i="2"/>
  <c r="N1214" i="2"/>
  <c r="N1215" i="2"/>
  <c r="N1216" i="2"/>
  <c r="N1217" i="2"/>
  <c r="N1218" i="2"/>
  <c r="N1219" i="2"/>
  <c r="N1220" i="2"/>
  <c r="N1221" i="2"/>
  <c r="N1222" i="2"/>
  <c r="N1223" i="2"/>
  <c r="N1224" i="2"/>
  <c r="N1225" i="2"/>
  <c r="N1226" i="2"/>
  <c r="N1227" i="2"/>
  <c r="N1228" i="2"/>
  <c r="N1229" i="2"/>
  <c r="N1230" i="2"/>
  <c r="N1231" i="2"/>
  <c r="N1232" i="2"/>
  <c r="N1233" i="2"/>
  <c r="N1234" i="2"/>
  <c r="N1235" i="2"/>
  <c r="N1236" i="2"/>
  <c r="N1237" i="2"/>
  <c r="N1238" i="2"/>
  <c r="N1239" i="2"/>
  <c r="N1240" i="2"/>
  <c r="N1241" i="2"/>
  <c r="N1242" i="2"/>
  <c r="N1243" i="2"/>
  <c r="N1244" i="2"/>
  <c r="N1245" i="2"/>
  <c r="N1246" i="2"/>
  <c r="N1247" i="2"/>
  <c r="N1248" i="2"/>
  <c r="N1249" i="2"/>
  <c r="N1250" i="2"/>
  <c r="N1251" i="2"/>
  <c r="N1252" i="2"/>
  <c r="N1253" i="2"/>
  <c r="N1254" i="2"/>
  <c r="N1255" i="2"/>
  <c r="N1256" i="2"/>
  <c r="N1257" i="2"/>
  <c r="N1258" i="2"/>
  <c r="N1259" i="2"/>
  <c r="N1260" i="2"/>
  <c r="N1261" i="2"/>
  <c r="N1262" i="2"/>
  <c r="N1263" i="2"/>
  <c r="N1264" i="2"/>
  <c r="N1265" i="2"/>
  <c r="N1266" i="2"/>
  <c r="N1267" i="2"/>
  <c r="N1268" i="2"/>
  <c r="N1269" i="2"/>
  <c r="N1270" i="2"/>
  <c r="N1271" i="2"/>
  <c r="N1272" i="2"/>
  <c r="N1273" i="2"/>
  <c r="N1274" i="2"/>
  <c r="N1275" i="2"/>
  <c r="N1276" i="2"/>
  <c r="N1277" i="2"/>
  <c r="N1278" i="2"/>
  <c r="N1279" i="2"/>
  <c r="N1280" i="2"/>
  <c r="N1281" i="2"/>
  <c r="N1282" i="2"/>
  <c r="N1283" i="2"/>
  <c r="N1284" i="2"/>
  <c r="N1285" i="2"/>
  <c r="N1286" i="2"/>
  <c r="N1287" i="2"/>
  <c r="N1288" i="2"/>
  <c r="N1289" i="2"/>
  <c r="N1290" i="2"/>
  <c r="N1291" i="2"/>
  <c r="N1292" i="2"/>
  <c r="N1293" i="2"/>
  <c r="N1294" i="2"/>
  <c r="N1295" i="2"/>
  <c r="N1296" i="2"/>
  <c r="N1297" i="2"/>
  <c r="N1298" i="2"/>
  <c r="N1299" i="2"/>
  <c r="N1300" i="2"/>
  <c r="N1301" i="2"/>
  <c r="N1302" i="2"/>
  <c r="N1303" i="2"/>
  <c r="N1304" i="2"/>
  <c r="N1305" i="2"/>
  <c r="N1306" i="2"/>
  <c r="N1307" i="2"/>
  <c r="N1308" i="2"/>
  <c r="N1309" i="2"/>
  <c r="N1310" i="2"/>
  <c r="N1311" i="2"/>
  <c r="N1312" i="2"/>
  <c r="N1313" i="2"/>
  <c r="N1314" i="2"/>
  <c r="N1315" i="2"/>
  <c r="N1316" i="2"/>
  <c r="N1317" i="2"/>
  <c r="N1318" i="2"/>
  <c r="N1319" i="2"/>
  <c r="N1320" i="2"/>
  <c r="N1321" i="2"/>
  <c r="N1322" i="2"/>
  <c r="N1323" i="2"/>
  <c r="N1324" i="2"/>
  <c r="N1325" i="2"/>
  <c r="N1326" i="2"/>
  <c r="N1327" i="2"/>
  <c r="N1328" i="2"/>
  <c r="N1329" i="2"/>
  <c r="N1330" i="2"/>
  <c r="N1331" i="2"/>
  <c r="N1332" i="2"/>
  <c r="N1333" i="2"/>
  <c r="N1334" i="2"/>
  <c r="N1335" i="2"/>
  <c r="N1336" i="2"/>
  <c r="N1337" i="2"/>
  <c r="N1338" i="2"/>
  <c r="N1339" i="2"/>
  <c r="N1340" i="2"/>
  <c r="N1341" i="2"/>
  <c r="N1342" i="2"/>
  <c r="N1343" i="2"/>
  <c r="N1344" i="2"/>
  <c r="N1345" i="2"/>
  <c r="N1346" i="2"/>
  <c r="N1347" i="2"/>
  <c r="N1348" i="2"/>
  <c r="N1349" i="2"/>
  <c r="N1350" i="2"/>
  <c r="N1351" i="2"/>
  <c r="N1352" i="2"/>
  <c r="N1353" i="2"/>
  <c r="N1354" i="2"/>
  <c r="N1355" i="2"/>
  <c r="N1356" i="2"/>
  <c r="N1357" i="2"/>
  <c r="N1358" i="2"/>
  <c r="N1359" i="2"/>
  <c r="N1360" i="2"/>
  <c r="N1361" i="2"/>
  <c r="N1362" i="2"/>
  <c r="N1363" i="2"/>
  <c r="N1364" i="2"/>
  <c r="N1365" i="2"/>
  <c r="N1366" i="2"/>
  <c r="N1367" i="2"/>
  <c r="N1368" i="2"/>
  <c r="N1369" i="2"/>
  <c r="N1370" i="2"/>
  <c r="N1371" i="2"/>
  <c r="N1372" i="2"/>
  <c r="N1373" i="2"/>
  <c r="N1374" i="2"/>
  <c r="N1375" i="2"/>
  <c r="N1376" i="2"/>
  <c r="N1377" i="2"/>
  <c r="N1378" i="2"/>
  <c r="N1379" i="2"/>
  <c r="N1380" i="2"/>
  <c r="N1381" i="2"/>
  <c r="N1382" i="2"/>
  <c r="N1383" i="2"/>
  <c r="N1384" i="2"/>
  <c r="N1385" i="2"/>
  <c r="N1386" i="2"/>
  <c r="N1387" i="2"/>
  <c r="N1388" i="2"/>
  <c r="N1389" i="2"/>
  <c r="N1390" i="2"/>
  <c r="N1391" i="2"/>
  <c r="N1392" i="2"/>
  <c r="N1393" i="2"/>
  <c r="N1394" i="2"/>
  <c r="N1395" i="2"/>
  <c r="N1396" i="2"/>
  <c r="N1397" i="2"/>
  <c r="N1398" i="2"/>
  <c r="N1399" i="2"/>
  <c r="N1400" i="2"/>
  <c r="N1401" i="2"/>
  <c r="N1402" i="2"/>
  <c r="N1403" i="2"/>
  <c r="N1404" i="2"/>
  <c r="N1405" i="2"/>
  <c r="N1406" i="2"/>
  <c r="N1407" i="2"/>
  <c r="N1408" i="2"/>
  <c r="N1409" i="2"/>
  <c r="N1410" i="2"/>
  <c r="N1411" i="2"/>
  <c r="N1412" i="2"/>
  <c r="N1413" i="2"/>
  <c r="N1414" i="2"/>
  <c r="N1415" i="2"/>
  <c r="N1416" i="2"/>
  <c r="N1417" i="2"/>
  <c r="N1418" i="2"/>
  <c r="N1419" i="2"/>
  <c r="N1420" i="2"/>
  <c r="N1421" i="2"/>
  <c r="N1422" i="2"/>
  <c r="N1423" i="2"/>
  <c r="N1424" i="2"/>
  <c r="N1425" i="2"/>
  <c r="N1426" i="2"/>
  <c r="N1427" i="2"/>
  <c r="N1428" i="2"/>
  <c r="N1429" i="2"/>
  <c r="N1430" i="2"/>
  <c r="N1431" i="2"/>
  <c r="N1432" i="2"/>
  <c r="N1433" i="2"/>
  <c r="N1434" i="2"/>
  <c r="N1435" i="2"/>
  <c r="N1436" i="2"/>
  <c r="N1437" i="2"/>
  <c r="N1438" i="2"/>
  <c r="N1439" i="2"/>
  <c r="N1440" i="2"/>
  <c r="N1441" i="2"/>
  <c r="N1442" i="2"/>
  <c r="N1443" i="2"/>
  <c r="N1444" i="2"/>
  <c r="N1445" i="2"/>
  <c r="N1446" i="2"/>
  <c r="N1447" i="2"/>
  <c r="N1448" i="2"/>
  <c r="N1449" i="2"/>
  <c r="N1450" i="2"/>
  <c r="N1451" i="2"/>
  <c r="N1452" i="2"/>
  <c r="N1453" i="2"/>
  <c r="N1454" i="2"/>
  <c r="N1455" i="2"/>
  <c r="N1456" i="2"/>
  <c r="N1457" i="2"/>
  <c r="N1458" i="2"/>
  <c r="N1459" i="2"/>
  <c r="N1460" i="2"/>
  <c r="N1461" i="2"/>
  <c r="N1462" i="2"/>
  <c r="N1463" i="2"/>
  <c r="N1464" i="2"/>
  <c r="N1465" i="2"/>
  <c r="N1466" i="2"/>
  <c r="N1467" i="2"/>
  <c r="N1468" i="2"/>
  <c r="N1469" i="2"/>
  <c r="N1470" i="2"/>
  <c r="N1471" i="2"/>
  <c r="N1472" i="2"/>
  <c r="N1473" i="2"/>
  <c r="N1474" i="2"/>
  <c r="N1475" i="2"/>
  <c r="N1476" i="2"/>
  <c r="N1477" i="2"/>
  <c r="N1478" i="2"/>
  <c r="N1479" i="2"/>
  <c r="N1480" i="2"/>
  <c r="N1481" i="2"/>
  <c r="N1482" i="2"/>
  <c r="N1483" i="2"/>
  <c r="N1484" i="2"/>
  <c r="N1485" i="2"/>
  <c r="N1486" i="2"/>
  <c r="N1487" i="2"/>
  <c r="N1488" i="2"/>
  <c r="N1489" i="2"/>
  <c r="N1490" i="2"/>
  <c r="N1491" i="2"/>
  <c r="N1492" i="2"/>
  <c r="N1493" i="2"/>
  <c r="N1494" i="2"/>
  <c r="N1495" i="2"/>
  <c r="N1496" i="2"/>
  <c r="N1497" i="2"/>
  <c r="N1498" i="2"/>
  <c r="N1499" i="2"/>
  <c r="N1500" i="2"/>
  <c r="N1501" i="2"/>
  <c r="N1502" i="2"/>
  <c r="N1503" i="2"/>
  <c r="N1504" i="2"/>
  <c r="N1505" i="2"/>
  <c r="N1506" i="2"/>
  <c r="N1507" i="2"/>
  <c r="N1508" i="2"/>
  <c r="N1509" i="2"/>
  <c r="N1510" i="2"/>
  <c r="N1511" i="2"/>
  <c r="N1512" i="2"/>
  <c r="N1513" i="2"/>
  <c r="N1514" i="2"/>
  <c r="N1515" i="2"/>
  <c r="N1516" i="2"/>
  <c r="N1517" i="2"/>
  <c r="N1518" i="2"/>
  <c r="N1519" i="2"/>
  <c r="N1520" i="2"/>
  <c r="N1521" i="2"/>
  <c r="N1522" i="2"/>
  <c r="N1523" i="2"/>
  <c r="N1524" i="2"/>
  <c r="N1525" i="2"/>
  <c r="N1526" i="2"/>
  <c r="N1527" i="2"/>
  <c r="N1528" i="2"/>
  <c r="N1529" i="2"/>
  <c r="N1530" i="2"/>
  <c r="N1531" i="2"/>
  <c r="N1532" i="2"/>
  <c r="N1533" i="2"/>
  <c r="N1534" i="2"/>
  <c r="N1535" i="2"/>
  <c r="N1536" i="2"/>
  <c r="N1537" i="2"/>
  <c r="N1538" i="2"/>
  <c r="N1539" i="2"/>
  <c r="N1540" i="2"/>
  <c r="N1541" i="2"/>
  <c r="N1542" i="2"/>
  <c r="N1543" i="2"/>
  <c r="N1544" i="2"/>
  <c r="N1545" i="2"/>
  <c r="N1546" i="2"/>
  <c r="N1547" i="2"/>
  <c r="N1548" i="2"/>
  <c r="N1549" i="2"/>
  <c r="N1550" i="2"/>
  <c r="N1551" i="2"/>
  <c r="N1552" i="2"/>
  <c r="N1553" i="2"/>
  <c r="N1554" i="2"/>
  <c r="N1555" i="2"/>
  <c r="N1556" i="2"/>
  <c r="N1557" i="2"/>
  <c r="N1558" i="2"/>
  <c r="N1559" i="2"/>
  <c r="N1560" i="2"/>
  <c r="N1561" i="2"/>
  <c r="N1562" i="2"/>
  <c r="N1563" i="2"/>
  <c r="N1564" i="2"/>
  <c r="N1565" i="2"/>
  <c r="N1566" i="2"/>
  <c r="N1567" i="2"/>
  <c r="N1568" i="2"/>
  <c r="N1569" i="2"/>
  <c r="N1570" i="2"/>
  <c r="N1571" i="2"/>
  <c r="N1572" i="2"/>
  <c r="N1573" i="2"/>
  <c r="N1574" i="2"/>
  <c r="N1575" i="2"/>
  <c r="N1576" i="2"/>
  <c r="N1577" i="2"/>
  <c r="N1578" i="2"/>
  <c r="N1579" i="2"/>
  <c r="N1580" i="2"/>
  <c r="N1581" i="2"/>
  <c r="N1582" i="2"/>
  <c r="N1583" i="2"/>
  <c r="N1584" i="2"/>
  <c r="N1585" i="2"/>
  <c r="N1586" i="2"/>
  <c r="N1587" i="2"/>
  <c r="N1588" i="2"/>
  <c r="N1589" i="2"/>
  <c r="N1590" i="2"/>
  <c r="N1591" i="2"/>
  <c r="N1592" i="2"/>
  <c r="N1593" i="2"/>
  <c r="N1594" i="2"/>
  <c r="N1595" i="2"/>
  <c r="N1596" i="2"/>
  <c r="N1597" i="2"/>
  <c r="N1598" i="2"/>
  <c r="N1599" i="2"/>
  <c r="N1600" i="2"/>
  <c r="N1601" i="2"/>
  <c r="N1602" i="2"/>
  <c r="N1603" i="2"/>
  <c r="N1604" i="2"/>
  <c r="N1605" i="2"/>
  <c r="N1606" i="2"/>
  <c r="N1607" i="2"/>
  <c r="N1608" i="2"/>
  <c r="N1609" i="2"/>
  <c r="N1610" i="2"/>
  <c r="N1611" i="2"/>
  <c r="N1612" i="2"/>
  <c r="N1613" i="2"/>
  <c r="N1614" i="2"/>
  <c r="N1615" i="2"/>
  <c r="N1616" i="2"/>
  <c r="N1617" i="2"/>
  <c r="N1618" i="2"/>
  <c r="N1619" i="2"/>
  <c r="N1620" i="2"/>
  <c r="N1621" i="2"/>
  <c r="N1622" i="2"/>
  <c r="N1623" i="2"/>
  <c r="N1624" i="2"/>
  <c r="N1625" i="2"/>
  <c r="N1626" i="2"/>
  <c r="N1627" i="2"/>
  <c r="N1628" i="2"/>
  <c r="N1629" i="2"/>
  <c r="N1630" i="2"/>
  <c r="N1631" i="2"/>
  <c r="N1632" i="2"/>
  <c r="N1633" i="2"/>
  <c r="N1634" i="2"/>
  <c r="N1635" i="2"/>
  <c r="N1636" i="2"/>
  <c r="N1637" i="2"/>
  <c r="N1638" i="2"/>
  <c r="N1639" i="2"/>
  <c r="N1640" i="2"/>
  <c r="N1641" i="2"/>
  <c r="N1642" i="2"/>
  <c r="N1643" i="2"/>
  <c r="N1644" i="2"/>
  <c r="N1645" i="2"/>
  <c r="N1646" i="2"/>
  <c r="N1647" i="2"/>
  <c r="N1648" i="2"/>
  <c r="N1649" i="2"/>
  <c r="N1650" i="2"/>
  <c r="N1651" i="2"/>
  <c r="N1652" i="2"/>
  <c r="N1653" i="2"/>
  <c r="N1654" i="2"/>
  <c r="N1655" i="2"/>
  <c r="N1656" i="2"/>
  <c r="N1657" i="2"/>
  <c r="N1658" i="2"/>
  <c r="N1659" i="2"/>
  <c r="N1660" i="2"/>
  <c r="N1661" i="2"/>
  <c r="N1662" i="2"/>
  <c r="N1663" i="2"/>
  <c r="N1664" i="2"/>
  <c r="N1665" i="2"/>
  <c r="N1666" i="2"/>
  <c r="N1667" i="2"/>
  <c r="N1668" i="2"/>
  <c r="N1669" i="2"/>
  <c r="N1670" i="2"/>
  <c r="N1671" i="2"/>
  <c r="N1672" i="2"/>
  <c r="N1673" i="2"/>
  <c r="N1674" i="2"/>
  <c r="N1675" i="2"/>
  <c r="N1676" i="2"/>
  <c r="N1677" i="2"/>
  <c r="N1678" i="2"/>
  <c r="N1679" i="2"/>
  <c r="N1680" i="2"/>
  <c r="N1681" i="2"/>
  <c r="N1682" i="2"/>
  <c r="N1683" i="2"/>
  <c r="N1684" i="2"/>
  <c r="N1685" i="2"/>
  <c r="N1686" i="2"/>
  <c r="N1687" i="2"/>
  <c r="N1688" i="2"/>
  <c r="N1689" i="2"/>
  <c r="N1690" i="2"/>
  <c r="N1691" i="2"/>
  <c r="N1692" i="2"/>
  <c r="N1693" i="2"/>
  <c r="N1694" i="2"/>
  <c r="N1695" i="2"/>
  <c r="N1696" i="2"/>
  <c r="N1697" i="2"/>
  <c r="N1698" i="2"/>
  <c r="N1699" i="2"/>
  <c r="N1700" i="2"/>
  <c r="N1701" i="2"/>
  <c r="N1702" i="2"/>
  <c r="N1703" i="2"/>
  <c r="N1704" i="2"/>
  <c r="N1705" i="2"/>
  <c r="N1706" i="2"/>
  <c r="N1707" i="2"/>
  <c r="N1708" i="2"/>
  <c r="N1709" i="2"/>
  <c r="N1710" i="2"/>
  <c r="N1711" i="2"/>
  <c r="N1712" i="2"/>
  <c r="N1713" i="2"/>
  <c r="N1714" i="2"/>
  <c r="N1715" i="2"/>
  <c r="N1716" i="2"/>
  <c r="N1717" i="2"/>
  <c r="N1718" i="2"/>
  <c r="N1719" i="2"/>
  <c r="N1720" i="2"/>
  <c r="N1721" i="2"/>
  <c r="N1722" i="2"/>
  <c r="N1723" i="2"/>
  <c r="N1724" i="2"/>
  <c r="N1725" i="2"/>
  <c r="N1726" i="2"/>
  <c r="N1727" i="2"/>
  <c r="N1728" i="2"/>
  <c r="N1729" i="2"/>
  <c r="N1730" i="2"/>
  <c r="N1731" i="2"/>
  <c r="N1732" i="2"/>
  <c r="N1733" i="2"/>
  <c r="N1734" i="2"/>
  <c r="N1735" i="2"/>
  <c r="N1736" i="2"/>
  <c r="N1737" i="2"/>
  <c r="N1738" i="2"/>
  <c r="N1739" i="2"/>
  <c r="N1740" i="2"/>
  <c r="N1741" i="2"/>
  <c r="N1742" i="2"/>
  <c r="N1743" i="2"/>
  <c r="N1744" i="2"/>
  <c r="N1745" i="2"/>
  <c r="N1746" i="2"/>
  <c r="N1747" i="2"/>
  <c r="N1748" i="2"/>
  <c r="N1749" i="2"/>
  <c r="N1750" i="2"/>
  <c r="N1751" i="2"/>
  <c r="N1752" i="2"/>
  <c r="N1753" i="2"/>
  <c r="N1754" i="2"/>
  <c r="N1755" i="2"/>
  <c r="N1756" i="2"/>
  <c r="N1757" i="2"/>
  <c r="N1758" i="2"/>
  <c r="N1759" i="2"/>
  <c r="N1760" i="2"/>
  <c r="N1761" i="2"/>
  <c r="N1762" i="2"/>
  <c r="N1763" i="2"/>
  <c r="N1764" i="2"/>
  <c r="N1765" i="2"/>
  <c r="N1766" i="2"/>
  <c r="N1767" i="2"/>
  <c r="N1768" i="2"/>
  <c r="N1769" i="2"/>
  <c r="N1770" i="2"/>
  <c r="N1771" i="2"/>
  <c r="N1772" i="2"/>
  <c r="N1773" i="2"/>
  <c r="N1774" i="2"/>
  <c r="N1775" i="2"/>
  <c r="N1776" i="2"/>
  <c r="N1777" i="2"/>
  <c r="N1778" i="2"/>
  <c r="N1779" i="2"/>
  <c r="N1780" i="2"/>
  <c r="N1781" i="2"/>
  <c r="N1782" i="2"/>
  <c r="N1783" i="2"/>
  <c r="N1784" i="2"/>
  <c r="N1785" i="2"/>
  <c r="N1786" i="2"/>
  <c r="N1787" i="2"/>
  <c r="N1788" i="2"/>
  <c r="N1789" i="2"/>
  <c r="N1790" i="2"/>
  <c r="N1791" i="2"/>
  <c r="N1792" i="2"/>
  <c r="N1793" i="2"/>
  <c r="N1794" i="2"/>
  <c r="N1795" i="2"/>
  <c r="N1796" i="2"/>
  <c r="N1797" i="2"/>
  <c r="N1798" i="2"/>
  <c r="N1799" i="2"/>
  <c r="N1800" i="2"/>
  <c r="N1801" i="2"/>
  <c r="N1802" i="2"/>
  <c r="N1803" i="2"/>
  <c r="N1804" i="2"/>
  <c r="N1805" i="2"/>
  <c r="N1806" i="2"/>
  <c r="N1807" i="2"/>
  <c r="N1808" i="2"/>
  <c r="N1809" i="2"/>
  <c r="N1810" i="2"/>
  <c r="N1811" i="2"/>
  <c r="N1812" i="2"/>
  <c r="N1813" i="2"/>
  <c r="N1814" i="2"/>
  <c r="N1815" i="2"/>
  <c r="N1816" i="2"/>
  <c r="N1817" i="2"/>
  <c r="N1818" i="2"/>
  <c r="N1819" i="2"/>
  <c r="N1820" i="2"/>
  <c r="N1821" i="2"/>
  <c r="N1822" i="2"/>
  <c r="N1823" i="2"/>
  <c r="N1824" i="2"/>
  <c r="N1825" i="2"/>
  <c r="N1826" i="2"/>
  <c r="N1827" i="2"/>
  <c r="N1828" i="2"/>
  <c r="N1829" i="2"/>
  <c r="N1830" i="2"/>
  <c r="N1831" i="2"/>
  <c r="N1832" i="2"/>
  <c r="N1833" i="2"/>
  <c r="N1834" i="2"/>
  <c r="N1835" i="2"/>
  <c r="N1836" i="2"/>
  <c r="N1837" i="2"/>
  <c r="N1838" i="2"/>
  <c r="N1839" i="2"/>
  <c r="N1840" i="2"/>
  <c r="N1841" i="2"/>
  <c r="N1842" i="2"/>
  <c r="N1843" i="2"/>
  <c r="N1844" i="2"/>
  <c r="N1845" i="2"/>
  <c r="N1846" i="2"/>
  <c r="N1847" i="2"/>
  <c r="N1848" i="2"/>
  <c r="N1849" i="2"/>
  <c r="N1850" i="2"/>
  <c r="N1851" i="2"/>
  <c r="N1852" i="2"/>
  <c r="N1853" i="2"/>
  <c r="N1854" i="2"/>
  <c r="N1855" i="2"/>
  <c r="N1856" i="2"/>
  <c r="N1857" i="2"/>
  <c r="N1858" i="2"/>
  <c r="N1859" i="2"/>
  <c r="N1860" i="2"/>
  <c r="N1861" i="2"/>
  <c r="N1862" i="2"/>
  <c r="N1863" i="2"/>
  <c r="N1864" i="2"/>
  <c r="N1865" i="2"/>
  <c r="N1866" i="2"/>
  <c r="N1867" i="2"/>
  <c r="N1868" i="2"/>
  <c r="N1869" i="2"/>
  <c r="N1870" i="2"/>
  <c r="N1871" i="2"/>
  <c r="N1872" i="2"/>
  <c r="N1873" i="2"/>
  <c r="N1874" i="2"/>
  <c r="N1875" i="2"/>
  <c r="N1876" i="2"/>
  <c r="N1877" i="2"/>
  <c r="N1878" i="2"/>
  <c r="N1879" i="2"/>
  <c r="N1880" i="2"/>
  <c r="N1881" i="2"/>
  <c r="N1882" i="2"/>
  <c r="N1883" i="2"/>
  <c r="N1884" i="2"/>
  <c r="N1885" i="2"/>
  <c r="N1886" i="2"/>
  <c r="N1887" i="2"/>
  <c r="N1888" i="2"/>
  <c r="N1889" i="2"/>
  <c r="N1890" i="2"/>
  <c r="N1891" i="2"/>
  <c r="N1892" i="2"/>
  <c r="N1893" i="2"/>
  <c r="N1894" i="2"/>
  <c r="N1895" i="2"/>
  <c r="N1896" i="2"/>
  <c r="N1897" i="2"/>
  <c r="N1898" i="2"/>
  <c r="N1899" i="2"/>
  <c r="N1900" i="2"/>
  <c r="N1901" i="2"/>
  <c r="N1902" i="2"/>
  <c r="N1903" i="2"/>
  <c r="N1904" i="2"/>
  <c r="N1905" i="2"/>
  <c r="N1906" i="2"/>
  <c r="N1907" i="2"/>
  <c r="N1908" i="2"/>
  <c r="N1909" i="2"/>
  <c r="N1910" i="2"/>
  <c r="N1911" i="2"/>
  <c r="N1912" i="2"/>
  <c r="N1913" i="2"/>
  <c r="N1914" i="2"/>
  <c r="N1915" i="2"/>
  <c r="N1916" i="2"/>
  <c r="N1917" i="2"/>
  <c r="N1918" i="2"/>
  <c r="N1919" i="2"/>
  <c r="N1920" i="2"/>
  <c r="N1921" i="2"/>
  <c r="N1922" i="2"/>
  <c r="N1923" i="2"/>
  <c r="N1924" i="2"/>
  <c r="N1925" i="2"/>
  <c r="N1926" i="2"/>
  <c r="N1927" i="2"/>
  <c r="N1928" i="2"/>
  <c r="N1929" i="2"/>
  <c r="N1930" i="2"/>
  <c r="N1931" i="2"/>
  <c r="N1932" i="2"/>
  <c r="N1933" i="2"/>
  <c r="N1934" i="2"/>
  <c r="N1935" i="2"/>
  <c r="N1936" i="2"/>
  <c r="N1937" i="2"/>
  <c r="N1938" i="2"/>
  <c r="N1939" i="2"/>
  <c r="N1940" i="2"/>
  <c r="N1941" i="2"/>
  <c r="N1942" i="2"/>
  <c r="N1943" i="2"/>
  <c r="N1944" i="2"/>
  <c r="N1945" i="2"/>
  <c r="N1946" i="2"/>
  <c r="N1947" i="2"/>
  <c r="N1948" i="2"/>
  <c r="N1949" i="2"/>
  <c r="N1950" i="2"/>
  <c r="N1951" i="2"/>
  <c r="N1952" i="2"/>
  <c r="N1953" i="2"/>
  <c r="N1954" i="2"/>
  <c r="N1955" i="2"/>
  <c r="N1956" i="2"/>
  <c r="N1957" i="2"/>
  <c r="N1958" i="2"/>
  <c r="N1959" i="2"/>
  <c r="N1960" i="2"/>
  <c r="N1961" i="2"/>
  <c r="N1962" i="2"/>
  <c r="N1963" i="2"/>
  <c r="N1964" i="2"/>
  <c r="N1965" i="2"/>
  <c r="N1966" i="2"/>
  <c r="N1967" i="2"/>
  <c r="N1968" i="2"/>
  <c r="N1969" i="2"/>
  <c r="N1970" i="2"/>
  <c r="N1971" i="2"/>
  <c r="N1972" i="2"/>
  <c r="N1973" i="2"/>
  <c r="N1974" i="2"/>
  <c r="N1975" i="2"/>
  <c r="N1976" i="2"/>
  <c r="N1977" i="2"/>
  <c r="N1978" i="2"/>
  <c r="N1979" i="2"/>
  <c r="N1980" i="2"/>
  <c r="N1981" i="2"/>
  <c r="N1982" i="2"/>
  <c r="N1983" i="2"/>
  <c r="N1984" i="2"/>
  <c r="N1985" i="2"/>
  <c r="N1986" i="2"/>
  <c r="N1987" i="2"/>
  <c r="N1988" i="2"/>
  <c r="N1989" i="2"/>
  <c r="N1990" i="2"/>
  <c r="N1991" i="2"/>
  <c r="N1992" i="2"/>
  <c r="N1993" i="2"/>
  <c r="N1994" i="2"/>
  <c r="N1995" i="2"/>
  <c r="N1996" i="2"/>
  <c r="N1997" i="2"/>
  <c r="N1998" i="2"/>
  <c r="N1999" i="2"/>
  <c r="N2000"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M502" i="2"/>
  <c r="M503" i="2"/>
  <c r="M504" i="2"/>
  <c r="M505" i="2"/>
  <c r="M506" i="2"/>
  <c r="M507" i="2"/>
  <c r="M508" i="2"/>
  <c r="M509" i="2"/>
  <c r="M510" i="2"/>
  <c r="M511" i="2"/>
  <c r="M512" i="2"/>
  <c r="M513" i="2"/>
  <c r="M514" i="2"/>
  <c r="M515" i="2"/>
  <c r="M516" i="2"/>
  <c r="M517" i="2"/>
  <c r="M518" i="2"/>
  <c r="M519" i="2"/>
  <c r="M520" i="2"/>
  <c r="M521" i="2"/>
  <c r="M522" i="2"/>
  <c r="M523" i="2"/>
  <c r="M524" i="2"/>
  <c r="M525" i="2"/>
  <c r="M526" i="2"/>
  <c r="M527" i="2"/>
  <c r="M528" i="2"/>
  <c r="M529" i="2"/>
  <c r="M530" i="2"/>
  <c r="M531" i="2"/>
  <c r="M532" i="2"/>
  <c r="M533" i="2"/>
  <c r="M534" i="2"/>
  <c r="M535" i="2"/>
  <c r="M536" i="2"/>
  <c r="M537" i="2"/>
  <c r="M538" i="2"/>
  <c r="M539" i="2"/>
  <c r="M540" i="2"/>
  <c r="M541" i="2"/>
  <c r="M542" i="2"/>
  <c r="M543" i="2"/>
  <c r="M544" i="2"/>
  <c r="M545" i="2"/>
  <c r="M546" i="2"/>
  <c r="M547" i="2"/>
  <c r="M548" i="2"/>
  <c r="M549" i="2"/>
  <c r="M550" i="2"/>
  <c r="M551" i="2"/>
  <c r="M552" i="2"/>
  <c r="M553" i="2"/>
  <c r="M554" i="2"/>
  <c r="M555" i="2"/>
  <c r="M556" i="2"/>
  <c r="M557" i="2"/>
  <c r="M558" i="2"/>
  <c r="M559" i="2"/>
  <c r="M560" i="2"/>
  <c r="M561" i="2"/>
  <c r="M562" i="2"/>
  <c r="M563" i="2"/>
  <c r="M564" i="2"/>
  <c r="M565" i="2"/>
  <c r="M566" i="2"/>
  <c r="M567" i="2"/>
  <c r="M568" i="2"/>
  <c r="M569" i="2"/>
  <c r="M570" i="2"/>
  <c r="M571" i="2"/>
  <c r="M572" i="2"/>
  <c r="M573" i="2"/>
  <c r="M574" i="2"/>
  <c r="M575" i="2"/>
  <c r="M576" i="2"/>
  <c r="M577" i="2"/>
  <c r="M578" i="2"/>
  <c r="M579" i="2"/>
  <c r="M580" i="2"/>
  <c r="M581" i="2"/>
  <c r="M582" i="2"/>
  <c r="M583" i="2"/>
  <c r="M584" i="2"/>
  <c r="M585" i="2"/>
  <c r="M586" i="2"/>
  <c r="M587" i="2"/>
  <c r="M588" i="2"/>
  <c r="M589" i="2"/>
  <c r="M590" i="2"/>
  <c r="M591" i="2"/>
  <c r="M592" i="2"/>
  <c r="M593" i="2"/>
  <c r="M594" i="2"/>
  <c r="M595" i="2"/>
  <c r="M596" i="2"/>
  <c r="M597" i="2"/>
  <c r="M598" i="2"/>
  <c r="M599" i="2"/>
  <c r="M600" i="2"/>
  <c r="M601" i="2"/>
  <c r="M602" i="2"/>
  <c r="M603" i="2"/>
  <c r="M604" i="2"/>
  <c r="M605" i="2"/>
  <c r="M606" i="2"/>
  <c r="M607" i="2"/>
  <c r="M608" i="2"/>
  <c r="M609" i="2"/>
  <c r="M610" i="2"/>
  <c r="M611" i="2"/>
  <c r="M612" i="2"/>
  <c r="M613" i="2"/>
  <c r="M614" i="2"/>
  <c r="M615" i="2"/>
  <c r="M616" i="2"/>
  <c r="M617" i="2"/>
  <c r="M618" i="2"/>
  <c r="M619" i="2"/>
  <c r="M620" i="2"/>
  <c r="M621" i="2"/>
  <c r="M622" i="2"/>
  <c r="M623" i="2"/>
  <c r="M624" i="2"/>
  <c r="M625" i="2"/>
  <c r="M626" i="2"/>
  <c r="M627" i="2"/>
  <c r="M628" i="2"/>
  <c r="M629" i="2"/>
  <c r="M630" i="2"/>
  <c r="M631" i="2"/>
  <c r="M632" i="2"/>
  <c r="M633" i="2"/>
  <c r="M634" i="2"/>
  <c r="M635" i="2"/>
  <c r="M636" i="2"/>
  <c r="M637" i="2"/>
  <c r="M638" i="2"/>
  <c r="M639" i="2"/>
  <c r="M640" i="2"/>
  <c r="M641" i="2"/>
  <c r="M642" i="2"/>
  <c r="M643" i="2"/>
  <c r="M644" i="2"/>
  <c r="M645" i="2"/>
  <c r="M646" i="2"/>
  <c r="M647" i="2"/>
  <c r="M648" i="2"/>
  <c r="M649" i="2"/>
  <c r="M650" i="2"/>
  <c r="M651" i="2"/>
  <c r="M652" i="2"/>
  <c r="M653" i="2"/>
  <c r="M654" i="2"/>
  <c r="M655" i="2"/>
  <c r="M656" i="2"/>
  <c r="M657" i="2"/>
  <c r="M658" i="2"/>
  <c r="M659" i="2"/>
  <c r="M660" i="2"/>
  <c r="M661" i="2"/>
  <c r="M662" i="2"/>
  <c r="M663" i="2"/>
  <c r="M664" i="2"/>
  <c r="M665" i="2"/>
  <c r="M666" i="2"/>
  <c r="M667" i="2"/>
  <c r="M668" i="2"/>
  <c r="M669" i="2"/>
  <c r="M670" i="2"/>
  <c r="M671" i="2"/>
  <c r="M672" i="2"/>
  <c r="M673" i="2"/>
  <c r="M674" i="2"/>
  <c r="M675" i="2"/>
  <c r="M676" i="2"/>
  <c r="M677" i="2"/>
  <c r="M678" i="2"/>
  <c r="M679" i="2"/>
  <c r="M680" i="2"/>
  <c r="M681" i="2"/>
  <c r="M682" i="2"/>
  <c r="M683" i="2"/>
  <c r="M684" i="2"/>
  <c r="M685" i="2"/>
  <c r="M686" i="2"/>
  <c r="M687" i="2"/>
  <c r="M688" i="2"/>
  <c r="M689" i="2"/>
  <c r="M690" i="2"/>
  <c r="M691" i="2"/>
  <c r="M692" i="2"/>
  <c r="M693" i="2"/>
  <c r="M694" i="2"/>
  <c r="M695" i="2"/>
  <c r="M696" i="2"/>
  <c r="M697" i="2"/>
  <c r="M698" i="2"/>
  <c r="M699" i="2"/>
  <c r="M700" i="2"/>
  <c r="M701" i="2"/>
  <c r="M702" i="2"/>
  <c r="M703" i="2"/>
  <c r="M704" i="2"/>
  <c r="M705" i="2"/>
  <c r="M706" i="2"/>
  <c r="M707" i="2"/>
  <c r="M708" i="2"/>
  <c r="M709" i="2"/>
  <c r="M710" i="2"/>
  <c r="M711" i="2"/>
  <c r="M712" i="2"/>
  <c r="M713" i="2"/>
  <c r="M714" i="2"/>
  <c r="M715" i="2"/>
  <c r="M716" i="2"/>
  <c r="M717" i="2"/>
  <c r="M718" i="2"/>
  <c r="M719" i="2"/>
  <c r="M720" i="2"/>
  <c r="M721" i="2"/>
  <c r="M722" i="2"/>
  <c r="M723" i="2"/>
  <c r="M724" i="2"/>
  <c r="M725" i="2"/>
  <c r="M726" i="2"/>
  <c r="M727" i="2"/>
  <c r="M728" i="2"/>
  <c r="M729" i="2"/>
  <c r="M730" i="2"/>
  <c r="M731" i="2"/>
  <c r="M732" i="2"/>
  <c r="M733" i="2"/>
  <c r="M734" i="2"/>
  <c r="M735" i="2"/>
  <c r="M736" i="2"/>
  <c r="M737" i="2"/>
  <c r="M738" i="2"/>
  <c r="M739" i="2"/>
  <c r="M740" i="2"/>
  <c r="M741" i="2"/>
  <c r="M742" i="2"/>
  <c r="M743" i="2"/>
  <c r="M744" i="2"/>
  <c r="M745" i="2"/>
  <c r="M746" i="2"/>
  <c r="M747" i="2"/>
  <c r="M748" i="2"/>
  <c r="M749" i="2"/>
  <c r="M750" i="2"/>
  <c r="M751" i="2"/>
  <c r="M752" i="2"/>
  <c r="M753" i="2"/>
  <c r="M754" i="2"/>
  <c r="M755" i="2"/>
  <c r="M756" i="2"/>
  <c r="M757" i="2"/>
  <c r="M758" i="2"/>
  <c r="M759" i="2"/>
  <c r="M760" i="2"/>
  <c r="M761" i="2"/>
  <c r="M762" i="2"/>
  <c r="M763" i="2"/>
  <c r="M764" i="2"/>
  <c r="M765" i="2"/>
  <c r="M766" i="2"/>
  <c r="M767" i="2"/>
  <c r="M768" i="2"/>
  <c r="M769" i="2"/>
  <c r="M770" i="2"/>
  <c r="M771" i="2"/>
  <c r="M772" i="2"/>
  <c r="M773" i="2"/>
  <c r="M774" i="2"/>
  <c r="M775" i="2"/>
  <c r="M776" i="2"/>
  <c r="M777" i="2"/>
  <c r="M778" i="2"/>
  <c r="M779" i="2"/>
  <c r="M780" i="2"/>
  <c r="M781" i="2"/>
  <c r="M782" i="2"/>
  <c r="M783" i="2"/>
  <c r="M784" i="2"/>
  <c r="M785" i="2"/>
  <c r="M786" i="2"/>
  <c r="M787" i="2"/>
  <c r="M788" i="2"/>
  <c r="M789" i="2"/>
  <c r="M790" i="2"/>
  <c r="M791" i="2"/>
  <c r="M792" i="2"/>
  <c r="M793" i="2"/>
  <c r="M794" i="2"/>
  <c r="M795" i="2"/>
  <c r="M796" i="2"/>
  <c r="M797" i="2"/>
  <c r="M798" i="2"/>
  <c r="M799" i="2"/>
  <c r="M800" i="2"/>
  <c r="M801" i="2"/>
  <c r="M802" i="2"/>
  <c r="M803" i="2"/>
  <c r="M804" i="2"/>
  <c r="M805" i="2"/>
  <c r="M806" i="2"/>
  <c r="M807" i="2"/>
  <c r="M808" i="2"/>
  <c r="M809" i="2"/>
  <c r="M810" i="2"/>
  <c r="M811" i="2"/>
  <c r="M812" i="2"/>
  <c r="M813" i="2"/>
  <c r="M814" i="2"/>
  <c r="M815" i="2"/>
  <c r="M816" i="2"/>
  <c r="M817" i="2"/>
  <c r="M818" i="2"/>
  <c r="M819" i="2"/>
  <c r="M820" i="2"/>
  <c r="M821" i="2"/>
  <c r="M822" i="2"/>
  <c r="M823" i="2"/>
  <c r="M824" i="2"/>
  <c r="M825" i="2"/>
  <c r="M826" i="2"/>
  <c r="M827" i="2"/>
  <c r="M828" i="2"/>
  <c r="M829" i="2"/>
  <c r="M830" i="2"/>
  <c r="M831" i="2"/>
  <c r="M832" i="2"/>
  <c r="M833" i="2"/>
  <c r="M834" i="2"/>
  <c r="M835" i="2"/>
  <c r="M836" i="2"/>
  <c r="M837" i="2"/>
  <c r="M838" i="2"/>
  <c r="M839" i="2"/>
  <c r="M840" i="2"/>
  <c r="M841" i="2"/>
  <c r="M842" i="2"/>
  <c r="M843" i="2"/>
  <c r="M844" i="2"/>
  <c r="M845" i="2"/>
  <c r="M846" i="2"/>
  <c r="M847" i="2"/>
  <c r="M848" i="2"/>
  <c r="M849" i="2"/>
  <c r="M850" i="2"/>
  <c r="M851" i="2"/>
  <c r="M852" i="2"/>
  <c r="M853" i="2"/>
  <c r="M854" i="2"/>
  <c r="M855" i="2"/>
  <c r="M856" i="2"/>
  <c r="M857" i="2"/>
  <c r="M858" i="2"/>
  <c r="M859" i="2"/>
  <c r="M860" i="2"/>
  <c r="M861" i="2"/>
  <c r="M862" i="2"/>
  <c r="M863" i="2"/>
  <c r="M864" i="2"/>
  <c r="M865" i="2"/>
  <c r="M866" i="2"/>
  <c r="M867" i="2"/>
  <c r="M868" i="2"/>
  <c r="M869" i="2"/>
  <c r="M870" i="2"/>
  <c r="M871" i="2"/>
  <c r="M872" i="2"/>
  <c r="M873" i="2"/>
  <c r="M874" i="2"/>
  <c r="M875" i="2"/>
  <c r="M876" i="2"/>
  <c r="M877" i="2"/>
  <c r="M878" i="2"/>
  <c r="M879" i="2"/>
  <c r="M880" i="2"/>
  <c r="M881" i="2"/>
  <c r="M882" i="2"/>
  <c r="M883" i="2"/>
  <c r="M884" i="2"/>
  <c r="M885" i="2"/>
  <c r="M886" i="2"/>
  <c r="M887" i="2"/>
  <c r="M888" i="2"/>
  <c r="M889" i="2"/>
  <c r="M890" i="2"/>
  <c r="M891" i="2"/>
  <c r="M892" i="2"/>
  <c r="M893" i="2"/>
  <c r="M894" i="2"/>
  <c r="M895" i="2"/>
  <c r="M896" i="2"/>
  <c r="M897" i="2"/>
  <c r="M898" i="2"/>
  <c r="M899" i="2"/>
  <c r="M900" i="2"/>
  <c r="M901" i="2"/>
  <c r="M902" i="2"/>
  <c r="M903" i="2"/>
  <c r="M904" i="2"/>
  <c r="M905" i="2"/>
  <c r="M906" i="2"/>
  <c r="M907" i="2"/>
  <c r="M908" i="2"/>
  <c r="M909" i="2"/>
  <c r="M910" i="2"/>
  <c r="M911" i="2"/>
  <c r="M912" i="2"/>
  <c r="M913" i="2"/>
  <c r="M914" i="2"/>
  <c r="M915" i="2"/>
  <c r="M916" i="2"/>
  <c r="M917" i="2"/>
  <c r="M918" i="2"/>
  <c r="M919" i="2"/>
  <c r="M920" i="2"/>
  <c r="M921" i="2"/>
  <c r="M922" i="2"/>
  <c r="M923" i="2"/>
  <c r="M924" i="2"/>
  <c r="M925" i="2"/>
  <c r="M926" i="2"/>
  <c r="M927" i="2"/>
  <c r="M928" i="2"/>
  <c r="M929" i="2"/>
  <c r="M930" i="2"/>
  <c r="M931" i="2"/>
  <c r="M932" i="2"/>
  <c r="M933" i="2"/>
  <c r="M934" i="2"/>
  <c r="M935" i="2"/>
  <c r="M936" i="2"/>
  <c r="M937" i="2"/>
  <c r="M938" i="2"/>
  <c r="M939" i="2"/>
  <c r="M940" i="2"/>
  <c r="M941" i="2"/>
  <c r="M942" i="2"/>
  <c r="M943" i="2"/>
  <c r="M944" i="2"/>
  <c r="M945" i="2"/>
  <c r="M946" i="2"/>
  <c r="M947" i="2"/>
  <c r="M948" i="2"/>
  <c r="M949" i="2"/>
  <c r="M950" i="2"/>
  <c r="M951" i="2"/>
  <c r="M952" i="2"/>
  <c r="M953" i="2"/>
  <c r="M954" i="2"/>
  <c r="M955" i="2"/>
  <c r="M956" i="2"/>
  <c r="M957" i="2"/>
  <c r="M958" i="2"/>
  <c r="M959" i="2"/>
  <c r="M960" i="2"/>
  <c r="M961" i="2"/>
  <c r="M962" i="2"/>
  <c r="M963" i="2"/>
  <c r="M964" i="2"/>
  <c r="M965" i="2"/>
  <c r="M966" i="2"/>
  <c r="M967" i="2"/>
  <c r="M968" i="2"/>
  <c r="M969" i="2"/>
  <c r="M970" i="2"/>
  <c r="M971" i="2"/>
  <c r="M972" i="2"/>
  <c r="M973" i="2"/>
  <c r="M974" i="2"/>
  <c r="M975" i="2"/>
  <c r="M976" i="2"/>
  <c r="M977" i="2"/>
  <c r="M978" i="2"/>
  <c r="M979" i="2"/>
  <c r="M980" i="2"/>
  <c r="M981" i="2"/>
  <c r="M982" i="2"/>
  <c r="M983" i="2"/>
  <c r="M984" i="2"/>
  <c r="M985" i="2"/>
  <c r="M986" i="2"/>
  <c r="M987" i="2"/>
  <c r="M988" i="2"/>
  <c r="M989" i="2"/>
  <c r="M990" i="2"/>
  <c r="M991" i="2"/>
  <c r="M992" i="2"/>
  <c r="M993" i="2"/>
  <c r="M994" i="2"/>
  <c r="M995" i="2"/>
  <c r="M996" i="2"/>
  <c r="M997" i="2"/>
  <c r="M998" i="2"/>
  <c r="M999" i="2"/>
  <c r="M1000" i="2"/>
  <c r="M1001" i="2"/>
  <c r="M1002" i="2"/>
  <c r="M1003" i="2"/>
  <c r="M1004" i="2"/>
  <c r="M1005" i="2"/>
  <c r="M1006" i="2"/>
  <c r="M1007" i="2"/>
  <c r="M1008" i="2"/>
  <c r="M1009" i="2"/>
  <c r="M1010" i="2"/>
  <c r="M1011" i="2"/>
  <c r="M1012" i="2"/>
  <c r="M1013" i="2"/>
  <c r="M1014" i="2"/>
  <c r="M1015" i="2"/>
  <c r="M1016" i="2"/>
  <c r="M1017" i="2"/>
  <c r="M1018" i="2"/>
  <c r="M1019" i="2"/>
  <c r="M1020" i="2"/>
  <c r="M1021" i="2"/>
  <c r="M1022" i="2"/>
  <c r="M1023" i="2"/>
  <c r="M1024" i="2"/>
  <c r="M1025" i="2"/>
  <c r="M1026" i="2"/>
  <c r="M1027" i="2"/>
  <c r="M1028" i="2"/>
  <c r="M1029" i="2"/>
  <c r="M1030" i="2"/>
  <c r="M1031" i="2"/>
  <c r="M1032" i="2"/>
  <c r="M1033" i="2"/>
  <c r="M1034" i="2"/>
  <c r="M1035" i="2"/>
  <c r="M1036" i="2"/>
  <c r="M1037" i="2"/>
  <c r="M1038" i="2"/>
  <c r="M1039" i="2"/>
  <c r="M1040" i="2"/>
  <c r="M1041" i="2"/>
  <c r="M1042" i="2"/>
  <c r="M1043" i="2"/>
  <c r="M1044" i="2"/>
  <c r="M1045" i="2"/>
  <c r="M1046" i="2"/>
  <c r="M1047" i="2"/>
  <c r="M1048" i="2"/>
  <c r="M1049" i="2"/>
  <c r="M1050" i="2"/>
  <c r="M1051" i="2"/>
  <c r="M1052" i="2"/>
  <c r="M1053" i="2"/>
  <c r="M1054" i="2"/>
  <c r="M1055" i="2"/>
  <c r="M1056" i="2"/>
  <c r="M1057" i="2"/>
  <c r="M1058" i="2"/>
  <c r="M1059" i="2"/>
  <c r="M1060" i="2"/>
  <c r="M1061" i="2"/>
  <c r="M1062" i="2"/>
  <c r="M1063" i="2"/>
  <c r="M1064" i="2"/>
  <c r="M1065" i="2"/>
  <c r="M1066" i="2"/>
  <c r="M1067" i="2"/>
  <c r="M1068" i="2"/>
  <c r="M1069" i="2"/>
  <c r="M1070" i="2"/>
  <c r="M1071" i="2"/>
  <c r="M1072" i="2"/>
  <c r="M1073" i="2"/>
  <c r="M1074" i="2"/>
  <c r="M1075" i="2"/>
  <c r="M1076" i="2"/>
  <c r="M1077" i="2"/>
  <c r="M1078" i="2"/>
  <c r="M1079" i="2"/>
  <c r="M1080" i="2"/>
  <c r="M1081" i="2"/>
  <c r="M1082" i="2"/>
  <c r="M1083" i="2"/>
  <c r="M1084" i="2"/>
  <c r="M1085" i="2"/>
  <c r="M1086" i="2"/>
  <c r="M1087" i="2"/>
  <c r="M1088" i="2"/>
  <c r="M1089" i="2"/>
  <c r="M1090" i="2"/>
  <c r="M1091" i="2"/>
  <c r="M1092" i="2"/>
  <c r="M1093" i="2"/>
  <c r="M1094" i="2"/>
  <c r="M1095" i="2"/>
  <c r="M1096" i="2"/>
  <c r="M1097" i="2"/>
  <c r="M1098" i="2"/>
  <c r="M1099" i="2"/>
  <c r="M1100" i="2"/>
  <c r="M1101" i="2"/>
  <c r="M1102" i="2"/>
  <c r="M1103" i="2"/>
  <c r="M1104" i="2"/>
  <c r="M1105" i="2"/>
  <c r="M1106" i="2"/>
  <c r="M1107" i="2"/>
  <c r="M1108" i="2"/>
  <c r="M1109" i="2"/>
  <c r="M1110" i="2"/>
  <c r="M1111" i="2"/>
  <c r="M1112" i="2"/>
  <c r="M1113" i="2"/>
  <c r="M1114" i="2"/>
  <c r="M1115" i="2"/>
  <c r="M1116" i="2"/>
  <c r="M1117" i="2"/>
  <c r="M1118" i="2"/>
  <c r="M1119" i="2"/>
  <c r="M1120" i="2"/>
  <c r="M1121" i="2"/>
  <c r="M1122" i="2"/>
  <c r="M1123" i="2"/>
  <c r="M1124" i="2"/>
  <c r="M1125" i="2"/>
  <c r="M1126" i="2"/>
  <c r="M1127" i="2"/>
  <c r="M1128" i="2"/>
  <c r="M1129" i="2"/>
  <c r="M1130" i="2"/>
  <c r="M1131" i="2"/>
  <c r="M1132" i="2"/>
  <c r="M1133" i="2"/>
  <c r="M1134" i="2"/>
  <c r="M1135" i="2"/>
  <c r="M1136" i="2"/>
  <c r="M1137" i="2"/>
  <c r="M1138" i="2"/>
  <c r="M1139" i="2"/>
  <c r="M1140" i="2"/>
  <c r="M1141" i="2"/>
  <c r="M1142" i="2"/>
  <c r="M1143" i="2"/>
  <c r="M1144" i="2"/>
  <c r="M1145" i="2"/>
  <c r="M1146" i="2"/>
  <c r="M1147" i="2"/>
  <c r="M1148" i="2"/>
  <c r="M1149" i="2"/>
  <c r="M1150" i="2"/>
  <c r="M1151" i="2"/>
  <c r="M1152" i="2"/>
  <c r="M1153" i="2"/>
  <c r="M1154" i="2"/>
  <c r="M1155" i="2"/>
  <c r="M1156" i="2"/>
  <c r="M1157" i="2"/>
  <c r="M1158" i="2"/>
  <c r="M1159" i="2"/>
  <c r="M1160" i="2"/>
  <c r="M1161" i="2"/>
  <c r="M1162" i="2"/>
  <c r="M1163" i="2"/>
  <c r="M1164" i="2"/>
  <c r="M1165" i="2"/>
  <c r="M1166" i="2"/>
  <c r="M1167" i="2"/>
  <c r="M1168" i="2"/>
  <c r="M1169" i="2"/>
  <c r="M1170" i="2"/>
  <c r="M1171" i="2"/>
  <c r="M1172" i="2"/>
  <c r="M1173" i="2"/>
  <c r="M1174" i="2"/>
  <c r="M1175" i="2"/>
  <c r="M1176" i="2"/>
  <c r="M1177" i="2"/>
  <c r="M1178" i="2"/>
  <c r="M1179" i="2"/>
  <c r="M1180" i="2"/>
  <c r="M1181" i="2"/>
  <c r="M1182" i="2"/>
  <c r="M1183" i="2"/>
  <c r="M1184" i="2"/>
  <c r="M1185" i="2"/>
  <c r="M1186" i="2"/>
  <c r="M1187" i="2"/>
  <c r="M1188" i="2"/>
  <c r="M1189" i="2"/>
  <c r="M1190" i="2"/>
  <c r="M1191" i="2"/>
  <c r="M1192" i="2"/>
  <c r="M1193" i="2"/>
  <c r="M1194" i="2"/>
  <c r="M1195" i="2"/>
  <c r="M1196" i="2"/>
  <c r="M1197" i="2"/>
  <c r="M1198" i="2"/>
  <c r="M1199" i="2"/>
  <c r="M1200" i="2"/>
  <c r="M1201" i="2"/>
  <c r="M1202" i="2"/>
  <c r="M1203" i="2"/>
  <c r="M1204" i="2"/>
  <c r="M1205" i="2"/>
  <c r="M1206" i="2"/>
  <c r="M1207" i="2"/>
  <c r="M1208" i="2"/>
  <c r="M1209" i="2"/>
  <c r="M1210" i="2"/>
  <c r="M1211" i="2"/>
  <c r="M1212" i="2"/>
  <c r="M1213" i="2"/>
  <c r="M1214" i="2"/>
  <c r="M1215" i="2"/>
  <c r="M1216" i="2"/>
  <c r="M1217" i="2"/>
  <c r="M1218" i="2"/>
  <c r="M1219" i="2"/>
  <c r="M1220" i="2"/>
  <c r="M1221" i="2"/>
  <c r="M1222" i="2"/>
  <c r="M1223" i="2"/>
  <c r="M1224" i="2"/>
  <c r="M1225" i="2"/>
  <c r="M1226" i="2"/>
  <c r="M1227" i="2"/>
  <c r="M1228" i="2"/>
  <c r="M1229" i="2"/>
  <c r="M1230" i="2"/>
  <c r="M1231" i="2"/>
  <c r="M1232" i="2"/>
  <c r="M1233" i="2"/>
  <c r="M1234" i="2"/>
  <c r="M1235" i="2"/>
  <c r="M1236" i="2"/>
  <c r="M1237" i="2"/>
  <c r="M1238" i="2"/>
  <c r="M1239" i="2"/>
  <c r="M1240" i="2"/>
  <c r="M1241" i="2"/>
  <c r="M1242" i="2"/>
  <c r="M1243" i="2"/>
  <c r="M1244" i="2"/>
  <c r="M1245" i="2"/>
  <c r="M1246" i="2"/>
  <c r="M1247" i="2"/>
  <c r="M1248" i="2"/>
  <c r="M1249" i="2"/>
  <c r="M1250" i="2"/>
  <c r="M1251" i="2"/>
  <c r="M1252" i="2"/>
  <c r="M1253" i="2"/>
  <c r="M1254" i="2"/>
  <c r="M1255" i="2"/>
  <c r="M1256" i="2"/>
  <c r="M1257" i="2"/>
  <c r="M1258" i="2"/>
  <c r="M1259" i="2"/>
  <c r="M1260" i="2"/>
  <c r="M1261" i="2"/>
  <c r="M1262" i="2"/>
  <c r="M1263" i="2"/>
  <c r="M1264" i="2"/>
  <c r="M1265" i="2"/>
  <c r="M1266" i="2"/>
  <c r="M1267" i="2"/>
  <c r="M1268" i="2"/>
  <c r="M1269" i="2"/>
  <c r="M1270" i="2"/>
  <c r="M1271" i="2"/>
  <c r="M1272" i="2"/>
  <c r="M1273" i="2"/>
  <c r="M1274" i="2"/>
  <c r="M1275" i="2"/>
  <c r="M1276" i="2"/>
  <c r="M1277" i="2"/>
  <c r="M1278" i="2"/>
  <c r="M1279" i="2"/>
  <c r="M1280" i="2"/>
  <c r="M1281" i="2"/>
  <c r="M1282" i="2"/>
  <c r="M1283" i="2"/>
  <c r="M1284" i="2"/>
  <c r="M1285" i="2"/>
  <c r="M1286" i="2"/>
  <c r="M1287" i="2"/>
  <c r="M1288" i="2"/>
  <c r="M1289" i="2"/>
  <c r="M1290" i="2"/>
  <c r="M1291" i="2"/>
  <c r="M1292" i="2"/>
  <c r="M1293" i="2"/>
  <c r="M1294" i="2"/>
  <c r="M1295" i="2"/>
  <c r="M1296" i="2"/>
  <c r="M1297" i="2"/>
  <c r="M1298" i="2"/>
  <c r="M1299" i="2"/>
  <c r="M1300" i="2"/>
  <c r="M1301" i="2"/>
  <c r="M1302" i="2"/>
  <c r="M1303" i="2"/>
  <c r="M1304" i="2"/>
  <c r="M1305" i="2"/>
  <c r="M1306" i="2"/>
  <c r="M1307" i="2"/>
  <c r="M1308" i="2"/>
  <c r="M1309" i="2"/>
  <c r="M1310" i="2"/>
  <c r="M1311" i="2"/>
  <c r="M1312" i="2"/>
  <c r="M1313" i="2"/>
  <c r="M1314" i="2"/>
  <c r="M1315" i="2"/>
  <c r="M1316" i="2"/>
  <c r="M1317" i="2"/>
  <c r="M1318" i="2"/>
  <c r="M1319" i="2"/>
  <c r="M1320" i="2"/>
  <c r="M1321" i="2"/>
  <c r="M1322" i="2"/>
  <c r="M1323" i="2"/>
  <c r="M1324" i="2"/>
  <c r="M1325" i="2"/>
  <c r="M1326" i="2"/>
  <c r="M1327" i="2"/>
  <c r="M1328" i="2"/>
  <c r="M1329" i="2"/>
  <c r="M1330" i="2"/>
  <c r="M1331" i="2"/>
  <c r="M1332" i="2"/>
  <c r="M1333" i="2"/>
  <c r="M1334" i="2"/>
  <c r="M1335" i="2"/>
  <c r="M1336" i="2"/>
  <c r="M1337" i="2"/>
  <c r="M1338" i="2"/>
  <c r="M1339" i="2"/>
  <c r="M1340" i="2"/>
  <c r="M1341" i="2"/>
  <c r="M1342" i="2"/>
  <c r="M1343" i="2"/>
  <c r="M1344" i="2"/>
  <c r="M1345" i="2"/>
  <c r="M1346" i="2"/>
  <c r="M1347" i="2"/>
  <c r="M1348" i="2"/>
  <c r="M1349" i="2"/>
  <c r="M1350" i="2"/>
  <c r="M1351" i="2"/>
  <c r="M1352" i="2"/>
  <c r="M1353" i="2"/>
  <c r="M1354" i="2"/>
  <c r="M1355" i="2"/>
  <c r="M1356" i="2"/>
  <c r="M1357" i="2"/>
  <c r="M1358" i="2"/>
  <c r="M1359" i="2"/>
  <c r="M1360" i="2"/>
  <c r="M1361" i="2"/>
  <c r="M1362" i="2"/>
  <c r="M1363" i="2"/>
  <c r="M1364" i="2"/>
  <c r="M1365" i="2"/>
  <c r="M1366" i="2"/>
  <c r="M1367" i="2"/>
  <c r="M1368" i="2"/>
  <c r="M1369" i="2"/>
  <c r="M1370" i="2"/>
  <c r="M1371" i="2"/>
  <c r="M1372" i="2"/>
  <c r="M1373" i="2"/>
  <c r="M1374" i="2"/>
  <c r="M1375" i="2"/>
  <c r="M1376" i="2"/>
  <c r="M1377" i="2"/>
  <c r="M1378" i="2"/>
  <c r="M1379" i="2"/>
  <c r="M1380" i="2"/>
  <c r="M1381" i="2"/>
  <c r="M1382" i="2"/>
  <c r="M1383" i="2"/>
  <c r="M1384" i="2"/>
  <c r="M1385" i="2"/>
  <c r="M1386" i="2"/>
  <c r="M1387" i="2"/>
  <c r="M1388" i="2"/>
  <c r="M1389" i="2"/>
  <c r="M1390" i="2"/>
  <c r="M1391" i="2"/>
  <c r="M1392" i="2"/>
  <c r="M1393" i="2"/>
  <c r="M1394" i="2"/>
  <c r="M1395" i="2"/>
  <c r="M1396" i="2"/>
  <c r="M1397" i="2"/>
  <c r="M1398" i="2"/>
  <c r="M1399" i="2"/>
  <c r="M1400" i="2"/>
  <c r="M1401" i="2"/>
  <c r="M1402" i="2"/>
  <c r="M1403" i="2"/>
  <c r="M1404" i="2"/>
  <c r="M1405" i="2"/>
  <c r="M1406" i="2"/>
  <c r="M1407" i="2"/>
  <c r="M1408" i="2"/>
  <c r="M1409" i="2"/>
  <c r="M1410" i="2"/>
  <c r="M1411" i="2"/>
  <c r="M1412" i="2"/>
  <c r="M1413" i="2"/>
  <c r="M1414" i="2"/>
  <c r="M1415" i="2"/>
  <c r="M1416" i="2"/>
  <c r="M1417" i="2"/>
  <c r="M1418" i="2"/>
  <c r="M1419" i="2"/>
  <c r="M1420" i="2"/>
  <c r="M1421" i="2"/>
  <c r="M1422" i="2"/>
  <c r="M1423" i="2"/>
  <c r="M1424" i="2"/>
  <c r="M1425" i="2"/>
  <c r="M1426" i="2"/>
  <c r="M1427" i="2"/>
  <c r="M1428" i="2"/>
  <c r="M1429" i="2"/>
  <c r="M1430" i="2"/>
  <c r="M1431" i="2"/>
  <c r="M1432" i="2"/>
  <c r="M1433" i="2"/>
  <c r="M1434" i="2"/>
  <c r="M1435" i="2"/>
  <c r="M1436" i="2"/>
  <c r="M1437" i="2"/>
  <c r="M1438" i="2"/>
  <c r="M1439" i="2"/>
  <c r="M1440" i="2"/>
  <c r="M1441" i="2"/>
  <c r="M1442" i="2"/>
  <c r="M1443" i="2"/>
  <c r="M1444" i="2"/>
  <c r="M1445" i="2"/>
  <c r="M1446" i="2"/>
  <c r="M1447" i="2"/>
  <c r="M1448" i="2"/>
  <c r="M1449" i="2"/>
  <c r="M1450" i="2"/>
  <c r="M1451" i="2"/>
  <c r="M1452" i="2"/>
  <c r="M1453" i="2"/>
  <c r="M1454" i="2"/>
  <c r="M1455" i="2"/>
  <c r="M1456" i="2"/>
  <c r="M1457" i="2"/>
  <c r="M1458" i="2"/>
  <c r="M1459" i="2"/>
  <c r="M1460" i="2"/>
  <c r="M1461" i="2"/>
  <c r="M1462" i="2"/>
  <c r="M1463" i="2"/>
  <c r="M1464" i="2"/>
  <c r="M1465" i="2"/>
  <c r="M1466" i="2"/>
  <c r="M1467" i="2"/>
  <c r="M1468" i="2"/>
  <c r="M1469" i="2"/>
  <c r="M1470" i="2"/>
  <c r="M1471" i="2"/>
  <c r="M1472" i="2"/>
  <c r="M1473" i="2"/>
  <c r="M1474" i="2"/>
  <c r="M1475" i="2"/>
  <c r="M1476" i="2"/>
  <c r="M1477" i="2"/>
  <c r="M1478" i="2"/>
  <c r="M1479" i="2"/>
  <c r="M1480" i="2"/>
  <c r="M1481" i="2"/>
  <c r="M1482" i="2"/>
  <c r="M1483" i="2"/>
  <c r="M1484" i="2"/>
  <c r="M1485" i="2"/>
  <c r="M1486" i="2"/>
  <c r="M1487" i="2"/>
  <c r="M1488" i="2"/>
  <c r="M1489" i="2"/>
  <c r="M1490" i="2"/>
  <c r="M1491" i="2"/>
  <c r="M1492" i="2"/>
  <c r="M1493" i="2"/>
  <c r="M1494" i="2"/>
  <c r="M1495" i="2"/>
  <c r="M1496" i="2"/>
  <c r="M1497" i="2"/>
  <c r="M1498" i="2"/>
  <c r="M1499" i="2"/>
  <c r="M1500" i="2"/>
  <c r="M1501" i="2"/>
  <c r="M1502" i="2"/>
  <c r="M1503" i="2"/>
  <c r="M1504" i="2"/>
  <c r="M1505" i="2"/>
  <c r="M1506" i="2"/>
  <c r="M1507" i="2"/>
  <c r="M1508" i="2"/>
  <c r="M1509" i="2"/>
  <c r="M1510" i="2"/>
  <c r="M1511" i="2"/>
  <c r="M1512" i="2"/>
  <c r="M1513" i="2"/>
  <c r="M1514" i="2"/>
  <c r="M1515" i="2"/>
  <c r="M1516" i="2"/>
  <c r="M1517" i="2"/>
  <c r="M1518" i="2"/>
  <c r="M1519" i="2"/>
  <c r="M1520" i="2"/>
  <c r="M1521" i="2"/>
  <c r="M1522" i="2"/>
  <c r="M1523" i="2"/>
  <c r="M1524" i="2"/>
  <c r="M1525" i="2"/>
  <c r="M1526" i="2"/>
  <c r="M1527" i="2"/>
  <c r="M1528" i="2"/>
  <c r="M1529" i="2"/>
  <c r="M1530" i="2"/>
  <c r="M1531" i="2"/>
  <c r="M1532" i="2"/>
  <c r="M1533" i="2"/>
  <c r="M1534" i="2"/>
  <c r="M1535" i="2"/>
  <c r="M1536" i="2"/>
  <c r="M1537" i="2"/>
  <c r="M1538" i="2"/>
  <c r="M1539" i="2"/>
  <c r="M1540" i="2"/>
  <c r="M1541" i="2"/>
  <c r="M1542" i="2"/>
  <c r="M1543" i="2"/>
  <c r="M1544" i="2"/>
  <c r="M1545" i="2"/>
  <c r="M1546" i="2"/>
  <c r="M1547" i="2"/>
  <c r="M1548" i="2"/>
  <c r="M1549" i="2"/>
  <c r="M1550" i="2"/>
  <c r="M1551" i="2"/>
  <c r="M1552" i="2"/>
  <c r="M1553" i="2"/>
  <c r="M1554" i="2"/>
  <c r="M1555" i="2"/>
  <c r="M1556" i="2"/>
  <c r="M1557" i="2"/>
  <c r="M1558" i="2"/>
  <c r="M1559" i="2"/>
  <c r="M1560" i="2"/>
  <c r="M1561" i="2"/>
  <c r="M1562" i="2"/>
  <c r="M1563" i="2"/>
  <c r="M1564" i="2"/>
  <c r="M1565" i="2"/>
  <c r="M1566" i="2"/>
  <c r="M1567" i="2"/>
  <c r="M1568" i="2"/>
  <c r="M1569" i="2"/>
  <c r="M1570" i="2"/>
  <c r="M1571" i="2"/>
  <c r="M1572" i="2"/>
  <c r="M1573" i="2"/>
  <c r="M1574" i="2"/>
  <c r="M1575" i="2"/>
  <c r="M1576" i="2"/>
  <c r="M1577" i="2"/>
  <c r="M1578" i="2"/>
  <c r="M1579" i="2"/>
  <c r="M1580" i="2"/>
  <c r="M1581" i="2"/>
  <c r="M1582" i="2"/>
  <c r="M1583" i="2"/>
  <c r="M1584" i="2"/>
  <c r="M1585" i="2"/>
  <c r="M1586" i="2"/>
  <c r="M1587" i="2"/>
  <c r="M1588" i="2"/>
  <c r="M1589" i="2"/>
  <c r="M1590" i="2"/>
  <c r="M1591" i="2"/>
  <c r="M1592" i="2"/>
  <c r="M1593" i="2"/>
  <c r="M1594" i="2"/>
  <c r="M1595" i="2"/>
  <c r="M1596" i="2"/>
  <c r="M1597" i="2"/>
  <c r="M1598" i="2"/>
  <c r="M1599" i="2"/>
  <c r="M1600" i="2"/>
  <c r="M1601" i="2"/>
  <c r="M1602" i="2"/>
  <c r="M1603" i="2"/>
  <c r="M1604" i="2"/>
  <c r="M1605" i="2"/>
  <c r="M1606" i="2"/>
  <c r="M1607" i="2"/>
  <c r="M1608" i="2"/>
  <c r="M1609" i="2"/>
  <c r="M1610" i="2"/>
  <c r="M1611" i="2"/>
  <c r="M1612" i="2"/>
  <c r="M1613" i="2"/>
  <c r="M1614" i="2"/>
  <c r="M1615" i="2"/>
  <c r="M1616" i="2"/>
  <c r="M1617" i="2"/>
  <c r="M1618" i="2"/>
  <c r="M1619" i="2"/>
  <c r="M1620" i="2"/>
  <c r="M1621" i="2"/>
  <c r="M1622" i="2"/>
  <c r="M1623" i="2"/>
  <c r="M1624" i="2"/>
  <c r="M1625" i="2"/>
  <c r="M1626" i="2"/>
  <c r="M1627" i="2"/>
  <c r="M1628" i="2"/>
  <c r="M1629" i="2"/>
  <c r="M1630" i="2"/>
  <c r="M1631" i="2"/>
  <c r="M1632" i="2"/>
  <c r="M1633" i="2"/>
  <c r="M1634" i="2"/>
  <c r="M1635" i="2"/>
  <c r="M1636" i="2"/>
  <c r="M1637" i="2"/>
  <c r="M1638" i="2"/>
  <c r="M1639" i="2"/>
  <c r="M1640" i="2"/>
  <c r="M1641" i="2"/>
  <c r="M1642" i="2"/>
  <c r="M1643" i="2"/>
  <c r="M1644" i="2"/>
  <c r="M1645" i="2"/>
  <c r="M1646" i="2"/>
  <c r="M1647" i="2"/>
  <c r="M1648" i="2"/>
  <c r="M1649" i="2"/>
  <c r="M1650" i="2"/>
  <c r="M1651" i="2"/>
  <c r="M1652" i="2"/>
  <c r="M1653" i="2"/>
  <c r="M1654" i="2"/>
  <c r="M1655" i="2"/>
  <c r="M1656" i="2"/>
  <c r="M1657" i="2"/>
  <c r="M1658" i="2"/>
  <c r="M1659" i="2"/>
  <c r="M1660" i="2"/>
  <c r="M1661" i="2"/>
  <c r="M1662" i="2"/>
  <c r="M1663" i="2"/>
  <c r="M1664" i="2"/>
  <c r="M1665" i="2"/>
  <c r="M1666" i="2"/>
  <c r="M1667" i="2"/>
  <c r="M1668" i="2"/>
  <c r="M1669" i="2"/>
  <c r="M1670" i="2"/>
  <c r="M1671" i="2"/>
  <c r="M1672" i="2"/>
  <c r="M1673" i="2"/>
  <c r="M1674" i="2"/>
  <c r="M1675" i="2"/>
  <c r="M1676" i="2"/>
  <c r="M1677" i="2"/>
  <c r="M1678" i="2"/>
  <c r="M1679" i="2"/>
  <c r="M1680" i="2"/>
  <c r="M1681" i="2"/>
  <c r="M1682" i="2"/>
  <c r="M1683" i="2"/>
  <c r="M1684" i="2"/>
  <c r="M1685" i="2"/>
  <c r="M1686" i="2"/>
  <c r="M1687" i="2"/>
  <c r="M1688" i="2"/>
  <c r="M1689" i="2"/>
  <c r="M1690" i="2"/>
  <c r="M1691" i="2"/>
  <c r="M1692" i="2"/>
  <c r="M1693" i="2"/>
  <c r="M1694" i="2"/>
  <c r="M1695" i="2"/>
  <c r="M1696" i="2"/>
  <c r="M1697" i="2"/>
  <c r="M1698" i="2"/>
  <c r="M1699" i="2"/>
  <c r="M1700" i="2"/>
  <c r="M1701" i="2"/>
  <c r="M1702" i="2"/>
  <c r="M1703" i="2"/>
  <c r="M1704" i="2"/>
  <c r="M1705" i="2"/>
  <c r="M1706" i="2"/>
  <c r="M1707" i="2"/>
  <c r="M1708" i="2"/>
  <c r="M1709" i="2"/>
  <c r="M1710" i="2"/>
  <c r="M1711" i="2"/>
  <c r="M1712" i="2"/>
  <c r="M1713" i="2"/>
  <c r="M1714" i="2"/>
  <c r="M1715" i="2"/>
  <c r="M1716" i="2"/>
  <c r="M1717" i="2"/>
  <c r="M1718" i="2"/>
  <c r="M1719" i="2"/>
  <c r="M1720" i="2"/>
  <c r="M1721" i="2"/>
  <c r="M1722" i="2"/>
  <c r="M1723" i="2"/>
  <c r="M1724" i="2"/>
  <c r="M1725" i="2"/>
  <c r="M1726" i="2"/>
  <c r="M1727" i="2"/>
  <c r="M1728" i="2"/>
  <c r="M1729" i="2"/>
  <c r="M1730" i="2"/>
  <c r="M1731" i="2"/>
  <c r="M1732" i="2"/>
  <c r="M1733" i="2"/>
  <c r="M1734" i="2"/>
  <c r="M1735" i="2"/>
  <c r="M1736" i="2"/>
  <c r="M1737" i="2"/>
  <c r="M1738" i="2"/>
  <c r="M1739" i="2"/>
  <c r="M1740" i="2"/>
  <c r="M1741" i="2"/>
  <c r="M1742" i="2"/>
  <c r="M1743" i="2"/>
  <c r="M1744" i="2"/>
  <c r="M1745" i="2"/>
  <c r="M1746" i="2"/>
  <c r="M1747" i="2"/>
  <c r="M1748" i="2"/>
  <c r="M1749" i="2"/>
  <c r="M1750" i="2"/>
  <c r="M1751" i="2"/>
  <c r="M1752" i="2"/>
  <c r="M1753" i="2"/>
  <c r="M1754" i="2"/>
  <c r="M1755" i="2"/>
  <c r="M1756" i="2"/>
  <c r="M1757" i="2"/>
  <c r="M1758" i="2"/>
  <c r="M1759" i="2"/>
  <c r="M1760" i="2"/>
  <c r="M1761" i="2"/>
  <c r="M1762" i="2"/>
  <c r="M1763" i="2"/>
  <c r="M1764" i="2"/>
  <c r="M1765" i="2"/>
  <c r="M1766" i="2"/>
  <c r="M1767" i="2"/>
  <c r="M1768" i="2"/>
  <c r="M1769" i="2"/>
  <c r="M1770" i="2"/>
  <c r="M1771" i="2"/>
  <c r="M1772" i="2"/>
  <c r="M1773" i="2"/>
  <c r="M1774" i="2"/>
  <c r="M1775" i="2"/>
  <c r="M1776" i="2"/>
  <c r="M1777" i="2"/>
  <c r="M1778" i="2"/>
  <c r="M1779" i="2"/>
  <c r="M1780" i="2"/>
  <c r="M1781" i="2"/>
  <c r="M1782" i="2"/>
  <c r="M1783" i="2"/>
  <c r="M1784" i="2"/>
  <c r="M1785" i="2"/>
  <c r="M1786" i="2"/>
  <c r="M1787" i="2"/>
  <c r="M1788" i="2"/>
  <c r="M1789" i="2"/>
  <c r="M1790" i="2"/>
  <c r="M1791" i="2"/>
  <c r="M1792" i="2"/>
  <c r="M1793" i="2"/>
  <c r="M1794" i="2"/>
  <c r="M1795" i="2"/>
  <c r="M1796" i="2"/>
  <c r="M1797" i="2"/>
  <c r="M1798" i="2"/>
  <c r="M1799" i="2"/>
  <c r="M1800" i="2"/>
  <c r="M1801" i="2"/>
  <c r="M1802" i="2"/>
  <c r="M1803" i="2"/>
  <c r="M1804" i="2"/>
  <c r="M1805" i="2"/>
  <c r="M1806" i="2"/>
  <c r="M1807" i="2"/>
  <c r="M1808" i="2"/>
  <c r="M1809" i="2"/>
  <c r="M1810" i="2"/>
  <c r="M1811" i="2"/>
  <c r="M1812" i="2"/>
  <c r="M1813" i="2"/>
  <c r="M1814" i="2"/>
  <c r="M1815" i="2"/>
  <c r="M1816" i="2"/>
  <c r="M1817" i="2"/>
  <c r="M1818" i="2"/>
  <c r="M1819" i="2"/>
  <c r="M1820" i="2"/>
  <c r="M1821" i="2"/>
  <c r="M1822" i="2"/>
  <c r="M1823" i="2"/>
  <c r="M1824" i="2"/>
  <c r="M1825" i="2"/>
  <c r="M1826" i="2"/>
  <c r="M1827" i="2"/>
  <c r="M1828" i="2"/>
  <c r="M1829" i="2"/>
  <c r="M1830" i="2"/>
  <c r="M1831" i="2"/>
  <c r="M1832" i="2"/>
  <c r="M1833" i="2"/>
  <c r="M1834" i="2"/>
  <c r="M1835" i="2"/>
  <c r="M1836" i="2"/>
  <c r="M1837" i="2"/>
  <c r="M1838" i="2"/>
  <c r="M1839" i="2"/>
  <c r="M1840" i="2"/>
  <c r="M1841" i="2"/>
  <c r="M1842" i="2"/>
  <c r="M1843" i="2"/>
  <c r="M1844" i="2"/>
  <c r="M1845" i="2"/>
  <c r="M1846" i="2"/>
  <c r="M1847" i="2"/>
  <c r="M1848" i="2"/>
  <c r="M1849" i="2"/>
  <c r="M1850" i="2"/>
  <c r="M1851" i="2"/>
  <c r="M1852" i="2"/>
  <c r="M1853" i="2"/>
  <c r="M1854" i="2"/>
  <c r="M1855" i="2"/>
  <c r="M1856" i="2"/>
  <c r="M1857" i="2"/>
  <c r="M1858" i="2"/>
  <c r="M1859" i="2"/>
  <c r="M1860" i="2"/>
  <c r="M1861" i="2"/>
  <c r="M1862" i="2"/>
  <c r="M1863" i="2"/>
  <c r="M1864" i="2"/>
  <c r="M1865" i="2"/>
  <c r="M1866" i="2"/>
  <c r="M1867" i="2"/>
  <c r="M1868" i="2"/>
  <c r="M1869" i="2"/>
  <c r="M1870" i="2"/>
  <c r="M1871" i="2"/>
  <c r="M1872" i="2"/>
  <c r="M1873" i="2"/>
  <c r="M1874" i="2"/>
  <c r="M1875" i="2"/>
  <c r="M1876" i="2"/>
  <c r="M1877" i="2"/>
  <c r="M1878" i="2"/>
  <c r="M1879" i="2"/>
  <c r="M1880" i="2"/>
  <c r="M1881" i="2"/>
  <c r="M1882" i="2"/>
  <c r="M1883" i="2"/>
  <c r="M1884" i="2"/>
  <c r="M1885" i="2"/>
  <c r="M1886" i="2"/>
  <c r="M1887" i="2"/>
  <c r="M1888" i="2"/>
  <c r="M1889" i="2"/>
  <c r="M1890" i="2"/>
  <c r="M1891" i="2"/>
  <c r="M1892" i="2"/>
  <c r="M1893" i="2"/>
  <c r="M1894" i="2"/>
  <c r="M1895" i="2"/>
  <c r="M1896" i="2"/>
  <c r="M1897" i="2"/>
  <c r="M1898" i="2"/>
  <c r="M1899" i="2"/>
  <c r="M1900" i="2"/>
  <c r="M1901" i="2"/>
  <c r="M1902" i="2"/>
  <c r="M1903" i="2"/>
  <c r="M1904" i="2"/>
  <c r="M1905" i="2"/>
  <c r="M1906" i="2"/>
  <c r="M1907" i="2"/>
  <c r="M1908" i="2"/>
  <c r="M1909" i="2"/>
  <c r="M1910" i="2"/>
  <c r="M1911" i="2"/>
  <c r="M1912" i="2"/>
  <c r="M1913" i="2"/>
  <c r="M1914" i="2"/>
  <c r="M1915" i="2"/>
  <c r="M1916" i="2"/>
  <c r="M1917" i="2"/>
  <c r="M1918" i="2"/>
  <c r="M1919" i="2"/>
  <c r="M1920" i="2"/>
  <c r="M1921" i="2"/>
  <c r="M1922" i="2"/>
  <c r="M1923" i="2"/>
  <c r="M1924" i="2"/>
  <c r="M1925" i="2"/>
  <c r="M1926" i="2"/>
  <c r="M1927" i="2"/>
  <c r="M1928" i="2"/>
  <c r="M1929" i="2"/>
  <c r="M1930" i="2"/>
  <c r="M1931" i="2"/>
  <c r="M1932" i="2"/>
  <c r="M1933" i="2"/>
  <c r="M1934" i="2"/>
  <c r="M1935" i="2"/>
  <c r="M1936" i="2"/>
  <c r="M1937" i="2"/>
  <c r="M1938" i="2"/>
  <c r="M1939" i="2"/>
  <c r="M1940" i="2"/>
  <c r="M1941" i="2"/>
  <c r="M1942" i="2"/>
  <c r="M1943" i="2"/>
  <c r="M1944" i="2"/>
  <c r="M1945" i="2"/>
  <c r="M1946" i="2"/>
  <c r="M1947" i="2"/>
  <c r="M1948" i="2"/>
  <c r="M1949" i="2"/>
  <c r="M1950" i="2"/>
  <c r="M1951" i="2"/>
  <c r="M1952" i="2"/>
  <c r="M1953" i="2"/>
  <c r="M1954" i="2"/>
  <c r="M1955" i="2"/>
  <c r="M1956" i="2"/>
  <c r="M1957" i="2"/>
  <c r="M1958" i="2"/>
  <c r="M1959" i="2"/>
  <c r="M1960" i="2"/>
  <c r="M1961" i="2"/>
  <c r="M1962" i="2"/>
  <c r="M1963" i="2"/>
  <c r="M1964" i="2"/>
  <c r="M1965" i="2"/>
  <c r="M1966" i="2"/>
  <c r="M1967" i="2"/>
  <c r="M1968" i="2"/>
  <c r="M1969" i="2"/>
  <c r="M1970" i="2"/>
  <c r="M1971" i="2"/>
  <c r="M1972" i="2"/>
  <c r="M1973" i="2"/>
  <c r="M1974" i="2"/>
  <c r="M1975" i="2"/>
  <c r="M1976" i="2"/>
  <c r="M1977" i="2"/>
  <c r="M1978" i="2"/>
  <c r="M1979" i="2"/>
  <c r="M1980" i="2"/>
  <c r="M1981" i="2"/>
  <c r="M1982" i="2"/>
  <c r="M1983" i="2"/>
  <c r="M1984" i="2"/>
  <c r="M1985" i="2"/>
  <c r="M1986" i="2"/>
  <c r="M1987" i="2"/>
  <c r="M1988" i="2"/>
  <c r="M1989" i="2"/>
  <c r="M1990" i="2"/>
  <c r="M1991" i="2"/>
  <c r="M1992" i="2"/>
  <c r="M1993" i="2"/>
  <c r="M1994" i="2"/>
  <c r="M1995" i="2"/>
  <c r="M1996" i="2"/>
  <c r="M1997" i="2"/>
  <c r="M1998" i="2"/>
  <c r="M1999" i="2"/>
  <c r="M2000" i="2"/>
  <c r="Z1002" i="2"/>
  <c r="Z1003" i="2"/>
  <c r="Z1004" i="2"/>
  <c r="Z1005" i="2"/>
  <c r="Z1006" i="2"/>
  <c r="Z1007" i="2"/>
  <c r="Z1008" i="2"/>
  <c r="Z1009" i="2"/>
  <c r="Z1010" i="2"/>
  <c r="Z1011" i="2"/>
  <c r="Z1012" i="2"/>
  <c r="Z1013" i="2"/>
  <c r="Z1014" i="2"/>
  <c r="Z1015" i="2"/>
  <c r="Z1016" i="2"/>
  <c r="Z1017" i="2"/>
  <c r="Z1018" i="2"/>
  <c r="Z1019" i="2"/>
  <c r="Z1020" i="2"/>
  <c r="Z1021" i="2"/>
  <c r="Z1022" i="2"/>
  <c r="Z1023" i="2"/>
  <c r="Z1024" i="2"/>
  <c r="Z1025" i="2"/>
  <c r="Z1026" i="2"/>
  <c r="Z1027" i="2"/>
  <c r="Z1028" i="2"/>
  <c r="Z1029" i="2"/>
  <c r="Z1030" i="2"/>
  <c r="Z1031" i="2"/>
  <c r="Z1032" i="2"/>
  <c r="Z1033" i="2"/>
  <c r="Z1034" i="2"/>
  <c r="Z1035" i="2"/>
  <c r="Z1036" i="2"/>
  <c r="Z1037" i="2"/>
  <c r="Z1038" i="2"/>
  <c r="Z1039" i="2"/>
  <c r="Z1040" i="2"/>
  <c r="Z1041" i="2"/>
  <c r="Z1042" i="2"/>
  <c r="Z1043" i="2"/>
  <c r="Z1044" i="2"/>
  <c r="Z1045" i="2"/>
  <c r="Z1046" i="2"/>
  <c r="Z1047" i="2"/>
  <c r="Z1048" i="2"/>
  <c r="Z1049" i="2"/>
  <c r="Z1050" i="2"/>
  <c r="Z1051" i="2"/>
  <c r="Z1052" i="2"/>
  <c r="Z1053" i="2"/>
  <c r="Z1054" i="2"/>
  <c r="Z1055" i="2"/>
  <c r="Z1056" i="2"/>
  <c r="Z1057" i="2"/>
  <c r="Z1058" i="2"/>
  <c r="Z1059" i="2"/>
  <c r="Z1060" i="2"/>
  <c r="Z1061" i="2"/>
  <c r="Z1062" i="2"/>
  <c r="Z1063" i="2"/>
  <c r="Z1064" i="2"/>
  <c r="Z1065" i="2"/>
  <c r="Z1066" i="2"/>
  <c r="Z1067" i="2"/>
  <c r="Z1068" i="2"/>
  <c r="Z1069" i="2"/>
  <c r="Z1070" i="2"/>
  <c r="Z1071" i="2"/>
  <c r="Z1072" i="2"/>
  <c r="Z1073" i="2"/>
  <c r="Z1074" i="2"/>
  <c r="Z1075" i="2"/>
  <c r="Z1076" i="2"/>
  <c r="Z1077" i="2"/>
  <c r="Z1078" i="2"/>
  <c r="Z1079" i="2"/>
  <c r="Z1080" i="2"/>
  <c r="Z1081" i="2"/>
  <c r="Z1082" i="2"/>
  <c r="Z1083" i="2"/>
  <c r="Z1084" i="2"/>
  <c r="Z1085" i="2"/>
  <c r="Z1086" i="2"/>
  <c r="Z1087" i="2"/>
  <c r="Z1088" i="2"/>
  <c r="Z1089" i="2"/>
  <c r="Z1090" i="2"/>
  <c r="Z1091" i="2"/>
  <c r="Z1092" i="2"/>
  <c r="Z1093" i="2"/>
  <c r="Z1094" i="2"/>
  <c r="Z1095" i="2"/>
  <c r="Z1096" i="2"/>
  <c r="Z1097" i="2"/>
  <c r="Z1098" i="2"/>
  <c r="Z1099" i="2"/>
  <c r="Z1100" i="2"/>
  <c r="Z1101" i="2"/>
  <c r="Z1102" i="2"/>
  <c r="Z1103" i="2"/>
  <c r="Z1104" i="2"/>
  <c r="Z1105" i="2"/>
  <c r="Z1106" i="2"/>
  <c r="Z1107" i="2"/>
  <c r="Z1108" i="2"/>
  <c r="Z1109" i="2"/>
  <c r="Z1110" i="2"/>
  <c r="Z1111" i="2"/>
  <c r="Z1112" i="2"/>
  <c r="Z1113" i="2"/>
  <c r="Z1114" i="2"/>
  <c r="Z1115" i="2"/>
  <c r="Z1116" i="2"/>
  <c r="Z1117" i="2"/>
  <c r="Z1118" i="2"/>
  <c r="Z1119" i="2"/>
  <c r="Z1120" i="2"/>
  <c r="Z1121" i="2"/>
  <c r="Z1122" i="2"/>
  <c r="Z1123" i="2"/>
  <c r="Z1124" i="2"/>
  <c r="Z1125" i="2"/>
  <c r="Z1126" i="2"/>
  <c r="Z1127" i="2"/>
  <c r="Z1128" i="2"/>
  <c r="Z1129" i="2"/>
  <c r="Z1130" i="2"/>
  <c r="Z1131" i="2"/>
  <c r="Z1132" i="2"/>
  <c r="Z1133" i="2"/>
  <c r="Z1134" i="2"/>
  <c r="Z1135" i="2"/>
  <c r="Z1136" i="2"/>
  <c r="Z1137" i="2"/>
  <c r="Z1138" i="2"/>
  <c r="Z1139" i="2"/>
  <c r="Z1140" i="2"/>
  <c r="Z1141" i="2"/>
  <c r="Z1142" i="2"/>
  <c r="Z1143" i="2"/>
  <c r="Z1144" i="2"/>
  <c r="Z1145" i="2"/>
  <c r="Z1146" i="2"/>
  <c r="Z1147" i="2"/>
  <c r="Z1148" i="2"/>
  <c r="Z1149" i="2"/>
  <c r="Z1150" i="2"/>
  <c r="Z1151" i="2"/>
  <c r="Z1152" i="2"/>
  <c r="Z1153" i="2"/>
  <c r="Z1154" i="2"/>
  <c r="Z1155" i="2"/>
  <c r="Z1156" i="2"/>
  <c r="Z1157" i="2"/>
  <c r="Z1158" i="2"/>
  <c r="Z1159" i="2"/>
  <c r="Z1160" i="2"/>
  <c r="Z1161" i="2"/>
  <c r="Z1162" i="2"/>
  <c r="Z1163" i="2"/>
  <c r="Z1164" i="2"/>
  <c r="Z1165" i="2"/>
  <c r="Z1166" i="2"/>
  <c r="Z1167" i="2"/>
  <c r="Z1168" i="2"/>
  <c r="Z1169" i="2"/>
  <c r="Z1170" i="2"/>
  <c r="Z1171" i="2"/>
  <c r="Z1172" i="2"/>
  <c r="Z1173" i="2"/>
  <c r="Z1174" i="2"/>
  <c r="Z1175" i="2"/>
  <c r="Z1176" i="2"/>
  <c r="Z1177" i="2"/>
  <c r="Z1178" i="2"/>
  <c r="Z1179" i="2"/>
  <c r="Z1180" i="2"/>
  <c r="Z1181" i="2"/>
  <c r="Z1182" i="2"/>
  <c r="Z1183" i="2"/>
  <c r="Z1184" i="2"/>
  <c r="Z1185" i="2"/>
  <c r="Z1186" i="2"/>
  <c r="Z1187" i="2"/>
  <c r="Z1188" i="2"/>
  <c r="Z1189" i="2"/>
  <c r="Z1190" i="2"/>
  <c r="Z1191" i="2"/>
  <c r="Z1192" i="2"/>
  <c r="Z1193" i="2"/>
  <c r="Z1194" i="2"/>
  <c r="Z1195" i="2"/>
  <c r="Z1196" i="2"/>
  <c r="Z1197" i="2"/>
  <c r="Z1198" i="2"/>
  <c r="Z1199" i="2"/>
  <c r="Z1200" i="2"/>
  <c r="Z1201" i="2"/>
  <c r="Z1202" i="2"/>
  <c r="Z1203" i="2"/>
  <c r="Z1204" i="2"/>
  <c r="Z1205" i="2"/>
  <c r="Z1206" i="2"/>
  <c r="Z1207" i="2"/>
  <c r="Z1208" i="2"/>
  <c r="Z1209" i="2"/>
  <c r="Z1210" i="2"/>
  <c r="Z1211" i="2"/>
  <c r="Z1212" i="2"/>
  <c r="Z1213" i="2"/>
  <c r="Z1214" i="2"/>
  <c r="Z1215" i="2"/>
  <c r="Z1216" i="2"/>
  <c r="Z1217" i="2"/>
  <c r="Z1218" i="2"/>
  <c r="Z1219" i="2"/>
  <c r="Z1220" i="2"/>
  <c r="Z1221" i="2"/>
  <c r="Z1222" i="2"/>
  <c r="Z1223" i="2"/>
  <c r="Z1224" i="2"/>
  <c r="Z1225" i="2"/>
  <c r="Z1226" i="2"/>
  <c r="Z1227" i="2"/>
  <c r="Z1228" i="2"/>
  <c r="Z1229" i="2"/>
  <c r="Z1230" i="2"/>
  <c r="Z1231" i="2"/>
  <c r="Z1232" i="2"/>
  <c r="Z1233" i="2"/>
  <c r="Z1234" i="2"/>
  <c r="Z1235" i="2"/>
  <c r="Z1236" i="2"/>
  <c r="Z1237" i="2"/>
  <c r="Z1238" i="2"/>
  <c r="Z1239" i="2"/>
  <c r="Z1240" i="2"/>
  <c r="Z1241" i="2"/>
  <c r="Z1242" i="2"/>
  <c r="Z1243" i="2"/>
  <c r="Z1244" i="2"/>
  <c r="Z1245" i="2"/>
  <c r="Z1246" i="2"/>
  <c r="Z1247" i="2"/>
  <c r="Z1248" i="2"/>
  <c r="Z1249" i="2"/>
  <c r="Z1250" i="2"/>
  <c r="Z1251" i="2"/>
  <c r="Z1252" i="2"/>
  <c r="Z1253" i="2"/>
  <c r="Z1254" i="2"/>
  <c r="Z1255" i="2"/>
  <c r="Z1256" i="2"/>
  <c r="Z1257" i="2"/>
  <c r="Z1258" i="2"/>
  <c r="Z1259" i="2"/>
  <c r="Z1260" i="2"/>
  <c r="Z1261" i="2"/>
  <c r="Z1262" i="2"/>
  <c r="Z1263" i="2"/>
  <c r="Z1264" i="2"/>
  <c r="Z1265" i="2"/>
  <c r="Z1266" i="2"/>
  <c r="Z1267" i="2"/>
  <c r="Z1268" i="2"/>
  <c r="Z1269" i="2"/>
  <c r="Z1270" i="2"/>
  <c r="Z1271" i="2"/>
  <c r="Z1272" i="2"/>
  <c r="Z1273" i="2"/>
  <c r="Z1274" i="2"/>
  <c r="Z1275" i="2"/>
  <c r="Z1276" i="2"/>
  <c r="Z1277" i="2"/>
  <c r="Z1278" i="2"/>
  <c r="Z1279" i="2"/>
  <c r="Z1280" i="2"/>
  <c r="Z1281" i="2"/>
  <c r="Z1282" i="2"/>
  <c r="Z1283" i="2"/>
  <c r="Z1284" i="2"/>
  <c r="Z1285" i="2"/>
  <c r="Z1286" i="2"/>
  <c r="Z1287" i="2"/>
  <c r="Z1288" i="2"/>
  <c r="Z1289" i="2"/>
  <c r="Z1290" i="2"/>
  <c r="Z1291" i="2"/>
  <c r="Z1292" i="2"/>
  <c r="Z1293" i="2"/>
  <c r="Z1294" i="2"/>
  <c r="Z1295" i="2"/>
  <c r="Z1296" i="2"/>
  <c r="Z1297" i="2"/>
  <c r="Z1298" i="2"/>
  <c r="Z1299" i="2"/>
  <c r="Z1300" i="2"/>
  <c r="Z1301" i="2"/>
  <c r="Z1302" i="2"/>
  <c r="Z1303" i="2"/>
  <c r="Z1304" i="2"/>
  <c r="Z1305" i="2"/>
  <c r="Z1306" i="2"/>
  <c r="Z1307" i="2"/>
  <c r="Z1308" i="2"/>
  <c r="Z1309" i="2"/>
  <c r="Z1310" i="2"/>
  <c r="Z1311" i="2"/>
  <c r="Z1312" i="2"/>
  <c r="Z1313" i="2"/>
  <c r="Z1314" i="2"/>
  <c r="Z1315" i="2"/>
  <c r="Z1316" i="2"/>
  <c r="Z1317" i="2"/>
  <c r="Z1318" i="2"/>
  <c r="Z1319" i="2"/>
  <c r="Z1320" i="2"/>
  <c r="Z1321" i="2"/>
  <c r="Z1322" i="2"/>
  <c r="Z1323" i="2"/>
  <c r="Z1324" i="2"/>
  <c r="Z1325" i="2"/>
  <c r="Z1326" i="2"/>
  <c r="Z1327" i="2"/>
  <c r="Z1328" i="2"/>
  <c r="Z1329" i="2"/>
  <c r="Z1330" i="2"/>
  <c r="Z1331" i="2"/>
  <c r="Z1332" i="2"/>
  <c r="Z1333" i="2"/>
  <c r="Z1334" i="2"/>
  <c r="Z1335" i="2"/>
  <c r="Z1336" i="2"/>
  <c r="Z1337" i="2"/>
  <c r="Z1338" i="2"/>
  <c r="Z1339" i="2"/>
  <c r="Z1340" i="2"/>
  <c r="Z1341" i="2"/>
  <c r="Z1342" i="2"/>
  <c r="Z1343" i="2"/>
  <c r="Z1344" i="2"/>
  <c r="Z1345" i="2"/>
  <c r="Z1346" i="2"/>
  <c r="Z1347" i="2"/>
  <c r="Z1348" i="2"/>
  <c r="Z1349" i="2"/>
  <c r="Z1350" i="2"/>
  <c r="Z1351" i="2"/>
  <c r="Z1352" i="2"/>
  <c r="Z1353" i="2"/>
  <c r="Z1354" i="2"/>
  <c r="Z1355" i="2"/>
  <c r="Z1356" i="2"/>
  <c r="Z1357" i="2"/>
  <c r="Z1358" i="2"/>
  <c r="Z1359" i="2"/>
  <c r="Z1360" i="2"/>
  <c r="Z1361" i="2"/>
  <c r="Z1362" i="2"/>
  <c r="Z1363" i="2"/>
  <c r="Z1364" i="2"/>
  <c r="Z1365" i="2"/>
  <c r="Z1366" i="2"/>
  <c r="Z1367" i="2"/>
  <c r="Z1368" i="2"/>
  <c r="Z1369" i="2"/>
  <c r="Z1370" i="2"/>
  <c r="Z1371" i="2"/>
  <c r="Z1372" i="2"/>
  <c r="Z1373" i="2"/>
  <c r="Z1374" i="2"/>
  <c r="Z1375" i="2"/>
  <c r="Z1376" i="2"/>
  <c r="Z1377" i="2"/>
  <c r="Z1378" i="2"/>
  <c r="Z1379" i="2"/>
  <c r="Z1380" i="2"/>
  <c r="Z1381" i="2"/>
  <c r="Z1382" i="2"/>
  <c r="Z1383" i="2"/>
  <c r="Z1384" i="2"/>
  <c r="Z1385" i="2"/>
  <c r="Z1386" i="2"/>
  <c r="Z1387" i="2"/>
  <c r="Z1388" i="2"/>
  <c r="Z1389" i="2"/>
  <c r="Z1390" i="2"/>
  <c r="Z1391" i="2"/>
  <c r="Z1392" i="2"/>
  <c r="Z1393" i="2"/>
  <c r="Z1394" i="2"/>
  <c r="Z1395" i="2"/>
  <c r="Z1396" i="2"/>
  <c r="Z1397" i="2"/>
  <c r="Z1398" i="2"/>
  <c r="Z1399" i="2"/>
  <c r="Z1400" i="2"/>
  <c r="Z1401" i="2"/>
  <c r="Z1402" i="2"/>
  <c r="Z1403" i="2"/>
  <c r="Z1404" i="2"/>
  <c r="Z1405" i="2"/>
  <c r="Z1406" i="2"/>
  <c r="Z1407" i="2"/>
  <c r="Z1408" i="2"/>
  <c r="Z1409" i="2"/>
  <c r="Z1410" i="2"/>
  <c r="Z1411" i="2"/>
  <c r="Z1412" i="2"/>
  <c r="Z1413" i="2"/>
  <c r="Z1414" i="2"/>
  <c r="Z1415" i="2"/>
  <c r="Z1416" i="2"/>
  <c r="Z1417" i="2"/>
  <c r="Z1418" i="2"/>
  <c r="Z1419" i="2"/>
  <c r="Z1420" i="2"/>
  <c r="Z1421" i="2"/>
  <c r="Z1422" i="2"/>
  <c r="Z1423" i="2"/>
  <c r="Z1424" i="2"/>
  <c r="Z1425" i="2"/>
  <c r="Z1426" i="2"/>
  <c r="Z1427" i="2"/>
  <c r="Z1428" i="2"/>
  <c r="Z1429" i="2"/>
  <c r="Z1430" i="2"/>
  <c r="Z1431" i="2"/>
  <c r="Z1432" i="2"/>
  <c r="Z1433" i="2"/>
  <c r="Z1434" i="2"/>
  <c r="Z1435" i="2"/>
  <c r="Z1436" i="2"/>
  <c r="Z1437" i="2"/>
  <c r="Z1438" i="2"/>
  <c r="Z1439" i="2"/>
  <c r="Z1440" i="2"/>
  <c r="Z1441" i="2"/>
  <c r="Z1442" i="2"/>
  <c r="Z1443" i="2"/>
  <c r="Z1444" i="2"/>
  <c r="Z1445" i="2"/>
  <c r="Z1446" i="2"/>
  <c r="Z1447" i="2"/>
  <c r="Z1448" i="2"/>
  <c r="Z1449" i="2"/>
  <c r="Z1450" i="2"/>
  <c r="Z1451" i="2"/>
  <c r="Z1452" i="2"/>
  <c r="Z1453" i="2"/>
  <c r="Z1454" i="2"/>
  <c r="Z1455" i="2"/>
  <c r="Z1456" i="2"/>
  <c r="Z1457" i="2"/>
  <c r="Z1458" i="2"/>
  <c r="Z1459" i="2"/>
  <c r="Z1460" i="2"/>
  <c r="Z1461" i="2"/>
  <c r="Z1462" i="2"/>
  <c r="Z1463" i="2"/>
  <c r="Z1464" i="2"/>
  <c r="Z1465" i="2"/>
  <c r="Z1466" i="2"/>
  <c r="Z1467" i="2"/>
  <c r="Z1468" i="2"/>
  <c r="Z1469" i="2"/>
  <c r="Z1470" i="2"/>
  <c r="Z1471" i="2"/>
  <c r="Z1472" i="2"/>
  <c r="Z1473" i="2"/>
  <c r="Z1474" i="2"/>
  <c r="Z1475" i="2"/>
  <c r="Z1476" i="2"/>
  <c r="Z1477" i="2"/>
  <c r="Z1478" i="2"/>
  <c r="Z1479" i="2"/>
  <c r="Z1480" i="2"/>
  <c r="Z1481" i="2"/>
  <c r="Z1482" i="2"/>
  <c r="Z1483" i="2"/>
  <c r="Z1484" i="2"/>
  <c r="Z1485" i="2"/>
  <c r="Z1486" i="2"/>
  <c r="Z1487" i="2"/>
  <c r="Z1488" i="2"/>
  <c r="Z1489" i="2"/>
  <c r="Z1490" i="2"/>
  <c r="Z1491" i="2"/>
  <c r="Z1492" i="2"/>
  <c r="Z1493" i="2"/>
  <c r="Z1494" i="2"/>
  <c r="Z1495" i="2"/>
  <c r="Z1496" i="2"/>
  <c r="Z1497" i="2"/>
  <c r="Z1498" i="2"/>
  <c r="Z1499" i="2"/>
  <c r="Z1500" i="2"/>
  <c r="Z1501" i="2"/>
  <c r="Z1502" i="2"/>
  <c r="Z1503" i="2"/>
  <c r="Z1504" i="2"/>
  <c r="Z1505" i="2"/>
  <c r="Z1506" i="2"/>
  <c r="Z1507" i="2"/>
  <c r="Z1508" i="2"/>
  <c r="Z1509" i="2"/>
  <c r="Z1510" i="2"/>
  <c r="Z1511" i="2"/>
  <c r="Z1512" i="2"/>
  <c r="Z1513" i="2"/>
  <c r="Z1514" i="2"/>
  <c r="Z1515" i="2"/>
  <c r="Z1516" i="2"/>
  <c r="Z1517" i="2"/>
  <c r="Z1518" i="2"/>
  <c r="Z1519" i="2"/>
  <c r="Z1520" i="2"/>
  <c r="Z1521" i="2"/>
  <c r="Z1522" i="2"/>
  <c r="Z1523" i="2"/>
  <c r="Z1524" i="2"/>
  <c r="Z1525" i="2"/>
  <c r="Z1526" i="2"/>
  <c r="Z1527" i="2"/>
  <c r="Z1528" i="2"/>
  <c r="Z1529" i="2"/>
  <c r="Z1530" i="2"/>
  <c r="Z1531" i="2"/>
  <c r="Z1532" i="2"/>
  <c r="Z1533" i="2"/>
  <c r="Z1534" i="2"/>
  <c r="Z1535" i="2"/>
  <c r="Z1536" i="2"/>
  <c r="Z1537" i="2"/>
  <c r="Z1538" i="2"/>
  <c r="Z1539" i="2"/>
  <c r="Z1540" i="2"/>
  <c r="Z1541" i="2"/>
  <c r="Z1542" i="2"/>
  <c r="Z1543" i="2"/>
  <c r="Z1544" i="2"/>
  <c r="Z1545" i="2"/>
  <c r="Z1546" i="2"/>
  <c r="Z1547" i="2"/>
  <c r="Z1548" i="2"/>
  <c r="Z1549" i="2"/>
  <c r="Z1550" i="2"/>
  <c r="Z1551" i="2"/>
  <c r="Z1552" i="2"/>
  <c r="Z1553" i="2"/>
  <c r="Z1554" i="2"/>
  <c r="Z1555" i="2"/>
  <c r="Z1556" i="2"/>
  <c r="Z1557" i="2"/>
  <c r="Z1558" i="2"/>
  <c r="Z1559" i="2"/>
  <c r="Z1560" i="2"/>
  <c r="Z1561" i="2"/>
  <c r="Z1562" i="2"/>
  <c r="Z1563" i="2"/>
  <c r="Z1564" i="2"/>
  <c r="Z1565" i="2"/>
  <c r="Z1566" i="2"/>
  <c r="Z1567" i="2"/>
  <c r="Z1568" i="2"/>
  <c r="Z1569" i="2"/>
  <c r="Z1570" i="2"/>
  <c r="Z1571" i="2"/>
  <c r="Z1572" i="2"/>
  <c r="Z1573" i="2"/>
  <c r="Z1574" i="2"/>
  <c r="Z1575" i="2"/>
  <c r="Z1576" i="2"/>
  <c r="Z1577" i="2"/>
  <c r="Z1578" i="2"/>
  <c r="Z1579" i="2"/>
  <c r="Z1580" i="2"/>
  <c r="Z1581" i="2"/>
  <c r="Z1582" i="2"/>
  <c r="Z1583" i="2"/>
  <c r="Z1584" i="2"/>
  <c r="Z1585" i="2"/>
  <c r="Z1586" i="2"/>
  <c r="Z1587" i="2"/>
  <c r="Z1588" i="2"/>
  <c r="Z1589" i="2"/>
  <c r="Z1590" i="2"/>
  <c r="Z1591" i="2"/>
  <c r="Z1592" i="2"/>
  <c r="Z1593" i="2"/>
  <c r="Z1594" i="2"/>
  <c r="Z1595" i="2"/>
  <c r="Z1596" i="2"/>
  <c r="Z1597" i="2"/>
  <c r="Z1598" i="2"/>
  <c r="Z1599" i="2"/>
  <c r="Z1600" i="2"/>
  <c r="Z1601" i="2"/>
  <c r="Z1602" i="2"/>
  <c r="Z1603" i="2"/>
  <c r="Z1604" i="2"/>
  <c r="Z1605" i="2"/>
  <c r="Z1606" i="2"/>
  <c r="Z1607" i="2"/>
  <c r="Z1608" i="2"/>
  <c r="Z1609" i="2"/>
  <c r="Z1610" i="2"/>
  <c r="Z1611" i="2"/>
  <c r="Z1612" i="2"/>
  <c r="Z1613" i="2"/>
  <c r="Z1614" i="2"/>
  <c r="Z1615" i="2"/>
  <c r="Z1616" i="2"/>
  <c r="Z1617" i="2"/>
  <c r="Z1618" i="2"/>
  <c r="Z1619" i="2"/>
  <c r="Z1620" i="2"/>
  <c r="Z1621" i="2"/>
  <c r="Z1622" i="2"/>
  <c r="Z1623" i="2"/>
  <c r="Z1624" i="2"/>
  <c r="Z1625" i="2"/>
  <c r="Z1626" i="2"/>
  <c r="Z1627" i="2"/>
  <c r="Z1628" i="2"/>
  <c r="Z1629" i="2"/>
  <c r="Z1630" i="2"/>
  <c r="Z1631" i="2"/>
  <c r="Z1632" i="2"/>
  <c r="Z1633" i="2"/>
  <c r="Z1634" i="2"/>
  <c r="Z1635" i="2"/>
  <c r="Z1636" i="2"/>
  <c r="Z1637" i="2"/>
  <c r="Z1638" i="2"/>
  <c r="Z1639" i="2"/>
  <c r="Z1640" i="2"/>
  <c r="Z1641" i="2"/>
  <c r="Z1642" i="2"/>
  <c r="Z1643" i="2"/>
  <c r="Z1644" i="2"/>
  <c r="Z1645" i="2"/>
  <c r="Z1646" i="2"/>
  <c r="Z1647" i="2"/>
  <c r="Z1648" i="2"/>
  <c r="Z1649" i="2"/>
  <c r="Z1650" i="2"/>
  <c r="Z1651" i="2"/>
  <c r="Z1652" i="2"/>
  <c r="Z1653" i="2"/>
  <c r="Z1654" i="2"/>
  <c r="Z1655" i="2"/>
  <c r="Z1656" i="2"/>
  <c r="Z1657" i="2"/>
  <c r="Z1658" i="2"/>
  <c r="Z1659" i="2"/>
  <c r="Z1660" i="2"/>
  <c r="Z1661" i="2"/>
  <c r="Z1662" i="2"/>
  <c r="Z1663" i="2"/>
  <c r="Z1664" i="2"/>
  <c r="Z1665" i="2"/>
  <c r="Z1666" i="2"/>
  <c r="Z1667" i="2"/>
  <c r="Z1668" i="2"/>
  <c r="Z1669" i="2"/>
  <c r="Z1670" i="2"/>
  <c r="Z1671" i="2"/>
  <c r="Z1672" i="2"/>
  <c r="Z1673" i="2"/>
  <c r="Z1674" i="2"/>
  <c r="Z1675" i="2"/>
  <c r="Z1676" i="2"/>
  <c r="Z1677" i="2"/>
  <c r="Z1678" i="2"/>
  <c r="Z1679" i="2"/>
  <c r="Z1680" i="2"/>
  <c r="Z1681" i="2"/>
  <c r="Z1682" i="2"/>
  <c r="Z1683" i="2"/>
  <c r="Z1684" i="2"/>
  <c r="Z1685" i="2"/>
  <c r="Z1686" i="2"/>
  <c r="Z1687" i="2"/>
  <c r="Z1688" i="2"/>
  <c r="Z1689" i="2"/>
  <c r="Z1690" i="2"/>
  <c r="Z1691" i="2"/>
  <c r="Z1692" i="2"/>
  <c r="Z1693" i="2"/>
  <c r="Z1694" i="2"/>
  <c r="Z1695" i="2"/>
  <c r="Z1696" i="2"/>
  <c r="Z1697" i="2"/>
  <c r="Z1698" i="2"/>
  <c r="Z1699" i="2"/>
  <c r="Z1700" i="2"/>
  <c r="Z1701" i="2"/>
  <c r="Z1702" i="2"/>
  <c r="Z1703" i="2"/>
  <c r="Z1704" i="2"/>
  <c r="Z1705" i="2"/>
  <c r="Z1706" i="2"/>
  <c r="Z1707" i="2"/>
  <c r="Z1708" i="2"/>
  <c r="Z1709" i="2"/>
  <c r="Z1710" i="2"/>
  <c r="Z1711" i="2"/>
  <c r="Z1712" i="2"/>
  <c r="Z1713" i="2"/>
  <c r="Z1714" i="2"/>
  <c r="Z1715" i="2"/>
  <c r="Z1716" i="2"/>
  <c r="Z1717" i="2"/>
  <c r="Z1718" i="2"/>
  <c r="Z1719" i="2"/>
  <c r="Z1720" i="2"/>
  <c r="Z1721" i="2"/>
  <c r="Z1722" i="2"/>
  <c r="Z1723" i="2"/>
  <c r="Z1724" i="2"/>
  <c r="Z1725" i="2"/>
  <c r="Z1726" i="2"/>
  <c r="Z1727" i="2"/>
  <c r="Z1728" i="2"/>
  <c r="Z1729" i="2"/>
  <c r="Z1730" i="2"/>
  <c r="Z1731" i="2"/>
  <c r="Z1732" i="2"/>
  <c r="Z1733" i="2"/>
  <c r="Z1734" i="2"/>
  <c r="Z1735" i="2"/>
  <c r="Z1736" i="2"/>
  <c r="Z1737" i="2"/>
  <c r="Z1738" i="2"/>
  <c r="Z1739" i="2"/>
  <c r="Z1740" i="2"/>
  <c r="Z1741" i="2"/>
  <c r="Z1742" i="2"/>
  <c r="Z1743" i="2"/>
  <c r="Z1744" i="2"/>
  <c r="Z1745" i="2"/>
  <c r="Z1746" i="2"/>
  <c r="Z1747" i="2"/>
  <c r="Z1748" i="2"/>
  <c r="Z1749" i="2"/>
  <c r="Z1750" i="2"/>
  <c r="Z1751" i="2"/>
  <c r="Z1752" i="2"/>
  <c r="Z1753" i="2"/>
  <c r="Z1754" i="2"/>
  <c r="Z1755" i="2"/>
  <c r="Z1756" i="2"/>
  <c r="Z1757" i="2"/>
  <c r="Z1758" i="2"/>
  <c r="Z1759" i="2"/>
  <c r="Z1760" i="2"/>
  <c r="Z1761" i="2"/>
  <c r="Z1762" i="2"/>
  <c r="Z1763" i="2"/>
  <c r="Z1764" i="2"/>
  <c r="Z1765" i="2"/>
  <c r="Z1766" i="2"/>
  <c r="Z1767" i="2"/>
  <c r="Z1768" i="2"/>
  <c r="Z1769" i="2"/>
  <c r="Z1770" i="2"/>
  <c r="Z1771" i="2"/>
  <c r="Z1772" i="2"/>
  <c r="Z1773" i="2"/>
  <c r="Z1774" i="2"/>
  <c r="Z1775" i="2"/>
  <c r="Z1776" i="2"/>
  <c r="Z1777" i="2"/>
  <c r="Z1778" i="2"/>
  <c r="Z1779" i="2"/>
  <c r="Z1780" i="2"/>
  <c r="Z1781" i="2"/>
  <c r="Z1782" i="2"/>
  <c r="Z1783" i="2"/>
  <c r="Z1784" i="2"/>
  <c r="Z1785" i="2"/>
  <c r="Z1786" i="2"/>
  <c r="Z1787" i="2"/>
  <c r="Z1788" i="2"/>
  <c r="Z1789" i="2"/>
  <c r="Z1790" i="2"/>
  <c r="Z1791" i="2"/>
  <c r="Z1792" i="2"/>
  <c r="Z1793" i="2"/>
  <c r="Z1794" i="2"/>
  <c r="Z1795" i="2"/>
  <c r="Z1796" i="2"/>
  <c r="Z1797" i="2"/>
  <c r="Z1798" i="2"/>
  <c r="Z1799" i="2"/>
  <c r="Z1800" i="2"/>
  <c r="Z1801" i="2"/>
  <c r="Z1802" i="2"/>
  <c r="Z1803" i="2"/>
  <c r="Z1804" i="2"/>
  <c r="Z1805" i="2"/>
  <c r="Z1806" i="2"/>
  <c r="Z1807" i="2"/>
  <c r="Z1808" i="2"/>
  <c r="Z1809" i="2"/>
  <c r="Z1810" i="2"/>
  <c r="Z1811" i="2"/>
  <c r="Z1812" i="2"/>
  <c r="Z1813" i="2"/>
  <c r="Z1814" i="2"/>
  <c r="Z1815" i="2"/>
  <c r="Z1816" i="2"/>
  <c r="Z1817" i="2"/>
  <c r="Z1818" i="2"/>
  <c r="Z1819" i="2"/>
  <c r="Z1820" i="2"/>
  <c r="Z1821" i="2"/>
  <c r="Z1822" i="2"/>
  <c r="Z1823" i="2"/>
  <c r="Z1824" i="2"/>
  <c r="Z1825" i="2"/>
  <c r="Z1826" i="2"/>
  <c r="Z1827" i="2"/>
  <c r="Z1828" i="2"/>
  <c r="Z1829" i="2"/>
  <c r="Z1830" i="2"/>
  <c r="Z1831" i="2"/>
  <c r="Z1832" i="2"/>
  <c r="Z1833" i="2"/>
  <c r="Z1834" i="2"/>
  <c r="Z1835" i="2"/>
  <c r="Z1836" i="2"/>
  <c r="Z1837" i="2"/>
  <c r="Z1838" i="2"/>
  <c r="Z1839" i="2"/>
  <c r="Z1840" i="2"/>
  <c r="Z1841" i="2"/>
  <c r="Z1842" i="2"/>
  <c r="Z1843" i="2"/>
  <c r="Z1844" i="2"/>
  <c r="Z1845" i="2"/>
  <c r="Z1846" i="2"/>
  <c r="Z1847" i="2"/>
  <c r="Z1848" i="2"/>
  <c r="Z1849" i="2"/>
  <c r="Z1850" i="2"/>
  <c r="Z1851" i="2"/>
  <c r="Z1852" i="2"/>
  <c r="Z1853" i="2"/>
  <c r="Z1854" i="2"/>
  <c r="Z1855" i="2"/>
  <c r="Z1856" i="2"/>
  <c r="Z1857" i="2"/>
  <c r="Z1858" i="2"/>
  <c r="Z1859" i="2"/>
  <c r="Z1860" i="2"/>
  <c r="Z1861" i="2"/>
  <c r="Z1862" i="2"/>
  <c r="Z1863" i="2"/>
  <c r="Z1864" i="2"/>
  <c r="Z1865" i="2"/>
  <c r="Z1866" i="2"/>
  <c r="Z1867" i="2"/>
  <c r="Z1868" i="2"/>
  <c r="Z1869" i="2"/>
  <c r="Z1870" i="2"/>
  <c r="Z1871" i="2"/>
  <c r="Z1872" i="2"/>
  <c r="Z1873" i="2"/>
  <c r="Z1874" i="2"/>
  <c r="Z1875" i="2"/>
  <c r="Z1876" i="2"/>
  <c r="Z1877" i="2"/>
  <c r="Z1878" i="2"/>
  <c r="Z1879" i="2"/>
  <c r="Z1880" i="2"/>
  <c r="Z1881" i="2"/>
  <c r="Z1882" i="2"/>
  <c r="Z1883" i="2"/>
  <c r="Z1884" i="2"/>
  <c r="Z1885" i="2"/>
  <c r="Z1886" i="2"/>
  <c r="Z1887" i="2"/>
  <c r="Z1888" i="2"/>
  <c r="Z1889" i="2"/>
  <c r="Z1890" i="2"/>
  <c r="Z1891" i="2"/>
  <c r="Z1892" i="2"/>
  <c r="Z1893" i="2"/>
  <c r="Z1894" i="2"/>
  <c r="Z1895" i="2"/>
  <c r="Z1896" i="2"/>
  <c r="Z1897" i="2"/>
  <c r="Z1898" i="2"/>
  <c r="Z1899" i="2"/>
  <c r="Z1900" i="2"/>
  <c r="Z1901" i="2"/>
  <c r="Z1902" i="2"/>
  <c r="Z1903" i="2"/>
  <c r="Z1904" i="2"/>
  <c r="Z1905" i="2"/>
  <c r="Z1906" i="2"/>
  <c r="Z1907" i="2"/>
  <c r="Z1908" i="2"/>
  <c r="Z1909" i="2"/>
  <c r="Z1910" i="2"/>
  <c r="Z1911" i="2"/>
  <c r="Z1912" i="2"/>
  <c r="Z1913" i="2"/>
  <c r="Z1914" i="2"/>
  <c r="Z1915" i="2"/>
  <c r="Z1916" i="2"/>
  <c r="Z1917" i="2"/>
  <c r="Z1918" i="2"/>
  <c r="Z1919" i="2"/>
  <c r="Z1920" i="2"/>
  <c r="Z1921" i="2"/>
  <c r="Z1922" i="2"/>
  <c r="Z1923" i="2"/>
  <c r="Z1924" i="2"/>
  <c r="Z1925" i="2"/>
  <c r="Z1926" i="2"/>
  <c r="Z1927" i="2"/>
  <c r="Z1928" i="2"/>
  <c r="Z1929" i="2"/>
  <c r="Z1930" i="2"/>
  <c r="Z1931" i="2"/>
  <c r="Z1932" i="2"/>
  <c r="Z1933" i="2"/>
  <c r="Z1934" i="2"/>
  <c r="Z1935" i="2"/>
  <c r="Z1936" i="2"/>
  <c r="Z1937" i="2"/>
  <c r="Z1938" i="2"/>
  <c r="Z1939" i="2"/>
  <c r="Z1940" i="2"/>
  <c r="Z1941" i="2"/>
  <c r="Z1942" i="2"/>
  <c r="Z1943" i="2"/>
  <c r="Z1944" i="2"/>
  <c r="Z1945" i="2"/>
  <c r="Z1946" i="2"/>
  <c r="Z1947" i="2"/>
  <c r="Z1948" i="2"/>
  <c r="Z1949" i="2"/>
  <c r="Z1950" i="2"/>
  <c r="Z1951" i="2"/>
  <c r="Z1952" i="2"/>
  <c r="Z1953" i="2"/>
  <c r="Z1954" i="2"/>
  <c r="Z1955" i="2"/>
  <c r="Z1956" i="2"/>
  <c r="Z1957" i="2"/>
  <c r="Z1958" i="2"/>
  <c r="Z1959" i="2"/>
  <c r="Z1960" i="2"/>
  <c r="Z1961" i="2"/>
  <c r="Z1962" i="2"/>
  <c r="Z1963" i="2"/>
  <c r="Z1964" i="2"/>
  <c r="Z1965" i="2"/>
  <c r="Z1966" i="2"/>
  <c r="Z1967" i="2"/>
  <c r="Z1968" i="2"/>
  <c r="Z1969" i="2"/>
  <c r="Z1970" i="2"/>
  <c r="Z1971" i="2"/>
  <c r="Z1972" i="2"/>
  <c r="Z1973" i="2"/>
  <c r="Z1974" i="2"/>
  <c r="Z1975" i="2"/>
  <c r="Z1976" i="2"/>
  <c r="Z1977" i="2"/>
  <c r="Z1978" i="2"/>
  <c r="Z1979" i="2"/>
  <c r="Z1980" i="2"/>
  <c r="Z1981" i="2"/>
  <c r="Z1982" i="2"/>
  <c r="Z1983" i="2"/>
  <c r="Z1984" i="2"/>
  <c r="Z1985" i="2"/>
  <c r="Z1986" i="2"/>
  <c r="Z1987" i="2"/>
  <c r="Z1988" i="2"/>
  <c r="Z1989" i="2"/>
  <c r="Z1990" i="2"/>
  <c r="Z1991" i="2"/>
  <c r="Z1992" i="2"/>
  <c r="Z1993" i="2"/>
  <c r="Z1994" i="2"/>
  <c r="Z1995" i="2"/>
  <c r="Z1996" i="2"/>
  <c r="Z1997" i="2"/>
  <c r="Z1998" i="2"/>
  <c r="Z1999" i="2"/>
  <c r="Z2000" i="2"/>
  <c r="Y1002" i="2"/>
  <c r="Y1034" i="2"/>
  <c r="Y1040" i="2"/>
  <c r="Y1064" i="2"/>
  <c r="Y1065" i="2"/>
  <c r="Y1070" i="2"/>
  <c r="Y1080" i="2"/>
  <c r="Y1096" i="2"/>
  <c r="Y1102" i="2"/>
  <c r="Y1104" i="2"/>
  <c r="Y1112" i="2"/>
  <c r="Y1121" i="2"/>
  <c r="Y1128" i="2"/>
  <c r="Y1130" i="2"/>
  <c r="Y1137" i="2"/>
  <c r="Y1144" i="2"/>
  <c r="Y1153" i="2"/>
  <c r="Y1162" i="2"/>
  <c r="Y1166" i="2"/>
  <c r="Y1168" i="2"/>
  <c r="Y1185" i="2"/>
  <c r="Y1193" i="2"/>
  <c r="Y1198" i="2"/>
  <c r="Y1208" i="2"/>
  <c r="Y1226" i="2"/>
  <c r="Y1230" i="2"/>
  <c r="Y1233" i="2"/>
  <c r="Y1254" i="2"/>
  <c r="Y1262" i="2"/>
  <c r="Y1281" i="2"/>
  <c r="Y1289" i="2"/>
  <c r="Y1310" i="2"/>
  <c r="Y1313" i="2"/>
  <c r="Y1337" i="2"/>
  <c r="Y1345" i="2"/>
  <c r="Y1361" i="2"/>
  <c r="Y1366" i="2"/>
  <c r="Y1385" i="2"/>
  <c r="Y1390" i="2"/>
  <c r="Y1406" i="2"/>
  <c r="Y1432" i="2"/>
  <c r="Y1434" i="2"/>
  <c r="Y1454" i="2"/>
  <c r="Y1458" i="2"/>
  <c r="Y1480" i="2"/>
  <c r="Y1502" i="2"/>
  <c r="Y1505" i="2"/>
  <c r="Y1513" i="2"/>
  <c r="Y1528" i="2"/>
  <c r="Y1537" i="2"/>
  <c r="Y1550" i="2"/>
  <c r="Y1553" i="2"/>
  <c r="Y1576" i="2"/>
  <c r="Y1578" i="2"/>
  <c r="Y1601" i="2"/>
  <c r="Y1622" i="2"/>
  <c r="Y1624" i="2"/>
  <c r="Y1641" i="2"/>
  <c r="Y1649" i="2"/>
  <c r="Y1694" i="2"/>
  <c r="Y1710" i="2"/>
  <c r="Y1713" i="2"/>
  <c r="Y1729" i="2"/>
  <c r="Y1734" i="2"/>
  <c r="Y1751" i="2"/>
  <c r="Y1774" i="2"/>
  <c r="Y1790" i="2"/>
  <c r="Y1793" i="2"/>
  <c r="Y1849" i="2"/>
  <c r="Y1863" i="2"/>
  <c r="Y1864" i="2"/>
  <c r="Y1865" i="2"/>
  <c r="Y1881" i="2"/>
  <c r="Y1895" i="2"/>
  <c r="Y1936" i="2"/>
  <c r="Y1937" i="2"/>
  <c r="Y1966" i="2"/>
  <c r="Y1976" i="2"/>
  <c r="X1002" i="2"/>
  <c r="X1003" i="2"/>
  <c r="X1004" i="2"/>
  <c r="X1005" i="2"/>
  <c r="X1006" i="2"/>
  <c r="X1007" i="2"/>
  <c r="X1008" i="2"/>
  <c r="X1009" i="2"/>
  <c r="Y1009" i="2" s="1"/>
  <c r="X1010" i="2"/>
  <c r="X1011" i="2"/>
  <c r="X1012" i="2"/>
  <c r="X1013" i="2"/>
  <c r="X1014" i="2"/>
  <c r="X1015" i="2"/>
  <c r="X1016" i="2"/>
  <c r="X1017" i="2"/>
  <c r="X1018" i="2"/>
  <c r="X1019" i="2"/>
  <c r="X1020" i="2"/>
  <c r="X1021" i="2"/>
  <c r="X1022" i="2"/>
  <c r="X1023" i="2"/>
  <c r="X1024" i="2"/>
  <c r="X1025" i="2"/>
  <c r="Y1025" i="2" s="1"/>
  <c r="X1026" i="2"/>
  <c r="X1027" i="2"/>
  <c r="X1028" i="2"/>
  <c r="X1029" i="2"/>
  <c r="X1030" i="2"/>
  <c r="X1031" i="2"/>
  <c r="X1032" i="2"/>
  <c r="X1033" i="2"/>
  <c r="X1034" i="2"/>
  <c r="X1035" i="2"/>
  <c r="X1036" i="2"/>
  <c r="X1037" i="2"/>
  <c r="X1038" i="2"/>
  <c r="X1039" i="2"/>
  <c r="X1040" i="2"/>
  <c r="X1041" i="2"/>
  <c r="Y1041" i="2" s="1"/>
  <c r="X1042" i="2"/>
  <c r="X1043" i="2"/>
  <c r="X1044" i="2"/>
  <c r="X1045" i="2"/>
  <c r="X1046" i="2"/>
  <c r="X1047" i="2"/>
  <c r="X1048" i="2"/>
  <c r="X1049" i="2"/>
  <c r="X1050" i="2"/>
  <c r="X1051" i="2"/>
  <c r="X1052" i="2"/>
  <c r="X1053" i="2"/>
  <c r="X1054" i="2"/>
  <c r="X1055" i="2"/>
  <c r="X1056" i="2"/>
  <c r="X1057" i="2"/>
  <c r="X1058" i="2"/>
  <c r="X1059" i="2"/>
  <c r="X1060" i="2"/>
  <c r="X1061" i="2"/>
  <c r="X1062" i="2"/>
  <c r="X1063" i="2"/>
  <c r="X1064" i="2"/>
  <c r="X1065" i="2"/>
  <c r="X1066" i="2"/>
  <c r="X1067" i="2"/>
  <c r="X1068" i="2"/>
  <c r="X1069" i="2"/>
  <c r="X1070" i="2"/>
  <c r="X1071" i="2"/>
  <c r="X1072" i="2"/>
  <c r="X1073" i="2"/>
  <c r="X1074" i="2"/>
  <c r="X1075" i="2"/>
  <c r="X1076" i="2"/>
  <c r="X1077" i="2"/>
  <c r="X1078" i="2"/>
  <c r="X1079" i="2"/>
  <c r="X1080" i="2"/>
  <c r="X1081" i="2"/>
  <c r="X1082" i="2"/>
  <c r="X1083" i="2"/>
  <c r="X1084" i="2"/>
  <c r="X1085" i="2"/>
  <c r="X1086" i="2"/>
  <c r="X1087" i="2"/>
  <c r="X1088" i="2"/>
  <c r="X1089" i="2"/>
  <c r="X1090" i="2"/>
  <c r="X1091" i="2"/>
  <c r="X1092" i="2"/>
  <c r="X1093" i="2"/>
  <c r="X1094" i="2"/>
  <c r="X1095" i="2"/>
  <c r="X1096" i="2"/>
  <c r="X1097" i="2"/>
  <c r="X1098" i="2"/>
  <c r="X1099" i="2"/>
  <c r="X1100" i="2"/>
  <c r="X1101" i="2"/>
  <c r="X1102" i="2"/>
  <c r="X1103" i="2"/>
  <c r="X1104" i="2"/>
  <c r="X1105" i="2"/>
  <c r="Y1105" i="2" s="1"/>
  <c r="X1106" i="2"/>
  <c r="X1107" i="2"/>
  <c r="X1108" i="2"/>
  <c r="X1109" i="2"/>
  <c r="X1110" i="2"/>
  <c r="X1111" i="2"/>
  <c r="X1112" i="2"/>
  <c r="X1113" i="2"/>
  <c r="X1114" i="2"/>
  <c r="X1115" i="2"/>
  <c r="X1116" i="2"/>
  <c r="X1117" i="2"/>
  <c r="X1118" i="2"/>
  <c r="X1119" i="2"/>
  <c r="X1120" i="2"/>
  <c r="X1121" i="2"/>
  <c r="X1122" i="2"/>
  <c r="X1123" i="2"/>
  <c r="X1124" i="2"/>
  <c r="X1125" i="2"/>
  <c r="X1126" i="2"/>
  <c r="X1127" i="2"/>
  <c r="X1128" i="2"/>
  <c r="X1129" i="2"/>
  <c r="X1130" i="2"/>
  <c r="X1131" i="2"/>
  <c r="X1132" i="2"/>
  <c r="X1133" i="2"/>
  <c r="X1134" i="2"/>
  <c r="X1135" i="2"/>
  <c r="X1136" i="2"/>
  <c r="X1137" i="2"/>
  <c r="X1138" i="2"/>
  <c r="X1139" i="2"/>
  <c r="X1140" i="2"/>
  <c r="X1141" i="2"/>
  <c r="X1142" i="2"/>
  <c r="X1143" i="2"/>
  <c r="X1144" i="2"/>
  <c r="X1145" i="2"/>
  <c r="X1146" i="2"/>
  <c r="X1147" i="2"/>
  <c r="X1148" i="2"/>
  <c r="X1149" i="2"/>
  <c r="X1150" i="2"/>
  <c r="X1151" i="2"/>
  <c r="X1152" i="2"/>
  <c r="X1153" i="2"/>
  <c r="X1154" i="2"/>
  <c r="X1155" i="2"/>
  <c r="X1156" i="2"/>
  <c r="X1157" i="2"/>
  <c r="X1158" i="2"/>
  <c r="X1159" i="2"/>
  <c r="X1160" i="2"/>
  <c r="X1161" i="2"/>
  <c r="X1162" i="2"/>
  <c r="X1163" i="2"/>
  <c r="X1164" i="2"/>
  <c r="X1165" i="2"/>
  <c r="X1166" i="2"/>
  <c r="X1167" i="2"/>
  <c r="X1168" i="2"/>
  <c r="X1169" i="2"/>
  <c r="X1170" i="2"/>
  <c r="X1171" i="2"/>
  <c r="X1172" i="2"/>
  <c r="X1173" i="2"/>
  <c r="X1174" i="2"/>
  <c r="X1175" i="2"/>
  <c r="X1176" i="2"/>
  <c r="X1177" i="2"/>
  <c r="X1178" i="2"/>
  <c r="X1179" i="2"/>
  <c r="X1180" i="2"/>
  <c r="X1181" i="2"/>
  <c r="X1182" i="2"/>
  <c r="X1183" i="2"/>
  <c r="X1184" i="2"/>
  <c r="X1185" i="2"/>
  <c r="X1186" i="2"/>
  <c r="X1187" i="2"/>
  <c r="X1188" i="2"/>
  <c r="X1189" i="2"/>
  <c r="X1190" i="2"/>
  <c r="X1191" i="2"/>
  <c r="X1192" i="2"/>
  <c r="X1193" i="2"/>
  <c r="X1194" i="2"/>
  <c r="X1195" i="2"/>
  <c r="X1196" i="2"/>
  <c r="X1197" i="2"/>
  <c r="X1198" i="2"/>
  <c r="X1199" i="2"/>
  <c r="X1200" i="2"/>
  <c r="X1201" i="2"/>
  <c r="X1202" i="2"/>
  <c r="X1203" i="2"/>
  <c r="X1204" i="2"/>
  <c r="X1205" i="2"/>
  <c r="X1206" i="2"/>
  <c r="X1207" i="2"/>
  <c r="X1208" i="2"/>
  <c r="X1209" i="2"/>
  <c r="X1210" i="2"/>
  <c r="X1211" i="2"/>
  <c r="X1212" i="2"/>
  <c r="X1213" i="2"/>
  <c r="X1214" i="2"/>
  <c r="X1215" i="2"/>
  <c r="X1216" i="2"/>
  <c r="X1217" i="2"/>
  <c r="X1218" i="2"/>
  <c r="X1219" i="2"/>
  <c r="X1220" i="2"/>
  <c r="X1221" i="2"/>
  <c r="X1222" i="2"/>
  <c r="X1223" i="2"/>
  <c r="X1224" i="2"/>
  <c r="X1225" i="2"/>
  <c r="X1226" i="2"/>
  <c r="X1227" i="2"/>
  <c r="X1228" i="2"/>
  <c r="X1229" i="2"/>
  <c r="X1230" i="2"/>
  <c r="X1231" i="2"/>
  <c r="X1232" i="2"/>
  <c r="X1233" i="2"/>
  <c r="X1234" i="2"/>
  <c r="X1235" i="2"/>
  <c r="X1236" i="2"/>
  <c r="X1237" i="2"/>
  <c r="X1238" i="2"/>
  <c r="X1239" i="2"/>
  <c r="X1240" i="2"/>
  <c r="X1241" i="2"/>
  <c r="X1242" i="2"/>
  <c r="X1243" i="2"/>
  <c r="X1244" i="2"/>
  <c r="X1245" i="2"/>
  <c r="X1246" i="2"/>
  <c r="X1247" i="2"/>
  <c r="X1248" i="2"/>
  <c r="X1249" i="2"/>
  <c r="X1250" i="2"/>
  <c r="X1251" i="2"/>
  <c r="X1252" i="2"/>
  <c r="X1253" i="2"/>
  <c r="X1254" i="2"/>
  <c r="X1255" i="2"/>
  <c r="X1256" i="2"/>
  <c r="X1257" i="2"/>
  <c r="X1258" i="2"/>
  <c r="X1259" i="2"/>
  <c r="X1260" i="2"/>
  <c r="X1261" i="2"/>
  <c r="X1262" i="2"/>
  <c r="X1263" i="2"/>
  <c r="X1264" i="2"/>
  <c r="X1265" i="2"/>
  <c r="X1266" i="2"/>
  <c r="X1267" i="2"/>
  <c r="X1268" i="2"/>
  <c r="X1269" i="2"/>
  <c r="X1270" i="2"/>
  <c r="X1271" i="2"/>
  <c r="X1272" i="2"/>
  <c r="X1273" i="2"/>
  <c r="X1274" i="2"/>
  <c r="X1275" i="2"/>
  <c r="X1276" i="2"/>
  <c r="X1277" i="2"/>
  <c r="X1278" i="2"/>
  <c r="X1279" i="2"/>
  <c r="X1280" i="2"/>
  <c r="X1281" i="2"/>
  <c r="X1282" i="2"/>
  <c r="X1283" i="2"/>
  <c r="X1284" i="2"/>
  <c r="X1285" i="2"/>
  <c r="X1286" i="2"/>
  <c r="X1287" i="2"/>
  <c r="X1288" i="2"/>
  <c r="X1289" i="2"/>
  <c r="X1290" i="2"/>
  <c r="X1291" i="2"/>
  <c r="X1292" i="2"/>
  <c r="X1293" i="2"/>
  <c r="X1294" i="2"/>
  <c r="X1295" i="2"/>
  <c r="X1296" i="2"/>
  <c r="X1297" i="2"/>
  <c r="X1298" i="2"/>
  <c r="X1299" i="2"/>
  <c r="X1300" i="2"/>
  <c r="X1301" i="2"/>
  <c r="X1302" i="2"/>
  <c r="X1303" i="2"/>
  <c r="X1304" i="2"/>
  <c r="X1305" i="2"/>
  <c r="X1306" i="2"/>
  <c r="X1307" i="2"/>
  <c r="X1308" i="2"/>
  <c r="X1309" i="2"/>
  <c r="X1310" i="2"/>
  <c r="X1311" i="2"/>
  <c r="X1312" i="2"/>
  <c r="X1313" i="2"/>
  <c r="X1314" i="2"/>
  <c r="X1315" i="2"/>
  <c r="X1316" i="2"/>
  <c r="X1317" i="2"/>
  <c r="X1318" i="2"/>
  <c r="X1319" i="2"/>
  <c r="X1320" i="2"/>
  <c r="X1321" i="2"/>
  <c r="X1322" i="2"/>
  <c r="X1323" i="2"/>
  <c r="X1324" i="2"/>
  <c r="X1325" i="2"/>
  <c r="X1326" i="2"/>
  <c r="X1327" i="2"/>
  <c r="X1328" i="2"/>
  <c r="X1329" i="2"/>
  <c r="X1330" i="2"/>
  <c r="X1331" i="2"/>
  <c r="X1332" i="2"/>
  <c r="X1333" i="2"/>
  <c r="X1334" i="2"/>
  <c r="X1335" i="2"/>
  <c r="X1336" i="2"/>
  <c r="X1337" i="2"/>
  <c r="X1338" i="2"/>
  <c r="X1339" i="2"/>
  <c r="X1340" i="2"/>
  <c r="X1341" i="2"/>
  <c r="X1342" i="2"/>
  <c r="X1343" i="2"/>
  <c r="X1344" i="2"/>
  <c r="X1345" i="2"/>
  <c r="X1346" i="2"/>
  <c r="X1347" i="2"/>
  <c r="X1348" i="2"/>
  <c r="X1349" i="2"/>
  <c r="X1350" i="2"/>
  <c r="X1351" i="2"/>
  <c r="X1352" i="2"/>
  <c r="X1353" i="2"/>
  <c r="X1354" i="2"/>
  <c r="X1355" i="2"/>
  <c r="X1356" i="2"/>
  <c r="X1357" i="2"/>
  <c r="X1358" i="2"/>
  <c r="X1359" i="2"/>
  <c r="X1360" i="2"/>
  <c r="X1361" i="2"/>
  <c r="X1362" i="2"/>
  <c r="X1363" i="2"/>
  <c r="X1364" i="2"/>
  <c r="X1365" i="2"/>
  <c r="X1366" i="2"/>
  <c r="X1367" i="2"/>
  <c r="X1368" i="2"/>
  <c r="X1369" i="2"/>
  <c r="X1370" i="2"/>
  <c r="X1371" i="2"/>
  <c r="X1372" i="2"/>
  <c r="X1373" i="2"/>
  <c r="X1374" i="2"/>
  <c r="X1375" i="2"/>
  <c r="X1376" i="2"/>
  <c r="X1377" i="2"/>
  <c r="X1378" i="2"/>
  <c r="X1379" i="2"/>
  <c r="X1380" i="2"/>
  <c r="X1381" i="2"/>
  <c r="X1382" i="2"/>
  <c r="X1383" i="2"/>
  <c r="X1384" i="2"/>
  <c r="X1385" i="2"/>
  <c r="X1386" i="2"/>
  <c r="X1387" i="2"/>
  <c r="X1388" i="2"/>
  <c r="X1389" i="2"/>
  <c r="X1390" i="2"/>
  <c r="X1391" i="2"/>
  <c r="X1392" i="2"/>
  <c r="X1393" i="2"/>
  <c r="X1394" i="2"/>
  <c r="X1395" i="2"/>
  <c r="X1396" i="2"/>
  <c r="X1397" i="2"/>
  <c r="X1398" i="2"/>
  <c r="X1399" i="2"/>
  <c r="X1400" i="2"/>
  <c r="X1401" i="2"/>
  <c r="X1402" i="2"/>
  <c r="X1403" i="2"/>
  <c r="X1404" i="2"/>
  <c r="X1405" i="2"/>
  <c r="X1406" i="2"/>
  <c r="X1407" i="2"/>
  <c r="X1408" i="2"/>
  <c r="X1409" i="2"/>
  <c r="X1410" i="2"/>
  <c r="X1411" i="2"/>
  <c r="X1412" i="2"/>
  <c r="X1413" i="2"/>
  <c r="X1414" i="2"/>
  <c r="X1415" i="2"/>
  <c r="X1416" i="2"/>
  <c r="X1417" i="2"/>
  <c r="X1418" i="2"/>
  <c r="X1419" i="2"/>
  <c r="X1420" i="2"/>
  <c r="X1421" i="2"/>
  <c r="X1422" i="2"/>
  <c r="X1423" i="2"/>
  <c r="X1424" i="2"/>
  <c r="X1425" i="2"/>
  <c r="X1426" i="2"/>
  <c r="X1427" i="2"/>
  <c r="X1428" i="2"/>
  <c r="X1429" i="2"/>
  <c r="X1430" i="2"/>
  <c r="X1431" i="2"/>
  <c r="X1432" i="2"/>
  <c r="X1433" i="2"/>
  <c r="X1434" i="2"/>
  <c r="X1435" i="2"/>
  <c r="X1436" i="2"/>
  <c r="X1437" i="2"/>
  <c r="X1438" i="2"/>
  <c r="X1439" i="2"/>
  <c r="X1440" i="2"/>
  <c r="X1441" i="2"/>
  <c r="X1442" i="2"/>
  <c r="X1443" i="2"/>
  <c r="X1444" i="2"/>
  <c r="X1445" i="2"/>
  <c r="X1446" i="2"/>
  <c r="X1447" i="2"/>
  <c r="X1448" i="2"/>
  <c r="X1449" i="2"/>
  <c r="X1450" i="2"/>
  <c r="X1451" i="2"/>
  <c r="X1452" i="2"/>
  <c r="X1453" i="2"/>
  <c r="X1454" i="2"/>
  <c r="X1455" i="2"/>
  <c r="X1456" i="2"/>
  <c r="X1457" i="2"/>
  <c r="X1458" i="2"/>
  <c r="X1459" i="2"/>
  <c r="X1460" i="2"/>
  <c r="X1461" i="2"/>
  <c r="X1462" i="2"/>
  <c r="X1463" i="2"/>
  <c r="X1464" i="2"/>
  <c r="X1465" i="2"/>
  <c r="X1466" i="2"/>
  <c r="X1467" i="2"/>
  <c r="X1468" i="2"/>
  <c r="X1469" i="2"/>
  <c r="X1470" i="2"/>
  <c r="X1471" i="2"/>
  <c r="X1472" i="2"/>
  <c r="X1473" i="2"/>
  <c r="X1474" i="2"/>
  <c r="X1475" i="2"/>
  <c r="X1476" i="2"/>
  <c r="X1477" i="2"/>
  <c r="X1478" i="2"/>
  <c r="X1479" i="2"/>
  <c r="X1480" i="2"/>
  <c r="X1481" i="2"/>
  <c r="X1482" i="2"/>
  <c r="X1483" i="2"/>
  <c r="X1484" i="2"/>
  <c r="X1485" i="2"/>
  <c r="X1486" i="2"/>
  <c r="X1487" i="2"/>
  <c r="X1488" i="2"/>
  <c r="X1489" i="2"/>
  <c r="X1490" i="2"/>
  <c r="X1491" i="2"/>
  <c r="X1492" i="2"/>
  <c r="X1493" i="2"/>
  <c r="X1494" i="2"/>
  <c r="X1495" i="2"/>
  <c r="X1496" i="2"/>
  <c r="X1497" i="2"/>
  <c r="X1498" i="2"/>
  <c r="X1499" i="2"/>
  <c r="X1500" i="2"/>
  <c r="X1501" i="2"/>
  <c r="X1502" i="2"/>
  <c r="X1503" i="2"/>
  <c r="X1504" i="2"/>
  <c r="X1505" i="2"/>
  <c r="X1506" i="2"/>
  <c r="X1507" i="2"/>
  <c r="X1508" i="2"/>
  <c r="X1509" i="2"/>
  <c r="X1510" i="2"/>
  <c r="X1511" i="2"/>
  <c r="X1512" i="2"/>
  <c r="X1513" i="2"/>
  <c r="X1514" i="2"/>
  <c r="X1515" i="2"/>
  <c r="X1516" i="2"/>
  <c r="X1517" i="2"/>
  <c r="X1518" i="2"/>
  <c r="X1519" i="2"/>
  <c r="X1520" i="2"/>
  <c r="X1521" i="2"/>
  <c r="X1522" i="2"/>
  <c r="X1523" i="2"/>
  <c r="X1524" i="2"/>
  <c r="X1525" i="2"/>
  <c r="X1526" i="2"/>
  <c r="X1527" i="2"/>
  <c r="X1528" i="2"/>
  <c r="X1529" i="2"/>
  <c r="X1530" i="2"/>
  <c r="X1531" i="2"/>
  <c r="X1532" i="2"/>
  <c r="X1533" i="2"/>
  <c r="X1534" i="2"/>
  <c r="X1535" i="2"/>
  <c r="X1536" i="2"/>
  <c r="X1537" i="2"/>
  <c r="X1538" i="2"/>
  <c r="X1539" i="2"/>
  <c r="X1540" i="2"/>
  <c r="X1541" i="2"/>
  <c r="X1542" i="2"/>
  <c r="X1543" i="2"/>
  <c r="X1544" i="2"/>
  <c r="X1545" i="2"/>
  <c r="X1546" i="2"/>
  <c r="X1547" i="2"/>
  <c r="X1548" i="2"/>
  <c r="X1549" i="2"/>
  <c r="X1550" i="2"/>
  <c r="X1551" i="2"/>
  <c r="X1552" i="2"/>
  <c r="X1553" i="2"/>
  <c r="X1554" i="2"/>
  <c r="X1555" i="2"/>
  <c r="X1556" i="2"/>
  <c r="X1557" i="2"/>
  <c r="X1558" i="2"/>
  <c r="X1559" i="2"/>
  <c r="X1560" i="2"/>
  <c r="X1561" i="2"/>
  <c r="X1562" i="2"/>
  <c r="X1563" i="2"/>
  <c r="X1564" i="2"/>
  <c r="X1565" i="2"/>
  <c r="X1566" i="2"/>
  <c r="X1567" i="2"/>
  <c r="X1568" i="2"/>
  <c r="X1569" i="2"/>
  <c r="X1570" i="2"/>
  <c r="X1571" i="2"/>
  <c r="X1572" i="2"/>
  <c r="X1573" i="2"/>
  <c r="X1574" i="2"/>
  <c r="X1575" i="2"/>
  <c r="X1576" i="2"/>
  <c r="X1577" i="2"/>
  <c r="X1578" i="2"/>
  <c r="X1579" i="2"/>
  <c r="X1580" i="2"/>
  <c r="X1581" i="2"/>
  <c r="X1582" i="2"/>
  <c r="X1583" i="2"/>
  <c r="X1584" i="2"/>
  <c r="X1585" i="2"/>
  <c r="X1586" i="2"/>
  <c r="X1587" i="2"/>
  <c r="X1588" i="2"/>
  <c r="X1589" i="2"/>
  <c r="X1590" i="2"/>
  <c r="X1591" i="2"/>
  <c r="X1592" i="2"/>
  <c r="X1593" i="2"/>
  <c r="X1594" i="2"/>
  <c r="X1595" i="2"/>
  <c r="X1596" i="2"/>
  <c r="X1597" i="2"/>
  <c r="X1598" i="2"/>
  <c r="X1599" i="2"/>
  <c r="X1600" i="2"/>
  <c r="X1601" i="2"/>
  <c r="X1602" i="2"/>
  <c r="X1603" i="2"/>
  <c r="X1604" i="2"/>
  <c r="X1605" i="2"/>
  <c r="X1606" i="2"/>
  <c r="X1607" i="2"/>
  <c r="X1608" i="2"/>
  <c r="X1609" i="2"/>
  <c r="X1610" i="2"/>
  <c r="X1611" i="2"/>
  <c r="X1612" i="2"/>
  <c r="X1613" i="2"/>
  <c r="X1614" i="2"/>
  <c r="X1615" i="2"/>
  <c r="X1616" i="2"/>
  <c r="X1617" i="2"/>
  <c r="X1618" i="2"/>
  <c r="X1619" i="2"/>
  <c r="X1620" i="2"/>
  <c r="X1621" i="2"/>
  <c r="X1622" i="2"/>
  <c r="X1623" i="2"/>
  <c r="X1624" i="2"/>
  <c r="X1625" i="2"/>
  <c r="X1626" i="2"/>
  <c r="X1627" i="2"/>
  <c r="X1628" i="2"/>
  <c r="X1629" i="2"/>
  <c r="X1630" i="2"/>
  <c r="X1631" i="2"/>
  <c r="X1632" i="2"/>
  <c r="X1633" i="2"/>
  <c r="X1634" i="2"/>
  <c r="X1635" i="2"/>
  <c r="X1636" i="2"/>
  <c r="X1637" i="2"/>
  <c r="X1638" i="2"/>
  <c r="X1639" i="2"/>
  <c r="X1640" i="2"/>
  <c r="X1641" i="2"/>
  <c r="X1642" i="2"/>
  <c r="X1643" i="2"/>
  <c r="X1644" i="2"/>
  <c r="X1645" i="2"/>
  <c r="X1646" i="2"/>
  <c r="X1647" i="2"/>
  <c r="X1648" i="2"/>
  <c r="X1649" i="2"/>
  <c r="X1650" i="2"/>
  <c r="X1651" i="2"/>
  <c r="X1652" i="2"/>
  <c r="X1653" i="2"/>
  <c r="X1654" i="2"/>
  <c r="X1655" i="2"/>
  <c r="X1656" i="2"/>
  <c r="X1657" i="2"/>
  <c r="X1658" i="2"/>
  <c r="X1659" i="2"/>
  <c r="X1660" i="2"/>
  <c r="X1661" i="2"/>
  <c r="X1662" i="2"/>
  <c r="X1663" i="2"/>
  <c r="X1664" i="2"/>
  <c r="X1665" i="2"/>
  <c r="X1666" i="2"/>
  <c r="X1667" i="2"/>
  <c r="X1668" i="2"/>
  <c r="X1669" i="2"/>
  <c r="X1670" i="2"/>
  <c r="X1671" i="2"/>
  <c r="X1672" i="2"/>
  <c r="X1673" i="2"/>
  <c r="X1674" i="2"/>
  <c r="X1675" i="2"/>
  <c r="X1676" i="2"/>
  <c r="X1677" i="2"/>
  <c r="X1678" i="2"/>
  <c r="X1679" i="2"/>
  <c r="X1680" i="2"/>
  <c r="X1681" i="2"/>
  <c r="X1682" i="2"/>
  <c r="X1683" i="2"/>
  <c r="X1684" i="2"/>
  <c r="X1685" i="2"/>
  <c r="X1686" i="2"/>
  <c r="X1687" i="2"/>
  <c r="X1688" i="2"/>
  <c r="X1689" i="2"/>
  <c r="X1690" i="2"/>
  <c r="X1691" i="2"/>
  <c r="X1692" i="2"/>
  <c r="X1693" i="2"/>
  <c r="X1694" i="2"/>
  <c r="X1695" i="2"/>
  <c r="X1696" i="2"/>
  <c r="X1697" i="2"/>
  <c r="X1698" i="2"/>
  <c r="X1699" i="2"/>
  <c r="X1700" i="2"/>
  <c r="X1701" i="2"/>
  <c r="X1702" i="2"/>
  <c r="X1703" i="2"/>
  <c r="X1704" i="2"/>
  <c r="X1705" i="2"/>
  <c r="X1706" i="2"/>
  <c r="X1707" i="2"/>
  <c r="X1708" i="2"/>
  <c r="X1709" i="2"/>
  <c r="X1710" i="2"/>
  <c r="X1711" i="2"/>
  <c r="X1712" i="2"/>
  <c r="X1713" i="2"/>
  <c r="X1714" i="2"/>
  <c r="X1715" i="2"/>
  <c r="X1716" i="2"/>
  <c r="X1717" i="2"/>
  <c r="X1718" i="2"/>
  <c r="X1719" i="2"/>
  <c r="X1720" i="2"/>
  <c r="X1721" i="2"/>
  <c r="X1722" i="2"/>
  <c r="X1723" i="2"/>
  <c r="X1724" i="2"/>
  <c r="X1725" i="2"/>
  <c r="X1726" i="2"/>
  <c r="X1727" i="2"/>
  <c r="X1728" i="2"/>
  <c r="X1729" i="2"/>
  <c r="X1730" i="2"/>
  <c r="X1731" i="2"/>
  <c r="X1732" i="2"/>
  <c r="X1733" i="2"/>
  <c r="X1734" i="2"/>
  <c r="X1735" i="2"/>
  <c r="X1736" i="2"/>
  <c r="X1737" i="2"/>
  <c r="X1738" i="2"/>
  <c r="X1739" i="2"/>
  <c r="X1740" i="2"/>
  <c r="X1741" i="2"/>
  <c r="X1742" i="2"/>
  <c r="X1743" i="2"/>
  <c r="X1744" i="2"/>
  <c r="X1745" i="2"/>
  <c r="X1746" i="2"/>
  <c r="X1747" i="2"/>
  <c r="X1748" i="2"/>
  <c r="X1749" i="2"/>
  <c r="X1750" i="2"/>
  <c r="X1751" i="2"/>
  <c r="X1752" i="2"/>
  <c r="X1753" i="2"/>
  <c r="X1754" i="2"/>
  <c r="X1755" i="2"/>
  <c r="X1756" i="2"/>
  <c r="X1757" i="2"/>
  <c r="X1758" i="2"/>
  <c r="X1759" i="2"/>
  <c r="X1760" i="2"/>
  <c r="X1761" i="2"/>
  <c r="X1762" i="2"/>
  <c r="X1763" i="2"/>
  <c r="X1764" i="2"/>
  <c r="X1765" i="2"/>
  <c r="X1766" i="2"/>
  <c r="X1767" i="2"/>
  <c r="X1768" i="2"/>
  <c r="X1769" i="2"/>
  <c r="X1770" i="2"/>
  <c r="X1771" i="2"/>
  <c r="X1772" i="2"/>
  <c r="X1773" i="2"/>
  <c r="X1774" i="2"/>
  <c r="X1775" i="2"/>
  <c r="X1776" i="2"/>
  <c r="X1777" i="2"/>
  <c r="X1778" i="2"/>
  <c r="X1779" i="2"/>
  <c r="X1780" i="2"/>
  <c r="X1781" i="2"/>
  <c r="X1782" i="2"/>
  <c r="X1783" i="2"/>
  <c r="X1784" i="2"/>
  <c r="X1785" i="2"/>
  <c r="X1786" i="2"/>
  <c r="X1787" i="2"/>
  <c r="X1788" i="2"/>
  <c r="X1789" i="2"/>
  <c r="X1790" i="2"/>
  <c r="X1791" i="2"/>
  <c r="X1792" i="2"/>
  <c r="X1793" i="2"/>
  <c r="X1794" i="2"/>
  <c r="X1795" i="2"/>
  <c r="X1796" i="2"/>
  <c r="X1797" i="2"/>
  <c r="X1798" i="2"/>
  <c r="X1799" i="2"/>
  <c r="X1800" i="2"/>
  <c r="X1801" i="2"/>
  <c r="X1802" i="2"/>
  <c r="X1803" i="2"/>
  <c r="X1804" i="2"/>
  <c r="X1805" i="2"/>
  <c r="X1806" i="2"/>
  <c r="X1807" i="2"/>
  <c r="X1808" i="2"/>
  <c r="X1809" i="2"/>
  <c r="X1810" i="2"/>
  <c r="X1811" i="2"/>
  <c r="X1812" i="2"/>
  <c r="X1813" i="2"/>
  <c r="X1814" i="2"/>
  <c r="X1815" i="2"/>
  <c r="X1816" i="2"/>
  <c r="X1817" i="2"/>
  <c r="X1818" i="2"/>
  <c r="X1819" i="2"/>
  <c r="X1820" i="2"/>
  <c r="X1821" i="2"/>
  <c r="X1822" i="2"/>
  <c r="X1823" i="2"/>
  <c r="X1824" i="2"/>
  <c r="X1825" i="2"/>
  <c r="X1826" i="2"/>
  <c r="X1827" i="2"/>
  <c r="X1828" i="2"/>
  <c r="X1829" i="2"/>
  <c r="X1830" i="2"/>
  <c r="X1831" i="2"/>
  <c r="X1832" i="2"/>
  <c r="X1833" i="2"/>
  <c r="X1834" i="2"/>
  <c r="X1835" i="2"/>
  <c r="X1836" i="2"/>
  <c r="X1837" i="2"/>
  <c r="X1838" i="2"/>
  <c r="X1839" i="2"/>
  <c r="X1840" i="2"/>
  <c r="X1841" i="2"/>
  <c r="X1842" i="2"/>
  <c r="X1843" i="2"/>
  <c r="X1844" i="2"/>
  <c r="X1845" i="2"/>
  <c r="X1846" i="2"/>
  <c r="X1847" i="2"/>
  <c r="X1848" i="2"/>
  <c r="X1849" i="2"/>
  <c r="X1850" i="2"/>
  <c r="X1851" i="2"/>
  <c r="X1852" i="2"/>
  <c r="X1853" i="2"/>
  <c r="X1854" i="2"/>
  <c r="X1855" i="2"/>
  <c r="X1856" i="2"/>
  <c r="X1857" i="2"/>
  <c r="X1858" i="2"/>
  <c r="X1859" i="2"/>
  <c r="X1860" i="2"/>
  <c r="X1861" i="2"/>
  <c r="X1862" i="2"/>
  <c r="X1863" i="2"/>
  <c r="X1864" i="2"/>
  <c r="X1865" i="2"/>
  <c r="X1866" i="2"/>
  <c r="X1867" i="2"/>
  <c r="X1868" i="2"/>
  <c r="X1869" i="2"/>
  <c r="X1870" i="2"/>
  <c r="X1871" i="2"/>
  <c r="X1872" i="2"/>
  <c r="X1873" i="2"/>
  <c r="X1874" i="2"/>
  <c r="X1875" i="2"/>
  <c r="X1876" i="2"/>
  <c r="X1877" i="2"/>
  <c r="X1878" i="2"/>
  <c r="X1879" i="2"/>
  <c r="X1880" i="2"/>
  <c r="X1881" i="2"/>
  <c r="X1882" i="2"/>
  <c r="X1883" i="2"/>
  <c r="X1884" i="2"/>
  <c r="X1885" i="2"/>
  <c r="X1886" i="2"/>
  <c r="X1887" i="2"/>
  <c r="X1888" i="2"/>
  <c r="X1889" i="2"/>
  <c r="X1890" i="2"/>
  <c r="X1891" i="2"/>
  <c r="X1892" i="2"/>
  <c r="X1893" i="2"/>
  <c r="X1894" i="2"/>
  <c r="X1895" i="2"/>
  <c r="X1896" i="2"/>
  <c r="X1897" i="2"/>
  <c r="X1898" i="2"/>
  <c r="X1899" i="2"/>
  <c r="X1900" i="2"/>
  <c r="X1901" i="2"/>
  <c r="X1902" i="2"/>
  <c r="X1903" i="2"/>
  <c r="X1904" i="2"/>
  <c r="X1905" i="2"/>
  <c r="X1906" i="2"/>
  <c r="X1907" i="2"/>
  <c r="X1908" i="2"/>
  <c r="X1909" i="2"/>
  <c r="X1910" i="2"/>
  <c r="X1911" i="2"/>
  <c r="X1912" i="2"/>
  <c r="X1913" i="2"/>
  <c r="X1914" i="2"/>
  <c r="X1915" i="2"/>
  <c r="X1916" i="2"/>
  <c r="X1917" i="2"/>
  <c r="X1918" i="2"/>
  <c r="X1919" i="2"/>
  <c r="X1920" i="2"/>
  <c r="X1921" i="2"/>
  <c r="X1922" i="2"/>
  <c r="X1923" i="2"/>
  <c r="X1924" i="2"/>
  <c r="X1925" i="2"/>
  <c r="X1926" i="2"/>
  <c r="X1927" i="2"/>
  <c r="X1928" i="2"/>
  <c r="X1929" i="2"/>
  <c r="X1930" i="2"/>
  <c r="X1931" i="2"/>
  <c r="X1932" i="2"/>
  <c r="X1933" i="2"/>
  <c r="X1934" i="2"/>
  <c r="X1935" i="2"/>
  <c r="X1936" i="2"/>
  <c r="X1937" i="2"/>
  <c r="X1938" i="2"/>
  <c r="X1939" i="2"/>
  <c r="X1940" i="2"/>
  <c r="X1941" i="2"/>
  <c r="X1942" i="2"/>
  <c r="X1943" i="2"/>
  <c r="X1944" i="2"/>
  <c r="X1945" i="2"/>
  <c r="X1946" i="2"/>
  <c r="X1947" i="2"/>
  <c r="X1948" i="2"/>
  <c r="X1949" i="2"/>
  <c r="X1950" i="2"/>
  <c r="X1951" i="2"/>
  <c r="X1952" i="2"/>
  <c r="X1953" i="2"/>
  <c r="X1954" i="2"/>
  <c r="X1955" i="2"/>
  <c r="X1956" i="2"/>
  <c r="X1957" i="2"/>
  <c r="X1958" i="2"/>
  <c r="X1959" i="2"/>
  <c r="X1960" i="2"/>
  <c r="X1961" i="2"/>
  <c r="X1962" i="2"/>
  <c r="X1963" i="2"/>
  <c r="X1964" i="2"/>
  <c r="X1965" i="2"/>
  <c r="X1966" i="2"/>
  <c r="X1967" i="2"/>
  <c r="X1968" i="2"/>
  <c r="X1969" i="2"/>
  <c r="X1970" i="2"/>
  <c r="X1971" i="2"/>
  <c r="X1972" i="2"/>
  <c r="X1973" i="2"/>
  <c r="X1974" i="2"/>
  <c r="X1975" i="2"/>
  <c r="X1976" i="2"/>
  <c r="X1977" i="2"/>
  <c r="X1978" i="2"/>
  <c r="X1979" i="2"/>
  <c r="X1980" i="2"/>
  <c r="X1981" i="2"/>
  <c r="X1982" i="2"/>
  <c r="X1983" i="2"/>
  <c r="X1984" i="2"/>
  <c r="X1985" i="2"/>
  <c r="X1986" i="2"/>
  <c r="X1987" i="2"/>
  <c r="X1988" i="2"/>
  <c r="X1989" i="2"/>
  <c r="X1990" i="2"/>
  <c r="X1991" i="2"/>
  <c r="X1992" i="2"/>
  <c r="X1993" i="2"/>
  <c r="X1994" i="2"/>
  <c r="X1995" i="2"/>
  <c r="X1996" i="2"/>
  <c r="X1997" i="2"/>
  <c r="X1998" i="2"/>
  <c r="X1999" i="2"/>
  <c r="X2000" i="2"/>
  <c r="W1002" i="2"/>
  <c r="W1003" i="2"/>
  <c r="W1004" i="2"/>
  <c r="Y1004" i="2" s="1"/>
  <c r="W1005" i="2"/>
  <c r="Y1005" i="2" s="1"/>
  <c r="W1006" i="2"/>
  <c r="Y1006" i="2" s="1"/>
  <c r="W1007" i="2"/>
  <c r="W1008" i="2"/>
  <c r="Y1008" i="2" s="1"/>
  <c r="W1009" i="2"/>
  <c r="W1010" i="2"/>
  <c r="Y1010" i="2" s="1"/>
  <c r="W1011" i="2"/>
  <c r="W1012" i="2"/>
  <c r="Y1012" i="2" s="1"/>
  <c r="W1013" i="2"/>
  <c r="Y1013" i="2" s="1"/>
  <c r="W1014" i="2"/>
  <c r="Y1014" i="2" s="1"/>
  <c r="W1015" i="2"/>
  <c r="W1016" i="2"/>
  <c r="Y1016" i="2" s="1"/>
  <c r="W1017" i="2"/>
  <c r="W1018" i="2"/>
  <c r="Y1018" i="2" s="1"/>
  <c r="W1019" i="2"/>
  <c r="W1020" i="2"/>
  <c r="Y1020" i="2" s="1"/>
  <c r="W1021" i="2"/>
  <c r="Y1021" i="2" s="1"/>
  <c r="W1022" i="2"/>
  <c r="Y1022" i="2" s="1"/>
  <c r="W1023" i="2"/>
  <c r="W1024" i="2"/>
  <c r="Y1024" i="2" s="1"/>
  <c r="W1025" i="2"/>
  <c r="W1026" i="2"/>
  <c r="Y1026" i="2" s="1"/>
  <c r="W1027" i="2"/>
  <c r="W1028" i="2"/>
  <c r="Y1028" i="2" s="1"/>
  <c r="W1029" i="2"/>
  <c r="Y1029" i="2" s="1"/>
  <c r="W1030" i="2"/>
  <c r="Y1030" i="2" s="1"/>
  <c r="W1031" i="2"/>
  <c r="W1032" i="2"/>
  <c r="Y1032" i="2" s="1"/>
  <c r="W1033" i="2"/>
  <c r="W1034" i="2"/>
  <c r="W1035" i="2"/>
  <c r="W1036" i="2"/>
  <c r="Y1036" i="2" s="1"/>
  <c r="W1037" i="2"/>
  <c r="Y1037" i="2" s="1"/>
  <c r="W1038" i="2"/>
  <c r="Y1038" i="2" s="1"/>
  <c r="W1039" i="2"/>
  <c r="W1040" i="2"/>
  <c r="W1041" i="2"/>
  <c r="W1042" i="2"/>
  <c r="Y1042" i="2" s="1"/>
  <c r="W1043" i="2"/>
  <c r="W1044" i="2"/>
  <c r="Y1044" i="2" s="1"/>
  <c r="W1045" i="2"/>
  <c r="Y1045" i="2" s="1"/>
  <c r="W1046" i="2"/>
  <c r="Y1046" i="2" s="1"/>
  <c r="W1047" i="2"/>
  <c r="W1048" i="2"/>
  <c r="Y1048" i="2" s="1"/>
  <c r="W1049" i="2"/>
  <c r="W1050" i="2"/>
  <c r="Y1050" i="2" s="1"/>
  <c r="W1051" i="2"/>
  <c r="W1052" i="2"/>
  <c r="Y1052" i="2" s="1"/>
  <c r="W1053" i="2"/>
  <c r="Y1053" i="2" s="1"/>
  <c r="W1054" i="2"/>
  <c r="Y1054" i="2" s="1"/>
  <c r="W1055" i="2"/>
  <c r="W1056" i="2"/>
  <c r="Y1056" i="2" s="1"/>
  <c r="W1057" i="2"/>
  <c r="Y1057" i="2" s="1"/>
  <c r="W1058" i="2"/>
  <c r="Y1058" i="2" s="1"/>
  <c r="W1059" i="2"/>
  <c r="W1060" i="2"/>
  <c r="Y1060" i="2" s="1"/>
  <c r="W1061" i="2"/>
  <c r="Y1061" i="2" s="1"/>
  <c r="W1062" i="2"/>
  <c r="Y1062" i="2" s="1"/>
  <c r="W1063" i="2"/>
  <c r="W1064" i="2"/>
  <c r="W1065" i="2"/>
  <c r="W1066" i="2"/>
  <c r="Y1066" i="2" s="1"/>
  <c r="W1067" i="2"/>
  <c r="W1068" i="2"/>
  <c r="Y1068" i="2" s="1"/>
  <c r="W1069" i="2"/>
  <c r="Y1069" i="2" s="1"/>
  <c r="W1070" i="2"/>
  <c r="W1071" i="2"/>
  <c r="W1072" i="2"/>
  <c r="Y1072" i="2" s="1"/>
  <c r="W1073" i="2"/>
  <c r="Y1073" i="2" s="1"/>
  <c r="W1074" i="2"/>
  <c r="Y1074" i="2" s="1"/>
  <c r="W1075" i="2"/>
  <c r="W1076" i="2"/>
  <c r="Y1076" i="2" s="1"/>
  <c r="W1077" i="2"/>
  <c r="Y1077" i="2" s="1"/>
  <c r="W1078" i="2"/>
  <c r="Y1078" i="2" s="1"/>
  <c r="W1079" i="2"/>
  <c r="W1080" i="2"/>
  <c r="W1081" i="2"/>
  <c r="W1082" i="2"/>
  <c r="Y1082" i="2" s="1"/>
  <c r="W1083" i="2"/>
  <c r="W1084" i="2"/>
  <c r="Y1084" i="2" s="1"/>
  <c r="W1085" i="2"/>
  <c r="Y1085" i="2" s="1"/>
  <c r="W1086" i="2"/>
  <c r="Y1086" i="2" s="1"/>
  <c r="W1087" i="2"/>
  <c r="W1088" i="2"/>
  <c r="Y1088" i="2" s="1"/>
  <c r="W1089" i="2"/>
  <c r="Y1089" i="2" s="1"/>
  <c r="W1090" i="2"/>
  <c r="Y1090" i="2" s="1"/>
  <c r="W1091" i="2"/>
  <c r="W1092" i="2"/>
  <c r="Y1092" i="2" s="1"/>
  <c r="W1093" i="2"/>
  <c r="Y1093" i="2" s="1"/>
  <c r="W1094" i="2"/>
  <c r="Y1094" i="2" s="1"/>
  <c r="W1095" i="2"/>
  <c r="W1096" i="2"/>
  <c r="W1097" i="2"/>
  <c r="W1098" i="2"/>
  <c r="Y1098" i="2" s="1"/>
  <c r="W1099" i="2"/>
  <c r="W1100" i="2"/>
  <c r="Y1100" i="2" s="1"/>
  <c r="W1101" i="2"/>
  <c r="Y1101" i="2" s="1"/>
  <c r="W1102" i="2"/>
  <c r="W1103" i="2"/>
  <c r="W1104" i="2"/>
  <c r="W1105" i="2"/>
  <c r="W1106" i="2"/>
  <c r="Y1106" i="2" s="1"/>
  <c r="W1107" i="2"/>
  <c r="W1108" i="2"/>
  <c r="Y1108" i="2" s="1"/>
  <c r="W1109" i="2"/>
  <c r="Y1109" i="2" s="1"/>
  <c r="W1110" i="2"/>
  <c r="Y1110" i="2" s="1"/>
  <c r="W1111" i="2"/>
  <c r="Y1111" i="2" s="1"/>
  <c r="W1112" i="2"/>
  <c r="W1113" i="2"/>
  <c r="W1114" i="2"/>
  <c r="Y1114" i="2" s="1"/>
  <c r="W1115" i="2"/>
  <c r="W1116" i="2"/>
  <c r="Y1116" i="2" s="1"/>
  <c r="W1117" i="2"/>
  <c r="Y1117" i="2" s="1"/>
  <c r="W1118" i="2"/>
  <c r="Y1118" i="2" s="1"/>
  <c r="W1119" i="2"/>
  <c r="Y1119" i="2" s="1"/>
  <c r="W1120" i="2"/>
  <c r="Y1120" i="2" s="1"/>
  <c r="W1121" i="2"/>
  <c r="W1122" i="2"/>
  <c r="Y1122" i="2" s="1"/>
  <c r="W1123" i="2"/>
  <c r="W1124" i="2"/>
  <c r="Y1124" i="2" s="1"/>
  <c r="W1125" i="2"/>
  <c r="Y1125" i="2" s="1"/>
  <c r="W1126" i="2"/>
  <c r="Y1126" i="2" s="1"/>
  <c r="W1127" i="2"/>
  <c r="Y1127" i="2" s="1"/>
  <c r="W1128" i="2"/>
  <c r="W1129" i="2"/>
  <c r="Y1129" i="2" s="1"/>
  <c r="W1130" i="2"/>
  <c r="W1131" i="2"/>
  <c r="W1132" i="2"/>
  <c r="Y1132" i="2" s="1"/>
  <c r="W1133" i="2"/>
  <c r="Y1133" i="2" s="1"/>
  <c r="W1134" i="2"/>
  <c r="Y1134" i="2" s="1"/>
  <c r="W1135" i="2"/>
  <c r="Y1135" i="2" s="1"/>
  <c r="W1136" i="2"/>
  <c r="Y1136" i="2" s="1"/>
  <c r="W1137" i="2"/>
  <c r="W1138" i="2"/>
  <c r="Y1138" i="2" s="1"/>
  <c r="W1139" i="2"/>
  <c r="W1140" i="2"/>
  <c r="Y1140" i="2" s="1"/>
  <c r="W1141" i="2"/>
  <c r="Y1141" i="2" s="1"/>
  <c r="W1142" i="2"/>
  <c r="Y1142" i="2" s="1"/>
  <c r="W1143" i="2"/>
  <c r="Y1143" i="2" s="1"/>
  <c r="W1144" i="2"/>
  <c r="W1145" i="2"/>
  <c r="W1146" i="2"/>
  <c r="Y1146" i="2" s="1"/>
  <c r="W1147" i="2"/>
  <c r="W1148" i="2"/>
  <c r="Y1148" i="2" s="1"/>
  <c r="W1149" i="2"/>
  <c r="Y1149" i="2" s="1"/>
  <c r="W1150" i="2"/>
  <c r="Y1150" i="2" s="1"/>
  <c r="W1151" i="2"/>
  <c r="Y1151" i="2" s="1"/>
  <c r="W1152" i="2"/>
  <c r="Y1152" i="2" s="1"/>
  <c r="W1153" i="2"/>
  <c r="W1154" i="2"/>
  <c r="Y1154" i="2" s="1"/>
  <c r="W1155" i="2"/>
  <c r="W1156" i="2"/>
  <c r="Y1156" i="2" s="1"/>
  <c r="W1157" i="2"/>
  <c r="Y1157" i="2" s="1"/>
  <c r="W1158" i="2"/>
  <c r="Y1158" i="2" s="1"/>
  <c r="W1159" i="2"/>
  <c r="Y1159" i="2" s="1"/>
  <c r="W1160" i="2"/>
  <c r="Y1160" i="2" s="1"/>
  <c r="W1161" i="2"/>
  <c r="W1162" i="2"/>
  <c r="W1163" i="2"/>
  <c r="W1164" i="2"/>
  <c r="Y1164" i="2" s="1"/>
  <c r="W1165" i="2"/>
  <c r="Y1165" i="2" s="1"/>
  <c r="W1166" i="2"/>
  <c r="W1167" i="2"/>
  <c r="Y1167" i="2" s="1"/>
  <c r="W1168" i="2"/>
  <c r="W1169" i="2"/>
  <c r="Y1169" i="2" s="1"/>
  <c r="W1170" i="2"/>
  <c r="Y1170" i="2" s="1"/>
  <c r="W1171" i="2"/>
  <c r="W1172" i="2"/>
  <c r="Y1172" i="2" s="1"/>
  <c r="W1173" i="2"/>
  <c r="Y1173" i="2" s="1"/>
  <c r="W1174" i="2"/>
  <c r="Y1174" i="2" s="1"/>
  <c r="W1175" i="2"/>
  <c r="Y1175" i="2" s="1"/>
  <c r="W1176" i="2"/>
  <c r="Y1176" i="2" s="1"/>
  <c r="W1177" i="2"/>
  <c r="W1178" i="2"/>
  <c r="Y1178" i="2" s="1"/>
  <c r="W1179" i="2"/>
  <c r="W1180" i="2"/>
  <c r="Y1180" i="2" s="1"/>
  <c r="W1181" i="2"/>
  <c r="Y1181" i="2" s="1"/>
  <c r="W1182" i="2"/>
  <c r="Y1182" i="2" s="1"/>
  <c r="W1183" i="2"/>
  <c r="Y1183" i="2" s="1"/>
  <c r="W1184" i="2"/>
  <c r="Y1184" i="2" s="1"/>
  <c r="W1185" i="2"/>
  <c r="W1186" i="2"/>
  <c r="Y1186" i="2" s="1"/>
  <c r="W1187" i="2"/>
  <c r="W1188" i="2"/>
  <c r="Y1188" i="2" s="1"/>
  <c r="W1189" i="2"/>
  <c r="Y1189" i="2" s="1"/>
  <c r="W1190" i="2"/>
  <c r="Y1190" i="2" s="1"/>
  <c r="W1191" i="2"/>
  <c r="Y1191" i="2" s="1"/>
  <c r="W1192" i="2"/>
  <c r="Y1192" i="2" s="1"/>
  <c r="W1193" i="2"/>
  <c r="W1194" i="2"/>
  <c r="Y1194" i="2" s="1"/>
  <c r="W1195" i="2"/>
  <c r="W1196" i="2"/>
  <c r="Y1196" i="2" s="1"/>
  <c r="W1197" i="2"/>
  <c r="Y1197" i="2" s="1"/>
  <c r="W1198" i="2"/>
  <c r="W1199" i="2"/>
  <c r="Y1199" i="2" s="1"/>
  <c r="W1200" i="2"/>
  <c r="Y1200" i="2" s="1"/>
  <c r="W1201" i="2"/>
  <c r="Y1201" i="2" s="1"/>
  <c r="W1202" i="2"/>
  <c r="Y1202" i="2" s="1"/>
  <c r="W1203" i="2"/>
  <c r="W1204" i="2"/>
  <c r="Y1204" i="2" s="1"/>
  <c r="W1205" i="2"/>
  <c r="Y1205" i="2" s="1"/>
  <c r="W1206" i="2"/>
  <c r="Y1206" i="2" s="1"/>
  <c r="W1207" i="2"/>
  <c r="Y1207" i="2" s="1"/>
  <c r="W1208" i="2"/>
  <c r="W1209" i="2"/>
  <c r="Y1209" i="2" s="1"/>
  <c r="W1210" i="2"/>
  <c r="Y1210" i="2" s="1"/>
  <c r="W1211" i="2"/>
  <c r="W1212" i="2"/>
  <c r="Y1212" i="2" s="1"/>
  <c r="W1213" i="2"/>
  <c r="Y1213" i="2" s="1"/>
  <c r="W1214" i="2"/>
  <c r="Y1214" i="2" s="1"/>
  <c r="W1215" i="2"/>
  <c r="Y1215" i="2" s="1"/>
  <c r="W1216" i="2"/>
  <c r="Y1216" i="2" s="1"/>
  <c r="W1217" i="2"/>
  <c r="Y1217" i="2" s="1"/>
  <c r="W1218" i="2"/>
  <c r="Y1218" i="2" s="1"/>
  <c r="W1219" i="2"/>
  <c r="W1220" i="2"/>
  <c r="Y1220" i="2" s="1"/>
  <c r="W1221" i="2"/>
  <c r="Y1221" i="2" s="1"/>
  <c r="W1222" i="2"/>
  <c r="Y1222" i="2" s="1"/>
  <c r="W1223" i="2"/>
  <c r="Y1223" i="2" s="1"/>
  <c r="W1224" i="2"/>
  <c r="Y1224" i="2" s="1"/>
  <c r="W1225" i="2"/>
  <c r="Y1225" i="2" s="1"/>
  <c r="W1226" i="2"/>
  <c r="W1227" i="2"/>
  <c r="W1228" i="2"/>
  <c r="Y1228" i="2" s="1"/>
  <c r="W1229" i="2"/>
  <c r="Y1229" i="2" s="1"/>
  <c r="W1230" i="2"/>
  <c r="W1231" i="2"/>
  <c r="Y1231" i="2" s="1"/>
  <c r="W1232" i="2"/>
  <c r="Y1232" i="2" s="1"/>
  <c r="W1233" i="2"/>
  <c r="W1234" i="2"/>
  <c r="Y1234" i="2" s="1"/>
  <c r="W1235" i="2"/>
  <c r="W1236" i="2"/>
  <c r="Y1236" i="2" s="1"/>
  <c r="W1237" i="2"/>
  <c r="Y1237" i="2" s="1"/>
  <c r="W1238" i="2"/>
  <c r="Y1238" i="2" s="1"/>
  <c r="W1239" i="2"/>
  <c r="Y1239" i="2" s="1"/>
  <c r="W1240" i="2"/>
  <c r="Y1240" i="2" s="1"/>
  <c r="W1241" i="2"/>
  <c r="Y1241" i="2" s="1"/>
  <c r="W1242" i="2"/>
  <c r="Y1242" i="2" s="1"/>
  <c r="W1243" i="2"/>
  <c r="W1244" i="2"/>
  <c r="Y1244" i="2" s="1"/>
  <c r="W1245" i="2"/>
  <c r="Y1245" i="2" s="1"/>
  <c r="W1246" i="2"/>
  <c r="Y1246" i="2" s="1"/>
  <c r="W1247" i="2"/>
  <c r="Y1247" i="2" s="1"/>
  <c r="W1248" i="2"/>
  <c r="Y1248" i="2" s="1"/>
  <c r="W1249" i="2"/>
  <c r="Y1249" i="2" s="1"/>
  <c r="W1250" i="2"/>
  <c r="Y1250" i="2" s="1"/>
  <c r="W1251" i="2"/>
  <c r="W1252" i="2"/>
  <c r="Y1252" i="2" s="1"/>
  <c r="W1253" i="2"/>
  <c r="Y1253" i="2" s="1"/>
  <c r="W1254" i="2"/>
  <c r="W1255" i="2"/>
  <c r="Y1255" i="2" s="1"/>
  <c r="W1256" i="2"/>
  <c r="Y1256" i="2" s="1"/>
  <c r="W1257" i="2"/>
  <c r="Y1257" i="2" s="1"/>
  <c r="W1258" i="2"/>
  <c r="Y1258" i="2" s="1"/>
  <c r="W1259" i="2"/>
  <c r="W1260" i="2"/>
  <c r="Y1260" i="2" s="1"/>
  <c r="W1261" i="2"/>
  <c r="Y1261" i="2" s="1"/>
  <c r="W1262" i="2"/>
  <c r="W1263" i="2"/>
  <c r="Y1263" i="2" s="1"/>
  <c r="W1264" i="2"/>
  <c r="Y1264" i="2" s="1"/>
  <c r="W1265" i="2"/>
  <c r="Y1265" i="2" s="1"/>
  <c r="W1266" i="2"/>
  <c r="Y1266" i="2" s="1"/>
  <c r="W1267" i="2"/>
  <c r="W1268" i="2"/>
  <c r="Y1268" i="2" s="1"/>
  <c r="W1269" i="2"/>
  <c r="Y1269" i="2" s="1"/>
  <c r="W1270" i="2"/>
  <c r="Y1270" i="2" s="1"/>
  <c r="W1271" i="2"/>
  <c r="Y1271" i="2" s="1"/>
  <c r="W1272" i="2"/>
  <c r="Y1272" i="2" s="1"/>
  <c r="W1273" i="2"/>
  <c r="Y1273" i="2" s="1"/>
  <c r="W1274" i="2"/>
  <c r="Y1274" i="2" s="1"/>
  <c r="W1275" i="2"/>
  <c r="W1276" i="2"/>
  <c r="Y1276" i="2" s="1"/>
  <c r="W1277" i="2"/>
  <c r="Y1277" i="2" s="1"/>
  <c r="W1278" i="2"/>
  <c r="Y1278" i="2" s="1"/>
  <c r="W1279" i="2"/>
  <c r="Y1279" i="2" s="1"/>
  <c r="W1280" i="2"/>
  <c r="Y1280" i="2" s="1"/>
  <c r="W1281" i="2"/>
  <c r="W1282" i="2"/>
  <c r="Y1282" i="2" s="1"/>
  <c r="W1283" i="2"/>
  <c r="W1284" i="2"/>
  <c r="Y1284" i="2" s="1"/>
  <c r="W1285" i="2"/>
  <c r="Y1285" i="2" s="1"/>
  <c r="W1286" i="2"/>
  <c r="Y1286" i="2" s="1"/>
  <c r="W1287" i="2"/>
  <c r="Y1287" i="2" s="1"/>
  <c r="W1288" i="2"/>
  <c r="Y1288" i="2" s="1"/>
  <c r="W1289" i="2"/>
  <c r="W1290" i="2"/>
  <c r="Y1290" i="2" s="1"/>
  <c r="W1291" i="2"/>
  <c r="W1292" i="2"/>
  <c r="Y1292" i="2" s="1"/>
  <c r="W1293" i="2"/>
  <c r="Y1293" i="2" s="1"/>
  <c r="W1294" i="2"/>
  <c r="Y1294" i="2" s="1"/>
  <c r="W1295" i="2"/>
  <c r="Y1295" i="2" s="1"/>
  <c r="W1296" i="2"/>
  <c r="Y1296" i="2" s="1"/>
  <c r="W1297" i="2"/>
  <c r="Y1297" i="2" s="1"/>
  <c r="W1298" i="2"/>
  <c r="Y1298" i="2" s="1"/>
  <c r="W1299" i="2"/>
  <c r="W1300" i="2"/>
  <c r="Y1300" i="2" s="1"/>
  <c r="W1301" i="2"/>
  <c r="Y1301" i="2" s="1"/>
  <c r="W1302" i="2"/>
  <c r="Y1302" i="2" s="1"/>
  <c r="W1303" i="2"/>
  <c r="Y1303" i="2" s="1"/>
  <c r="W1304" i="2"/>
  <c r="Y1304" i="2" s="1"/>
  <c r="W1305" i="2"/>
  <c r="Y1305" i="2" s="1"/>
  <c r="W1306" i="2"/>
  <c r="Y1306" i="2" s="1"/>
  <c r="W1307" i="2"/>
  <c r="W1308" i="2"/>
  <c r="Y1308" i="2" s="1"/>
  <c r="W1309" i="2"/>
  <c r="Y1309" i="2" s="1"/>
  <c r="W1310" i="2"/>
  <c r="W1311" i="2"/>
  <c r="Y1311" i="2" s="1"/>
  <c r="W1312" i="2"/>
  <c r="Y1312" i="2" s="1"/>
  <c r="W1313" i="2"/>
  <c r="W1314" i="2"/>
  <c r="Y1314" i="2" s="1"/>
  <c r="W1315" i="2"/>
  <c r="W1316" i="2"/>
  <c r="Y1316" i="2" s="1"/>
  <c r="W1317" i="2"/>
  <c r="Y1317" i="2" s="1"/>
  <c r="W1318" i="2"/>
  <c r="Y1318" i="2" s="1"/>
  <c r="W1319" i="2"/>
  <c r="Y1319" i="2" s="1"/>
  <c r="W1320" i="2"/>
  <c r="Y1320" i="2" s="1"/>
  <c r="W1321" i="2"/>
  <c r="Y1321" i="2" s="1"/>
  <c r="W1322" i="2"/>
  <c r="Y1322" i="2" s="1"/>
  <c r="W1323" i="2"/>
  <c r="W1324" i="2"/>
  <c r="Y1324" i="2" s="1"/>
  <c r="W1325" i="2"/>
  <c r="Y1325" i="2" s="1"/>
  <c r="W1326" i="2"/>
  <c r="Y1326" i="2" s="1"/>
  <c r="W1327" i="2"/>
  <c r="Y1327" i="2" s="1"/>
  <c r="W1328" i="2"/>
  <c r="Y1328" i="2" s="1"/>
  <c r="W1329" i="2"/>
  <c r="Y1329" i="2" s="1"/>
  <c r="W1330" i="2"/>
  <c r="Y1330" i="2" s="1"/>
  <c r="W1331" i="2"/>
  <c r="W1332" i="2"/>
  <c r="Y1332" i="2" s="1"/>
  <c r="W1333" i="2"/>
  <c r="Y1333" i="2" s="1"/>
  <c r="W1334" i="2"/>
  <c r="Y1334" i="2" s="1"/>
  <c r="W1335" i="2"/>
  <c r="Y1335" i="2" s="1"/>
  <c r="W1336" i="2"/>
  <c r="Y1336" i="2" s="1"/>
  <c r="W1337" i="2"/>
  <c r="W1338" i="2"/>
  <c r="Y1338" i="2" s="1"/>
  <c r="W1339" i="2"/>
  <c r="W1340" i="2"/>
  <c r="Y1340" i="2" s="1"/>
  <c r="W1341" i="2"/>
  <c r="Y1341" i="2" s="1"/>
  <c r="W1342" i="2"/>
  <c r="Y1342" i="2" s="1"/>
  <c r="W1343" i="2"/>
  <c r="Y1343" i="2" s="1"/>
  <c r="W1344" i="2"/>
  <c r="Y1344" i="2" s="1"/>
  <c r="W1345" i="2"/>
  <c r="W1346" i="2"/>
  <c r="Y1346" i="2" s="1"/>
  <c r="W1347" i="2"/>
  <c r="W1348" i="2"/>
  <c r="Y1348" i="2" s="1"/>
  <c r="W1349" i="2"/>
  <c r="Y1349" i="2" s="1"/>
  <c r="W1350" i="2"/>
  <c r="Y1350" i="2" s="1"/>
  <c r="W1351" i="2"/>
  <c r="Y1351" i="2" s="1"/>
  <c r="W1352" i="2"/>
  <c r="Y1352" i="2" s="1"/>
  <c r="W1353" i="2"/>
  <c r="Y1353" i="2" s="1"/>
  <c r="W1354" i="2"/>
  <c r="Y1354" i="2" s="1"/>
  <c r="W1355" i="2"/>
  <c r="W1356" i="2"/>
  <c r="Y1356" i="2" s="1"/>
  <c r="W1357" i="2"/>
  <c r="Y1357" i="2" s="1"/>
  <c r="W1358" i="2"/>
  <c r="Y1358" i="2" s="1"/>
  <c r="W1359" i="2"/>
  <c r="Y1359" i="2" s="1"/>
  <c r="W1360" i="2"/>
  <c r="Y1360" i="2" s="1"/>
  <c r="W1361" i="2"/>
  <c r="W1362" i="2"/>
  <c r="Y1362" i="2" s="1"/>
  <c r="W1363" i="2"/>
  <c r="W1364" i="2"/>
  <c r="Y1364" i="2" s="1"/>
  <c r="W1365" i="2"/>
  <c r="Y1365" i="2" s="1"/>
  <c r="W1366" i="2"/>
  <c r="W1367" i="2"/>
  <c r="Y1367" i="2" s="1"/>
  <c r="W1368" i="2"/>
  <c r="Y1368" i="2" s="1"/>
  <c r="W1369" i="2"/>
  <c r="Y1369" i="2" s="1"/>
  <c r="W1370" i="2"/>
  <c r="Y1370" i="2" s="1"/>
  <c r="W1371" i="2"/>
  <c r="W1372" i="2"/>
  <c r="Y1372" i="2" s="1"/>
  <c r="W1373" i="2"/>
  <c r="Y1373" i="2" s="1"/>
  <c r="W1374" i="2"/>
  <c r="Y1374" i="2" s="1"/>
  <c r="W1375" i="2"/>
  <c r="Y1375" i="2" s="1"/>
  <c r="W1376" i="2"/>
  <c r="Y1376" i="2" s="1"/>
  <c r="W1377" i="2"/>
  <c r="Y1377" i="2" s="1"/>
  <c r="W1378" i="2"/>
  <c r="Y1378" i="2" s="1"/>
  <c r="W1379" i="2"/>
  <c r="W1380" i="2"/>
  <c r="Y1380" i="2" s="1"/>
  <c r="W1381" i="2"/>
  <c r="Y1381" i="2" s="1"/>
  <c r="W1382" i="2"/>
  <c r="Y1382" i="2" s="1"/>
  <c r="W1383" i="2"/>
  <c r="Y1383" i="2" s="1"/>
  <c r="W1384" i="2"/>
  <c r="Y1384" i="2" s="1"/>
  <c r="W1385" i="2"/>
  <c r="W1386" i="2"/>
  <c r="Y1386" i="2" s="1"/>
  <c r="W1387" i="2"/>
  <c r="W1388" i="2"/>
  <c r="Y1388" i="2" s="1"/>
  <c r="W1389" i="2"/>
  <c r="Y1389" i="2" s="1"/>
  <c r="W1390" i="2"/>
  <c r="W1391" i="2"/>
  <c r="Y1391" i="2" s="1"/>
  <c r="W1392" i="2"/>
  <c r="Y1392" i="2" s="1"/>
  <c r="W1393" i="2"/>
  <c r="Y1393" i="2" s="1"/>
  <c r="W1394" i="2"/>
  <c r="Y1394" i="2" s="1"/>
  <c r="W1395" i="2"/>
  <c r="W1396" i="2"/>
  <c r="Y1396" i="2" s="1"/>
  <c r="W1397" i="2"/>
  <c r="Y1397" i="2" s="1"/>
  <c r="W1398" i="2"/>
  <c r="Y1398" i="2" s="1"/>
  <c r="W1399" i="2"/>
  <c r="Y1399" i="2" s="1"/>
  <c r="W1400" i="2"/>
  <c r="Y1400" i="2" s="1"/>
  <c r="W1401" i="2"/>
  <c r="Y1401" i="2" s="1"/>
  <c r="W1402" i="2"/>
  <c r="Y1402" i="2" s="1"/>
  <c r="W1403" i="2"/>
  <c r="W1404" i="2"/>
  <c r="Y1404" i="2" s="1"/>
  <c r="W1405" i="2"/>
  <c r="Y1405" i="2" s="1"/>
  <c r="W1406" i="2"/>
  <c r="W1407" i="2"/>
  <c r="Y1407" i="2" s="1"/>
  <c r="W1408" i="2"/>
  <c r="Y1408" i="2" s="1"/>
  <c r="W1409" i="2"/>
  <c r="Y1409" i="2" s="1"/>
  <c r="W1410" i="2"/>
  <c r="Y1410" i="2" s="1"/>
  <c r="W1411" i="2"/>
  <c r="W1412" i="2"/>
  <c r="Y1412" i="2" s="1"/>
  <c r="W1413" i="2"/>
  <c r="Y1413" i="2" s="1"/>
  <c r="W1414" i="2"/>
  <c r="Y1414" i="2" s="1"/>
  <c r="W1415" i="2"/>
  <c r="Y1415" i="2" s="1"/>
  <c r="W1416" i="2"/>
  <c r="Y1416" i="2" s="1"/>
  <c r="W1417" i="2"/>
  <c r="Y1417" i="2" s="1"/>
  <c r="W1418" i="2"/>
  <c r="Y1418" i="2" s="1"/>
  <c r="W1419" i="2"/>
  <c r="W1420" i="2"/>
  <c r="Y1420" i="2" s="1"/>
  <c r="W1421" i="2"/>
  <c r="Y1421" i="2" s="1"/>
  <c r="W1422" i="2"/>
  <c r="Y1422" i="2" s="1"/>
  <c r="W1423" i="2"/>
  <c r="Y1423" i="2" s="1"/>
  <c r="W1424" i="2"/>
  <c r="Y1424" i="2" s="1"/>
  <c r="W1425" i="2"/>
  <c r="Y1425" i="2" s="1"/>
  <c r="W1426" i="2"/>
  <c r="Y1426" i="2" s="1"/>
  <c r="W1427" i="2"/>
  <c r="W1428" i="2"/>
  <c r="Y1428" i="2" s="1"/>
  <c r="W1429" i="2"/>
  <c r="Y1429" i="2" s="1"/>
  <c r="W1430" i="2"/>
  <c r="Y1430" i="2" s="1"/>
  <c r="W1431" i="2"/>
  <c r="Y1431" i="2" s="1"/>
  <c r="W1432" i="2"/>
  <c r="W1433" i="2"/>
  <c r="Y1433" i="2" s="1"/>
  <c r="W1434" i="2"/>
  <c r="W1435" i="2"/>
  <c r="W1436" i="2"/>
  <c r="Y1436" i="2" s="1"/>
  <c r="W1437" i="2"/>
  <c r="Y1437" i="2" s="1"/>
  <c r="W1438" i="2"/>
  <c r="Y1438" i="2" s="1"/>
  <c r="W1439" i="2"/>
  <c r="Y1439" i="2" s="1"/>
  <c r="W1440" i="2"/>
  <c r="Y1440" i="2" s="1"/>
  <c r="W1441" i="2"/>
  <c r="Y1441" i="2" s="1"/>
  <c r="W1442" i="2"/>
  <c r="Y1442" i="2" s="1"/>
  <c r="W1443" i="2"/>
  <c r="W1444" i="2"/>
  <c r="Y1444" i="2" s="1"/>
  <c r="W1445" i="2"/>
  <c r="Y1445" i="2" s="1"/>
  <c r="W1446" i="2"/>
  <c r="Y1446" i="2" s="1"/>
  <c r="W1447" i="2"/>
  <c r="Y1447" i="2" s="1"/>
  <c r="W1448" i="2"/>
  <c r="Y1448" i="2" s="1"/>
  <c r="W1449" i="2"/>
  <c r="Y1449" i="2" s="1"/>
  <c r="W1450" i="2"/>
  <c r="Y1450" i="2" s="1"/>
  <c r="W1451" i="2"/>
  <c r="W1452" i="2"/>
  <c r="Y1452" i="2" s="1"/>
  <c r="W1453" i="2"/>
  <c r="Y1453" i="2" s="1"/>
  <c r="W1454" i="2"/>
  <c r="W1455" i="2"/>
  <c r="Y1455" i="2" s="1"/>
  <c r="W1456" i="2"/>
  <c r="Y1456" i="2" s="1"/>
  <c r="W1457" i="2"/>
  <c r="Y1457" i="2" s="1"/>
  <c r="W1458" i="2"/>
  <c r="W1459" i="2"/>
  <c r="W1460" i="2"/>
  <c r="Y1460" i="2" s="1"/>
  <c r="W1461" i="2"/>
  <c r="Y1461" i="2" s="1"/>
  <c r="W1462" i="2"/>
  <c r="Y1462" i="2" s="1"/>
  <c r="W1463" i="2"/>
  <c r="Y1463" i="2" s="1"/>
  <c r="W1464" i="2"/>
  <c r="Y1464" i="2" s="1"/>
  <c r="W1465" i="2"/>
  <c r="Y1465" i="2" s="1"/>
  <c r="W1466" i="2"/>
  <c r="Y1466" i="2" s="1"/>
  <c r="W1467" i="2"/>
  <c r="W1468" i="2"/>
  <c r="Y1468" i="2" s="1"/>
  <c r="W1469" i="2"/>
  <c r="Y1469" i="2" s="1"/>
  <c r="W1470" i="2"/>
  <c r="Y1470" i="2" s="1"/>
  <c r="W1471" i="2"/>
  <c r="Y1471" i="2" s="1"/>
  <c r="W1472" i="2"/>
  <c r="Y1472" i="2" s="1"/>
  <c r="W1473" i="2"/>
  <c r="Y1473" i="2" s="1"/>
  <c r="W1474" i="2"/>
  <c r="Y1474" i="2" s="1"/>
  <c r="W1475" i="2"/>
  <c r="W1476" i="2"/>
  <c r="Y1476" i="2" s="1"/>
  <c r="W1477" i="2"/>
  <c r="Y1477" i="2" s="1"/>
  <c r="W1478" i="2"/>
  <c r="Y1478" i="2" s="1"/>
  <c r="W1479" i="2"/>
  <c r="Y1479" i="2" s="1"/>
  <c r="W1480" i="2"/>
  <c r="W1481" i="2"/>
  <c r="Y1481" i="2" s="1"/>
  <c r="W1482" i="2"/>
  <c r="Y1482" i="2" s="1"/>
  <c r="W1483" i="2"/>
  <c r="Y1483" i="2" s="1"/>
  <c r="W1484" i="2"/>
  <c r="Y1484" i="2" s="1"/>
  <c r="W1485" i="2"/>
  <c r="Y1485" i="2" s="1"/>
  <c r="W1486" i="2"/>
  <c r="Y1486" i="2" s="1"/>
  <c r="W1487" i="2"/>
  <c r="Y1487" i="2" s="1"/>
  <c r="W1488" i="2"/>
  <c r="Y1488" i="2" s="1"/>
  <c r="W1489" i="2"/>
  <c r="Y1489" i="2" s="1"/>
  <c r="W1490" i="2"/>
  <c r="Y1490" i="2" s="1"/>
  <c r="W1491" i="2"/>
  <c r="Y1491" i="2" s="1"/>
  <c r="W1492" i="2"/>
  <c r="Y1492" i="2" s="1"/>
  <c r="W1493" i="2"/>
  <c r="Y1493" i="2" s="1"/>
  <c r="W1494" i="2"/>
  <c r="Y1494" i="2" s="1"/>
  <c r="W1495" i="2"/>
  <c r="Y1495" i="2" s="1"/>
  <c r="W1496" i="2"/>
  <c r="Y1496" i="2" s="1"/>
  <c r="W1497" i="2"/>
  <c r="Y1497" i="2" s="1"/>
  <c r="W1498" i="2"/>
  <c r="Y1498" i="2" s="1"/>
  <c r="W1499" i="2"/>
  <c r="Y1499" i="2" s="1"/>
  <c r="W1500" i="2"/>
  <c r="Y1500" i="2" s="1"/>
  <c r="W1501" i="2"/>
  <c r="Y1501" i="2" s="1"/>
  <c r="W1502" i="2"/>
  <c r="W1503" i="2"/>
  <c r="Y1503" i="2" s="1"/>
  <c r="W1504" i="2"/>
  <c r="Y1504" i="2" s="1"/>
  <c r="W1505" i="2"/>
  <c r="W1506" i="2"/>
  <c r="Y1506" i="2" s="1"/>
  <c r="W1507" i="2"/>
  <c r="Y1507" i="2" s="1"/>
  <c r="W1508" i="2"/>
  <c r="Y1508" i="2" s="1"/>
  <c r="W1509" i="2"/>
  <c r="Y1509" i="2" s="1"/>
  <c r="W1510" i="2"/>
  <c r="Y1510" i="2" s="1"/>
  <c r="W1511" i="2"/>
  <c r="Y1511" i="2" s="1"/>
  <c r="W1512" i="2"/>
  <c r="Y1512" i="2" s="1"/>
  <c r="W1513" i="2"/>
  <c r="W1514" i="2"/>
  <c r="Y1514" i="2" s="1"/>
  <c r="W1515" i="2"/>
  <c r="Y1515" i="2" s="1"/>
  <c r="W1516" i="2"/>
  <c r="Y1516" i="2" s="1"/>
  <c r="W1517" i="2"/>
  <c r="Y1517" i="2" s="1"/>
  <c r="W1518" i="2"/>
  <c r="Y1518" i="2" s="1"/>
  <c r="W1519" i="2"/>
  <c r="Y1519" i="2" s="1"/>
  <c r="W1520" i="2"/>
  <c r="Y1520" i="2" s="1"/>
  <c r="W1521" i="2"/>
  <c r="Y1521" i="2" s="1"/>
  <c r="W1522" i="2"/>
  <c r="Y1522" i="2" s="1"/>
  <c r="W1523" i="2"/>
  <c r="Y1523" i="2" s="1"/>
  <c r="W1524" i="2"/>
  <c r="Y1524" i="2" s="1"/>
  <c r="W1525" i="2"/>
  <c r="Y1525" i="2" s="1"/>
  <c r="W1526" i="2"/>
  <c r="Y1526" i="2" s="1"/>
  <c r="W1527" i="2"/>
  <c r="Y1527" i="2" s="1"/>
  <c r="W1528" i="2"/>
  <c r="W1529" i="2"/>
  <c r="Y1529" i="2" s="1"/>
  <c r="W1530" i="2"/>
  <c r="Y1530" i="2" s="1"/>
  <c r="W1531" i="2"/>
  <c r="Y1531" i="2" s="1"/>
  <c r="W1532" i="2"/>
  <c r="Y1532" i="2" s="1"/>
  <c r="W1533" i="2"/>
  <c r="Y1533" i="2" s="1"/>
  <c r="W1534" i="2"/>
  <c r="Y1534" i="2" s="1"/>
  <c r="W1535" i="2"/>
  <c r="Y1535" i="2" s="1"/>
  <c r="W1536" i="2"/>
  <c r="Y1536" i="2" s="1"/>
  <c r="W1537" i="2"/>
  <c r="W1538" i="2"/>
  <c r="Y1538" i="2" s="1"/>
  <c r="W1539" i="2"/>
  <c r="Y1539" i="2" s="1"/>
  <c r="W1540" i="2"/>
  <c r="Y1540" i="2" s="1"/>
  <c r="W1541" i="2"/>
  <c r="Y1541" i="2" s="1"/>
  <c r="W1542" i="2"/>
  <c r="Y1542" i="2" s="1"/>
  <c r="W1543" i="2"/>
  <c r="Y1543" i="2" s="1"/>
  <c r="W1544" i="2"/>
  <c r="Y1544" i="2" s="1"/>
  <c r="W1545" i="2"/>
  <c r="Y1545" i="2" s="1"/>
  <c r="W1546" i="2"/>
  <c r="Y1546" i="2" s="1"/>
  <c r="W1547" i="2"/>
  <c r="Y1547" i="2" s="1"/>
  <c r="W1548" i="2"/>
  <c r="Y1548" i="2" s="1"/>
  <c r="W1549" i="2"/>
  <c r="Y1549" i="2" s="1"/>
  <c r="W1550" i="2"/>
  <c r="W1551" i="2"/>
  <c r="Y1551" i="2" s="1"/>
  <c r="W1552" i="2"/>
  <c r="Y1552" i="2" s="1"/>
  <c r="W1553" i="2"/>
  <c r="W1554" i="2"/>
  <c r="Y1554" i="2" s="1"/>
  <c r="W1555" i="2"/>
  <c r="Y1555" i="2" s="1"/>
  <c r="W1556" i="2"/>
  <c r="Y1556" i="2" s="1"/>
  <c r="W1557" i="2"/>
  <c r="Y1557" i="2" s="1"/>
  <c r="W1558" i="2"/>
  <c r="Y1558" i="2" s="1"/>
  <c r="W1559" i="2"/>
  <c r="Y1559" i="2" s="1"/>
  <c r="W1560" i="2"/>
  <c r="Y1560" i="2" s="1"/>
  <c r="W1561" i="2"/>
  <c r="Y1561" i="2" s="1"/>
  <c r="W1562" i="2"/>
  <c r="Y1562" i="2" s="1"/>
  <c r="W1563" i="2"/>
  <c r="Y1563" i="2" s="1"/>
  <c r="W1564" i="2"/>
  <c r="Y1564" i="2" s="1"/>
  <c r="W1565" i="2"/>
  <c r="Y1565" i="2" s="1"/>
  <c r="W1566" i="2"/>
  <c r="Y1566" i="2" s="1"/>
  <c r="W1567" i="2"/>
  <c r="Y1567" i="2" s="1"/>
  <c r="W1568" i="2"/>
  <c r="Y1568" i="2" s="1"/>
  <c r="W1569" i="2"/>
  <c r="Y1569" i="2" s="1"/>
  <c r="W1570" i="2"/>
  <c r="Y1570" i="2" s="1"/>
  <c r="W1571" i="2"/>
  <c r="Y1571" i="2" s="1"/>
  <c r="W1572" i="2"/>
  <c r="Y1572" i="2" s="1"/>
  <c r="W1573" i="2"/>
  <c r="Y1573" i="2" s="1"/>
  <c r="W1574" i="2"/>
  <c r="Y1574" i="2" s="1"/>
  <c r="W1575" i="2"/>
  <c r="Y1575" i="2" s="1"/>
  <c r="W1576" i="2"/>
  <c r="W1577" i="2"/>
  <c r="Y1577" i="2" s="1"/>
  <c r="W1578" i="2"/>
  <c r="W1579" i="2"/>
  <c r="Y1579" i="2" s="1"/>
  <c r="W1580" i="2"/>
  <c r="Y1580" i="2" s="1"/>
  <c r="W1581" i="2"/>
  <c r="Y1581" i="2" s="1"/>
  <c r="W1582" i="2"/>
  <c r="Y1582" i="2" s="1"/>
  <c r="W1583" i="2"/>
  <c r="Y1583" i="2" s="1"/>
  <c r="W1584" i="2"/>
  <c r="Y1584" i="2" s="1"/>
  <c r="W1585" i="2"/>
  <c r="Y1585" i="2" s="1"/>
  <c r="W1586" i="2"/>
  <c r="Y1586" i="2" s="1"/>
  <c r="W1587" i="2"/>
  <c r="Y1587" i="2" s="1"/>
  <c r="W1588" i="2"/>
  <c r="Y1588" i="2" s="1"/>
  <c r="W1589" i="2"/>
  <c r="Y1589" i="2" s="1"/>
  <c r="W1590" i="2"/>
  <c r="Y1590" i="2" s="1"/>
  <c r="W1591" i="2"/>
  <c r="Y1591" i="2" s="1"/>
  <c r="W1592" i="2"/>
  <c r="Y1592" i="2" s="1"/>
  <c r="W1593" i="2"/>
  <c r="Y1593" i="2" s="1"/>
  <c r="W1594" i="2"/>
  <c r="Y1594" i="2" s="1"/>
  <c r="W1595" i="2"/>
  <c r="Y1595" i="2" s="1"/>
  <c r="W1596" i="2"/>
  <c r="Y1596" i="2" s="1"/>
  <c r="W1597" i="2"/>
  <c r="Y1597" i="2" s="1"/>
  <c r="W1598" i="2"/>
  <c r="Y1598" i="2" s="1"/>
  <c r="W1599" i="2"/>
  <c r="Y1599" i="2" s="1"/>
  <c r="W1600" i="2"/>
  <c r="Y1600" i="2" s="1"/>
  <c r="W1601" i="2"/>
  <c r="W1602" i="2"/>
  <c r="Y1602" i="2" s="1"/>
  <c r="W1603" i="2"/>
  <c r="Y1603" i="2" s="1"/>
  <c r="W1604" i="2"/>
  <c r="Y1604" i="2" s="1"/>
  <c r="W1605" i="2"/>
  <c r="Y1605" i="2" s="1"/>
  <c r="W1606" i="2"/>
  <c r="Y1606" i="2" s="1"/>
  <c r="W1607" i="2"/>
  <c r="Y1607" i="2" s="1"/>
  <c r="W1608" i="2"/>
  <c r="Y1608" i="2" s="1"/>
  <c r="W1609" i="2"/>
  <c r="Y1609" i="2" s="1"/>
  <c r="W1610" i="2"/>
  <c r="Y1610" i="2" s="1"/>
  <c r="W1611" i="2"/>
  <c r="Y1611" i="2" s="1"/>
  <c r="W1612" i="2"/>
  <c r="Y1612" i="2" s="1"/>
  <c r="W1613" i="2"/>
  <c r="Y1613" i="2" s="1"/>
  <c r="W1614" i="2"/>
  <c r="Y1614" i="2" s="1"/>
  <c r="W1615" i="2"/>
  <c r="Y1615" i="2" s="1"/>
  <c r="W1616" i="2"/>
  <c r="Y1616" i="2" s="1"/>
  <c r="W1617" i="2"/>
  <c r="Y1617" i="2" s="1"/>
  <c r="W1618" i="2"/>
  <c r="Y1618" i="2" s="1"/>
  <c r="W1619" i="2"/>
  <c r="Y1619" i="2" s="1"/>
  <c r="W1620" i="2"/>
  <c r="Y1620" i="2" s="1"/>
  <c r="W1621" i="2"/>
  <c r="Y1621" i="2" s="1"/>
  <c r="W1622" i="2"/>
  <c r="W1623" i="2"/>
  <c r="Y1623" i="2" s="1"/>
  <c r="W1624" i="2"/>
  <c r="W1625" i="2"/>
  <c r="Y1625" i="2" s="1"/>
  <c r="W1626" i="2"/>
  <c r="Y1626" i="2" s="1"/>
  <c r="W1627" i="2"/>
  <c r="Y1627" i="2" s="1"/>
  <c r="W1628" i="2"/>
  <c r="Y1628" i="2" s="1"/>
  <c r="W1629" i="2"/>
  <c r="Y1629" i="2" s="1"/>
  <c r="W1630" i="2"/>
  <c r="Y1630" i="2" s="1"/>
  <c r="W1631" i="2"/>
  <c r="Y1631" i="2" s="1"/>
  <c r="W1632" i="2"/>
  <c r="Y1632" i="2" s="1"/>
  <c r="W1633" i="2"/>
  <c r="Y1633" i="2" s="1"/>
  <c r="W1634" i="2"/>
  <c r="Y1634" i="2" s="1"/>
  <c r="W1635" i="2"/>
  <c r="Y1635" i="2" s="1"/>
  <c r="W1636" i="2"/>
  <c r="Y1636" i="2" s="1"/>
  <c r="W1637" i="2"/>
  <c r="Y1637" i="2" s="1"/>
  <c r="W1638" i="2"/>
  <c r="Y1638" i="2" s="1"/>
  <c r="W1639" i="2"/>
  <c r="Y1639" i="2" s="1"/>
  <c r="W1640" i="2"/>
  <c r="Y1640" i="2" s="1"/>
  <c r="W1641" i="2"/>
  <c r="W1642" i="2"/>
  <c r="Y1642" i="2" s="1"/>
  <c r="W1643" i="2"/>
  <c r="Y1643" i="2" s="1"/>
  <c r="W1644" i="2"/>
  <c r="Y1644" i="2" s="1"/>
  <c r="W1645" i="2"/>
  <c r="Y1645" i="2" s="1"/>
  <c r="W1646" i="2"/>
  <c r="Y1646" i="2" s="1"/>
  <c r="W1647" i="2"/>
  <c r="Y1647" i="2" s="1"/>
  <c r="W1648" i="2"/>
  <c r="Y1648" i="2" s="1"/>
  <c r="W1649" i="2"/>
  <c r="W1650" i="2"/>
  <c r="Y1650" i="2" s="1"/>
  <c r="W1651" i="2"/>
  <c r="Y1651" i="2" s="1"/>
  <c r="W1652" i="2"/>
  <c r="Y1652" i="2" s="1"/>
  <c r="W1653" i="2"/>
  <c r="Y1653" i="2" s="1"/>
  <c r="W1654" i="2"/>
  <c r="Y1654" i="2" s="1"/>
  <c r="W1655" i="2"/>
  <c r="Y1655" i="2" s="1"/>
  <c r="W1656" i="2"/>
  <c r="Y1656" i="2" s="1"/>
  <c r="W1657" i="2"/>
  <c r="Y1657" i="2" s="1"/>
  <c r="W1658" i="2"/>
  <c r="Y1658" i="2" s="1"/>
  <c r="W1659" i="2"/>
  <c r="Y1659" i="2" s="1"/>
  <c r="W1660" i="2"/>
  <c r="Y1660" i="2" s="1"/>
  <c r="W1661" i="2"/>
  <c r="Y1661" i="2" s="1"/>
  <c r="W1662" i="2"/>
  <c r="Y1662" i="2" s="1"/>
  <c r="W1663" i="2"/>
  <c r="Y1663" i="2" s="1"/>
  <c r="W1664" i="2"/>
  <c r="Y1664" i="2" s="1"/>
  <c r="W1665" i="2"/>
  <c r="Y1665" i="2" s="1"/>
  <c r="W1666" i="2"/>
  <c r="Y1666" i="2" s="1"/>
  <c r="W1667" i="2"/>
  <c r="Y1667" i="2" s="1"/>
  <c r="W1668" i="2"/>
  <c r="Y1668" i="2" s="1"/>
  <c r="W1669" i="2"/>
  <c r="Y1669" i="2" s="1"/>
  <c r="W1670" i="2"/>
  <c r="Y1670" i="2" s="1"/>
  <c r="W1671" i="2"/>
  <c r="Y1671" i="2" s="1"/>
  <c r="W1672" i="2"/>
  <c r="Y1672" i="2" s="1"/>
  <c r="W1673" i="2"/>
  <c r="Y1673" i="2" s="1"/>
  <c r="W1674" i="2"/>
  <c r="Y1674" i="2" s="1"/>
  <c r="W1675" i="2"/>
  <c r="Y1675" i="2" s="1"/>
  <c r="W1676" i="2"/>
  <c r="Y1676" i="2" s="1"/>
  <c r="W1677" i="2"/>
  <c r="Y1677" i="2" s="1"/>
  <c r="W1678" i="2"/>
  <c r="Y1678" i="2" s="1"/>
  <c r="W1679" i="2"/>
  <c r="Y1679" i="2" s="1"/>
  <c r="W1680" i="2"/>
  <c r="Y1680" i="2" s="1"/>
  <c r="W1681" i="2"/>
  <c r="Y1681" i="2" s="1"/>
  <c r="W1682" i="2"/>
  <c r="Y1682" i="2" s="1"/>
  <c r="W1683" i="2"/>
  <c r="Y1683" i="2" s="1"/>
  <c r="W1684" i="2"/>
  <c r="Y1684" i="2" s="1"/>
  <c r="W1685" i="2"/>
  <c r="Y1685" i="2" s="1"/>
  <c r="W1686" i="2"/>
  <c r="Y1686" i="2" s="1"/>
  <c r="W1687" i="2"/>
  <c r="Y1687" i="2" s="1"/>
  <c r="W1688" i="2"/>
  <c r="Y1688" i="2" s="1"/>
  <c r="W1689" i="2"/>
  <c r="Y1689" i="2" s="1"/>
  <c r="W1690" i="2"/>
  <c r="Y1690" i="2" s="1"/>
  <c r="W1691" i="2"/>
  <c r="Y1691" i="2" s="1"/>
  <c r="W1692" i="2"/>
  <c r="Y1692" i="2" s="1"/>
  <c r="W1693" i="2"/>
  <c r="Y1693" i="2" s="1"/>
  <c r="W1694" i="2"/>
  <c r="W1695" i="2"/>
  <c r="Y1695" i="2" s="1"/>
  <c r="W1696" i="2"/>
  <c r="Y1696" i="2" s="1"/>
  <c r="W1697" i="2"/>
  <c r="Y1697" i="2" s="1"/>
  <c r="W1698" i="2"/>
  <c r="Y1698" i="2" s="1"/>
  <c r="W1699" i="2"/>
  <c r="Y1699" i="2" s="1"/>
  <c r="W1700" i="2"/>
  <c r="Y1700" i="2" s="1"/>
  <c r="W1701" i="2"/>
  <c r="Y1701" i="2" s="1"/>
  <c r="W1702" i="2"/>
  <c r="Y1702" i="2" s="1"/>
  <c r="W1703" i="2"/>
  <c r="Y1703" i="2" s="1"/>
  <c r="W1704" i="2"/>
  <c r="Y1704" i="2" s="1"/>
  <c r="W1705" i="2"/>
  <c r="Y1705" i="2" s="1"/>
  <c r="W1706" i="2"/>
  <c r="Y1706" i="2" s="1"/>
  <c r="W1707" i="2"/>
  <c r="Y1707" i="2" s="1"/>
  <c r="W1708" i="2"/>
  <c r="Y1708" i="2" s="1"/>
  <c r="W1709" i="2"/>
  <c r="Y1709" i="2" s="1"/>
  <c r="W1710" i="2"/>
  <c r="W1711" i="2"/>
  <c r="Y1711" i="2" s="1"/>
  <c r="W1712" i="2"/>
  <c r="Y1712" i="2" s="1"/>
  <c r="W1713" i="2"/>
  <c r="W1714" i="2"/>
  <c r="Y1714" i="2" s="1"/>
  <c r="W1715" i="2"/>
  <c r="Y1715" i="2" s="1"/>
  <c r="W1716" i="2"/>
  <c r="Y1716" i="2" s="1"/>
  <c r="W1717" i="2"/>
  <c r="Y1717" i="2" s="1"/>
  <c r="W1718" i="2"/>
  <c r="Y1718" i="2" s="1"/>
  <c r="W1719" i="2"/>
  <c r="Y1719" i="2" s="1"/>
  <c r="W1720" i="2"/>
  <c r="Y1720" i="2" s="1"/>
  <c r="W1721" i="2"/>
  <c r="Y1721" i="2" s="1"/>
  <c r="W1722" i="2"/>
  <c r="Y1722" i="2" s="1"/>
  <c r="W1723" i="2"/>
  <c r="Y1723" i="2" s="1"/>
  <c r="W1724" i="2"/>
  <c r="Y1724" i="2" s="1"/>
  <c r="W1725" i="2"/>
  <c r="Y1725" i="2" s="1"/>
  <c r="W1726" i="2"/>
  <c r="Y1726" i="2" s="1"/>
  <c r="W1727" i="2"/>
  <c r="Y1727" i="2" s="1"/>
  <c r="W1728" i="2"/>
  <c r="Y1728" i="2" s="1"/>
  <c r="W1729" i="2"/>
  <c r="W1730" i="2"/>
  <c r="Y1730" i="2" s="1"/>
  <c r="W1731" i="2"/>
  <c r="Y1731" i="2" s="1"/>
  <c r="W1732" i="2"/>
  <c r="Y1732" i="2" s="1"/>
  <c r="W1733" i="2"/>
  <c r="Y1733" i="2" s="1"/>
  <c r="W1734" i="2"/>
  <c r="W1735" i="2"/>
  <c r="Y1735" i="2" s="1"/>
  <c r="W1736" i="2"/>
  <c r="Y1736" i="2" s="1"/>
  <c r="W1737" i="2"/>
  <c r="Y1737" i="2" s="1"/>
  <c r="W1738" i="2"/>
  <c r="Y1738" i="2" s="1"/>
  <c r="W1739" i="2"/>
  <c r="Y1739" i="2" s="1"/>
  <c r="W1740" i="2"/>
  <c r="Y1740" i="2" s="1"/>
  <c r="W1741" i="2"/>
  <c r="Y1741" i="2" s="1"/>
  <c r="W1742" i="2"/>
  <c r="Y1742" i="2" s="1"/>
  <c r="W1743" i="2"/>
  <c r="Y1743" i="2" s="1"/>
  <c r="W1744" i="2"/>
  <c r="Y1744" i="2" s="1"/>
  <c r="W1745" i="2"/>
  <c r="Y1745" i="2" s="1"/>
  <c r="W1746" i="2"/>
  <c r="Y1746" i="2" s="1"/>
  <c r="W1747" i="2"/>
  <c r="Y1747" i="2" s="1"/>
  <c r="W1748" i="2"/>
  <c r="Y1748" i="2" s="1"/>
  <c r="W1749" i="2"/>
  <c r="Y1749" i="2" s="1"/>
  <c r="W1750" i="2"/>
  <c r="Y1750" i="2" s="1"/>
  <c r="W1751" i="2"/>
  <c r="W1752" i="2"/>
  <c r="Y1752" i="2" s="1"/>
  <c r="W1753" i="2"/>
  <c r="Y1753" i="2" s="1"/>
  <c r="W1754" i="2"/>
  <c r="Y1754" i="2" s="1"/>
  <c r="W1755" i="2"/>
  <c r="Y1755" i="2" s="1"/>
  <c r="W1756" i="2"/>
  <c r="Y1756" i="2" s="1"/>
  <c r="W1757" i="2"/>
  <c r="Y1757" i="2" s="1"/>
  <c r="W1758" i="2"/>
  <c r="Y1758" i="2" s="1"/>
  <c r="W1759" i="2"/>
  <c r="Y1759" i="2" s="1"/>
  <c r="W1760" i="2"/>
  <c r="Y1760" i="2" s="1"/>
  <c r="W1761" i="2"/>
  <c r="Y1761" i="2" s="1"/>
  <c r="W1762" i="2"/>
  <c r="Y1762" i="2" s="1"/>
  <c r="W1763" i="2"/>
  <c r="Y1763" i="2" s="1"/>
  <c r="W1764" i="2"/>
  <c r="Y1764" i="2" s="1"/>
  <c r="W1765" i="2"/>
  <c r="Y1765" i="2" s="1"/>
  <c r="W1766" i="2"/>
  <c r="Y1766" i="2" s="1"/>
  <c r="W1767" i="2"/>
  <c r="Y1767" i="2" s="1"/>
  <c r="W1768" i="2"/>
  <c r="Y1768" i="2" s="1"/>
  <c r="W1769" i="2"/>
  <c r="Y1769" i="2" s="1"/>
  <c r="W1770" i="2"/>
  <c r="Y1770" i="2" s="1"/>
  <c r="W1771" i="2"/>
  <c r="Y1771" i="2" s="1"/>
  <c r="W1772" i="2"/>
  <c r="Y1772" i="2" s="1"/>
  <c r="W1773" i="2"/>
  <c r="Y1773" i="2" s="1"/>
  <c r="W1774" i="2"/>
  <c r="W1775" i="2"/>
  <c r="Y1775" i="2" s="1"/>
  <c r="W1776" i="2"/>
  <c r="Y1776" i="2" s="1"/>
  <c r="W1777" i="2"/>
  <c r="Y1777" i="2" s="1"/>
  <c r="W1778" i="2"/>
  <c r="Y1778" i="2" s="1"/>
  <c r="W1779" i="2"/>
  <c r="Y1779" i="2" s="1"/>
  <c r="W1780" i="2"/>
  <c r="Y1780" i="2" s="1"/>
  <c r="W1781" i="2"/>
  <c r="Y1781" i="2" s="1"/>
  <c r="W1782" i="2"/>
  <c r="Y1782" i="2" s="1"/>
  <c r="W1783" i="2"/>
  <c r="Y1783" i="2" s="1"/>
  <c r="W1784" i="2"/>
  <c r="Y1784" i="2" s="1"/>
  <c r="W1785" i="2"/>
  <c r="Y1785" i="2" s="1"/>
  <c r="W1786" i="2"/>
  <c r="Y1786" i="2" s="1"/>
  <c r="W1787" i="2"/>
  <c r="Y1787" i="2" s="1"/>
  <c r="W1788" i="2"/>
  <c r="Y1788" i="2" s="1"/>
  <c r="W1789" i="2"/>
  <c r="Y1789" i="2" s="1"/>
  <c r="W1790" i="2"/>
  <c r="W1791" i="2"/>
  <c r="Y1791" i="2" s="1"/>
  <c r="W1792" i="2"/>
  <c r="Y1792" i="2" s="1"/>
  <c r="W1793" i="2"/>
  <c r="W1794" i="2"/>
  <c r="Y1794" i="2" s="1"/>
  <c r="W1795" i="2"/>
  <c r="Y1795" i="2" s="1"/>
  <c r="W1796" i="2"/>
  <c r="Y1796" i="2" s="1"/>
  <c r="W1797" i="2"/>
  <c r="Y1797" i="2" s="1"/>
  <c r="W1798" i="2"/>
  <c r="Y1798" i="2" s="1"/>
  <c r="W1799" i="2"/>
  <c r="Y1799" i="2" s="1"/>
  <c r="W1800" i="2"/>
  <c r="Y1800" i="2" s="1"/>
  <c r="W1801" i="2"/>
  <c r="Y1801" i="2" s="1"/>
  <c r="W1802" i="2"/>
  <c r="Y1802" i="2" s="1"/>
  <c r="W1803" i="2"/>
  <c r="Y1803" i="2" s="1"/>
  <c r="W1804" i="2"/>
  <c r="Y1804" i="2" s="1"/>
  <c r="W1805" i="2"/>
  <c r="Y1805" i="2" s="1"/>
  <c r="W1806" i="2"/>
  <c r="Y1806" i="2" s="1"/>
  <c r="W1807" i="2"/>
  <c r="Y1807" i="2" s="1"/>
  <c r="W1808" i="2"/>
  <c r="Y1808" i="2" s="1"/>
  <c r="W1809" i="2"/>
  <c r="Y1809" i="2" s="1"/>
  <c r="W1810" i="2"/>
  <c r="Y1810" i="2" s="1"/>
  <c r="W1811" i="2"/>
  <c r="Y1811" i="2" s="1"/>
  <c r="W1812" i="2"/>
  <c r="Y1812" i="2" s="1"/>
  <c r="W1813" i="2"/>
  <c r="Y1813" i="2" s="1"/>
  <c r="W1814" i="2"/>
  <c r="Y1814" i="2" s="1"/>
  <c r="W1815" i="2"/>
  <c r="Y1815" i="2" s="1"/>
  <c r="W1816" i="2"/>
  <c r="Y1816" i="2" s="1"/>
  <c r="W1817" i="2"/>
  <c r="Y1817" i="2" s="1"/>
  <c r="W1818" i="2"/>
  <c r="Y1818" i="2" s="1"/>
  <c r="W1819" i="2"/>
  <c r="Y1819" i="2" s="1"/>
  <c r="W1820" i="2"/>
  <c r="Y1820" i="2" s="1"/>
  <c r="W1821" i="2"/>
  <c r="Y1821" i="2" s="1"/>
  <c r="W1822" i="2"/>
  <c r="Y1822" i="2" s="1"/>
  <c r="W1823" i="2"/>
  <c r="Y1823" i="2" s="1"/>
  <c r="W1824" i="2"/>
  <c r="Y1824" i="2" s="1"/>
  <c r="W1825" i="2"/>
  <c r="Y1825" i="2" s="1"/>
  <c r="W1826" i="2"/>
  <c r="Y1826" i="2" s="1"/>
  <c r="W1827" i="2"/>
  <c r="Y1827" i="2" s="1"/>
  <c r="W1828" i="2"/>
  <c r="Y1828" i="2" s="1"/>
  <c r="W1829" i="2"/>
  <c r="Y1829" i="2" s="1"/>
  <c r="W1830" i="2"/>
  <c r="Y1830" i="2" s="1"/>
  <c r="W1831" i="2"/>
  <c r="Y1831" i="2" s="1"/>
  <c r="W1832" i="2"/>
  <c r="Y1832" i="2" s="1"/>
  <c r="W1833" i="2"/>
  <c r="Y1833" i="2" s="1"/>
  <c r="W1834" i="2"/>
  <c r="Y1834" i="2" s="1"/>
  <c r="W1835" i="2"/>
  <c r="Y1835" i="2" s="1"/>
  <c r="W1836" i="2"/>
  <c r="Y1836" i="2" s="1"/>
  <c r="W1837" i="2"/>
  <c r="Y1837" i="2" s="1"/>
  <c r="W1838" i="2"/>
  <c r="Y1838" i="2" s="1"/>
  <c r="W1839" i="2"/>
  <c r="Y1839" i="2" s="1"/>
  <c r="W1840" i="2"/>
  <c r="Y1840" i="2" s="1"/>
  <c r="W1841" i="2"/>
  <c r="Y1841" i="2" s="1"/>
  <c r="W1842" i="2"/>
  <c r="Y1842" i="2" s="1"/>
  <c r="W1843" i="2"/>
  <c r="Y1843" i="2" s="1"/>
  <c r="W1844" i="2"/>
  <c r="Y1844" i="2" s="1"/>
  <c r="W1845" i="2"/>
  <c r="Y1845" i="2" s="1"/>
  <c r="W1846" i="2"/>
  <c r="Y1846" i="2" s="1"/>
  <c r="W1847" i="2"/>
  <c r="Y1847" i="2" s="1"/>
  <c r="W1848" i="2"/>
  <c r="Y1848" i="2" s="1"/>
  <c r="W1849" i="2"/>
  <c r="W1850" i="2"/>
  <c r="Y1850" i="2" s="1"/>
  <c r="W1851" i="2"/>
  <c r="Y1851" i="2" s="1"/>
  <c r="W1852" i="2"/>
  <c r="Y1852" i="2" s="1"/>
  <c r="W1853" i="2"/>
  <c r="Y1853" i="2" s="1"/>
  <c r="W1854" i="2"/>
  <c r="Y1854" i="2" s="1"/>
  <c r="W1855" i="2"/>
  <c r="Y1855" i="2" s="1"/>
  <c r="W1856" i="2"/>
  <c r="Y1856" i="2" s="1"/>
  <c r="W1857" i="2"/>
  <c r="Y1857" i="2" s="1"/>
  <c r="W1858" i="2"/>
  <c r="Y1858" i="2" s="1"/>
  <c r="W1859" i="2"/>
  <c r="Y1859" i="2" s="1"/>
  <c r="W1860" i="2"/>
  <c r="Y1860" i="2" s="1"/>
  <c r="W1861" i="2"/>
  <c r="Y1861" i="2" s="1"/>
  <c r="W1862" i="2"/>
  <c r="Y1862" i="2" s="1"/>
  <c r="W1863" i="2"/>
  <c r="W1864" i="2"/>
  <c r="W1865" i="2"/>
  <c r="W1866" i="2"/>
  <c r="Y1866" i="2" s="1"/>
  <c r="W1867" i="2"/>
  <c r="Y1867" i="2" s="1"/>
  <c r="W1868" i="2"/>
  <c r="Y1868" i="2" s="1"/>
  <c r="W1869" i="2"/>
  <c r="Y1869" i="2" s="1"/>
  <c r="W1870" i="2"/>
  <c r="Y1870" i="2" s="1"/>
  <c r="W1871" i="2"/>
  <c r="Y1871" i="2" s="1"/>
  <c r="W1872" i="2"/>
  <c r="Y1872" i="2" s="1"/>
  <c r="W1873" i="2"/>
  <c r="Y1873" i="2" s="1"/>
  <c r="W1874" i="2"/>
  <c r="Y1874" i="2" s="1"/>
  <c r="W1875" i="2"/>
  <c r="Y1875" i="2" s="1"/>
  <c r="W1876" i="2"/>
  <c r="Y1876" i="2" s="1"/>
  <c r="W1877" i="2"/>
  <c r="Y1877" i="2" s="1"/>
  <c r="W1878" i="2"/>
  <c r="Y1878" i="2" s="1"/>
  <c r="W1879" i="2"/>
  <c r="Y1879" i="2" s="1"/>
  <c r="W1880" i="2"/>
  <c r="Y1880" i="2" s="1"/>
  <c r="W1881" i="2"/>
  <c r="W1882" i="2"/>
  <c r="Y1882" i="2" s="1"/>
  <c r="W1883" i="2"/>
  <c r="Y1883" i="2" s="1"/>
  <c r="W1884" i="2"/>
  <c r="Y1884" i="2" s="1"/>
  <c r="W1885" i="2"/>
  <c r="Y1885" i="2" s="1"/>
  <c r="W1886" i="2"/>
  <c r="Y1886" i="2" s="1"/>
  <c r="W1887" i="2"/>
  <c r="Y1887" i="2" s="1"/>
  <c r="W1888" i="2"/>
  <c r="Y1888" i="2" s="1"/>
  <c r="W1889" i="2"/>
  <c r="Y1889" i="2" s="1"/>
  <c r="W1890" i="2"/>
  <c r="Y1890" i="2" s="1"/>
  <c r="W1891" i="2"/>
  <c r="Y1891" i="2" s="1"/>
  <c r="W1892" i="2"/>
  <c r="Y1892" i="2" s="1"/>
  <c r="W1893" i="2"/>
  <c r="Y1893" i="2" s="1"/>
  <c r="W1894" i="2"/>
  <c r="Y1894" i="2" s="1"/>
  <c r="W1895" i="2"/>
  <c r="W1896" i="2"/>
  <c r="Y1896" i="2" s="1"/>
  <c r="W1897" i="2"/>
  <c r="Y1897" i="2" s="1"/>
  <c r="W1898" i="2"/>
  <c r="Y1898" i="2" s="1"/>
  <c r="W1899" i="2"/>
  <c r="Y1899" i="2" s="1"/>
  <c r="W1900" i="2"/>
  <c r="Y1900" i="2" s="1"/>
  <c r="W1901" i="2"/>
  <c r="Y1901" i="2" s="1"/>
  <c r="W1902" i="2"/>
  <c r="Y1902" i="2" s="1"/>
  <c r="W1903" i="2"/>
  <c r="Y1903" i="2" s="1"/>
  <c r="W1904" i="2"/>
  <c r="Y1904" i="2" s="1"/>
  <c r="W1905" i="2"/>
  <c r="Y1905" i="2" s="1"/>
  <c r="W1906" i="2"/>
  <c r="Y1906" i="2" s="1"/>
  <c r="W1907" i="2"/>
  <c r="Y1907" i="2" s="1"/>
  <c r="W1908" i="2"/>
  <c r="Y1908" i="2" s="1"/>
  <c r="W1909" i="2"/>
  <c r="Y1909" i="2" s="1"/>
  <c r="W1910" i="2"/>
  <c r="Y1910" i="2" s="1"/>
  <c r="W1911" i="2"/>
  <c r="Y1911" i="2" s="1"/>
  <c r="W1912" i="2"/>
  <c r="Y1912" i="2" s="1"/>
  <c r="W1913" i="2"/>
  <c r="Y1913" i="2" s="1"/>
  <c r="W1914" i="2"/>
  <c r="Y1914" i="2" s="1"/>
  <c r="W1915" i="2"/>
  <c r="Y1915" i="2" s="1"/>
  <c r="W1916" i="2"/>
  <c r="Y1916" i="2" s="1"/>
  <c r="W1917" i="2"/>
  <c r="Y1917" i="2" s="1"/>
  <c r="W1918" i="2"/>
  <c r="Y1918" i="2" s="1"/>
  <c r="W1919" i="2"/>
  <c r="Y1919" i="2" s="1"/>
  <c r="W1920" i="2"/>
  <c r="Y1920" i="2" s="1"/>
  <c r="W1921" i="2"/>
  <c r="Y1921" i="2" s="1"/>
  <c r="W1922" i="2"/>
  <c r="Y1922" i="2" s="1"/>
  <c r="W1923" i="2"/>
  <c r="Y1923" i="2" s="1"/>
  <c r="W1924" i="2"/>
  <c r="Y1924" i="2" s="1"/>
  <c r="W1925" i="2"/>
  <c r="Y1925" i="2" s="1"/>
  <c r="W1926" i="2"/>
  <c r="Y1926" i="2" s="1"/>
  <c r="W1927" i="2"/>
  <c r="Y1927" i="2" s="1"/>
  <c r="W1928" i="2"/>
  <c r="Y1928" i="2" s="1"/>
  <c r="W1929" i="2"/>
  <c r="Y1929" i="2" s="1"/>
  <c r="W1930" i="2"/>
  <c r="Y1930" i="2" s="1"/>
  <c r="W1931" i="2"/>
  <c r="Y1931" i="2" s="1"/>
  <c r="W1932" i="2"/>
  <c r="Y1932" i="2" s="1"/>
  <c r="W1933" i="2"/>
  <c r="Y1933" i="2" s="1"/>
  <c r="W1934" i="2"/>
  <c r="Y1934" i="2" s="1"/>
  <c r="W1935" i="2"/>
  <c r="Y1935" i="2" s="1"/>
  <c r="W1936" i="2"/>
  <c r="W1937" i="2"/>
  <c r="W1938" i="2"/>
  <c r="Y1938" i="2" s="1"/>
  <c r="W1939" i="2"/>
  <c r="Y1939" i="2" s="1"/>
  <c r="W1940" i="2"/>
  <c r="Y1940" i="2" s="1"/>
  <c r="W1941" i="2"/>
  <c r="Y1941" i="2" s="1"/>
  <c r="W1942" i="2"/>
  <c r="Y1942" i="2" s="1"/>
  <c r="W1943" i="2"/>
  <c r="Y1943" i="2" s="1"/>
  <c r="W1944" i="2"/>
  <c r="Y1944" i="2" s="1"/>
  <c r="W1945" i="2"/>
  <c r="Y1945" i="2" s="1"/>
  <c r="W1946" i="2"/>
  <c r="Y1946" i="2" s="1"/>
  <c r="W1947" i="2"/>
  <c r="Y1947" i="2" s="1"/>
  <c r="W1948" i="2"/>
  <c r="Y1948" i="2" s="1"/>
  <c r="W1949" i="2"/>
  <c r="Y1949" i="2" s="1"/>
  <c r="W1950" i="2"/>
  <c r="Y1950" i="2" s="1"/>
  <c r="W1951" i="2"/>
  <c r="Y1951" i="2" s="1"/>
  <c r="W1952" i="2"/>
  <c r="Y1952" i="2" s="1"/>
  <c r="W1953" i="2"/>
  <c r="Y1953" i="2" s="1"/>
  <c r="W1954" i="2"/>
  <c r="Y1954" i="2" s="1"/>
  <c r="W1955" i="2"/>
  <c r="Y1955" i="2" s="1"/>
  <c r="W1956" i="2"/>
  <c r="Y1956" i="2" s="1"/>
  <c r="W1957" i="2"/>
  <c r="Y1957" i="2" s="1"/>
  <c r="W1958" i="2"/>
  <c r="Y1958" i="2" s="1"/>
  <c r="W1959" i="2"/>
  <c r="Y1959" i="2" s="1"/>
  <c r="W1960" i="2"/>
  <c r="Y1960" i="2" s="1"/>
  <c r="W1961" i="2"/>
  <c r="Y1961" i="2" s="1"/>
  <c r="W1962" i="2"/>
  <c r="Y1962" i="2" s="1"/>
  <c r="W1963" i="2"/>
  <c r="Y1963" i="2" s="1"/>
  <c r="W1964" i="2"/>
  <c r="Y1964" i="2" s="1"/>
  <c r="W1965" i="2"/>
  <c r="Y1965" i="2" s="1"/>
  <c r="W1966" i="2"/>
  <c r="W1967" i="2"/>
  <c r="Y1967" i="2" s="1"/>
  <c r="W1968" i="2"/>
  <c r="Y1968" i="2" s="1"/>
  <c r="W1969" i="2"/>
  <c r="Y1969" i="2" s="1"/>
  <c r="W1970" i="2"/>
  <c r="Y1970" i="2" s="1"/>
  <c r="W1971" i="2"/>
  <c r="Y1971" i="2" s="1"/>
  <c r="W1972" i="2"/>
  <c r="Y1972" i="2" s="1"/>
  <c r="W1973" i="2"/>
  <c r="Y1973" i="2" s="1"/>
  <c r="W1974" i="2"/>
  <c r="Y1974" i="2" s="1"/>
  <c r="W1975" i="2"/>
  <c r="Y1975" i="2" s="1"/>
  <c r="W1976" i="2"/>
  <c r="W1977" i="2"/>
  <c r="Y1977" i="2" s="1"/>
  <c r="W1978" i="2"/>
  <c r="Y1978" i="2" s="1"/>
  <c r="W1979" i="2"/>
  <c r="Y1979" i="2" s="1"/>
  <c r="W1980" i="2"/>
  <c r="Y1980" i="2" s="1"/>
  <c r="W1981" i="2"/>
  <c r="Y1981" i="2" s="1"/>
  <c r="W1982" i="2"/>
  <c r="Y1982" i="2" s="1"/>
  <c r="W1983" i="2"/>
  <c r="Y1983" i="2" s="1"/>
  <c r="W1984" i="2"/>
  <c r="Y1984" i="2" s="1"/>
  <c r="W1985" i="2"/>
  <c r="Y1985" i="2" s="1"/>
  <c r="W1986" i="2"/>
  <c r="Y1986" i="2" s="1"/>
  <c r="W1987" i="2"/>
  <c r="Y1987" i="2" s="1"/>
  <c r="W1988" i="2"/>
  <c r="Y1988" i="2" s="1"/>
  <c r="W1989" i="2"/>
  <c r="Y1989" i="2" s="1"/>
  <c r="W1990" i="2"/>
  <c r="Y1990" i="2" s="1"/>
  <c r="W1991" i="2"/>
  <c r="Y1991" i="2" s="1"/>
  <c r="W1992" i="2"/>
  <c r="Y1992" i="2" s="1"/>
  <c r="W1993" i="2"/>
  <c r="Y1993" i="2" s="1"/>
  <c r="W1994" i="2"/>
  <c r="Y1994" i="2" s="1"/>
  <c r="W1995" i="2"/>
  <c r="Y1995" i="2" s="1"/>
  <c r="W1996" i="2"/>
  <c r="Y1996" i="2" s="1"/>
  <c r="W1997" i="2"/>
  <c r="Y1997" i="2" s="1"/>
  <c r="W1998" i="2"/>
  <c r="Y1998" i="2" s="1"/>
  <c r="W1999" i="2"/>
  <c r="Y1999" i="2" s="1"/>
  <c r="W2000" i="2"/>
  <c r="Y2000" i="2" s="1"/>
  <c r="V1014" i="2"/>
  <c r="V1015" i="2"/>
  <c r="V1016" i="2"/>
  <c r="V1041" i="2"/>
  <c r="V1043" i="2"/>
  <c r="V1062" i="2"/>
  <c r="V1087" i="2"/>
  <c r="V1088" i="2"/>
  <c r="V1089" i="2"/>
  <c r="V1116" i="2"/>
  <c r="V1134" i="2"/>
  <c r="V1135" i="2"/>
  <c r="V1142" i="2"/>
  <c r="V1160" i="2"/>
  <c r="V1161" i="2"/>
  <c r="V1163" i="2"/>
  <c r="V1207" i="2"/>
  <c r="V1208" i="2"/>
  <c r="V1215" i="2"/>
  <c r="V1233" i="2"/>
  <c r="V1254" i="2"/>
  <c r="V1262" i="2"/>
  <c r="V1280" i="2"/>
  <c r="V1281" i="2"/>
  <c r="V1288" i="2"/>
  <c r="V1327" i="2"/>
  <c r="V1334" i="2"/>
  <c r="V1335" i="2"/>
  <c r="V1352" i="2"/>
  <c r="V1353" i="2"/>
  <c r="V1359" i="2"/>
  <c r="V1375" i="2"/>
  <c r="V1376" i="2"/>
  <c r="V1377" i="2"/>
  <c r="V1393" i="2"/>
  <c r="V1399" i="2"/>
  <c r="V1400" i="2"/>
  <c r="V1416" i="2"/>
  <c r="V1417" i="2"/>
  <c r="V1418" i="2"/>
  <c r="V1432" i="2"/>
  <c r="V1433" i="2"/>
  <c r="V1434" i="2"/>
  <c r="V1448" i="2"/>
  <c r="V1449" i="2"/>
  <c r="V1450" i="2"/>
  <c r="V1464" i="2"/>
  <c r="V1465" i="2"/>
  <c r="V1466" i="2"/>
  <c r="V1480" i="2"/>
  <c r="V1481" i="2"/>
  <c r="V1482" i="2"/>
  <c r="V1496" i="2"/>
  <c r="V1497" i="2"/>
  <c r="V1498" i="2"/>
  <c r="V1512" i="2"/>
  <c r="V1513" i="2"/>
  <c r="V1514" i="2"/>
  <c r="V1528" i="2"/>
  <c r="V1529" i="2"/>
  <c r="V1530" i="2"/>
  <c r="V1542" i="2"/>
  <c r="V1543" i="2"/>
  <c r="V1544" i="2"/>
  <c r="V1553" i="2"/>
  <c r="V1558" i="2"/>
  <c r="V1567" i="2"/>
  <c r="V1568" i="2"/>
  <c r="V1569" i="2"/>
  <c r="V1582" i="2"/>
  <c r="V1583" i="2"/>
  <c r="V1592" i="2"/>
  <c r="V1593" i="2"/>
  <c r="V1594" i="2"/>
  <c r="V1606" i="2"/>
  <c r="V1607" i="2"/>
  <c r="V1608" i="2"/>
  <c r="V1617" i="2"/>
  <c r="V1622" i="2"/>
  <c r="V1631" i="2"/>
  <c r="V1632" i="2"/>
  <c r="V1633" i="2"/>
  <c r="V1646" i="2"/>
  <c r="V1647" i="2"/>
  <c r="V1656" i="2"/>
  <c r="V1657" i="2"/>
  <c r="V1658" i="2"/>
  <c r="V1670" i="2"/>
  <c r="V1678" i="2"/>
  <c r="V1679" i="2"/>
  <c r="V1680" i="2"/>
  <c r="V1688" i="2"/>
  <c r="V1689" i="2"/>
  <c r="V1690" i="2"/>
  <c r="V1702" i="2"/>
  <c r="V1710" i="2"/>
  <c r="V1711" i="2"/>
  <c r="V1712" i="2"/>
  <c r="V1720" i="2"/>
  <c r="V1721" i="2"/>
  <c r="V1722" i="2"/>
  <c r="V1734" i="2"/>
  <c r="V1742" i="2"/>
  <c r="V1743" i="2"/>
  <c r="V1750" i="2"/>
  <c r="V1751" i="2"/>
  <c r="V1752" i="2"/>
  <c r="V1759" i="2"/>
  <c r="V1760" i="2"/>
  <c r="V1761" i="2"/>
  <c r="V1768" i="2"/>
  <c r="V1769" i="2"/>
  <c r="V1770" i="2"/>
  <c r="V1777" i="2"/>
  <c r="V1779" i="2"/>
  <c r="V1798" i="2"/>
  <c r="V1806" i="2"/>
  <c r="V1807" i="2"/>
  <c r="V1815" i="2"/>
  <c r="V1816" i="2"/>
  <c r="V1823" i="2"/>
  <c r="V1824" i="2"/>
  <c r="V1825" i="2"/>
  <c r="V1832" i="2"/>
  <c r="V1833" i="2"/>
  <c r="V1834" i="2"/>
  <c r="V1841" i="2"/>
  <c r="V1843" i="2"/>
  <c r="V1862" i="2"/>
  <c r="V1870" i="2"/>
  <c r="V1871" i="2"/>
  <c r="V1879" i="2"/>
  <c r="V1880" i="2"/>
  <c r="V1887" i="2"/>
  <c r="V1888" i="2"/>
  <c r="V1889" i="2"/>
  <c r="V1896" i="2"/>
  <c r="V1897" i="2"/>
  <c r="V1898" i="2"/>
  <c r="V1905" i="2"/>
  <c r="V1907" i="2"/>
  <c r="V1916" i="2"/>
  <c r="V1926" i="2"/>
  <c r="V1934" i="2"/>
  <c r="V1935" i="2"/>
  <c r="V1943" i="2"/>
  <c r="V1944" i="2"/>
  <c r="V1951" i="2"/>
  <c r="V1952" i="2"/>
  <c r="V1953" i="2"/>
  <c r="V1960" i="2"/>
  <c r="V1961" i="2"/>
  <c r="V1962" i="2"/>
  <c r="V1969" i="2"/>
  <c r="V1971" i="2"/>
  <c r="V1977" i="2"/>
  <c r="V1979" i="2"/>
  <c r="V1985" i="2"/>
  <c r="V1987" i="2"/>
  <c r="V1993" i="2"/>
  <c r="V1995" i="2"/>
  <c r="U1002" i="2"/>
  <c r="U1003" i="2"/>
  <c r="U1004" i="2"/>
  <c r="U1005" i="2"/>
  <c r="U1006" i="2"/>
  <c r="U1007" i="2"/>
  <c r="U1008" i="2"/>
  <c r="U1009" i="2"/>
  <c r="U1010" i="2"/>
  <c r="U1011" i="2"/>
  <c r="U1012" i="2"/>
  <c r="U1013" i="2"/>
  <c r="U1014" i="2"/>
  <c r="U1015" i="2"/>
  <c r="U1016" i="2"/>
  <c r="U1017" i="2"/>
  <c r="U1018" i="2"/>
  <c r="U1019" i="2"/>
  <c r="U1020" i="2"/>
  <c r="U1021" i="2"/>
  <c r="U1022" i="2"/>
  <c r="U1023" i="2"/>
  <c r="U1024" i="2"/>
  <c r="U1025" i="2"/>
  <c r="U1026" i="2"/>
  <c r="U1027" i="2"/>
  <c r="U1028" i="2"/>
  <c r="U1029" i="2"/>
  <c r="U1030" i="2"/>
  <c r="U1031" i="2"/>
  <c r="U1032" i="2"/>
  <c r="U1033" i="2"/>
  <c r="U1034" i="2"/>
  <c r="U1035" i="2"/>
  <c r="U1036" i="2"/>
  <c r="U1037" i="2"/>
  <c r="U1038" i="2"/>
  <c r="U1039" i="2"/>
  <c r="U1040" i="2"/>
  <c r="U1041" i="2"/>
  <c r="U1042" i="2"/>
  <c r="U1043" i="2"/>
  <c r="U1044" i="2"/>
  <c r="U1045" i="2"/>
  <c r="U1046" i="2"/>
  <c r="U1047" i="2"/>
  <c r="U1048" i="2"/>
  <c r="U1049" i="2"/>
  <c r="U1050" i="2"/>
  <c r="U1051" i="2"/>
  <c r="U1052" i="2"/>
  <c r="U1053" i="2"/>
  <c r="U1054" i="2"/>
  <c r="U1055" i="2"/>
  <c r="U1056" i="2"/>
  <c r="U1057" i="2"/>
  <c r="U1058" i="2"/>
  <c r="U1059" i="2"/>
  <c r="U1060" i="2"/>
  <c r="U1061" i="2"/>
  <c r="U1062" i="2"/>
  <c r="U1063" i="2"/>
  <c r="U1064" i="2"/>
  <c r="U1065" i="2"/>
  <c r="U1066" i="2"/>
  <c r="U1067" i="2"/>
  <c r="U1068" i="2"/>
  <c r="U1069" i="2"/>
  <c r="U1070" i="2"/>
  <c r="U1071" i="2"/>
  <c r="U1072" i="2"/>
  <c r="U1073" i="2"/>
  <c r="U1074" i="2"/>
  <c r="U1075" i="2"/>
  <c r="U1076" i="2"/>
  <c r="U1077" i="2"/>
  <c r="U1078" i="2"/>
  <c r="U1079" i="2"/>
  <c r="U1080" i="2"/>
  <c r="U1081" i="2"/>
  <c r="U1082" i="2"/>
  <c r="U1083" i="2"/>
  <c r="U1084" i="2"/>
  <c r="U1085" i="2"/>
  <c r="U1086" i="2"/>
  <c r="U1087" i="2"/>
  <c r="U1088" i="2"/>
  <c r="U1089" i="2"/>
  <c r="U1090" i="2"/>
  <c r="U1091" i="2"/>
  <c r="U1092" i="2"/>
  <c r="U1093" i="2"/>
  <c r="U1094" i="2"/>
  <c r="U1095" i="2"/>
  <c r="U1096" i="2"/>
  <c r="U1097" i="2"/>
  <c r="U1098" i="2"/>
  <c r="U1099" i="2"/>
  <c r="U1100" i="2"/>
  <c r="U1101" i="2"/>
  <c r="U1102" i="2"/>
  <c r="U1103" i="2"/>
  <c r="U1104" i="2"/>
  <c r="U1105" i="2"/>
  <c r="U1106" i="2"/>
  <c r="U1107" i="2"/>
  <c r="U1108" i="2"/>
  <c r="U1109" i="2"/>
  <c r="U1110" i="2"/>
  <c r="U1111" i="2"/>
  <c r="U1112" i="2"/>
  <c r="U1113" i="2"/>
  <c r="U1114" i="2"/>
  <c r="U1115" i="2"/>
  <c r="U1116" i="2"/>
  <c r="U1117" i="2"/>
  <c r="U1118" i="2"/>
  <c r="U1119" i="2"/>
  <c r="U1120" i="2"/>
  <c r="U1121" i="2"/>
  <c r="U1122" i="2"/>
  <c r="U1123" i="2"/>
  <c r="U1124" i="2"/>
  <c r="U1125" i="2"/>
  <c r="U1126" i="2"/>
  <c r="U1127" i="2"/>
  <c r="U1128" i="2"/>
  <c r="U1129" i="2"/>
  <c r="U1130" i="2"/>
  <c r="U1131" i="2"/>
  <c r="U1132" i="2"/>
  <c r="U1133" i="2"/>
  <c r="U1134" i="2"/>
  <c r="U1135" i="2"/>
  <c r="U1136" i="2"/>
  <c r="U1137" i="2"/>
  <c r="U1138" i="2"/>
  <c r="U1139" i="2"/>
  <c r="U1140" i="2"/>
  <c r="U1141" i="2"/>
  <c r="U1142" i="2"/>
  <c r="U1143" i="2"/>
  <c r="U1144" i="2"/>
  <c r="U1145" i="2"/>
  <c r="U1146" i="2"/>
  <c r="U1147" i="2"/>
  <c r="U1148" i="2"/>
  <c r="U1149" i="2"/>
  <c r="U1150" i="2"/>
  <c r="U1151" i="2"/>
  <c r="U1152" i="2"/>
  <c r="U1153" i="2"/>
  <c r="U1154" i="2"/>
  <c r="U1155" i="2"/>
  <c r="U1156" i="2"/>
  <c r="U1157" i="2"/>
  <c r="U1158" i="2"/>
  <c r="U1159" i="2"/>
  <c r="U1160" i="2"/>
  <c r="U1161" i="2"/>
  <c r="U1162" i="2"/>
  <c r="U1163" i="2"/>
  <c r="U1164" i="2"/>
  <c r="U1165" i="2"/>
  <c r="U1166" i="2"/>
  <c r="U1167" i="2"/>
  <c r="U1168" i="2"/>
  <c r="U1169" i="2"/>
  <c r="U1170" i="2"/>
  <c r="U1171" i="2"/>
  <c r="U1172" i="2"/>
  <c r="U1173" i="2"/>
  <c r="U1174" i="2"/>
  <c r="U1175" i="2"/>
  <c r="U1176" i="2"/>
  <c r="U1177" i="2"/>
  <c r="U1178" i="2"/>
  <c r="U1179" i="2"/>
  <c r="U1180" i="2"/>
  <c r="U1181" i="2"/>
  <c r="U1182" i="2"/>
  <c r="U1183" i="2"/>
  <c r="U1184" i="2"/>
  <c r="U1185" i="2"/>
  <c r="U1186" i="2"/>
  <c r="U1187" i="2"/>
  <c r="U1188" i="2"/>
  <c r="U1189" i="2"/>
  <c r="U1190" i="2"/>
  <c r="U1191" i="2"/>
  <c r="U1192" i="2"/>
  <c r="U1193" i="2"/>
  <c r="U1194" i="2"/>
  <c r="U1195" i="2"/>
  <c r="U1196" i="2"/>
  <c r="U1197" i="2"/>
  <c r="U1198" i="2"/>
  <c r="U1199" i="2"/>
  <c r="U1200" i="2"/>
  <c r="U1201" i="2"/>
  <c r="U1202" i="2"/>
  <c r="U1203" i="2"/>
  <c r="U1204" i="2"/>
  <c r="U1205" i="2"/>
  <c r="U1206" i="2"/>
  <c r="U1207" i="2"/>
  <c r="U1208" i="2"/>
  <c r="U1209" i="2"/>
  <c r="U1210" i="2"/>
  <c r="U1211" i="2"/>
  <c r="U1212" i="2"/>
  <c r="U1213" i="2"/>
  <c r="U1214" i="2"/>
  <c r="U1215" i="2"/>
  <c r="U1216" i="2"/>
  <c r="U1217" i="2"/>
  <c r="U1218" i="2"/>
  <c r="U1219" i="2"/>
  <c r="U1220" i="2"/>
  <c r="U1221" i="2"/>
  <c r="U1222" i="2"/>
  <c r="U1223" i="2"/>
  <c r="U1224" i="2"/>
  <c r="U1225" i="2"/>
  <c r="U1226" i="2"/>
  <c r="U1227" i="2"/>
  <c r="U1228" i="2"/>
  <c r="U1229" i="2"/>
  <c r="U1230" i="2"/>
  <c r="U1231" i="2"/>
  <c r="U1232" i="2"/>
  <c r="U1233" i="2"/>
  <c r="U1234" i="2"/>
  <c r="U1235" i="2"/>
  <c r="U1236" i="2"/>
  <c r="V1236" i="2" s="1"/>
  <c r="U1237" i="2"/>
  <c r="U1238" i="2"/>
  <c r="U1239" i="2"/>
  <c r="U1240" i="2"/>
  <c r="U1241" i="2"/>
  <c r="U1242" i="2"/>
  <c r="U1243" i="2"/>
  <c r="U1244" i="2"/>
  <c r="U1245" i="2"/>
  <c r="U1246" i="2"/>
  <c r="U1247" i="2"/>
  <c r="U1248" i="2"/>
  <c r="U1249" i="2"/>
  <c r="U1250" i="2"/>
  <c r="U1251" i="2"/>
  <c r="U1252" i="2"/>
  <c r="U1253" i="2"/>
  <c r="U1254" i="2"/>
  <c r="U1255" i="2"/>
  <c r="U1256" i="2"/>
  <c r="U1257" i="2"/>
  <c r="U1258" i="2"/>
  <c r="U1259" i="2"/>
  <c r="U1260" i="2"/>
  <c r="U1261" i="2"/>
  <c r="U1262" i="2"/>
  <c r="U1263" i="2"/>
  <c r="U1264" i="2"/>
  <c r="U1265" i="2"/>
  <c r="U1266" i="2"/>
  <c r="U1267" i="2"/>
  <c r="U1268" i="2"/>
  <c r="U1269" i="2"/>
  <c r="U1270" i="2"/>
  <c r="U1271" i="2"/>
  <c r="U1272" i="2"/>
  <c r="U1273" i="2"/>
  <c r="U1274" i="2"/>
  <c r="U1275" i="2"/>
  <c r="U1276" i="2"/>
  <c r="U1277" i="2"/>
  <c r="U1278" i="2"/>
  <c r="U1279" i="2"/>
  <c r="U1280" i="2"/>
  <c r="U1281" i="2"/>
  <c r="U1282" i="2"/>
  <c r="U1283" i="2"/>
  <c r="U1284" i="2"/>
  <c r="U1285" i="2"/>
  <c r="U1286" i="2"/>
  <c r="U1287" i="2"/>
  <c r="U1288" i="2"/>
  <c r="U1289" i="2"/>
  <c r="U1290" i="2"/>
  <c r="U1291" i="2"/>
  <c r="U1292" i="2"/>
  <c r="U1293" i="2"/>
  <c r="U1294" i="2"/>
  <c r="U1295" i="2"/>
  <c r="U1296" i="2"/>
  <c r="U1297" i="2"/>
  <c r="U1298" i="2"/>
  <c r="U1299" i="2"/>
  <c r="U1300" i="2"/>
  <c r="U1301" i="2"/>
  <c r="U1302" i="2"/>
  <c r="U1303" i="2"/>
  <c r="U1304" i="2"/>
  <c r="U1305" i="2"/>
  <c r="U1306" i="2"/>
  <c r="U1307" i="2"/>
  <c r="U1308" i="2"/>
  <c r="U1309" i="2"/>
  <c r="U1310" i="2"/>
  <c r="U1311" i="2"/>
  <c r="U1312" i="2"/>
  <c r="U1313" i="2"/>
  <c r="U1314" i="2"/>
  <c r="U1315" i="2"/>
  <c r="U1316" i="2"/>
  <c r="U1317" i="2"/>
  <c r="U1318" i="2"/>
  <c r="U1319" i="2"/>
  <c r="U1320" i="2"/>
  <c r="U1321" i="2"/>
  <c r="U1322" i="2"/>
  <c r="U1323" i="2"/>
  <c r="U1324" i="2"/>
  <c r="U1325" i="2"/>
  <c r="U1326" i="2"/>
  <c r="U1327" i="2"/>
  <c r="U1328" i="2"/>
  <c r="U1329" i="2"/>
  <c r="U1330" i="2"/>
  <c r="U1331" i="2"/>
  <c r="U1332" i="2"/>
  <c r="U1333" i="2"/>
  <c r="U1334" i="2"/>
  <c r="U1335" i="2"/>
  <c r="U1336" i="2"/>
  <c r="U1337" i="2"/>
  <c r="U1338" i="2"/>
  <c r="U1339" i="2"/>
  <c r="U1340" i="2"/>
  <c r="U1341" i="2"/>
  <c r="U1342" i="2"/>
  <c r="U1343" i="2"/>
  <c r="U1344" i="2"/>
  <c r="U1345" i="2"/>
  <c r="U1346" i="2"/>
  <c r="U1347" i="2"/>
  <c r="U1348" i="2"/>
  <c r="U1349" i="2"/>
  <c r="U1350" i="2"/>
  <c r="U1351" i="2"/>
  <c r="U1352" i="2"/>
  <c r="U1353" i="2"/>
  <c r="U1354" i="2"/>
  <c r="U1355" i="2"/>
  <c r="U1356" i="2"/>
  <c r="U1357" i="2"/>
  <c r="U1358" i="2"/>
  <c r="U1359" i="2"/>
  <c r="U1360" i="2"/>
  <c r="U1361" i="2"/>
  <c r="U1362" i="2"/>
  <c r="U1363" i="2"/>
  <c r="U1364" i="2"/>
  <c r="U1365" i="2"/>
  <c r="U1366" i="2"/>
  <c r="U1367" i="2"/>
  <c r="U1368" i="2"/>
  <c r="U1369" i="2"/>
  <c r="U1370" i="2"/>
  <c r="U1371" i="2"/>
  <c r="U1372" i="2"/>
  <c r="U1373" i="2"/>
  <c r="U1374" i="2"/>
  <c r="U1375" i="2"/>
  <c r="U1376" i="2"/>
  <c r="U1377" i="2"/>
  <c r="U1378" i="2"/>
  <c r="U1379" i="2"/>
  <c r="U1380" i="2"/>
  <c r="U1381" i="2"/>
  <c r="U1382" i="2"/>
  <c r="U1383" i="2"/>
  <c r="U1384" i="2"/>
  <c r="U1385" i="2"/>
  <c r="U1386" i="2"/>
  <c r="U1387" i="2"/>
  <c r="U1388" i="2"/>
  <c r="U1389" i="2"/>
  <c r="U1390" i="2"/>
  <c r="U1391" i="2"/>
  <c r="U1392" i="2"/>
  <c r="U1393" i="2"/>
  <c r="U1394" i="2"/>
  <c r="U1395" i="2"/>
  <c r="U1396" i="2"/>
  <c r="U1397" i="2"/>
  <c r="U1398" i="2"/>
  <c r="U1399" i="2"/>
  <c r="U1400" i="2"/>
  <c r="U1401" i="2"/>
  <c r="U1402" i="2"/>
  <c r="U1403" i="2"/>
  <c r="U1404" i="2"/>
  <c r="U1405" i="2"/>
  <c r="U1406" i="2"/>
  <c r="U1407" i="2"/>
  <c r="U1408" i="2"/>
  <c r="U1409" i="2"/>
  <c r="U1410" i="2"/>
  <c r="U1411" i="2"/>
  <c r="U1412" i="2"/>
  <c r="U1413" i="2"/>
  <c r="U1414" i="2"/>
  <c r="U1415" i="2"/>
  <c r="U1416" i="2"/>
  <c r="U1417" i="2"/>
  <c r="U1418" i="2"/>
  <c r="U1419" i="2"/>
  <c r="U1420" i="2"/>
  <c r="U1421" i="2"/>
  <c r="U1422" i="2"/>
  <c r="U1423" i="2"/>
  <c r="U1424" i="2"/>
  <c r="U1425" i="2"/>
  <c r="U1426" i="2"/>
  <c r="U1427" i="2"/>
  <c r="U1428" i="2"/>
  <c r="U1429" i="2"/>
  <c r="U1430" i="2"/>
  <c r="U1431" i="2"/>
  <c r="U1432" i="2"/>
  <c r="U1433" i="2"/>
  <c r="U1434" i="2"/>
  <c r="U1435" i="2"/>
  <c r="U1436" i="2"/>
  <c r="U1437" i="2"/>
  <c r="U1438" i="2"/>
  <c r="U1439" i="2"/>
  <c r="U1440" i="2"/>
  <c r="U1441" i="2"/>
  <c r="U1442" i="2"/>
  <c r="U1443" i="2"/>
  <c r="U1444" i="2"/>
  <c r="U1445" i="2"/>
  <c r="U1446" i="2"/>
  <c r="U1447" i="2"/>
  <c r="U1448" i="2"/>
  <c r="U1449" i="2"/>
  <c r="U1450" i="2"/>
  <c r="U1451" i="2"/>
  <c r="U1452" i="2"/>
  <c r="U1453" i="2"/>
  <c r="U1454" i="2"/>
  <c r="U1455" i="2"/>
  <c r="U1456" i="2"/>
  <c r="U1457" i="2"/>
  <c r="U1458" i="2"/>
  <c r="U1459" i="2"/>
  <c r="U1460" i="2"/>
  <c r="U1461" i="2"/>
  <c r="U1462" i="2"/>
  <c r="U1463" i="2"/>
  <c r="U1464" i="2"/>
  <c r="U1465" i="2"/>
  <c r="U1466" i="2"/>
  <c r="U1467" i="2"/>
  <c r="U1468" i="2"/>
  <c r="U1469" i="2"/>
  <c r="U1470" i="2"/>
  <c r="U1471" i="2"/>
  <c r="U1472" i="2"/>
  <c r="U1473" i="2"/>
  <c r="U1474" i="2"/>
  <c r="U1475" i="2"/>
  <c r="U1476" i="2"/>
  <c r="U1477" i="2"/>
  <c r="U1478" i="2"/>
  <c r="U1479" i="2"/>
  <c r="U1480" i="2"/>
  <c r="U1481" i="2"/>
  <c r="U1482" i="2"/>
  <c r="U1483" i="2"/>
  <c r="U1484" i="2"/>
  <c r="U1485" i="2"/>
  <c r="U1486" i="2"/>
  <c r="U1487" i="2"/>
  <c r="U1488" i="2"/>
  <c r="U1489" i="2"/>
  <c r="U1490" i="2"/>
  <c r="U1491" i="2"/>
  <c r="U1492" i="2"/>
  <c r="U1493" i="2"/>
  <c r="U1494" i="2"/>
  <c r="U1495" i="2"/>
  <c r="U1496" i="2"/>
  <c r="U1497" i="2"/>
  <c r="U1498" i="2"/>
  <c r="U1499" i="2"/>
  <c r="U1500" i="2"/>
  <c r="U1501" i="2"/>
  <c r="U1502" i="2"/>
  <c r="U1503" i="2"/>
  <c r="U1504" i="2"/>
  <c r="U1505" i="2"/>
  <c r="U1506" i="2"/>
  <c r="U1507" i="2"/>
  <c r="U1508" i="2"/>
  <c r="U1509" i="2"/>
  <c r="U1510" i="2"/>
  <c r="U1511" i="2"/>
  <c r="U1512" i="2"/>
  <c r="U1513" i="2"/>
  <c r="U1514" i="2"/>
  <c r="U1515" i="2"/>
  <c r="U1516" i="2"/>
  <c r="U1517" i="2"/>
  <c r="U1518" i="2"/>
  <c r="U1519" i="2"/>
  <c r="U1520" i="2"/>
  <c r="U1521" i="2"/>
  <c r="U1522" i="2"/>
  <c r="U1523" i="2"/>
  <c r="U1524" i="2"/>
  <c r="U1525" i="2"/>
  <c r="U1526" i="2"/>
  <c r="U1527" i="2"/>
  <c r="U1528" i="2"/>
  <c r="U1529" i="2"/>
  <c r="U1530" i="2"/>
  <c r="U1531" i="2"/>
  <c r="U1532" i="2"/>
  <c r="U1533" i="2"/>
  <c r="U1534" i="2"/>
  <c r="U1535" i="2"/>
  <c r="U1536" i="2"/>
  <c r="U1537" i="2"/>
  <c r="U1538" i="2"/>
  <c r="U1539" i="2"/>
  <c r="U1540" i="2"/>
  <c r="U1541" i="2"/>
  <c r="U1542" i="2"/>
  <c r="U1543" i="2"/>
  <c r="U1544" i="2"/>
  <c r="U1545" i="2"/>
  <c r="U1546" i="2"/>
  <c r="U1547" i="2"/>
  <c r="U1548" i="2"/>
  <c r="U1549" i="2"/>
  <c r="U1550" i="2"/>
  <c r="U1551" i="2"/>
  <c r="U1552" i="2"/>
  <c r="U1553" i="2"/>
  <c r="U1554" i="2"/>
  <c r="U1555" i="2"/>
  <c r="U1556" i="2"/>
  <c r="U1557" i="2"/>
  <c r="U1558" i="2"/>
  <c r="U1559" i="2"/>
  <c r="U1560" i="2"/>
  <c r="U1561" i="2"/>
  <c r="U1562" i="2"/>
  <c r="U1563" i="2"/>
  <c r="U1564" i="2"/>
  <c r="U1565" i="2"/>
  <c r="U1566" i="2"/>
  <c r="U1567" i="2"/>
  <c r="U1568" i="2"/>
  <c r="U1569" i="2"/>
  <c r="U1570" i="2"/>
  <c r="U1571" i="2"/>
  <c r="U1572" i="2"/>
  <c r="U1573" i="2"/>
  <c r="U1574" i="2"/>
  <c r="U1575" i="2"/>
  <c r="U1576" i="2"/>
  <c r="U1577" i="2"/>
  <c r="U1578" i="2"/>
  <c r="U1579" i="2"/>
  <c r="U1580" i="2"/>
  <c r="U1581" i="2"/>
  <c r="U1582" i="2"/>
  <c r="U1583" i="2"/>
  <c r="U1584" i="2"/>
  <c r="U1585" i="2"/>
  <c r="U1586" i="2"/>
  <c r="U1587" i="2"/>
  <c r="U1588" i="2"/>
  <c r="U1589" i="2"/>
  <c r="U1590" i="2"/>
  <c r="U1591" i="2"/>
  <c r="U1592" i="2"/>
  <c r="U1593" i="2"/>
  <c r="U1594" i="2"/>
  <c r="U1595" i="2"/>
  <c r="U1596" i="2"/>
  <c r="U1597" i="2"/>
  <c r="U1598" i="2"/>
  <c r="U1599" i="2"/>
  <c r="U1600" i="2"/>
  <c r="U1601" i="2"/>
  <c r="U1602" i="2"/>
  <c r="U1603" i="2"/>
  <c r="U1604" i="2"/>
  <c r="U1605" i="2"/>
  <c r="U1606" i="2"/>
  <c r="U1607" i="2"/>
  <c r="U1608" i="2"/>
  <c r="U1609" i="2"/>
  <c r="U1610" i="2"/>
  <c r="U1611" i="2"/>
  <c r="U1612" i="2"/>
  <c r="U1613" i="2"/>
  <c r="U1614" i="2"/>
  <c r="U1615" i="2"/>
  <c r="U1616" i="2"/>
  <c r="U1617" i="2"/>
  <c r="U1618" i="2"/>
  <c r="U1619" i="2"/>
  <c r="U1620" i="2"/>
  <c r="U1621" i="2"/>
  <c r="U1622" i="2"/>
  <c r="U1623" i="2"/>
  <c r="U1624" i="2"/>
  <c r="U1625" i="2"/>
  <c r="U1626" i="2"/>
  <c r="U1627" i="2"/>
  <c r="U1628" i="2"/>
  <c r="U1629" i="2"/>
  <c r="U1630" i="2"/>
  <c r="U1631" i="2"/>
  <c r="U1632" i="2"/>
  <c r="U1633" i="2"/>
  <c r="U1634" i="2"/>
  <c r="U1635" i="2"/>
  <c r="U1636" i="2"/>
  <c r="U1637" i="2"/>
  <c r="U1638" i="2"/>
  <c r="U1639" i="2"/>
  <c r="U1640" i="2"/>
  <c r="U1641" i="2"/>
  <c r="U1642" i="2"/>
  <c r="U1643" i="2"/>
  <c r="U1644" i="2"/>
  <c r="U1645" i="2"/>
  <c r="U1646" i="2"/>
  <c r="U1647" i="2"/>
  <c r="U1648" i="2"/>
  <c r="U1649" i="2"/>
  <c r="U1650" i="2"/>
  <c r="U1651" i="2"/>
  <c r="U1652" i="2"/>
  <c r="U1653" i="2"/>
  <c r="U1654" i="2"/>
  <c r="U1655" i="2"/>
  <c r="U1656" i="2"/>
  <c r="U1657" i="2"/>
  <c r="U1658" i="2"/>
  <c r="U1659" i="2"/>
  <c r="U1660" i="2"/>
  <c r="U1661" i="2"/>
  <c r="U1662" i="2"/>
  <c r="U1663" i="2"/>
  <c r="U1664" i="2"/>
  <c r="U1665" i="2"/>
  <c r="U1666" i="2"/>
  <c r="U1667" i="2"/>
  <c r="U1668" i="2"/>
  <c r="U1669" i="2"/>
  <c r="U1670" i="2"/>
  <c r="U1671" i="2"/>
  <c r="U1672" i="2"/>
  <c r="U1673" i="2"/>
  <c r="U1674" i="2"/>
  <c r="U1675" i="2"/>
  <c r="U1676" i="2"/>
  <c r="U1677" i="2"/>
  <c r="U1678" i="2"/>
  <c r="U1679" i="2"/>
  <c r="U1680" i="2"/>
  <c r="U1681" i="2"/>
  <c r="U1682" i="2"/>
  <c r="U1683" i="2"/>
  <c r="U1684" i="2"/>
  <c r="U1685" i="2"/>
  <c r="U1686" i="2"/>
  <c r="U1687" i="2"/>
  <c r="U1688" i="2"/>
  <c r="U1689" i="2"/>
  <c r="U1690" i="2"/>
  <c r="U1691" i="2"/>
  <c r="U1692" i="2"/>
  <c r="U1693" i="2"/>
  <c r="U1694" i="2"/>
  <c r="U1695" i="2"/>
  <c r="U1696" i="2"/>
  <c r="U1697" i="2"/>
  <c r="U1698" i="2"/>
  <c r="U1699" i="2"/>
  <c r="U1700" i="2"/>
  <c r="U1701" i="2"/>
  <c r="U1702" i="2"/>
  <c r="U1703" i="2"/>
  <c r="U1704" i="2"/>
  <c r="U1705" i="2"/>
  <c r="U1706" i="2"/>
  <c r="U1707" i="2"/>
  <c r="U1708" i="2"/>
  <c r="U1709" i="2"/>
  <c r="U1710" i="2"/>
  <c r="U1711" i="2"/>
  <c r="U1712" i="2"/>
  <c r="U1713" i="2"/>
  <c r="U1714" i="2"/>
  <c r="U1715" i="2"/>
  <c r="U1716" i="2"/>
  <c r="U1717" i="2"/>
  <c r="U1718" i="2"/>
  <c r="U1719" i="2"/>
  <c r="U1720" i="2"/>
  <c r="U1721" i="2"/>
  <c r="U1722" i="2"/>
  <c r="U1723" i="2"/>
  <c r="U1724" i="2"/>
  <c r="U1725" i="2"/>
  <c r="U1726" i="2"/>
  <c r="U1727" i="2"/>
  <c r="U1728" i="2"/>
  <c r="U1729" i="2"/>
  <c r="U1730" i="2"/>
  <c r="U1731" i="2"/>
  <c r="U1732" i="2"/>
  <c r="U1733" i="2"/>
  <c r="U1734" i="2"/>
  <c r="U1735" i="2"/>
  <c r="U1736" i="2"/>
  <c r="U1737" i="2"/>
  <c r="U1738" i="2"/>
  <c r="U1739" i="2"/>
  <c r="U1740" i="2"/>
  <c r="U1741" i="2"/>
  <c r="U1742" i="2"/>
  <c r="U1743" i="2"/>
  <c r="U1744" i="2"/>
  <c r="U1745" i="2"/>
  <c r="U1746" i="2"/>
  <c r="U1747" i="2"/>
  <c r="U1748" i="2"/>
  <c r="U1749" i="2"/>
  <c r="U1750" i="2"/>
  <c r="U1751" i="2"/>
  <c r="U1752" i="2"/>
  <c r="U1753" i="2"/>
  <c r="U1754" i="2"/>
  <c r="U1755" i="2"/>
  <c r="U1756" i="2"/>
  <c r="U1757" i="2"/>
  <c r="U1758" i="2"/>
  <c r="U1759" i="2"/>
  <c r="U1760" i="2"/>
  <c r="U1761" i="2"/>
  <c r="U1762" i="2"/>
  <c r="U1763" i="2"/>
  <c r="U1764" i="2"/>
  <c r="U1765" i="2"/>
  <c r="U1766" i="2"/>
  <c r="U1767" i="2"/>
  <c r="U1768" i="2"/>
  <c r="U1769" i="2"/>
  <c r="U1770" i="2"/>
  <c r="U1771" i="2"/>
  <c r="U1772" i="2"/>
  <c r="U1773" i="2"/>
  <c r="U1774" i="2"/>
  <c r="U1775" i="2"/>
  <c r="U1776" i="2"/>
  <c r="U1777" i="2"/>
  <c r="U1778" i="2"/>
  <c r="U1779" i="2"/>
  <c r="U1780" i="2"/>
  <c r="U1781" i="2"/>
  <c r="U1782" i="2"/>
  <c r="U1783" i="2"/>
  <c r="U1784" i="2"/>
  <c r="U1785" i="2"/>
  <c r="U1786" i="2"/>
  <c r="U1787" i="2"/>
  <c r="U1788" i="2"/>
  <c r="U1789" i="2"/>
  <c r="U1790" i="2"/>
  <c r="U1791" i="2"/>
  <c r="U1792" i="2"/>
  <c r="U1793" i="2"/>
  <c r="U1794" i="2"/>
  <c r="U1795" i="2"/>
  <c r="U1796" i="2"/>
  <c r="U1797" i="2"/>
  <c r="U1798" i="2"/>
  <c r="U1799" i="2"/>
  <c r="U1800" i="2"/>
  <c r="U1801" i="2"/>
  <c r="U1802" i="2"/>
  <c r="U1803" i="2"/>
  <c r="U1804" i="2"/>
  <c r="U1805" i="2"/>
  <c r="U1806" i="2"/>
  <c r="U1807" i="2"/>
  <c r="U1808" i="2"/>
  <c r="U1809" i="2"/>
  <c r="U1810" i="2"/>
  <c r="U1811" i="2"/>
  <c r="U1812" i="2"/>
  <c r="U1813" i="2"/>
  <c r="U1814" i="2"/>
  <c r="U1815" i="2"/>
  <c r="U1816" i="2"/>
  <c r="U1817" i="2"/>
  <c r="U1818" i="2"/>
  <c r="U1819" i="2"/>
  <c r="U1820" i="2"/>
  <c r="U1821" i="2"/>
  <c r="U1822" i="2"/>
  <c r="U1823" i="2"/>
  <c r="U1824" i="2"/>
  <c r="U1825" i="2"/>
  <c r="U1826" i="2"/>
  <c r="U1827" i="2"/>
  <c r="U1828" i="2"/>
  <c r="U1829" i="2"/>
  <c r="U1830" i="2"/>
  <c r="U1831" i="2"/>
  <c r="U1832" i="2"/>
  <c r="U1833" i="2"/>
  <c r="U1834" i="2"/>
  <c r="U1835" i="2"/>
  <c r="U1836" i="2"/>
  <c r="U1837" i="2"/>
  <c r="U1838" i="2"/>
  <c r="U1839" i="2"/>
  <c r="U1840" i="2"/>
  <c r="U1841" i="2"/>
  <c r="U1842" i="2"/>
  <c r="U1843" i="2"/>
  <c r="U1844" i="2"/>
  <c r="U1845" i="2"/>
  <c r="U1846" i="2"/>
  <c r="U1847" i="2"/>
  <c r="U1848" i="2"/>
  <c r="U1849" i="2"/>
  <c r="U1850" i="2"/>
  <c r="U1851" i="2"/>
  <c r="U1852" i="2"/>
  <c r="U1853" i="2"/>
  <c r="U1854" i="2"/>
  <c r="U1855" i="2"/>
  <c r="U1856" i="2"/>
  <c r="U1857" i="2"/>
  <c r="U1858" i="2"/>
  <c r="U1859" i="2"/>
  <c r="U1860" i="2"/>
  <c r="U1861" i="2"/>
  <c r="U1862" i="2"/>
  <c r="U1863" i="2"/>
  <c r="U1864" i="2"/>
  <c r="U1865" i="2"/>
  <c r="U1866" i="2"/>
  <c r="U1867" i="2"/>
  <c r="U1868" i="2"/>
  <c r="U1869" i="2"/>
  <c r="U1870" i="2"/>
  <c r="U1871" i="2"/>
  <c r="U1872" i="2"/>
  <c r="U1873" i="2"/>
  <c r="U1874" i="2"/>
  <c r="U1875" i="2"/>
  <c r="U1876" i="2"/>
  <c r="U1877" i="2"/>
  <c r="U1878" i="2"/>
  <c r="U1879" i="2"/>
  <c r="U1880" i="2"/>
  <c r="U1881" i="2"/>
  <c r="U1882" i="2"/>
  <c r="U1883" i="2"/>
  <c r="U1884" i="2"/>
  <c r="U1885" i="2"/>
  <c r="U1886" i="2"/>
  <c r="U1887" i="2"/>
  <c r="U1888" i="2"/>
  <c r="U1889" i="2"/>
  <c r="U1890" i="2"/>
  <c r="U1891" i="2"/>
  <c r="U1892" i="2"/>
  <c r="U1893" i="2"/>
  <c r="U1894" i="2"/>
  <c r="U1895" i="2"/>
  <c r="U1896" i="2"/>
  <c r="U1897" i="2"/>
  <c r="U1898" i="2"/>
  <c r="U1899" i="2"/>
  <c r="U1900" i="2"/>
  <c r="U1901" i="2"/>
  <c r="U1902" i="2"/>
  <c r="U1903" i="2"/>
  <c r="U1904" i="2"/>
  <c r="U1905" i="2"/>
  <c r="U1906" i="2"/>
  <c r="U1907" i="2"/>
  <c r="U1908" i="2"/>
  <c r="U1909" i="2"/>
  <c r="U1910" i="2"/>
  <c r="U1911" i="2"/>
  <c r="U1912" i="2"/>
  <c r="U1913" i="2"/>
  <c r="U1914" i="2"/>
  <c r="U1915" i="2"/>
  <c r="U1916" i="2"/>
  <c r="U1917" i="2"/>
  <c r="U1918" i="2"/>
  <c r="U1919" i="2"/>
  <c r="U1920" i="2"/>
  <c r="U1921" i="2"/>
  <c r="U1922" i="2"/>
  <c r="U1923" i="2"/>
  <c r="U1924" i="2"/>
  <c r="U1925" i="2"/>
  <c r="U1926" i="2"/>
  <c r="U1927" i="2"/>
  <c r="U1928" i="2"/>
  <c r="U1929" i="2"/>
  <c r="U1930" i="2"/>
  <c r="U1931" i="2"/>
  <c r="U1932" i="2"/>
  <c r="U1933" i="2"/>
  <c r="U1934" i="2"/>
  <c r="U1935" i="2"/>
  <c r="U1936" i="2"/>
  <c r="U1937" i="2"/>
  <c r="U1938" i="2"/>
  <c r="U1939" i="2"/>
  <c r="U1940" i="2"/>
  <c r="U1941" i="2"/>
  <c r="U1942" i="2"/>
  <c r="U1943" i="2"/>
  <c r="U1944" i="2"/>
  <c r="U1945" i="2"/>
  <c r="U1946" i="2"/>
  <c r="U1947" i="2"/>
  <c r="U1948" i="2"/>
  <c r="U1949" i="2"/>
  <c r="U1950" i="2"/>
  <c r="U1951" i="2"/>
  <c r="U1952" i="2"/>
  <c r="U1953" i="2"/>
  <c r="U1954" i="2"/>
  <c r="U1955" i="2"/>
  <c r="U1956" i="2"/>
  <c r="U1957" i="2"/>
  <c r="U1958" i="2"/>
  <c r="U1959" i="2"/>
  <c r="U1960" i="2"/>
  <c r="U1961" i="2"/>
  <c r="U1962" i="2"/>
  <c r="U1963" i="2"/>
  <c r="U1964" i="2"/>
  <c r="U1965" i="2"/>
  <c r="U1966" i="2"/>
  <c r="U1967" i="2"/>
  <c r="U1968" i="2"/>
  <c r="U1969" i="2"/>
  <c r="U1970" i="2"/>
  <c r="U1971" i="2"/>
  <c r="U1972" i="2"/>
  <c r="U1973" i="2"/>
  <c r="U1974" i="2"/>
  <c r="U1975" i="2"/>
  <c r="U1976" i="2"/>
  <c r="U1977" i="2"/>
  <c r="U1978" i="2"/>
  <c r="U1979" i="2"/>
  <c r="U1980" i="2"/>
  <c r="U1981" i="2"/>
  <c r="U1982" i="2"/>
  <c r="U1983" i="2"/>
  <c r="U1984" i="2"/>
  <c r="U1985" i="2"/>
  <c r="U1986" i="2"/>
  <c r="U1987" i="2"/>
  <c r="U1988" i="2"/>
  <c r="U1989" i="2"/>
  <c r="U1990" i="2"/>
  <c r="U1991" i="2"/>
  <c r="U1992" i="2"/>
  <c r="U1993" i="2"/>
  <c r="U1994" i="2"/>
  <c r="U1995" i="2"/>
  <c r="U1996" i="2"/>
  <c r="U1997" i="2"/>
  <c r="U1998" i="2"/>
  <c r="U1999" i="2"/>
  <c r="U2000" i="2"/>
  <c r="T1002" i="2"/>
  <c r="T1003" i="2"/>
  <c r="V1003" i="2" s="1"/>
  <c r="T1004" i="2"/>
  <c r="T1005" i="2"/>
  <c r="V1005" i="2" s="1"/>
  <c r="T1006" i="2"/>
  <c r="V1006" i="2" s="1"/>
  <c r="T1007" i="2"/>
  <c r="V1007" i="2" s="1"/>
  <c r="T1008" i="2"/>
  <c r="V1008" i="2" s="1"/>
  <c r="T1009" i="2"/>
  <c r="T1010" i="2"/>
  <c r="T1011" i="2"/>
  <c r="V1011" i="2" s="1"/>
  <c r="T1012" i="2"/>
  <c r="T1013" i="2"/>
  <c r="V1013" i="2" s="1"/>
  <c r="T1014" i="2"/>
  <c r="T1015" i="2"/>
  <c r="T1016" i="2"/>
  <c r="T1017" i="2"/>
  <c r="T1018" i="2"/>
  <c r="T1019" i="2"/>
  <c r="V1019" i="2" s="1"/>
  <c r="T1020" i="2"/>
  <c r="T1021" i="2"/>
  <c r="V1021" i="2" s="1"/>
  <c r="T1022" i="2"/>
  <c r="V1022" i="2" s="1"/>
  <c r="T1023" i="2"/>
  <c r="V1023" i="2" s="1"/>
  <c r="T1024" i="2"/>
  <c r="V1024" i="2" s="1"/>
  <c r="T1025" i="2"/>
  <c r="V1025" i="2" s="1"/>
  <c r="T1026" i="2"/>
  <c r="T1027" i="2"/>
  <c r="V1027" i="2" s="1"/>
  <c r="T1028" i="2"/>
  <c r="T1029" i="2"/>
  <c r="V1029" i="2" s="1"/>
  <c r="T1030" i="2"/>
  <c r="V1030" i="2" s="1"/>
  <c r="T1031" i="2"/>
  <c r="V1031" i="2" s="1"/>
  <c r="T1032" i="2"/>
  <c r="V1032" i="2" s="1"/>
  <c r="T1033" i="2"/>
  <c r="V1033" i="2" s="1"/>
  <c r="T1034" i="2"/>
  <c r="T1035" i="2"/>
  <c r="V1035" i="2" s="1"/>
  <c r="T1036" i="2"/>
  <c r="T1037" i="2"/>
  <c r="V1037" i="2" s="1"/>
  <c r="T1038" i="2"/>
  <c r="V1038" i="2" s="1"/>
  <c r="T1039" i="2"/>
  <c r="V1039" i="2" s="1"/>
  <c r="T1040" i="2"/>
  <c r="V1040" i="2" s="1"/>
  <c r="T1041" i="2"/>
  <c r="T1042" i="2"/>
  <c r="T1043" i="2"/>
  <c r="T1044" i="2"/>
  <c r="T1045" i="2"/>
  <c r="V1045" i="2" s="1"/>
  <c r="T1046" i="2"/>
  <c r="V1046" i="2" s="1"/>
  <c r="T1047" i="2"/>
  <c r="V1047" i="2" s="1"/>
  <c r="T1048" i="2"/>
  <c r="V1048" i="2" s="1"/>
  <c r="T1049" i="2"/>
  <c r="T1050" i="2"/>
  <c r="T1051" i="2"/>
  <c r="V1051" i="2" s="1"/>
  <c r="T1052" i="2"/>
  <c r="T1053" i="2"/>
  <c r="V1053" i="2" s="1"/>
  <c r="T1054" i="2"/>
  <c r="V1054" i="2" s="1"/>
  <c r="T1055" i="2"/>
  <c r="V1055" i="2" s="1"/>
  <c r="T1056" i="2"/>
  <c r="V1056" i="2" s="1"/>
  <c r="T1057" i="2"/>
  <c r="T1058" i="2"/>
  <c r="T1059" i="2"/>
  <c r="V1059" i="2" s="1"/>
  <c r="T1060" i="2"/>
  <c r="T1061" i="2"/>
  <c r="V1061" i="2" s="1"/>
  <c r="T1062" i="2"/>
  <c r="T1063" i="2"/>
  <c r="V1063" i="2" s="1"/>
  <c r="T1064" i="2"/>
  <c r="V1064" i="2" s="1"/>
  <c r="T1065" i="2"/>
  <c r="T1066" i="2"/>
  <c r="T1067" i="2"/>
  <c r="V1067" i="2" s="1"/>
  <c r="T1068" i="2"/>
  <c r="T1069" i="2"/>
  <c r="V1069" i="2" s="1"/>
  <c r="T1070" i="2"/>
  <c r="V1070" i="2" s="1"/>
  <c r="T1071" i="2"/>
  <c r="V1071" i="2" s="1"/>
  <c r="T1072" i="2"/>
  <c r="V1072" i="2" s="1"/>
  <c r="T1073" i="2"/>
  <c r="T1074" i="2"/>
  <c r="T1075" i="2"/>
  <c r="V1075" i="2" s="1"/>
  <c r="T1076" i="2"/>
  <c r="T1077" i="2"/>
  <c r="V1077" i="2" s="1"/>
  <c r="T1078" i="2"/>
  <c r="V1078" i="2" s="1"/>
  <c r="T1079" i="2"/>
  <c r="V1079" i="2" s="1"/>
  <c r="T1080" i="2"/>
  <c r="V1080" i="2" s="1"/>
  <c r="T1081" i="2"/>
  <c r="T1082" i="2"/>
  <c r="T1083" i="2"/>
  <c r="V1083" i="2" s="1"/>
  <c r="T1084" i="2"/>
  <c r="T1085" i="2"/>
  <c r="V1085" i="2" s="1"/>
  <c r="T1086" i="2"/>
  <c r="V1086" i="2" s="1"/>
  <c r="T1087" i="2"/>
  <c r="T1088" i="2"/>
  <c r="T1089" i="2"/>
  <c r="T1090" i="2"/>
  <c r="T1091" i="2"/>
  <c r="V1091" i="2" s="1"/>
  <c r="T1092" i="2"/>
  <c r="T1093" i="2"/>
  <c r="V1093" i="2" s="1"/>
  <c r="T1094" i="2"/>
  <c r="V1094" i="2" s="1"/>
  <c r="T1095" i="2"/>
  <c r="V1095" i="2" s="1"/>
  <c r="T1096" i="2"/>
  <c r="V1096" i="2" s="1"/>
  <c r="T1097" i="2"/>
  <c r="V1097" i="2" s="1"/>
  <c r="T1098" i="2"/>
  <c r="T1099" i="2"/>
  <c r="V1099" i="2" s="1"/>
  <c r="T1100" i="2"/>
  <c r="T1101" i="2"/>
  <c r="V1101" i="2" s="1"/>
  <c r="T1102" i="2"/>
  <c r="V1102" i="2" s="1"/>
  <c r="T1103" i="2"/>
  <c r="V1103" i="2" s="1"/>
  <c r="T1104" i="2"/>
  <c r="V1104" i="2" s="1"/>
  <c r="T1105" i="2"/>
  <c r="V1105" i="2" s="1"/>
  <c r="T1106" i="2"/>
  <c r="T1107" i="2"/>
  <c r="V1107" i="2" s="1"/>
  <c r="T1108" i="2"/>
  <c r="T1109" i="2"/>
  <c r="V1109" i="2" s="1"/>
  <c r="T1110" i="2"/>
  <c r="V1110" i="2" s="1"/>
  <c r="T1111" i="2"/>
  <c r="V1111" i="2" s="1"/>
  <c r="T1112" i="2"/>
  <c r="V1112" i="2" s="1"/>
  <c r="T1113" i="2"/>
  <c r="T1114" i="2"/>
  <c r="T1115" i="2"/>
  <c r="V1115" i="2" s="1"/>
  <c r="T1116" i="2"/>
  <c r="T1117" i="2"/>
  <c r="V1117" i="2" s="1"/>
  <c r="T1118" i="2"/>
  <c r="V1118" i="2" s="1"/>
  <c r="T1119" i="2"/>
  <c r="V1119" i="2" s="1"/>
  <c r="T1120" i="2"/>
  <c r="V1120" i="2" s="1"/>
  <c r="T1121" i="2"/>
  <c r="T1122" i="2"/>
  <c r="T1123" i="2"/>
  <c r="V1123" i="2" s="1"/>
  <c r="T1124" i="2"/>
  <c r="T1125" i="2"/>
  <c r="V1125" i="2" s="1"/>
  <c r="T1126" i="2"/>
  <c r="V1126" i="2" s="1"/>
  <c r="T1127" i="2"/>
  <c r="V1127" i="2" s="1"/>
  <c r="T1128" i="2"/>
  <c r="V1128" i="2" s="1"/>
  <c r="T1129" i="2"/>
  <c r="T1130" i="2"/>
  <c r="T1131" i="2"/>
  <c r="V1131" i="2" s="1"/>
  <c r="T1132" i="2"/>
  <c r="T1133" i="2"/>
  <c r="V1133" i="2" s="1"/>
  <c r="T1134" i="2"/>
  <c r="T1135" i="2"/>
  <c r="T1136" i="2"/>
  <c r="V1136" i="2" s="1"/>
  <c r="T1137" i="2"/>
  <c r="T1138" i="2"/>
  <c r="T1139" i="2"/>
  <c r="V1139" i="2" s="1"/>
  <c r="T1140" i="2"/>
  <c r="T1141" i="2"/>
  <c r="V1141" i="2" s="1"/>
  <c r="T1142" i="2"/>
  <c r="T1143" i="2"/>
  <c r="V1143" i="2" s="1"/>
  <c r="T1144" i="2"/>
  <c r="V1144" i="2" s="1"/>
  <c r="T1145" i="2"/>
  <c r="T1146" i="2"/>
  <c r="T1147" i="2"/>
  <c r="V1147" i="2" s="1"/>
  <c r="T1148" i="2"/>
  <c r="T1149" i="2"/>
  <c r="V1149" i="2" s="1"/>
  <c r="T1150" i="2"/>
  <c r="V1150" i="2" s="1"/>
  <c r="T1151" i="2"/>
  <c r="V1151" i="2" s="1"/>
  <c r="T1152" i="2"/>
  <c r="V1152" i="2" s="1"/>
  <c r="T1153" i="2"/>
  <c r="V1153" i="2" s="1"/>
  <c r="T1154" i="2"/>
  <c r="T1155" i="2"/>
  <c r="V1155" i="2" s="1"/>
  <c r="T1156" i="2"/>
  <c r="T1157" i="2"/>
  <c r="V1157" i="2" s="1"/>
  <c r="T1158" i="2"/>
  <c r="V1158" i="2" s="1"/>
  <c r="T1159" i="2"/>
  <c r="V1159" i="2" s="1"/>
  <c r="T1160" i="2"/>
  <c r="T1161" i="2"/>
  <c r="T1162" i="2"/>
  <c r="T1163" i="2"/>
  <c r="T1164" i="2"/>
  <c r="T1165" i="2"/>
  <c r="V1165" i="2" s="1"/>
  <c r="T1166" i="2"/>
  <c r="V1166" i="2" s="1"/>
  <c r="T1167" i="2"/>
  <c r="V1167" i="2" s="1"/>
  <c r="T1168" i="2"/>
  <c r="V1168" i="2" s="1"/>
  <c r="T1169" i="2"/>
  <c r="V1169" i="2" s="1"/>
  <c r="T1170" i="2"/>
  <c r="T1171" i="2"/>
  <c r="V1171" i="2" s="1"/>
  <c r="T1172" i="2"/>
  <c r="T1173" i="2"/>
  <c r="V1173" i="2" s="1"/>
  <c r="T1174" i="2"/>
  <c r="V1174" i="2" s="1"/>
  <c r="T1175" i="2"/>
  <c r="V1175" i="2" s="1"/>
  <c r="T1176" i="2"/>
  <c r="V1176" i="2" s="1"/>
  <c r="T1177" i="2"/>
  <c r="T1178" i="2"/>
  <c r="T1179" i="2"/>
  <c r="V1179" i="2" s="1"/>
  <c r="T1180" i="2"/>
  <c r="T1181" i="2"/>
  <c r="V1181" i="2" s="1"/>
  <c r="T1182" i="2"/>
  <c r="V1182" i="2" s="1"/>
  <c r="T1183" i="2"/>
  <c r="V1183" i="2" s="1"/>
  <c r="T1184" i="2"/>
  <c r="V1184" i="2" s="1"/>
  <c r="T1185" i="2"/>
  <c r="V1185" i="2" s="1"/>
  <c r="T1186" i="2"/>
  <c r="T1187" i="2"/>
  <c r="V1187" i="2" s="1"/>
  <c r="T1188" i="2"/>
  <c r="T1189" i="2"/>
  <c r="V1189" i="2" s="1"/>
  <c r="T1190" i="2"/>
  <c r="V1190" i="2" s="1"/>
  <c r="T1191" i="2"/>
  <c r="V1191" i="2" s="1"/>
  <c r="T1192" i="2"/>
  <c r="V1192" i="2" s="1"/>
  <c r="T1193" i="2"/>
  <c r="V1193" i="2" s="1"/>
  <c r="T1194" i="2"/>
  <c r="T1195" i="2"/>
  <c r="V1195" i="2" s="1"/>
  <c r="T1196" i="2"/>
  <c r="T1197" i="2"/>
  <c r="V1197" i="2" s="1"/>
  <c r="T1198" i="2"/>
  <c r="V1198" i="2" s="1"/>
  <c r="T1199" i="2"/>
  <c r="V1199" i="2" s="1"/>
  <c r="T1200" i="2"/>
  <c r="V1200" i="2" s="1"/>
  <c r="T1201" i="2"/>
  <c r="V1201" i="2" s="1"/>
  <c r="T1202" i="2"/>
  <c r="T1203" i="2"/>
  <c r="V1203" i="2" s="1"/>
  <c r="T1204" i="2"/>
  <c r="T1205" i="2"/>
  <c r="V1205" i="2" s="1"/>
  <c r="T1206" i="2"/>
  <c r="V1206" i="2" s="1"/>
  <c r="T1207" i="2"/>
  <c r="T1208" i="2"/>
  <c r="T1209" i="2"/>
  <c r="V1209" i="2" s="1"/>
  <c r="T1210" i="2"/>
  <c r="T1211" i="2"/>
  <c r="V1211" i="2" s="1"/>
  <c r="T1212" i="2"/>
  <c r="T1213" i="2"/>
  <c r="V1213" i="2" s="1"/>
  <c r="T1214" i="2"/>
  <c r="V1214" i="2" s="1"/>
  <c r="T1215" i="2"/>
  <c r="T1216" i="2"/>
  <c r="V1216" i="2" s="1"/>
  <c r="T1217" i="2"/>
  <c r="V1217" i="2" s="1"/>
  <c r="T1218" i="2"/>
  <c r="T1219" i="2"/>
  <c r="V1219" i="2" s="1"/>
  <c r="T1220" i="2"/>
  <c r="T1221" i="2"/>
  <c r="V1221" i="2" s="1"/>
  <c r="T1222" i="2"/>
  <c r="V1222" i="2" s="1"/>
  <c r="T1223" i="2"/>
  <c r="V1223" i="2" s="1"/>
  <c r="T1224" i="2"/>
  <c r="V1224" i="2" s="1"/>
  <c r="T1225" i="2"/>
  <c r="V1225" i="2" s="1"/>
  <c r="T1226" i="2"/>
  <c r="T1227" i="2"/>
  <c r="V1227" i="2" s="1"/>
  <c r="T1228" i="2"/>
  <c r="T1229" i="2"/>
  <c r="V1229" i="2" s="1"/>
  <c r="T1230" i="2"/>
  <c r="V1230" i="2" s="1"/>
  <c r="T1231" i="2"/>
  <c r="V1231" i="2" s="1"/>
  <c r="T1232" i="2"/>
  <c r="V1232" i="2" s="1"/>
  <c r="T1233" i="2"/>
  <c r="T1234" i="2"/>
  <c r="T1235" i="2"/>
  <c r="V1235" i="2" s="1"/>
  <c r="T1236" i="2"/>
  <c r="T1237" i="2"/>
  <c r="V1237" i="2" s="1"/>
  <c r="T1238" i="2"/>
  <c r="V1238" i="2" s="1"/>
  <c r="T1239" i="2"/>
  <c r="V1239" i="2" s="1"/>
  <c r="T1240" i="2"/>
  <c r="V1240" i="2" s="1"/>
  <c r="T1241" i="2"/>
  <c r="V1241" i="2" s="1"/>
  <c r="T1242" i="2"/>
  <c r="T1243" i="2"/>
  <c r="V1243" i="2" s="1"/>
  <c r="T1244" i="2"/>
  <c r="T1245" i="2"/>
  <c r="V1245" i="2" s="1"/>
  <c r="T1246" i="2"/>
  <c r="V1246" i="2" s="1"/>
  <c r="T1247" i="2"/>
  <c r="V1247" i="2" s="1"/>
  <c r="T1248" i="2"/>
  <c r="V1248" i="2" s="1"/>
  <c r="T1249" i="2"/>
  <c r="V1249" i="2" s="1"/>
  <c r="T1250" i="2"/>
  <c r="T1251" i="2"/>
  <c r="V1251" i="2" s="1"/>
  <c r="T1252" i="2"/>
  <c r="T1253" i="2"/>
  <c r="V1253" i="2" s="1"/>
  <c r="T1254" i="2"/>
  <c r="T1255" i="2"/>
  <c r="V1255" i="2" s="1"/>
  <c r="T1256" i="2"/>
  <c r="V1256" i="2" s="1"/>
  <c r="T1257" i="2"/>
  <c r="V1257" i="2" s="1"/>
  <c r="T1258" i="2"/>
  <c r="T1259" i="2"/>
  <c r="V1259" i="2" s="1"/>
  <c r="T1260" i="2"/>
  <c r="T1261" i="2"/>
  <c r="V1261" i="2" s="1"/>
  <c r="T1262" i="2"/>
  <c r="T1263" i="2"/>
  <c r="V1263" i="2" s="1"/>
  <c r="T1264" i="2"/>
  <c r="V1264" i="2" s="1"/>
  <c r="T1265" i="2"/>
  <c r="V1265" i="2" s="1"/>
  <c r="T1266" i="2"/>
  <c r="T1267" i="2"/>
  <c r="V1267" i="2" s="1"/>
  <c r="T1268" i="2"/>
  <c r="T1269" i="2"/>
  <c r="V1269" i="2" s="1"/>
  <c r="T1270" i="2"/>
  <c r="V1270" i="2" s="1"/>
  <c r="T1271" i="2"/>
  <c r="V1271" i="2" s="1"/>
  <c r="T1272" i="2"/>
  <c r="V1272" i="2" s="1"/>
  <c r="T1273" i="2"/>
  <c r="V1273" i="2" s="1"/>
  <c r="T1274" i="2"/>
  <c r="T1275" i="2"/>
  <c r="V1275" i="2" s="1"/>
  <c r="T1276" i="2"/>
  <c r="T1277" i="2"/>
  <c r="V1277" i="2" s="1"/>
  <c r="T1278" i="2"/>
  <c r="V1278" i="2" s="1"/>
  <c r="T1279" i="2"/>
  <c r="V1279" i="2" s="1"/>
  <c r="T1280" i="2"/>
  <c r="T1281" i="2"/>
  <c r="T1282" i="2"/>
  <c r="T1283" i="2"/>
  <c r="V1283" i="2" s="1"/>
  <c r="T1284" i="2"/>
  <c r="T1285" i="2"/>
  <c r="V1285" i="2" s="1"/>
  <c r="T1286" i="2"/>
  <c r="V1286" i="2" s="1"/>
  <c r="T1287" i="2"/>
  <c r="V1287" i="2" s="1"/>
  <c r="T1288" i="2"/>
  <c r="T1289" i="2"/>
  <c r="V1289" i="2" s="1"/>
  <c r="T1290" i="2"/>
  <c r="T1291" i="2"/>
  <c r="V1291" i="2" s="1"/>
  <c r="T1292" i="2"/>
  <c r="T1293" i="2"/>
  <c r="V1293" i="2" s="1"/>
  <c r="T1294" i="2"/>
  <c r="V1294" i="2" s="1"/>
  <c r="T1295" i="2"/>
  <c r="V1295" i="2" s="1"/>
  <c r="T1296" i="2"/>
  <c r="V1296" i="2" s="1"/>
  <c r="T1297" i="2"/>
  <c r="V1297" i="2" s="1"/>
  <c r="T1298" i="2"/>
  <c r="T1299" i="2"/>
  <c r="V1299" i="2" s="1"/>
  <c r="T1300" i="2"/>
  <c r="T1301" i="2"/>
  <c r="V1301" i="2" s="1"/>
  <c r="T1302" i="2"/>
  <c r="V1302" i="2" s="1"/>
  <c r="T1303" i="2"/>
  <c r="V1303" i="2" s="1"/>
  <c r="T1304" i="2"/>
  <c r="V1304" i="2" s="1"/>
  <c r="T1305" i="2"/>
  <c r="V1305" i="2" s="1"/>
  <c r="T1306" i="2"/>
  <c r="T1307" i="2"/>
  <c r="V1307" i="2" s="1"/>
  <c r="T1308" i="2"/>
  <c r="T1309" i="2"/>
  <c r="V1309" i="2" s="1"/>
  <c r="T1310" i="2"/>
  <c r="V1310" i="2" s="1"/>
  <c r="T1311" i="2"/>
  <c r="V1311" i="2" s="1"/>
  <c r="T1312" i="2"/>
  <c r="V1312" i="2" s="1"/>
  <c r="T1313" i="2"/>
  <c r="V1313" i="2" s="1"/>
  <c r="T1314" i="2"/>
  <c r="T1315" i="2"/>
  <c r="V1315" i="2" s="1"/>
  <c r="T1316" i="2"/>
  <c r="T1317" i="2"/>
  <c r="V1317" i="2" s="1"/>
  <c r="T1318" i="2"/>
  <c r="V1318" i="2" s="1"/>
  <c r="T1319" i="2"/>
  <c r="V1319" i="2" s="1"/>
  <c r="T1320" i="2"/>
  <c r="V1320" i="2" s="1"/>
  <c r="T1321" i="2"/>
  <c r="V1321" i="2" s="1"/>
  <c r="T1322" i="2"/>
  <c r="T1323" i="2"/>
  <c r="V1323" i="2" s="1"/>
  <c r="T1324" i="2"/>
  <c r="T1325" i="2"/>
  <c r="V1325" i="2" s="1"/>
  <c r="T1326" i="2"/>
  <c r="V1326" i="2" s="1"/>
  <c r="T1327" i="2"/>
  <c r="T1328" i="2"/>
  <c r="V1328" i="2" s="1"/>
  <c r="T1329" i="2"/>
  <c r="V1329" i="2" s="1"/>
  <c r="T1330" i="2"/>
  <c r="T1331" i="2"/>
  <c r="V1331" i="2" s="1"/>
  <c r="T1332" i="2"/>
  <c r="T1333" i="2"/>
  <c r="V1333" i="2" s="1"/>
  <c r="T1334" i="2"/>
  <c r="T1335" i="2"/>
  <c r="T1336" i="2"/>
  <c r="V1336" i="2" s="1"/>
  <c r="T1337" i="2"/>
  <c r="V1337" i="2" s="1"/>
  <c r="T1338" i="2"/>
  <c r="T1339" i="2"/>
  <c r="V1339" i="2" s="1"/>
  <c r="T1340" i="2"/>
  <c r="T1341" i="2"/>
  <c r="V1341" i="2" s="1"/>
  <c r="T1342" i="2"/>
  <c r="V1342" i="2" s="1"/>
  <c r="T1343" i="2"/>
  <c r="V1343" i="2" s="1"/>
  <c r="T1344" i="2"/>
  <c r="V1344" i="2" s="1"/>
  <c r="T1345" i="2"/>
  <c r="V1345" i="2" s="1"/>
  <c r="T1346" i="2"/>
  <c r="T1347" i="2"/>
  <c r="V1347" i="2" s="1"/>
  <c r="T1348" i="2"/>
  <c r="T1349" i="2"/>
  <c r="V1349" i="2" s="1"/>
  <c r="T1350" i="2"/>
  <c r="V1350" i="2" s="1"/>
  <c r="T1351" i="2"/>
  <c r="V1351" i="2" s="1"/>
  <c r="T1352" i="2"/>
  <c r="T1353" i="2"/>
  <c r="T1354" i="2"/>
  <c r="T1355" i="2"/>
  <c r="V1355" i="2" s="1"/>
  <c r="T1356" i="2"/>
  <c r="T1357" i="2"/>
  <c r="V1357" i="2" s="1"/>
  <c r="T1358" i="2"/>
  <c r="V1358" i="2" s="1"/>
  <c r="T1359" i="2"/>
  <c r="T1360" i="2"/>
  <c r="V1360" i="2" s="1"/>
  <c r="T1361" i="2"/>
  <c r="V1361" i="2" s="1"/>
  <c r="T1362" i="2"/>
  <c r="T1363" i="2"/>
  <c r="V1363" i="2" s="1"/>
  <c r="T1364" i="2"/>
  <c r="T1365" i="2"/>
  <c r="V1365" i="2" s="1"/>
  <c r="T1366" i="2"/>
  <c r="V1366" i="2" s="1"/>
  <c r="T1367" i="2"/>
  <c r="V1367" i="2" s="1"/>
  <c r="T1368" i="2"/>
  <c r="V1368" i="2" s="1"/>
  <c r="T1369" i="2"/>
  <c r="V1369" i="2" s="1"/>
  <c r="T1370" i="2"/>
  <c r="T1371" i="2"/>
  <c r="V1371" i="2" s="1"/>
  <c r="T1372" i="2"/>
  <c r="T1373" i="2"/>
  <c r="V1373" i="2" s="1"/>
  <c r="T1374" i="2"/>
  <c r="V1374" i="2" s="1"/>
  <c r="T1375" i="2"/>
  <c r="T1376" i="2"/>
  <c r="T1377" i="2"/>
  <c r="T1378" i="2"/>
  <c r="T1379" i="2"/>
  <c r="V1379" i="2" s="1"/>
  <c r="T1380" i="2"/>
  <c r="T1381" i="2"/>
  <c r="V1381" i="2" s="1"/>
  <c r="T1382" i="2"/>
  <c r="V1382" i="2" s="1"/>
  <c r="T1383" i="2"/>
  <c r="V1383" i="2" s="1"/>
  <c r="T1384" i="2"/>
  <c r="V1384" i="2" s="1"/>
  <c r="T1385" i="2"/>
  <c r="V1385" i="2" s="1"/>
  <c r="T1386" i="2"/>
  <c r="T1387" i="2"/>
  <c r="V1387" i="2" s="1"/>
  <c r="T1388" i="2"/>
  <c r="T1389" i="2"/>
  <c r="V1389" i="2" s="1"/>
  <c r="T1390" i="2"/>
  <c r="V1390" i="2" s="1"/>
  <c r="T1391" i="2"/>
  <c r="V1391" i="2" s="1"/>
  <c r="T1392" i="2"/>
  <c r="V1392" i="2" s="1"/>
  <c r="T1393" i="2"/>
  <c r="T1394" i="2"/>
  <c r="T1395" i="2"/>
  <c r="V1395" i="2" s="1"/>
  <c r="T1396" i="2"/>
  <c r="T1397" i="2"/>
  <c r="V1397" i="2" s="1"/>
  <c r="T1398" i="2"/>
  <c r="V1398" i="2" s="1"/>
  <c r="T1399" i="2"/>
  <c r="T1400" i="2"/>
  <c r="T1401" i="2"/>
  <c r="V1401" i="2" s="1"/>
  <c r="T1402" i="2"/>
  <c r="T1403" i="2"/>
  <c r="V1403" i="2" s="1"/>
  <c r="T1404" i="2"/>
  <c r="T1405" i="2"/>
  <c r="V1405" i="2" s="1"/>
  <c r="T1406" i="2"/>
  <c r="V1406" i="2" s="1"/>
  <c r="T1407" i="2"/>
  <c r="V1407" i="2" s="1"/>
  <c r="T1408" i="2"/>
  <c r="V1408" i="2" s="1"/>
  <c r="T1409" i="2"/>
  <c r="V1409" i="2" s="1"/>
  <c r="T1410" i="2"/>
  <c r="T1411" i="2"/>
  <c r="V1411" i="2" s="1"/>
  <c r="T1412" i="2"/>
  <c r="T1413" i="2"/>
  <c r="V1413" i="2" s="1"/>
  <c r="T1414" i="2"/>
  <c r="V1414" i="2" s="1"/>
  <c r="T1415" i="2"/>
  <c r="V1415" i="2" s="1"/>
  <c r="T1416" i="2"/>
  <c r="T1417" i="2"/>
  <c r="T1418" i="2"/>
  <c r="T1419" i="2"/>
  <c r="V1419" i="2" s="1"/>
  <c r="T1420" i="2"/>
  <c r="T1421" i="2"/>
  <c r="V1421" i="2" s="1"/>
  <c r="T1422" i="2"/>
  <c r="V1422" i="2" s="1"/>
  <c r="T1423" i="2"/>
  <c r="V1423" i="2" s="1"/>
  <c r="T1424" i="2"/>
  <c r="V1424" i="2" s="1"/>
  <c r="T1425" i="2"/>
  <c r="V1425" i="2" s="1"/>
  <c r="T1426" i="2"/>
  <c r="V1426" i="2" s="1"/>
  <c r="T1427" i="2"/>
  <c r="V1427" i="2" s="1"/>
  <c r="T1428" i="2"/>
  <c r="T1429" i="2"/>
  <c r="V1429" i="2" s="1"/>
  <c r="T1430" i="2"/>
  <c r="V1430" i="2" s="1"/>
  <c r="T1431" i="2"/>
  <c r="V1431" i="2" s="1"/>
  <c r="T1432" i="2"/>
  <c r="T1433" i="2"/>
  <c r="T1434" i="2"/>
  <c r="T1435" i="2"/>
  <c r="V1435" i="2" s="1"/>
  <c r="T1436" i="2"/>
  <c r="T1437" i="2"/>
  <c r="V1437" i="2" s="1"/>
  <c r="T1438" i="2"/>
  <c r="V1438" i="2" s="1"/>
  <c r="T1439" i="2"/>
  <c r="V1439" i="2" s="1"/>
  <c r="T1440" i="2"/>
  <c r="V1440" i="2" s="1"/>
  <c r="T1441" i="2"/>
  <c r="V1441" i="2" s="1"/>
  <c r="T1442" i="2"/>
  <c r="V1442" i="2" s="1"/>
  <c r="T1443" i="2"/>
  <c r="V1443" i="2" s="1"/>
  <c r="T1444" i="2"/>
  <c r="T1445" i="2"/>
  <c r="V1445" i="2" s="1"/>
  <c r="T1446" i="2"/>
  <c r="V1446" i="2" s="1"/>
  <c r="T1447" i="2"/>
  <c r="V1447" i="2" s="1"/>
  <c r="T1448" i="2"/>
  <c r="T1449" i="2"/>
  <c r="T1450" i="2"/>
  <c r="T1451" i="2"/>
  <c r="V1451" i="2" s="1"/>
  <c r="T1452" i="2"/>
  <c r="T1453" i="2"/>
  <c r="V1453" i="2" s="1"/>
  <c r="T1454" i="2"/>
  <c r="V1454" i="2" s="1"/>
  <c r="T1455" i="2"/>
  <c r="V1455" i="2" s="1"/>
  <c r="T1456" i="2"/>
  <c r="V1456" i="2" s="1"/>
  <c r="T1457" i="2"/>
  <c r="V1457" i="2" s="1"/>
  <c r="T1458" i="2"/>
  <c r="V1458" i="2" s="1"/>
  <c r="T1459" i="2"/>
  <c r="V1459" i="2" s="1"/>
  <c r="T1460" i="2"/>
  <c r="T1461" i="2"/>
  <c r="V1461" i="2" s="1"/>
  <c r="T1462" i="2"/>
  <c r="V1462" i="2" s="1"/>
  <c r="T1463" i="2"/>
  <c r="V1463" i="2" s="1"/>
  <c r="T1464" i="2"/>
  <c r="T1465" i="2"/>
  <c r="T1466" i="2"/>
  <c r="T1467" i="2"/>
  <c r="V1467" i="2" s="1"/>
  <c r="T1468" i="2"/>
  <c r="T1469" i="2"/>
  <c r="V1469" i="2" s="1"/>
  <c r="T1470" i="2"/>
  <c r="V1470" i="2" s="1"/>
  <c r="T1471" i="2"/>
  <c r="V1471" i="2" s="1"/>
  <c r="T1472" i="2"/>
  <c r="V1472" i="2" s="1"/>
  <c r="T1473" i="2"/>
  <c r="V1473" i="2" s="1"/>
  <c r="T1474" i="2"/>
  <c r="V1474" i="2" s="1"/>
  <c r="T1475" i="2"/>
  <c r="V1475" i="2" s="1"/>
  <c r="T1476" i="2"/>
  <c r="T1477" i="2"/>
  <c r="V1477" i="2" s="1"/>
  <c r="T1478" i="2"/>
  <c r="V1478" i="2" s="1"/>
  <c r="T1479" i="2"/>
  <c r="V1479" i="2" s="1"/>
  <c r="T1480" i="2"/>
  <c r="T1481" i="2"/>
  <c r="T1482" i="2"/>
  <c r="T1483" i="2"/>
  <c r="V1483" i="2" s="1"/>
  <c r="T1484" i="2"/>
  <c r="T1485" i="2"/>
  <c r="V1485" i="2" s="1"/>
  <c r="T1486" i="2"/>
  <c r="V1486" i="2" s="1"/>
  <c r="T1487" i="2"/>
  <c r="V1487" i="2" s="1"/>
  <c r="T1488" i="2"/>
  <c r="V1488" i="2" s="1"/>
  <c r="T1489" i="2"/>
  <c r="V1489" i="2" s="1"/>
  <c r="T1490" i="2"/>
  <c r="V1490" i="2" s="1"/>
  <c r="T1491" i="2"/>
  <c r="V1491" i="2" s="1"/>
  <c r="T1492" i="2"/>
  <c r="T1493" i="2"/>
  <c r="V1493" i="2" s="1"/>
  <c r="T1494" i="2"/>
  <c r="V1494" i="2" s="1"/>
  <c r="T1495" i="2"/>
  <c r="V1495" i="2" s="1"/>
  <c r="T1496" i="2"/>
  <c r="T1497" i="2"/>
  <c r="T1498" i="2"/>
  <c r="T1499" i="2"/>
  <c r="V1499" i="2" s="1"/>
  <c r="T1500" i="2"/>
  <c r="T1501" i="2"/>
  <c r="V1501" i="2" s="1"/>
  <c r="T1502" i="2"/>
  <c r="V1502" i="2" s="1"/>
  <c r="T1503" i="2"/>
  <c r="V1503" i="2" s="1"/>
  <c r="T1504" i="2"/>
  <c r="V1504" i="2" s="1"/>
  <c r="T1505" i="2"/>
  <c r="V1505" i="2" s="1"/>
  <c r="T1506" i="2"/>
  <c r="V1506" i="2" s="1"/>
  <c r="T1507" i="2"/>
  <c r="V1507" i="2" s="1"/>
  <c r="T1508" i="2"/>
  <c r="T1509" i="2"/>
  <c r="V1509" i="2" s="1"/>
  <c r="T1510" i="2"/>
  <c r="V1510" i="2" s="1"/>
  <c r="T1511" i="2"/>
  <c r="V1511" i="2" s="1"/>
  <c r="T1512" i="2"/>
  <c r="T1513" i="2"/>
  <c r="T1514" i="2"/>
  <c r="T1515" i="2"/>
  <c r="V1515" i="2" s="1"/>
  <c r="T1516" i="2"/>
  <c r="T1517" i="2"/>
  <c r="V1517" i="2" s="1"/>
  <c r="T1518" i="2"/>
  <c r="V1518" i="2" s="1"/>
  <c r="T1519" i="2"/>
  <c r="V1519" i="2" s="1"/>
  <c r="T1520" i="2"/>
  <c r="V1520" i="2" s="1"/>
  <c r="T1521" i="2"/>
  <c r="V1521" i="2" s="1"/>
  <c r="T1522" i="2"/>
  <c r="V1522" i="2" s="1"/>
  <c r="T1523" i="2"/>
  <c r="V1523" i="2" s="1"/>
  <c r="T1524" i="2"/>
  <c r="T1525" i="2"/>
  <c r="V1525" i="2" s="1"/>
  <c r="T1526" i="2"/>
  <c r="V1526" i="2" s="1"/>
  <c r="T1527" i="2"/>
  <c r="V1527" i="2" s="1"/>
  <c r="T1528" i="2"/>
  <c r="T1529" i="2"/>
  <c r="T1530" i="2"/>
  <c r="T1531" i="2"/>
  <c r="V1531" i="2" s="1"/>
  <c r="T1532" i="2"/>
  <c r="T1533" i="2"/>
  <c r="V1533" i="2" s="1"/>
  <c r="T1534" i="2"/>
  <c r="V1534" i="2" s="1"/>
  <c r="T1535" i="2"/>
  <c r="V1535" i="2" s="1"/>
  <c r="T1536" i="2"/>
  <c r="V1536" i="2" s="1"/>
  <c r="T1537" i="2"/>
  <c r="V1537" i="2" s="1"/>
  <c r="T1538" i="2"/>
  <c r="V1538" i="2" s="1"/>
  <c r="T1539" i="2"/>
  <c r="V1539" i="2" s="1"/>
  <c r="T1540" i="2"/>
  <c r="T1541" i="2"/>
  <c r="V1541" i="2" s="1"/>
  <c r="T1542" i="2"/>
  <c r="T1543" i="2"/>
  <c r="T1544" i="2"/>
  <c r="T1545" i="2"/>
  <c r="V1545" i="2" s="1"/>
  <c r="T1546" i="2"/>
  <c r="V1546" i="2" s="1"/>
  <c r="T1547" i="2"/>
  <c r="V1547" i="2" s="1"/>
  <c r="T1548" i="2"/>
  <c r="T1549" i="2"/>
  <c r="V1549" i="2" s="1"/>
  <c r="T1550" i="2"/>
  <c r="V1550" i="2" s="1"/>
  <c r="T1551" i="2"/>
  <c r="V1551" i="2" s="1"/>
  <c r="T1552" i="2"/>
  <c r="V1552" i="2" s="1"/>
  <c r="T1553" i="2"/>
  <c r="T1554" i="2"/>
  <c r="V1554" i="2" s="1"/>
  <c r="T1555" i="2"/>
  <c r="V1555" i="2" s="1"/>
  <c r="T1556" i="2"/>
  <c r="T1557" i="2"/>
  <c r="V1557" i="2" s="1"/>
  <c r="T1558" i="2"/>
  <c r="T1559" i="2"/>
  <c r="V1559" i="2" s="1"/>
  <c r="T1560" i="2"/>
  <c r="V1560" i="2" s="1"/>
  <c r="T1561" i="2"/>
  <c r="V1561" i="2" s="1"/>
  <c r="T1562" i="2"/>
  <c r="V1562" i="2" s="1"/>
  <c r="T1563" i="2"/>
  <c r="V1563" i="2" s="1"/>
  <c r="T1564" i="2"/>
  <c r="T1565" i="2"/>
  <c r="V1565" i="2" s="1"/>
  <c r="T1566" i="2"/>
  <c r="V1566" i="2" s="1"/>
  <c r="T1567" i="2"/>
  <c r="T1568" i="2"/>
  <c r="T1569" i="2"/>
  <c r="T1570" i="2"/>
  <c r="V1570" i="2" s="1"/>
  <c r="T1571" i="2"/>
  <c r="V1571" i="2" s="1"/>
  <c r="T1572" i="2"/>
  <c r="T1573" i="2"/>
  <c r="V1573" i="2" s="1"/>
  <c r="T1574" i="2"/>
  <c r="V1574" i="2" s="1"/>
  <c r="T1575" i="2"/>
  <c r="V1575" i="2" s="1"/>
  <c r="T1576" i="2"/>
  <c r="V1576" i="2" s="1"/>
  <c r="T1577" i="2"/>
  <c r="V1577" i="2" s="1"/>
  <c r="T1578" i="2"/>
  <c r="V1578" i="2" s="1"/>
  <c r="T1579" i="2"/>
  <c r="V1579" i="2" s="1"/>
  <c r="T1580" i="2"/>
  <c r="T1581" i="2"/>
  <c r="V1581" i="2" s="1"/>
  <c r="T1582" i="2"/>
  <c r="T1583" i="2"/>
  <c r="T1584" i="2"/>
  <c r="V1584" i="2" s="1"/>
  <c r="T1585" i="2"/>
  <c r="V1585" i="2" s="1"/>
  <c r="T1586" i="2"/>
  <c r="V1586" i="2" s="1"/>
  <c r="T1587" i="2"/>
  <c r="V1587" i="2" s="1"/>
  <c r="T1588" i="2"/>
  <c r="T1589" i="2"/>
  <c r="V1589" i="2" s="1"/>
  <c r="T1590" i="2"/>
  <c r="V1590" i="2" s="1"/>
  <c r="T1591" i="2"/>
  <c r="V1591" i="2" s="1"/>
  <c r="T1592" i="2"/>
  <c r="T1593" i="2"/>
  <c r="T1594" i="2"/>
  <c r="T1595" i="2"/>
  <c r="V1595" i="2" s="1"/>
  <c r="T1596" i="2"/>
  <c r="T1597" i="2"/>
  <c r="V1597" i="2" s="1"/>
  <c r="T1598" i="2"/>
  <c r="V1598" i="2" s="1"/>
  <c r="T1599" i="2"/>
  <c r="V1599" i="2" s="1"/>
  <c r="T1600" i="2"/>
  <c r="V1600" i="2" s="1"/>
  <c r="T1601" i="2"/>
  <c r="V1601" i="2" s="1"/>
  <c r="T1602" i="2"/>
  <c r="V1602" i="2" s="1"/>
  <c r="T1603" i="2"/>
  <c r="V1603" i="2" s="1"/>
  <c r="T1604" i="2"/>
  <c r="T1605" i="2"/>
  <c r="V1605" i="2" s="1"/>
  <c r="T1606" i="2"/>
  <c r="T1607" i="2"/>
  <c r="T1608" i="2"/>
  <c r="T1609" i="2"/>
  <c r="V1609" i="2" s="1"/>
  <c r="T1610" i="2"/>
  <c r="V1610" i="2" s="1"/>
  <c r="T1611" i="2"/>
  <c r="V1611" i="2" s="1"/>
  <c r="T1612" i="2"/>
  <c r="T1613" i="2"/>
  <c r="V1613" i="2" s="1"/>
  <c r="T1614" i="2"/>
  <c r="V1614" i="2" s="1"/>
  <c r="T1615" i="2"/>
  <c r="V1615" i="2" s="1"/>
  <c r="T1616" i="2"/>
  <c r="V1616" i="2" s="1"/>
  <c r="T1617" i="2"/>
  <c r="T1618" i="2"/>
  <c r="V1618" i="2" s="1"/>
  <c r="T1619" i="2"/>
  <c r="V1619" i="2" s="1"/>
  <c r="T1620" i="2"/>
  <c r="T1621" i="2"/>
  <c r="V1621" i="2" s="1"/>
  <c r="T1622" i="2"/>
  <c r="T1623" i="2"/>
  <c r="V1623" i="2" s="1"/>
  <c r="T1624" i="2"/>
  <c r="V1624" i="2" s="1"/>
  <c r="T1625" i="2"/>
  <c r="V1625" i="2" s="1"/>
  <c r="T1626" i="2"/>
  <c r="V1626" i="2" s="1"/>
  <c r="T1627" i="2"/>
  <c r="V1627" i="2" s="1"/>
  <c r="T1628" i="2"/>
  <c r="T1629" i="2"/>
  <c r="V1629" i="2" s="1"/>
  <c r="T1630" i="2"/>
  <c r="V1630" i="2" s="1"/>
  <c r="T1631" i="2"/>
  <c r="T1632" i="2"/>
  <c r="T1633" i="2"/>
  <c r="T1634" i="2"/>
  <c r="V1634" i="2" s="1"/>
  <c r="T1635" i="2"/>
  <c r="V1635" i="2" s="1"/>
  <c r="T1636" i="2"/>
  <c r="T1637" i="2"/>
  <c r="V1637" i="2" s="1"/>
  <c r="T1638" i="2"/>
  <c r="V1638" i="2" s="1"/>
  <c r="T1639" i="2"/>
  <c r="V1639" i="2" s="1"/>
  <c r="T1640" i="2"/>
  <c r="V1640" i="2" s="1"/>
  <c r="T1641" i="2"/>
  <c r="V1641" i="2" s="1"/>
  <c r="T1642" i="2"/>
  <c r="V1642" i="2" s="1"/>
  <c r="T1643" i="2"/>
  <c r="V1643" i="2" s="1"/>
  <c r="T1644" i="2"/>
  <c r="T1645" i="2"/>
  <c r="V1645" i="2" s="1"/>
  <c r="T1646" i="2"/>
  <c r="T1647" i="2"/>
  <c r="T1648" i="2"/>
  <c r="V1648" i="2" s="1"/>
  <c r="T1649" i="2"/>
  <c r="V1649" i="2" s="1"/>
  <c r="T1650" i="2"/>
  <c r="V1650" i="2" s="1"/>
  <c r="T1651" i="2"/>
  <c r="V1651" i="2" s="1"/>
  <c r="T1652" i="2"/>
  <c r="T1653" i="2"/>
  <c r="V1653" i="2" s="1"/>
  <c r="T1654" i="2"/>
  <c r="V1654" i="2" s="1"/>
  <c r="T1655" i="2"/>
  <c r="V1655" i="2" s="1"/>
  <c r="T1656" i="2"/>
  <c r="T1657" i="2"/>
  <c r="T1658" i="2"/>
  <c r="T1659" i="2"/>
  <c r="V1659" i="2" s="1"/>
  <c r="T1660" i="2"/>
  <c r="T1661" i="2"/>
  <c r="V1661" i="2" s="1"/>
  <c r="T1662" i="2"/>
  <c r="V1662" i="2" s="1"/>
  <c r="T1663" i="2"/>
  <c r="V1663" i="2" s="1"/>
  <c r="T1664" i="2"/>
  <c r="V1664" i="2" s="1"/>
  <c r="T1665" i="2"/>
  <c r="V1665" i="2" s="1"/>
  <c r="T1666" i="2"/>
  <c r="V1666" i="2" s="1"/>
  <c r="T1667" i="2"/>
  <c r="V1667" i="2" s="1"/>
  <c r="T1668" i="2"/>
  <c r="T1669" i="2"/>
  <c r="V1669" i="2" s="1"/>
  <c r="T1670" i="2"/>
  <c r="T1671" i="2"/>
  <c r="V1671" i="2" s="1"/>
  <c r="T1672" i="2"/>
  <c r="V1672" i="2" s="1"/>
  <c r="T1673" i="2"/>
  <c r="V1673" i="2" s="1"/>
  <c r="T1674" i="2"/>
  <c r="V1674" i="2" s="1"/>
  <c r="T1675" i="2"/>
  <c r="V1675" i="2" s="1"/>
  <c r="T1676" i="2"/>
  <c r="T1677" i="2"/>
  <c r="V1677" i="2" s="1"/>
  <c r="T1678" i="2"/>
  <c r="T1679" i="2"/>
  <c r="T1680" i="2"/>
  <c r="T1681" i="2"/>
  <c r="V1681" i="2" s="1"/>
  <c r="T1682" i="2"/>
  <c r="V1682" i="2" s="1"/>
  <c r="T1683" i="2"/>
  <c r="V1683" i="2" s="1"/>
  <c r="T1684" i="2"/>
  <c r="T1685" i="2"/>
  <c r="V1685" i="2" s="1"/>
  <c r="T1686" i="2"/>
  <c r="V1686" i="2" s="1"/>
  <c r="T1687" i="2"/>
  <c r="V1687" i="2" s="1"/>
  <c r="T1688" i="2"/>
  <c r="T1689" i="2"/>
  <c r="T1690" i="2"/>
  <c r="T1691" i="2"/>
  <c r="V1691" i="2" s="1"/>
  <c r="T1692" i="2"/>
  <c r="T1693" i="2"/>
  <c r="V1693" i="2" s="1"/>
  <c r="T1694" i="2"/>
  <c r="V1694" i="2" s="1"/>
  <c r="T1695" i="2"/>
  <c r="V1695" i="2" s="1"/>
  <c r="T1696" i="2"/>
  <c r="V1696" i="2" s="1"/>
  <c r="T1697" i="2"/>
  <c r="V1697" i="2" s="1"/>
  <c r="T1698" i="2"/>
  <c r="V1698" i="2" s="1"/>
  <c r="T1699" i="2"/>
  <c r="V1699" i="2" s="1"/>
  <c r="T1700" i="2"/>
  <c r="T1701" i="2"/>
  <c r="V1701" i="2" s="1"/>
  <c r="T1702" i="2"/>
  <c r="T1703" i="2"/>
  <c r="V1703" i="2" s="1"/>
  <c r="T1704" i="2"/>
  <c r="V1704" i="2" s="1"/>
  <c r="T1705" i="2"/>
  <c r="V1705" i="2" s="1"/>
  <c r="T1706" i="2"/>
  <c r="V1706" i="2" s="1"/>
  <c r="T1707" i="2"/>
  <c r="V1707" i="2" s="1"/>
  <c r="T1708" i="2"/>
  <c r="T1709" i="2"/>
  <c r="V1709" i="2" s="1"/>
  <c r="T1710" i="2"/>
  <c r="T1711" i="2"/>
  <c r="T1712" i="2"/>
  <c r="T1713" i="2"/>
  <c r="V1713" i="2" s="1"/>
  <c r="T1714" i="2"/>
  <c r="V1714" i="2" s="1"/>
  <c r="T1715" i="2"/>
  <c r="V1715" i="2" s="1"/>
  <c r="T1716" i="2"/>
  <c r="T1717" i="2"/>
  <c r="V1717" i="2" s="1"/>
  <c r="T1718" i="2"/>
  <c r="V1718" i="2" s="1"/>
  <c r="T1719" i="2"/>
  <c r="V1719" i="2" s="1"/>
  <c r="T1720" i="2"/>
  <c r="T1721" i="2"/>
  <c r="T1722" i="2"/>
  <c r="T1723" i="2"/>
  <c r="V1723" i="2" s="1"/>
  <c r="T1724" i="2"/>
  <c r="T1725" i="2"/>
  <c r="V1725" i="2" s="1"/>
  <c r="T1726" i="2"/>
  <c r="V1726" i="2" s="1"/>
  <c r="T1727" i="2"/>
  <c r="V1727" i="2" s="1"/>
  <c r="T1728" i="2"/>
  <c r="V1728" i="2" s="1"/>
  <c r="T1729" i="2"/>
  <c r="V1729" i="2" s="1"/>
  <c r="T1730" i="2"/>
  <c r="V1730" i="2" s="1"/>
  <c r="T1731" i="2"/>
  <c r="V1731" i="2" s="1"/>
  <c r="T1732" i="2"/>
  <c r="T1733" i="2"/>
  <c r="V1733" i="2" s="1"/>
  <c r="T1734" i="2"/>
  <c r="T1735" i="2"/>
  <c r="V1735" i="2" s="1"/>
  <c r="T1736" i="2"/>
  <c r="V1736" i="2" s="1"/>
  <c r="T1737" i="2"/>
  <c r="V1737" i="2" s="1"/>
  <c r="T1738" i="2"/>
  <c r="V1738" i="2" s="1"/>
  <c r="T1739" i="2"/>
  <c r="V1739" i="2" s="1"/>
  <c r="T1740" i="2"/>
  <c r="T1741" i="2"/>
  <c r="V1741" i="2" s="1"/>
  <c r="T1742" i="2"/>
  <c r="T1743" i="2"/>
  <c r="T1744" i="2"/>
  <c r="V1744" i="2" s="1"/>
  <c r="T1745" i="2"/>
  <c r="V1745" i="2" s="1"/>
  <c r="T1746" i="2"/>
  <c r="V1746" i="2" s="1"/>
  <c r="T1747" i="2"/>
  <c r="V1747" i="2" s="1"/>
  <c r="T1748" i="2"/>
  <c r="T1749" i="2"/>
  <c r="V1749" i="2" s="1"/>
  <c r="T1750" i="2"/>
  <c r="T1751" i="2"/>
  <c r="T1752" i="2"/>
  <c r="T1753" i="2"/>
  <c r="V1753" i="2" s="1"/>
  <c r="T1754" i="2"/>
  <c r="V1754" i="2" s="1"/>
  <c r="T1755" i="2"/>
  <c r="V1755" i="2" s="1"/>
  <c r="T1756" i="2"/>
  <c r="T1757" i="2"/>
  <c r="V1757" i="2" s="1"/>
  <c r="T1758" i="2"/>
  <c r="V1758" i="2" s="1"/>
  <c r="T1759" i="2"/>
  <c r="T1760" i="2"/>
  <c r="T1761" i="2"/>
  <c r="T1762" i="2"/>
  <c r="V1762" i="2" s="1"/>
  <c r="T1763" i="2"/>
  <c r="V1763" i="2" s="1"/>
  <c r="T1764" i="2"/>
  <c r="T1765" i="2"/>
  <c r="V1765" i="2" s="1"/>
  <c r="T1766" i="2"/>
  <c r="V1766" i="2" s="1"/>
  <c r="T1767" i="2"/>
  <c r="V1767" i="2" s="1"/>
  <c r="T1768" i="2"/>
  <c r="T1769" i="2"/>
  <c r="T1770" i="2"/>
  <c r="T1771" i="2"/>
  <c r="V1771" i="2" s="1"/>
  <c r="T1772" i="2"/>
  <c r="T1773" i="2"/>
  <c r="V1773" i="2" s="1"/>
  <c r="T1774" i="2"/>
  <c r="V1774" i="2" s="1"/>
  <c r="T1775" i="2"/>
  <c r="V1775" i="2" s="1"/>
  <c r="T1776" i="2"/>
  <c r="V1776" i="2" s="1"/>
  <c r="T1777" i="2"/>
  <c r="T1778" i="2"/>
  <c r="V1778" i="2" s="1"/>
  <c r="T1779" i="2"/>
  <c r="T1780" i="2"/>
  <c r="T1781" i="2"/>
  <c r="V1781" i="2" s="1"/>
  <c r="T1782" i="2"/>
  <c r="V1782" i="2" s="1"/>
  <c r="T1783" i="2"/>
  <c r="V1783" i="2" s="1"/>
  <c r="T1784" i="2"/>
  <c r="V1784" i="2" s="1"/>
  <c r="T1785" i="2"/>
  <c r="V1785" i="2" s="1"/>
  <c r="T1786" i="2"/>
  <c r="V1786" i="2" s="1"/>
  <c r="T1787" i="2"/>
  <c r="V1787" i="2" s="1"/>
  <c r="T1788" i="2"/>
  <c r="V1788" i="2" s="1"/>
  <c r="T1789" i="2"/>
  <c r="V1789" i="2" s="1"/>
  <c r="T1790" i="2"/>
  <c r="V1790" i="2" s="1"/>
  <c r="T1791" i="2"/>
  <c r="V1791" i="2" s="1"/>
  <c r="T1792" i="2"/>
  <c r="V1792" i="2" s="1"/>
  <c r="T1793" i="2"/>
  <c r="V1793" i="2" s="1"/>
  <c r="T1794" i="2"/>
  <c r="V1794" i="2" s="1"/>
  <c r="T1795" i="2"/>
  <c r="V1795" i="2" s="1"/>
  <c r="T1796" i="2"/>
  <c r="T1797" i="2"/>
  <c r="V1797" i="2" s="1"/>
  <c r="T1798" i="2"/>
  <c r="T1799" i="2"/>
  <c r="V1799" i="2" s="1"/>
  <c r="T1800" i="2"/>
  <c r="V1800" i="2" s="1"/>
  <c r="T1801" i="2"/>
  <c r="V1801" i="2" s="1"/>
  <c r="T1802" i="2"/>
  <c r="V1802" i="2" s="1"/>
  <c r="T1803" i="2"/>
  <c r="V1803" i="2" s="1"/>
  <c r="T1804" i="2"/>
  <c r="T1805" i="2"/>
  <c r="V1805" i="2" s="1"/>
  <c r="T1806" i="2"/>
  <c r="T1807" i="2"/>
  <c r="T1808" i="2"/>
  <c r="V1808" i="2" s="1"/>
  <c r="T1809" i="2"/>
  <c r="V1809" i="2" s="1"/>
  <c r="T1810" i="2"/>
  <c r="V1810" i="2" s="1"/>
  <c r="T1811" i="2"/>
  <c r="V1811" i="2" s="1"/>
  <c r="T1812" i="2"/>
  <c r="T1813" i="2"/>
  <c r="V1813" i="2" s="1"/>
  <c r="T1814" i="2"/>
  <c r="V1814" i="2" s="1"/>
  <c r="T1815" i="2"/>
  <c r="T1816" i="2"/>
  <c r="T1817" i="2"/>
  <c r="V1817" i="2" s="1"/>
  <c r="T1818" i="2"/>
  <c r="V1818" i="2" s="1"/>
  <c r="T1819" i="2"/>
  <c r="V1819" i="2" s="1"/>
  <c r="T1820" i="2"/>
  <c r="T1821" i="2"/>
  <c r="V1821" i="2" s="1"/>
  <c r="T1822" i="2"/>
  <c r="V1822" i="2" s="1"/>
  <c r="T1823" i="2"/>
  <c r="T1824" i="2"/>
  <c r="T1825" i="2"/>
  <c r="T1826" i="2"/>
  <c r="V1826" i="2" s="1"/>
  <c r="T1827" i="2"/>
  <c r="V1827" i="2" s="1"/>
  <c r="T1828" i="2"/>
  <c r="T1829" i="2"/>
  <c r="V1829" i="2" s="1"/>
  <c r="T1830" i="2"/>
  <c r="V1830" i="2" s="1"/>
  <c r="T1831" i="2"/>
  <c r="V1831" i="2" s="1"/>
  <c r="T1832" i="2"/>
  <c r="T1833" i="2"/>
  <c r="T1834" i="2"/>
  <c r="T1835" i="2"/>
  <c r="V1835" i="2" s="1"/>
  <c r="T1836" i="2"/>
  <c r="T1837" i="2"/>
  <c r="V1837" i="2" s="1"/>
  <c r="T1838" i="2"/>
  <c r="V1838" i="2" s="1"/>
  <c r="T1839" i="2"/>
  <c r="V1839" i="2" s="1"/>
  <c r="T1840" i="2"/>
  <c r="V1840" i="2" s="1"/>
  <c r="T1841" i="2"/>
  <c r="T1842" i="2"/>
  <c r="V1842" i="2" s="1"/>
  <c r="T1843" i="2"/>
  <c r="T1844" i="2"/>
  <c r="T1845" i="2"/>
  <c r="V1845" i="2" s="1"/>
  <c r="T1846" i="2"/>
  <c r="V1846" i="2" s="1"/>
  <c r="T1847" i="2"/>
  <c r="V1847" i="2" s="1"/>
  <c r="T1848" i="2"/>
  <c r="V1848" i="2" s="1"/>
  <c r="T1849" i="2"/>
  <c r="V1849" i="2" s="1"/>
  <c r="T1850" i="2"/>
  <c r="V1850" i="2" s="1"/>
  <c r="T1851" i="2"/>
  <c r="V1851" i="2" s="1"/>
  <c r="T1852" i="2"/>
  <c r="V1852" i="2" s="1"/>
  <c r="T1853" i="2"/>
  <c r="V1853" i="2" s="1"/>
  <c r="T1854" i="2"/>
  <c r="V1854" i="2" s="1"/>
  <c r="T1855" i="2"/>
  <c r="V1855" i="2" s="1"/>
  <c r="T1856" i="2"/>
  <c r="V1856" i="2" s="1"/>
  <c r="T1857" i="2"/>
  <c r="V1857" i="2" s="1"/>
  <c r="T1858" i="2"/>
  <c r="V1858" i="2" s="1"/>
  <c r="T1859" i="2"/>
  <c r="V1859" i="2" s="1"/>
  <c r="T1860" i="2"/>
  <c r="T1861" i="2"/>
  <c r="V1861" i="2" s="1"/>
  <c r="T1862" i="2"/>
  <c r="T1863" i="2"/>
  <c r="V1863" i="2" s="1"/>
  <c r="T1864" i="2"/>
  <c r="V1864" i="2" s="1"/>
  <c r="T1865" i="2"/>
  <c r="V1865" i="2" s="1"/>
  <c r="T1866" i="2"/>
  <c r="V1866" i="2" s="1"/>
  <c r="T1867" i="2"/>
  <c r="V1867" i="2" s="1"/>
  <c r="T1868" i="2"/>
  <c r="T1869" i="2"/>
  <c r="V1869" i="2" s="1"/>
  <c r="T1870" i="2"/>
  <c r="T1871" i="2"/>
  <c r="T1872" i="2"/>
  <c r="V1872" i="2" s="1"/>
  <c r="T1873" i="2"/>
  <c r="V1873" i="2" s="1"/>
  <c r="T1874" i="2"/>
  <c r="V1874" i="2" s="1"/>
  <c r="T1875" i="2"/>
  <c r="V1875" i="2" s="1"/>
  <c r="T1876" i="2"/>
  <c r="T1877" i="2"/>
  <c r="V1877" i="2" s="1"/>
  <c r="T1878" i="2"/>
  <c r="V1878" i="2" s="1"/>
  <c r="T1879" i="2"/>
  <c r="T1880" i="2"/>
  <c r="T1881" i="2"/>
  <c r="V1881" i="2" s="1"/>
  <c r="T1882" i="2"/>
  <c r="V1882" i="2" s="1"/>
  <c r="T1883" i="2"/>
  <c r="V1883" i="2" s="1"/>
  <c r="T1884" i="2"/>
  <c r="T1885" i="2"/>
  <c r="V1885" i="2" s="1"/>
  <c r="T1886" i="2"/>
  <c r="V1886" i="2" s="1"/>
  <c r="T1887" i="2"/>
  <c r="T1888" i="2"/>
  <c r="T1889" i="2"/>
  <c r="T1890" i="2"/>
  <c r="V1890" i="2" s="1"/>
  <c r="T1891" i="2"/>
  <c r="V1891" i="2" s="1"/>
  <c r="T1892" i="2"/>
  <c r="T1893" i="2"/>
  <c r="V1893" i="2" s="1"/>
  <c r="T1894" i="2"/>
  <c r="V1894" i="2" s="1"/>
  <c r="T1895" i="2"/>
  <c r="V1895" i="2" s="1"/>
  <c r="T1896" i="2"/>
  <c r="T1897" i="2"/>
  <c r="T1898" i="2"/>
  <c r="T1899" i="2"/>
  <c r="V1899" i="2" s="1"/>
  <c r="T1900" i="2"/>
  <c r="T1901" i="2"/>
  <c r="V1901" i="2" s="1"/>
  <c r="T1902" i="2"/>
  <c r="V1902" i="2" s="1"/>
  <c r="T1903" i="2"/>
  <c r="V1903" i="2" s="1"/>
  <c r="T1904" i="2"/>
  <c r="V1904" i="2" s="1"/>
  <c r="T1905" i="2"/>
  <c r="T1906" i="2"/>
  <c r="V1906" i="2" s="1"/>
  <c r="T1907" i="2"/>
  <c r="T1908" i="2"/>
  <c r="T1909" i="2"/>
  <c r="V1909" i="2" s="1"/>
  <c r="T1910" i="2"/>
  <c r="V1910" i="2" s="1"/>
  <c r="T1911" i="2"/>
  <c r="V1911" i="2" s="1"/>
  <c r="T1912" i="2"/>
  <c r="V1912" i="2" s="1"/>
  <c r="T1913" i="2"/>
  <c r="V1913" i="2" s="1"/>
  <c r="T1914" i="2"/>
  <c r="V1914" i="2" s="1"/>
  <c r="T1915" i="2"/>
  <c r="V1915" i="2" s="1"/>
  <c r="T1916" i="2"/>
  <c r="T1917" i="2"/>
  <c r="V1917" i="2" s="1"/>
  <c r="T1918" i="2"/>
  <c r="V1918" i="2" s="1"/>
  <c r="T1919" i="2"/>
  <c r="V1919" i="2" s="1"/>
  <c r="T1920" i="2"/>
  <c r="V1920" i="2" s="1"/>
  <c r="T1921" i="2"/>
  <c r="V1921" i="2" s="1"/>
  <c r="T1922" i="2"/>
  <c r="V1922" i="2" s="1"/>
  <c r="T1923" i="2"/>
  <c r="V1923" i="2" s="1"/>
  <c r="T1924" i="2"/>
  <c r="T1925" i="2"/>
  <c r="V1925" i="2" s="1"/>
  <c r="T1926" i="2"/>
  <c r="T1927" i="2"/>
  <c r="V1927" i="2" s="1"/>
  <c r="T1928" i="2"/>
  <c r="V1928" i="2" s="1"/>
  <c r="T1929" i="2"/>
  <c r="V1929" i="2" s="1"/>
  <c r="T1930" i="2"/>
  <c r="V1930" i="2" s="1"/>
  <c r="T1931" i="2"/>
  <c r="V1931" i="2" s="1"/>
  <c r="T1932" i="2"/>
  <c r="T1933" i="2"/>
  <c r="V1933" i="2" s="1"/>
  <c r="T1934" i="2"/>
  <c r="T1935" i="2"/>
  <c r="T1936" i="2"/>
  <c r="V1936" i="2" s="1"/>
  <c r="T1937" i="2"/>
  <c r="V1937" i="2" s="1"/>
  <c r="T1938" i="2"/>
  <c r="V1938" i="2" s="1"/>
  <c r="T1939" i="2"/>
  <c r="V1939" i="2" s="1"/>
  <c r="T1940" i="2"/>
  <c r="T1941" i="2"/>
  <c r="V1941" i="2" s="1"/>
  <c r="T1942" i="2"/>
  <c r="V1942" i="2" s="1"/>
  <c r="T1943" i="2"/>
  <c r="T1944" i="2"/>
  <c r="T1945" i="2"/>
  <c r="V1945" i="2" s="1"/>
  <c r="T1946" i="2"/>
  <c r="V1946" i="2" s="1"/>
  <c r="T1947" i="2"/>
  <c r="V1947" i="2" s="1"/>
  <c r="T1948" i="2"/>
  <c r="T1949" i="2"/>
  <c r="V1949" i="2" s="1"/>
  <c r="T1950" i="2"/>
  <c r="V1950" i="2" s="1"/>
  <c r="T1951" i="2"/>
  <c r="T1952" i="2"/>
  <c r="T1953" i="2"/>
  <c r="T1954" i="2"/>
  <c r="V1954" i="2" s="1"/>
  <c r="T1955" i="2"/>
  <c r="V1955" i="2" s="1"/>
  <c r="T1956" i="2"/>
  <c r="T1957" i="2"/>
  <c r="V1957" i="2" s="1"/>
  <c r="T1958" i="2"/>
  <c r="V1958" i="2" s="1"/>
  <c r="T1959" i="2"/>
  <c r="V1959" i="2" s="1"/>
  <c r="T1960" i="2"/>
  <c r="T1961" i="2"/>
  <c r="T1962" i="2"/>
  <c r="T1963" i="2"/>
  <c r="V1963" i="2" s="1"/>
  <c r="T1964" i="2"/>
  <c r="T1965" i="2"/>
  <c r="V1965" i="2" s="1"/>
  <c r="T1966" i="2"/>
  <c r="V1966" i="2" s="1"/>
  <c r="T1967" i="2"/>
  <c r="V1967" i="2" s="1"/>
  <c r="T1968" i="2"/>
  <c r="V1968" i="2" s="1"/>
  <c r="T1969" i="2"/>
  <c r="T1970" i="2"/>
  <c r="V1970" i="2" s="1"/>
  <c r="T1971" i="2"/>
  <c r="T1972" i="2"/>
  <c r="T1973" i="2"/>
  <c r="V1973" i="2" s="1"/>
  <c r="T1974" i="2"/>
  <c r="V1974" i="2" s="1"/>
  <c r="T1975" i="2"/>
  <c r="V1975" i="2" s="1"/>
  <c r="T1976" i="2"/>
  <c r="V1976" i="2" s="1"/>
  <c r="T1977" i="2"/>
  <c r="T1978" i="2"/>
  <c r="V1978" i="2" s="1"/>
  <c r="T1979" i="2"/>
  <c r="T1980" i="2"/>
  <c r="T1981" i="2"/>
  <c r="V1981" i="2" s="1"/>
  <c r="T1982" i="2"/>
  <c r="V1982" i="2" s="1"/>
  <c r="T1983" i="2"/>
  <c r="V1983" i="2" s="1"/>
  <c r="T1984" i="2"/>
  <c r="V1984" i="2" s="1"/>
  <c r="T1985" i="2"/>
  <c r="T1986" i="2"/>
  <c r="V1986" i="2" s="1"/>
  <c r="T1987" i="2"/>
  <c r="T1988" i="2"/>
  <c r="T1989" i="2"/>
  <c r="V1989" i="2" s="1"/>
  <c r="T1990" i="2"/>
  <c r="V1990" i="2" s="1"/>
  <c r="T1991" i="2"/>
  <c r="V1991" i="2" s="1"/>
  <c r="T1992" i="2"/>
  <c r="V1992" i="2" s="1"/>
  <c r="T1993" i="2"/>
  <c r="T1994" i="2"/>
  <c r="V1994" i="2" s="1"/>
  <c r="T1995" i="2"/>
  <c r="T1996" i="2"/>
  <c r="T1997" i="2"/>
  <c r="V1997" i="2" s="1"/>
  <c r="T1998" i="2"/>
  <c r="V1998" i="2" s="1"/>
  <c r="T1999" i="2"/>
  <c r="V1999" i="2" s="1"/>
  <c r="T2000" i="2"/>
  <c r="V2000" i="2" s="1"/>
  <c r="S1002" i="2"/>
  <c r="S1003" i="2"/>
  <c r="S1004" i="2"/>
  <c r="S1005" i="2"/>
  <c r="S1006" i="2"/>
  <c r="S1007" i="2"/>
  <c r="S1008" i="2"/>
  <c r="S1009" i="2"/>
  <c r="S1010" i="2"/>
  <c r="S1011" i="2"/>
  <c r="S1012" i="2"/>
  <c r="S1013" i="2"/>
  <c r="S1014" i="2"/>
  <c r="S1015" i="2"/>
  <c r="S1016" i="2"/>
  <c r="S1017" i="2"/>
  <c r="S1018" i="2"/>
  <c r="S1019" i="2"/>
  <c r="S1020" i="2"/>
  <c r="S1021" i="2"/>
  <c r="S1022" i="2"/>
  <c r="S1023" i="2"/>
  <c r="S1024" i="2"/>
  <c r="S1025" i="2"/>
  <c r="S1026" i="2"/>
  <c r="S1027" i="2"/>
  <c r="S1028" i="2"/>
  <c r="S1029" i="2"/>
  <c r="S1030" i="2"/>
  <c r="S1031" i="2"/>
  <c r="S1032" i="2"/>
  <c r="S1033" i="2"/>
  <c r="S1034" i="2"/>
  <c r="S1035" i="2"/>
  <c r="S1036" i="2"/>
  <c r="S1037" i="2"/>
  <c r="S1038" i="2"/>
  <c r="S1039" i="2"/>
  <c r="S1040" i="2"/>
  <c r="S1041" i="2"/>
  <c r="S1042" i="2"/>
  <c r="S1043" i="2"/>
  <c r="S1044" i="2"/>
  <c r="S1045" i="2"/>
  <c r="S1046" i="2"/>
  <c r="S1047" i="2"/>
  <c r="S1048" i="2"/>
  <c r="S1049" i="2"/>
  <c r="S1050" i="2"/>
  <c r="S1051" i="2"/>
  <c r="S1052" i="2"/>
  <c r="S1053" i="2"/>
  <c r="S1054" i="2"/>
  <c r="S1055" i="2"/>
  <c r="S1056" i="2"/>
  <c r="S1057" i="2"/>
  <c r="S1058" i="2"/>
  <c r="S1059" i="2"/>
  <c r="S1060" i="2"/>
  <c r="S1061" i="2"/>
  <c r="S1062" i="2"/>
  <c r="S1063" i="2"/>
  <c r="S1064" i="2"/>
  <c r="S1065" i="2"/>
  <c r="S1066" i="2"/>
  <c r="S1067" i="2"/>
  <c r="S1068" i="2"/>
  <c r="S1069" i="2"/>
  <c r="S1070" i="2"/>
  <c r="S1071" i="2"/>
  <c r="S1072" i="2"/>
  <c r="S1073" i="2"/>
  <c r="S1074" i="2"/>
  <c r="S1075" i="2"/>
  <c r="S1076" i="2"/>
  <c r="S1077" i="2"/>
  <c r="S1078" i="2"/>
  <c r="S1079" i="2"/>
  <c r="S1080" i="2"/>
  <c r="S1081" i="2"/>
  <c r="S1082" i="2"/>
  <c r="S1083" i="2"/>
  <c r="S1084" i="2"/>
  <c r="S1085" i="2"/>
  <c r="S1086" i="2"/>
  <c r="S1087" i="2"/>
  <c r="S1088" i="2"/>
  <c r="S1089" i="2"/>
  <c r="S1090" i="2"/>
  <c r="S1091" i="2"/>
  <c r="S1092" i="2"/>
  <c r="S1093" i="2"/>
  <c r="S1094" i="2"/>
  <c r="S1095" i="2"/>
  <c r="S1096" i="2"/>
  <c r="S1097" i="2"/>
  <c r="S1098" i="2"/>
  <c r="S1099" i="2"/>
  <c r="S1100" i="2"/>
  <c r="S1101" i="2"/>
  <c r="S1102" i="2"/>
  <c r="S1103" i="2"/>
  <c r="S1104" i="2"/>
  <c r="S1105" i="2"/>
  <c r="S1106" i="2"/>
  <c r="S1107" i="2"/>
  <c r="S1108" i="2"/>
  <c r="S1109" i="2"/>
  <c r="S1110" i="2"/>
  <c r="S1111" i="2"/>
  <c r="S1112" i="2"/>
  <c r="S1113" i="2"/>
  <c r="S1114" i="2"/>
  <c r="S1115" i="2"/>
  <c r="S1116" i="2"/>
  <c r="S1117" i="2"/>
  <c r="S1118" i="2"/>
  <c r="S1119" i="2"/>
  <c r="S1120" i="2"/>
  <c r="S1121" i="2"/>
  <c r="S1122" i="2"/>
  <c r="S1123" i="2"/>
  <c r="S1124" i="2"/>
  <c r="S1125" i="2"/>
  <c r="S1126" i="2"/>
  <c r="S1127" i="2"/>
  <c r="S1128" i="2"/>
  <c r="S1129" i="2"/>
  <c r="S1130" i="2"/>
  <c r="S1131" i="2"/>
  <c r="S1132" i="2"/>
  <c r="S1133" i="2"/>
  <c r="S1134" i="2"/>
  <c r="S1135" i="2"/>
  <c r="S1136" i="2"/>
  <c r="S1137" i="2"/>
  <c r="S1138" i="2"/>
  <c r="S1139" i="2"/>
  <c r="S1140" i="2"/>
  <c r="S1141" i="2"/>
  <c r="S1142" i="2"/>
  <c r="S1143" i="2"/>
  <c r="S1144" i="2"/>
  <c r="S1145" i="2"/>
  <c r="S1146" i="2"/>
  <c r="S1147" i="2"/>
  <c r="S1148" i="2"/>
  <c r="S1149" i="2"/>
  <c r="S1150" i="2"/>
  <c r="S1151" i="2"/>
  <c r="S1152" i="2"/>
  <c r="S1153" i="2"/>
  <c r="S1154" i="2"/>
  <c r="S1155" i="2"/>
  <c r="S1156" i="2"/>
  <c r="S1157" i="2"/>
  <c r="S1158" i="2"/>
  <c r="S1159" i="2"/>
  <c r="S1160" i="2"/>
  <c r="S1161" i="2"/>
  <c r="S1162" i="2"/>
  <c r="S1163" i="2"/>
  <c r="S1164" i="2"/>
  <c r="S1165" i="2"/>
  <c r="S1166" i="2"/>
  <c r="S1167" i="2"/>
  <c r="S1168" i="2"/>
  <c r="S1169" i="2"/>
  <c r="S1170" i="2"/>
  <c r="S1171" i="2"/>
  <c r="S1172" i="2"/>
  <c r="S1173" i="2"/>
  <c r="S1174" i="2"/>
  <c r="S1175" i="2"/>
  <c r="S1176" i="2"/>
  <c r="S1177" i="2"/>
  <c r="S1178" i="2"/>
  <c r="S1179" i="2"/>
  <c r="S1180" i="2"/>
  <c r="S1181" i="2"/>
  <c r="S1182" i="2"/>
  <c r="S1183" i="2"/>
  <c r="S1184" i="2"/>
  <c r="S1185" i="2"/>
  <c r="S1186" i="2"/>
  <c r="S1187" i="2"/>
  <c r="S1188" i="2"/>
  <c r="S1189" i="2"/>
  <c r="S1190" i="2"/>
  <c r="S1191" i="2"/>
  <c r="S1192" i="2"/>
  <c r="S1193" i="2"/>
  <c r="S1194" i="2"/>
  <c r="S1195" i="2"/>
  <c r="S1196" i="2"/>
  <c r="S1197" i="2"/>
  <c r="S1198" i="2"/>
  <c r="S1199" i="2"/>
  <c r="S1200" i="2"/>
  <c r="S1201" i="2"/>
  <c r="S1202" i="2"/>
  <c r="S1203" i="2"/>
  <c r="S1204" i="2"/>
  <c r="S1205" i="2"/>
  <c r="S1206" i="2"/>
  <c r="S1207" i="2"/>
  <c r="S1208" i="2"/>
  <c r="S1209" i="2"/>
  <c r="S1210" i="2"/>
  <c r="S1211" i="2"/>
  <c r="S1212" i="2"/>
  <c r="S1213" i="2"/>
  <c r="S1214" i="2"/>
  <c r="S1215" i="2"/>
  <c r="S1216" i="2"/>
  <c r="S1217" i="2"/>
  <c r="S1218" i="2"/>
  <c r="S1219" i="2"/>
  <c r="S1220" i="2"/>
  <c r="S1221" i="2"/>
  <c r="S1222" i="2"/>
  <c r="S1223" i="2"/>
  <c r="S1224" i="2"/>
  <c r="S1225" i="2"/>
  <c r="S1226" i="2"/>
  <c r="S1227" i="2"/>
  <c r="S1228" i="2"/>
  <c r="S1229" i="2"/>
  <c r="S1230" i="2"/>
  <c r="S1231" i="2"/>
  <c r="S1232" i="2"/>
  <c r="S1233" i="2"/>
  <c r="S1234" i="2"/>
  <c r="S1235" i="2"/>
  <c r="S1236" i="2"/>
  <c r="S1237" i="2"/>
  <c r="S1238" i="2"/>
  <c r="S1239" i="2"/>
  <c r="S1240" i="2"/>
  <c r="S1241" i="2"/>
  <c r="S1242" i="2"/>
  <c r="S1243" i="2"/>
  <c r="S1244" i="2"/>
  <c r="S1245" i="2"/>
  <c r="S1246" i="2"/>
  <c r="S1247" i="2"/>
  <c r="S1248" i="2"/>
  <c r="S1249" i="2"/>
  <c r="S1250" i="2"/>
  <c r="S1251" i="2"/>
  <c r="S1252" i="2"/>
  <c r="S1253" i="2"/>
  <c r="S1254" i="2"/>
  <c r="S1255" i="2"/>
  <c r="S1256" i="2"/>
  <c r="S1257" i="2"/>
  <c r="S1258" i="2"/>
  <c r="S1259" i="2"/>
  <c r="S1260" i="2"/>
  <c r="S1261" i="2"/>
  <c r="S1262" i="2"/>
  <c r="S1263" i="2"/>
  <c r="S1264" i="2"/>
  <c r="S1265" i="2"/>
  <c r="S1266" i="2"/>
  <c r="S1267" i="2"/>
  <c r="S1268" i="2"/>
  <c r="S1269" i="2"/>
  <c r="S1270" i="2"/>
  <c r="S1271" i="2"/>
  <c r="S1272" i="2"/>
  <c r="S1273" i="2"/>
  <c r="S1274" i="2"/>
  <c r="S1275" i="2"/>
  <c r="S1276" i="2"/>
  <c r="S1277" i="2"/>
  <c r="S1278" i="2"/>
  <c r="S1279" i="2"/>
  <c r="S1280" i="2"/>
  <c r="S1281" i="2"/>
  <c r="S1282" i="2"/>
  <c r="S1283" i="2"/>
  <c r="S1284" i="2"/>
  <c r="S1285" i="2"/>
  <c r="S1286" i="2"/>
  <c r="S1287" i="2"/>
  <c r="S1288" i="2"/>
  <c r="S1289" i="2"/>
  <c r="S1290" i="2"/>
  <c r="S1291" i="2"/>
  <c r="S1292" i="2"/>
  <c r="S1293" i="2"/>
  <c r="S1294" i="2"/>
  <c r="S1295" i="2"/>
  <c r="S1296" i="2"/>
  <c r="S1297" i="2"/>
  <c r="S1298" i="2"/>
  <c r="S1299" i="2"/>
  <c r="S1300" i="2"/>
  <c r="S1301" i="2"/>
  <c r="S1302" i="2"/>
  <c r="S1303" i="2"/>
  <c r="S1304" i="2"/>
  <c r="S1305" i="2"/>
  <c r="S1306" i="2"/>
  <c r="S1307" i="2"/>
  <c r="S1308" i="2"/>
  <c r="S1309" i="2"/>
  <c r="S1310" i="2"/>
  <c r="S1311" i="2"/>
  <c r="S1312" i="2"/>
  <c r="S1313" i="2"/>
  <c r="S1314" i="2"/>
  <c r="S1315" i="2"/>
  <c r="S1316" i="2"/>
  <c r="S1317" i="2"/>
  <c r="S1318" i="2"/>
  <c r="S1319" i="2"/>
  <c r="S1320" i="2"/>
  <c r="S1321" i="2"/>
  <c r="S1322" i="2"/>
  <c r="S1323" i="2"/>
  <c r="S1324" i="2"/>
  <c r="S1325" i="2"/>
  <c r="S1326" i="2"/>
  <c r="S1327" i="2"/>
  <c r="S1328" i="2"/>
  <c r="S1329" i="2"/>
  <c r="S1330" i="2"/>
  <c r="S1331" i="2"/>
  <c r="S1332" i="2"/>
  <c r="S1333" i="2"/>
  <c r="S1334" i="2"/>
  <c r="S1335" i="2"/>
  <c r="S1336" i="2"/>
  <c r="S1337" i="2"/>
  <c r="S1338" i="2"/>
  <c r="S1339" i="2"/>
  <c r="S1340" i="2"/>
  <c r="S1341" i="2"/>
  <c r="S1342" i="2"/>
  <c r="S1343" i="2"/>
  <c r="S1344" i="2"/>
  <c r="S1345" i="2"/>
  <c r="S1346" i="2"/>
  <c r="S1347" i="2"/>
  <c r="S1348" i="2"/>
  <c r="S1349" i="2"/>
  <c r="S1350" i="2"/>
  <c r="S1351" i="2"/>
  <c r="S1352" i="2"/>
  <c r="S1353" i="2"/>
  <c r="S1354" i="2"/>
  <c r="S1355" i="2"/>
  <c r="S1356" i="2"/>
  <c r="S1357" i="2"/>
  <c r="S1358" i="2"/>
  <c r="S1359" i="2"/>
  <c r="S1360" i="2"/>
  <c r="S1361" i="2"/>
  <c r="S1362" i="2"/>
  <c r="S1363" i="2"/>
  <c r="S1364" i="2"/>
  <c r="S1365" i="2"/>
  <c r="S1366" i="2"/>
  <c r="S1367" i="2"/>
  <c r="S1368" i="2"/>
  <c r="S1369" i="2"/>
  <c r="S1370" i="2"/>
  <c r="S1371" i="2"/>
  <c r="S1372" i="2"/>
  <c r="S1373" i="2"/>
  <c r="S1374" i="2"/>
  <c r="S1375" i="2"/>
  <c r="S1376" i="2"/>
  <c r="S1377" i="2"/>
  <c r="S1378" i="2"/>
  <c r="S1379" i="2"/>
  <c r="S1380" i="2"/>
  <c r="S1381" i="2"/>
  <c r="S1382" i="2"/>
  <c r="S1383" i="2"/>
  <c r="S1384" i="2"/>
  <c r="S1385" i="2"/>
  <c r="S1386" i="2"/>
  <c r="S1387" i="2"/>
  <c r="S1388" i="2"/>
  <c r="S1389" i="2"/>
  <c r="S1390" i="2"/>
  <c r="S1391" i="2"/>
  <c r="S1392" i="2"/>
  <c r="S1393" i="2"/>
  <c r="S1394" i="2"/>
  <c r="S1395" i="2"/>
  <c r="S1396" i="2"/>
  <c r="S1397" i="2"/>
  <c r="S1398" i="2"/>
  <c r="S1399" i="2"/>
  <c r="S1400" i="2"/>
  <c r="S1401" i="2"/>
  <c r="S1402" i="2"/>
  <c r="S1403" i="2"/>
  <c r="S1404" i="2"/>
  <c r="S1405" i="2"/>
  <c r="S1406" i="2"/>
  <c r="S1407" i="2"/>
  <c r="S1408" i="2"/>
  <c r="S1409" i="2"/>
  <c r="S1410" i="2"/>
  <c r="S1411" i="2"/>
  <c r="S1412" i="2"/>
  <c r="S1413" i="2"/>
  <c r="S1414" i="2"/>
  <c r="S1415" i="2"/>
  <c r="S1416" i="2"/>
  <c r="S1417" i="2"/>
  <c r="S1418" i="2"/>
  <c r="S1419" i="2"/>
  <c r="S1420" i="2"/>
  <c r="S1421" i="2"/>
  <c r="S1422" i="2"/>
  <c r="S1423" i="2"/>
  <c r="S1424" i="2"/>
  <c r="S1425" i="2"/>
  <c r="S1426" i="2"/>
  <c r="S1427" i="2"/>
  <c r="S1428" i="2"/>
  <c r="S1429" i="2"/>
  <c r="S1430" i="2"/>
  <c r="S1431" i="2"/>
  <c r="S1432" i="2"/>
  <c r="S1433" i="2"/>
  <c r="S1434" i="2"/>
  <c r="S1435" i="2"/>
  <c r="S1436" i="2"/>
  <c r="S1437" i="2"/>
  <c r="S1438" i="2"/>
  <c r="S1439" i="2"/>
  <c r="S1440" i="2"/>
  <c r="S1441" i="2"/>
  <c r="S1442" i="2"/>
  <c r="S1443" i="2"/>
  <c r="S1444" i="2"/>
  <c r="S1445" i="2"/>
  <c r="S1446" i="2"/>
  <c r="S1447" i="2"/>
  <c r="S1448" i="2"/>
  <c r="S1449" i="2"/>
  <c r="S1450" i="2"/>
  <c r="S1451" i="2"/>
  <c r="S1452" i="2"/>
  <c r="S1453" i="2"/>
  <c r="S1454" i="2"/>
  <c r="S1455" i="2"/>
  <c r="S1456" i="2"/>
  <c r="S1457" i="2"/>
  <c r="S1458" i="2"/>
  <c r="S1459" i="2"/>
  <c r="S1460" i="2"/>
  <c r="S1461" i="2"/>
  <c r="S1462" i="2"/>
  <c r="S1463" i="2"/>
  <c r="S1464" i="2"/>
  <c r="S1465" i="2"/>
  <c r="S1466" i="2"/>
  <c r="S1467" i="2"/>
  <c r="S1468" i="2"/>
  <c r="S1469" i="2"/>
  <c r="S1470" i="2"/>
  <c r="S1471" i="2"/>
  <c r="S1472" i="2"/>
  <c r="S1473" i="2"/>
  <c r="S1474" i="2"/>
  <c r="S1475" i="2"/>
  <c r="S1476" i="2"/>
  <c r="S1477" i="2"/>
  <c r="S1478" i="2"/>
  <c r="S1479" i="2"/>
  <c r="S1480" i="2"/>
  <c r="S1481" i="2"/>
  <c r="S1482" i="2"/>
  <c r="S1483" i="2"/>
  <c r="S1484" i="2"/>
  <c r="S1485" i="2"/>
  <c r="S1486" i="2"/>
  <c r="S1487" i="2"/>
  <c r="S1488" i="2"/>
  <c r="S1489" i="2"/>
  <c r="S1490" i="2"/>
  <c r="S1491" i="2"/>
  <c r="S1492" i="2"/>
  <c r="S1493" i="2"/>
  <c r="S1494" i="2"/>
  <c r="S1495" i="2"/>
  <c r="S1496" i="2"/>
  <c r="S1497" i="2"/>
  <c r="S1498" i="2"/>
  <c r="S1499" i="2"/>
  <c r="S1500" i="2"/>
  <c r="S1501" i="2"/>
  <c r="S1502" i="2"/>
  <c r="S1503" i="2"/>
  <c r="S1504" i="2"/>
  <c r="S1505" i="2"/>
  <c r="S1506" i="2"/>
  <c r="S1507" i="2"/>
  <c r="S1508" i="2"/>
  <c r="S1509" i="2"/>
  <c r="S1510" i="2"/>
  <c r="S1511" i="2"/>
  <c r="S1512" i="2"/>
  <c r="S1513" i="2"/>
  <c r="S1514" i="2"/>
  <c r="S1515" i="2"/>
  <c r="S1516" i="2"/>
  <c r="S1517" i="2"/>
  <c r="S1518" i="2"/>
  <c r="S1519" i="2"/>
  <c r="S1520" i="2"/>
  <c r="S1521" i="2"/>
  <c r="S1522" i="2"/>
  <c r="S1523" i="2"/>
  <c r="S1524" i="2"/>
  <c r="S1525" i="2"/>
  <c r="S1526" i="2"/>
  <c r="S1527" i="2"/>
  <c r="S1528" i="2"/>
  <c r="S1529" i="2"/>
  <c r="S1530" i="2"/>
  <c r="S1531" i="2"/>
  <c r="S1532" i="2"/>
  <c r="S1533" i="2"/>
  <c r="S1534" i="2"/>
  <c r="S1535" i="2"/>
  <c r="S1536" i="2"/>
  <c r="S1537" i="2"/>
  <c r="S1538" i="2"/>
  <c r="S1539" i="2"/>
  <c r="S1540" i="2"/>
  <c r="S1541" i="2"/>
  <c r="S1542" i="2"/>
  <c r="S1543" i="2"/>
  <c r="S1544" i="2"/>
  <c r="S1545" i="2"/>
  <c r="S1546" i="2"/>
  <c r="S1547" i="2"/>
  <c r="S1548" i="2"/>
  <c r="S1549" i="2"/>
  <c r="S1550" i="2"/>
  <c r="S1551" i="2"/>
  <c r="S1552" i="2"/>
  <c r="S1553" i="2"/>
  <c r="S1554" i="2"/>
  <c r="S1555" i="2"/>
  <c r="S1556" i="2"/>
  <c r="S1557" i="2"/>
  <c r="S1558" i="2"/>
  <c r="S1559" i="2"/>
  <c r="S1560" i="2"/>
  <c r="S1561" i="2"/>
  <c r="S1562" i="2"/>
  <c r="S1563" i="2"/>
  <c r="S1564" i="2"/>
  <c r="S1565" i="2"/>
  <c r="S1566" i="2"/>
  <c r="S1567" i="2"/>
  <c r="S1568" i="2"/>
  <c r="S1569" i="2"/>
  <c r="S1570" i="2"/>
  <c r="S1571" i="2"/>
  <c r="S1572" i="2"/>
  <c r="S1573" i="2"/>
  <c r="S1574" i="2"/>
  <c r="S1575" i="2"/>
  <c r="S1576" i="2"/>
  <c r="S1577" i="2"/>
  <c r="S1578" i="2"/>
  <c r="S1579" i="2"/>
  <c r="S1580" i="2"/>
  <c r="S1581" i="2"/>
  <c r="S1582" i="2"/>
  <c r="S1583" i="2"/>
  <c r="S1584" i="2"/>
  <c r="S1585" i="2"/>
  <c r="S1586" i="2"/>
  <c r="S1587" i="2"/>
  <c r="S1588" i="2"/>
  <c r="S1589" i="2"/>
  <c r="S1590" i="2"/>
  <c r="S1591" i="2"/>
  <c r="S1592" i="2"/>
  <c r="S1593" i="2"/>
  <c r="S1594" i="2"/>
  <c r="S1595" i="2"/>
  <c r="S1596" i="2"/>
  <c r="S1597" i="2"/>
  <c r="S1598" i="2"/>
  <c r="S1599" i="2"/>
  <c r="S1600" i="2"/>
  <c r="S1601" i="2"/>
  <c r="S1602" i="2"/>
  <c r="S1603" i="2"/>
  <c r="S1604" i="2"/>
  <c r="S1605" i="2"/>
  <c r="S1606" i="2"/>
  <c r="S1607" i="2"/>
  <c r="S1608" i="2"/>
  <c r="S1609" i="2"/>
  <c r="S1610" i="2"/>
  <c r="S1611" i="2"/>
  <c r="S1612" i="2"/>
  <c r="S1613" i="2"/>
  <c r="S1614" i="2"/>
  <c r="S1615" i="2"/>
  <c r="S1616" i="2"/>
  <c r="S1617" i="2"/>
  <c r="S1618" i="2"/>
  <c r="S1619" i="2"/>
  <c r="S1620" i="2"/>
  <c r="S1621" i="2"/>
  <c r="S1622" i="2"/>
  <c r="S1623" i="2"/>
  <c r="S1624" i="2"/>
  <c r="S1625" i="2"/>
  <c r="S1626" i="2"/>
  <c r="S1627" i="2"/>
  <c r="S1628" i="2"/>
  <c r="S1629" i="2"/>
  <c r="S1630" i="2"/>
  <c r="S1631" i="2"/>
  <c r="S1632" i="2"/>
  <c r="S1633" i="2"/>
  <c r="S1634" i="2"/>
  <c r="S1635" i="2"/>
  <c r="S1636" i="2"/>
  <c r="S1637" i="2"/>
  <c r="S1638" i="2"/>
  <c r="S1639" i="2"/>
  <c r="S1640" i="2"/>
  <c r="S1641" i="2"/>
  <c r="S1642" i="2"/>
  <c r="S1643" i="2"/>
  <c r="S1644" i="2"/>
  <c r="S1645" i="2"/>
  <c r="S1646" i="2"/>
  <c r="S1647" i="2"/>
  <c r="S1648" i="2"/>
  <c r="S1649" i="2"/>
  <c r="S1650" i="2"/>
  <c r="S1651" i="2"/>
  <c r="S1652" i="2"/>
  <c r="S1653" i="2"/>
  <c r="S1654" i="2"/>
  <c r="S1655" i="2"/>
  <c r="S1656" i="2"/>
  <c r="S1657" i="2"/>
  <c r="S1658" i="2"/>
  <c r="S1659" i="2"/>
  <c r="S1660" i="2"/>
  <c r="S1661" i="2"/>
  <c r="S1662" i="2"/>
  <c r="S1663" i="2"/>
  <c r="S1664" i="2"/>
  <c r="S1665" i="2"/>
  <c r="S1666" i="2"/>
  <c r="S1667" i="2"/>
  <c r="S1668" i="2"/>
  <c r="S1669" i="2"/>
  <c r="S1670" i="2"/>
  <c r="S1671" i="2"/>
  <c r="S1672" i="2"/>
  <c r="S1673" i="2"/>
  <c r="S1674" i="2"/>
  <c r="S1675" i="2"/>
  <c r="S1676" i="2"/>
  <c r="S1677" i="2"/>
  <c r="S1678" i="2"/>
  <c r="S1679" i="2"/>
  <c r="S1680" i="2"/>
  <c r="S1681" i="2"/>
  <c r="S1682" i="2"/>
  <c r="S1683" i="2"/>
  <c r="S1684" i="2"/>
  <c r="S1685" i="2"/>
  <c r="S1686" i="2"/>
  <c r="S1687" i="2"/>
  <c r="S1688" i="2"/>
  <c r="S1689" i="2"/>
  <c r="S1690" i="2"/>
  <c r="S1691" i="2"/>
  <c r="S1692" i="2"/>
  <c r="S1693" i="2"/>
  <c r="S1694" i="2"/>
  <c r="S1695" i="2"/>
  <c r="S1696" i="2"/>
  <c r="S1697" i="2"/>
  <c r="S1698" i="2"/>
  <c r="S1699" i="2"/>
  <c r="S1700" i="2"/>
  <c r="S1701" i="2"/>
  <c r="S1702" i="2"/>
  <c r="S1703" i="2"/>
  <c r="S1704" i="2"/>
  <c r="S1705" i="2"/>
  <c r="S1706" i="2"/>
  <c r="S1707" i="2"/>
  <c r="S1708" i="2"/>
  <c r="S1709" i="2"/>
  <c r="S1710" i="2"/>
  <c r="S1711" i="2"/>
  <c r="S1712" i="2"/>
  <c r="S1713" i="2"/>
  <c r="S1714" i="2"/>
  <c r="S1715" i="2"/>
  <c r="S1716" i="2"/>
  <c r="S1717" i="2"/>
  <c r="S1718" i="2"/>
  <c r="S1719" i="2"/>
  <c r="S1720" i="2"/>
  <c r="S1721" i="2"/>
  <c r="S1722" i="2"/>
  <c r="S1723" i="2"/>
  <c r="S1724" i="2"/>
  <c r="S1725" i="2"/>
  <c r="S1726" i="2"/>
  <c r="S1727" i="2"/>
  <c r="S1728" i="2"/>
  <c r="S1729" i="2"/>
  <c r="S1730" i="2"/>
  <c r="S1731" i="2"/>
  <c r="S1732" i="2"/>
  <c r="S1733" i="2"/>
  <c r="S1734" i="2"/>
  <c r="S1735" i="2"/>
  <c r="S1736" i="2"/>
  <c r="S1737" i="2"/>
  <c r="S1738" i="2"/>
  <c r="S1739" i="2"/>
  <c r="S1740" i="2"/>
  <c r="S1741" i="2"/>
  <c r="S1742" i="2"/>
  <c r="S1743" i="2"/>
  <c r="S1744" i="2"/>
  <c r="S1745" i="2"/>
  <c r="S1746" i="2"/>
  <c r="S1747" i="2"/>
  <c r="S1748" i="2"/>
  <c r="S1749" i="2"/>
  <c r="S1750" i="2"/>
  <c r="S1751" i="2"/>
  <c r="S1752" i="2"/>
  <c r="S1753" i="2"/>
  <c r="S1754" i="2"/>
  <c r="S1755" i="2"/>
  <c r="S1756" i="2"/>
  <c r="S1757" i="2"/>
  <c r="S1758" i="2"/>
  <c r="S1759" i="2"/>
  <c r="S1760" i="2"/>
  <c r="S1761" i="2"/>
  <c r="S1762" i="2"/>
  <c r="S1763" i="2"/>
  <c r="S1764" i="2"/>
  <c r="S1765" i="2"/>
  <c r="S1766" i="2"/>
  <c r="S1767" i="2"/>
  <c r="S1768" i="2"/>
  <c r="S1769" i="2"/>
  <c r="S1770" i="2"/>
  <c r="S1771" i="2"/>
  <c r="S1772" i="2"/>
  <c r="S1773" i="2"/>
  <c r="S1774" i="2"/>
  <c r="S1775" i="2"/>
  <c r="S1776" i="2"/>
  <c r="S1777" i="2"/>
  <c r="S1778" i="2"/>
  <c r="S1779" i="2"/>
  <c r="S1780" i="2"/>
  <c r="S1781" i="2"/>
  <c r="S1782" i="2"/>
  <c r="S1783" i="2"/>
  <c r="S1784" i="2"/>
  <c r="S1785" i="2"/>
  <c r="S1786" i="2"/>
  <c r="S1787" i="2"/>
  <c r="S1788" i="2"/>
  <c r="S1789" i="2"/>
  <c r="S1790" i="2"/>
  <c r="S1791" i="2"/>
  <c r="S1792" i="2"/>
  <c r="S1793" i="2"/>
  <c r="S1794" i="2"/>
  <c r="S1795" i="2"/>
  <c r="S1796" i="2"/>
  <c r="S1797" i="2"/>
  <c r="S1798" i="2"/>
  <c r="S1799" i="2"/>
  <c r="S1800" i="2"/>
  <c r="S1801" i="2"/>
  <c r="S1802" i="2"/>
  <c r="S1803" i="2"/>
  <c r="S1804" i="2"/>
  <c r="S1805" i="2"/>
  <c r="S1806" i="2"/>
  <c r="S1807" i="2"/>
  <c r="S1808" i="2"/>
  <c r="S1809" i="2"/>
  <c r="S1810" i="2"/>
  <c r="S1811" i="2"/>
  <c r="S1812" i="2"/>
  <c r="S1813" i="2"/>
  <c r="S1814" i="2"/>
  <c r="S1815" i="2"/>
  <c r="S1816" i="2"/>
  <c r="S1817" i="2"/>
  <c r="S1818" i="2"/>
  <c r="S1819" i="2"/>
  <c r="S1820" i="2"/>
  <c r="S1821" i="2"/>
  <c r="S1822" i="2"/>
  <c r="S1823" i="2"/>
  <c r="S1824" i="2"/>
  <c r="S1825" i="2"/>
  <c r="S1826" i="2"/>
  <c r="S1827" i="2"/>
  <c r="S1828" i="2"/>
  <c r="S1829" i="2"/>
  <c r="S1830" i="2"/>
  <c r="S1831" i="2"/>
  <c r="S1832" i="2"/>
  <c r="S1833" i="2"/>
  <c r="S1834" i="2"/>
  <c r="S1835" i="2"/>
  <c r="S1836" i="2"/>
  <c r="S1837" i="2"/>
  <c r="S1838" i="2"/>
  <c r="S1839" i="2"/>
  <c r="S1840" i="2"/>
  <c r="S1841" i="2"/>
  <c r="S1842" i="2"/>
  <c r="S1843" i="2"/>
  <c r="S1844" i="2"/>
  <c r="S1845" i="2"/>
  <c r="S1846" i="2"/>
  <c r="S1847" i="2"/>
  <c r="S1848" i="2"/>
  <c r="S1849" i="2"/>
  <c r="S1850" i="2"/>
  <c r="S1851" i="2"/>
  <c r="S1852" i="2"/>
  <c r="S1853" i="2"/>
  <c r="S1854" i="2"/>
  <c r="S1855" i="2"/>
  <c r="S1856" i="2"/>
  <c r="S1857" i="2"/>
  <c r="S1858" i="2"/>
  <c r="S1859" i="2"/>
  <c r="S1860" i="2"/>
  <c r="S1861" i="2"/>
  <c r="S1862" i="2"/>
  <c r="S1863" i="2"/>
  <c r="S1864" i="2"/>
  <c r="S1865" i="2"/>
  <c r="S1866" i="2"/>
  <c r="S1867" i="2"/>
  <c r="S1868" i="2"/>
  <c r="S1869" i="2"/>
  <c r="S1870" i="2"/>
  <c r="S1871" i="2"/>
  <c r="S1872" i="2"/>
  <c r="S1873" i="2"/>
  <c r="S1874" i="2"/>
  <c r="S1875" i="2"/>
  <c r="S1876" i="2"/>
  <c r="S1877" i="2"/>
  <c r="S1878" i="2"/>
  <c r="S1879" i="2"/>
  <c r="S1880" i="2"/>
  <c r="S1881" i="2"/>
  <c r="S1882" i="2"/>
  <c r="S1883" i="2"/>
  <c r="S1884" i="2"/>
  <c r="S1885" i="2"/>
  <c r="S1886" i="2"/>
  <c r="S1887" i="2"/>
  <c r="S1888" i="2"/>
  <c r="S1889" i="2"/>
  <c r="S1890" i="2"/>
  <c r="S1891" i="2"/>
  <c r="S1892" i="2"/>
  <c r="S1893" i="2"/>
  <c r="S1894" i="2"/>
  <c r="S1895" i="2"/>
  <c r="S1896" i="2"/>
  <c r="S1897" i="2"/>
  <c r="S1898" i="2"/>
  <c r="S1899" i="2"/>
  <c r="S1900" i="2"/>
  <c r="S1901" i="2"/>
  <c r="S1902" i="2"/>
  <c r="S1903" i="2"/>
  <c r="S1904" i="2"/>
  <c r="S1905" i="2"/>
  <c r="S1906" i="2"/>
  <c r="S1907" i="2"/>
  <c r="S1908" i="2"/>
  <c r="S1909" i="2"/>
  <c r="S1910" i="2"/>
  <c r="S1911" i="2"/>
  <c r="S1912" i="2"/>
  <c r="S1913" i="2"/>
  <c r="S1914" i="2"/>
  <c r="S1915" i="2"/>
  <c r="S1916" i="2"/>
  <c r="S1917" i="2"/>
  <c r="S1918" i="2"/>
  <c r="S1919" i="2"/>
  <c r="S1920" i="2"/>
  <c r="S1921" i="2"/>
  <c r="S1922" i="2"/>
  <c r="S1923" i="2"/>
  <c r="S1924" i="2"/>
  <c r="S1925" i="2"/>
  <c r="S1926" i="2"/>
  <c r="S1927" i="2"/>
  <c r="S1928" i="2"/>
  <c r="S1929" i="2"/>
  <c r="S1930" i="2"/>
  <c r="S1931" i="2"/>
  <c r="S1932" i="2"/>
  <c r="S1933" i="2"/>
  <c r="S1934" i="2"/>
  <c r="S1935" i="2"/>
  <c r="S1936" i="2"/>
  <c r="S1937" i="2"/>
  <c r="S1938" i="2"/>
  <c r="S1939" i="2"/>
  <c r="S1940" i="2"/>
  <c r="S1941" i="2"/>
  <c r="S1942" i="2"/>
  <c r="S1943" i="2"/>
  <c r="S1944" i="2"/>
  <c r="S1945" i="2"/>
  <c r="S1946" i="2"/>
  <c r="S1947" i="2"/>
  <c r="S1948" i="2"/>
  <c r="S1949" i="2"/>
  <c r="S1950" i="2"/>
  <c r="S1951" i="2"/>
  <c r="S1952" i="2"/>
  <c r="S1953" i="2"/>
  <c r="S1954" i="2"/>
  <c r="S1955" i="2"/>
  <c r="S1956" i="2"/>
  <c r="S1957" i="2"/>
  <c r="S1958" i="2"/>
  <c r="S1959" i="2"/>
  <c r="S1960" i="2"/>
  <c r="S1961" i="2"/>
  <c r="S1962" i="2"/>
  <c r="S1963" i="2"/>
  <c r="S1964" i="2"/>
  <c r="S1965" i="2"/>
  <c r="S1966" i="2"/>
  <c r="S1967" i="2"/>
  <c r="S1968" i="2"/>
  <c r="S1969" i="2"/>
  <c r="S1970" i="2"/>
  <c r="S1971" i="2"/>
  <c r="S1972" i="2"/>
  <c r="S1973" i="2"/>
  <c r="S1974" i="2"/>
  <c r="S1975" i="2"/>
  <c r="S1976" i="2"/>
  <c r="S1977" i="2"/>
  <c r="S1978" i="2"/>
  <c r="S1979" i="2"/>
  <c r="S1980" i="2"/>
  <c r="S1981" i="2"/>
  <c r="S1982" i="2"/>
  <c r="S1983" i="2"/>
  <c r="S1984" i="2"/>
  <c r="S1985" i="2"/>
  <c r="S1986" i="2"/>
  <c r="S1987" i="2"/>
  <c r="S1988" i="2"/>
  <c r="S1989" i="2"/>
  <c r="S1990" i="2"/>
  <c r="S1991" i="2"/>
  <c r="S1992" i="2"/>
  <c r="S1993" i="2"/>
  <c r="S1994" i="2"/>
  <c r="S1995" i="2"/>
  <c r="S1996" i="2"/>
  <c r="S1997" i="2"/>
  <c r="S1998" i="2"/>
  <c r="S1999" i="2"/>
  <c r="S2000" i="2"/>
  <c r="V1996" i="2" l="1"/>
  <c r="V1980" i="2"/>
  <c r="V1964" i="2"/>
  <c r="V1956" i="2"/>
  <c r="V1948" i="2"/>
  <c r="V1940" i="2"/>
  <c r="V1932" i="2"/>
  <c r="V1924" i="2"/>
  <c r="V1892" i="2"/>
  <c r="V1884" i="2"/>
  <c r="V1876" i="2"/>
  <c r="V1868" i="2"/>
  <c r="V1860" i="2"/>
  <c r="V1844" i="2"/>
  <c r="V1836" i="2"/>
  <c r="V1828" i="2"/>
  <c r="V1820" i="2"/>
  <c r="V1812" i="2"/>
  <c r="V1804" i="2"/>
  <c r="V1796" i="2"/>
  <c r="V1780" i="2"/>
  <c r="V1772" i="2"/>
  <c r="V1764" i="2"/>
  <c r="V1756" i="2"/>
  <c r="V1748" i="2"/>
  <c r="V1740" i="2"/>
  <c r="V1732" i="2"/>
  <c r="V1724" i="2"/>
  <c r="V1716" i="2"/>
  <c r="V1708" i="2"/>
  <c r="V1700" i="2"/>
  <c r="V1692" i="2"/>
  <c r="V1684" i="2"/>
  <c r="V1676" i="2"/>
  <c r="V1668" i="2"/>
  <c r="V1660" i="2"/>
  <c r="V1652" i="2"/>
  <c r="V1644" i="2"/>
  <c r="V1636" i="2"/>
  <c r="V1628" i="2"/>
  <c r="V1620" i="2"/>
  <c r="V1612" i="2"/>
  <c r="V1604" i="2"/>
  <c r="V1596" i="2"/>
  <c r="V1588" i="2"/>
  <c r="V1316" i="2"/>
  <c r="V1308" i="2"/>
  <c r="V1300" i="2"/>
  <c r="V1252" i="2"/>
  <c r="V1244" i="2"/>
  <c r="V1188" i="2"/>
  <c r="V1180" i="2"/>
  <c r="V1172" i="2"/>
  <c r="V1124" i="2"/>
  <c r="V1108" i="2"/>
  <c r="V1060" i="2"/>
  <c r="V1052" i="2"/>
  <c r="V1044" i="2"/>
  <c r="V1908" i="2"/>
  <c r="V1900" i="2"/>
  <c r="V1988" i="2"/>
  <c r="V1972" i="2"/>
  <c r="V1580" i="2"/>
  <c r="V1572" i="2"/>
  <c r="V1564" i="2"/>
  <c r="V1556" i="2"/>
  <c r="V1548" i="2"/>
  <c r="V1540" i="2"/>
  <c r="V1532" i="2"/>
  <c r="V1524" i="2"/>
  <c r="V1516" i="2"/>
  <c r="V1508" i="2"/>
  <c r="V1500" i="2"/>
  <c r="V1492" i="2"/>
  <c r="V1484" i="2"/>
  <c r="V1476" i="2"/>
  <c r="V1468" i="2"/>
  <c r="V1460" i="2"/>
  <c r="V1452" i="2"/>
  <c r="V1444" i="2"/>
  <c r="V1436" i="2"/>
  <c r="V1428" i="2"/>
  <c r="V1420" i="2"/>
  <c r="V1412" i="2"/>
  <c r="V1404" i="2"/>
  <c r="V1396" i="2"/>
  <c r="V1388" i="2"/>
  <c r="V1380" i="2"/>
  <c r="V1372" i="2"/>
  <c r="V1364" i="2"/>
  <c r="V1356" i="2"/>
  <c r="V1348" i="2"/>
  <c r="V1340" i="2"/>
  <c r="V1332" i="2"/>
  <c r="V1324" i="2"/>
  <c r="V1292" i="2"/>
  <c r="V1284" i="2"/>
  <c r="V1276" i="2"/>
  <c r="V1268" i="2"/>
  <c r="V1260" i="2"/>
  <c r="V1228" i="2"/>
  <c r="V1220" i="2"/>
  <c r="V1212" i="2"/>
  <c r="V1204" i="2"/>
  <c r="V1196" i="2"/>
  <c r="V1164" i="2"/>
  <c r="V1156" i="2"/>
  <c r="V1148" i="2"/>
  <c r="V1140" i="2"/>
  <c r="V1132" i="2"/>
  <c r="V1100" i="2"/>
  <c r="V1092" i="2"/>
  <c r="V1084" i="2"/>
  <c r="V1076" i="2"/>
  <c r="V1068" i="2"/>
  <c r="V1036" i="2"/>
  <c r="V1028" i="2"/>
  <c r="V1020" i="2"/>
  <c r="V1012" i="2"/>
  <c r="V1004" i="2"/>
  <c r="V1410" i="2"/>
  <c r="V1402" i="2"/>
  <c r="V1394" i="2"/>
  <c r="V1386" i="2"/>
  <c r="V1378" i="2"/>
  <c r="V1370" i="2"/>
  <c r="V1362" i="2"/>
  <c r="V1354" i="2"/>
  <c r="V1346" i="2"/>
  <c r="V1338" i="2"/>
  <c r="V1330" i="2"/>
  <c r="V1322" i="2"/>
  <c r="V1314" i="2"/>
  <c r="V1306" i="2"/>
  <c r="V1298" i="2"/>
  <c r="V1290" i="2"/>
  <c r="V1282" i="2"/>
  <c r="V1274" i="2"/>
  <c r="V1266" i="2"/>
  <c r="V1258" i="2"/>
  <c r="V1250" i="2"/>
  <c r="V1242" i="2"/>
  <c r="V1234" i="2"/>
  <c r="V1226" i="2"/>
  <c r="V1218" i="2"/>
  <c r="V1210" i="2"/>
  <c r="V1202" i="2"/>
  <c r="V1194" i="2"/>
  <c r="V1186" i="2"/>
  <c r="V1178" i="2"/>
  <c r="V1170" i="2"/>
  <c r="V1162" i="2"/>
  <c r="V1154" i="2"/>
  <c r="V1146" i="2"/>
  <c r="V1138" i="2"/>
  <c r="V1130" i="2"/>
  <c r="V1122" i="2"/>
  <c r="V1114" i="2"/>
  <c r="V1106" i="2"/>
  <c r="V1098" i="2"/>
  <c r="V1090" i="2"/>
  <c r="V1082" i="2"/>
  <c r="V1074" i="2"/>
  <c r="V1066" i="2"/>
  <c r="V1058" i="2"/>
  <c r="V1050" i="2"/>
  <c r="V1042" i="2"/>
  <c r="V1034" i="2"/>
  <c r="V1026" i="2"/>
  <c r="V1018" i="2"/>
  <c r="V1010" i="2"/>
  <c r="V1002" i="2"/>
  <c r="Y1475" i="2"/>
  <c r="Y1467" i="2"/>
  <c r="Y1459" i="2"/>
  <c r="Y1451" i="2"/>
  <c r="Y1443" i="2"/>
  <c r="Y1435" i="2"/>
  <c r="Y1427" i="2"/>
  <c r="Y1419" i="2"/>
  <c r="Y1411" i="2"/>
  <c r="Y1403" i="2"/>
  <c r="Y1395" i="2"/>
  <c r="Y1387" i="2"/>
  <c r="Y1379" i="2"/>
  <c r="Y1371" i="2"/>
  <c r="Y1363" i="2"/>
  <c r="Y1355" i="2"/>
  <c r="Y1347" i="2"/>
  <c r="Y1339" i="2"/>
  <c r="Y1331" i="2"/>
  <c r="Y1323" i="2"/>
  <c r="Y1315" i="2"/>
  <c r="Y1307" i="2"/>
  <c r="Y1299" i="2"/>
  <c r="Y1291" i="2"/>
  <c r="Y1283" i="2"/>
  <c r="Y1275" i="2"/>
  <c r="Y1267" i="2"/>
  <c r="Y1259" i="2"/>
  <c r="Y1251" i="2"/>
  <c r="Y1243" i="2"/>
  <c r="Y1235" i="2"/>
  <c r="Y1227" i="2"/>
  <c r="Y1219" i="2"/>
  <c r="Y1211" i="2"/>
  <c r="Y1203" i="2"/>
  <c r="Y1195" i="2"/>
  <c r="Y1187" i="2"/>
  <c r="Y1179" i="2"/>
  <c r="Y1171" i="2"/>
  <c r="V1177" i="2"/>
  <c r="V1145" i="2"/>
  <c r="V1137" i="2"/>
  <c r="V1129" i="2"/>
  <c r="V1121" i="2"/>
  <c r="V1113" i="2"/>
  <c r="V1081" i="2"/>
  <c r="V1073" i="2"/>
  <c r="V1065" i="2"/>
  <c r="V1057" i="2"/>
  <c r="V1049" i="2"/>
  <c r="V1017" i="2"/>
  <c r="V1009" i="2"/>
  <c r="Y1163" i="2"/>
  <c r="Y1155" i="2"/>
  <c r="Y1147" i="2"/>
  <c r="Y1139" i="2"/>
  <c r="Y1131" i="2"/>
  <c r="Y1123" i="2"/>
  <c r="Y1115" i="2"/>
  <c r="Y1107" i="2"/>
  <c r="Y1099" i="2"/>
  <c r="Y1091" i="2"/>
  <c r="Y1083" i="2"/>
  <c r="Y1075" i="2"/>
  <c r="Y1067" i="2"/>
  <c r="Y1059" i="2"/>
  <c r="Y1051" i="2"/>
  <c r="Y1043" i="2"/>
  <c r="Y1035" i="2"/>
  <c r="Y1027" i="2"/>
  <c r="Y1019" i="2"/>
  <c r="Y1011" i="2"/>
  <c r="Y1003" i="2"/>
  <c r="Y1177" i="2"/>
  <c r="Y1161" i="2"/>
  <c r="Y1145" i="2"/>
  <c r="Y1113" i="2"/>
  <c r="Y1097" i="2"/>
  <c r="Y1081" i="2"/>
  <c r="Y1049" i="2"/>
  <c r="Y1033" i="2"/>
  <c r="Y1017" i="2"/>
  <c r="Y1103" i="2"/>
  <c r="Y1095" i="2"/>
  <c r="Y1087" i="2"/>
  <c r="Y1079" i="2"/>
  <c r="Y1071" i="2"/>
  <c r="Y1063" i="2"/>
  <c r="Y1055" i="2"/>
  <c r="Y1047" i="2"/>
  <c r="Y1039" i="2"/>
  <c r="Y1031" i="2"/>
  <c r="Y1023" i="2"/>
  <c r="Y1015" i="2"/>
  <c r="Y1007" i="2"/>
  <c r="B24" i="46"/>
  <c r="B14" i="46"/>
  <c r="B2" i="46"/>
  <c r="B25" i="32"/>
  <c r="B14" i="32"/>
  <c r="B2" i="32"/>
  <c r="B24" i="33"/>
  <c r="B14" i="33"/>
  <c r="B2" i="33"/>
  <c r="B79" i="31"/>
  <c r="B69" i="31"/>
  <c r="B59" i="31"/>
  <c r="B49" i="31"/>
  <c r="B39" i="31"/>
  <c r="B29" i="31"/>
  <c r="B19" i="31"/>
  <c r="B2" i="31"/>
  <c r="B24" i="47"/>
  <c r="B14" i="47"/>
  <c r="B2" i="47"/>
  <c r="B24" i="29"/>
  <c r="B14" i="29"/>
  <c r="B2" i="29"/>
  <c r="B24" i="30"/>
  <c r="B14" i="30"/>
  <c r="B2" i="30"/>
  <c r="B79" i="28"/>
  <c r="B69" i="28"/>
  <c r="B59" i="28"/>
  <c r="B49" i="28"/>
  <c r="B39" i="28"/>
  <c r="B29" i="28"/>
  <c r="B19" i="28"/>
  <c r="B2" i="28"/>
  <c r="B25" i="51"/>
  <c r="B14" i="51"/>
  <c r="B2" i="51"/>
  <c r="B24" i="50"/>
  <c r="B14" i="50"/>
  <c r="B2" i="50"/>
  <c r="B24" i="49"/>
  <c r="B14" i="49"/>
  <c r="B2" i="49"/>
  <c r="B79" i="48"/>
  <c r="B69" i="48"/>
  <c r="B59" i="48"/>
  <c r="B49" i="48"/>
  <c r="B39" i="48"/>
  <c r="B29" i="48"/>
  <c r="B19" i="48"/>
  <c r="B25" i="44"/>
  <c r="B14" i="44"/>
  <c r="B2" i="44"/>
  <c r="B25" i="6"/>
  <c r="B14" i="6"/>
  <c r="B2" i="6"/>
  <c r="B25" i="15"/>
  <c r="B14" i="15"/>
  <c r="B2" i="15"/>
  <c r="B85" i="5"/>
  <c r="B74" i="5"/>
  <c r="B63" i="5"/>
  <c r="B52" i="5"/>
  <c r="B41" i="5"/>
  <c r="B30" i="5"/>
  <c r="B19" i="5"/>
  <c r="B2" i="5"/>
  <c r="C1" i="40"/>
  <c r="Z1001" i="2"/>
  <c r="X1001" i="2"/>
  <c r="W1001" i="2"/>
  <c r="Y1001" i="2" s="1"/>
  <c r="U1001" i="2"/>
  <c r="T1001" i="2"/>
  <c r="S1001" i="2"/>
  <c r="Z1000" i="2"/>
  <c r="X1000" i="2"/>
  <c r="W1000" i="2"/>
  <c r="U1000" i="2"/>
  <c r="T1000" i="2"/>
  <c r="S1000" i="2"/>
  <c r="Z999" i="2"/>
  <c r="X999" i="2"/>
  <c r="W999" i="2"/>
  <c r="U999" i="2"/>
  <c r="T999" i="2"/>
  <c r="S999" i="2"/>
  <c r="Z998" i="2"/>
  <c r="X998" i="2"/>
  <c r="W998" i="2"/>
  <c r="U998" i="2"/>
  <c r="T998" i="2"/>
  <c r="S998" i="2"/>
  <c r="Z997" i="2"/>
  <c r="X997" i="2"/>
  <c r="W997" i="2"/>
  <c r="U997" i="2"/>
  <c r="T997" i="2"/>
  <c r="S997" i="2"/>
  <c r="Z996" i="2"/>
  <c r="X996" i="2"/>
  <c r="W996" i="2"/>
  <c r="U996" i="2"/>
  <c r="T996" i="2"/>
  <c r="S996" i="2"/>
  <c r="Z995" i="2"/>
  <c r="X995" i="2"/>
  <c r="W995" i="2"/>
  <c r="U995" i="2"/>
  <c r="T995" i="2"/>
  <c r="S995" i="2"/>
  <c r="Z994" i="2"/>
  <c r="X994" i="2"/>
  <c r="W994" i="2"/>
  <c r="U994" i="2"/>
  <c r="T994" i="2"/>
  <c r="S994" i="2"/>
  <c r="Z993" i="2"/>
  <c r="X993" i="2"/>
  <c r="W993" i="2"/>
  <c r="U993" i="2"/>
  <c r="T993" i="2"/>
  <c r="S993" i="2"/>
  <c r="Z992" i="2"/>
  <c r="X992" i="2"/>
  <c r="W992" i="2"/>
  <c r="U992" i="2"/>
  <c r="T992" i="2"/>
  <c r="S992" i="2"/>
  <c r="Z991" i="2"/>
  <c r="X991" i="2"/>
  <c r="W991" i="2"/>
  <c r="U991" i="2"/>
  <c r="T991" i="2"/>
  <c r="S991" i="2"/>
  <c r="Z990" i="2"/>
  <c r="X990" i="2"/>
  <c r="W990" i="2"/>
  <c r="U990" i="2"/>
  <c r="T990" i="2"/>
  <c r="S990" i="2"/>
  <c r="Z989" i="2"/>
  <c r="X989" i="2"/>
  <c r="W989" i="2"/>
  <c r="U989" i="2"/>
  <c r="T989" i="2"/>
  <c r="S989" i="2"/>
  <c r="Z988" i="2"/>
  <c r="X988" i="2"/>
  <c r="W988" i="2"/>
  <c r="U988" i="2"/>
  <c r="T988" i="2"/>
  <c r="S988" i="2"/>
  <c r="Z987" i="2"/>
  <c r="X987" i="2"/>
  <c r="W987" i="2"/>
  <c r="U987" i="2"/>
  <c r="T987" i="2"/>
  <c r="S987" i="2"/>
  <c r="Z986" i="2"/>
  <c r="X986" i="2"/>
  <c r="W986" i="2"/>
  <c r="U986" i="2"/>
  <c r="T986" i="2"/>
  <c r="S986" i="2"/>
  <c r="Z985" i="2"/>
  <c r="X985" i="2"/>
  <c r="W985" i="2"/>
  <c r="U985" i="2"/>
  <c r="T985" i="2"/>
  <c r="S985" i="2"/>
  <c r="Z984" i="2"/>
  <c r="X984" i="2"/>
  <c r="W984" i="2"/>
  <c r="U984" i="2"/>
  <c r="T984" i="2"/>
  <c r="S984" i="2"/>
  <c r="Z983" i="2"/>
  <c r="X983" i="2"/>
  <c r="W983" i="2"/>
  <c r="U983" i="2"/>
  <c r="T983" i="2"/>
  <c r="S983" i="2"/>
  <c r="Z982" i="2"/>
  <c r="X982" i="2"/>
  <c r="W982" i="2"/>
  <c r="U982" i="2"/>
  <c r="T982" i="2"/>
  <c r="S982" i="2"/>
  <c r="Z981" i="2"/>
  <c r="X981" i="2"/>
  <c r="W981" i="2"/>
  <c r="U981" i="2"/>
  <c r="T981" i="2"/>
  <c r="S981" i="2"/>
  <c r="Z980" i="2"/>
  <c r="X980" i="2"/>
  <c r="W980" i="2"/>
  <c r="U980" i="2"/>
  <c r="T980" i="2"/>
  <c r="S980" i="2"/>
  <c r="Z979" i="2"/>
  <c r="X979" i="2"/>
  <c r="W979" i="2"/>
  <c r="U979" i="2"/>
  <c r="T979" i="2"/>
  <c r="S979" i="2"/>
  <c r="Z978" i="2"/>
  <c r="X978" i="2"/>
  <c r="W978" i="2"/>
  <c r="U978" i="2"/>
  <c r="T978" i="2"/>
  <c r="S978" i="2"/>
  <c r="Z977" i="2"/>
  <c r="X977" i="2"/>
  <c r="W977" i="2"/>
  <c r="U977" i="2"/>
  <c r="T977" i="2"/>
  <c r="S977" i="2"/>
  <c r="Z976" i="2"/>
  <c r="X976" i="2"/>
  <c r="W976" i="2"/>
  <c r="U976" i="2"/>
  <c r="T976" i="2"/>
  <c r="S976" i="2"/>
  <c r="Z975" i="2"/>
  <c r="X975" i="2"/>
  <c r="W975" i="2"/>
  <c r="U975" i="2"/>
  <c r="T975" i="2"/>
  <c r="S975" i="2"/>
  <c r="Z974" i="2"/>
  <c r="X974" i="2"/>
  <c r="W974" i="2"/>
  <c r="U974" i="2"/>
  <c r="T974" i="2"/>
  <c r="S974" i="2"/>
  <c r="Z973" i="2"/>
  <c r="X973" i="2"/>
  <c r="W973" i="2"/>
  <c r="U973" i="2"/>
  <c r="T973" i="2"/>
  <c r="S973" i="2"/>
  <c r="Z972" i="2"/>
  <c r="X972" i="2"/>
  <c r="W972" i="2"/>
  <c r="U972" i="2"/>
  <c r="T972" i="2"/>
  <c r="S972" i="2"/>
  <c r="Z971" i="2"/>
  <c r="X971" i="2"/>
  <c r="W971" i="2"/>
  <c r="U971" i="2"/>
  <c r="T971" i="2"/>
  <c r="S971" i="2"/>
  <c r="Z970" i="2"/>
  <c r="X970" i="2"/>
  <c r="W970" i="2"/>
  <c r="U970" i="2"/>
  <c r="T970" i="2"/>
  <c r="S970" i="2"/>
  <c r="Z969" i="2"/>
  <c r="X969" i="2"/>
  <c r="W969" i="2"/>
  <c r="U969" i="2"/>
  <c r="T969" i="2"/>
  <c r="S969" i="2"/>
  <c r="Z968" i="2"/>
  <c r="X968" i="2"/>
  <c r="W968" i="2"/>
  <c r="U968" i="2"/>
  <c r="T968" i="2"/>
  <c r="S968" i="2"/>
  <c r="Z967" i="2"/>
  <c r="X967" i="2"/>
  <c r="W967" i="2"/>
  <c r="U967" i="2"/>
  <c r="T967" i="2"/>
  <c r="S967" i="2"/>
  <c r="Z966" i="2"/>
  <c r="X966" i="2"/>
  <c r="W966" i="2"/>
  <c r="U966" i="2"/>
  <c r="T966" i="2"/>
  <c r="S966" i="2"/>
  <c r="Z965" i="2"/>
  <c r="X965" i="2"/>
  <c r="W965" i="2"/>
  <c r="U965" i="2"/>
  <c r="T965" i="2"/>
  <c r="S965" i="2"/>
  <c r="Z964" i="2"/>
  <c r="X964" i="2"/>
  <c r="W964" i="2"/>
  <c r="U964" i="2"/>
  <c r="T964" i="2"/>
  <c r="S964" i="2"/>
  <c r="Z963" i="2"/>
  <c r="X963" i="2"/>
  <c r="W963" i="2"/>
  <c r="U963" i="2"/>
  <c r="T963" i="2"/>
  <c r="S963" i="2"/>
  <c r="Z962" i="2"/>
  <c r="X962" i="2"/>
  <c r="W962" i="2"/>
  <c r="U962" i="2"/>
  <c r="T962" i="2"/>
  <c r="S962" i="2"/>
  <c r="Z961" i="2"/>
  <c r="X961" i="2"/>
  <c r="W961" i="2"/>
  <c r="U961" i="2"/>
  <c r="T961" i="2"/>
  <c r="S961" i="2"/>
  <c r="Z960" i="2"/>
  <c r="X960" i="2"/>
  <c r="W960" i="2"/>
  <c r="U960" i="2"/>
  <c r="T960" i="2"/>
  <c r="S960" i="2"/>
  <c r="Z959" i="2"/>
  <c r="X959" i="2"/>
  <c r="W959" i="2"/>
  <c r="U959" i="2"/>
  <c r="T959" i="2"/>
  <c r="S959" i="2"/>
  <c r="Z958" i="2"/>
  <c r="X958" i="2"/>
  <c r="W958" i="2"/>
  <c r="U958" i="2"/>
  <c r="T958" i="2"/>
  <c r="S958" i="2"/>
  <c r="Z957" i="2"/>
  <c r="X957" i="2"/>
  <c r="W957" i="2"/>
  <c r="U957" i="2"/>
  <c r="T957" i="2"/>
  <c r="S957" i="2"/>
  <c r="Z956" i="2"/>
  <c r="X956" i="2"/>
  <c r="W956" i="2"/>
  <c r="U956" i="2"/>
  <c r="T956" i="2"/>
  <c r="S956" i="2"/>
  <c r="Z955" i="2"/>
  <c r="X955" i="2"/>
  <c r="W955" i="2"/>
  <c r="U955" i="2"/>
  <c r="T955" i="2"/>
  <c r="S955" i="2"/>
  <c r="Z954" i="2"/>
  <c r="X954" i="2"/>
  <c r="W954" i="2"/>
  <c r="U954" i="2"/>
  <c r="T954" i="2"/>
  <c r="S954" i="2"/>
  <c r="Z953" i="2"/>
  <c r="X953" i="2"/>
  <c r="W953" i="2"/>
  <c r="U953" i="2"/>
  <c r="T953" i="2"/>
  <c r="S953" i="2"/>
  <c r="Z952" i="2"/>
  <c r="X952" i="2"/>
  <c r="W952" i="2"/>
  <c r="U952" i="2"/>
  <c r="T952" i="2"/>
  <c r="S952" i="2"/>
  <c r="Z951" i="2"/>
  <c r="X951" i="2"/>
  <c r="W951" i="2"/>
  <c r="U951" i="2"/>
  <c r="T951" i="2"/>
  <c r="S951" i="2"/>
  <c r="Z950" i="2"/>
  <c r="X950" i="2"/>
  <c r="W950" i="2"/>
  <c r="U950" i="2"/>
  <c r="T950" i="2"/>
  <c r="S950" i="2"/>
  <c r="Z949" i="2"/>
  <c r="X949" i="2"/>
  <c r="W949" i="2"/>
  <c r="U949" i="2"/>
  <c r="T949" i="2"/>
  <c r="S949" i="2"/>
  <c r="Z948" i="2"/>
  <c r="X948" i="2"/>
  <c r="W948" i="2"/>
  <c r="U948" i="2"/>
  <c r="T948" i="2"/>
  <c r="S948" i="2"/>
  <c r="Z947" i="2"/>
  <c r="X947" i="2"/>
  <c r="W947" i="2"/>
  <c r="U947" i="2"/>
  <c r="T947" i="2"/>
  <c r="S947" i="2"/>
  <c r="Z946" i="2"/>
  <c r="X946" i="2"/>
  <c r="W946" i="2"/>
  <c r="U946" i="2"/>
  <c r="T946" i="2"/>
  <c r="S946" i="2"/>
  <c r="Z945" i="2"/>
  <c r="X945" i="2"/>
  <c r="W945" i="2"/>
  <c r="U945" i="2"/>
  <c r="T945" i="2"/>
  <c r="S945" i="2"/>
  <c r="Z944" i="2"/>
  <c r="X944" i="2"/>
  <c r="W944" i="2"/>
  <c r="U944" i="2"/>
  <c r="T944" i="2"/>
  <c r="S944" i="2"/>
  <c r="Z943" i="2"/>
  <c r="X943" i="2"/>
  <c r="W943" i="2"/>
  <c r="U943" i="2"/>
  <c r="T943" i="2"/>
  <c r="S943" i="2"/>
  <c r="Z942" i="2"/>
  <c r="X942" i="2"/>
  <c r="W942" i="2"/>
  <c r="U942" i="2"/>
  <c r="T942" i="2"/>
  <c r="S942" i="2"/>
  <c r="Z941" i="2"/>
  <c r="X941" i="2"/>
  <c r="W941" i="2"/>
  <c r="U941" i="2"/>
  <c r="T941" i="2"/>
  <c r="S941" i="2"/>
  <c r="Z940" i="2"/>
  <c r="X940" i="2"/>
  <c r="W940" i="2"/>
  <c r="U940" i="2"/>
  <c r="T940" i="2"/>
  <c r="S940" i="2"/>
  <c r="Z939" i="2"/>
  <c r="X939" i="2"/>
  <c r="W939" i="2"/>
  <c r="U939" i="2"/>
  <c r="T939" i="2"/>
  <c r="S939" i="2"/>
  <c r="Z938" i="2"/>
  <c r="X938" i="2"/>
  <c r="W938" i="2"/>
  <c r="U938" i="2"/>
  <c r="T938" i="2"/>
  <c r="S938" i="2"/>
  <c r="Z937" i="2"/>
  <c r="X937" i="2"/>
  <c r="W937" i="2"/>
  <c r="U937" i="2"/>
  <c r="T937" i="2"/>
  <c r="S937" i="2"/>
  <c r="Z936" i="2"/>
  <c r="X936" i="2"/>
  <c r="W936" i="2"/>
  <c r="U936" i="2"/>
  <c r="T936" i="2"/>
  <c r="S936" i="2"/>
  <c r="Z935" i="2"/>
  <c r="X935" i="2"/>
  <c r="W935" i="2"/>
  <c r="U935" i="2"/>
  <c r="T935" i="2"/>
  <c r="S935" i="2"/>
  <c r="Z934" i="2"/>
  <c r="X934" i="2"/>
  <c r="W934" i="2"/>
  <c r="U934" i="2"/>
  <c r="T934" i="2"/>
  <c r="S934" i="2"/>
  <c r="Z933" i="2"/>
  <c r="X933" i="2"/>
  <c r="W933" i="2"/>
  <c r="U933" i="2"/>
  <c r="T933" i="2"/>
  <c r="S933" i="2"/>
  <c r="Z932" i="2"/>
  <c r="X932" i="2"/>
  <c r="W932" i="2"/>
  <c r="U932" i="2"/>
  <c r="T932" i="2"/>
  <c r="S932" i="2"/>
  <c r="Z931" i="2"/>
  <c r="X931" i="2"/>
  <c r="W931" i="2"/>
  <c r="U931" i="2"/>
  <c r="T931" i="2"/>
  <c r="S931" i="2"/>
  <c r="Z930" i="2"/>
  <c r="X930" i="2"/>
  <c r="W930" i="2"/>
  <c r="U930" i="2"/>
  <c r="T930" i="2"/>
  <c r="S930" i="2"/>
  <c r="Z929" i="2"/>
  <c r="X929" i="2"/>
  <c r="W929" i="2"/>
  <c r="U929" i="2"/>
  <c r="T929" i="2"/>
  <c r="S929" i="2"/>
  <c r="Z928" i="2"/>
  <c r="X928" i="2"/>
  <c r="W928" i="2"/>
  <c r="U928" i="2"/>
  <c r="T928" i="2"/>
  <c r="S928" i="2"/>
  <c r="Z927" i="2"/>
  <c r="X927" i="2"/>
  <c r="W927" i="2"/>
  <c r="U927" i="2"/>
  <c r="T927" i="2"/>
  <c r="S927" i="2"/>
  <c r="Z926" i="2"/>
  <c r="X926" i="2"/>
  <c r="W926" i="2"/>
  <c r="U926" i="2"/>
  <c r="T926" i="2"/>
  <c r="S926" i="2"/>
  <c r="Z925" i="2"/>
  <c r="X925" i="2"/>
  <c r="W925" i="2"/>
  <c r="U925" i="2"/>
  <c r="T925" i="2"/>
  <c r="S925" i="2"/>
  <c r="Z924" i="2"/>
  <c r="X924" i="2"/>
  <c r="W924" i="2"/>
  <c r="U924" i="2"/>
  <c r="T924" i="2"/>
  <c r="S924" i="2"/>
  <c r="Z923" i="2"/>
  <c r="X923" i="2"/>
  <c r="W923" i="2"/>
  <c r="U923" i="2"/>
  <c r="T923" i="2"/>
  <c r="S923" i="2"/>
  <c r="Z922" i="2"/>
  <c r="X922" i="2"/>
  <c r="W922" i="2"/>
  <c r="U922" i="2"/>
  <c r="T922" i="2"/>
  <c r="S922" i="2"/>
  <c r="Z921" i="2"/>
  <c r="X921" i="2"/>
  <c r="W921" i="2"/>
  <c r="U921" i="2"/>
  <c r="T921" i="2"/>
  <c r="S921" i="2"/>
  <c r="Z920" i="2"/>
  <c r="X920" i="2"/>
  <c r="W920" i="2"/>
  <c r="U920" i="2"/>
  <c r="T920" i="2"/>
  <c r="S920" i="2"/>
  <c r="Z919" i="2"/>
  <c r="X919" i="2"/>
  <c r="W919" i="2"/>
  <c r="U919" i="2"/>
  <c r="T919" i="2"/>
  <c r="S919" i="2"/>
  <c r="Z918" i="2"/>
  <c r="X918" i="2"/>
  <c r="W918" i="2"/>
  <c r="U918" i="2"/>
  <c r="T918" i="2"/>
  <c r="S918" i="2"/>
  <c r="Z917" i="2"/>
  <c r="X917" i="2"/>
  <c r="W917" i="2"/>
  <c r="U917" i="2"/>
  <c r="T917" i="2"/>
  <c r="S917" i="2"/>
  <c r="Z916" i="2"/>
  <c r="X916" i="2"/>
  <c r="W916" i="2"/>
  <c r="U916" i="2"/>
  <c r="T916" i="2"/>
  <c r="S916" i="2"/>
  <c r="Z915" i="2"/>
  <c r="X915" i="2"/>
  <c r="W915" i="2"/>
  <c r="U915" i="2"/>
  <c r="T915" i="2"/>
  <c r="S915" i="2"/>
  <c r="Z914" i="2"/>
  <c r="X914" i="2"/>
  <c r="W914" i="2"/>
  <c r="U914" i="2"/>
  <c r="T914" i="2"/>
  <c r="S914" i="2"/>
  <c r="Z913" i="2"/>
  <c r="X913" i="2"/>
  <c r="W913" i="2"/>
  <c r="U913" i="2"/>
  <c r="T913" i="2"/>
  <c r="S913" i="2"/>
  <c r="Z912" i="2"/>
  <c r="X912" i="2"/>
  <c r="W912" i="2"/>
  <c r="U912" i="2"/>
  <c r="T912" i="2"/>
  <c r="S912" i="2"/>
  <c r="Z911" i="2"/>
  <c r="X911" i="2"/>
  <c r="W911" i="2"/>
  <c r="U911" i="2"/>
  <c r="T911" i="2"/>
  <c r="S911" i="2"/>
  <c r="Z910" i="2"/>
  <c r="X910" i="2"/>
  <c r="W910" i="2"/>
  <c r="U910" i="2"/>
  <c r="T910" i="2"/>
  <c r="S910" i="2"/>
  <c r="Z909" i="2"/>
  <c r="X909" i="2"/>
  <c r="W909" i="2"/>
  <c r="U909" i="2"/>
  <c r="T909" i="2"/>
  <c r="S909" i="2"/>
  <c r="Z908" i="2"/>
  <c r="X908" i="2"/>
  <c r="W908" i="2"/>
  <c r="U908" i="2"/>
  <c r="T908" i="2"/>
  <c r="S908" i="2"/>
  <c r="Z907" i="2"/>
  <c r="X907" i="2"/>
  <c r="W907" i="2"/>
  <c r="U907" i="2"/>
  <c r="T907" i="2"/>
  <c r="S907" i="2"/>
  <c r="Z906" i="2"/>
  <c r="X906" i="2"/>
  <c r="W906" i="2"/>
  <c r="U906" i="2"/>
  <c r="T906" i="2"/>
  <c r="S906" i="2"/>
  <c r="Z905" i="2"/>
  <c r="X905" i="2"/>
  <c r="W905" i="2"/>
  <c r="U905" i="2"/>
  <c r="T905" i="2"/>
  <c r="S905" i="2"/>
  <c r="Z904" i="2"/>
  <c r="X904" i="2"/>
  <c r="W904" i="2"/>
  <c r="U904" i="2"/>
  <c r="T904" i="2"/>
  <c r="S904" i="2"/>
  <c r="Z903" i="2"/>
  <c r="X903" i="2"/>
  <c r="W903" i="2"/>
  <c r="U903" i="2"/>
  <c r="T903" i="2"/>
  <c r="S903" i="2"/>
  <c r="Z902" i="2"/>
  <c r="X902" i="2"/>
  <c r="W902" i="2"/>
  <c r="U902" i="2"/>
  <c r="T902" i="2"/>
  <c r="S902" i="2"/>
  <c r="Z901" i="2"/>
  <c r="X901" i="2"/>
  <c r="W901" i="2"/>
  <c r="U901" i="2"/>
  <c r="T901" i="2"/>
  <c r="S901" i="2"/>
  <c r="Z900" i="2"/>
  <c r="X900" i="2"/>
  <c r="W900" i="2"/>
  <c r="U900" i="2"/>
  <c r="T900" i="2"/>
  <c r="S900" i="2"/>
  <c r="Z899" i="2"/>
  <c r="X899" i="2"/>
  <c r="W899" i="2"/>
  <c r="U899" i="2"/>
  <c r="T899" i="2"/>
  <c r="S899" i="2"/>
  <c r="Z898" i="2"/>
  <c r="X898" i="2"/>
  <c r="W898" i="2"/>
  <c r="U898" i="2"/>
  <c r="T898" i="2"/>
  <c r="S898" i="2"/>
  <c r="Z897" i="2"/>
  <c r="X897" i="2"/>
  <c r="W897" i="2"/>
  <c r="U897" i="2"/>
  <c r="T897" i="2"/>
  <c r="S897" i="2"/>
  <c r="Z896" i="2"/>
  <c r="X896" i="2"/>
  <c r="W896" i="2"/>
  <c r="U896" i="2"/>
  <c r="T896" i="2"/>
  <c r="S896" i="2"/>
  <c r="Z895" i="2"/>
  <c r="X895" i="2"/>
  <c r="W895" i="2"/>
  <c r="U895" i="2"/>
  <c r="T895" i="2"/>
  <c r="S895" i="2"/>
  <c r="Z894" i="2"/>
  <c r="X894" i="2"/>
  <c r="W894" i="2"/>
  <c r="U894" i="2"/>
  <c r="T894" i="2"/>
  <c r="S894" i="2"/>
  <c r="Z893" i="2"/>
  <c r="X893" i="2"/>
  <c r="W893" i="2"/>
  <c r="U893" i="2"/>
  <c r="T893" i="2"/>
  <c r="S893" i="2"/>
  <c r="Z892" i="2"/>
  <c r="X892" i="2"/>
  <c r="W892" i="2"/>
  <c r="U892" i="2"/>
  <c r="T892" i="2"/>
  <c r="S892" i="2"/>
  <c r="Z891" i="2"/>
  <c r="X891" i="2"/>
  <c r="W891" i="2"/>
  <c r="U891" i="2"/>
  <c r="T891" i="2"/>
  <c r="S891" i="2"/>
  <c r="Z890" i="2"/>
  <c r="X890" i="2"/>
  <c r="W890" i="2"/>
  <c r="U890" i="2"/>
  <c r="T890" i="2"/>
  <c r="S890" i="2"/>
  <c r="Z889" i="2"/>
  <c r="X889" i="2"/>
  <c r="W889" i="2"/>
  <c r="U889" i="2"/>
  <c r="T889" i="2"/>
  <c r="S889" i="2"/>
  <c r="Z888" i="2"/>
  <c r="X888" i="2"/>
  <c r="W888" i="2"/>
  <c r="U888" i="2"/>
  <c r="T888" i="2"/>
  <c r="S888" i="2"/>
  <c r="Z887" i="2"/>
  <c r="X887" i="2"/>
  <c r="W887" i="2"/>
  <c r="U887" i="2"/>
  <c r="T887" i="2"/>
  <c r="S887" i="2"/>
  <c r="Z886" i="2"/>
  <c r="X886" i="2"/>
  <c r="W886" i="2"/>
  <c r="U886" i="2"/>
  <c r="T886" i="2"/>
  <c r="S886" i="2"/>
  <c r="Z885" i="2"/>
  <c r="X885" i="2"/>
  <c r="W885" i="2"/>
  <c r="U885" i="2"/>
  <c r="T885" i="2"/>
  <c r="S885" i="2"/>
  <c r="Z884" i="2"/>
  <c r="X884" i="2"/>
  <c r="W884" i="2"/>
  <c r="U884" i="2"/>
  <c r="T884" i="2"/>
  <c r="S884" i="2"/>
  <c r="Z883" i="2"/>
  <c r="X883" i="2"/>
  <c r="W883" i="2"/>
  <c r="U883" i="2"/>
  <c r="T883" i="2"/>
  <c r="S883" i="2"/>
  <c r="Z882" i="2"/>
  <c r="X882" i="2"/>
  <c r="W882" i="2"/>
  <c r="U882" i="2"/>
  <c r="T882" i="2"/>
  <c r="S882" i="2"/>
  <c r="Z881" i="2"/>
  <c r="X881" i="2"/>
  <c r="W881" i="2"/>
  <c r="U881" i="2"/>
  <c r="T881" i="2"/>
  <c r="S881" i="2"/>
  <c r="Z880" i="2"/>
  <c r="X880" i="2"/>
  <c r="W880" i="2"/>
  <c r="U880" i="2"/>
  <c r="T880" i="2"/>
  <c r="S880" i="2"/>
  <c r="Z879" i="2"/>
  <c r="X879" i="2"/>
  <c r="W879" i="2"/>
  <c r="U879" i="2"/>
  <c r="T879" i="2"/>
  <c r="S879" i="2"/>
  <c r="Z878" i="2"/>
  <c r="X878" i="2"/>
  <c r="W878" i="2"/>
  <c r="U878" i="2"/>
  <c r="T878" i="2"/>
  <c r="S878" i="2"/>
  <c r="Z877" i="2"/>
  <c r="X877" i="2"/>
  <c r="W877" i="2"/>
  <c r="U877" i="2"/>
  <c r="T877" i="2"/>
  <c r="S877" i="2"/>
  <c r="Z876" i="2"/>
  <c r="X876" i="2"/>
  <c r="W876" i="2"/>
  <c r="U876" i="2"/>
  <c r="T876" i="2"/>
  <c r="S876" i="2"/>
  <c r="Z875" i="2"/>
  <c r="X875" i="2"/>
  <c r="W875" i="2"/>
  <c r="U875" i="2"/>
  <c r="T875" i="2"/>
  <c r="S875" i="2"/>
  <c r="Z874" i="2"/>
  <c r="X874" i="2"/>
  <c r="W874" i="2"/>
  <c r="U874" i="2"/>
  <c r="T874" i="2"/>
  <c r="S874" i="2"/>
  <c r="Z873" i="2"/>
  <c r="X873" i="2"/>
  <c r="W873" i="2"/>
  <c r="U873" i="2"/>
  <c r="T873" i="2"/>
  <c r="S873" i="2"/>
  <c r="Z872" i="2"/>
  <c r="X872" i="2"/>
  <c r="W872" i="2"/>
  <c r="U872" i="2"/>
  <c r="T872" i="2"/>
  <c r="S872" i="2"/>
  <c r="Z871" i="2"/>
  <c r="X871" i="2"/>
  <c r="W871" i="2"/>
  <c r="U871" i="2"/>
  <c r="T871" i="2"/>
  <c r="S871" i="2"/>
  <c r="Z870" i="2"/>
  <c r="X870" i="2"/>
  <c r="W870" i="2"/>
  <c r="U870" i="2"/>
  <c r="T870" i="2"/>
  <c r="S870" i="2"/>
  <c r="Z869" i="2"/>
  <c r="X869" i="2"/>
  <c r="W869" i="2"/>
  <c r="U869" i="2"/>
  <c r="T869" i="2"/>
  <c r="S869" i="2"/>
  <c r="Z868" i="2"/>
  <c r="X868" i="2"/>
  <c r="W868" i="2"/>
  <c r="U868" i="2"/>
  <c r="T868" i="2"/>
  <c r="S868" i="2"/>
  <c r="Z867" i="2"/>
  <c r="X867" i="2"/>
  <c r="W867" i="2"/>
  <c r="U867" i="2"/>
  <c r="T867" i="2"/>
  <c r="S867" i="2"/>
  <c r="Z866" i="2"/>
  <c r="X866" i="2"/>
  <c r="W866" i="2"/>
  <c r="U866" i="2"/>
  <c r="T866" i="2"/>
  <c r="S866" i="2"/>
  <c r="Z865" i="2"/>
  <c r="X865" i="2"/>
  <c r="W865" i="2"/>
  <c r="U865" i="2"/>
  <c r="T865" i="2"/>
  <c r="S865" i="2"/>
  <c r="Z864" i="2"/>
  <c r="X864" i="2"/>
  <c r="W864" i="2"/>
  <c r="U864" i="2"/>
  <c r="T864" i="2"/>
  <c r="S864" i="2"/>
  <c r="Z863" i="2"/>
  <c r="X863" i="2"/>
  <c r="W863" i="2"/>
  <c r="U863" i="2"/>
  <c r="T863" i="2"/>
  <c r="S863" i="2"/>
  <c r="Z862" i="2"/>
  <c r="X862" i="2"/>
  <c r="W862" i="2"/>
  <c r="U862" i="2"/>
  <c r="T862" i="2"/>
  <c r="S862" i="2"/>
  <c r="Z861" i="2"/>
  <c r="X861" i="2"/>
  <c r="W861" i="2"/>
  <c r="U861" i="2"/>
  <c r="T861" i="2"/>
  <c r="S861" i="2"/>
  <c r="Z860" i="2"/>
  <c r="X860" i="2"/>
  <c r="W860" i="2"/>
  <c r="U860" i="2"/>
  <c r="T860" i="2"/>
  <c r="S860" i="2"/>
  <c r="Z859" i="2"/>
  <c r="X859" i="2"/>
  <c r="W859" i="2"/>
  <c r="U859" i="2"/>
  <c r="T859" i="2"/>
  <c r="S859" i="2"/>
  <c r="Z858" i="2"/>
  <c r="X858" i="2"/>
  <c r="W858" i="2"/>
  <c r="U858" i="2"/>
  <c r="T858" i="2"/>
  <c r="S858" i="2"/>
  <c r="Z857" i="2"/>
  <c r="X857" i="2"/>
  <c r="W857" i="2"/>
  <c r="U857" i="2"/>
  <c r="T857" i="2"/>
  <c r="S857" i="2"/>
  <c r="Z856" i="2"/>
  <c r="X856" i="2"/>
  <c r="W856" i="2"/>
  <c r="U856" i="2"/>
  <c r="T856" i="2"/>
  <c r="S856" i="2"/>
  <c r="Z855" i="2"/>
  <c r="X855" i="2"/>
  <c r="W855" i="2"/>
  <c r="U855" i="2"/>
  <c r="T855" i="2"/>
  <c r="S855" i="2"/>
  <c r="Z854" i="2"/>
  <c r="X854" i="2"/>
  <c r="W854" i="2"/>
  <c r="U854" i="2"/>
  <c r="T854" i="2"/>
  <c r="S854" i="2"/>
  <c r="Z853" i="2"/>
  <c r="X853" i="2"/>
  <c r="W853" i="2"/>
  <c r="U853" i="2"/>
  <c r="T853" i="2"/>
  <c r="S853" i="2"/>
  <c r="Z852" i="2"/>
  <c r="X852" i="2"/>
  <c r="W852" i="2"/>
  <c r="U852" i="2"/>
  <c r="T852" i="2"/>
  <c r="S852" i="2"/>
  <c r="Z851" i="2"/>
  <c r="X851" i="2"/>
  <c r="W851" i="2"/>
  <c r="U851" i="2"/>
  <c r="T851" i="2"/>
  <c r="S851" i="2"/>
  <c r="Z850" i="2"/>
  <c r="X850" i="2"/>
  <c r="W850" i="2"/>
  <c r="U850" i="2"/>
  <c r="T850" i="2"/>
  <c r="S850" i="2"/>
  <c r="Z849" i="2"/>
  <c r="X849" i="2"/>
  <c r="W849" i="2"/>
  <c r="U849" i="2"/>
  <c r="T849" i="2"/>
  <c r="S849" i="2"/>
  <c r="Z848" i="2"/>
  <c r="X848" i="2"/>
  <c r="W848" i="2"/>
  <c r="U848" i="2"/>
  <c r="T848" i="2"/>
  <c r="S848" i="2"/>
  <c r="Z847" i="2"/>
  <c r="X847" i="2"/>
  <c r="W847" i="2"/>
  <c r="U847" i="2"/>
  <c r="T847" i="2"/>
  <c r="S847" i="2"/>
  <c r="Z846" i="2"/>
  <c r="X846" i="2"/>
  <c r="W846" i="2"/>
  <c r="U846" i="2"/>
  <c r="T846" i="2"/>
  <c r="S846" i="2"/>
  <c r="Z845" i="2"/>
  <c r="X845" i="2"/>
  <c r="W845" i="2"/>
  <c r="U845" i="2"/>
  <c r="T845" i="2"/>
  <c r="S845" i="2"/>
  <c r="Z844" i="2"/>
  <c r="X844" i="2"/>
  <c r="W844" i="2"/>
  <c r="U844" i="2"/>
  <c r="T844" i="2"/>
  <c r="S844" i="2"/>
  <c r="Z843" i="2"/>
  <c r="X843" i="2"/>
  <c r="W843" i="2"/>
  <c r="U843" i="2"/>
  <c r="T843" i="2"/>
  <c r="S843" i="2"/>
  <c r="Z842" i="2"/>
  <c r="X842" i="2"/>
  <c r="W842" i="2"/>
  <c r="U842" i="2"/>
  <c r="T842" i="2"/>
  <c r="S842" i="2"/>
  <c r="Z841" i="2"/>
  <c r="X841" i="2"/>
  <c r="W841" i="2"/>
  <c r="U841" i="2"/>
  <c r="T841" i="2"/>
  <c r="S841" i="2"/>
  <c r="Z840" i="2"/>
  <c r="X840" i="2"/>
  <c r="W840" i="2"/>
  <c r="U840" i="2"/>
  <c r="T840" i="2"/>
  <c r="S840" i="2"/>
  <c r="Z839" i="2"/>
  <c r="X839" i="2"/>
  <c r="W839" i="2"/>
  <c r="U839" i="2"/>
  <c r="T839" i="2"/>
  <c r="S839" i="2"/>
  <c r="Z838" i="2"/>
  <c r="X838" i="2"/>
  <c r="W838" i="2"/>
  <c r="U838" i="2"/>
  <c r="T838" i="2"/>
  <c r="S838" i="2"/>
  <c r="Z837" i="2"/>
  <c r="X837" i="2"/>
  <c r="W837" i="2"/>
  <c r="U837" i="2"/>
  <c r="T837" i="2"/>
  <c r="S837" i="2"/>
  <c r="Z836" i="2"/>
  <c r="X836" i="2"/>
  <c r="W836" i="2"/>
  <c r="U836" i="2"/>
  <c r="T836" i="2"/>
  <c r="S836" i="2"/>
  <c r="Z835" i="2"/>
  <c r="X835" i="2"/>
  <c r="W835" i="2"/>
  <c r="U835" i="2"/>
  <c r="T835" i="2"/>
  <c r="S835" i="2"/>
  <c r="Z834" i="2"/>
  <c r="X834" i="2"/>
  <c r="W834" i="2"/>
  <c r="U834" i="2"/>
  <c r="T834" i="2"/>
  <c r="S834" i="2"/>
  <c r="Z833" i="2"/>
  <c r="X833" i="2"/>
  <c r="W833" i="2"/>
  <c r="U833" i="2"/>
  <c r="T833" i="2"/>
  <c r="S833" i="2"/>
  <c r="Z832" i="2"/>
  <c r="X832" i="2"/>
  <c r="W832" i="2"/>
  <c r="U832" i="2"/>
  <c r="T832" i="2"/>
  <c r="S832" i="2"/>
  <c r="Z831" i="2"/>
  <c r="X831" i="2"/>
  <c r="W831" i="2"/>
  <c r="U831" i="2"/>
  <c r="T831" i="2"/>
  <c r="S831" i="2"/>
  <c r="Z830" i="2"/>
  <c r="X830" i="2"/>
  <c r="W830" i="2"/>
  <c r="U830" i="2"/>
  <c r="T830" i="2"/>
  <c r="S830" i="2"/>
  <c r="Z829" i="2"/>
  <c r="X829" i="2"/>
  <c r="W829" i="2"/>
  <c r="U829" i="2"/>
  <c r="T829" i="2"/>
  <c r="S829" i="2"/>
  <c r="Z828" i="2"/>
  <c r="X828" i="2"/>
  <c r="W828" i="2"/>
  <c r="U828" i="2"/>
  <c r="T828" i="2"/>
  <c r="S828" i="2"/>
  <c r="Z827" i="2"/>
  <c r="X827" i="2"/>
  <c r="W827" i="2"/>
  <c r="U827" i="2"/>
  <c r="T827" i="2"/>
  <c r="S827" i="2"/>
  <c r="Z826" i="2"/>
  <c r="X826" i="2"/>
  <c r="W826" i="2"/>
  <c r="U826" i="2"/>
  <c r="T826" i="2"/>
  <c r="S826" i="2"/>
  <c r="Z825" i="2"/>
  <c r="X825" i="2"/>
  <c r="W825" i="2"/>
  <c r="U825" i="2"/>
  <c r="T825" i="2"/>
  <c r="S825" i="2"/>
  <c r="Z824" i="2"/>
  <c r="X824" i="2"/>
  <c r="W824" i="2"/>
  <c r="U824" i="2"/>
  <c r="T824" i="2"/>
  <c r="S824" i="2"/>
  <c r="Z823" i="2"/>
  <c r="X823" i="2"/>
  <c r="W823" i="2"/>
  <c r="U823" i="2"/>
  <c r="T823" i="2"/>
  <c r="S823" i="2"/>
  <c r="Z822" i="2"/>
  <c r="X822" i="2"/>
  <c r="W822" i="2"/>
  <c r="U822" i="2"/>
  <c r="T822" i="2"/>
  <c r="S822" i="2"/>
  <c r="Z821" i="2"/>
  <c r="X821" i="2"/>
  <c r="W821" i="2"/>
  <c r="U821" i="2"/>
  <c r="T821" i="2"/>
  <c r="S821" i="2"/>
  <c r="Z820" i="2"/>
  <c r="X820" i="2"/>
  <c r="W820" i="2"/>
  <c r="U820" i="2"/>
  <c r="T820" i="2"/>
  <c r="S820" i="2"/>
  <c r="Z819" i="2"/>
  <c r="X819" i="2"/>
  <c r="W819" i="2"/>
  <c r="U819" i="2"/>
  <c r="T819" i="2"/>
  <c r="S819" i="2"/>
  <c r="Z818" i="2"/>
  <c r="X818" i="2"/>
  <c r="W818" i="2"/>
  <c r="U818" i="2"/>
  <c r="T818" i="2"/>
  <c r="S818" i="2"/>
  <c r="Z817" i="2"/>
  <c r="X817" i="2"/>
  <c r="W817" i="2"/>
  <c r="U817" i="2"/>
  <c r="T817" i="2"/>
  <c r="S817" i="2"/>
  <c r="Z816" i="2"/>
  <c r="X816" i="2"/>
  <c r="W816" i="2"/>
  <c r="U816" i="2"/>
  <c r="T816" i="2"/>
  <c r="S816" i="2"/>
  <c r="Z815" i="2"/>
  <c r="X815" i="2"/>
  <c r="W815" i="2"/>
  <c r="U815" i="2"/>
  <c r="T815" i="2"/>
  <c r="S815" i="2"/>
  <c r="Z814" i="2"/>
  <c r="X814" i="2"/>
  <c r="W814" i="2"/>
  <c r="U814" i="2"/>
  <c r="T814" i="2"/>
  <c r="S814" i="2"/>
  <c r="Z813" i="2"/>
  <c r="X813" i="2"/>
  <c r="W813" i="2"/>
  <c r="U813" i="2"/>
  <c r="T813" i="2"/>
  <c r="S813" i="2"/>
  <c r="Z812" i="2"/>
  <c r="X812" i="2"/>
  <c r="W812" i="2"/>
  <c r="U812" i="2"/>
  <c r="T812" i="2"/>
  <c r="S812" i="2"/>
  <c r="Z811" i="2"/>
  <c r="X811" i="2"/>
  <c r="W811" i="2"/>
  <c r="U811" i="2"/>
  <c r="T811" i="2"/>
  <c r="S811" i="2"/>
  <c r="Z810" i="2"/>
  <c r="X810" i="2"/>
  <c r="W810" i="2"/>
  <c r="U810" i="2"/>
  <c r="T810" i="2"/>
  <c r="S810" i="2"/>
  <c r="Z809" i="2"/>
  <c r="X809" i="2"/>
  <c r="W809" i="2"/>
  <c r="U809" i="2"/>
  <c r="T809" i="2"/>
  <c r="S809" i="2"/>
  <c r="Z808" i="2"/>
  <c r="X808" i="2"/>
  <c r="W808" i="2"/>
  <c r="U808" i="2"/>
  <c r="T808" i="2"/>
  <c r="S808" i="2"/>
  <c r="Z807" i="2"/>
  <c r="X807" i="2"/>
  <c r="W807" i="2"/>
  <c r="U807" i="2"/>
  <c r="T807" i="2"/>
  <c r="S807" i="2"/>
  <c r="Z806" i="2"/>
  <c r="X806" i="2"/>
  <c r="W806" i="2"/>
  <c r="U806" i="2"/>
  <c r="T806" i="2"/>
  <c r="S806" i="2"/>
  <c r="Z805" i="2"/>
  <c r="X805" i="2"/>
  <c r="W805" i="2"/>
  <c r="U805" i="2"/>
  <c r="T805" i="2"/>
  <c r="S805" i="2"/>
  <c r="Z804" i="2"/>
  <c r="X804" i="2"/>
  <c r="W804" i="2"/>
  <c r="U804" i="2"/>
  <c r="T804" i="2"/>
  <c r="S804" i="2"/>
  <c r="Z803" i="2"/>
  <c r="X803" i="2"/>
  <c r="W803" i="2"/>
  <c r="U803" i="2"/>
  <c r="T803" i="2"/>
  <c r="S803" i="2"/>
  <c r="Z802" i="2"/>
  <c r="X802" i="2"/>
  <c r="W802" i="2"/>
  <c r="U802" i="2"/>
  <c r="T802" i="2"/>
  <c r="S802" i="2"/>
  <c r="Z801" i="2"/>
  <c r="X801" i="2"/>
  <c r="W801" i="2"/>
  <c r="U801" i="2"/>
  <c r="T801" i="2"/>
  <c r="S801" i="2"/>
  <c r="Z800" i="2"/>
  <c r="X800" i="2"/>
  <c r="W800" i="2"/>
  <c r="U800" i="2"/>
  <c r="T800" i="2"/>
  <c r="S800" i="2"/>
  <c r="Z799" i="2"/>
  <c r="X799" i="2"/>
  <c r="W799" i="2"/>
  <c r="U799" i="2"/>
  <c r="T799" i="2"/>
  <c r="S799" i="2"/>
  <c r="Z798" i="2"/>
  <c r="X798" i="2"/>
  <c r="W798" i="2"/>
  <c r="U798" i="2"/>
  <c r="T798" i="2"/>
  <c r="S798" i="2"/>
  <c r="Z797" i="2"/>
  <c r="X797" i="2"/>
  <c r="W797" i="2"/>
  <c r="U797" i="2"/>
  <c r="T797" i="2"/>
  <c r="S797" i="2"/>
  <c r="Z796" i="2"/>
  <c r="X796" i="2"/>
  <c r="W796" i="2"/>
  <c r="U796" i="2"/>
  <c r="T796" i="2"/>
  <c r="S796" i="2"/>
  <c r="Z795" i="2"/>
  <c r="X795" i="2"/>
  <c r="W795" i="2"/>
  <c r="U795" i="2"/>
  <c r="T795" i="2"/>
  <c r="S795" i="2"/>
  <c r="Z794" i="2"/>
  <c r="X794" i="2"/>
  <c r="W794" i="2"/>
  <c r="U794" i="2"/>
  <c r="T794" i="2"/>
  <c r="S794" i="2"/>
  <c r="Z793" i="2"/>
  <c r="X793" i="2"/>
  <c r="W793" i="2"/>
  <c r="U793" i="2"/>
  <c r="T793" i="2"/>
  <c r="S793" i="2"/>
  <c r="Z792" i="2"/>
  <c r="X792" i="2"/>
  <c r="W792" i="2"/>
  <c r="U792" i="2"/>
  <c r="T792" i="2"/>
  <c r="S792" i="2"/>
  <c r="Z791" i="2"/>
  <c r="X791" i="2"/>
  <c r="W791" i="2"/>
  <c r="U791" i="2"/>
  <c r="T791" i="2"/>
  <c r="S791" i="2"/>
  <c r="Z790" i="2"/>
  <c r="X790" i="2"/>
  <c r="W790" i="2"/>
  <c r="U790" i="2"/>
  <c r="T790" i="2"/>
  <c r="S790" i="2"/>
  <c r="Z789" i="2"/>
  <c r="X789" i="2"/>
  <c r="W789" i="2"/>
  <c r="U789" i="2"/>
  <c r="T789" i="2"/>
  <c r="S789" i="2"/>
  <c r="Z788" i="2"/>
  <c r="X788" i="2"/>
  <c r="W788" i="2"/>
  <c r="U788" i="2"/>
  <c r="T788" i="2"/>
  <c r="S788" i="2"/>
  <c r="Z787" i="2"/>
  <c r="X787" i="2"/>
  <c r="W787" i="2"/>
  <c r="U787" i="2"/>
  <c r="T787" i="2"/>
  <c r="S787" i="2"/>
  <c r="Z786" i="2"/>
  <c r="X786" i="2"/>
  <c r="W786" i="2"/>
  <c r="U786" i="2"/>
  <c r="T786" i="2"/>
  <c r="S786" i="2"/>
  <c r="Z785" i="2"/>
  <c r="X785" i="2"/>
  <c r="W785" i="2"/>
  <c r="U785" i="2"/>
  <c r="T785" i="2"/>
  <c r="S785" i="2"/>
  <c r="Z784" i="2"/>
  <c r="X784" i="2"/>
  <c r="W784" i="2"/>
  <c r="U784" i="2"/>
  <c r="T784" i="2"/>
  <c r="S784" i="2"/>
  <c r="Z783" i="2"/>
  <c r="X783" i="2"/>
  <c r="W783" i="2"/>
  <c r="U783" i="2"/>
  <c r="T783" i="2"/>
  <c r="S783" i="2"/>
  <c r="Z782" i="2"/>
  <c r="X782" i="2"/>
  <c r="W782" i="2"/>
  <c r="U782" i="2"/>
  <c r="T782" i="2"/>
  <c r="S782" i="2"/>
  <c r="Z781" i="2"/>
  <c r="X781" i="2"/>
  <c r="W781" i="2"/>
  <c r="U781" i="2"/>
  <c r="T781" i="2"/>
  <c r="S781" i="2"/>
  <c r="Z780" i="2"/>
  <c r="X780" i="2"/>
  <c r="W780" i="2"/>
  <c r="U780" i="2"/>
  <c r="T780" i="2"/>
  <c r="S780" i="2"/>
  <c r="Z779" i="2"/>
  <c r="X779" i="2"/>
  <c r="W779" i="2"/>
  <c r="U779" i="2"/>
  <c r="T779" i="2"/>
  <c r="S779" i="2"/>
  <c r="Z778" i="2"/>
  <c r="X778" i="2"/>
  <c r="W778" i="2"/>
  <c r="U778" i="2"/>
  <c r="T778" i="2"/>
  <c r="S778" i="2"/>
  <c r="Z777" i="2"/>
  <c r="X777" i="2"/>
  <c r="W777" i="2"/>
  <c r="U777" i="2"/>
  <c r="T777" i="2"/>
  <c r="S777" i="2"/>
  <c r="Z776" i="2"/>
  <c r="X776" i="2"/>
  <c r="W776" i="2"/>
  <c r="U776" i="2"/>
  <c r="T776" i="2"/>
  <c r="S776" i="2"/>
  <c r="Z775" i="2"/>
  <c r="X775" i="2"/>
  <c r="W775" i="2"/>
  <c r="U775" i="2"/>
  <c r="T775" i="2"/>
  <c r="S775" i="2"/>
  <c r="Z774" i="2"/>
  <c r="X774" i="2"/>
  <c r="W774" i="2"/>
  <c r="U774" i="2"/>
  <c r="T774" i="2"/>
  <c r="S774" i="2"/>
  <c r="Z773" i="2"/>
  <c r="X773" i="2"/>
  <c r="W773" i="2"/>
  <c r="U773" i="2"/>
  <c r="T773" i="2"/>
  <c r="S773" i="2"/>
  <c r="Z772" i="2"/>
  <c r="X772" i="2"/>
  <c r="W772" i="2"/>
  <c r="U772" i="2"/>
  <c r="T772" i="2"/>
  <c r="S772" i="2"/>
  <c r="Z771" i="2"/>
  <c r="X771" i="2"/>
  <c r="W771" i="2"/>
  <c r="U771" i="2"/>
  <c r="T771" i="2"/>
  <c r="S771" i="2"/>
  <c r="Z770" i="2"/>
  <c r="X770" i="2"/>
  <c r="W770" i="2"/>
  <c r="U770" i="2"/>
  <c r="T770" i="2"/>
  <c r="S770" i="2"/>
  <c r="Z769" i="2"/>
  <c r="X769" i="2"/>
  <c r="W769" i="2"/>
  <c r="U769" i="2"/>
  <c r="T769" i="2"/>
  <c r="S769" i="2"/>
  <c r="Z768" i="2"/>
  <c r="X768" i="2"/>
  <c r="W768" i="2"/>
  <c r="U768" i="2"/>
  <c r="T768" i="2"/>
  <c r="S768" i="2"/>
  <c r="Z767" i="2"/>
  <c r="X767" i="2"/>
  <c r="W767" i="2"/>
  <c r="U767" i="2"/>
  <c r="T767" i="2"/>
  <c r="S767" i="2"/>
  <c r="Z766" i="2"/>
  <c r="X766" i="2"/>
  <c r="W766" i="2"/>
  <c r="U766" i="2"/>
  <c r="T766" i="2"/>
  <c r="S766" i="2"/>
  <c r="Z765" i="2"/>
  <c r="X765" i="2"/>
  <c r="W765" i="2"/>
  <c r="U765" i="2"/>
  <c r="T765" i="2"/>
  <c r="S765" i="2"/>
  <c r="Z764" i="2"/>
  <c r="X764" i="2"/>
  <c r="W764" i="2"/>
  <c r="U764" i="2"/>
  <c r="T764" i="2"/>
  <c r="S764" i="2"/>
  <c r="Z763" i="2"/>
  <c r="X763" i="2"/>
  <c r="W763" i="2"/>
  <c r="U763" i="2"/>
  <c r="T763" i="2"/>
  <c r="S763" i="2"/>
  <c r="Z762" i="2"/>
  <c r="X762" i="2"/>
  <c r="W762" i="2"/>
  <c r="U762" i="2"/>
  <c r="T762" i="2"/>
  <c r="S762" i="2"/>
  <c r="Z761" i="2"/>
  <c r="X761" i="2"/>
  <c r="W761" i="2"/>
  <c r="U761" i="2"/>
  <c r="T761" i="2"/>
  <c r="S761" i="2"/>
  <c r="Z760" i="2"/>
  <c r="X760" i="2"/>
  <c r="W760" i="2"/>
  <c r="U760" i="2"/>
  <c r="T760" i="2"/>
  <c r="S760" i="2"/>
  <c r="Z759" i="2"/>
  <c r="X759" i="2"/>
  <c r="W759" i="2"/>
  <c r="U759" i="2"/>
  <c r="T759" i="2"/>
  <c r="S759" i="2"/>
  <c r="Z758" i="2"/>
  <c r="X758" i="2"/>
  <c r="W758" i="2"/>
  <c r="U758" i="2"/>
  <c r="T758" i="2"/>
  <c r="S758" i="2"/>
  <c r="Z757" i="2"/>
  <c r="X757" i="2"/>
  <c r="W757" i="2"/>
  <c r="U757" i="2"/>
  <c r="T757" i="2"/>
  <c r="S757" i="2"/>
  <c r="Z756" i="2"/>
  <c r="X756" i="2"/>
  <c r="W756" i="2"/>
  <c r="U756" i="2"/>
  <c r="T756" i="2"/>
  <c r="S756" i="2"/>
  <c r="Z755" i="2"/>
  <c r="X755" i="2"/>
  <c r="W755" i="2"/>
  <c r="U755" i="2"/>
  <c r="T755" i="2"/>
  <c r="S755" i="2"/>
  <c r="Z754" i="2"/>
  <c r="X754" i="2"/>
  <c r="W754" i="2"/>
  <c r="U754" i="2"/>
  <c r="T754" i="2"/>
  <c r="S754" i="2"/>
  <c r="Z753" i="2"/>
  <c r="X753" i="2"/>
  <c r="W753" i="2"/>
  <c r="U753" i="2"/>
  <c r="T753" i="2"/>
  <c r="S753" i="2"/>
  <c r="Z752" i="2"/>
  <c r="X752" i="2"/>
  <c r="W752" i="2"/>
  <c r="U752" i="2"/>
  <c r="T752" i="2"/>
  <c r="S752" i="2"/>
  <c r="Z751" i="2"/>
  <c r="X751" i="2"/>
  <c r="W751" i="2"/>
  <c r="U751" i="2"/>
  <c r="T751" i="2"/>
  <c r="S751" i="2"/>
  <c r="Z750" i="2"/>
  <c r="X750" i="2"/>
  <c r="W750" i="2"/>
  <c r="U750" i="2"/>
  <c r="T750" i="2"/>
  <c r="S750" i="2"/>
  <c r="Z749" i="2"/>
  <c r="X749" i="2"/>
  <c r="W749" i="2"/>
  <c r="U749" i="2"/>
  <c r="T749" i="2"/>
  <c r="S749" i="2"/>
  <c r="Z748" i="2"/>
  <c r="X748" i="2"/>
  <c r="W748" i="2"/>
  <c r="U748" i="2"/>
  <c r="T748" i="2"/>
  <c r="S748" i="2"/>
  <c r="Z747" i="2"/>
  <c r="X747" i="2"/>
  <c r="W747" i="2"/>
  <c r="U747" i="2"/>
  <c r="T747" i="2"/>
  <c r="S747" i="2"/>
  <c r="Z746" i="2"/>
  <c r="X746" i="2"/>
  <c r="W746" i="2"/>
  <c r="U746" i="2"/>
  <c r="T746" i="2"/>
  <c r="S746" i="2"/>
  <c r="Z745" i="2"/>
  <c r="X745" i="2"/>
  <c r="W745" i="2"/>
  <c r="U745" i="2"/>
  <c r="T745" i="2"/>
  <c r="S745" i="2"/>
  <c r="Z744" i="2"/>
  <c r="X744" i="2"/>
  <c r="W744" i="2"/>
  <c r="U744" i="2"/>
  <c r="T744" i="2"/>
  <c r="S744" i="2"/>
  <c r="Z743" i="2"/>
  <c r="X743" i="2"/>
  <c r="W743" i="2"/>
  <c r="U743" i="2"/>
  <c r="T743" i="2"/>
  <c r="S743" i="2"/>
  <c r="Z742" i="2"/>
  <c r="X742" i="2"/>
  <c r="W742" i="2"/>
  <c r="U742" i="2"/>
  <c r="T742" i="2"/>
  <c r="S742" i="2"/>
  <c r="Z741" i="2"/>
  <c r="X741" i="2"/>
  <c r="W741" i="2"/>
  <c r="U741" i="2"/>
  <c r="T741" i="2"/>
  <c r="S741" i="2"/>
  <c r="Z740" i="2"/>
  <c r="X740" i="2"/>
  <c r="W740" i="2"/>
  <c r="U740" i="2"/>
  <c r="T740" i="2"/>
  <c r="S740" i="2"/>
  <c r="Z739" i="2"/>
  <c r="X739" i="2"/>
  <c r="W739" i="2"/>
  <c r="U739" i="2"/>
  <c r="T739" i="2"/>
  <c r="S739" i="2"/>
  <c r="Z738" i="2"/>
  <c r="X738" i="2"/>
  <c r="W738" i="2"/>
  <c r="U738" i="2"/>
  <c r="T738" i="2"/>
  <c r="S738" i="2"/>
  <c r="Z737" i="2"/>
  <c r="X737" i="2"/>
  <c r="W737" i="2"/>
  <c r="U737" i="2"/>
  <c r="T737" i="2"/>
  <c r="S737" i="2"/>
  <c r="Z736" i="2"/>
  <c r="X736" i="2"/>
  <c r="W736" i="2"/>
  <c r="U736" i="2"/>
  <c r="T736" i="2"/>
  <c r="S736" i="2"/>
  <c r="Z735" i="2"/>
  <c r="X735" i="2"/>
  <c r="W735" i="2"/>
  <c r="U735" i="2"/>
  <c r="T735" i="2"/>
  <c r="S735" i="2"/>
  <c r="Z734" i="2"/>
  <c r="X734" i="2"/>
  <c r="W734" i="2"/>
  <c r="U734" i="2"/>
  <c r="T734" i="2"/>
  <c r="S734" i="2"/>
  <c r="Z733" i="2"/>
  <c r="X733" i="2"/>
  <c r="W733" i="2"/>
  <c r="U733" i="2"/>
  <c r="T733" i="2"/>
  <c r="S733" i="2"/>
  <c r="Z732" i="2"/>
  <c r="X732" i="2"/>
  <c r="W732" i="2"/>
  <c r="U732" i="2"/>
  <c r="T732" i="2"/>
  <c r="S732" i="2"/>
  <c r="Z731" i="2"/>
  <c r="X731" i="2"/>
  <c r="W731" i="2"/>
  <c r="U731" i="2"/>
  <c r="T731" i="2"/>
  <c r="S731" i="2"/>
  <c r="Z730" i="2"/>
  <c r="X730" i="2"/>
  <c r="W730" i="2"/>
  <c r="U730" i="2"/>
  <c r="T730" i="2"/>
  <c r="S730" i="2"/>
  <c r="Z729" i="2"/>
  <c r="X729" i="2"/>
  <c r="W729" i="2"/>
  <c r="U729" i="2"/>
  <c r="T729" i="2"/>
  <c r="S729" i="2"/>
  <c r="Z728" i="2"/>
  <c r="X728" i="2"/>
  <c r="W728" i="2"/>
  <c r="U728" i="2"/>
  <c r="T728" i="2"/>
  <c r="S728" i="2"/>
  <c r="Z727" i="2"/>
  <c r="X727" i="2"/>
  <c r="W727" i="2"/>
  <c r="U727" i="2"/>
  <c r="T727" i="2"/>
  <c r="S727" i="2"/>
  <c r="Z726" i="2"/>
  <c r="X726" i="2"/>
  <c r="W726" i="2"/>
  <c r="U726" i="2"/>
  <c r="T726" i="2"/>
  <c r="S726" i="2"/>
  <c r="Z725" i="2"/>
  <c r="X725" i="2"/>
  <c r="W725" i="2"/>
  <c r="U725" i="2"/>
  <c r="T725" i="2"/>
  <c r="S725" i="2"/>
  <c r="Z724" i="2"/>
  <c r="X724" i="2"/>
  <c r="W724" i="2"/>
  <c r="U724" i="2"/>
  <c r="T724" i="2"/>
  <c r="S724" i="2"/>
  <c r="Z723" i="2"/>
  <c r="X723" i="2"/>
  <c r="W723" i="2"/>
  <c r="U723" i="2"/>
  <c r="T723" i="2"/>
  <c r="S723" i="2"/>
  <c r="Z722" i="2"/>
  <c r="X722" i="2"/>
  <c r="W722" i="2"/>
  <c r="U722" i="2"/>
  <c r="T722" i="2"/>
  <c r="S722" i="2"/>
  <c r="Z721" i="2"/>
  <c r="X721" i="2"/>
  <c r="W721" i="2"/>
  <c r="U721" i="2"/>
  <c r="T721" i="2"/>
  <c r="S721" i="2"/>
  <c r="Z720" i="2"/>
  <c r="X720" i="2"/>
  <c r="W720" i="2"/>
  <c r="U720" i="2"/>
  <c r="T720" i="2"/>
  <c r="S720" i="2"/>
  <c r="Z719" i="2"/>
  <c r="X719" i="2"/>
  <c r="W719" i="2"/>
  <c r="U719" i="2"/>
  <c r="T719" i="2"/>
  <c r="S719" i="2"/>
  <c r="Z718" i="2"/>
  <c r="X718" i="2"/>
  <c r="W718" i="2"/>
  <c r="U718" i="2"/>
  <c r="T718" i="2"/>
  <c r="S718" i="2"/>
  <c r="Z717" i="2"/>
  <c r="X717" i="2"/>
  <c r="W717" i="2"/>
  <c r="U717" i="2"/>
  <c r="T717" i="2"/>
  <c r="S717" i="2"/>
  <c r="Z716" i="2"/>
  <c r="X716" i="2"/>
  <c r="W716" i="2"/>
  <c r="U716" i="2"/>
  <c r="T716" i="2"/>
  <c r="S716" i="2"/>
  <c r="Z715" i="2"/>
  <c r="X715" i="2"/>
  <c r="W715" i="2"/>
  <c r="U715" i="2"/>
  <c r="T715" i="2"/>
  <c r="S715" i="2"/>
  <c r="Z714" i="2"/>
  <c r="X714" i="2"/>
  <c r="W714" i="2"/>
  <c r="U714" i="2"/>
  <c r="T714" i="2"/>
  <c r="S714" i="2"/>
  <c r="Z713" i="2"/>
  <c r="X713" i="2"/>
  <c r="W713" i="2"/>
  <c r="U713" i="2"/>
  <c r="T713" i="2"/>
  <c r="S713" i="2"/>
  <c r="Z712" i="2"/>
  <c r="X712" i="2"/>
  <c r="W712" i="2"/>
  <c r="U712" i="2"/>
  <c r="T712" i="2"/>
  <c r="S712" i="2"/>
  <c r="Z711" i="2"/>
  <c r="X711" i="2"/>
  <c r="W711" i="2"/>
  <c r="U711" i="2"/>
  <c r="T711" i="2"/>
  <c r="S711" i="2"/>
  <c r="Z710" i="2"/>
  <c r="X710" i="2"/>
  <c r="W710" i="2"/>
  <c r="U710" i="2"/>
  <c r="T710" i="2"/>
  <c r="S710" i="2"/>
  <c r="Z709" i="2"/>
  <c r="X709" i="2"/>
  <c r="W709" i="2"/>
  <c r="U709" i="2"/>
  <c r="T709" i="2"/>
  <c r="S709" i="2"/>
  <c r="Z708" i="2"/>
  <c r="X708" i="2"/>
  <c r="W708" i="2"/>
  <c r="U708" i="2"/>
  <c r="T708" i="2"/>
  <c r="S708" i="2"/>
  <c r="Z707" i="2"/>
  <c r="X707" i="2"/>
  <c r="W707" i="2"/>
  <c r="U707" i="2"/>
  <c r="T707" i="2"/>
  <c r="S707" i="2"/>
  <c r="Z706" i="2"/>
  <c r="X706" i="2"/>
  <c r="W706" i="2"/>
  <c r="U706" i="2"/>
  <c r="T706" i="2"/>
  <c r="S706" i="2"/>
  <c r="Z705" i="2"/>
  <c r="X705" i="2"/>
  <c r="W705" i="2"/>
  <c r="U705" i="2"/>
  <c r="T705" i="2"/>
  <c r="S705" i="2"/>
  <c r="Z704" i="2"/>
  <c r="X704" i="2"/>
  <c r="W704" i="2"/>
  <c r="U704" i="2"/>
  <c r="T704" i="2"/>
  <c r="S704" i="2"/>
  <c r="Z703" i="2"/>
  <c r="X703" i="2"/>
  <c r="W703" i="2"/>
  <c r="U703" i="2"/>
  <c r="T703" i="2"/>
  <c r="S703" i="2"/>
  <c r="Z702" i="2"/>
  <c r="X702" i="2"/>
  <c r="W702" i="2"/>
  <c r="U702" i="2"/>
  <c r="T702" i="2"/>
  <c r="S702" i="2"/>
  <c r="Z701" i="2"/>
  <c r="X701" i="2"/>
  <c r="W701" i="2"/>
  <c r="U701" i="2"/>
  <c r="T701" i="2"/>
  <c r="S701" i="2"/>
  <c r="Z700" i="2"/>
  <c r="X700" i="2"/>
  <c r="W700" i="2"/>
  <c r="U700" i="2"/>
  <c r="T700" i="2"/>
  <c r="S700" i="2"/>
  <c r="Z699" i="2"/>
  <c r="X699" i="2"/>
  <c r="W699" i="2"/>
  <c r="U699" i="2"/>
  <c r="T699" i="2"/>
  <c r="S699" i="2"/>
  <c r="Z698" i="2"/>
  <c r="X698" i="2"/>
  <c r="W698" i="2"/>
  <c r="U698" i="2"/>
  <c r="T698" i="2"/>
  <c r="S698" i="2"/>
  <c r="Z697" i="2"/>
  <c r="X697" i="2"/>
  <c r="W697" i="2"/>
  <c r="U697" i="2"/>
  <c r="T697" i="2"/>
  <c r="S697" i="2"/>
  <c r="Z696" i="2"/>
  <c r="X696" i="2"/>
  <c r="W696" i="2"/>
  <c r="U696" i="2"/>
  <c r="T696" i="2"/>
  <c r="S696" i="2"/>
  <c r="Z695" i="2"/>
  <c r="X695" i="2"/>
  <c r="W695" i="2"/>
  <c r="U695" i="2"/>
  <c r="T695" i="2"/>
  <c r="S695" i="2"/>
  <c r="Z694" i="2"/>
  <c r="X694" i="2"/>
  <c r="W694" i="2"/>
  <c r="U694" i="2"/>
  <c r="T694" i="2"/>
  <c r="S694" i="2"/>
  <c r="Z693" i="2"/>
  <c r="X693" i="2"/>
  <c r="W693" i="2"/>
  <c r="U693" i="2"/>
  <c r="T693" i="2"/>
  <c r="S693" i="2"/>
  <c r="Z692" i="2"/>
  <c r="X692" i="2"/>
  <c r="W692" i="2"/>
  <c r="U692" i="2"/>
  <c r="T692" i="2"/>
  <c r="S692" i="2"/>
  <c r="Z691" i="2"/>
  <c r="X691" i="2"/>
  <c r="W691" i="2"/>
  <c r="U691" i="2"/>
  <c r="T691" i="2"/>
  <c r="S691" i="2"/>
  <c r="Z690" i="2"/>
  <c r="X690" i="2"/>
  <c r="W690" i="2"/>
  <c r="U690" i="2"/>
  <c r="T690" i="2"/>
  <c r="S690" i="2"/>
  <c r="Z689" i="2"/>
  <c r="X689" i="2"/>
  <c r="W689" i="2"/>
  <c r="U689" i="2"/>
  <c r="T689" i="2"/>
  <c r="S689" i="2"/>
  <c r="Z688" i="2"/>
  <c r="X688" i="2"/>
  <c r="W688" i="2"/>
  <c r="U688" i="2"/>
  <c r="T688" i="2"/>
  <c r="S688" i="2"/>
  <c r="Z687" i="2"/>
  <c r="X687" i="2"/>
  <c r="W687" i="2"/>
  <c r="U687" i="2"/>
  <c r="T687" i="2"/>
  <c r="S687" i="2"/>
  <c r="Z686" i="2"/>
  <c r="X686" i="2"/>
  <c r="W686" i="2"/>
  <c r="U686" i="2"/>
  <c r="T686" i="2"/>
  <c r="S686" i="2"/>
  <c r="Z685" i="2"/>
  <c r="X685" i="2"/>
  <c r="W685" i="2"/>
  <c r="U685" i="2"/>
  <c r="T685" i="2"/>
  <c r="S685" i="2"/>
  <c r="Z684" i="2"/>
  <c r="X684" i="2"/>
  <c r="W684" i="2"/>
  <c r="U684" i="2"/>
  <c r="T684" i="2"/>
  <c r="S684" i="2"/>
  <c r="Z683" i="2"/>
  <c r="X683" i="2"/>
  <c r="W683" i="2"/>
  <c r="U683" i="2"/>
  <c r="T683" i="2"/>
  <c r="S683" i="2"/>
  <c r="Z682" i="2"/>
  <c r="X682" i="2"/>
  <c r="W682" i="2"/>
  <c r="U682" i="2"/>
  <c r="T682" i="2"/>
  <c r="S682" i="2"/>
  <c r="Z681" i="2"/>
  <c r="X681" i="2"/>
  <c r="W681" i="2"/>
  <c r="U681" i="2"/>
  <c r="T681" i="2"/>
  <c r="S681" i="2"/>
  <c r="Z680" i="2"/>
  <c r="X680" i="2"/>
  <c r="W680" i="2"/>
  <c r="U680" i="2"/>
  <c r="T680" i="2"/>
  <c r="S680" i="2"/>
  <c r="Z679" i="2"/>
  <c r="X679" i="2"/>
  <c r="W679" i="2"/>
  <c r="U679" i="2"/>
  <c r="T679" i="2"/>
  <c r="S679" i="2"/>
  <c r="Z678" i="2"/>
  <c r="X678" i="2"/>
  <c r="W678" i="2"/>
  <c r="U678" i="2"/>
  <c r="T678" i="2"/>
  <c r="S678" i="2"/>
  <c r="Z677" i="2"/>
  <c r="X677" i="2"/>
  <c r="W677" i="2"/>
  <c r="U677" i="2"/>
  <c r="T677" i="2"/>
  <c r="S677" i="2"/>
  <c r="Z676" i="2"/>
  <c r="X676" i="2"/>
  <c r="W676" i="2"/>
  <c r="U676" i="2"/>
  <c r="T676" i="2"/>
  <c r="S676" i="2"/>
  <c r="Z675" i="2"/>
  <c r="X675" i="2"/>
  <c r="W675" i="2"/>
  <c r="U675" i="2"/>
  <c r="T675" i="2"/>
  <c r="S675" i="2"/>
  <c r="Z674" i="2"/>
  <c r="X674" i="2"/>
  <c r="W674" i="2"/>
  <c r="U674" i="2"/>
  <c r="T674" i="2"/>
  <c r="S674" i="2"/>
  <c r="Z673" i="2"/>
  <c r="X673" i="2"/>
  <c r="W673" i="2"/>
  <c r="U673" i="2"/>
  <c r="T673" i="2"/>
  <c r="S673" i="2"/>
  <c r="Z672" i="2"/>
  <c r="X672" i="2"/>
  <c r="W672" i="2"/>
  <c r="U672" i="2"/>
  <c r="T672" i="2"/>
  <c r="S672" i="2"/>
  <c r="Z671" i="2"/>
  <c r="X671" i="2"/>
  <c r="W671" i="2"/>
  <c r="U671" i="2"/>
  <c r="T671" i="2"/>
  <c r="S671" i="2"/>
  <c r="Z670" i="2"/>
  <c r="X670" i="2"/>
  <c r="W670" i="2"/>
  <c r="U670" i="2"/>
  <c r="T670" i="2"/>
  <c r="S670" i="2"/>
  <c r="Z669" i="2"/>
  <c r="X669" i="2"/>
  <c r="W669" i="2"/>
  <c r="U669" i="2"/>
  <c r="T669" i="2"/>
  <c r="S669" i="2"/>
  <c r="Z668" i="2"/>
  <c r="X668" i="2"/>
  <c r="W668" i="2"/>
  <c r="U668" i="2"/>
  <c r="T668" i="2"/>
  <c r="S668" i="2"/>
  <c r="Z667" i="2"/>
  <c r="X667" i="2"/>
  <c r="W667" i="2"/>
  <c r="U667" i="2"/>
  <c r="T667" i="2"/>
  <c r="S667" i="2"/>
  <c r="Z666" i="2"/>
  <c r="X666" i="2"/>
  <c r="W666" i="2"/>
  <c r="U666" i="2"/>
  <c r="T666" i="2"/>
  <c r="S666" i="2"/>
  <c r="Z665" i="2"/>
  <c r="X665" i="2"/>
  <c r="W665" i="2"/>
  <c r="U665" i="2"/>
  <c r="T665" i="2"/>
  <c r="S665" i="2"/>
  <c r="Z664" i="2"/>
  <c r="X664" i="2"/>
  <c r="W664" i="2"/>
  <c r="U664" i="2"/>
  <c r="T664" i="2"/>
  <c r="S664" i="2"/>
  <c r="Z663" i="2"/>
  <c r="X663" i="2"/>
  <c r="W663" i="2"/>
  <c r="U663" i="2"/>
  <c r="T663" i="2"/>
  <c r="S663" i="2"/>
  <c r="Z662" i="2"/>
  <c r="X662" i="2"/>
  <c r="W662" i="2"/>
  <c r="U662" i="2"/>
  <c r="T662" i="2"/>
  <c r="S662" i="2"/>
  <c r="Z661" i="2"/>
  <c r="X661" i="2"/>
  <c r="W661" i="2"/>
  <c r="U661" i="2"/>
  <c r="T661" i="2"/>
  <c r="S661" i="2"/>
  <c r="Z660" i="2"/>
  <c r="X660" i="2"/>
  <c r="W660" i="2"/>
  <c r="U660" i="2"/>
  <c r="T660" i="2"/>
  <c r="S660" i="2"/>
  <c r="Z659" i="2"/>
  <c r="X659" i="2"/>
  <c r="W659" i="2"/>
  <c r="U659" i="2"/>
  <c r="T659" i="2"/>
  <c r="S659" i="2"/>
  <c r="Z658" i="2"/>
  <c r="X658" i="2"/>
  <c r="W658" i="2"/>
  <c r="U658" i="2"/>
  <c r="T658" i="2"/>
  <c r="S658" i="2"/>
  <c r="Z657" i="2"/>
  <c r="X657" i="2"/>
  <c r="W657" i="2"/>
  <c r="U657" i="2"/>
  <c r="T657" i="2"/>
  <c r="S657" i="2"/>
  <c r="Z656" i="2"/>
  <c r="X656" i="2"/>
  <c r="W656" i="2"/>
  <c r="U656" i="2"/>
  <c r="T656" i="2"/>
  <c r="S656" i="2"/>
  <c r="Z655" i="2"/>
  <c r="X655" i="2"/>
  <c r="W655" i="2"/>
  <c r="U655" i="2"/>
  <c r="T655" i="2"/>
  <c r="S655" i="2"/>
  <c r="Z654" i="2"/>
  <c r="X654" i="2"/>
  <c r="W654" i="2"/>
  <c r="U654" i="2"/>
  <c r="T654" i="2"/>
  <c r="S654" i="2"/>
  <c r="Z653" i="2"/>
  <c r="X653" i="2"/>
  <c r="W653" i="2"/>
  <c r="U653" i="2"/>
  <c r="T653" i="2"/>
  <c r="S653" i="2"/>
  <c r="Z652" i="2"/>
  <c r="X652" i="2"/>
  <c r="W652" i="2"/>
  <c r="U652" i="2"/>
  <c r="T652" i="2"/>
  <c r="S652" i="2"/>
  <c r="Z651" i="2"/>
  <c r="X651" i="2"/>
  <c r="W651" i="2"/>
  <c r="U651" i="2"/>
  <c r="T651" i="2"/>
  <c r="S651" i="2"/>
  <c r="Z650" i="2"/>
  <c r="X650" i="2"/>
  <c r="W650" i="2"/>
  <c r="U650" i="2"/>
  <c r="T650" i="2"/>
  <c r="S650" i="2"/>
  <c r="Z649" i="2"/>
  <c r="X649" i="2"/>
  <c r="W649" i="2"/>
  <c r="U649" i="2"/>
  <c r="T649" i="2"/>
  <c r="S649" i="2"/>
  <c r="Z648" i="2"/>
  <c r="X648" i="2"/>
  <c r="W648" i="2"/>
  <c r="U648" i="2"/>
  <c r="T648" i="2"/>
  <c r="S648" i="2"/>
  <c r="Z647" i="2"/>
  <c r="X647" i="2"/>
  <c r="W647" i="2"/>
  <c r="U647" i="2"/>
  <c r="T647" i="2"/>
  <c r="S647" i="2"/>
  <c r="Z646" i="2"/>
  <c r="X646" i="2"/>
  <c r="W646" i="2"/>
  <c r="U646" i="2"/>
  <c r="T646" i="2"/>
  <c r="S646" i="2"/>
  <c r="Z645" i="2"/>
  <c r="X645" i="2"/>
  <c r="W645" i="2"/>
  <c r="U645" i="2"/>
  <c r="T645" i="2"/>
  <c r="S645" i="2"/>
  <c r="Z644" i="2"/>
  <c r="X644" i="2"/>
  <c r="W644" i="2"/>
  <c r="U644" i="2"/>
  <c r="T644" i="2"/>
  <c r="S644" i="2"/>
  <c r="Z643" i="2"/>
  <c r="X643" i="2"/>
  <c r="W643" i="2"/>
  <c r="U643" i="2"/>
  <c r="T643" i="2"/>
  <c r="S643" i="2"/>
  <c r="Z642" i="2"/>
  <c r="X642" i="2"/>
  <c r="W642" i="2"/>
  <c r="U642" i="2"/>
  <c r="T642" i="2"/>
  <c r="S642" i="2"/>
  <c r="Z641" i="2"/>
  <c r="X641" i="2"/>
  <c r="W641" i="2"/>
  <c r="U641" i="2"/>
  <c r="T641" i="2"/>
  <c r="S641" i="2"/>
  <c r="Z640" i="2"/>
  <c r="X640" i="2"/>
  <c r="W640" i="2"/>
  <c r="U640" i="2"/>
  <c r="T640" i="2"/>
  <c r="S640" i="2"/>
  <c r="Z639" i="2"/>
  <c r="X639" i="2"/>
  <c r="W639" i="2"/>
  <c r="U639" i="2"/>
  <c r="T639" i="2"/>
  <c r="S639" i="2"/>
  <c r="Z638" i="2"/>
  <c r="X638" i="2"/>
  <c r="W638" i="2"/>
  <c r="U638" i="2"/>
  <c r="T638" i="2"/>
  <c r="S638" i="2"/>
  <c r="Z637" i="2"/>
  <c r="X637" i="2"/>
  <c r="W637" i="2"/>
  <c r="U637" i="2"/>
  <c r="T637" i="2"/>
  <c r="S637" i="2"/>
  <c r="Z636" i="2"/>
  <c r="X636" i="2"/>
  <c r="W636" i="2"/>
  <c r="U636" i="2"/>
  <c r="T636" i="2"/>
  <c r="S636" i="2"/>
  <c r="Z635" i="2"/>
  <c r="X635" i="2"/>
  <c r="W635" i="2"/>
  <c r="U635" i="2"/>
  <c r="T635" i="2"/>
  <c r="S635" i="2"/>
  <c r="Z634" i="2"/>
  <c r="X634" i="2"/>
  <c r="W634" i="2"/>
  <c r="U634" i="2"/>
  <c r="T634" i="2"/>
  <c r="S634" i="2"/>
  <c r="Z633" i="2"/>
  <c r="X633" i="2"/>
  <c r="W633" i="2"/>
  <c r="U633" i="2"/>
  <c r="T633" i="2"/>
  <c r="S633" i="2"/>
  <c r="Z632" i="2"/>
  <c r="X632" i="2"/>
  <c r="W632" i="2"/>
  <c r="U632" i="2"/>
  <c r="T632" i="2"/>
  <c r="S632" i="2"/>
  <c r="Z631" i="2"/>
  <c r="X631" i="2"/>
  <c r="W631" i="2"/>
  <c r="U631" i="2"/>
  <c r="T631" i="2"/>
  <c r="S631" i="2"/>
  <c r="Z630" i="2"/>
  <c r="X630" i="2"/>
  <c r="W630" i="2"/>
  <c r="U630" i="2"/>
  <c r="T630" i="2"/>
  <c r="S630" i="2"/>
  <c r="Z629" i="2"/>
  <c r="X629" i="2"/>
  <c r="W629" i="2"/>
  <c r="U629" i="2"/>
  <c r="T629" i="2"/>
  <c r="S629" i="2"/>
  <c r="Z628" i="2"/>
  <c r="X628" i="2"/>
  <c r="W628" i="2"/>
  <c r="U628" i="2"/>
  <c r="T628" i="2"/>
  <c r="S628" i="2"/>
  <c r="Z627" i="2"/>
  <c r="X627" i="2"/>
  <c r="W627" i="2"/>
  <c r="U627" i="2"/>
  <c r="T627" i="2"/>
  <c r="S627" i="2"/>
  <c r="Z626" i="2"/>
  <c r="X626" i="2"/>
  <c r="W626" i="2"/>
  <c r="U626" i="2"/>
  <c r="T626" i="2"/>
  <c r="S626" i="2"/>
  <c r="Z625" i="2"/>
  <c r="X625" i="2"/>
  <c r="W625" i="2"/>
  <c r="U625" i="2"/>
  <c r="V625" i="2" s="1"/>
  <c r="T625" i="2"/>
  <c r="S625" i="2"/>
  <c r="Z624" i="2"/>
  <c r="X624" i="2"/>
  <c r="W624" i="2"/>
  <c r="U624" i="2"/>
  <c r="T624" i="2"/>
  <c r="S624" i="2"/>
  <c r="Z623" i="2"/>
  <c r="X623" i="2"/>
  <c r="W623" i="2"/>
  <c r="U623" i="2"/>
  <c r="T623" i="2"/>
  <c r="S623" i="2"/>
  <c r="Z622" i="2"/>
  <c r="X622" i="2"/>
  <c r="W622" i="2"/>
  <c r="U622" i="2"/>
  <c r="T622" i="2"/>
  <c r="S622" i="2"/>
  <c r="Z621" i="2"/>
  <c r="X621" i="2"/>
  <c r="W621" i="2"/>
  <c r="U621" i="2"/>
  <c r="T621" i="2"/>
  <c r="S621" i="2"/>
  <c r="Z620" i="2"/>
  <c r="X620" i="2"/>
  <c r="W620" i="2"/>
  <c r="U620" i="2"/>
  <c r="T620" i="2"/>
  <c r="S620" i="2"/>
  <c r="Z619" i="2"/>
  <c r="X619" i="2"/>
  <c r="W619" i="2"/>
  <c r="U619" i="2"/>
  <c r="T619" i="2"/>
  <c r="S619" i="2"/>
  <c r="Z618" i="2"/>
  <c r="X618" i="2"/>
  <c r="W618" i="2"/>
  <c r="U618" i="2"/>
  <c r="T618" i="2"/>
  <c r="S618" i="2"/>
  <c r="Z617" i="2"/>
  <c r="X617" i="2"/>
  <c r="W617" i="2"/>
  <c r="U617" i="2"/>
  <c r="T617" i="2"/>
  <c r="S617" i="2"/>
  <c r="Z616" i="2"/>
  <c r="X616" i="2"/>
  <c r="W616" i="2"/>
  <c r="U616" i="2"/>
  <c r="T616" i="2"/>
  <c r="S616" i="2"/>
  <c r="Z615" i="2"/>
  <c r="X615" i="2"/>
  <c r="W615" i="2"/>
  <c r="U615" i="2"/>
  <c r="T615" i="2"/>
  <c r="S615" i="2"/>
  <c r="Z614" i="2"/>
  <c r="X614" i="2"/>
  <c r="W614" i="2"/>
  <c r="U614" i="2"/>
  <c r="T614" i="2"/>
  <c r="S614" i="2"/>
  <c r="Z613" i="2"/>
  <c r="X613" i="2"/>
  <c r="W613" i="2"/>
  <c r="U613" i="2"/>
  <c r="T613" i="2"/>
  <c r="S613" i="2"/>
  <c r="Z612" i="2"/>
  <c r="X612" i="2"/>
  <c r="W612" i="2"/>
  <c r="U612" i="2"/>
  <c r="T612" i="2"/>
  <c r="S612" i="2"/>
  <c r="Z611" i="2"/>
  <c r="X611" i="2"/>
  <c r="W611" i="2"/>
  <c r="U611" i="2"/>
  <c r="T611" i="2"/>
  <c r="S611" i="2"/>
  <c r="Z610" i="2"/>
  <c r="X610" i="2"/>
  <c r="W610" i="2"/>
  <c r="U610" i="2"/>
  <c r="T610" i="2"/>
  <c r="S610" i="2"/>
  <c r="Z609" i="2"/>
  <c r="X609" i="2"/>
  <c r="W609" i="2"/>
  <c r="U609" i="2"/>
  <c r="T609" i="2"/>
  <c r="S609" i="2"/>
  <c r="Z608" i="2"/>
  <c r="X608" i="2"/>
  <c r="W608" i="2"/>
  <c r="U608" i="2"/>
  <c r="T608" i="2"/>
  <c r="S608" i="2"/>
  <c r="Z607" i="2"/>
  <c r="X607" i="2"/>
  <c r="W607" i="2"/>
  <c r="U607" i="2"/>
  <c r="T607" i="2"/>
  <c r="S607" i="2"/>
  <c r="Z606" i="2"/>
  <c r="X606" i="2"/>
  <c r="W606" i="2"/>
  <c r="U606" i="2"/>
  <c r="T606" i="2"/>
  <c r="S606" i="2"/>
  <c r="Z605" i="2"/>
  <c r="X605" i="2"/>
  <c r="W605" i="2"/>
  <c r="U605" i="2"/>
  <c r="T605" i="2"/>
  <c r="S605" i="2"/>
  <c r="Z604" i="2"/>
  <c r="X604" i="2"/>
  <c r="W604" i="2"/>
  <c r="U604" i="2"/>
  <c r="T604" i="2"/>
  <c r="S604" i="2"/>
  <c r="Z603" i="2"/>
  <c r="X603" i="2"/>
  <c r="W603" i="2"/>
  <c r="U603" i="2"/>
  <c r="T603" i="2"/>
  <c r="S603" i="2"/>
  <c r="Z602" i="2"/>
  <c r="X602" i="2"/>
  <c r="W602" i="2"/>
  <c r="U602" i="2"/>
  <c r="T602" i="2"/>
  <c r="S602" i="2"/>
  <c r="Z601" i="2"/>
  <c r="X601" i="2"/>
  <c r="W601" i="2"/>
  <c r="U601" i="2"/>
  <c r="T601" i="2"/>
  <c r="S601" i="2"/>
  <c r="Z600" i="2"/>
  <c r="X600" i="2"/>
  <c r="W600" i="2"/>
  <c r="U600" i="2"/>
  <c r="T600" i="2"/>
  <c r="S600" i="2"/>
  <c r="Z599" i="2"/>
  <c r="X599" i="2"/>
  <c r="W599" i="2"/>
  <c r="U599" i="2"/>
  <c r="T599" i="2"/>
  <c r="S599" i="2"/>
  <c r="Z598" i="2"/>
  <c r="X598" i="2"/>
  <c r="W598" i="2"/>
  <c r="U598" i="2"/>
  <c r="T598" i="2"/>
  <c r="S598" i="2"/>
  <c r="Z597" i="2"/>
  <c r="X597" i="2"/>
  <c r="W597" i="2"/>
  <c r="U597" i="2"/>
  <c r="T597" i="2"/>
  <c r="S597" i="2"/>
  <c r="Z596" i="2"/>
  <c r="X596" i="2"/>
  <c r="W596" i="2"/>
  <c r="U596" i="2"/>
  <c r="T596" i="2"/>
  <c r="S596" i="2"/>
  <c r="Z595" i="2"/>
  <c r="X595" i="2"/>
  <c r="W595" i="2"/>
  <c r="U595" i="2"/>
  <c r="T595" i="2"/>
  <c r="S595" i="2"/>
  <c r="Z594" i="2"/>
  <c r="X594" i="2"/>
  <c r="W594" i="2"/>
  <c r="U594" i="2"/>
  <c r="T594" i="2"/>
  <c r="S594" i="2"/>
  <c r="Z593" i="2"/>
  <c r="X593" i="2"/>
  <c r="W593" i="2"/>
  <c r="U593" i="2"/>
  <c r="T593" i="2"/>
  <c r="S593" i="2"/>
  <c r="Z592" i="2"/>
  <c r="X592" i="2"/>
  <c r="W592" i="2"/>
  <c r="U592" i="2"/>
  <c r="T592" i="2"/>
  <c r="S592" i="2"/>
  <c r="Z591" i="2"/>
  <c r="X591" i="2"/>
  <c r="W591" i="2"/>
  <c r="U591" i="2"/>
  <c r="T591" i="2"/>
  <c r="S591" i="2"/>
  <c r="Z590" i="2"/>
  <c r="X590" i="2"/>
  <c r="W590" i="2"/>
  <c r="U590" i="2"/>
  <c r="T590" i="2"/>
  <c r="S590" i="2"/>
  <c r="Z589" i="2"/>
  <c r="X589" i="2"/>
  <c r="W589" i="2"/>
  <c r="U589" i="2"/>
  <c r="T589" i="2"/>
  <c r="S589" i="2"/>
  <c r="Z588" i="2"/>
  <c r="X588" i="2"/>
  <c r="W588" i="2"/>
  <c r="U588" i="2"/>
  <c r="T588" i="2"/>
  <c r="S588" i="2"/>
  <c r="Z587" i="2"/>
  <c r="X587" i="2"/>
  <c r="W587" i="2"/>
  <c r="U587" i="2"/>
  <c r="T587" i="2"/>
  <c r="S587" i="2"/>
  <c r="Z586" i="2"/>
  <c r="X586" i="2"/>
  <c r="W586" i="2"/>
  <c r="U586" i="2"/>
  <c r="T586" i="2"/>
  <c r="S586" i="2"/>
  <c r="Z585" i="2"/>
  <c r="X585" i="2"/>
  <c r="W585" i="2"/>
  <c r="U585" i="2"/>
  <c r="T585" i="2"/>
  <c r="S585" i="2"/>
  <c r="Z584" i="2"/>
  <c r="X584" i="2"/>
  <c r="W584" i="2"/>
  <c r="U584" i="2"/>
  <c r="T584" i="2"/>
  <c r="S584" i="2"/>
  <c r="Z583" i="2"/>
  <c r="X583" i="2"/>
  <c r="W583" i="2"/>
  <c r="U583" i="2"/>
  <c r="T583" i="2"/>
  <c r="S583" i="2"/>
  <c r="Z582" i="2"/>
  <c r="X582" i="2"/>
  <c r="W582" i="2"/>
  <c r="U582" i="2"/>
  <c r="T582" i="2"/>
  <c r="S582" i="2"/>
  <c r="Z581" i="2"/>
  <c r="X581" i="2"/>
  <c r="W581" i="2"/>
  <c r="U581" i="2"/>
  <c r="T581" i="2"/>
  <c r="S581" i="2"/>
  <c r="Z580" i="2"/>
  <c r="X580" i="2"/>
  <c r="W580" i="2"/>
  <c r="U580" i="2"/>
  <c r="T580" i="2"/>
  <c r="S580" i="2"/>
  <c r="Z579" i="2"/>
  <c r="X579" i="2"/>
  <c r="W579" i="2"/>
  <c r="U579" i="2"/>
  <c r="T579" i="2"/>
  <c r="S579" i="2"/>
  <c r="Z578" i="2"/>
  <c r="X578" i="2"/>
  <c r="W578" i="2"/>
  <c r="U578" i="2"/>
  <c r="T578" i="2"/>
  <c r="S578" i="2"/>
  <c r="Z577" i="2"/>
  <c r="X577" i="2"/>
  <c r="W577" i="2"/>
  <c r="U577" i="2"/>
  <c r="T577" i="2"/>
  <c r="S577" i="2"/>
  <c r="Z576" i="2"/>
  <c r="X576" i="2"/>
  <c r="W576" i="2"/>
  <c r="U576" i="2"/>
  <c r="T576" i="2"/>
  <c r="S576" i="2"/>
  <c r="Z575" i="2"/>
  <c r="X575" i="2"/>
  <c r="W575" i="2"/>
  <c r="U575" i="2"/>
  <c r="T575" i="2"/>
  <c r="S575" i="2"/>
  <c r="Z574" i="2"/>
  <c r="X574" i="2"/>
  <c r="W574" i="2"/>
  <c r="U574" i="2"/>
  <c r="T574" i="2"/>
  <c r="S574" i="2"/>
  <c r="Z573" i="2"/>
  <c r="X573" i="2"/>
  <c r="W573" i="2"/>
  <c r="U573" i="2"/>
  <c r="T573" i="2"/>
  <c r="S573" i="2"/>
  <c r="Z572" i="2"/>
  <c r="X572" i="2"/>
  <c r="W572" i="2"/>
  <c r="U572" i="2"/>
  <c r="T572" i="2"/>
  <c r="S572" i="2"/>
  <c r="Z571" i="2"/>
  <c r="X571" i="2"/>
  <c r="W571" i="2"/>
  <c r="U571" i="2"/>
  <c r="T571" i="2"/>
  <c r="S571" i="2"/>
  <c r="Z570" i="2"/>
  <c r="X570" i="2"/>
  <c r="W570" i="2"/>
  <c r="U570" i="2"/>
  <c r="T570" i="2"/>
  <c r="S570" i="2"/>
  <c r="Z569" i="2"/>
  <c r="X569" i="2"/>
  <c r="W569" i="2"/>
  <c r="U569" i="2"/>
  <c r="T569" i="2"/>
  <c r="S569" i="2"/>
  <c r="Z568" i="2"/>
  <c r="X568" i="2"/>
  <c r="W568" i="2"/>
  <c r="U568" i="2"/>
  <c r="T568" i="2"/>
  <c r="S568" i="2"/>
  <c r="Z567" i="2"/>
  <c r="X567" i="2"/>
  <c r="W567" i="2"/>
  <c r="U567" i="2"/>
  <c r="T567" i="2"/>
  <c r="S567" i="2"/>
  <c r="Z566" i="2"/>
  <c r="X566" i="2"/>
  <c r="W566" i="2"/>
  <c r="U566" i="2"/>
  <c r="T566" i="2"/>
  <c r="S566" i="2"/>
  <c r="Z565" i="2"/>
  <c r="X565" i="2"/>
  <c r="W565" i="2"/>
  <c r="U565" i="2"/>
  <c r="T565" i="2"/>
  <c r="S565" i="2"/>
  <c r="Z564" i="2"/>
  <c r="X564" i="2"/>
  <c r="W564" i="2"/>
  <c r="U564" i="2"/>
  <c r="T564" i="2"/>
  <c r="S564" i="2"/>
  <c r="Z563" i="2"/>
  <c r="X563" i="2"/>
  <c r="W563" i="2"/>
  <c r="U563" i="2"/>
  <c r="T563" i="2"/>
  <c r="S563" i="2"/>
  <c r="Z562" i="2"/>
  <c r="X562" i="2"/>
  <c r="W562" i="2"/>
  <c r="U562" i="2"/>
  <c r="T562" i="2"/>
  <c r="S562" i="2"/>
  <c r="Z561" i="2"/>
  <c r="X561" i="2"/>
  <c r="W561" i="2"/>
  <c r="U561" i="2"/>
  <c r="T561" i="2"/>
  <c r="S561" i="2"/>
  <c r="Z560" i="2"/>
  <c r="X560" i="2"/>
  <c r="W560" i="2"/>
  <c r="U560" i="2"/>
  <c r="T560" i="2"/>
  <c r="S560" i="2"/>
  <c r="Z559" i="2"/>
  <c r="X559" i="2"/>
  <c r="W559" i="2"/>
  <c r="U559" i="2"/>
  <c r="T559" i="2"/>
  <c r="S559" i="2"/>
  <c r="Z558" i="2"/>
  <c r="X558" i="2"/>
  <c r="W558" i="2"/>
  <c r="U558" i="2"/>
  <c r="T558" i="2"/>
  <c r="S558" i="2"/>
  <c r="Z557" i="2"/>
  <c r="X557" i="2"/>
  <c r="W557" i="2"/>
  <c r="U557" i="2"/>
  <c r="T557" i="2"/>
  <c r="S557" i="2"/>
  <c r="Z556" i="2"/>
  <c r="X556" i="2"/>
  <c r="W556" i="2"/>
  <c r="U556" i="2"/>
  <c r="T556" i="2"/>
  <c r="S556" i="2"/>
  <c r="Z555" i="2"/>
  <c r="X555" i="2"/>
  <c r="W555" i="2"/>
  <c r="U555" i="2"/>
  <c r="T555" i="2"/>
  <c r="S555" i="2"/>
  <c r="Z554" i="2"/>
  <c r="X554" i="2"/>
  <c r="W554" i="2"/>
  <c r="U554" i="2"/>
  <c r="T554" i="2"/>
  <c r="S554" i="2"/>
  <c r="Z553" i="2"/>
  <c r="X553" i="2"/>
  <c r="W553" i="2"/>
  <c r="U553" i="2"/>
  <c r="T553" i="2"/>
  <c r="S553" i="2"/>
  <c r="Z552" i="2"/>
  <c r="X552" i="2"/>
  <c r="W552" i="2"/>
  <c r="U552" i="2"/>
  <c r="T552" i="2"/>
  <c r="S552" i="2"/>
  <c r="Z551" i="2"/>
  <c r="X551" i="2"/>
  <c r="W551" i="2"/>
  <c r="U551" i="2"/>
  <c r="T551" i="2"/>
  <c r="S551" i="2"/>
  <c r="Z550" i="2"/>
  <c r="X550" i="2"/>
  <c r="W550" i="2"/>
  <c r="U550" i="2"/>
  <c r="T550" i="2"/>
  <c r="S550" i="2"/>
  <c r="Z549" i="2"/>
  <c r="X549" i="2"/>
  <c r="W549" i="2"/>
  <c r="U549" i="2"/>
  <c r="T549" i="2"/>
  <c r="S549" i="2"/>
  <c r="Z548" i="2"/>
  <c r="X548" i="2"/>
  <c r="W548" i="2"/>
  <c r="U548" i="2"/>
  <c r="T548" i="2"/>
  <c r="S548" i="2"/>
  <c r="Z547" i="2"/>
  <c r="X547" i="2"/>
  <c r="W547" i="2"/>
  <c r="U547" i="2"/>
  <c r="T547" i="2"/>
  <c r="S547" i="2"/>
  <c r="Z546" i="2"/>
  <c r="X546" i="2"/>
  <c r="W546" i="2"/>
  <c r="U546" i="2"/>
  <c r="T546" i="2"/>
  <c r="S546" i="2"/>
  <c r="Z545" i="2"/>
  <c r="X545" i="2"/>
  <c r="W545" i="2"/>
  <c r="U545" i="2"/>
  <c r="T545" i="2"/>
  <c r="S545" i="2"/>
  <c r="Z544" i="2"/>
  <c r="X544" i="2"/>
  <c r="W544" i="2"/>
  <c r="U544" i="2"/>
  <c r="T544" i="2"/>
  <c r="S544" i="2"/>
  <c r="Z543" i="2"/>
  <c r="X543" i="2"/>
  <c r="W543" i="2"/>
  <c r="U543" i="2"/>
  <c r="T543" i="2"/>
  <c r="S543" i="2"/>
  <c r="Z542" i="2"/>
  <c r="X542" i="2"/>
  <c r="W542" i="2"/>
  <c r="U542" i="2"/>
  <c r="T542" i="2"/>
  <c r="S542" i="2"/>
  <c r="Z541" i="2"/>
  <c r="X541" i="2"/>
  <c r="W541" i="2"/>
  <c r="U541" i="2"/>
  <c r="T541" i="2"/>
  <c r="S541" i="2"/>
  <c r="Z540" i="2"/>
  <c r="X540" i="2"/>
  <c r="W540" i="2"/>
  <c r="U540" i="2"/>
  <c r="T540" i="2"/>
  <c r="S540" i="2"/>
  <c r="Z539" i="2"/>
  <c r="X539" i="2"/>
  <c r="W539" i="2"/>
  <c r="U539" i="2"/>
  <c r="T539" i="2"/>
  <c r="S539" i="2"/>
  <c r="Z538" i="2"/>
  <c r="X538" i="2"/>
  <c r="W538" i="2"/>
  <c r="U538" i="2"/>
  <c r="T538" i="2"/>
  <c r="S538" i="2"/>
  <c r="Z537" i="2"/>
  <c r="X537" i="2"/>
  <c r="W537" i="2"/>
  <c r="U537" i="2"/>
  <c r="T537" i="2"/>
  <c r="S537" i="2"/>
  <c r="Z536" i="2"/>
  <c r="X536" i="2"/>
  <c r="W536" i="2"/>
  <c r="U536" i="2"/>
  <c r="T536" i="2"/>
  <c r="S536" i="2"/>
  <c r="Z535" i="2"/>
  <c r="X535" i="2"/>
  <c r="W535" i="2"/>
  <c r="U535" i="2"/>
  <c r="T535" i="2"/>
  <c r="S535" i="2"/>
  <c r="Z534" i="2"/>
  <c r="X534" i="2"/>
  <c r="W534" i="2"/>
  <c r="U534" i="2"/>
  <c r="T534" i="2"/>
  <c r="S534" i="2"/>
  <c r="Z533" i="2"/>
  <c r="X533" i="2"/>
  <c r="W533" i="2"/>
  <c r="U533" i="2"/>
  <c r="T533" i="2"/>
  <c r="S533" i="2"/>
  <c r="Z532" i="2"/>
  <c r="X532" i="2"/>
  <c r="W532" i="2"/>
  <c r="U532" i="2"/>
  <c r="T532" i="2"/>
  <c r="S532" i="2"/>
  <c r="Z531" i="2"/>
  <c r="X531" i="2"/>
  <c r="W531" i="2"/>
  <c r="U531" i="2"/>
  <c r="T531" i="2"/>
  <c r="S531" i="2"/>
  <c r="Z530" i="2"/>
  <c r="X530" i="2"/>
  <c r="W530" i="2"/>
  <c r="U530" i="2"/>
  <c r="T530" i="2"/>
  <c r="S530" i="2"/>
  <c r="Z529" i="2"/>
  <c r="X529" i="2"/>
  <c r="W529" i="2"/>
  <c r="U529" i="2"/>
  <c r="T529" i="2"/>
  <c r="S529" i="2"/>
  <c r="Z528" i="2"/>
  <c r="X528" i="2"/>
  <c r="W528" i="2"/>
  <c r="U528" i="2"/>
  <c r="T528" i="2"/>
  <c r="S528" i="2"/>
  <c r="Z527" i="2"/>
  <c r="X527" i="2"/>
  <c r="W527" i="2"/>
  <c r="U527" i="2"/>
  <c r="T527" i="2"/>
  <c r="S527" i="2"/>
  <c r="Z526" i="2"/>
  <c r="X526" i="2"/>
  <c r="W526" i="2"/>
  <c r="U526" i="2"/>
  <c r="T526" i="2"/>
  <c r="S526" i="2"/>
  <c r="Z525" i="2"/>
  <c r="X525" i="2"/>
  <c r="W525" i="2"/>
  <c r="U525" i="2"/>
  <c r="T525" i="2"/>
  <c r="S525" i="2"/>
  <c r="Z524" i="2"/>
  <c r="X524" i="2"/>
  <c r="W524" i="2"/>
  <c r="U524" i="2"/>
  <c r="T524" i="2"/>
  <c r="S524" i="2"/>
  <c r="Z523" i="2"/>
  <c r="X523" i="2"/>
  <c r="W523" i="2"/>
  <c r="U523" i="2"/>
  <c r="T523" i="2"/>
  <c r="S523" i="2"/>
  <c r="Z522" i="2"/>
  <c r="X522" i="2"/>
  <c r="W522" i="2"/>
  <c r="U522" i="2"/>
  <c r="V522" i="2" s="1"/>
  <c r="T522" i="2"/>
  <c r="S522" i="2"/>
  <c r="Z521" i="2"/>
  <c r="X521" i="2"/>
  <c r="W521" i="2"/>
  <c r="U521" i="2"/>
  <c r="T521" i="2"/>
  <c r="S521" i="2"/>
  <c r="Z520" i="2"/>
  <c r="X520" i="2"/>
  <c r="W520" i="2"/>
  <c r="U520" i="2"/>
  <c r="T520" i="2"/>
  <c r="S520" i="2"/>
  <c r="Z519" i="2"/>
  <c r="X519" i="2"/>
  <c r="W519" i="2"/>
  <c r="U519" i="2"/>
  <c r="T519" i="2"/>
  <c r="S519" i="2"/>
  <c r="Z518" i="2"/>
  <c r="X518" i="2"/>
  <c r="W518" i="2"/>
  <c r="U518" i="2"/>
  <c r="T518" i="2"/>
  <c r="S518" i="2"/>
  <c r="Z517" i="2"/>
  <c r="X517" i="2"/>
  <c r="W517" i="2"/>
  <c r="U517" i="2"/>
  <c r="T517" i="2"/>
  <c r="S517" i="2"/>
  <c r="Z516" i="2"/>
  <c r="X516" i="2"/>
  <c r="W516" i="2"/>
  <c r="U516" i="2"/>
  <c r="T516" i="2"/>
  <c r="S516" i="2"/>
  <c r="Z515" i="2"/>
  <c r="X515" i="2"/>
  <c r="W515" i="2"/>
  <c r="U515" i="2"/>
  <c r="T515" i="2"/>
  <c r="S515" i="2"/>
  <c r="Z514" i="2"/>
  <c r="X514" i="2"/>
  <c r="W514" i="2"/>
  <c r="U514" i="2"/>
  <c r="T514" i="2"/>
  <c r="S514" i="2"/>
  <c r="Z513" i="2"/>
  <c r="X513" i="2"/>
  <c r="W513" i="2"/>
  <c r="U513" i="2"/>
  <c r="T513" i="2"/>
  <c r="S513" i="2"/>
  <c r="Z512" i="2"/>
  <c r="X512" i="2"/>
  <c r="W512" i="2"/>
  <c r="U512" i="2"/>
  <c r="T512" i="2"/>
  <c r="S512" i="2"/>
  <c r="Z511" i="2"/>
  <c r="X511" i="2"/>
  <c r="W511" i="2"/>
  <c r="U511" i="2"/>
  <c r="T511" i="2"/>
  <c r="S511" i="2"/>
  <c r="Z510" i="2"/>
  <c r="X510" i="2"/>
  <c r="W510" i="2"/>
  <c r="U510" i="2"/>
  <c r="T510" i="2"/>
  <c r="S510" i="2"/>
  <c r="Z509" i="2"/>
  <c r="X509" i="2"/>
  <c r="W509" i="2"/>
  <c r="U509" i="2"/>
  <c r="T509" i="2"/>
  <c r="S509" i="2"/>
  <c r="Z508" i="2"/>
  <c r="X508" i="2"/>
  <c r="W508" i="2"/>
  <c r="U508" i="2"/>
  <c r="T508" i="2"/>
  <c r="S508" i="2"/>
  <c r="Z507" i="2"/>
  <c r="X507" i="2"/>
  <c r="W507" i="2"/>
  <c r="U507" i="2"/>
  <c r="T507" i="2"/>
  <c r="S507" i="2"/>
  <c r="Z506" i="2"/>
  <c r="X506" i="2"/>
  <c r="W506" i="2"/>
  <c r="U506" i="2"/>
  <c r="T506" i="2"/>
  <c r="S506" i="2"/>
  <c r="Z505" i="2"/>
  <c r="X505" i="2"/>
  <c r="W505" i="2"/>
  <c r="U505" i="2"/>
  <c r="T505" i="2"/>
  <c r="S505" i="2"/>
  <c r="Z504" i="2"/>
  <c r="X504" i="2"/>
  <c r="W504" i="2"/>
  <c r="U504" i="2"/>
  <c r="T504" i="2"/>
  <c r="S504" i="2"/>
  <c r="Z503" i="2"/>
  <c r="X503" i="2"/>
  <c r="W503" i="2"/>
  <c r="U503" i="2"/>
  <c r="T503" i="2"/>
  <c r="S503" i="2"/>
  <c r="Z502" i="2"/>
  <c r="X502" i="2"/>
  <c r="W502" i="2"/>
  <c r="U502" i="2"/>
  <c r="T502" i="2"/>
  <c r="S502" i="2"/>
  <c r="Z501" i="2"/>
  <c r="X501" i="2"/>
  <c r="W501" i="2"/>
  <c r="U501" i="2"/>
  <c r="T501" i="2"/>
  <c r="S501" i="2"/>
  <c r="Z500" i="2"/>
  <c r="X500" i="2"/>
  <c r="W500" i="2"/>
  <c r="U500" i="2"/>
  <c r="T500" i="2"/>
  <c r="S500" i="2"/>
  <c r="Z499" i="2"/>
  <c r="X499" i="2"/>
  <c r="W499" i="2"/>
  <c r="U499" i="2"/>
  <c r="T499" i="2"/>
  <c r="S499" i="2"/>
  <c r="Z498" i="2"/>
  <c r="X498" i="2"/>
  <c r="W498" i="2"/>
  <c r="U498" i="2"/>
  <c r="T498" i="2"/>
  <c r="S498" i="2"/>
  <c r="Z497" i="2"/>
  <c r="X497" i="2"/>
  <c r="W497" i="2"/>
  <c r="U497" i="2"/>
  <c r="T497" i="2"/>
  <c r="S497" i="2"/>
  <c r="Z496" i="2"/>
  <c r="X496" i="2"/>
  <c r="W496" i="2"/>
  <c r="U496" i="2"/>
  <c r="T496" i="2"/>
  <c r="S496" i="2"/>
  <c r="Z495" i="2"/>
  <c r="X495" i="2"/>
  <c r="W495" i="2"/>
  <c r="U495" i="2"/>
  <c r="T495" i="2"/>
  <c r="S495" i="2"/>
  <c r="Z494" i="2"/>
  <c r="X494" i="2"/>
  <c r="W494" i="2"/>
  <c r="U494" i="2"/>
  <c r="T494" i="2"/>
  <c r="S494" i="2"/>
  <c r="Z493" i="2"/>
  <c r="X493" i="2"/>
  <c r="W493" i="2"/>
  <c r="U493" i="2"/>
  <c r="T493" i="2"/>
  <c r="S493" i="2"/>
  <c r="Z492" i="2"/>
  <c r="X492" i="2"/>
  <c r="W492" i="2"/>
  <c r="U492" i="2"/>
  <c r="T492" i="2"/>
  <c r="S492" i="2"/>
  <c r="Z491" i="2"/>
  <c r="X491" i="2"/>
  <c r="W491" i="2"/>
  <c r="U491" i="2"/>
  <c r="T491" i="2"/>
  <c r="S491" i="2"/>
  <c r="Z490" i="2"/>
  <c r="X490" i="2"/>
  <c r="W490" i="2"/>
  <c r="U490" i="2"/>
  <c r="T490" i="2"/>
  <c r="V490" i="2" s="1"/>
  <c r="S490" i="2"/>
  <c r="Z489" i="2"/>
  <c r="X489" i="2"/>
  <c r="W489" i="2"/>
  <c r="U489" i="2"/>
  <c r="T489" i="2"/>
  <c r="S489" i="2"/>
  <c r="Z488" i="2"/>
  <c r="X488" i="2"/>
  <c r="W488" i="2"/>
  <c r="U488" i="2"/>
  <c r="T488" i="2"/>
  <c r="S488" i="2"/>
  <c r="Z487" i="2"/>
  <c r="X487" i="2"/>
  <c r="W487" i="2"/>
  <c r="U487" i="2"/>
  <c r="T487" i="2"/>
  <c r="S487" i="2"/>
  <c r="Z486" i="2"/>
  <c r="X486" i="2"/>
  <c r="W486" i="2"/>
  <c r="U486" i="2"/>
  <c r="T486" i="2"/>
  <c r="S486" i="2"/>
  <c r="Z485" i="2"/>
  <c r="X485" i="2"/>
  <c r="W485" i="2"/>
  <c r="U485" i="2"/>
  <c r="T485" i="2"/>
  <c r="S485" i="2"/>
  <c r="Z484" i="2"/>
  <c r="X484" i="2"/>
  <c r="W484" i="2"/>
  <c r="U484" i="2"/>
  <c r="T484" i="2"/>
  <c r="S484" i="2"/>
  <c r="Z483" i="2"/>
  <c r="X483" i="2"/>
  <c r="W483" i="2"/>
  <c r="U483" i="2"/>
  <c r="T483" i="2"/>
  <c r="S483" i="2"/>
  <c r="Z482" i="2"/>
  <c r="X482" i="2"/>
  <c r="W482" i="2"/>
  <c r="U482" i="2"/>
  <c r="T482" i="2"/>
  <c r="S482" i="2"/>
  <c r="Z481" i="2"/>
  <c r="X481" i="2"/>
  <c r="W481" i="2"/>
  <c r="U481" i="2"/>
  <c r="T481" i="2"/>
  <c r="S481" i="2"/>
  <c r="Z480" i="2"/>
  <c r="X480" i="2"/>
  <c r="W480" i="2"/>
  <c r="U480" i="2"/>
  <c r="T480" i="2"/>
  <c r="S480" i="2"/>
  <c r="Z479" i="2"/>
  <c r="X479" i="2"/>
  <c r="W479" i="2"/>
  <c r="U479" i="2"/>
  <c r="T479" i="2"/>
  <c r="S479" i="2"/>
  <c r="Z478" i="2"/>
  <c r="X478" i="2"/>
  <c r="W478" i="2"/>
  <c r="U478" i="2"/>
  <c r="T478" i="2"/>
  <c r="S478" i="2"/>
  <c r="Z477" i="2"/>
  <c r="X477" i="2"/>
  <c r="W477" i="2"/>
  <c r="U477" i="2"/>
  <c r="T477" i="2"/>
  <c r="S477" i="2"/>
  <c r="Z476" i="2"/>
  <c r="X476" i="2"/>
  <c r="W476" i="2"/>
  <c r="U476" i="2"/>
  <c r="T476" i="2"/>
  <c r="S476" i="2"/>
  <c r="Z475" i="2"/>
  <c r="X475" i="2"/>
  <c r="W475" i="2"/>
  <c r="U475" i="2"/>
  <c r="T475" i="2"/>
  <c r="S475" i="2"/>
  <c r="Z474" i="2"/>
  <c r="X474" i="2"/>
  <c r="W474" i="2"/>
  <c r="U474" i="2"/>
  <c r="T474" i="2"/>
  <c r="S474" i="2"/>
  <c r="Z473" i="2"/>
  <c r="X473" i="2"/>
  <c r="W473" i="2"/>
  <c r="U473" i="2"/>
  <c r="T473" i="2"/>
  <c r="S473" i="2"/>
  <c r="Z472" i="2"/>
  <c r="X472" i="2"/>
  <c r="W472" i="2"/>
  <c r="U472" i="2"/>
  <c r="T472" i="2"/>
  <c r="V472" i="2" s="1"/>
  <c r="S472" i="2"/>
  <c r="Z471" i="2"/>
  <c r="X471" i="2"/>
  <c r="W471" i="2"/>
  <c r="U471" i="2"/>
  <c r="T471" i="2"/>
  <c r="S471" i="2"/>
  <c r="Z470" i="2"/>
  <c r="X470" i="2"/>
  <c r="W470" i="2"/>
  <c r="U470" i="2"/>
  <c r="T470" i="2"/>
  <c r="S470" i="2"/>
  <c r="Z469" i="2"/>
  <c r="X469" i="2"/>
  <c r="W469" i="2"/>
  <c r="U469" i="2"/>
  <c r="T469" i="2"/>
  <c r="S469" i="2"/>
  <c r="Z468" i="2"/>
  <c r="X468" i="2"/>
  <c r="W468" i="2"/>
  <c r="U468" i="2"/>
  <c r="T468" i="2"/>
  <c r="S468" i="2"/>
  <c r="Z467" i="2"/>
  <c r="X467" i="2"/>
  <c r="W467" i="2"/>
  <c r="U467" i="2"/>
  <c r="T467" i="2"/>
  <c r="S467" i="2"/>
  <c r="Z466" i="2"/>
  <c r="X466" i="2"/>
  <c r="W466" i="2"/>
  <c r="U466" i="2"/>
  <c r="T466" i="2"/>
  <c r="S466" i="2"/>
  <c r="Z465" i="2"/>
  <c r="X465" i="2"/>
  <c r="W465" i="2"/>
  <c r="U465" i="2"/>
  <c r="T465" i="2"/>
  <c r="S465" i="2"/>
  <c r="Z464" i="2"/>
  <c r="X464" i="2"/>
  <c r="W464" i="2"/>
  <c r="U464" i="2"/>
  <c r="T464" i="2"/>
  <c r="S464" i="2"/>
  <c r="Z463" i="2"/>
  <c r="X463" i="2"/>
  <c r="W463" i="2"/>
  <c r="U463" i="2"/>
  <c r="T463" i="2"/>
  <c r="S463" i="2"/>
  <c r="Z462" i="2"/>
  <c r="X462" i="2"/>
  <c r="W462" i="2"/>
  <c r="U462" i="2"/>
  <c r="T462" i="2"/>
  <c r="S462" i="2"/>
  <c r="Z461" i="2"/>
  <c r="X461" i="2"/>
  <c r="W461" i="2"/>
  <c r="U461" i="2"/>
  <c r="T461" i="2"/>
  <c r="V461" i="2" s="1"/>
  <c r="S461" i="2"/>
  <c r="Z460" i="2"/>
  <c r="X460" i="2"/>
  <c r="W460" i="2"/>
  <c r="U460" i="2"/>
  <c r="T460" i="2"/>
  <c r="S460" i="2"/>
  <c r="Z459" i="2"/>
  <c r="X459" i="2"/>
  <c r="W459" i="2"/>
  <c r="U459" i="2"/>
  <c r="T459" i="2"/>
  <c r="S459" i="2"/>
  <c r="Z458" i="2"/>
  <c r="X458" i="2"/>
  <c r="W458" i="2"/>
  <c r="U458" i="2"/>
  <c r="T458" i="2"/>
  <c r="S458" i="2"/>
  <c r="Z457" i="2"/>
  <c r="X457" i="2"/>
  <c r="W457" i="2"/>
  <c r="U457" i="2"/>
  <c r="T457" i="2"/>
  <c r="S457" i="2"/>
  <c r="Z456" i="2"/>
  <c r="X456" i="2"/>
  <c r="W456" i="2"/>
  <c r="U456" i="2"/>
  <c r="T456" i="2"/>
  <c r="S456" i="2"/>
  <c r="Z455" i="2"/>
  <c r="X455" i="2"/>
  <c r="W455" i="2"/>
  <c r="U455" i="2"/>
  <c r="T455" i="2"/>
  <c r="S455" i="2"/>
  <c r="Z454" i="2"/>
  <c r="X454" i="2"/>
  <c r="W454" i="2"/>
  <c r="U454" i="2"/>
  <c r="T454" i="2"/>
  <c r="S454" i="2"/>
  <c r="Z453" i="2"/>
  <c r="X453" i="2"/>
  <c r="W453" i="2"/>
  <c r="U453" i="2"/>
  <c r="T453" i="2"/>
  <c r="S453" i="2"/>
  <c r="Z452" i="2"/>
  <c r="X452" i="2"/>
  <c r="W452" i="2"/>
  <c r="U452" i="2"/>
  <c r="T452" i="2"/>
  <c r="S452" i="2"/>
  <c r="Z451" i="2"/>
  <c r="X451" i="2"/>
  <c r="W451" i="2"/>
  <c r="U451" i="2"/>
  <c r="T451" i="2"/>
  <c r="S451" i="2"/>
  <c r="Z450" i="2"/>
  <c r="X450" i="2"/>
  <c r="W450" i="2"/>
  <c r="U450" i="2"/>
  <c r="T450" i="2"/>
  <c r="S450" i="2"/>
  <c r="Z449" i="2"/>
  <c r="X449" i="2"/>
  <c r="W449" i="2"/>
  <c r="U449" i="2"/>
  <c r="T449" i="2"/>
  <c r="S449" i="2"/>
  <c r="Z448" i="2"/>
  <c r="X448" i="2"/>
  <c r="W448" i="2"/>
  <c r="U448" i="2"/>
  <c r="T448" i="2"/>
  <c r="S448" i="2"/>
  <c r="Z447" i="2"/>
  <c r="X447" i="2"/>
  <c r="W447" i="2"/>
  <c r="U447" i="2"/>
  <c r="T447" i="2"/>
  <c r="S447" i="2"/>
  <c r="Z446" i="2"/>
  <c r="X446" i="2"/>
  <c r="W446" i="2"/>
  <c r="U446" i="2"/>
  <c r="T446" i="2"/>
  <c r="S446" i="2"/>
  <c r="Z445" i="2"/>
  <c r="X445" i="2"/>
  <c r="W445" i="2"/>
  <c r="U445" i="2"/>
  <c r="T445" i="2"/>
  <c r="S445" i="2"/>
  <c r="Z444" i="2"/>
  <c r="X444" i="2"/>
  <c r="W444" i="2"/>
  <c r="U444" i="2"/>
  <c r="T444" i="2"/>
  <c r="S444" i="2"/>
  <c r="Z443" i="2"/>
  <c r="X443" i="2"/>
  <c r="W443" i="2"/>
  <c r="U443" i="2"/>
  <c r="T443" i="2"/>
  <c r="S443" i="2"/>
  <c r="Z442" i="2"/>
  <c r="X442" i="2"/>
  <c r="W442" i="2"/>
  <c r="U442" i="2"/>
  <c r="T442" i="2"/>
  <c r="S442" i="2"/>
  <c r="Z441" i="2"/>
  <c r="X441" i="2"/>
  <c r="W441" i="2"/>
  <c r="U441" i="2"/>
  <c r="T441" i="2"/>
  <c r="S441" i="2"/>
  <c r="Z440" i="2"/>
  <c r="X440" i="2"/>
  <c r="W440" i="2"/>
  <c r="U440" i="2"/>
  <c r="T440" i="2"/>
  <c r="S440" i="2"/>
  <c r="Z439" i="2"/>
  <c r="X439" i="2"/>
  <c r="W439" i="2"/>
  <c r="U439" i="2"/>
  <c r="T439" i="2"/>
  <c r="S439" i="2"/>
  <c r="Z438" i="2"/>
  <c r="X438" i="2"/>
  <c r="W438" i="2"/>
  <c r="U438" i="2"/>
  <c r="T438" i="2"/>
  <c r="S438" i="2"/>
  <c r="Z437" i="2"/>
  <c r="X437" i="2"/>
  <c r="W437" i="2"/>
  <c r="U437" i="2"/>
  <c r="T437" i="2"/>
  <c r="S437" i="2"/>
  <c r="Z436" i="2"/>
  <c r="X436" i="2"/>
  <c r="W436" i="2"/>
  <c r="U436" i="2"/>
  <c r="T436" i="2"/>
  <c r="S436" i="2"/>
  <c r="Z435" i="2"/>
  <c r="X435" i="2"/>
  <c r="W435" i="2"/>
  <c r="U435" i="2"/>
  <c r="T435" i="2"/>
  <c r="S435" i="2"/>
  <c r="Z434" i="2"/>
  <c r="X434" i="2"/>
  <c r="W434" i="2"/>
  <c r="U434" i="2"/>
  <c r="T434" i="2"/>
  <c r="S434" i="2"/>
  <c r="Z433" i="2"/>
  <c r="X433" i="2"/>
  <c r="W433" i="2"/>
  <c r="U433" i="2"/>
  <c r="T433" i="2"/>
  <c r="S433" i="2"/>
  <c r="Z432" i="2"/>
  <c r="X432" i="2"/>
  <c r="W432" i="2"/>
  <c r="U432" i="2"/>
  <c r="T432" i="2"/>
  <c r="S432" i="2"/>
  <c r="Z431" i="2"/>
  <c r="X431" i="2"/>
  <c r="W431" i="2"/>
  <c r="U431" i="2"/>
  <c r="T431" i="2"/>
  <c r="S431" i="2"/>
  <c r="Z430" i="2"/>
  <c r="X430" i="2"/>
  <c r="W430" i="2"/>
  <c r="U430" i="2"/>
  <c r="T430" i="2"/>
  <c r="S430" i="2"/>
  <c r="Z429" i="2"/>
  <c r="X429" i="2"/>
  <c r="W429" i="2"/>
  <c r="U429" i="2"/>
  <c r="T429" i="2"/>
  <c r="S429" i="2"/>
  <c r="Z428" i="2"/>
  <c r="X428" i="2"/>
  <c r="W428" i="2"/>
  <c r="U428" i="2"/>
  <c r="T428" i="2"/>
  <c r="S428" i="2"/>
  <c r="Z427" i="2"/>
  <c r="X427" i="2"/>
  <c r="W427" i="2"/>
  <c r="U427" i="2"/>
  <c r="T427" i="2"/>
  <c r="S427" i="2"/>
  <c r="Z426" i="2"/>
  <c r="X426" i="2"/>
  <c r="W426" i="2"/>
  <c r="U426" i="2"/>
  <c r="T426" i="2"/>
  <c r="S426" i="2"/>
  <c r="Z425" i="2"/>
  <c r="X425" i="2"/>
  <c r="W425" i="2"/>
  <c r="U425" i="2"/>
  <c r="T425" i="2"/>
  <c r="S425" i="2"/>
  <c r="Z424" i="2"/>
  <c r="X424" i="2"/>
  <c r="W424" i="2"/>
  <c r="U424" i="2"/>
  <c r="T424" i="2"/>
  <c r="S424" i="2"/>
  <c r="Z423" i="2"/>
  <c r="X423" i="2"/>
  <c r="W423" i="2"/>
  <c r="U423" i="2"/>
  <c r="T423" i="2"/>
  <c r="S423" i="2"/>
  <c r="Z422" i="2"/>
  <c r="X422" i="2"/>
  <c r="W422" i="2"/>
  <c r="U422" i="2"/>
  <c r="T422" i="2"/>
  <c r="S422" i="2"/>
  <c r="Z421" i="2"/>
  <c r="X421" i="2"/>
  <c r="W421" i="2"/>
  <c r="U421" i="2"/>
  <c r="T421" i="2"/>
  <c r="S421" i="2"/>
  <c r="Z420" i="2"/>
  <c r="X420" i="2"/>
  <c r="W420" i="2"/>
  <c r="U420" i="2"/>
  <c r="T420" i="2"/>
  <c r="S420" i="2"/>
  <c r="Z419" i="2"/>
  <c r="X419" i="2"/>
  <c r="W419" i="2"/>
  <c r="U419" i="2"/>
  <c r="T419" i="2"/>
  <c r="S419" i="2"/>
  <c r="Z418" i="2"/>
  <c r="X418" i="2"/>
  <c r="W418" i="2"/>
  <c r="U418" i="2"/>
  <c r="T418" i="2"/>
  <c r="S418" i="2"/>
  <c r="Z417" i="2"/>
  <c r="X417" i="2"/>
  <c r="W417" i="2"/>
  <c r="U417" i="2"/>
  <c r="T417" i="2"/>
  <c r="S417" i="2"/>
  <c r="Z416" i="2"/>
  <c r="X416" i="2"/>
  <c r="W416" i="2"/>
  <c r="U416" i="2"/>
  <c r="T416" i="2"/>
  <c r="S416" i="2"/>
  <c r="Z415" i="2"/>
  <c r="X415" i="2"/>
  <c r="W415" i="2"/>
  <c r="U415" i="2"/>
  <c r="T415" i="2"/>
  <c r="S415" i="2"/>
  <c r="Z414" i="2"/>
  <c r="X414" i="2"/>
  <c r="W414" i="2"/>
  <c r="U414" i="2"/>
  <c r="T414" i="2"/>
  <c r="S414" i="2"/>
  <c r="Z413" i="2"/>
  <c r="X413" i="2"/>
  <c r="W413" i="2"/>
  <c r="U413" i="2"/>
  <c r="T413" i="2"/>
  <c r="S413" i="2"/>
  <c r="Z412" i="2"/>
  <c r="X412" i="2"/>
  <c r="W412" i="2"/>
  <c r="U412" i="2"/>
  <c r="T412" i="2"/>
  <c r="S412" i="2"/>
  <c r="Z411" i="2"/>
  <c r="X411" i="2"/>
  <c r="W411" i="2"/>
  <c r="U411" i="2"/>
  <c r="T411" i="2"/>
  <c r="S411" i="2"/>
  <c r="Z410" i="2"/>
  <c r="X410" i="2"/>
  <c r="W410" i="2"/>
  <c r="U410" i="2"/>
  <c r="T410" i="2"/>
  <c r="S410" i="2"/>
  <c r="Z409" i="2"/>
  <c r="X409" i="2"/>
  <c r="W409" i="2"/>
  <c r="U409" i="2"/>
  <c r="T409" i="2"/>
  <c r="S409" i="2"/>
  <c r="Z408" i="2"/>
  <c r="X408" i="2"/>
  <c r="W408" i="2"/>
  <c r="U408" i="2"/>
  <c r="T408" i="2"/>
  <c r="S408" i="2"/>
  <c r="Z407" i="2"/>
  <c r="X407" i="2"/>
  <c r="W407" i="2"/>
  <c r="U407" i="2"/>
  <c r="T407" i="2"/>
  <c r="S407" i="2"/>
  <c r="Z406" i="2"/>
  <c r="X406" i="2"/>
  <c r="W406" i="2"/>
  <c r="U406" i="2"/>
  <c r="T406" i="2"/>
  <c r="S406" i="2"/>
  <c r="Z405" i="2"/>
  <c r="X405" i="2"/>
  <c r="W405" i="2"/>
  <c r="U405" i="2"/>
  <c r="T405" i="2"/>
  <c r="S405" i="2"/>
  <c r="Z404" i="2"/>
  <c r="X404" i="2"/>
  <c r="W404" i="2"/>
  <c r="U404" i="2"/>
  <c r="T404" i="2"/>
  <c r="S404" i="2"/>
  <c r="Z403" i="2"/>
  <c r="X403" i="2"/>
  <c r="W403" i="2"/>
  <c r="U403" i="2"/>
  <c r="T403" i="2"/>
  <c r="S403" i="2"/>
  <c r="Z402" i="2"/>
  <c r="X402" i="2"/>
  <c r="W402" i="2"/>
  <c r="U402" i="2"/>
  <c r="T402" i="2"/>
  <c r="S402" i="2"/>
  <c r="Z401" i="2"/>
  <c r="X401" i="2"/>
  <c r="W401" i="2"/>
  <c r="U401" i="2"/>
  <c r="T401" i="2"/>
  <c r="S401" i="2"/>
  <c r="Z400" i="2"/>
  <c r="X400" i="2"/>
  <c r="W400" i="2"/>
  <c r="U400" i="2"/>
  <c r="T400" i="2"/>
  <c r="S400" i="2"/>
  <c r="Z399" i="2"/>
  <c r="X399" i="2"/>
  <c r="W399" i="2"/>
  <c r="U399" i="2"/>
  <c r="T399" i="2"/>
  <c r="S399" i="2"/>
  <c r="Z398" i="2"/>
  <c r="X398" i="2"/>
  <c r="W398" i="2"/>
  <c r="U398" i="2"/>
  <c r="T398" i="2"/>
  <c r="S398" i="2"/>
  <c r="Z397" i="2"/>
  <c r="X397" i="2"/>
  <c r="W397" i="2"/>
  <c r="U397" i="2"/>
  <c r="T397" i="2"/>
  <c r="S397" i="2"/>
  <c r="Z396" i="2"/>
  <c r="X396" i="2"/>
  <c r="W396" i="2"/>
  <c r="U396" i="2"/>
  <c r="T396" i="2"/>
  <c r="S396" i="2"/>
  <c r="Z395" i="2"/>
  <c r="X395" i="2"/>
  <c r="W395" i="2"/>
  <c r="U395" i="2"/>
  <c r="T395" i="2"/>
  <c r="S395" i="2"/>
  <c r="Z394" i="2"/>
  <c r="X394" i="2"/>
  <c r="W394" i="2"/>
  <c r="U394" i="2"/>
  <c r="T394" i="2"/>
  <c r="S394" i="2"/>
  <c r="Z393" i="2"/>
  <c r="X393" i="2"/>
  <c r="W393" i="2"/>
  <c r="U393" i="2"/>
  <c r="T393" i="2"/>
  <c r="S393" i="2"/>
  <c r="Z392" i="2"/>
  <c r="X392" i="2"/>
  <c r="W392" i="2"/>
  <c r="U392" i="2"/>
  <c r="T392" i="2"/>
  <c r="S392" i="2"/>
  <c r="Z391" i="2"/>
  <c r="X391" i="2"/>
  <c r="W391" i="2"/>
  <c r="U391" i="2"/>
  <c r="T391" i="2"/>
  <c r="S391" i="2"/>
  <c r="Z390" i="2"/>
  <c r="X390" i="2"/>
  <c r="W390" i="2"/>
  <c r="U390" i="2"/>
  <c r="T390" i="2"/>
  <c r="S390" i="2"/>
  <c r="Z389" i="2"/>
  <c r="X389" i="2"/>
  <c r="W389" i="2"/>
  <c r="U389" i="2"/>
  <c r="T389" i="2"/>
  <c r="S389" i="2"/>
  <c r="Z388" i="2"/>
  <c r="X388" i="2"/>
  <c r="W388" i="2"/>
  <c r="U388" i="2"/>
  <c r="T388" i="2"/>
  <c r="S388" i="2"/>
  <c r="Z387" i="2"/>
  <c r="X387" i="2"/>
  <c r="W387" i="2"/>
  <c r="U387" i="2"/>
  <c r="T387" i="2"/>
  <c r="S387" i="2"/>
  <c r="Z386" i="2"/>
  <c r="X386" i="2"/>
  <c r="W386" i="2"/>
  <c r="U386" i="2"/>
  <c r="T386" i="2"/>
  <c r="S386" i="2"/>
  <c r="Z385" i="2"/>
  <c r="X385" i="2"/>
  <c r="W385" i="2"/>
  <c r="U385" i="2"/>
  <c r="T385" i="2"/>
  <c r="S385" i="2"/>
  <c r="Z384" i="2"/>
  <c r="X384" i="2"/>
  <c r="W384" i="2"/>
  <c r="U384" i="2"/>
  <c r="T384" i="2"/>
  <c r="S384" i="2"/>
  <c r="Z383" i="2"/>
  <c r="X383" i="2"/>
  <c r="W383" i="2"/>
  <c r="U383" i="2"/>
  <c r="T383" i="2"/>
  <c r="S383" i="2"/>
  <c r="Z382" i="2"/>
  <c r="X382" i="2"/>
  <c r="W382" i="2"/>
  <c r="U382" i="2"/>
  <c r="T382" i="2"/>
  <c r="S382" i="2"/>
  <c r="Z381" i="2"/>
  <c r="X381" i="2"/>
  <c r="W381" i="2"/>
  <c r="U381" i="2"/>
  <c r="T381" i="2"/>
  <c r="S381" i="2"/>
  <c r="Z380" i="2"/>
  <c r="X380" i="2"/>
  <c r="W380" i="2"/>
  <c r="U380" i="2"/>
  <c r="T380" i="2"/>
  <c r="S380" i="2"/>
  <c r="Z379" i="2"/>
  <c r="X379" i="2"/>
  <c r="W379" i="2"/>
  <c r="U379" i="2"/>
  <c r="T379" i="2"/>
  <c r="S379" i="2"/>
  <c r="Z378" i="2"/>
  <c r="X378" i="2"/>
  <c r="W378" i="2"/>
  <c r="U378" i="2"/>
  <c r="T378" i="2"/>
  <c r="S378" i="2"/>
  <c r="Z377" i="2"/>
  <c r="X377" i="2"/>
  <c r="W377" i="2"/>
  <c r="U377" i="2"/>
  <c r="T377" i="2"/>
  <c r="S377" i="2"/>
  <c r="Z376" i="2"/>
  <c r="X376" i="2"/>
  <c r="W376" i="2"/>
  <c r="U376" i="2"/>
  <c r="T376" i="2"/>
  <c r="S376" i="2"/>
  <c r="Z375" i="2"/>
  <c r="X375" i="2"/>
  <c r="W375" i="2"/>
  <c r="U375" i="2"/>
  <c r="T375" i="2"/>
  <c r="S375" i="2"/>
  <c r="Z374" i="2"/>
  <c r="X374" i="2"/>
  <c r="W374" i="2"/>
  <c r="U374" i="2"/>
  <c r="T374" i="2"/>
  <c r="S374" i="2"/>
  <c r="Z373" i="2"/>
  <c r="X373" i="2"/>
  <c r="W373" i="2"/>
  <c r="U373" i="2"/>
  <c r="T373" i="2"/>
  <c r="S373" i="2"/>
  <c r="Z372" i="2"/>
  <c r="X372" i="2"/>
  <c r="W372" i="2"/>
  <c r="U372" i="2"/>
  <c r="T372" i="2"/>
  <c r="S372" i="2"/>
  <c r="Z371" i="2"/>
  <c r="X371" i="2"/>
  <c r="W371" i="2"/>
  <c r="U371" i="2"/>
  <c r="T371" i="2"/>
  <c r="S371" i="2"/>
  <c r="Z370" i="2"/>
  <c r="X370" i="2"/>
  <c r="W370" i="2"/>
  <c r="U370" i="2"/>
  <c r="T370" i="2"/>
  <c r="S370" i="2"/>
  <c r="Z369" i="2"/>
  <c r="X369" i="2"/>
  <c r="W369" i="2"/>
  <c r="U369" i="2"/>
  <c r="T369" i="2"/>
  <c r="S369" i="2"/>
  <c r="Z368" i="2"/>
  <c r="X368" i="2"/>
  <c r="W368" i="2"/>
  <c r="U368" i="2"/>
  <c r="T368" i="2"/>
  <c r="S368" i="2"/>
  <c r="Z367" i="2"/>
  <c r="X367" i="2"/>
  <c r="W367" i="2"/>
  <c r="U367" i="2"/>
  <c r="T367" i="2"/>
  <c r="S367" i="2"/>
  <c r="Z366" i="2"/>
  <c r="X366" i="2"/>
  <c r="W366" i="2"/>
  <c r="U366" i="2"/>
  <c r="T366" i="2"/>
  <c r="S366" i="2"/>
  <c r="Z365" i="2"/>
  <c r="X365" i="2"/>
  <c r="W365" i="2"/>
  <c r="U365" i="2"/>
  <c r="T365" i="2"/>
  <c r="S365" i="2"/>
  <c r="Z364" i="2"/>
  <c r="X364" i="2"/>
  <c r="W364" i="2"/>
  <c r="U364" i="2"/>
  <c r="T364" i="2"/>
  <c r="S364" i="2"/>
  <c r="Z363" i="2"/>
  <c r="X363" i="2"/>
  <c r="W363" i="2"/>
  <c r="U363" i="2"/>
  <c r="T363" i="2"/>
  <c r="S363" i="2"/>
  <c r="Z362" i="2"/>
  <c r="X362" i="2"/>
  <c r="W362" i="2"/>
  <c r="U362" i="2"/>
  <c r="T362" i="2"/>
  <c r="S362" i="2"/>
  <c r="Z361" i="2"/>
  <c r="X361" i="2"/>
  <c r="W361" i="2"/>
  <c r="U361" i="2"/>
  <c r="T361" i="2"/>
  <c r="S361" i="2"/>
  <c r="Z360" i="2"/>
  <c r="X360" i="2"/>
  <c r="W360" i="2"/>
  <c r="U360" i="2"/>
  <c r="T360" i="2"/>
  <c r="S360" i="2"/>
  <c r="Z359" i="2"/>
  <c r="X359" i="2"/>
  <c r="W359" i="2"/>
  <c r="U359" i="2"/>
  <c r="T359" i="2"/>
  <c r="S359" i="2"/>
  <c r="Z358" i="2"/>
  <c r="X358" i="2"/>
  <c r="W358" i="2"/>
  <c r="U358" i="2"/>
  <c r="T358" i="2"/>
  <c r="S358" i="2"/>
  <c r="Z357" i="2"/>
  <c r="X357" i="2"/>
  <c r="W357" i="2"/>
  <c r="U357" i="2"/>
  <c r="T357" i="2"/>
  <c r="S357" i="2"/>
  <c r="Z356" i="2"/>
  <c r="X356" i="2"/>
  <c r="W356" i="2"/>
  <c r="U356" i="2"/>
  <c r="T356" i="2"/>
  <c r="S356" i="2"/>
  <c r="Z355" i="2"/>
  <c r="X355" i="2"/>
  <c r="W355" i="2"/>
  <c r="U355" i="2"/>
  <c r="T355" i="2"/>
  <c r="S355" i="2"/>
  <c r="Z354" i="2"/>
  <c r="X354" i="2"/>
  <c r="W354" i="2"/>
  <c r="U354" i="2"/>
  <c r="T354" i="2"/>
  <c r="S354" i="2"/>
  <c r="Z353" i="2"/>
  <c r="X353" i="2"/>
  <c r="W353" i="2"/>
  <c r="U353" i="2"/>
  <c r="T353" i="2"/>
  <c r="S353" i="2"/>
  <c r="Z352" i="2"/>
  <c r="X352" i="2"/>
  <c r="W352" i="2"/>
  <c r="U352" i="2"/>
  <c r="T352" i="2"/>
  <c r="S352" i="2"/>
  <c r="Z351" i="2"/>
  <c r="X351" i="2"/>
  <c r="W351" i="2"/>
  <c r="U351" i="2"/>
  <c r="T351" i="2"/>
  <c r="S351" i="2"/>
  <c r="Z350" i="2"/>
  <c r="X350" i="2"/>
  <c r="W350" i="2"/>
  <c r="U350" i="2"/>
  <c r="T350" i="2"/>
  <c r="S350" i="2"/>
  <c r="Z349" i="2"/>
  <c r="X349" i="2"/>
  <c r="W349" i="2"/>
  <c r="U349" i="2"/>
  <c r="T349" i="2"/>
  <c r="S349" i="2"/>
  <c r="Z348" i="2"/>
  <c r="X348" i="2"/>
  <c r="W348" i="2"/>
  <c r="U348" i="2"/>
  <c r="T348" i="2"/>
  <c r="S348" i="2"/>
  <c r="Z347" i="2"/>
  <c r="X347" i="2"/>
  <c r="W347" i="2"/>
  <c r="U347" i="2"/>
  <c r="T347" i="2"/>
  <c r="S347" i="2"/>
  <c r="Z346" i="2"/>
  <c r="X346" i="2"/>
  <c r="W346" i="2"/>
  <c r="U346" i="2"/>
  <c r="T346" i="2"/>
  <c r="S346" i="2"/>
  <c r="Z345" i="2"/>
  <c r="X345" i="2"/>
  <c r="W345" i="2"/>
  <c r="U345" i="2"/>
  <c r="T345" i="2"/>
  <c r="S345" i="2"/>
  <c r="Z344" i="2"/>
  <c r="X344" i="2"/>
  <c r="W344" i="2"/>
  <c r="U344" i="2"/>
  <c r="T344" i="2"/>
  <c r="S344" i="2"/>
  <c r="Z343" i="2"/>
  <c r="X343" i="2"/>
  <c r="W343" i="2"/>
  <c r="U343" i="2"/>
  <c r="T343" i="2"/>
  <c r="S343" i="2"/>
  <c r="Z342" i="2"/>
  <c r="X342" i="2"/>
  <c r="W342" i="2"/>
  <c r="U342" i="2"/>
  <c r="T342" i="2"/>
  <c r="S342" i="2"/>
  <c r="Z341" i="2"/>
  <c r="X341" i="2"/>
  <c r="W341" i="2"/>
  <c r="U341" i="2"/>
  <c r="T341" i="2"/>
  <c r="S341" i="2"/>
  <c r="Z340" i="2"/>
  <c r="X340" i="2"/>
  <c r="W340" i="2"/>
  <c r="U340" i="2"/>
  <c r="T340" i="2"/>
  <c r="S340" i="2"/>
  <c r="Z339" i="2"/>
  <c r="X339" i="2"/>
  <c r="W339" i="2"/>
  <c r="U339" i="2"/>
  <c r="T339" i="2"/>
  <c r="S339" i="2"/>
  <c r="Z338" i="2"/>
  <c r="X338" i="2"/>
  <c r="W338" i="2"/>
  <c r="U338" i="2"/>
  <c r="T338" i="2"/>
  <c r="S338" i="2"/>
  <c r="Z337" i="2"/>
  <c r="X337" i="2"/>
  <c r="W337" i="2"/>
  <c r="U337" i="2"/>
  <c r="T337" i="2"/>
  <c r="S337" i="2"/>
  <c r="Z336" i="2"/>
  <c r="X336" i="2"/>
  <c r="W336" i="2"/>
  <c r="U336" i="2"/>
  <c r="T336" i="2"/>
  <c r="S336" i="2"/>
  <c r="Z335" i="2"/>
  <c r="X335" i="2"/>
  <c r="W335" i="2"/>
  <c r="U335" i="2"/>
  <c r="T335" i="2"/>
  <c r="S335" i="2"/>
  <c r="Z334" i="2"/>
  <c r="X334" i="2"/>
  <c r="W334" i="2"/>
  <c r="U334" i="2"/>
  <c r="T334" i="2"/>
  <c r="S334" i="2"/>
  <c r="Z333" i="2"/>
  <c r="X333" i="2"/>
  <c r="W333" i="2"/>
  <c r="U333" i="2"/>
  <c r="T333" i="2"/>
  <c r="S333" i="2"/>
  <c r="Z332" i="2"/>
  <c r="X332" i="2"/>
  <c r="W332" i="2"/>
  <c r="U332" i="2"/>
  <c r="T332" i="2"/>
  <c r="S332" i="2"/>
  <c r="Z331" i="2"/>
  <c r="X331" i="2"/>
  <c r="W331" i="2"/>
  <c r="U331" i="2"/>
  <c r="T331" i="2"/>
  <c r="S331" i="2"/>
  <c r="Z330" i="2"/>
  <c r="X330" i="2"/>
  <c r="W330" i="2"/>
  <c r="U330" i="2"/>
  <c r="T330" i="2"/>
  <c r="S330" i="2"/>
  <c r="Z329" i="2"/>
  <c r="X329" i="2"/>
  <c r="W329" i="2"/>
  <c r="U329" i="2"/>
  <c r="T329" i="2"/>
  <c r="S329" i="2"/>
  <c r="Z328" i="2"/>
  <c r="X328" i="2"/>
  <c r="W328" i="2"/>
  <c r="U328" i="2"/>
  <c r="T328" i="2"/>
  <c r="S328" i="2"/>
  <c r="Z327" i="2"/>
  <c r="X327" i="2"/>
  <c r="W327" i="2"/>
  <c r="U327" i="2"/>
  <c r="T327" i="2"/>
  <c r="S327" i="2"/>
  <c r="Z326" i="2"/>
  <c r="X326" i="2"/>
  <c r="W326" i="2"/>
  <c r="U326" i="2"/>
  <c r="T326" i="2"/>
  <c r="S326" i="2"/>
  <c r="Z325" i="2"/>
  <c r="X325" i="2"/>
  <c r="W325" i="2"/>
  <c r="U325" i="2"/>
  <c r="T325" i="2"/>
  <c r="S325" i="2"/>
  <c r="Z324" i="2"/>
  <c r="X324" i="2"/>
  <c r="W324" i="2"/>
  <c r="U324" i="2"/>
  <c r="T324" i="2"/>
  <c r="S324" i="2"/>
  <c r="Z323" i="2"/>
  <c r="X323" i="2"/>
  <c r="W323" i="2"/>
  <c r="U323" i="2"/>
  <c r="T323" i="2"/>
  <c r="S323" i="2"/>
  <c r="Z322" i="2"/>
  <c r="X322" i="2"/>
  <c r="W322" i="2"/>
  <c r="U322" i="2"/>
  <c r="T322" i="2"/>
  <c r="S322" i="2"/>
  <c r="Z321" i="2"/>
  <c r="X321" i="2"/>
  <c r="W321" i="2"/>
  <c r="U321" i="2"/>
  <c r="T321" i="2"/>
  <c r="S321" i="2"/>
  <c r="Z320" i="2"/>
  <c r="X320" i="2"/>
  <c r="W320" i="2"/>
  <c r="U320" i="2"/>
  <c r="T320" i="2"/>
  <c r="S320" i="2"/>
  <c r="Z319" i="2"/>
  <c r="X319" i="2"/>
  <c r="W319" i="2"/>
  <c r="U319" i="2"/>
  <c r="T319" i="2"/>
  <c r="S319" i="2"/>
  <c r="Z318" i="2"/>
  <c r="X318" i="2"/>
  <c r="W318" i="2"/>
  <c r="U318" i="2"/>
  <c r="T318" i="2"/>
  <c r="S318" i="2"/>
  <c r="Z317" i="2"/>
  <c r="X317" i="2"/>
  <c r="W317" i="2"/>
  <c r="U317" i="2"/>
  <c r="T317" i="2"/>
  <c r="S317" i="2"/>
  <c r="Z316" i="2"/>
  <c r="X316" i="2"/>
  <c r="W316" i="2"/>
  <c r="U316" i="2"/>
  <c r="T316" i="2"/>
  <c r="S316" i="2"/>
  <c r="Z315" i="2"/>
  <c r="X315" i="2"/>
  <c r="W315" i="2"/>
  <c r="U315" i="2"/>
  <c r="T315" i="2"/>
  <c r="S315" i="2"/>
  <c r="Z314" i="2"/>
  <c r="X314" i="2"/>
  <c r="W314" i="2"/>
  <c r="U314" i="2"/>
  <c r="T314" i="2"/>
  <c r="S314" i="2"/>
  <c r="Z313" i="2"/>
  <c r="X313" i="2"/>
  <c r="W313" i="2"/>
  <c r="U313" i="2"/>
  <c r="T313" i="2"/>
  <c r="S313" i="2"/>
  <c r="Z312" i="2"/>
  <c r="X312" i="2"/>
  <c r="W312" i="2"/>
  <c r="U312" i="2"/>
  <c r="T312" i="2"/>
  <c r="S312" i="2"/>
  <c r="Z311" i="2"/>
  <c r="X311" i="2"/>
  <c r="W311" i="2"/>
  <c r="U311" i="2"/>
  <c r="T311" i="2"/>
  <c r="S311" i="2"/>
  <c r="Z310" i="2"/>
  <c r="X310" i="2"/>
  <c r="W310" i="2"/>
  <c r="U310" i="2"/>
  <c r="T310" i="2"/>
  <c r="S310" i="2"/>
  <c r="Z309" i="2"/>
  <c r="X309" i="2"/>
  <c r="W309" i="2"/>
  <c r="U309" i="2"/>
  <c r="T309" i="2"/>
  <c r="S309" i="2"/>
  <c r="Z308" i="2"/>
  <c r="X308" i="2"/>
  <c r="W308" i="2"/>
  <c r="U308" i="2"/>
  <c r="T308" i="2"/>
  <c r="S308" i="2"/>
  <c r="Z307" i="2"/>
  <c r="X307" i="2"/>
  <c r="W307" i="2"/>
  <c r="U307" i="2"/>
  <c r="T307" i="2"/>
  <c r="S307" i="2"/>
  <c r="Z306" i="2"/>
  <c r="X306" i="2"/>
  <c r="W306" i="2"/>
  <c r="U306" i="2"/>
  <c r="T306" i="2"/>
  <c r="S306" i="2"/>
  <c r="Z305" i="2"/>
  <c r="X305" i="2"/>
  <c r="W305" i="2"/>
  <c r="U305" i="2"/>
  <c r="T305" i="2"/>
  <c r="S305" i="2"/>
  <c r="Z304" i="2"/>
  <c r="X304" i="2"/>
  <c r="W304" i="2"/>
  <c r="U304" i="2"/>
  <c r="T304" i="2"/>
  <c r="S304" i="2"/>
  <c r="Z303" i="2"/>
  <c r="X303" i="2"/>
  <c r="W303" i="2"/>
  <c r="U303" i="2"/>
  <c r="T303" i="2"/>
  <c r="S303" i="2"/>
  <c r="Z302" i="2"/>
  <c r="X302" i="2"/>
  <c r="W302" i="2"/>
  <c r="U302" i="2"/>
  <c r="T302" i="2"/>
  <c r="S302" i="2"/>
  <c r="Z301" i="2"/>
  <c r="X301" i="2"/>
  <c r="W301" i="2"/>
  <c r="U301" i="2"/>
  <c r="T301" i="2"/>
  <c r="S301" i="2"/>
  <c r="Z300" i="2"/>
  <c r="X300" i="2"/>
  <c r="W300" i="2"/>
  <c r="U300" i="2"/>
  <c r="T300" i="2"/>
  <c r="S300" i="2"/>
  <c r="Z299" i="2"/>
  <c r="X299" i="2"/>
  <c r="W299" i="2"/>
  <c r="U299" i="2"/>
  <c r="T299" i="2"/>
  <c r="S299" i="2"/>
  <c r="Z298" i="2"/>
  <c r="X298" i="2"/>
  <c r="W298" i="2"/>
  <c r="U298" i="2"/>
  <c r="T298" i="2"/>
  <c r="S298" i="2"/>
  <c r="Z297" i="2"/>
  <c r="X297" i="2"/>
  <c r="W297" i="2"/>
  <c r="U297" i="2"/>
  <c r="T297" i="2"/>
  <c r="S297" i="2"/>
  <c r="Z296" i="2"/>
  <c r="X296" i="2"/>
  <c r="W296" i="2"/>
  <c r="U296" i="2"/>
  <c r="T296" i="2"/>
  <c r="S296" i="2"/>
  <c r="Z295" i="2"/>
  <c r="X295" i="2"/>
  <c r="W295" i="2"/>
  <c r="U295" i="2"/>
  <c r="T295" i="2"/>
  <c r="S295" i="2"/>
  <c r="Z294" i="2"/>
  <c r="X294" i="2"/>
  <c r="W294" i="2"/>
  <c r="U294" i="2"/>
  <c r="T294" i="2"/>
  <c r="S294" i="2"/>
  <c r="Z293" i="2"/>
  <c r="X293" i="2"/>
  <c r="W293" i="2"/>
  <c r="U293" i="2"/>
  <c r="T293" i="2"/>
  <c r="S293" i="2"/>
  <c r="Z292" i="2"/>
  <c r="X292" i="2"/>
  <c r="W292" i="2"/>
  <c r="U292" i="2"/>
  <c r="T292" i="2"/>
  <c r="S292" i="2"/>
  <c r="Z291" i="2"/>
  <c r="X291" i="2"/>
  <c r="W291" i="2"/>
  <c r="U291" i="2"/>
  <c r="T291" i="2"/>
  <c r="S291" i="2"/>
  <c r="Z290" i="2"/>
  <c r="X290" i="2"/>
  <c r="W290" i="2"/>
  <c r="U290" i="2"/>
  <c r="T290" i="2"/>
  <c r="S290" i="2"/>
  <c r="Z289" i="2"/>
  <c r="X289" i="2"/>
  <c r="W289" i="2"/>
  <c r="U289" i="2"/>
  <c r="T289" i="2"/>
  <c r="S289" i="2"/>
  <c r="Z288" i="2"/>
  <c r="X288" i="2"/>
  <c r="W288" i="2"/>
  <c r="U288" i="2"/>
  <c r="T288" i="2"/>
  <c r="S288" i="2"/>
  <c r="Z287" i="2"/>
  <c r="X287" i="2"/>
  <c r="W287" i="2"/>
  <c r="U287" i="2"/>
  <c r="T287" i="2"/>
  <c r="S287" i="2"/>
  <c r="Z286" i="2"/>
  <c r="X286" i="2"/>
  <c r="W286" i="2"/>
  <c r="U286" i="2"/>
  <c r="T286" i="2"/>
  <c r="S286" i="2"/>
  <c r="Z285" i="2"/>
  <c r="X285" i="2"/>
  <c r="W285" i="2"/>
  <c r="U285" i="2"/>
  <c r="T285" i="2"/>
  <c r="S285" i="2"/>
  <c r="Z284" i="2"/>
  <c r="X284" i="2"/>
  <c r="W284" i="2"/>
  <c r="U284" i="2"/>
  <c r="T284" i="2"/>
  <c r="S284" i="2"/>
  <c r="Z283" i="2"/>
  <c r="X283" i="2"/>
  <c r="W283" i="2"/>
  <c r="U283" i="2"/>
  <c r="T283" i="2"/>
  <c r="S283" i="2"/>
  <c r="Z282" i="2"/>
  <c r="X282" i="2"/>
  <c r="W282" i="2"/>
  <c r="U282" i="2"/>
  <c r="T282" i="2"/>
  <c r="S282" i="2"/>
  <c r="Z281" i="2"/>
  <c r="X281" i="2"/>
  <c r="W281" i="2"/>
  <c r="U281" i="2"/>
  <c r="T281" i="2"/>
  <c r="S281" i="2"/>
  <c r="Z280" i="2"/>
  <c r="X280" i="2"/>
  <c r="W280" i="2"/>
  <c r="U280" i="2"/>
  <c r="T280" i="2"/>
  <c r="S280" i="2"/>
  <c r="Z279" i="2"/>
  <c r="X279" i="2"/>
  <c r="W279" i="2"/>
  <c r="U279" i="2"/>
  <c r="T279" i="2"/>
  <c r="S279" i="2"/>
  <c r="Z278" i="2"/>
  <c r="X278" i="2"/>
  <c r="W278" i="2"/>
  <c r="U278" i="2"/>
  <c r="T278" i="2"/>
  <c r="S278" i="2"/>
  <c r="Z277" i="2"/>
  <c r="X277" i="2"/>
  <c r="W277" i="2"/>
  <c r="U277" i="2"/>
  <c r="T277" i="2"/>
  <c r="S277" i="2"/>
  <c r="Z276" i="2"/>
  <c r="X276" i="2"/>
  <c r="W276" i="2"/>
  <c r="U276" i="2"/>
  <c r="T276" i="2"/>
  <c r="S276" i="2"/>
  <c r="Z275" i="2"/>
  <c r="X275" i="2"/>
  <c r="W275" i="2"/>
  <c r="U275" i="2"/>
  <c r="V275" i="2" s="1"/>
  <c r="T275" i="2"/>
  <c r="S275" i="2"/>
  <c r="Z274" i="2"/>
  <c r="X274" i="2"/>
  <c r="W274" i="2"/>
  <c r="U274" i="2"/>
  <c r="T274" i="2"/>
  <c r="S274" i="2"/>
  <c r="Z273" i="2"/>
  <c r="X273" i="2"/>
  <c r="W273" i="2"/>
  <c r="U273" i="2"/>
  <c r="T273" i="2"/>
  <c r="S273" i="2"/>
  <c r="Z272" i="2"/>
  <c r="X272" i="2"/>
  <c r="W272" i="2"/>
  <c r="U272" i="2"/>
  <c r="T272" i="2"/>
  <c r="S272" i="2"/>
  <c r="Z271" i="2"/>
  <c r="X271" i="2"/>
  <c r="W271" i="2"/>
  <c r="U271" i="2"/>
  <c r="T271" i="2"/>
  <c r="S271" i="2"/>
  <c r="Z270" i="2"/>
  <c r="X270" i="2"/>
  <c r="W270" i="2"/>
  <c r="U270" i="2"/>
  <c r="T270" i="2"/>
  <c r="S270" i="2"/>
  <c r="Z269" i="2"/>
  <c r="X269" i="2"/>
  <c r="W269" i="2"/>
  <c r="U269" i="2"/>
  <c r="T269" i="2"/>
  <c r="S269" i="2"/>
  <c r="Z268" i="2"/>
  <c r="X268" i="2"/>
  <c r="W268" i="2"/>
  <c r="U268" i="2"/>
  <c r="T268" i="2"/>
  <c r="S268" i="2"/>
  <c r="Z267" i="2"/>
  <c r="X267" i="2"/>
  <c r="W267" i="2"/>
  <c r="U267" i="2"/>
  <c r="T267" i="2"/>
  <c r="S267" i="2"/>
  <c r="Z266" i="2"/>
  <c r="X266" i="2"/>
  <c r="W266" i="2"/>
  <c r="U266" i="2"/>
  <c r="T266" i="2"/>
  <c r="S266" i="2"/>
  <c r="Z265" i="2"/>
  <c r="X265" i="2"/>
  <c r="W265" i="2"/>
  <c r="U265" i="2"/>
  <c r="T265" i="2"/>
  <c r="S265" i="2"/>
  <c r="Z264" i="2"/>
  <c r="X264" i="2"/>
  <c r="W264" i="2"/>
  <c r="U264" i="2"/>
  <c r="T264" i="2"/>
  <c r="S264" i="2"/>
  <c r="Z263" i="2"/>
  <c r="X263" i="2"/>
  <c r="W263" i="2"/>
  <c r="U263" i="2"/>
  <c r="T263" i="2"/>
  <c r="S263" i="2"/>
  <c r="Z262" i="2"/>
  <c r="X262" i="2"/>
  <c r="W262" i="2"/>
  <c r="U262" i="2"/>
  <c r="T262" i="2"/>
  <c r="S262" i="2"/>
  <c r="Z261" i="2"/>
  <c r="X261" i="2"/>
  <c r="W261" i="2"/>
  <c r="U261" i="2"/>
  <c r="T261" i="2"/>
  <c r="S261" i="2"/>
  <c r="Z260" i="2"/>
  <c r="X260" i="2"/>
  <c r="W260" i="2"/>
  <c r="U260" i="2"/>
  <c r="T260" i="2"/>
  <c r="S260" i="2"/>
  <c r="Z259" i="2"/>
  <c r="X259" i="2"/>
  <c r="W259" i="2"/>
  <c r="U259" i="2"/>
  <c r="T259" i="2"/>
  <c r="S259" i="2"/>
  <c r="Z258" i="2"/>
  <c r="X258" i="2"/>
  <c r="W258" i="2"/>
  <c r="U258" i="2"/>
  <c r="T258" i="2"/>
  <c r="S258" i="2"/>
  <c r="Z257" i="2"/>
  <c r="X257" i="2"/>
  <c r="W257" i="2"/>
  <c r="U257" i="2"/>
  <c r="T257" i="2"/>
  <c r="S257" i="2"/>
  <c r="Z256" i="2"/>
  <c r="X256" i="2"/>
  <c r="W256" i="2"/>
  <c r="U256" i="2"/>
  <c r="T256" i="2"/>
  <c r="S256" i="2"/>
  <c r="Z255" i="2"/>
  <c r="X255" i="2"/>
  <c r="W255" i="2"/>
  <c r="U255" i="2"/>
  <c r="T255" i="2"/>
  <c r="S255" i="2"/>
  <c r="Z254" i="2"/>
  <c r="X254" i="2"/>
  <c r="W254" i="2"/>
  <c r="U254" i="2"/>
  <c r="T254" i="2"/>
  <c r="S254" i="2"/>
  <c r="Z253" i="2"/>
  <c r="X253" i="2"/>
  <c r="W253" i="2"/>
  <c r="U253" i="2"/>
  <c r="T253" i="2"/>
  <c r="S253" i="2"/>
  <c r="Z252" i="2"/>
  <c r="X252" i="2"/>
  <c r="W252" i="2"/>
  <c r="U252" i="2"/>
  <c r="T252" i="2"/>
  <c r="V252" i="2" s="1"/>
  <c r="S252" i="2"/>
  <c r="Z251" i="2"/>
  <c r="X251" i="2"/>
  <c r="W251" i="2"/>
  <c r="U251" i="2"/>
  <c r="T251" i="2"/>
  <c r="S251" i="2"/>
  <c r="Z250" i="2"/>
  <c r="X250" i="2"/>
  <c r="W250" i="2"/>
  <c r="U250" i="2"/>
  <c r="T250" i="2"/>
  <c r="S250" i="2"/>
  <c r="Z249" i="2"/>
  <c r="X249" i="2"/>
  <c r="W249" i="2"/>
  <c r="U249" i="2"/>
  <c r="T249" i="2"/>
  <c r="S249" i="2"/>
  <c r="Z248" i="2"/>
  <c r="X248" i="2"/>
  <c r="W248" i="2"/>
  <c r="U248" i="2"/>
  <c r="T248" i="2"/>
  <c r="S248" i="2"/>
  <c r="Z247" i="2"/>
  <c r="X247" i="2"/>
  <c r="W247" i="2"/>
  <c r="U247" i="2"/>
  <c r="T247" i="2"/>
  <c r="S247" i="2"/>
  <c r="Z246" i="2"/>
  <c r="X246" i="2"/>
  <c r="W246" i="2"/>
  <c r="U246" i="2"/>
  <c r="T246" i="2"/>
  <c r="S246" i="2"/>
  <c r="Z245" i="2"/>
  <c r="X245" i="2"/>
  <c r="W245" i="2"/>
  <c r="U245" i="2"/>
  <c r="T245" i="2"/>
  <c r="S245" i="2"/>
  <c r="Z244" i="2"/>
  <c r="X244" i="2"/>
  <c r="W244" i="2"/>
  <c r="U244" i="2"/>
  <c r="T244" i="2"/>
  <c r="S244" i="2"/>
  <c r="Z243" i="2"/>
  <c r="X243" i="2"/>
  <c r="W243" i="2"/>
  <c r="U243" i="2"/>
  <c r="T243" i="2"/>
  <c r="S243" i="2"/>
  <c r="Z242" i="2"/>
  <c r="X242" i="2"/>
  <c r="W242" i="2"/>
  <c r="U242" i="2"/>
  <c r="T242" i="2"/>
  <c r="S242" i="2"/>
  <c r="Z241" i="2"/>
  <c r="X241" i="2"/>
  <c r="W241" i="2"/>
  <c r="U241" i="2"/>
  <c r="T241" i="2"/>
  <c r="S241" i="2"/>
  <c r="Z240" i="2"/>
  <c r="X240" i="2"/>
  <c r="W240" i="2"/>
  <c r="U240" i="2"/>
  <c r="T240" i="2"/>
  <c r="V240" i="2" s="1"/>
  <c r="S240" i="2"/>
  <c r="Z239" i="2"/>
  <c r="X239" i="2"/>
  <c r="W239" i="2"/>
  <c r="U239" i="2"/>
  <c r="T239" i="2"/>
  <c r="S239" i="2"/>
  <c r="Z238" i="2"/>
  <c r="X238" i="2"/>
  <c r="W238" i="2"/>
  <c r="U238" i="2"/>
  <c r="T238" i="2"/>
  <c r="S238" i="2"/>
  <c r="Z237" i="2"/>
  <c r="X237" i="2"/>
  <c r="W237" i="2"/>
  <c r="U237" i="2"/>
  <c r="T237" i="2"/>
  <c r="S237" i="2"/>
  <c r="Z236" i="2"/>
  <c r="X236" i="2"/>
  <c r="W236" i="2"/>
  <c r="U236" i="2"/>
  <c r="T236" i="2"/>
  <c r="S236" i="2"/>
  <c r="Z235" i="2"/>
  <c r="X235" i="2"/>
  <c r="W235" i="2"/>
  <c r="U235" i="2"/>
  <c r="T235" i="2"/>
  <c r="S235" i="2"/>
  <c r="Z234" i="2"/>
  <c r="X234" i="2"/>
  <c r="W234" i="2"/>
  <c r="U234" i="2"/>
  <c r="T234" i="2"/>
  <c r="S234" i="2"/>
  <c r="Z233" i="2"/>
  <c r="X233" i="2"/>
  <c r="W233" i="2"/>
  <c r="U233" i="2"/>
  <c r="T233" i="2"/>
  <c r="S233" i="2"/>
  <c r="Z232" i="2"/>
  <c r="X232" i="2"/>
  <c r="W232" i="2"/>
  <c r="U232" i="2"/>
  <c r="T232" i="2"/>
  <c r="S232" i="2"/>
  <c r="Z231" i="2"/>
  <c r="X231" i="2"/>
  <c r="W231" i="2"/>
  <c r="U231" i="2"/>
  <c r="T231" i="2"/>
  <c r="S231" i="2"/>
  <c r="Z230" i="2"/>
  <c r="X230" i="2"/>
  <c r="W230" i="2"/>
  <c r="U230" i="2"/>
  <c r="T230" i="2"/>
  <c r="S230" i="2"/>
  <c r="Z229" i="2"/>
  <c r="X229" i="2"/>
  <c r="W229" i="2"/>
  <c r="U229" i="2"/>
  <c r="T229" i="2"/>
  <c r="S229" i="2"/>
  <c r="Z228" i="2"/>
  <c r="X228" i="2"/>
  <c r="W228" i="2"/>
  <c r="U228" i="2"/>
  <c r="T228" i="2"/>
  <c r="V228" i="2" s="1"/>
  <c r="S228" i="2"/>
  <c r="Z227" i="2"/>
  <c r="X227" i="2"/>
  <c r="W227" i="2"/>
  <c r="U227" i="2"/>
  <c r="T227" i="2"/>
  <c r="S227" i="2"/>
  <c r="Z226" i="2"/>
  <c r="X226" i="2"/>
  <c r="W226" i="2"/>
  <c r="U226" i="2"/>
  <c r="T226" i="2"/>
  <c r="S226" i="2"/>
  <c r="Z225" i="2"/>
  <c r="X225" i="2"/>
  <c r="W225" i="2"/>
  <c r="U225" i="2"/>
  <c r="T225" i="2"/>
  <c r="S225" i="2"/>
  <c r="Z224" i="2"/>
  <c r="X224" i="2"/>
  <c r="W224" i="2"/>
  <c r="U224" i="2"/>
  <c r="T224" i="2"/>
  <c r="S224" i="2"/>
  <c r="Z223" i="2"/>
  <c r="X223" i="2"/>
  <c r="W223" i="2"/>
  <c r="U223" i="2"/>
  <c r="T223" i="2"/>
  <c r="S223" i="2"/>
  <c r="Z222" i="2"/>
  <c r="X222" i="2"/>
  <c r="W222" i="2"/>
  <c r="U222" i="2"/>
  <c r="T222" i="2"/>
  <c r="S222" i="2"/>
  <c r="Z221" i="2"/>
  <c r="X221" i="2"/>
  <c r="W221" i="2"/>
  <c r="U221" i="2"/>
  <c r="T221" i="2"/>
  <c r="S221" i="2"/>
  <c r="Z220" i="2"/>
  <c r="X220" i="2"/>
  <c r="W220" i="2"/>
  <c r="U220" i="2"/>
  <c r="T220" i="2"/>
  <c r="S220" i="2"/>
  <c r="Z219" i="2"/>
  <c r="X219" i="2"/>
  <c r="W219" i="2"/>
  <c r="U219" i="2"/>
  <c r="T219" i="2"/>
  <c r="S219" i="2"/>
  <c r="Z218" i="2"/>
  <c r="X218" i="2"/>
  <c r="W218" i="2"/>
  <c r="U218" i="2"/>
  <c r="T218" i="2"/>
  <c r="S218" i="2"/>
  <c r="Z217" i="2"/>
  <c r="X217" i="2"/>
  <c r="W217" i="2"/>
  <c r="U217" i="2"/>
  <c r="T217" i="2"/>
  <c r="S217" i="2"/>
  <c r="Z216" i="2"/>
  <c r="X216" i="2"/>
  <c r="W216" i="2"/>
  <c r="U216" i="2"/>
  <c r="T216" i="2"/>
  <c r="S216" i="2"/>
  <c r="Z215" i="2"/>
  <c r="X215" i="2"/>
  <c r="W215" i="2"/>
  <c r="U215" i="2"/>
  <c r="T215" i="2"/>
  <c r="S215" i="2"/>
  <c r="Z214" i="2"/>
  <c r="X214" i="2"/>
  <c r="W214" i="2"/>
  <c r="U214" i="2"/>
  <c r="T214" i="2"/>
  <c r="S214" i="2"/>
  <c r="Z213" i="2"/>
  <c r="X213" i="2"/>
  <c r="W213" i="2"/>
  <c r="U213" i="2"/>
  <c r="T213" i="2"/>
  <c r="S213" i="2"/>
  <c r="Z212" i="2"/>
  <c r="X212" i="2"/>
  <c r="W212" i="2"/>
  <c r="U212" i="2"/>
  <c r="T212" i="2"/>
  <c r="S212" i="2"/>
  <c r="Z211" i="2"/>
  <c r="X211" i="2"/>
  <c r="W211" i="2"/>
  <c r="U211" i="2"/>
  <c r="T211" i="2"/>
  <c r="S211" i="2"/>
  <c r="Z210" i="2"/>
  <c r="X210" i="2"/>
  <c r="W210" i="2"/>
  <c r="U210" i="2"/>
  <c r="T210" i="2"/>
  <c r="S210" i="2"/>
  <c r="Z209" i="2"/>
  <c r="X209" i="2"/>
  <c r="W209" i="2"/>
  <c r="U209" i="2"/>
  <c r="T209" i="2"/>
  <c r="S209" i="2"/>
  <c r="Z208" i="2"/>
  <c r="X208" i="2"/>
  <c r="W208" i="2"/>
  <c r="U208" i="2"/>
  <c r="T208" i="2"/>
  <c r="S208" i="2"/>
  <c r="Z207" i="2"/>
  <c r="X207" i="2"/>
  <c r="W207" i="2"/>
  <c r="U207" i="2"/>
  <c r="T207" i="2"/>
  <c r="S207" i="2"/>
  <c r="Z206" i="2"/>
  <c r="X206" i="2"/>
  <c r="W206" i="2"/>
  <c r="U206" i="2"/>
  <c r="T206" i="2"/>
  <c r="S206" i="2"/>
  <c r="Z205" i="2"/>
  <c r="X205" i="2"/>
  <c r="W205" i="2"/>
  <c r="U205" i="2"/>
  <c r="T205" i="2"/>
  <c r="S205" i="2"/>
  <c r="Z204" i="2"/>
  <c r="X204" i="2"/>
  <c r="W204" i="2"/>
  <c r="U204" i="2"/>
  <c r="T204" i="2"/>
  <c r="S204" i="2"/>
  <c r="Z203" i="2"/>
  <c r="X203" i="2"/>
  <c r="W203" i="2"/>
  <c r="U203" i="2"/>
  <c r="T203" i="2"/>
  <c r="S203" i="2"/>
  <c r="Z202" i="2"/>
  <c r="X202" i="2"/>
  <c r="W202" i="2"/>
  <c r="U202" i="2"/>
  <c r="T202" i="2"/>
  <c r="S202" i="2"/>
  <c r="Z201" i="2"/>
  <c r="X201" i="2"/>
  <c r="W201" i="2"/>
  <c r="U201" i="2"/>
  <c r="T201" i="2"/>
  <c r="S201" i="2"/>
  <c r="Z200" i="2"/>
  <c r="X200" i="2"/>
  <c r="W200" i="2"/>
  <c r="U200" i="2"/>
  <c r="T200" i="2"/>
  <c r="S200" i="2"/>
  <c r="Z199" i="2"/>
  <c r="X199" i="2"/>
  <c r="W199" i="2"/>
  <c r="U199" i="2"/>
  <c r="T199" i="2"/>
  <c r="S199" i="2"/>
  <c r="Z198" i="2"/>
  <c r="X198" i="2"/>
  <c r="W198" i="2"/>
  <c r="U198" i="2"/>
  <c r="T198" i="2"/>
  <c r="S198" i="2"/>
  <c r="Z197" i="2"/>
  <c r="X197" i="2"/>
  <c r="W197" i="2"/>
  <c r="U197" i="2"/>
  <c r="T197" i="2"/>
  <c r="S197" i="2"/>
  <c r="Z196" i="2"/>
  <c r="X196" i="2"/>
  <c r="W196" i="2"/>
  <c r="U196" i="2"/>
  <c r="T196" i="2"/>
  <c r="S196" i="2"/>
  <c r="Z195" i="2"/>
  <c r="X195" i="2"/>
  <c r="W195" i="2"/>
  <c r="U195" i="2"/>
  <c r="T195" i="2"/>
  <c r="S195" i="2"/>
  <c r="Z194" i="2"/>
  <c r="X194" i="2"/>
  <c r="W194" i="2"/>
  <c r="U194" i="2"/>
  <c r="T194" i="2"/>
  <c r="S194" i="2"/>
  <c r="Z193" i="2"/>
  <c r="X193" i="2"/>
  <c r="W193" i="2"/>
  <c r="U193" i="2"/>
  <c r="T193" i="2"/>
  <c r="S193" i="2"/>
  <c r="Z192" i="2"/>
  <c r="X192" i="2"/>
  <c r="W192" i="2"/>
  <c r="U192" i="2"/>
  <c r="T192" i="2"/>
  <c r="S192" i="2"/>
  <c r="Z191" i="2"/>
  <c r="X191" i="2"/>
  <c r="W191" i="2"/>
  <c r="U191" i="2"/>
  <c r="T191" i="2"/>
  <c r="S191" i="2"/>
  <c r="Z190" i="2"/>
  <c r="X190" i="2"/>
  <c r="W190" i="2"/>
  <c r="U190" i="2"/>
  <c r="T190" i="2"/>
  <c r="S190" i="2"/>
  <c r="Z189" i="2"/>
  <c r="X189" i="2"/>
  <c r="W189" i="2"/>
  <c r="U189" i="2"/>
  <c r="T189" i="2"/>
  <c r="S189" i="2"/>
  <c r="Z188" i="2"/>
  <c r="X188" i="2"/>
  <c r="W188" i="2"/>
  <c r="U188" i="2"/>
  <c r="T188" i="2"/>
  <c r="S188" i="2"/>
  <c r="Z187" i="2"/>
  <c r="X187" i="2"/>
  <c r="W187" i="2"/>
  <c r="U187" i="2"/>
  <c r="T187" i="2"/>
  <c r="S187" i="2"/>
  <c r="Z186" i="2"/>
  <c r="X186" i="2"/>
  <c r="W186" i="2"/>
  <c r="U186" i="2"/>
  <c r="T186" i="2"/>
  <c r="S186" i="2"/>
  <c r="Z185" i="2"/>
  <c r="X185" i="2"/>
  <c r="W185" i="2"/>
  <c r="U185" i="2"/>
  <c r="T185" i="2"/>
  <c r="S185" i="2"/>
  <c r="Z184" i="2"/>
  <c r="X184" i="2"/>
  <c r="W184" i="2"/>
  <c r="U184" i="2"/>
  <c r="T184" i="2"/>
  <c r="S184" i="2"/>
  <c r="Z183" i="2"/>
  <c r="X183" i="2"/>
  <c r="W183" i="2"/>
  <c r="U183" i="2"/>
  <c r="T183" i="2"/>
  <c r="S183" i="2"/>
  <c r="Z182" i="2"/>
  <c r="X182" i="2"/>
  <c r="W182" i="2"/>
  <c r="U182" i="2"/>
  <c r="T182" i="2"/>
  <c r="S182" i="2"/>
  <c r="Z181" i="2"/>
  <c r="X181" i="2"/>
  <c r="W181" i="2"/>
  <c r="U181" i="2"/>
  <c r="T181" i="2"/>
  <c r="S181" i="2"/>
  <c r="Z180" i="2"/>
  <c r="X180" i="2"/>
  <c r="W180" i="2"/>
  <c r="U180" i="2"/>
  <c r="T180" i="2"/>
  <c r="S180" i="2"/>
  <c r="Z179" i="2"/>
  <c r="X179" i="2"/>
  <c r="W179" i="2"/>
  <c r="U179" i="2"/>
  <c r="T179" i="2"/>
  <c r="S179" i="2"/>
  <c r="Z178" i="2"/>
  <c r="X178" i="2"/>
  <c r="W178" i="2"/>
  <c r="U178" i="2"/>
  <c r="T178" i="2"/>
  <c r="S178" i="2"/>
  <c r="Z177" i="2"/>
  <c r="X177" i="2"/>
  <c r="W177" i="2"/>
  <c r="U177" i="2"/>
  <c r="T177" i="2"/>
  <c r="S177" i="2"/>
  <c r="Z176" i="2"/>
  <c r="X176" i="2"/>
  <c r="W176" i="2"/>
  <c r="U176" i="2"/>
  <c r="T176" i="2"/>
  <c r="S176" i="2"/>
  <c r="Z175" i="2"/>
  <c r="X175" i="2"/>
  <c r="W175" i="2"/>
  <c r="U175" i="2"/>
  <c r="T175" i="2"/>
  <c r="S175" i="2"/>
  <c r="Z174" i="2"/>
  <c r="X174" i="2"/>
  <c r="W174" i="2"/>
  <c r="U174" i="2"/>
  <c r="T174" i="2"/>
  <c r="S174" i="2"/>
  <c r="Z173" i="2"/>
  <c r="X173" i="2"/>
  <c r="W173" i="2"/>
  <c r="U173" i="2"/>
  <c r="T173" i="2"/>
  <c r="S173" i="2"/>
  <c r="Z172" i="2"/>
  <c r="X172" i="2"/>
  <c r="Y172" i="2" s="1"/>
  <c r="W172" i="2"/>
  <c r="U172" i="2"/>
  <c r="T172" i="2"/>
  <c r="S172" i="2"/>
  <c r="Z171" i="2"/>
  <c r="X171" i="2"/>
  <c r="W171" i="2"/>
  <c r="U171" i="2"/>
  <c r="T171" i="2"/>
  <c r="S171" i="2"/>
  <c r="Z170" i="2"/>
  <c r="X170" i="2"/>
  <c r="W170" i="2"/>
  <c r="U170" i="2"/>
  <c r="T170" i="2"/>
  <c r="S170" i="2"/>
  <c r="Z169" i="2"/>
  <c r="X169" i="2"/>
  <c r="W169" i="2"/>
  <c r="U169" i="2"/>
  <c r="T169" i="2"/>
  <c r="S169" i="2"/>
  <c r="Z168" i="2"/>
  <c r="X168" i="2"/>
  <c r="W168" i="2"/>
  <c r="U168" i="2"/>
  <c r="T168" i="2"/>
  <c r="S168" i="2"/>
  <c r="Z167" i="2"/>
  <c r="X167" i="2"/>
  <c r="W167" i="2"/>
  <c r="U167" i="2"/>
  <c r="T167" i="2"/>
  <c r="S167" i="2"/>
  <c r="Z166" i="2"/>
  <c r="X166" i="2"/>
  <c r="W166" i="2"/>
  <c r="U166" i="2"/>
  <c r="T166" i="2"/>
  <c r="S166" i="2"/>
  <c r="Z165" i="2"/>
  <c r="X165" i="2"/>
  <c r="W165" i="2"/>
  <c r="U165" i="2"/>
  <c r="T165" i="2"/>
  <c r="S165" i="2"/>
  <c r="Z164" i="2"/>
  <c r="X164" i="2"/>
  <c r="W164" i="2"/>
  <c r="U164" i="2"/>
  <c r="T164" i="2"/>
  <c r="S164" i="2"/>
  <c r="Z163" i="2"/>
  <c r="X163" i="2"/>
  <c r="W163" i="2"/>
  <c r="U163" i="2"/>
  <c r="T163" i="2"/>
  <c r="S163" i="2"/>
  <c r="Z162" i="2"/>
  <c r="X162" i="2"/>
  <c r="W162" i="2"/>
  <c r="U162" i="2"/>
  <c r="T162" i="2"/>
  <c r="S162" i="2"/>
  <c r="Z161" i="2"/>
  <c r="X161" i="2"/>
  <c r="W161" i="2"/>
  <c r="Y161" i="2" s="1"/>
  <c r="U161" i="2"/>
  <c r="T161" i="2"/>
  <c r="S161" i="2"/>
  <c r="Z160" i="2"/>
  <c r="X160" i="2"/>
  <c r="W160" i="2"/>
  <c r="U160" i="2"/>
  <c r="T160" i="2"/>
  <c r="V160" i="2" s="1"/>
  <c r="S160" i="2"/>
  <c r="Z159" i="2"/>
  <c r="X159" i="2"/>
  <c r="W159" i="2"/>
  <c r="U159" i="2"/>
  <c r="T159" i="2"/>
  <c r="S159" i="2"/>
  <c r="Z158" i="2"/>
  <c r="X158" i="2"/>
  <c r="W158" i="2"/>
  <c r="U158" i="2"/>
  <c r="T158" i="2"/>
  <c r="S158" i="2"/>
  <c r="Z157" i="2"/>
  <c r="X157" i="2"/>
  <c r="W157" i="2"/>
  <c r="U157" i="2"/>
  <c r="T157" i="2"/>
  <c r="S157" i="2"/>
  <c r="Z156" i="2"/>
  <c r="X156" i="2"/>
  <c r="W156" i="2"/>
  <c r="U156" i="2"/>
  <c r="T156" i="2"/>
  <c r="S156" i="2"/>
  <c r="Z155" i="2"/>
  <c r="X155" i="2"/>
  <c r="W155" i="2"/>
  <c r="U155" i="2"/>
  <c r="T155" i="2"/>
  <c r="S155" i="2"/>
  <c r="Z154" i="2"/>
  <c r="X154" i="2"/>
  <c r="W154" i="2"/>
  <c r="U154" i="2"/>
  <c r="T154" i="2"/>
  <c r="S154" i="2"/>
  <c r="Z153" i="2"/>
  <c r="X153" i="2"/>
  <c r="W153" i="2"/>
  <c r="U153" i="2"/>
  <c r="T153" i="2"/>
  <c r="S153" i="2"/>
  <c r="Z152" i="2"/>
  <c r="X152" i="2"/>
  <c r="W152" i="2"/>
  <c r="U152" i="2"/>
  <c r="T152" i="2"/>
  <c r="V152" i="2" s="1"/>
  <c r="S152" i="2"/>
  <c r="Z151" i="2"/>
  <c r="X151" i="2"/>
  <c r="W151" i="2"/>
  <c r="U151" i="2"/>
  <c r="T151" i="2"/>
  <c r="S151" i="2"/>
  <c r="Z150" i="2"/>
  <c r="X150" i="2"/>
  <c r="W150" i="2"/>
  <c r="U150" i="2"/>
  <c r="T150" i="2"/>
  <c r="S150" i="2"/>
  <c r="Z149" i="2"/>
  <c r="X149" i="2"/>
  <c r="W149" i="2"/>
  <c r="U149" i="2"/>
  <c r="T149" i="2"/>
  <c r="S149" i="2"/>
  <c r="Z148" i="2"/>
  <c r="X148" i="2"/>
  <c r="W148" i="2"/>
  <c r="U148" i="2"/>
  <c r="T148" i="2"/>
  <c r="S148" i="2"/>
  <c r="Z147" i="2"/>
  <c r="X147" i="2"/>
  <c r="W147" i="2"/>
  <c r="U147" i="2"/>
  <c r="T147" i="2"/>
  <c r="S147" i="2"/>
  <c r="Z146" i="2"/>
  <c r="X146" i="2"/>
  <c r="W146" i="2"/>
  <c r="U146" i="2"/>
  <c r="T146" i="2"/>
  <c r="S146" i="2"/>
  <c r="Z145" i="2"/>
  <c r="X145" i="2"/>
  <c r="W145" i="2"/>
  <c r="U145" i="2"/>
  <c r="T145" i="2"/>
  <c r="S145" i="2"/>
  <c r="Z144" i="2"/>
  <c r="X144" i="2"/>
  <c r="W144" i="2"/>
  <c r="U144" i="2"/>
  <c r="T144" i="2"/>
  <c r="S144" i="2"/>
  <c r="Z143" i="2"/>
  <c r="X143" i="2"/>
  <c r="W143" i="2"/>
  <c r="U143" i="2"/>
  <c r="T143" i="2"/>
  <c r="S143" i="2"/>
  <c r="Z142" i="2"/>
  <c r="X142" i="2"/>
  <c r="Y142" i="2" s="1"/>
  <c r="W142" i="2"/>
  <c r="U142" i="2"/>
  <c r="T142" i="2"/>
  <c r="S142" i="2"/>
  <c r="Z141" i="2"/>
  <c r="X141" i="2"/>
  <c r="W141" i="2"/>
  <c r="U141" i="2"/>
  <c r="T141" i="2"/>
  <c r="S141" i="2"/>
  <c r="Z140" i="2"/>
  <c r="X140" i="2"/>
  <c r="W140" i="2"/>
  <c r="U140" i="2"/>
  <c r="T140" i="2"/>
  <c r="S140" i="2"/>
  <c r="Z139" i="2"/>
  <c r="X139" i="2"/>
  <c r="W139" i="2"/>
  <c r="U139" i="2"/>
  <c r="T139" i="2"/>
  <c r="S139" i="2"/>
  <c r="Z138" i="2"/>
  <c r="X138" i="2"/>
  <c r="W138" i="2"/>
  <c r="U138" i="2"/>
  <c r="T138" i="2"/>
  <c r="S138" i="2"/>
  <c r="Z137" i="2"/>
  <c r="X137" i="2"/>
  <c r="W137" i="2"/>
  <c r="U137" i="2"/>
  <c r="T137" i="2"/>
  <c r="S137" i="2"/>
  <c r="Z136" i="2"/>
  <c r="X136" i="2"/>
  <c r="W136" i="2"/>
  <c r="U136" i="2"/>
  <c r="T136" i="2"/>
  <c r="S136" i="2"/>
  <c r="Z135" i="2"/>
  <c r="X135" i="2"/>
  <c r="W135" i="2"/>
  <c r="U135" i="2"/>
  <c r="T135" i="2"/>
  <c r="S135" i="2"/>
  <c r="Z134" i="2"/>
  <c r="X134" i="2"/>
  <c r="W134" i="2"/>
  <c r="U134" i="2"/>
  <c r="T134" i="2"/>
  <c r="S134" i="2"/>
  <c r="Z133" i="2"/>
  <c r="X133" i="2"/>
  <c r="W133" i="2"/>
  <c r="U133" i="2"/>
  <c r="V133" i="2" s="1"/>
  <c r="T133" i="2"/>
  <c r="S133" i="2"/>
  <c r="Z132" i="2"/>
  <c r="X132" i="2"/>
  <c r="W132" i="2"/>
  <c r="U132" i="2"/>
  <c r="T132" i="2"/>
  <c r="S132" i="2"/>
  <c r="Z131" i="2"/>
  <c r="X131" i="2"/>
  <c r="W131" i="2"/>
  <c r="U131" i="2"/>
  <c r="T131" i="2"/>
  <c r="S131" i="2"/>
  <c r="Z130" i="2"/>
  <c r="X130" i="2"/>
  <c r="W130" i="2"/>
  <c r="U130" i="2"/>
  <c r="T130" i="2"/>
  <c r="S130" i="2"/>
  <c r="Z129" i="2"/>
  <c r="X129" i="2"/>
  <c r="W129" i="2"/>
  <c r="U129" i="2"/>
  <c r="T129" i="2"/>
  <c r="S129" i="2"/>
  <c r="Z128" i="2"/>
  <c r="X128" i="2"/>
  <c r="W128" i="2"/>
  <c r="U128" i="2"/>
  <c r="T128" i="2"/>
  <c r="S128" i="2"/>
  <c r="Z127" i="2"/>
  <c r="X127" i="2"/>
  <c r="W127" i="2"/>
  <c r="U127" i="2"/>
  <c r="T127" i="2"/>
  <c r="S127" i="2"/>
  <c r="Z126" i="2"/>
  <c r="X126" i="2"/>
  <c r="W126" i="2"/>
  <c r="U126" i="2"/>
  <c r="T126" i="2"/>
  <c r="S126" i="2"/>
  <c r="Z125" i="2"/>
  <c r="X125" i="2"/>
  <c r="W125" i="2"/>
  <c r="U125" i="2"/>
  <c r="T125" i="2"/>
  <c r="S125" i="2"/>
  <c r="Z124" i="2"/>
  <c r="X124" i="2"/>
  <c r="W124" i="2"/>
  <c r="U124" i="2"/>
  <c r="T124" i="2"/>
  <c r="S124" i="2"/>
  <c r="Z123" i="2"/>
  <c r="X123" i="2"/>
  <c r="W123" i="2"/>
  <c r="U123" i="2"/>
  <c r="T123" i="2"/>
  <c r="S123" i="2"/>
  <c r="Z122" i="2"/>
  <c r="X122" i="2"/>
  <c r="W122" i="2"/>
  <c r="U122" i="2"/>
  <c r="T122" i="2"/>
  <c r="S122" i="2"/>
  <c r="Z121" i="2"/>
  <c r="X121" i="2"/>
  <c r="W121" i="2"/>
  <c r="U121" i="2"/>
  <c r="T121" i="2"/>
  <c r="S121" i="2"/>
  <c r="Z120" i="2"/>
  <c r="X120" i="2"/>
  <c r="W120" i="2"/>
  <c r="U120" i="2"/>
  <c r="T120" i="2"/>
  <c r="S120" i="2"/>
  <c r="Z119" i="2"/>
  <c r="X119" i="2"/>
  <c r="W119" i="2"/>
  <c r="U119" i="2"/>
  <c r="T119" i="2"/>
  <c r="S119" i="2"/>
  <c r="Z118" i="2"/>
  <c r="X118" i="2"/>
  <c r="W118" i="2"/>
  <c r="U118" i="2"/>
  <c r="T118" i="2"/>
  <c r="S118" i="2"/>
  <c r="M118" i="2"/>
  <c r="Z117" i="2"/>
  <c r="X117" i="2"/>
  <c r="W117" i="2"/>
  <c r="U117" i="2"/>
  <c r="T117" i="2"/>
  <c r="S117" i="2"/>
  <c r="R117" i="2"/>
  <c r="Q117" i="2"/>
  <c r="P117" i="2"/>
  <c r="O117" i="2"/>
  <c r="N117" i="2"/>
  <c r="M117" i="2"/>
  <c r="Z116" i="2"/>
  <c r="X116" i="2"/>
  <c r="W116" i="2"/>
  <c r="Y116" i="2" s="1"/>
  <c r="U116" i="2"/>
  <c r="T116" i="2"/>
  <c r="S116" i="2"/>
  <c r="R116" i="2"/>
  <c r="Q116" i="2"/>
  <c r="P116" i="2"/>
  <c r="O116" i="2"/>
  <c r="N116" i="2"/>
  <c r="M116" i="2"/>
  <c r="Z115" i="2"/>
  <c r="X115" i="2"/>
  <c r="W115" i="2"/>
  <c r="U115" i="2"/>
  <c r="T115" i="2"/>
  <c r="S115" i="2"/>
  <c r="R115" i="2"/>
  <c r="Q115" i="2"/>
  <c r="P115" i="2"/>
  <c r="O115" i="2"/>
  <c r="N115" i="2"/>
  <c r="M115" i="2"/>
  <c r="Z114" i="2"/>
  <c r="X114" i="2"/>
  <c r="W114" i="2"/>
  <c r="Y114" i="2" s="1"/>
  <c r="U114" i="2"/>
  <c r="T114" i="2"/>
  <c r="S114" i="2"/>
  <c r="R114" i="2"/>
  <c r="Q114" i="2"/>
  <c r="P114" i="2"/>
  <c r="O114" i="2"/>
  <c r="N114" i="2"/>
  <c r="M114" i="2"/>
  <c r="Z113" i="2"/>
  <c r="X113" i="2"/>
  <c r="W113" i="2"/>
  <c r="U113" i="2"/>
  <c r="T113" i="2"/>
  <c r="S113" i="2"/>
  <c r="R113" i="2"/>
  <c r="Q113" i="2"/>
  <c r="P113" i="2"/>
  <c r="O113" i="2"/>
  <c r="N113" i="2"/>
  <c r="M113" i="2"/>
  <c r="Z112" i="2"/>
  <c r="X112" i="2"/>
  <c r="W112" i="2"/>
  <c r="U112" i="2"/>
  <c r="T112" i="2"/>
  <c r="S112" i="2"/>
  <c r="R112" i="2"/>
  <c r="Q112" i="2"/>
  <c r="P112" i="2"/>
  <c r="O112" i="2"/>
  <c r="N112" i="2"/>
  <c r="M112" i="2"/>
  <c r="Z111" i="2"/>
  <c r="X111" i="2"/>
  <c r="W111" i="2"/>
  <c r="U111" i="2"/>
  <c r="T111" i="2"/>
  <c r="S111" i="2"/>
  <c r="R111" i="2"/>
  <c r="Q111" i="2"/>
  <c r="P111" i="2"/>
  <c r="O111" i="2"/>
  <c r="N111" i="2"/>
  <c r="M111" i="2"/>
  <c r="Z110" i="2"/>
  <c r="X110" i="2"/>
  <c r="W110" i="2"/>
  <c r="U110" i="2"/>
  <c r="T110" i="2"/>
  <c r="S110" i="2"/>
  <c r="R110" i="2"/>
  <c r="Q110" i="2"/>
  <c r="P110" i="2"/>
  <c r="O110" i="2"/>
  <c r="N110" i="2"/>
  <c r="M110" i="2"/>
  <c r="Z109" i="2"/>
  <c r="X109" i="2"/>
  <c r="W109" i="2"/>
  <c r="U109" i="2"/>
  <c r="T109" i="2"/>
  <c r="S109" i="2"/>
  <c r="R109" i="2"/>
  <c r="Q109" i="2"/>
  <c r="P109" i="2"/>
  <c r="O109" i="2"/>
  <c r="N109" i="2"/>
  <c r="M109" i="2"/>
  <c r="Z108" i="2"/>
  <c r="X108" i="2"/>
  <c r="W108" i="2"/>
  <c r="U108" i="2"/>
  <c r="T108" i="2"/>
  <c r="S108" i="2"/>
  <c r="R108" i="2"/>
  <c r="Q108" i="2"/>
  <c r="P108" i="2"/>
  <c r="O108" i="2"/>
  <c r="N108" i="2"/>
  <c r="M108" i="2"/>
  <c r="Z107" i="2"/>
  <c r="X107" i="2"/>
  <c r="W107" i="2"/>
  <c r="U107" i="2"/>
  <c r="T107" i="2"/>
  <c r="S107" i="2"/>
  <c r="R107" i="2"/>
  <c r="Q107" i="2"/>
  <c r="P107" i="2"/>
  <c r="O107" i="2"/>
  <c r="N107" i="2"/>
  <c r="M107" i="2"/>
  <c r="Z106" i="2"/>
  <c r="X106" i="2"/>
  <c r="W106" i="2"/>
  <c r="U106" i="2"/>
  <c r="T106" i="2"/>
  <c r="S106" i="2"/>
  <c r="R106" i="2"/>
  <c r="Q106" i="2"/>
  <c r="P106" i="2"/>
  <c r="O106" i="2"/>
  <c r="N106" i="2"/>
  <c r="M106" i="2"/>
  <c r="Z105" i="2"/>
  <c r="X105" i="2"/>
  <c r="W105" i="2"/>
  <c r="U105" i="2"/>
  <c r="T105" i="2"/>
  <c r="S105" i="2"/>
  <c r="R105" i="2"/>
  <c r="Q105" i="2"/>
  <c r="P105" i="2"/>
  <c r="O105" i="2"/>
  <c r="N105" i="2"/>
  <c r="M105" i="2"/>
  <c r="Z104" i="2"/>
  <c r="X104" i="2"/>
  <c r="W104" i="2"/>
  <c r="U104" i="2"/>
  <c r="T104" i="2"/>
  <c r="S104" i="2"/>
  <c r="R104" i="2"/>
  <c r="Q104" i="2"/>
  <c r="P104" i="2"/>
  <c r="O104" i="2"/>
  <c r="N104" i="2"/>
  <c r="M104" i="2"/>
  <c r="Z103" i="2"/>
  <c r="X103" i="2"/>
  <c r="W103" i="2"/>
  <c r="U103" i="2"/>
  <c r="T103" i="2"/>
  <c r="S103" i="2"/>
  <c r="R103" i="2"/>
  <c r="Q103" i="2"/>
  <c r="P103" i="2"/>
  <c r="O103" i="2"/>
  <c r="N103" i="2"/>
  <c r="M103" i="2"/>
  <c r="Z102" i="2"/>
  <c r="X102" i="2"/>
  <c r="W102" i="2"/>
  <c r="U102" i="2"/>
  <c r="T102" i="2"/>
  <c r="S102" i="2"/>
  <c r="R102" i="2"/>
  <c r="Q102" i="2"/>
  <c r="P102" i="2"/>
  <c r="O102" i="2"/>
  <c r="N102" i="2"/>
  <c r="M102" i="2"/>
  <c r="Z101" i="2"/>
  <c r="X101" i="2"/>
  <c r="W101" i="2"/>
  <c r="U101" i="2"/>
  <c r="T101" i="2"/>
  <c r="S101" i="2"/>
  <c r="R101" i="2"/>
  <c r="Q101" i="2"/>
  <c r="P101" i="2"/>
  <c r="O101" i="2"/>
  <c r="N101" i="2"/>
  <c r="M101" i="2"/>
  <c r="Z100" i="2"/>
  <c r="X100" i="2"/>
  <c r="W100" i="2"/>
  <c r="U100" i="2"/>
  <c r="T100" i="2"/>
  <c r="S100" i="2"/>
  <c r="R100" i="2"/>
  <c r="Q100" i="2"/>
  <c r="P100" i="2"/>
  <c r="O100" i="2"/>
  <c r="N100" i="2"/>
  <c r="M100" i="2"/>
  <c r="Z99" i="2"/>
  <c r="X99" i="2"/>
  <c r="W99" i="2"/>
  <c r="U99" i="2"/>
  <c r="T99" i="2"/>
  <c r="S99" i="2"/>
  <c r="R99" i="2"/>
  <c r="Q99" i="2"/>
  <c r="P99" i="2"/>
  <c r="O99" i="2"/>
  <c r="N99" i="2"/>
  <c r="M99" i="2"/>
  <c r="Z98" i="2"/>
  <c r="X98" i="2"/>
  <c r="W98" i="2"/>
  <c r="U98" i="2"/>
  <c r="T98" i="2"/>
  <c r="S98" i="2"/>
  <c r="R98" i="2"/>
  <c r="Q98" i="2"/>
  <c r="P98" i="2"/>
  <c r="O98" i="2"/>
  <c r="N98" i="2"/>
  <c r="M98" i="2"/>
  <c r="Z97" i="2"/>
  <c r="X97" i="2"/>
  <c r="W97" i="2"/>
  <c r="U97" i="2"/>
  <c r="T97" i="2"/>
  <c r="S97" i="2"/>
  <c r="R97" i="2"/>
  <c r="Q97" i="2"/>
  <c r="P97" i="2"/>
  <c r="O97" i="2"/>
  <c r="N97" i="2"/>
  <c r="M97" i="2"/>
  <c r="Z96" i="2"/>
  <c r="X96" i="2"/>
  <c r="W96" i="2"/>
  <c r="U96" i="2"/>
  <c r="T96" i="2"/>
  <c r="S96" i="2"/>
  <c r="R96" i="2"/>
  <c r="Q96" i="2"/>
  <c r="P96" i="2"/>
  <c r="O96" i="2"/>
  <c r="N96" i="2"/>
  <c r="M96" i="2"/>
  <c r="Z95" i="2"/>
  <c r="X95" i="2"/>
  <c r="W95" i="2"/>
  <c r="U95" i="2"/>
  <c r="T95" i="2"/>
  <c r="S95" i="2"/>
  <c r="R95" i="2"/>
  <c r="Q95" i="2"/>
  <c r="P95" i="2"/>
  <c r="O95" i="2"/>
  <c r="N95" i="2"/>
  <c r="M95" i="2"/>
  <c r="Z94" i="2"/>
  <c r="X94" i="2"/>
  <c r="W94" i="2"/>
  <c r="U94" i="2"/>
  <c r="T94" i="2"/>
  <c r="S94" i="2"/>
  <c r="R94" i="2"/>
  <c r="Q94" i="2"/>
  <c r="P94" i="2"/>
  <c r="O94" i="2"/>
  <c r="N94" i="2"/>
  <c r="M94" i="2"/>
  <c r="Z93" i="2"/>
  <c r="X93" i="2"/>
  <c r="W93" i="2"/>
  <c r="U93" i="2"/>
  <c r="T93" i="2"/>
  <c r="S93" i="2"/>
  <c r="R93" i="2"/>
  <c r="Q93" i="2"/>
  <c r="P93" i="2"/>
  <c r="O93" i="2"/>
  <c r="N93" i="2"/>
  <c r="M93" i="2"/>
  <c r="Z92" i="2"/>
  <c r="X92" i="2"/>
  <c r="W92" i="2"/>
  <c r="U92" i="2"/>
  <c r="T92" i="2"/>
  <c r="S92" i="2"/>
  <c r="R92" i="2"/>
  <c r="Q92" i="2"/>
  <c r="P92" i="2"/>
  <c r="O92" i="2"/>
  <c r="N92" i="2"/>
  <c r="M92" i="2"/>
  <c r="Z91" i="2"/>
  <c r="X91" i="2"/>
  <c r="W91" i="2"/>
  <c r="U91" i="2"/>
  <c r="T91" i="2"/>
  <c r="S91" i="2"/>
  <c r="R91" i="2"/>
  <c r="Q91" i="2"/>
  <c r="P91" i="2"/>
  <c r="O91" i="2"/>
  <c r="N91" i="2"/>
  <c r="M91" i="2"/>
  <c r="Z90" i="2"/>
  <c r="X90" i="2"/>
  <c r="W90" i="2"/>
  <c r="U90" i="2"/>
  <c r="T90" i="2"/>
  <c r="S90" i="2"/>
  <c r="R90" i="2"/>
  <c r="Q90" i="2"/>
  <c r="P90" i="2"/>
  <c r="O90" i="2"/>
  <c r="N90" i="2"/>
  <c r="M90" i="2"/>
  <c r="Z89" i="2"/>
  <c r="X89" i="2"/>
  <c r="W89" i="2"/>
  <c r="U89" i="2"/>
  <c r="T89" i="2"/>
  <c r="S89" i="2"/>
  <c r="R89" i="2"/>
  <c r="Q89" i="2"/>
  <c r="P89" i="2"/>
  <c r="O89" i="2"/>
  <c r="N89" i="2"/>
  <c r="M89" i="2"/>
  <c r="Z88" i="2"/>
  <c r="X88" i="2"/>
  <c r="W88" i="2"/>
  <c r="U88" i="2"/>
  <c r="T88" i="2"/>
  <c r="S88" i="2"/>
  <c r="R88" i="2"/>
  <c r="Q88" i="2"/>
  <c r="P88" i="2"/>
  <c r="O88" i="2"/>
  <c r="N88" i="2"/>
  <c r="M88" i="2"/>
  <c r="Z87" i="2"/>
  <c r="X87" i="2"/>
  <c r="W87" i="2"/>
  <c r="U87" i="2"/>
  <c r="T87" i="2"/>
  <c r="S87" i="2"/>
  <c r="R87" i="2"/>
  <c r="Q87" i="2"/>
  <c r="P87" i="2"/>
  <c r="O87" i="2"/>
  <c r="N87" i="2"/>
  <c r="M87" i="2"/>
  <c r="Z86" i="2"/>
  <c r="X86" i="2"/>
  <c r="W86" i="2"/>
  <c r="U86" i="2"/>
  <c r="T86" i="2"/>
  <c r="S86" i="2"/>
  <c r="R86" i="2"/>
  <c r="Q86" i="2"/>
  <c r="P86" i="2"/>
  <c r="O86" i="2"/>
  <c r="N86" i="2"/>
  <c r="M86" i="2"/>
  <c r="Z85" i="2"/>
  <c r="X85" i="2"/>
  <c r="W85" i="2"/>
  <c r="U85" i="2"/>
  <c r="T85" i="2"/>
  <c r="S85" i="2"/>
  <c r="R85" i="2"/>
  <c r="Q85" i="2"/>
  <c r="P85" i="2"/>
  <c r="O85" i="2"/>
  <c r="N85" i="2"/>
  <c r="M85" i="2"/>
  <c r="Z84" i="2"/>
  <c r="X84" i="2"/>
  <c r="W84" i="2"/>
  <c r="U84" i="2"/>
  <c r="T84" i="2"/>
  <c r="S84" i="2"/>
  <c r="R84" i="2"/>
  <c r="Q84" i="2"/>
  <c r="P84" i="2"/>
  <c r="O84" i="2"/>
  <c r="N84" i="2"/>
  <c r="M84" i="2"/>
  <c r="Z83" i="2"/>
  <c r="X83" i="2"/>
  <c r="W83" i="2"/>
  <c r="U83" i="2"/>
  <c r="T83" i="2"/>
  <c r="S83" i="2"/>
  <c r="R83" i="2"/>
  <c r="Q83" i="2"/>
  <c r="P83" i="2"/>
  <c r="O83" i="2"/>
  <c r="N83" i="2"/>
  <c r="M83" i="2"/>
  <c r="Z82" i="2"/>
  <c r="X82" i="2"/>
  <c r="W82" i="2"/>
  <c r="U82" i="2"/>
  <c r="T82" i="2"/>
  <c r="S82" i="2"/>
  <c r="R82" i="2"/>
  <c r="Q82" i="2"/>
  <c r="P82" i="2"/>
  <c r="O82" i="2"/>
  <c r="N82" i="2"/>
  <c r="M82" i="2"/>
  <c r="Z81" i="2"/>
  <c r="X81" i="2"/>
  <c r="W81" i="2"/>
  <c r="Y81" i="2" s="1"/>
  <c r="U81" i="2"/>
  <c r="T81" i="2"/>
  <c r="S81" i="2"/>
  <c r="R81" i="2"/>
  <c r="Q81" i="2"/>
  <c r="P81" i="2"/>
  <c r="O81" i="2"/>
  <c r="N81" i="2"/>
  <c r="M81" i="2"/>
  <c r="Z80" i="2"/>
  <c r="X80" i="2"/>
  <c r="W80" i="2"/>
  <c r="U80" i="2"/>
  <c r="T80" i="2"/>
  <c r="S80" i="2"/>
  <c r="R80" i="2"/>
  <c r="Q80" i="2"/>
  <c r="P80" i="2"/>
  <c r="O80" i="2"/>
  <c r="N80" i="2"/>
  <c r="M80" i="2"/>
  <c r="Z79" i="2"/>
  <c r="X79" i="2"/>
  <c r="W79" i="2"/>
  <c r="U79" i="2"/>
  <c r="T79" i="2"/>
  <c r="S79" i="2"/>
  <c r="R79" i="2"/>
  <c r="Q79" i="2"/>
  <c r="P79" i="2"/>
  <c r="O79" i="2"/>
  <c r="N79" i="2"/>
  <c r="M79" i="2"/>
  <c r="Z78" i="2"/>
  <c r="X78" i="2"/>
  <c r="W78" i="2"/>
  <c r="U78" i="2"/>
  <c r="T78" i="2"/>
  <c r="S78" i="2"/>
  <c r="R78" i="2"/>
  <c r="Q78" i="2"/>
  <c r="P78" i="2"/>
  <c r="O78" i="2"/>
  <c r="N78" i="2"/>
  <c r="M78" i="2"/>
  <c r="Z77" i="2"/>
  <c r="X77" i="2"/>
  <c r="W77" i="2"/>
  <c r="U77" i="2"/>
  <c r="T77" i="2"/>
  <c r="S77" i="2"/>
  <c r="R77" i="2"/>
  <c r="Q77" i="2"/>
  <c r="P77" i="2"/>
  <c r="O77" i="2"/>
  <c r="N77" i="2"/>
  <c r="M77" i="2"/>
  <c r="Z76" i="2"/>
  <c r="X76" i="2"/>
  <c r="W76" i="2"/>
  <c r="U76" i="2"/>
  <c r="T76" i="2"/>
  <c r="S76" i="2"/>
  <c r="R76" i="2"/>
  <c r="Q76" i="2"/>
  <c r="P76" i="2"/>
  <c r="O76" i="2"/>
  <c r="N76" i="2"/>
  <c r="M76" i="2"/>
  <c r="Z75" i="2"/>
  <c r="X75" i="2"/>
  <c r="W75" i="2"/>
  <c r="U75" i="2"/>
  <c r="T75" i="2"/>
  <c r="S75" i="2"/>
  <c r="R75" i="2"/>
  <c r="Q75" i="2"/>
  <c r="P75" i="2"/>
  <c r="O75" i="2"/>
  <c r="N75" i="2"/>
  <c r="M75" i="2"/>
  <c r="Z74" i="2"/>
  <c r="X74" i="2"/>
  <c r="W74" i="2"/>
  <c r="U74" i="2"/>
  <c r="T74" i="2"/>
  <c r="S74" i="2"/>
  <c r="R74" i="2"/>
  <c r="Q74" i="2"/>
  <c r="P74" i="2"/>
  <c r="O74" i="2"/>
  <c r="N74" i="2"/>
  <c r="M74" i="2"/>
  <c r="Z73" i="2"/>
  <c r="X73" i="2"/>
  <c r="W73" i="2"/>
  <c r="U73" i="2"/>
  <c r="T73" i="2"/>
  <c r="S73" i="2"/>
  <c r="R73" i="2"/>
  <c r="Q73" i="2"/>
  <c r="P73" i="2"/>
  <c r="O73" i="2"/>
  <c r="N73" i="2"/>
  <c r="M73" i="2"/>
  <c r="Z72" i="2"/>
  <c r="X72" i="2"/>
  <c r="W72" i="2"/>
  <c r="Y72" i="2" s="1"/>
  <c r="U72" i="2"/>
  <c r="T72" i="2"/>
  <c r="S72" i="2"/>
  <c r="R72" i="2"/>
  <c r="Q72" i="2"/>
  <c r="P72" i="2"/>
  <c r="O72" i="2"/>
  <c r="N72" i="2"/>
  <c r="M72" i="2"/>
  <c r="Z71" i="2"/>
  <c r="X71" i="2"/>
  <c r="W71" i="2"/>
  <c r="U71" i="2"/>
  <c r="T71" i="2"/>
  <c r="S71" i="2"/>
  <c r="R71" i="2"/>
  <c r="Q71" i="2"/>
  <c r="P71" i="2"/>
  <c r="O71" i="2"/>
  <c r="N71" i="2"/>
  <c r="M71" i="2"/>
  <c r="Z70" i="2"/>
  <c r="X70" i="2"/>
  <c r="W70" i="2"/>
  <c r="Y70" i="2" s="1"/>
  <c r="U70" i="2"/>
  <c r="T70" i="2"/>
  <c r="S70" i="2"/>
  <c r="R70" i="2"/>
  <c r="Q70" i="2"/>
  <c r="P70" i="2"/>
  <c r="O70" i="2"/>
  <c r="N70" i="2"/>
  <c r="M70" i="2"/>
  <c r="Z69" i="2"/>
  <c r="X69" i="2"/>
  <c r="W69" i="2"/>
  <c r="U69" i="2"/>
  <c r="T69" i="2"/>
  <c r="S69" i="2"/>
  <c r="R69" i="2"/>
  <c r="Q69" i="2"/>
  <c r="P69" i="2"/>
  <c r="O69" i="2"/>
  <c r="N69" i="2"/>
  <c r="M69" i="2"/>
  <c r="Z68" i="2"/>
  <c r="X68" i="2"/>
  <c r="W68" i="2"/>
  <c r="Y68" i="2" s="1"/>
  <c r="U68" i="2"/>
  <c r="T68" i="2"/>
  <c r="S68" i="2"/>
  <c r="R68" i="2"/>
  <c r="Q68" i="2"/>
  <c r="P68" i="2"/>
  <c r="O68" i="2"/>
  <c r="N68" i="2"/>
  <c r="M68" i="2"/>
  <c r="Z67" i="2"/>
  <c r="X67" i="2"/>
  <c r="W67" i="2"/>
  <c r="U67" i="2"/>
  <c r="T67" i="2"/>
  <c r="S67" i="2"/>
  <c r="R67" i="2"/>
  <c r="Q67" i="2"/>
  <c r="P67" i="2"/>
  <c r="O67" i="2"/>
  <c r="N67" i="2"/>
  <c r="M67" i="2"/>
  <c r="Z66" i="2"/>
  <c r="X66" i="2"/>
  <c r="W66" i="2"/>
  <c r="Y66" i="2" s="1"/>
  <c r="U66" i="2"/>
  <c r="T66" i="2"/>
  <c r="S66" i="2"/>
  <c r="R66" i="2"/>
  <c r="Q66" i="2"/>
  <c r="P66" i="2"/>
  <c r="O66" i="2"/>
  <c r="N66" i="2"/>
  <c r="M66" i="2"/>
  <c r="Z65" i="2"/>
  <c r="X65" i="2"/>
  <c r="W65" i="2"/>
  <c r="Y65" i="2" s="1"/>
  <c r="U65" i="2"/>
  <c r="T65" i="2"/>
  <c r="S65" i="2"/>
  <c r="R65" i="2"/>
  <c r="Q65" i="2"/>
  <c r="P65" i="2"/>
  <c r="O65" i="2"/>
  <c r="N65" i="2"/>
  <c r="M65" i="2"/>
  <c r="Z64" i="2"/>
  <c r="X64" i="2"/>
  <c r="W64" i="2"/>
  <c r="U64" i="2"/>
  <c r="T64" i="2"/>
  <c r="S64" i="2"/>
  <c r="R64" i="2"/>
  <c r="Q64" i="2"/>
  <c r="P64" i="2"/>
  <c r="O64" i="2"/>
  <c r="N64" i="2"/>
  <c r="M64" i="2"/>
  <c r="Z63" i="2"/>
  <c r="X63" i="2"/>
  <c r="W63" i="2"/>
  <c r="U63" i="2"/>
  <c r="T63" i="2"/>
  <c r="S63" i="2"/>
  <c r="R63" i="2"/>
  <c r="Q63" i="2"/>
  <c r="P63" i="2"/>
  <c r="O63" i="2"/>
  <c r="N63" i="2"/>
  <c r="M63" i="2"/>
  <c r="Z62" i="2"/>
  <c r="X62" i="2"/>
  <c r="W62" i="2"/>
  <c r="U62" i="2"/>
  <c r="T62" i="2"/>
  <c r="S62" i="2"/>
  <c r="R62" i="2"/>
  <c r="Q62" i="2"/>
  <c r="P62" i="2"/>
  <c r="O62" i="2"/>
  <c r="N62" i="2"/>
  <c r="M62" i="2"/>
  <c r="Z61" i="2"/>
  <c r="X61" i="2"/>
  <c r="W61" i="2"/>
  <c r="U61" i="2"/>
  <c r="T61" i="2"/>
  <c r="S61" i="2"/>
  <c r="R61" i="2"/>
  <c r="Q61" i="2"/>
  <c r="P61" i="2"/>
  <c r="O61" i="2"/>
  <c r="N61" i="2"/>
  <c r="M61" i="2"/>
  <c r="Z60" i="2"/>
  <c r="X60" i="2"/>
  <c r="W60" i="2"/>
  <c r="U60" i="2"/>
  <c r="T60" i="2"/>
  <c r="S60" i="2"/>
  <c r="R60" i="2"/>
  <c r="Q60" i="2"/>
  <c r="P60" i="2"/>
  <c r="O60" i="2"/>
  <c r="N60" i="2"/>
  <c r="M60" i="2"/>
  <c r="Z59" i="2"/>
  <c r="X59" i="2"/>
  <c r="W59" i="2"/>
  <c r="U59" i="2"/>
  <c r="T59" i="2"/>
  <c r="S59" i="2"/>
  <c r="R59" i="2"/>
  <c r="Q59" i="2"/>
  <c r="P59" i="2"/>
  <c r="O59" i="2"/>
  <c r="N59" i="2"/>
  <c r="M59" i="2"/>
  <c r="Z58" i="2"/>
  <c r="X58" i="2"/>
  <c r="W58" i="2"/>
  <c r="U58" i="2"/>
  <c r="T58" i="2"/>
  <c r="S58" i="2"/>
  <c r="R58" i="2"/>
  <c r="Q58" i="2"/>
  <c r="P58" i="2"/>
  <c r="O58" i="2"/>
  <c r="N58" i="2"/>
  <c r="M58" i="2"/>
  <c r="Z57" i="2"/>
  <c r="X57" i="2"/>
  <c r="W57" i="2"/>
  <c r="U57" i="2"/>
  <c r="T57" i="2"/>
  <c r="S57" i="2"/>
  <c r="R57" i="2"/>
  <c r="Q57" i="2"/>
  <c r="P57" i="2"/>
  <c r="O57" i="2"/>
  <c r="N57" i="2"/>
  <c r="M57" i="2"/>
  <c r="Z56" i="2"/>
  <c r="X56" i="2"/>
  <c r="W56" i="2"/>
  <c r="U56" i="2"/>
  <c r="T56" i="2"/>
  <c r="S56" i="2"/>
  <c r="R56" i="2"/>
  <c r="Q56" i="2"/>
  <c r="P56" i="2"/>
  <c r="O56" i="2"/>
  <c r="N56" i="2"/>
  <c r="M56" i="2"/>
  <c r="Z55" i="2"/>
  <c r="X55" i="2"/>
  <c r="W55" i="2"/>
  <c r="U55" i="2"/>
  <c r="T55" i="2"/>
  <c r="S55" i="2"/>
  <c r="R55" i="2"/>
  <c r="Q55" i="2"/>
  <c r="P55" i="2"/>
  <c r="O55" i="2"/>
  <c r="N55" i="2"/>
  <c r="M55" i="2"/>
  <c r="Z54" i="2"/>
  <c r="X54" i="2"/>
  <c r="W54" i="2"/>
  <c r="U54" i="2"/>
  <c r="T54" i="2"/>
  <c r="S54" i="2"/>
  <c r="R54" i="2"/>
  <c r="Q54" i="2"/>
  <c r="P54" i="2"/>
  <c r="O54" i="2"/>
  <c r="N54" i="2"/>
  <c r="M54" i="2"/>
  <c r="Z53" i="2"/>
  <c r="X53" i="2"/>
  <c r="W53" i="2"/>
  <c r="U53" i="2"/>
  <c r="T53" i="2"/>
  <c r="S53" i="2"/>
  <c r="R53" i="2"/>
  <c r="Q53" i="2"/>
  <c r="P53" i="2"/>
  <c r="O53" i="2"/>
  <c r="N53" i="2"/>
  <c r="M53" i="2"/>
  <c r="Z52" i="2"/>
  <c r="X52" i="2"/>
  <c r="W52" i="2"/>
  <c r="U52" i="2"/>
  <c r="T52" i="2"/>
  <c r="S52" i="2"/>
  <c r="R52" i="2"/>
  <c r="Q52" i="2"/>
  <c r="P52" i="2"/>
  <c r="O52" i="2"/>
  <c r="N52" i="2"/>
  <c r="M52" i="2"/>
  <c r="Z51" i="2"/>
  <c r="X51" i="2"/>
  <c r="W51" i="2"/>
  <c r="U51" i="2"/>
  <c r="T51" i="2"/>
  <c r="S51" i="2"/>
  <c r="R51" i="2"/>
  <c r="Q51" i="2"/>
  <c r="P51" i="2"/>
  <c r="O51" i="2"/>
  <c r="N51" i="2"/>
  <c r="M51" i="2"/>
  <c r="Z50" i="2"/>
  <c r="X50" i="2"/>
  <c r="W50" i="2"/>
  <c r="U50" i="2"/>
  <c r="T50" i="2"/>
  <c r="S50" i="2"/>
  <c r="R50" i="2"/>
  <c r="Q50" i="2"/>
  <c r="P50" i="2"/>
  <c r="O50" i="2"/>
  <c r="N50" i="2"/>
  <c r="M50" i="2"/>
  <c r="Z49" i="2"/>
  <c r="X49" i="2"/>
  <c r="W49" i="2"/>
  <c r="U49" i="2"/>
  <c r="T49" i="2"/>
  <c r="S49" i="2"/>
  <c r="R49" i="2"/>
  <c r="Q49" i="2"/>
  <c r="P49" i="2"/>
  <c r="O49" i="2"/>
  <c r="N49" i="2"/>
  <c r="M49" i="2"/>
  <c r="Z48" i="2"/>
  <c r="X48" i="2"/>
  <c r="W48" i="2"/>
  <c r="U48" i="2"/>
  <c r="T48" i="2"/>
  <c r="S48" i="2"/>
  <c r="R48" i="2"/>
  <c r="Q48" i="2"/>
  <c r="P48" i="2"/>
  <c r="O48" i="2"/>
  <c r="N48" i="2"/>
  <c r="M48" i="2"/>
  <c r="Z47" i="2"/>
  <c r="X47" i="2"/>
  <c r="W47" i="2"/>
  <c r="U47" i="2"/>
  <c r="T47" i="2"/>
  <c r="S47" i="2"/>
  <c r="R47" i="2"/>
  <c r="Q47" i="2"/>
  <c r="P47" i="2"/>
  <c r="O47" i="2"/>
  <c r="N47" i="2"/>
  <c r="M47" i="2"/>
  <c r="Z46" i="2"/>
  <c r="X46" i="2"/>
  <c r="W46" i="2"/>
  <c r="U46" i="2"/>
  <c r="T46" i="2"/>
  <c r="S46" i="2"/>
  <c r="R46" i="2"/>
  <c r="Q46" i="2"/>
  <c r="P46" i="2"/>
  <c r="O46" i="2"/>
  <c r="N46" i="2"/>
  <c r="M46" i="2"/>
  <c r="Z45" i="2"/>
  <c r="X45" i="2"/>
  <c r="W45" i="2"/>
  <c r="U45" i="2"/>
  <c r="T45" i="2"/>
  <c r="S45" i="2"/>
  <c r="R45" i="2"/>
  <c r="Q45" i="2"/>
  <c r="P45" i="2"/>
  <c r="O45" i="2"/>
  <c r="N45" i="2"/>
  <c r="M45" i="2"/>
  <c r="Z44" i="2"/>
  <c r="X44" i="2"/>
  <c r="W44" i="2"/>
  <c r="U44" i="2"/>
  <c r="T44" i="2"/>
  <c r="S44" i="2"/>
  <c r="R44" i="2"/>
  <c r="Q44" i="2"/>
  <c r="P44" i="2"/>
  <c r="O44" i="2"/>
  <c r="N44" i="2"/>
  <c r="M44" i="2"/>
  <c r="Z43" i="2"/>
  <c r="X43" i="2"/>
  <c r="W43" i="2"/>
  <c r="U43" i="2"/>
  <c r="T43" i="2"/>
  <c r="S43" i="2"/>
  <c r="R43" i="2"/>
  <c r="Q43" i="2"/>
  <c r="P43" i="2"/>
  <c r="O43" i="2"/>
  <c r="N43" i="2"/>
  <c r="M43" i="2"/>
  <c r="Z42" i="2"/>
  <c r="X42" i="2"/>
  <c r="W42" i="2"/>
  <c r="U42" i="2"/>
  <c r="T42" i="2"/>
  <c r="S42" i="2"/>
  <c r="R42" i="2"/>
  <c r="Q42" i="2"/>
  <c r="P42" i="2"/>
  <c r="O42" i="2"/>
  <c r="N42" i="2"/>
  <c r="M42" i="2"/>
  <c r="Z41" i="2"/>
  <c r="X41" i="2"/>
  <c r="W41" i="2"/>
  <c r="U41" i="2"/>
  <c r="T41" i="2"/>
  <c r="S41" i="2"/>
  <c r="R41" i="2"/>
  <c r="Q41" i="2"/>
  <c r="P41" i="2"/>
  <c r="O41" i="2"/>
  <c r="N41" i="2"/>
  <c r="M41" i="2"/>
  <c r="Z40" i="2"/>
  <c r="X40" i="2"/>
  <c r="W40" i="2"/>
  <c r="U40" i="2"/>
  <c r="T40" i="2"/>
  <c r="S40" i="2"/>
  <c r="R40" i="2"/>
  <c r="Q40" i="2"/>
  <c r="P40" i="2"/>
  <c r="O40" i="2"/>
  <c r="N40" i="2"/>
  <c r="M40" i="2"/>
  <c r="Z39" i="2"/>
  <c r="X39" i="2"/>
  <c r="W39" i="2"/>
  <c r="U39" i="2"/>
  <c r="T39" i="2"/>
  <c r="S39" i="2"/>
  <c r="R39" i="2"/>
  <c r="Q39" i="2"/>
  <c r="P39" i="2"/>
  <c r="O39" i="2"/>
  <c r="N39" i="2"/>
  <c r="M39" i="2"/>
  <c r="Z38" i="2"/>
  <c r="X38" i="2"/>
  <c r="W38" i="2"/>
  <c r="U38" i="2"/>
  <c r="T38" i="2"/>
  <c r="S38" i="2"/>
  <c r="R38" i="2"/>
  <c r="Q38" i="2"/>
  <c r="P38" i="2"/>
  <c r="O38" i="2"/>
  <c r="N38" i="2"/>
  <c r="M38" i="2"/>
  <c r="Z37" i="2"/>
  <c r="X37" i="2"/>
  <c r="W37" i="2"/>
  <c r="U37" i="2"/>
  <c r="T37" i="2"/>
  <c r="S37" i="2"/>
  <c r="R37" i="2"/>
  <c r="Q37" i="2"/>
  <c r="P37" i="2"/>
  <c r="O37" i="2"/>
  <c r="N37" i="2"/>
  <c r="M37" i="2"/>
  <c r="Z36" i="2"/>
  <c r="X36" i="2"/>
  <c r="W36" i="2"/>
  <c r="U36" i="2"/>
  <c r="T36" i="2"/>
  <c r="S36" i="2"/>
  <c r="R36" i="2"/>
  <c r="Q36" i="2"/>
  <c r="P36" i="2"/>
  <c r="O36" i="2"/>
  <c r="N36" i="2"/>
  <c r="M36" i="2"/>
  <c r="Z35" i="2"/>
  <c r="X35" i="2"/>
  <c r="W35" i="2"/>
  <c r="U35" i="2"/>
  <c r="T35" i="2"/>
  <c r="S35" i="2"/>
  <c r="R35" i="2"/>
  <c r="Q35" i="2"/>
  <c r="P35" i="2"/>
  <c r="O35" i="2"/>
  <c r="N35" i="2"/>
  <c r="M35" i="2"/>
  <c r="Z34" i="2"/>
  <c r="X34" i="2"/>
  <c r="W34" i="2"/>
  <c r="U34" i="2"/>
  <c r="T34" i="2"/>
  <c r="S34" i="2"/>
  <c r="R34" i="2"/>
  <c r="Q34" i="2"/>
  <c r="P34" i="2"/>
  <c r="O34" i="2"/>
  <c r="N34" i="2"/>
  <c r="M34" i="2"/>
  <c r="Z33" i="2"/>
  <c r="X33" i="2"/>
  <c r="W33" i="2"/>
  <c r="U33" i="2"/>
  <c r="T33" i="2"/>
  <c r="S33" i="2"/>
  <c r="R33" i="2"/>
  <c r="Q33" i="2"/>
  <c r="P33" i="2"/>
  <c r="O33" i="2"/>
  <c r="N33" i="2"/>
  <c r="M33" i="2"/>
  <c r="Z32" i="2"/>
  <c r="X32" i="2"/>
  <c r="W32" i="2"/>
  <c r="U32" i="2"/>
  <c r="T32" i="2"/>
  <c r="S32" i="2"/>
  <c r="R32" i="2"/>
  <c r="Q32" i="2"/>
  <c r="P32" i="2"/>
  <c r="O32" i="2"/>
  <c r="N32" i="2"/>
  <c r="M32" i="2"/>
  <c r="Z31" i="2"/>
  <c r="X31" i="2"/>
  <c r="W31" i="2"/>
  <c r="U31" i="2"/>
  <c r="T31" i="2"/>
  <c r="S31" i="2"/>
  <c r="R31" i="2"/>
  <c r="Q31" i="2"/>
  <c r="P31" i="2"/>
  <c r="O31" i="2"/>
  <c r="N31" i="2"/>
  <c r="M31" i="2"/>
  <c r="Z30" i="2"/>
  <c r="X30" i="2"/>
  <c r="W30" i="2"/>
  <c r="U30" i="2"/>
  <c r="T30" i="2"/>
  <c r="S30" i="2"/>
  <c r="R30" i="2"/>
  <c r="Q30" i="2"/>
  <c r="P30" i="2"/>
  <c r="O30" i="2"/>
  <c r="N30" i="2"/>
  <c r="M30" i="2"/>
  <c r="Z29" i="2"/>
  <c r="X29" i="2"/>
  <c r="W29" i="2"/>
  <c r="U29" i="2"/>
  <c r="T29" i="2"/>
  <c r="S29" i="2"/>
  <c r="R29" i="2"/>
  <c r="Q29" i="2"/>
  <c r="P29" i="2"/>
  <c r="O29" i="2"/>
  <c r="N29" i="2"/>
  <c r="M29" i="2"/>
  <c r="Z28" i="2"/>
  <c r="X28" i="2"/>
  <c r="W28" i="2"/>
  <c r="U28" i="2"/>
  <c r="T28" i="2"/>
  <c r="S28" i="2"/>
  <c r="R28" i="2"/>
  <c r="Q28" i="2"/>
  <c r="P28" i="2"/>
  <c r="O28" i="2"/>
  <c r="N28" i="2"/>
  <c r="M28" i="2"/>
  <c r="Z27" i="2"/>
  <c r="X27" i="2"/>
  <c r="W27" i="2"/>
  <c r="U27" i="2"/>
  <c r="T27" i="2"/>
  <c r="S27" i="2"/>
  <c r="R27" i="2"/>
  <c r="Q27" i="2"/>
  <c r="P27" i="2"/>
  <c r="O27" i="2"/>
  <c r="N27" i="2"/>
  <c r="M27" i="2"/>
  <c r="Z26" i="2"/>
  <c r="X26" i="2"/>
  <c r="W26" i="2"/>
  <c r="U26" i="2"/>
  <c r="T26" i="2"/>
  <c r="S26" i="2"/>
  <c r="R26" i="2"/>
  <c r="Q26" i="2"/>
  <c r="P26" i="2"/>
  <c r="O26" i="2"/>
  <c r="N26" i="2"/>
  <c r="M26" i="2"/>
  <c r="Z25" i="2"/>
  <c r="X25" i="2"/>
  <c r="W25" i="2"/>
  <c r="U25" i="2"/>
  <c r="T25" i="2"/>
  <c r="S25" i="2"/>
  <c r="R25" i="2"/>
  <c r="Q25" i="2"/>
  <c r="P25" i="2"/>
  <c r="O25" i="2"/>
  <c r="N25" i="2"/>
  <c r="M25" i="2"/>
  <c r="Z24" i="2"/>
  <c r="X24" i="2"/>
  <c r="W24" i="2"/>
  <c r="U24" i="2"/>
  <c r="T24" i="2"/>
  <c r="S24" i="2"/>
  <c r="R24" i="2"/>
  <c r="Q24" i="2"/>
  <c r="P24" i="2"/>
  <c r="O24" i="2"/>
  <c r="N24" i="2"/>
  <c r="M24" i="2"/>
  <c r="Z23" i="2"/>
  <c r="X23" i="2"/>
  <c r="W23" i="2"/>
  <c r="U23" i="2"/>
  <c r="T23" i="2"/>
  <c r="S23" i="2"/>
  <c r="R23" i="2"/>
  <c r="Q23" i="2"/>
  <c r="P23" i="2"/>
  <c r="O23" i="2"/>
  <c r="N23" i="2"/>
  <c r="M23" i="2"/>
  <c r="Z22" i="2"/>
  <c r="X22" i="2"/>
  <c r="W22" i="2"/>
  <c r="U22" i="2"/>
  <c r="T22" i="2"/>
  <c r="S22" i="2"/>
  <c r="R22" i="2"/>
  <c r="Q22" i="2"/>
  <c r="P22" i="2"/>
  <c r="O22" i="2"/>
  <c r="N22" i="2"/>
  <c r="M22" i="2"/>
  <c r="Z21" i="2"/>
  <c r="X21" i="2"/>
  <c r="W21" i="2"/>
  <c r="U21" i="2"/>
  <c r="T21" i="2"/>
  <c r="S21" i="2"/>
  <c r="R21" i="2"/>
  <c r="Q21" i="2"/>
  <c r="P21" i="2"/>
  <c r="O21" i="2"/>
  <c r="N21" i="2"/>
  <c r="M21" i="2"/>
  <c r="Z20" i="2"/>
  <c r="X20" i="2"/>
  <c r="W20" i="2"/>
  <c r="U20" i="2"/>
  <c r="T20" i="2"/>
  <c r="S20" i="2"/>
  <c r="R20" i="2"/>
  <c r="Q20" i="2"/>
  <c r="P20" i="2"/>
  <c r="O20" i="2"/>
  <c r="N20" i="2"/>
  <c r="M20" i="2"/>
  <c r="Z19" i="2"/>
  <c r="X19" i="2"/>
  <c r="W19" i="2"/>
  <c r="U19" i="2"/>
  <c r="T19" i="2"/>
  <c r="S19" i="2"/>
  <c r="R19" i="2"/>
  <c r="Q19" i="2"/>
  <c r="P19" i="2"/>
  <c r="O19" i="2"/>
  <c r="N19" i="2"/>
  <c r="M19" i="2"/>
  <c r="Z18" i="2"/>
  <c r="X18" i="2"/>
  <c r="W18" i="2"/>
  <c r="U18" i="2"/>
  <c r="T18" i="2"/>
  <c r="S18" i="2"/>
  <c r="R18" i="2"/>
  <c r="Q18" i="2"/>
  <c r="P18" i="2"/>
  <c r="O18" i="2"/>
  <c r="N18" i="2"/>
  <c r="M18" i="2"/>
  <c r="Z17" i="2"/>
  <c r="X17" i="2"/>
  <c r="W17" i="2"/>
  <c r="U17" i="2"/>
  <c r="T17" i="2"/>
  <c r="S17" i="2"/>
  <c r="R17" i="2"/>
  <c r="Q17" i="2"/>
  <c r="P17" i="2"/>
  <c r="O17" i="2"/>
  <c r="N17" i="2"/>
  <c r="M17" i="2"/>
  <c r="Z16" i="2"/>
  <c r="X16" i="2"/>
  <c r="W16" i="2"/>
  <c r="U16" i="2"/>
  <c r="T16" i="2"/>
  <c r="S16" i="2"/>
  <c r="R16" i="2"/>
  <c r="Q16" i="2"/>
  <c r="P16" i="2"/>
  <c r="O16" i="2"/>
  <c r="N16" i="2"/>
  <c r="M16" i="2"/>
  <c r="Z15" i="2"/>
  <c r="X15" i="2"/>
  <c r="W15" i="2"/>
  <c r="U15" i="2"/>
  <c r="T15" i="2"/>
  <c r="S15" i="2"/>
  <c r="R15" i="2"/>
  <c r="Q15" i="2"/>
  <c r="P15" i="2"/>
  <c r="O15" i="2"/>
  <c r="N15" i="2"/>
  <c r="M15" i="2"/>
  <c r="Z14" i="2"/>
  <c r="X14" i="2"/>
  <c r="W14" i="2"/>
  <c r="U14" i="2"/>
  <c r="T14" i="2"/>
  <c r="S14" i="2"/>
  <c r="R14" i="2"/>
  <c r="Q14" i="2"/>
  <c r="P14" i="2"/>
  <c r="O14" i="2"/>
  <c r="N14" i="2"/>
  <c r="M14" i="2"/>
  <c r="Z13" i="2"/>
  <c r="X13" i="2"/>
  <c r="W13" i="2"/>
  <c r="U13" i="2"/>
  <c r="T13" i="2"/>
  <c r="S13" i="2"/>
  <c r="R13" i="2"/>
  <c r="Q13" i="2"/>
  <c r="P13" i="2"/>
  <c r="O13" i="2"/>
  <c r="N13" i="2"/>
  <c r="M13" i="2"/>
  <c r="Z12" i="2"/>
  <c r="X12" i="2"/>
  <c r="W12" i="2"/>
  <c r="U12" i="2"/>
  <c r="T12" i="2"/>
  <c r="S12" i="2"/>
  <c r="R12" i="2"/>
  <c r="Q12" i="2"/>
  <c r="P12" i="2"/>
  <c r="O12" i="2"/>
  <c r="N12" i="2"/>
  <c r="M12" i="2"/>
  <c r="Z11" i="2"/>
  <c r="X11" i="2"/>
  <c r="W11" i="2"/>
  <c r="U11" i="2"/>
  <c r="T11" i="2"/>
  <c r="S11" i="2"/>
  <c r="R11" i="2"/>
  <c r="Q11" i="2"/>
  <c r="P11" i="2"/>
  <c r="O11" i="2"/>
  <c r="N11" i="2"/>
  <c r="M11" i="2"/>
  <c r="Z10" i="2"/>
  <c r="X10" i="2"/>
  <c r="W10" i="2"/>
  <c r="U10" i="2"/>
  <c r="T10" i="2"/>
  <c r="S10" i="2"/>
  <c r="R10" i="2"/>
  <c r="Q10" i="2"/>
  <c r="P10" i="2"/>
  <c r="O10" i="2"/>
  <c r="N10" i="2"/>
  <c r="M10" i="2"/>
  <c r="Z9" i="2"/>
  <c r="X9" i="2"/>
  <c r="W9" i="2"/>
  <c r="U9" i="2"/>
  <c r="T9" i="2"/>
  <c r="S9" i="2"/>
  <c r="R9" i="2"/>
  <c r="Q9" i="2"/>
  <c r="P9" i="2"/>
  <c r="O9" i="2"/>
  <c r="N9" i="2"/>
  <c r="M9" i="2"/>
  <c r="Z8" i="2"/>
  <c r="X8" i="2"/>
  <c r="W8" i="2"/>
  <c r="U8" i="2"/>
  <c r="T8" i="2"/>
  <c r="S8" i="2"/>
  <c r="R8" i="2"/>
  <c r="Q8" i="2"/>
  <c r="P8" i="2"/>
  <c r="O8" i="2"/>
  <c r="N8" i="2"/>
  <c r="M8" i="2"/>
  <c r="Z7" i="2"/>
  <c r="X7" i="2"/>
  <c r="W7" i="2"/>
  <c r="U7" i="2"/>
  <c r="T7" i="2"/>
  <c r="S7" i="2"/>
  <c r="R7" i="2"/>
  <c r="Q7" i="2"/>
  <c r="P7" i="2"/>
  <c r="O7" i="2"/>
  <c r="N7" i="2"/>
  <c r="M7" i="2"/>
  <c r="Z6" i="2"/>
  <c r="X6" i="2"/>
  <c r="W6" i="2"/>
  <c r="U6" i="2"/>
  <c r="T6" i="2"/>
  <c r="S6" i="2"/>
  <c r="R6" i="2"/>
  <c r="Q6" i="2"/>
  <c r="P6" i="2"/>
  <c r="O6" i="2"/>
  <c r="N6" i="2"/>
  <c r="M6" i="2"/>
  <c r="Z5" i="2"/>
  <c r="X5" i="2"/>
  <c r="W5" i="2"/>
  <c r="U5" i="2"/>
  <c r="T5" i="2"/>
  <c r="S5" i="2"/>
  <c r="R5" i="2"/>
  <c r="Q5" i="2"/>
  <c r="P5" i="2"/>
  <c r="O5" i="2"/>
  <c r="N5" i="2"/>
  <c r="M5" i="2"/>
  <c r="Z4" i="2"/>
  <c r="X4" i="2"/>
  <c r="W4" i="2"/>
  <c r="U4" i="2"/>
  <c r="T4" i="2"/>
  <c r="S4" i="2"/>
  <c r="R4" i="2"/>
  <c r="Q4" i="2"/>
  <c r="P4" i="2"/>
  <c r="O4" i="2"/>
  <c r="N4" i="2"/>
  <c r="M4" i="2"/>
  <c r="Z3" i="2"/>
  <c r="X3" i="2"/>
  <c r="W3" i="2"/>
  <c r="U3" i="2"/>
  <c r="T3" i="2"/>
  <c r="S3" i="2"/>
  <c r="R3" i="2"/>
  <c r="Q3" i="2"/>
  <c r="P3" i="2"/>
  <c r="O3" i="2"/>
  <c r="N3" i="2"/>
  <c r="M3" i="2"/>
  <c r="Z2" i="2"/>
  <c r="X2" i="2"/>
  <c r="W2" i="2"/>
  <c r="U2" i="2"/>
  <c r="T2" i="2"/>
  <c r="S2" i="2"/>
  <c r="R2" i="2"/>
  <c r="Q2" i="2"/>
  <c r="P2" i="2"/>
  <c r="O2" i="2"/>
  <c r="N2" i="2"/>
  <c r="M2" i="2"/>
  <c r="N65" i="1"/>
  <c r="M65" i="1"/>
  <c r="L65" i="1"/>
  <c r="K65" i="1"/>
  <c r="J65" i="1"/>
  <c r="I65" i="1"/>
  <c r="H65" i="1"/>
  <c r="G65" i="1"/>
  <c r="F65" i="1"/>
  <c r="E65" i="1"/>
  <c r="D65" i="1"/>
  <c r="C65" i="1"/>
  <c r="N60" i="1"/>
  <c r="M60" i="1"/>
  <c r="L60" i="1"/>
  <c r="K60" i="1"/>
  <c r="J60" i="1"/>
  <c r="I60" i="1"/>
  <c r="H60" i="1"/>
  <c r="G60" i="1"/>
  <c r="F60" i="1"/>
  <c r="E60" i="1"/>
  <c r="D60" i="1"/>
  <c r="C60" i="1"/>
  <c r="N55" i="1"/>
  <c r="M55" i="1"/>
  <c r="L55" i="1"/>
  <c r="K55" i="1"/>
  <c r="J55" i="1"/>
  <c r="I55" i="1"/>
  <c r="H55" i="1"/>
  <c r="G55" i="1"/>
  <c r="F55" i="1"/>
  <c r="E55" i="1"/>
  <c r="D55" i="1"/>
  <c r="C55" i="1"/>
  <c r="F53" i="1"/>
  <c r="E53" i="1"/>
  <c r="N50" i="1"/>
  <c r="M50" i="1"/>
  <c r="L50" i="1"/>
  <c r="K50" i="1"/>
  <c r="J50" i="1"/>
  <c r="I50" i="1"/>
  <c r="H50" i="1"/>
  <c r="G50" i="1"/>
  <c r="F50" i="1"/>
  <c r="E50" i="1"/>
  <c r="D50" i="1"/>
  <c r="C50" i="1"/>
  <c r="N48" i="1"/>
  <c r="M48" i="1"/>
  <c r="L48" i="1"/>
  <c r="K48" i="1"/>
  <c r="J48" i="1"/>
  <c r="I48" i="1"/>
  <c r="H48" i="1"/>
  <c r="G48" i="1"/>
  <c r="F48" i="1"/>
  <c r="E48" i="1"/>
  <c r="D48" i="1"/>
  <c r="C48" i="1"/>
  <c r="N41" i="1"/>
  <c r="M41" i="1"/>
  <c r="L41" i="1"/>
  <c r="K41" i="1"/>
  <c r="J41" i="1"/>
  <c r="I41" i="1"/>
  <c r="H41" i="1"/>
  <c r="G41" i="1"/>
  <c r="F41" i="1"/>
  <c r="E41" i="1"/>
  <c r="D41" i="1"/>
  <c r="C41" i="1"/>
  <c r="K38" i="1"/>
  <c r="K39" i="1" s="1"/>
  <c r="N36" i="1"/>
  <c r="M36" i="1"/>
  <c r="L36" i="1"/>
  <c r="K36" i="1"/>
  <c r="J36" i="1"/>
  <c r="I36" i="1"/>
  <c r="H36" i="1"/>
  <c r="G36" i="1"/>
  <c r="F36" i="1"/>
  <c r="E36" i="1"/>
  <c r="D36" i="1"/>
  <c r="C36" i="1"/>
  <c r="N34" i="1"/>
  <c r="N52" i="1" s="1"/>
  <c r="N53" i="1" s="1"/>
  <c r="M34" i="1"/>
  <c r="M52" i="1" s="1"/>
  <c r="M53" i="1" s="1"/>
  <c r="L34" i="1"/>
  <c r="L62" i="1" s="1"/>
  <c r="L63" i="1" s="1"/>
  <c r="K34" i="1"/>
  <c r="K52" i="1" s="1"/>
  <c r="K53" i="1" s="1"/>
  <c r="J34" i="1"/>
  <c r="J52" i="1" s="1"/>
  <c r="J53" i="1" s="1"/>
  <c r="I34" i="1"/>
  <c r="I52" i="1" s="1"/>
  <c r="I53" i="1" s="1"/>
  <c r="H34" i="1"/>
  <c r="H62" i="1" s="1"/>
  <c r="H63" i="1" s="1"/>
  <c r="G34" i="1"/>
  <c r="G52" i="1" s="1"/>
  <c r="G53" i="1" s="1"/>
  <c r="F34" i="1"/>
  <c r="F62" i="1" s="1"/>
  <c r="E34" i="1"/>
  <c r="E62" i="1" s="1"/>
  <c r="D34" i="1"/>
  <c r="D52" i="1" s="1"/>
  <c r="D53" i="1" s="1"/>
  <c r="C34" i="1"/>
  <c r="C57" i="1" s="1"/>
  <c r="C58" i="1" s="1"/>
  <c r="N3" i="1"/>
  <c r="M3" i="1"/>
  <c r="L3" i="1"/>
  <c r="K3" i="1"/>
  <c r="J3" i="1"/>
  <c r="I3" i="1"/>
  <c r="H3" i="1"/>
  <c r="G3" i="1"/>
  <c r="F3" i="1"/>
  <c r="E3" i="1"/>
  <c r="D3" i="1"/>
  <c r="C3" i="1"/>
  <c r="AA181" i="4"/>
  <c r="AA182" i="4" s="1"/>
  <c r="Z181" i="4"/>
  <c r="Z182" i="4" s="1"/>
  <c r="Y181" i="4"/>
  <c r="Y182" i="4" s="1"/>
  <c r="X181" i="4"/>
  <c r="X182" i="4" s="1"/>
  <c r="W181" i="4"/>
  <c r="W182" i="4" s="1"/>
  <c r="V181" i="4"/>
  <c r="V182" i="4" s="1"/>
  <c r="U181" i="4"/>
  <c r="U182" i="4" s="1"/>
  <c r="T181" i="4"/>
  <c r="T182" i="4" s="1"/>
  <c r="S181" i="4"/>
  <c r="S182" i="4" s="1"/>
  <c r="R181" i="4"/>
  <c r="R182" i="4" s="1"/>
  <c r="Q181" i="4"/>
  <c r="Q182" i="4" s="1"/>
  <c r="P181" i="4"/>
  <c r="P182" i="4" s="1"/>
  <c r="AG176" i="4"/>
  <c r="AQ251" i="4" s="1"/>
  <c r="AF176" i="4"/>
  <c r="AP251" i="4" s="1"/>
  <c r="AE176" i="4"/>
  <c r="AO251" i="4" s="1"/>
  <c r="AD176" i="4"/>
  <c r="AN251" i="4" s="1"/>
  <c r="AC176" i="4"/>
  <c r="AM251" i="4" s="1"/>
  <c r="O176" i="4"/>
  <c r="AI251" i="4" s="1"/>
  <c r="AG175" i="4"/>
  <c r="AQ250" i="4" s="1"/>
  <c r="AF175" i="4"/>
  <c r="AP250" i="4" s="1"/>
  <c r="AE175" i="4"/>
  <c r="AO250" i="4" s="1"/>
  <c r="AD175" i="4"/>
  <c r="AN250" i="4" s="1"/>
  <c r="AC175" i="4"/>
  <c r="AM250" i="4" s="1"/>
  <c r="O175" i="4"/>
  <c r="AI250" i="4" s="1"/>
  <c r="AG174" i="4"/>
  <c r="AQ249" i="4" s="1"/>
  <c r="AF174" i="4"/>
  <c r="AP249" i="4" s="1"/>
  <c r="AE174" i="4"/>
  <c r="AO249" i="4" s="1"/>
  <c r="AD174" i="4"/>
  <c r="AN249" i="4" s="1"/>
  <c r="AC174" i="4"/>
  <c r="AM249" i="4" s="1"/>
  <c r="O174" i="4"/>
  <c r="AI249" i="4" s="1"/>
  <c r="AG173" i="4"/>
  <c r="AQ248" i="4" s="1"/>
  <c r="AF173" i="4"/>
  <c r="AP248" i="4" s="1"/>
  <c r="AE173" i="4"/>
  <c r="AO248" i="4" s="1"/>
  <c r="AD173" i="4"/>
  <c r="AN248" i="4" s="1"/>
  <c r="AC173" i="4"/>
  <c r="AM248" i="4" s="1"/>
  <c r="O173" i="4"/>
  <c r="AI248" i="4" s="1"/>
  <c r="AG172" i="4"/>
  <c r="AQ247" i="4" s="1"/>
  <c r="AF172" i="4"/>
  <c r="AP247" i="4" s="1"/>
  <c r="AE172" i="4"/>
  <c r="AO247" i="4" s="1"/>
  <c r="AD172" i="4"/>
  <c r="AN247" i="4" s="1"/>
  <c r="AC172" i="4"/>
  <c r="AM247" i="4" s="1"/>
  <c r="O172" i="4"/>
  <c r="AI247" i="4" s="1"/>
  <c r="AG171" i="4"/>
  <c r="AQ246" i="4" s="1"/>
  <c r="AF171" i="4"/>
  <c r="AP246" i="4" s="1"/>
  <c r="AE171" i="4"/>
  <c r="AO246" i="4" s="1"/>
  <c r="AD171" i="4"/>
  <c r="AN246" i="4" s="1"/>
  <c r="AC171" i="4"/>
  <c r="AM246" i="4" s="1"/>
  <c r="O171" i="4"/>
  <c r="AI246" i="4" s="1"/>
  <c r="AG170" i="4"/>
  <c r="AQ245" i="4" s="1"/>
  <c r="AF170" i="4"/>
  <c r="AP245" i="4" s="1"/>
  <c r="AE170" i="4"/>
  <c r="AO245" i="4" s="1"/>
  <c r="AD170" i="4"/>
  <c r="AN245" i="4" s="1"/>
  <c r="AC170" i="4"/>
  <c r="AM245" i="4" s="1"/>
  <c r="O170" i="4"/>
  <c r="AI245" i="4" s="1"/>
  <c r="AG169" i="4"/>
  <c r="AQ244" i="4" s="1"/>
  <c r="AF169" i="4"/>
  <c r="AP244" i="4" s="1"/>
  <c r="AE169" i="4"/>
  <c r="AO244" i="4" s="1"/>
  <c r="AD169" i="4"/>
  <c r="AN244" i="4" s="1"/>
  <c r="AC169" i="4"/>
  <c r="AM244" i="4" s="1"/>
  <c r="O169" i="4"/>
  <c r="AI244" i="4" s="1"/>
  <c r="AG168" i="4"/>
  <c r="AQ243" i="4" s="1"/>
  <c r="AF168" i="4"/>
  <c r="AP243" i="4" s="1"/>
  <c r="AE168" i="4"/>
  <c r="AO243" i="4" s="1"/>
  <c r="AD168" i="4"/>
  <c r="AN243" i="4" s="1"/>
  <c r="AC168" i="4"/>
  <c r="AM243" i="4" s="1"/>
  <c r="O168" i="4"/>
  <c r="AI243" i="4" s="1"/>
  <c r="AG167" i="4"/>
  <c r="AQ242" i="4" s="1"/>
  <c r="AF167" i="4"/>
  <c r="AP242" i="4" s="1"/>
  <c r="AE167" i="4"/>
  <c r="AO242" i="4" s="1"/>
  <c r="AD167" i="4"/>
  <c r="AN242" i="4" s="1"/>
  <c r="AC167" i="4"/>
  <c r="AM242" i="4" s="1"/>
  <c r="O167" i="4"/>
  <c r="AI242" i="4" s="1"/>
  <c r="AG166" i="4"/>
  <c r="AQ241" i="4" s="1"/>
  <c r="AF166" i="4"/>
  <c r="AP241" i="4" s="1"/>
  <c r="AE166" i="4"/>
  <c r="AO241" i="4" s="1"/>
  <c r="AD166" i="4"/>
  <c r="AN241" i="4" s="1"/>
  <c r="AC166" i="4"/>
  <c r="AM241" i="4" s="1"/>
  <c r="O166" i="4"/>
  <c r="AI241" i="4" s="1"/>
  <c r="AG165" i="4"/>
  <c r="AQ240" i="4" s="1"/>
  <c r="AF165" i="4"/>
  <c r="AP240" i="4" s="1"/>
  <c r="AE165" i="4"/>
  <c r="AO240" i="4" s="1"/>
  <c r="AD165" i="4"/>
  <c r="AN240" i="4" s="1"/>
  <c r="AC165" i="4"/>
  <c r="AM240" i="4" s="1"/>
  <c r="O165" i="4"/>
  <c r="AI240" i="4" s="1"/>
  <c r="AG164" i="4"/>
  <c r="AQ239" i="4" s="1"/>
  <c r="AF164" i="4"/>
  <c r="AP239" i="4" s="1"/>
  <c r="AE164" i="4"/>
  <c r="AO239" i="4" s="1"/>
  <c r="AD164" i="4"/>
  <c r="AN239" i="4" s="1"/>
  <c r="AC164" i="4"/>
  <c r="AM239" i="4" s="1"/>
  <c r="O164" i="4"/>
  <c r="AI239" i="4" s="1"/>
  <c r="AG163" i="4"/>
  <c r="AQ238" i="4" s="1"/>
  <c r="AF163" i="4"/>
  <c r="AP238" i="4" s="1"/>
  <c r="AE163" i="4"/>
  <c r="AO238" i="4" s="1"/>
  <c r="AD163" i="4"/>
  <c r="AN238" i="4" s="1"/>
  <c r="AC163" i="4"/>
  <c r="AM238" i="4" s="1"/>
  <c r="O163" i="4"/>
  <c r="AI238" i="4" s="1"/>
  <c r="AG162" i="4"/>
  <c r="AQ237" i="4" s="1"/>
  <c r="AF162" i="4"/>
  <c r="AP237" i="4" s="1"/>
  <c r="AE162" i="4"/>
  <c r="AO237" i="4" s="1"/>
  <c r="AD162" i="4"/>
  <c r="AN237" i="4" s="1"/>
  <c r="AC162" i="4"/>
  <c r="AM237" i="4" s="1"/>
  <c r="O162" i="4"/>
  <c r="AI237" i="4" s="1"/>
  <c r="AG161" i="4"/>
  <c r="AQ236" i="4" s="1"/>
  <c r="AF161" i="4"/>
  <c r="AP236" i="4" s="1"/>
  <c r="AE161" i="4"/>
  <c r="AO236" i="4" s="1"/>
  <c r="AD161" i="4"/>
  <c r="AN236" i="4" s="1"/>
  <c r="AC161" i="4"/>
  <c r="AM236" i="4" s="1"/>
  <c r="O161" i="4"/>
  <c r="AI236" i="4" s="1"/>
  <c r="AG160" i="4"/>
  <c r="AQ235" i="4" s="1"/>
  <c r="AF160" i="4"/>
  <c r="AP235" i="4" s="1"/>
  <c r="AE160" i="4"/>
  <c r="AO235" i="4" s="1"/>
  <c r="AD160" i="4"/>
  <c r="AN235" i="4" s="1"/>
  <c r="AC160" i="4"/>
  <c r="AM235" i="4" s="1"/>
  <c r="O160" i="4"/>
  <c r="AI235" i="4" s="1"/>
  <c r="AG159" i="4"/>
  <c r="AQ234" i="4" s="1"/>
  <c r="AF159" i="4"/>
  <c r="AP234" i="4" s="1"/>
  <c r="AE159" i="4"/>
  <c r="AO234" i="4" s="1"/>
  <c r="AD159" i="4"/>
  <c r="AN234" i="4" s="1"/>
  <c r="AC159" i="4"/>
  <c r="AM234" i="4" s="1"/>
  <c r="O159" i="4"/>
  <c r="AI234" i="4" s="1"/>
  <c r="AG158" i="4"/>
  <c r="AQ233" i="4" s="1"/>
  <c r="AF158" i="4"/>
  <c r="AP233" i="4" s="1"/>
  <c r="AE158" i="4"/>
  <c r="AO233" i="4" s="1"/>
  <c r="AD158" i="4"/>
  <c r="AN233" i="4" s="1"/>
  <c r="AC158" i="4"/>
  <c r="AM233" i="4" s="1"/>
  <c r="O158" i="4"/>
  <c r="AI233" i="4" s="1"/>
  <c r="AG157" i="4"/>
  <c r="AQ232" i="4" s="1"/>
  <c r="AF157" i="4"/>
  <c r="AP232" i="4" s="1"/>
  <c r="AE157" i="4"/>
  <c r="AO232" i="4" s="1"/>
  <c r="AD157" i="4"/>
  <c r="AN232" i="4" s="1"/>
  <c r="AC157" i="4"/>
  <c r="AM232" i="4" s="1"/>
  <c r="O157" i="4"/>
  <c r="AI232" i="4" s="1"/>
  <c r="AG156" i="4"/>
  <c r="AQ231" i="4" s="1"/>
  <c r="AF156" i="4"/>
  <c r="AP231" i="4" s="1"/>
  <c r="AE156" i="4"/>
  <c r="AO231" i="4" s="1"/>
  <c r="AD156" i="4"/>
  <c r="AN231" i="4" s="1"/>
  <c r="AC156" i="4"/>
  <c r="AM231" i="4" s="1"/>
  <c r="O156" i="4"/>
  <c r="AI231" i="4" s="1"/>
  <c r="AG155" i="4"/>
  <c r="AQ230" i="4" s="1"/>
  <c r="AF155" i="4"/>
  <c r="AP230" i="4" s="1"/>
  <c r="AE155" i="4"/>
  <c r="AO230" i="4" s="1"/>
  <c r="AD155" i="4"/>
  <c r="AN230" i="4" s="1"/>
  <c r="AC155" i="4"/>
  <c r="AM230" i="4" s="1"/>
  <c r="O155" i="4"/>
  <c r="AI230" i="4" s="1"/>
  <c r="AG154" i="4"/>
  <c r="AQ229" i="4" s="1"/>
  <c r="AF154" i="4"/>
  <c r="AP229" i="4" s="1"/>
  <c r="AE154" i="4"/>
  <c r="AO229" i="4" s="1"/>
  <c r="AD154" i="4"/>
  <c r="AN229" i="4" s="1"/>
  <c r="AC154" i="4"/>
  <c r="AM229" i="4" s="1"/>
  <c r="O154" i="4"/>
  <c r="AI229" i="4" s="1"/>
  <c r="AG153" i="4"/>
  <c r="AQ228" i="4" s="1"/>
  <c r="AF153" i="4"/>
  <c r="AP228" i="4" s="1"/>
  <c r="AE153" i="4"/>
  <c r="AO228" i="4" s="1"/>
  <c r="AD153" i="4"/>
  <c r="AN228" i="4" s="1"/>
  <c r="AC153" i="4"/>
  <c r="AM228" i="4" s="1"/>
  <c r="O153" i="4"/>
  <c r="AI228" i="4" s="1"/>
  <c r="AG152" i="4"/>
  <c r="AQ227" i="4" s="1"/>
  <c r="AF152" i="4"/>
  <c r="AP227" i="4" s="1"/>
  <c r="AE152" i="4"/>
  <c r="AO227" i="4" s="1"/>
  <c r="AD152" i="4"/>
  <c r="AN227" i="4" s="1"/>
  <c r="AC152" i="4"/>
  <c r="AM227" i="4" s="1"/>
  <c r="O152" i="4"/>
  <c r="AI227" i="4" s="1"/>
  <c r="AG151" i="4"/>
  <c r="AQ226" i="4" s="1"/>
  <c r="AF151" i="4"/>
  <c r="AP226" i="4" s="1"/>
  <c r="AE151" i="4"/>
  <c r="AO226" i="4" s="1"/>
  <c r="AD151" i="4"/>
  <c r="AN226" i="4" s="1"/>
  <c r="AC151" i="4"/>
  <c r="AM226" i="4" s="1"/>
  <c r="O151" i="4"/>
  <c r="AI226" i="4" s="1"/>
  <c r="AG150" i="4"/>
  <c r="AQ225" i="4" s="1"/>
  <c r="AF150" i="4"/>
  <c r="AP225" i="4" s="1"/>
  <c r="AE150" i="4"/>
  <c r="AO225" i="4" s="1"/>
  <c r="AD150" i="4"/>
  <c r="AN225" i="4" s="1"/>
  <c r="AC150" i="4"/>
  <c r="AM225" i="4" s="1"/>
  <c r="O150" i="4"/>
  <c r="AI225" i="4" s="1"/>
  <c r="AG149" i="4"/>
  <c r="AQ224" i="4" s="1"/>
  <c r="AF149" i="4"/>
  <c r="AP224" i="4" s="1"/>
  <c r="AE149" i="4"/>
  <c r="AO224" i="4" s="1"/>
  <c r="AD149" i="4"/>
  <c r="AN224" i="4" s="1"/>
  <c r="AC149" i="4"/>
  <c r="AM224" i="4" s="1"/>
  <c r="O149" i="4"/>
  <c r="AI224" i="4" s="1"/>
  <c r="AG148" i="4"/>
  <c r="AQ223" i="4" s="1"/>
  <c r="AF148" i="4"/>
  <c r="AP223" i="4" s="1"/>
  <c r="AE148" i="4"/>
  <c r="AO223" i="4" s="1"/>
  <c r="AD148" i="4"/>
  <c r="AN223" i="4" s="1"/>
  <c r="AC148" i="4"/>
  <c r="AM223" i="4" s="1"/>
  <c r="O148" i="4"/>
  <c r="AI223" i="4" s="1"/>
  <c r="AG147" i="4"/>
  <c r="AQ222" i="4" s="1"/>
  <c r="AF147" i="4"/>
  <c r="AP222" i="4" s="1"/>
  <c r="AE147" i="4"/>
  <c r="AO222" i="4" s="1"/>
  <c r="AD147" i="4"/>
  <c r="AN222" i="4" s="1"/>
  <c r="AC147" i="4"/>
  <c r="AM222" i="4" s="1"/>
  <c r="O147" i="4"/>
  <c r="AI222" i="4" s="1"/>
  <c r="AG146" i="4"/>
  <c r="AQ221" i="4" s="1"/>
  <c r="AF146" i="4"/>
  <c r="AP221" i="4" s="1"/>
  <c r="AE146" i="4"/>
  <c r="AO221" i="4" s="1"/>
  <c r="AD146" i="4"/>
  <c r="AN221" i="4" s="1"/>
  <c r="AC146" i="4"/>
  <c r="AM221" i="4" s="1"/>
  <c r="O146" i="4"/>
  <c r="AI221" i="4" s="1"/>
  <c r="AG145" i="4"/>
  <c r="AQ220" i="4" s="1"/>
  <c r="AF145" i="4"/>
  <c r="AP220" i="4" s="1"/>
  <c r="AE145" i="4"/>
  <c r="AO220" i="4" s="1"/>
  <c r="AD145" i="4"/>
  <c r="AN220" i="4" s="1"/>
  <c r="AC145" i="4"/>
  <c r="AM220" i="4" s="1"/>
  <c r="O145" i="4"/>
  <c r="AI220" i="4" s="1"/>
  <c r="AG144" i="4"/>
  <c r="AQ219" i="4" s="1"/>
  <c r="AF144" i="4"/>
  <c r="AP219" i="4" s="1"/>
  <c r="AE144" i="4"/>
  <c r="AO219" i="4" s="1"/>
  <c r="AD144" i="4"/>
  <c r="AN219" i="4" s="1"/>
  <c r="AC144" i="4"/>
  <c r="AM219" i="4" s="1"/>
  <c r="O144" i="4"/>
  <c r="AI219" i="4" s="1"/>
  <c r="AG143" i="4"/>
  <c r="AQ218" i="4" s="1"/>
  <c r="AF143" i="4"/>
  <c r="AP218" i="4" s="1"/>
  <c r="AE143" i="4"/>
  <c r="AO218" i="4" s="1"/>
  <c r="AD143" i="4"/>
  <c r="AN218" i="4" s="1"/>
  <c r="AC143" i="4"/>
  <c r="AM218" i="4" s="1"/>
  <c r="O143" i="4"/>
  <c r="AI218" i="4" s="1"/>
  <c r="AG142" i="4"/>
  <c r="AQ217" i="4" s="1"/>
  <c r="AF142" i="4"/>
  <c r="AP217" i="4" s="1"/>
  <c r="AE142" i="4"/>
  <c r="AO217" i="4" s="1"/>
  <c r="AD142" i="4"/>
  <c r="AN217" i="4" s="1"/>
  <c r="AC142" i="4"/>
  <c r="AM217" i="4" s="1"/>
  <c r="O142" i="4"/>
  <c r="AI217" i="4" s="1"/>
  <c r="AG141" i="4"/>
  <c r="AQ216" i="4" s="1"/>
  <c r="AF141" i="4"/>
  <c r="AP216" i="4" s="1"/>
  <c r="AE141" i="4"/>
  <c r="AO216" i="4" s="1"/>
  <c r="AD141" i="4"/>
  <c r="AN216" i="4" s="1"/>
  <c r="AC141" i="4"/>
  <c r="AM216" i="4" s="1"/>
  <c r="O141" i="4"/>
  <c r="AI216" i="4" s="1"/>
  <c r="AG140" i="4"/>
  <c r="AQ215" i="4" s="1"/>
  <c r="AF140" i="4"/>
  <c r="AP215" i="4" s="1"/>
  <c r="AE140" i="4"/>
  <c r="AO215" i="4" s="1"/>
  <c r="AD140" i="4"/>
  <c r="AN215" i="4" s="1"/>
  <c r="AC140" i="4"/>
  <c r="AM215" i="4" s="1"/>
  <c r="O140" i="4"/>
  <c r="AI215" i="4" s="1"/>
  <c r="AG139" i="4"/>
  <c r="AQ214" i="4" s="1"/>
  <c r="AF139" i="4"/>
  <c r="AP214" i="4" s="1"/>
  <c r="AE139" i="4"/>
  <c r="AO214" i="4" s="1"/>
  <c r="AD139" i="4"/>
  <c r="AN214" i="4" s="1"/>
  <c r="AC139" i="4"/>
  <c r="AM214" i="4" s="1"/>
  <c r="O139" i="4"/>
  <c r="AI214" i="4" s="1"/>
  <c r="AG138" i="4"/>
  <c r="AQ213" i="4" s="1"/>
  <c r="AF138" i="4"/>
  <c r="AP213" i="4" s="1"/>
  <c r="AE138" i="4"/>
  <c r="AO213" i="4" s="1"/>
  <c r="AD138" i="4"/>
  <c r="AN213" i="4" s="1"/>
  <c r="AC138" i="4"/>
  <c r="AM213" i="4" s="1"/>
  <c r="O138" i="4"/>
  <c r="AI213" i="4" s="1"/>
  <c r="AG137" i="4"/>
  <c r="AQ212" i="4" s="1"/>
  <c r="AF137" i="4"/>
  <c r="AP212" i="4" s="1"/>
  <c r="AE137" i="4"/>
  <c r="AO212" i="4" s="1"/>
  <c r="AD137" i="4"/>
  <c r="AN212" i="4" s="1"/>
  <c r="AC137" i="4"/>
  <c r="AM212" i="4" s="1"/>
  <c r="O137" i="4"/>
  <c r="AI212" i="4" s="1"/>
  <c r="AG136" i="4"/>
  <c r="AQ211" i="4" s="1"/>
  <c r="AF136" i="4"/>
  <c r="AP211" i="4" s="1"/>
  <c r="AE136" i="4"/>
  <c r="AO211" i="4" s="1"/>
  <c r="AD136" i="4"/>
  <c r="AN211" i="4" s="1"/>
  <c r="AC136" i="4"/>
  <c r="AM211" i="4" s="1"/>
  <c r="O136" i="4"/>
  <c r="AI211" i="4" s="1"/>
  <c r="AG135" i="4"/>
  <c r="AQ210" i="4" s="1"/>
  <c r="AF135" i="4"/>
  <c r="AP210" i="4" s="1"/>
  <c r="AE135" i="4"/>
  <c r="AO210" i="4" s="1"/>
  <c r="AD135" i="4"/>
  <c r="AN210" i="4" s="1"/>
  <c r="AC135" i="4"/>
  <c r="AM210" i="4" s="1"/>
  <c r="O135" i="4"/>
  <c r="AI210" i="4" s="1"/>
  <c r="AG134" i="4"/>
  <c r="AQ209" i="4" s="1"/>
  <c r="AF134" i="4"/>
  <c r="AP209" i="4" s="1"/>
  <c r="AE134" i="4"/>
  <c r="AO209" i="4" s="1"/>
  <c r="AD134" i="4"/>
  <c r="AN209" i="4" s="1"/>
  <c r="AC134" i="4"/>
  <c r="AM209" i="4" s="1"/>
  <c r="O134" i="4"/>
  <c r="AI209" i="4" s="1"/>
  <c r="AG133" i="4"/>
  <c r="AQ208" i="4" s="1"/>
  <c r="AF133" i="4"/>
  <c r="AP208" i="4" s="1"/>
  <c r="AE133" i="4"/>
  <c r="AO208" i="4" s="1"/>
  <c r="AD133" i="4"/>
  <c r="AN208" i="4" s="1"/>
  <c r="AC133" i="4"/>
  <c r="AM208" i="4" s="1"/>
  <c r="O133" i="4"/>
  <c r="AI208" i="4" s="1"/>
  <c r="AG132" i="4"/>
  <c r="AQ207" i="4" s="1"/>
  <c r="AF132" i="4"/>
  <c r="AP207" i="4" s="1"/>
  <c r="AE132" i="4"/>
  <c r="AO207" i="4" s="1"/>
  <c r="AD132" i="4"/>
  <c r="AN207" i="4" s="1"/>
  <c r="AC132" i="4"/>
  <c r="AM207" i="4" s="1"/>
  <c r="O132" i="4"/>
  <c r="AI207" i="4" s="1"/>
  <c r="AG131" i="4"/>
  <c r="AQ206" i="4" s="1"/>
  <c r="AF131" i="4"/>
  <c r="AP206" i="4" s="1"/>
  <c r="AE131" i="4"/>
  <c r="AO206" i="4" s="1"/>
  <c r="AD131" i="4"/>
  <c r="AN206" i="4" s="1"/>
  <c r="AC131" i="4"/>
  <c r="AM206" i="4" s="1"/>
  <c r="O131" i="4"/>
  <c r="AI206" i="4" s="1"/>
  <c r="AG130" i="4"/>
  <c r="AQ205" i="4" s="1"/>
  <c r="AF130" i="4"/>
  <c r="AP205" i="4" s="1"/>
  <c r="AE130" i="4"/>
  <c r="AO205" i="4" s="1"/>
  <c r="AD130" i="4"/>
  <c r="AN205" i="4" s="1"/>
  <c r="AC130" i="4"/>
  <c r="AM205" i="4" s="1"/>
  <c r="O130" i="4"/>
  <c r="AI205" i="4" s="1"/>
  <c r="AG129" i="4"/>
  <c r="AQ204" i="4" s="1"/>
  <c r="AF129" i="4"/>
  <c r="AP204" i="4" s="1"/>
  <c r="AE129" i="4"/>
  <c r="AO204" i="4" s="1"/>
  <c r="AD129" i="4"/>
  <c r="AN204" i="4" s="1"/>
  <c r="AC129" i="4"/>
  <c r="AM204" i="4" s="1"/>
  <c r="O129" i="4"/>
  <c r="AI204" i="4" s="1"/>
  <c r="AG128" i="4"/>
  <c r="AQ203" i="4" s="1"/>
  <c r="AF128" i="4"/>
  <c r="AP203" i="4" s="1"/>
  <c r="AE128" i="4"/>
  <c r="AO203" i="4" s="1"/>
  <c r="AD128" i="4"/>
  <c r="AN203" i="4" s="1"/>
  <c r="AC128" i="4"/>
  <c r="AM203" i="4" s="1"/>
  <c r="O128" i="4"/>
  <c r="AI203" i="4" s="1"/>
  <c r="AG127" i="4"/>
  <c r="AQ202" i="4" s="1"/>
  <c r="AF127" i="4"/>
  <c r="AP202" i="4" s="1"/>
  <c r="AE127" i="4"/>
  <c r="AO202" i="4" s="1"/>
  <c r="AD127" i="4"/>
  <c r="AN202" i="4" s="1"/>
  <c r="AC127" i="4"/>
  <c r="AM202" i="4" s="1"/>
  <c r="O127" i="4"/>
  <c r="AI202" i="4" s="1"/>
  <c r="AG126" i="4"/>
  <c r="AQ201" i="4" s="1"/>
  <c r="AF126" i="4"/>
  <c r="AP201" i="4" s="1"/>
  <c r="AE126" i="4"/>
  <c r="AO201" i="4" s="1"/>
  <c r="AD126" i="4"/>
  <c r="AN201" i="4" s="1"/>
  <c r="AC126" i="4"/>
  <c r="AM201" i="4" s="1"/>
  <c r="O126" i="4"/>
  <c r="AI201" i="4" s="1"/>
  <c r="AG125" i="4"/>
  <c r="AQ200" i="4" s="1"/>
  <c r="AF125" i="4"/>
  <c r="AP200" i="4" s="1"/>
  <c r="AE125" i="4"/>
  <c r="AO200" i="4" s="1"/>
  <c r="AD125" i="4"/>
  <c r="AN200" i="4" s="1"/>
  <c r="AC125" i="4"/>
  <c r="AM200" i="4" s="1"/>
  <c r="O125" i="4"/>
  <c r="AI200" i="4" s="1"/>
  <c r="AG124" i="4"/>
  <c r="AQ199" i="4" s="1"/>
  <c r="AF124" i="4"/>
  <c r="AP199" i="4" s="1"/>
  <c r="AE124" i="4"/>
  <c r="AO199" i="4" s="1"/>
  <c r="AD124" i="4"/>
  <c r="AN199" i="4" s="1"/>
  <c r="AC124" i="4"/>
  <c r="AM199" i="4" s="1"/>
  <c r="O124" i="4"/>
  <c r="AI199" i="4" s="1"/>
  <c r="AG123" i="4"/>
  <c r="AQ198" i="4" s="1"/>
  <c r="AF123" i="4"/>
  <c r="AP198" i="4" s="1"/>
  <c r="AE123" i="4"/>
  <c r="AO198" i="4" s="1"/>
  <c r="AD123" i="4"/>
  <c r="AN198" i="4" s="1"/>
  <c r="AC123" i="4"/>
  <c r="AM198" i="4" s="1"/>
  <c r="O123" i="4"/>
  <c r="AI198" i="4" s="1"/>
  <c r="AG122" i="4"/>
  <c r="AQ197" i="4" s="1"/>
  <c r="AF122" i="4"/>
  <c r="AP197" i="4" s="1"/>
  <c r="AE122" i="4"/>
  <c r="AO197" i="4" s="1"/>
  <c r="AD122" i="4"/>
  <c r="AN197" i="4" s="1"/>
  <c r="AC122" i="4"/>
  <c r="AM197" i="4" s="1"/>
  <c r="O122" i="4"/>
  <c r="AI197" i="4" s="1"/>
  <c r="AG121" i="4"/>
  <c r="AQ196" i="4" s="1"/>
  <c r="AF121" i="4"/>
  <c r="AP196" i="4" s="1"/>
  <c r="AE121" i="4"/>
  <c r="AO196" i="4" s="1"/>
  <c r="AD121" i="4"/>
  <c r="AN196" i="4" s="1"/>
  <c r="AC121" i="4"/>
  <c r="AM196" i="4" s="1"/>
  <c r="O121" i="4"/>
  <c r="AI196" i="4" s="1"/>
  <c r="AG120" i="4"/>
  <c r="AQ195" i="4" s="1"/>
  <c r="AF120" i="4"/>
  <c r="AP195" i="4" s="1"/>
  <c r="AE120" i="4"/>
  <c r="AO195" i="4" s="1"/>
  <c r="AD120" i="4"/>
  <c r="AN195" i="4" s="1"/>
  <c r="AC120" i="4"/>
  <c r="AM195" i="4" s="1"/>
  <c r="O120" i="4"/>
  <c r="AI195" i="4" s="1"/>
  <c r="AG119" i="4"/>
  <c r="AQ194" i="4" s="1"/>
  <c r="AF119" i="4"/>
  <c r="AP194" i="4" s="1"/>
  <c r="AE119" i="4"/>
  <c r="AO194" i="4" s="1"/>
  <c r="AD119" i="4"/>
  <c r="AN194" i="4" s="1"/>
  <c r="AC119" i="4"/>
  <c r="AM194" i="4" s="1"/>
  <c r="O119" i="4"/>
  <c r="AI194" i="4" s="1"/>
  <c r="AG118" i="4"/>
  <c r="AQ193" i="4" s="1"/>
  <c r="AF118" i="4"/>
  <c r="AP193" i="4" s="1"/>
  <c r="AE118" i="4"/>
  <c r="AO193" i="4" s="1"/>
  <c r="AD118" i="4"/>
  <c r="AN193" i="4" s="1"/>
  <c r="AC118" i="4"/>
  <c r="AM193" i="4" s="1"/>
  <c r="O118" i="4"/>
  <c r="AI193" i="4" s="1"/>
  <c r="AG117" i="4"/>
  <c r="AQ192" i="4" s="1"/>
  <c r="AF117" i="4"/>
  <c r="AP192" i="4" s="1"/>
  <c r="AE117" i="4"/>
  <c r="AO192" i="4" s="1"/>
  <c r="AD117" i="4"/>
  <c r="AN192" i="4" s="1"/>
  <c r="AC117" i="4"/>
  <c r="AM192" i="4" s="1"/>
  <c r="O117" i="4"/>
  <c r="AI192" i="4" s="1"/>
  <c r="AG116" i="4"/>
  <c r="AQ191" i="4" s="1"/>
  <c r="AF116" i="4"/>
  <c r="AP191" i="4" s="1"/>
  <c r="AE116" i="4"/>
  <c r="AO191" i="4" s="1"/>
  <c r="AD116" i="4"/>
  <c r="AN191" i="4" s="1"/>
  <c r="AC116" i="4"/>
  <c r="AM191" i="4" s="1"/>
  <c r="O116" i="4"/>
  <c r="AI191" i="4" s="1"/>
  <c r="AG115" i="4"/>
  <c r="AQ190" i="4" s="1"/>
  <c r="AF115" i="4"/>
  <c r="AP190" i="4" s="1"/>
  <c r="AE115" i="4"/>
  <c r="AO190" i="4" s="1"/>
  <c r="AD115" i="4"/>
  <c r="AN190" i="4" s="1"/>
  <c r="AC115" i="4"/>
  <c r="AM190" i="4" s="1"/>
  <c r="O115" i="4"/>
  <c r="AI190" i="4" s="1"/>
  <c r="AG114" i="4"/>
  <c r="AQ189" i="4" s="1"/>
  <c r="AF114" i="4"/>
  <c r="AP189" i="4" s="1"/>
  <c r="AE114" i="4"/>
  <c r="AO189" i="4" s="1"/>
  <c r="AD114" i="4"/>
  <c r="AN189" i="4" s="1"/>
  <c r="AC114" i="4"/>
  <c r="AM189" i="4" s="1"/>
  <c r="O114" i="4"/>
  <c r="AI189" i="4" s="1"/>
  <c r="AG113" i="4"/>
  <c r="AQ188" i="4" s="1"/>
  <c r="AF113" i="4"/>
  <c r="AP188" i="4" s="1"/>
  <c r="AE113" i="4"/>
  <c r="AO188" i="4" s="1"/>
  <c r="AD113" i="4"/>
  <c r="AN188" i="4" s="1"/>
  <c r="AC113" i="4"/>
  <c r="AM188" i="4" s="1"/>
  <c r="O113" i="4"/>
  <c r="AI188" i="4" s="1"/>
  <c r="AG112" i="4"/>
  <c r="AQ187" i="4" s="1"/>
  <c r="AF112" i="4"/>
  <c r="AP187" i="4" s="1"/>
  <c r="AE112" i="4"/>
  <c r="AO187" i="4" s="1"/>
  <c r="AD112" i="4"/>
  <c r="AN187" i="4" s="1"/>
  <c r="AC112" i="4"/>
  <c r="AM187" i="4" s="1"/>
  <c r="O112" i="4"/>
  <c r="AI187" i="4" s="1"/>
  <c r="AG111" i="4"/>
  <c r="AQ186" i="4" s="1"/>
  <c r="AF111" i="4"/>
  <c r="AP186" i="4" s="1"/>
  <c r="AE111" i="4"/>
  <c r="AO186" i="4" s="1"/>
  <c r="AD111" i="4"/>
  <c r="AN186" i="4" s="1"/>
  <c r="AC111" i="4"/>
  <c r="AM186" i="4" s="1"/>
  <c r="O111" i="4"/>
  <c r="AI186" i="4" s="1"/>
  <c r="AG110" i="4"/>
  <c r="AQ185" i="4" s="1"/>
  <c r="AF110" i="4"/>
  <c r="AP185" i="4" s="1"/>
  <c r="AE110" i="4"/>
  <c r="AO185" i="4" s="1"/>
  <c r="AD110" i="4"/>
  <c r="AN185" i="4" s="1"/>
  <c r="AC110" i="4"/>
  <c r="AM185" i="4" s="1"/>
  <c r="O110" i="4"/>
  <c r="AI185" i="4" s="1"/>
  <c r="AG109" i="4"/>
  <c r="AQ184" i="4" s="1"/>
  <c r="AF109" i="4"/>
  <c r="AP184" i="4" s="1"/>
  <c r="AE109" i="4"/>
  <c r="AO184" i="4" s="1"/>
  <c r="AD109" i="4"/>
  <c r="AN184" i="4" s="1"/>
  <c r="AC109" i="4"/>
  <c r="AM184" i="4" s="1"/>
  <c r="O109" i="4"/>
  <c r="AI184" i="4" s="1"/>
  <c r="AG108" i="4"/>
  <c r="AQ183" i="4" s="1"/>
  <c r="AF108" i="4"/>
  <c r="AP183" i="4" s="1"/>
  <c r="AE108" i="4"/>
  <c r="AO183" i="4" s="1"/>
  <c r="AD108" i="4"/>
  <c r="AN183" i="4" s="1"/>
  <c r="AC108" i="4"/>
  <c r="AM183" i="4" s="1"/>
  <c r="O108" i="4"/>
  <c r="AI183" i="4" s="1"/>
  <c r="AG107" i="4"/>
  <c r="AQ182" i="4" s="1"/>
  <c r="AF107" i="4"/>
  <c r="AP182" i="4" s="1"/>
  <c r="AE107" i="4"/>
  <c r="AO182" i="4" s="1"/>
  <c r="AD107" i="4"/>
  <c r="AN182" i="4" s="1"/>
  <c r="AC107" i="4"/>
  <c r="AM182" i="4" s="1"/>
  <c r="O107" i="4"/>
  <c r="AI182" i="4" s="1"/>
  <c r="AG106" i="4"/>
  <c r="AQ181" i="4" s="1"/>
  <c r="AF106" i="4"/>
  <c r="AP181" i="4" s="1"/>
  <c r="AE106" i="4"/>
  <c r="AO181" i="4" s="1"/>
  <c r="AD106" i="4"/>
  <c r="AN181" i="4" s="1"/>
  <c r="AC106" i="4"/>
  <c r="AM181" i="4" s="1"/>
  <c r="O106" i="4"/>
  <c r="AI181" i="4" s="1"/>
  <c r="AG105" i="4"/>
  <c r="AQ180" i="4" s="1"/>
  <c r="AF105" i="4"/>
  <c r="AP180" i="4" s="1"/>
  <c r="AE105" i="4"/>
  <c r="AO180" i="4" s="1"/>
  <c r="AD105" i="4"/>
  <c r="AN180" i="4" s="1"/>
  <c r="AC105" i="4"/>
  <c r="AM180" i="4" s="1"/>
  <c r="O105" i="4"/>
  <c r="AI180" i="4" s="1"/>
  <c r="AG104" i="4"/>
  <c r="AQ179" i="4" s="1"/>
  <c r="AF104" i="4"/>
  <c r="AP179" i="4" s="1"/>
  <c r="AE104" i="4"/>
  <c r="AO179" i="4" s="1"/>
  <c r="AD104" i="4"/>
  <c r="AN179" i="4" s="1"/>
  <c r="AC104" i="4"/>
  <c r="AM179" i="4" s="1"/>
  <c r="O104" i="4"/>
  <c r="AI179" i="4" s="1"/>
  <c r="BD103" i="4"/>
  <c r="BS103" i="4" s="1"/>
  <c r="AG103" i="4"/>
  <c r="AQ178" i="4" s="1"/>
  <c r="AF103" i="4"/>
  <c r="AP178" i="4" s="1"/>
  <c r="AE103" i="4"/>
  <c r="AO178" i="4" s="1"/>
  <c r="AD103" i="4"/>
  <c r="AN178" i="4" s="1"/>
  <c r="AC103" i="4"/>
  <c r="AM178" i="4" s="1"/>
  <c r="O103" i="4"/>
  <c r="AI178" i="4" s="1"/>
  <c r="BD102" i="4"/>
  <c r="AG102" i="4"/>
  <c r="AQ177" i="4" s="1"/>
  <c r="AF102" i="4"/>
  <c r="AP177" i="4" s="1"/>
  <c r="AE102" i="4"/>
  <c r="AO177" i="4" s="1"/>
  <c r="AD102" i="4"/>
  <c r="AN177" i="4" s="1"/>
  <c r="AC102" i="4"/>
  <c r="AM177" i="4" s="1"/>
  <c r="O102" i="4"/>
  <c r="AI177" i="4" s="1"/>
  <c r="BD101" i="4"/>
  <c r="AG101" i="4"/>
  <c r="AQ176" i="4" s="1"/>
  <c r="AF101" i="4"/>
  <c r="AP176" i="4" s="1"/>
  <c r="AE101" i="4"/>
  <c r="AO176" i="4" s="1"/>
  <c r="AD101" i="4"/>
  <c r="AN176" i="4" s="1"/>
  <c r="AC101" i="4"/>
  <c r="AM176" i="4" s="1"/>
  <c r="O101" i="4"/>
  <c r="AI176" i="4" s="1"/>
  <c r="BD100" i="4"/>
  <c r="BS100" i="4" s="1"/>
  <c r="AG100" i="4"/>
  <c r="AQ175" i="4" s="1"/>
  <c r="AF100" i="4"/>
  <c r="AP175" i="4" s="1"/>
  <c r="AE100" i="4"/>
  <c r="AO175" i="4" s="1"/>
  <c r="AD100" i="4"/>
  <c r="AN175" i="4" s="1"/>
  <c r="AC100" i="4"/>
  <c r="AM175" i="4" s="1"/>
  <c r="O100" i="4"/>
  <c r="AI175" i="4" s="1"/>
  <c r="BD99" i="4"/>
  <c r="AG99" i="4"/>
  <c r="AQ174" i="4" s="1"/>
  <c r="AF99" i="4"/>
  <c r="AP174" i="4" s="1"/>
  <c r="AE99" i="4"/>
  <c r="AO174" i="4" s="1"/>
  <c r="AD99" i="4"/>
  <c r="AN174" i="4" s="1"/>
  <c r="AC99" i="4"/>
  <c r="AM174" i="4" s="1"/>
  <c r="O99" i="4"/>
  <c r="AI174" i="4" s="1"/>
  <c r="BD98" i="4"/>
  <c r="AG98" i="4"/>
  <c r="AQ173" i="4" s="1"/>
  <c r="AF98" i="4"/>
  <c r="AP173" i="4" s="1"/>
  <c r="AE98" i="4"/>
  <c r="AO173" i="4" s="1"/>
  <c r="AD98" i="4"/>
  <c r="AN173" i="4" s="1"/>
  <c r="AC98" i="4"/>
  <c r="AM173" i="4" s="1"/>
  <c r="O98" i="4"/>
  <c r="AI173" i="4" s="1"/>
  <c r="BD97" i="4"/>
  <c r="AG97" i="4"/>
  <c r="AQ172" i="4" s="1"/>
  <c r="AF97" i="4"/>
  <c r="AP172" i="4" s="1"/>
  <c r="AE97" i="4"/>
  <c r="AO172" i="4" s="1"/>
  <c r="AD97" i="4"/>
  <c r="AN172" i="4" s="1"/>
  <c r="AC97" i="4"/>
  <c r="AM172" i="4" s="1"/>
  <c r="O97" i="4"/>
  <c r="AI172" i="4" s="1"/>
  <c r="BD96" i="4"/>
  <c r="AG96" i="4"/>
  <c r="AQ171" i="4" s="1"/>
  <c r="AF96" i="4"/>
  <c r="AP171" i="4" s="1"/>
  <c r="AE96" i="4"/>
  <c r="AO171" i="4" s="1"/>
  <c r="AD96" i="4"/>
  <c r="AN171" i="4" s="1"/>
  <c r="AC96" i="4"/>
  <c r="AM171" i="4" s="1"/>
  <c r="O96" i="4"/>
  <c r="AI171" i="4" s="1"/>
  <c r="BD95" i="4"/>
  <c r="AG95" i="4"/>
  <c r="AQ170" i="4" s="1"/>
  <c r="AF95" i="4"/>
  <c r="AP170" i="4" s="1"/>
  <c r="AE95" i="4"/>
  <c r="AO170" i="4" s="1"/>
  <c r="AD95" i="4"/>
  <c r="AN170" i="4" s="1"/>
  <c r="AC95" i="4"/>
  <c r="AM170" i="4" s="1"/>
  <c r="O95" i="4"/>
  <c r="AI170" i="4" s="1"/>
  <c r="BD94" i="4"/>
  <c r="AG94" i="4"/>
  <c r="AQ169" i="4" s="1"/>
  <c r="AF94" i="4"/>
  <c r="AP169" i="4" s="1"/>
  <c r="AE94" i="4"/>
  <c r="AO169" i="4" s="1"/>
  <c r="AD94" i="4"/>
  <c r="AN169" i="4" s="1"/>
  <c r="AC94" i="4"/>
  <c r="AM169" i="4" s="1"/>
  <c r="O94" i="4"/>
  <c r="AI169" i="4" s="1"/>
  <c r="BD93" i="4"/>
  <c r="AG93" i="4"/>
  <c r="AQ168" i="4" s="1"/>
  <c r="AF93" i="4"/>
  <c r="AP168" i="4" s="1"/>
  <c r="AE93" i="4"/>
  <c r="AO168" i="4" s="1"/>
  <c r="AD93" i="4"/>
  <c r="AN168" i="4" s="1"/>
  <c r="AC93" i="4"/>
  <c r="AM168" i="4" s="1"/>
  <c r="O93" i="4"/>
  <c r="AI168" i="4" s="1"/>
  <c r="BD92" i="4"/>
  <c r="BS92" i="4" s="1"/>
  <c r="AG92" i="4"/>
  <c r="AQ167" i="4" s="1"/>
  <c r="AF92" i="4"/>
  <c r="AP167" i="4" s="1"/>
  <c r="AE92" i="4"/>
  <c r="AO167" i="4" s="1"/>
  <c r="AD92" i="4"/>
  <c r="AN167" i="4" s="1"/>
  <c r="AC92" i="4"/>
  <c r="AM167" i="4" s="1"/>
  <c r="O92" i="4"/>
  <c r="AI167" i="4" s="1"/>
  <c r="BS91" i="4"/>
  <c r="BD91" i="4"/>
  <c r="AG91" i="4"/>
  <c r="AQ166" i="4" s="1"/>
  <c r="AF91" i="4"/>
  <c r="AP166" i="4" s="1"/>
  <c r="AE91" i="4"/>
  <c r="AO166" i="4" s="1"/>
  <c r="AD91" i="4"/>
  <c r="AN166" i="4" s="1"/>
  <c r="AC91" i="4"/>
  <c r="AM166" i="4" s="1"/>
  <c r="O91" i="4"/>
  <c r="AI166" i="4" s="1"/>
  <c r="BD90" i="4"/>
  <c r="BO90" i="4" s="1"/>
  <c r="AG90" i="4"/>
  <c r="AQ165" i="4" s="1"/>
  <c r="AF90" i="4"/>
  <c r="AP165" i="4" s="1"/>
  <c r="AE90" i="4"/>
  <c r="AO165" i="4" s="1"/>
  <c r="AD90" i="4"/>
  <c r="AN165" i="4" s="1"/>
  <c r="AC90" i="4"/>
  <c r="AM165" i="4" s="1"/>
  <c r="O90" i="4"/>
  <c r="AI165" i="4" s="1"/>
  <c r="CE89" i="4"/>
  <c r="CD89" i="4"/>
  <c r="CC89" i="4"/>
  <c r="CB89" i="4"/>
  <c r="CA89" i="4"/>
  <c r="BZ89" i="4"/>
  <c r="BY89" i="4"/>
  <c r="BX89" i="4"/>
  <c r="BW89" i="4"/>
  <c r="BV89" i="4"/>
  <c r="BU89" i="4"/>
  <c r="BT89" i="4"/>
  <c r="BP89" i="4"/>
  <c r="BO89" i="4"/>
  <c r="BN89" i="4"/>
  <c r="BM89" i="4"/>
  <c r="BM91" i="4" s="1"/>
  <c r="BL89" i="4"/>
  <c r="BK89" i="4"/>
  <c r="BK94" i="4" s="1"/>
  <c r="BJ89" i="4"/>
  <c r="BI89" i="4"/>
  <c r="BI91" i="4" s="1"/>
  <c r="BH89" i="4"/>
  <c r="BG89" i="4"/>
  <c r="BF89" i="4"/>
  <c r="BE89" i="4"/>
  <c r="BE91" i="4" s="1"/>
  <c r="AG89" i="4"/>
  <c r="AQ164" i="4" s="1"/>
  <c r="AF89" i="4"/>
  <c r="AP164" i="4" s="1"/>
  <c r="AE89" i="4"/>
  <c r="AO164" i="4" s="1"/>
  <c r="AD89" i="4"/>
  <c r="AN164" i="4" s="1"/>
  <c r="AC89" i="4"/>
  <c r="AM164" i="4" s="1"/>
  <c r="O89" i="4"/>
  <c r="AI164" i="4" s="1"/>
  <c r="AG88" i="4"/>
  <c r="AQ163" i="4" s="1"/>
  <c r="AF88" i="4"/>
  <c r="AP163" i="4" s="1"/>
  <c r="AE88" i="4"/>
  <c r="AO163" i="4" s="1"/>
  <c r="AD88" i="4"/>
  <c r="AN163" i="4" s="1"/>
  <c r="AC88" i="4"/>
  <c r="AM163" i="4" s="1"/>
  <c r="O88" i="4"/>
  <c r="AI163" i="4" s="1"/>
  <c r="AG87" i="4"/>
  <c r="AQ162" i="4" s="1"/>
  <c r="AF87" i="4"/>
  <c r="AP162" i="4" s="1"/>
  <c r="AE87" i="4"/>
  <c r="AO162" i="4" s="1"/>
  <c r="AD87" i="4"/>
  <c r="AN162" i="4" s="1"/>
  <c r="AC87" i="4"/>
  <c r="AM162" i="4" s="1"/>
  <c r="O87" i="4"/>
  <c r="AI162" i="4" s="1"/>
  <c r="BD86" i="4"/>
  <c r="AG86" i="4"/>
  <c r="AQ161" i="4" s="1"/>
  <c r="AF86" i="4"/>
  <c r="AP161" i="4" s="1"/>
  <c r="AE86" i="4"/>
  <c r="AO161" i="4" s="1"/>
  <c r="AD86" i="4"/>
  <c r="AN161" i="4" s="1"/>
  <c r="AC86" i="4"/>
  <c r="AM161" i="4" s="1"/>
  <c r="O86" i="4"/>
  <c r="AI161" i="4" s="1"/>
  <c r="BD85" i="4"/>
  <c r="AG85" i="4"/>
  <c r="AQ160" i="4" s="1"/>
  <c r="AF85" i="4"/>
  <c r="AP160" i="4" s="1"/>
  <c r="AE85" i="4"/>
  <c r="AO160" i="4" s="1"/>
  <c r="AD85" i="4"/>
  <c r="AN160" i="4" s="1"/>
  <c r="AC85" i="4"/>
  <c r="AM160" i="4" s="1"/>
  <c r="O85" i="4"/>
  <c r="AI160" i="4" s="1"/>
  <c r="BS84" i="4"/>
  <c r="BD84" i="4"/>
  <c r="AG84" i="4"/>
  <c r="AQ159" i="4" s="1"/>
  <c r="AF84" i="4"/>
  <c r="AP159" i="4" s="1"/>
  <c r="AE84" i="4"/>
  <c r="AO159" i="4" s="1"/>
  <c r="AD84" i="4"/>
  <c r="AN159" i="4" s="1"/>
  <c r="AC84" i="4"/>
  <c r="AM159" i="4" s="1"/>
  <c r="O84" i="4"/>
  <c r="AI159" i="4" s="1"/>
  <c r="BN83" i="4"/>
  <c r="BD83" i="4"/>
  <c r="BJ83" i="4" s="1"/>
  <c r="AG83" i="4"/>
  <c r="AQ158" i="4" s="1"/>
  <c r="AF83" i="4"/>
  <c r="AP158" i="4" s="1"/>
  <c r="AE83" i="4"/>
  <c r="AO158" i="4" s="1"/>
  <c r="AD83" i="4"/>
  <c r="AN158" i="4" s="1"/>
  <c r="AC83" i="4"/>
  <c r="AM158" i="4" s="1"/>
  <c r="O83" i="4"/>
  <c r="AI158" i="4" s="1"/>
  <c r="BD82" i="4"/>
  <c r="AG82" i="4"/>
  <c r="AQ157" i="4" s="1"/>
  <c r="AF82" i="4"/>
  <c r="AP157" i="4" s="1"/>
  <c r="AE82" i="4"/>
  <c r="AO157" i="4" s="1"/>
  <c r="AD82" i="4"/>
  <c r="AN157" i="4" s="1"/>
  <c r="AC82" i="4"/>
  <c r="AM157" i="4" s="1"/>
  <c r="O82" i="4"/>
  <c r="AI157" i="4" s="1"/>
  <c r="BD81" i="4"/>
  <c r="AG81" i="4"/>
  <c r="AQ156" i="4" s="1"/>
  <c r="AF81" i="4"/>
  <c r="AP156" i="4" s="1"/>
  <c r="AE81" i="4"/>
  <c r="AO156" i="4" s="1"/>
  <c r="AD81" i="4"/>
  <c r="AN156" i="4" s="1"/>
  <c r="AC81" i="4"/>
  <c r="AM156" i="4" s="1"/>
  <c r="O81" i="4"/>
  <c r="AI156" i="4" s="1"/>
  <c r="BD80" i="4"/>
  <c r="AG80" i="4"/>
  <c r="AQ155" i="4" s="1"/>
  <c r="AF80" i="4"/>
  <c r="AP155" i="4" s="1"/>
  <c r="AE80" i="4"/>
  <c r="AO155" i="4" s="1"/>
  <c r="AD80" i="4"/>
  <c r="AN155" i="4" s="1"/>
  <c r="AC80" i="4"/>
  <c r="AM155" i="4" s="1"/>
  <c r="O80" i="4"/>
  <c r="AI155" i="4" s="1"/>
  <c r="BD79" i="4"/>
  <c r="AG79" i="4"/>
  <c r="AQ154" i="4" s="1"/>
  <c r="AF79" i="4"/>
  <c r="AP154" i="4" s="1"/>
  <c r="AE79" i="4"/>
  <c r="AO154" i="4" s="1"/>
  <c r="AD79" i="4"/>
  <c r="AN154" i="4" s="1"/>
  <c r="AC79" i="4"/>
  <c r="AM154" i="4" s="1"/>
  <c r="O79" i="4"/>
  <c r="AI154" i="4" s="1"/>
  <c r="BS78" i="4"/>
  <c r="BD78" i="4"/>
  <c r="BN78" i="4" s="1"/>
  <c r="AG78" i="4"/>
  <c r="AQ153" i="4" s="1"/>
  <c r="AF78" i="4"/>
  <c r="AP153" i="4" s="1"/>
  <c r="AE78" i="4"/>
  <c r="AO153" i="4" s="1"/>
  <c r="AD78" i="4"/>
  <c r="AN153" i="4" s="1"/>
  <c r="AC78" i="4"/>
  <c r="AM153" i="4" s="1"/>
  <c r="O78" i="4"/>
  <c r="AI153" i="4" s="1"/>
  <c r="BD77" i="4"/>
  <c r="BN77" i="4" s="1"/>
  <c r="AG77" i="4"/>
  <c r="AQ152" i="4" s="1"/>
  <c r="AF77" i="4"/>
  <c r="AP152" i="4" s="1"/>
  <c r="AE77" i="4"/>
  <c r="AO152" i="4" s="1"/>
  <c r="AD77" i="4"/>
  <c r="AN152" i="4" s="1"/>
  <c r="AC77" i="4"/>
  <c r="AM152" i="4" s="1"/>
  <c r="O77" i="4"/>
  <c r="AI152" i="4" s="1"/>
  <c r="BD76" i="4"/>
  <c r="BN76" i="4" s="1"/>
  <c r="AG76" i="4"/>
  <c r="AQ151" i="4" s="1"/>
  <c r="AF76" i="4"/>
  <c r="AP151" i="4" s="1"/>
  <c r="AE76" i="4"/>
  <c r="AO151" i="4" s="1"/>
  <c r="AD76" i="4"/>
  <c r="AN151" i="4" s="1"/>
  <c r="AC76" i="4"/>
  <c r="AM151" i="4" s="1"/>
  <c r="O76" i="4"/>
  <c r="AI151" i="4" s="1"/>
  <c r="BN75" i="4"/>
  <c r="BJ75" i="4"/>
  <c r="BD75" i="4"/>
  <c r="BF75" i="4" s="1"/>
  <c r="AG75" i="4"/>
  <c r="AQ150" i="4" s="1"/>
  <c r="AF75" i="4"/>
  <c r="AP150" i="4" s="1"/>
  <c r="AE75" i="4"/>
  <c r="AO150" i="4" s="1"/>
  <c r="AD75" i="4"/>
  <c r="AN150" i="4" s="1"/>
  <c r="AC75" i="4"/>
  <c r="AM150" i="4" s="1"/>
  <c r="O75" i="4"/>
  <c r="AI150" i="4" s="1"/>
  <c r="BD74" i="4"/>
  <c r="BN74" i="4" s="1"/>
  <c r="AG74" i="4"/>
  <c r="AQ149" i="4" s="1"/>
  <c r="AF74" i="4"/>
  <c r="AP149" i="4" s="1"/>
  <c r="AE74" i="4"/>
  <c r="AO149" i="4" s="1"/>
  <c r="AD74" i="4"/>
  <c r="AN149" i="4" s="1"/>
  <c r="AC74" i="4"/>
  <c r="AM149" i="4" s="1"/>
  <c r="O74" i="4"/>
  <c r="AI149" i="4" s="1"/>
  <c r="BD73" i="4"/>
  <c r="BN73" i="4" s="1"/>
  <c r="AG73" i="4"/>
  <c r="AQ148" i="4" s="1"/>
  <c r="AF73" i="4"/>
  <c r="AP148" i="4" s="1"/>
  <c r="AE73" i="4"/>
  <c r="AO148" i="4" s="1"/>
  <c r="AD73" i="4"/>
  <c r="AN148" i="4" s="1"/>
  <c r="AC73" i="4"/>
  <c r="AM148" i="4" s="1"/>
  <c r="O73" i="4"/>
  <c r="AI148" i="4" s="1"/>
  <c r="BD72" i="4"/>
  <c r="AG72" i="4"/>
  <c r="AQ147" i="4" s="1"/>
  <c r="AF72" i="4"/>
  <c r="AP147" i="4" s="1"/>
  <c r="AE72" i="4"/>
  <c r="AO147" i="4" s="1"/>
  <c r="AD72" i="4"/>
  <c r="AN147" i="4" s="1"/>
  <c r="AC72" i="4"/>
  <c r="AM147" i="4" s="1"/>
  <c r="O72" i="4"/>
  <c r="AI147" i="4" s="1"/>
  <c r="BN71" i="4"/>
  <c r="BJ71" i="4"/>
  <c r="BD71" i="4"/>
  <c r="BF71" i="4" s="1"/>
  <c r="AG71" i="4"/>
  <c r="AQ146" i="4" s="1"/>
  <c r="AF71" i="4"/>
  <c r="AP146" i="4" s="1"/>
  <c r="AE71" i="4"/>
  <c r="AO146" i="4" s="1"/>
  <c r="AD71" i="4"/>
  <c r="AN146" i="4" s="1"/>
  <c r="AC71" i="4"/>
  <c r="AM146" i="4" s="1"/>
  <c r="O71" i="4"/>
  <c r="AI146" i="4" s="1"/>
  <c r="BD70" i="4"/>
  <c r="AG70" i="4"/>
  <c r="AQ145" i="4" s="1"/>
  <c r="AF70" i="4"/>
  <c r="AP145" i="4" s="1"/>
  <c r="AE70" i="4"/>
  <c r="AO145" i="4" s="1"/>
  <c r="AD70" i="4"/>
  <c r="AN145" i="4" s="1"/>
  <c r="AC70" i="4"/>
  <c r="AM145" i="4" s="1"/>
  <c r="O70" i="4"/>
  <c r="AI145" i="4" s="1"/>
  <c r="CE69" i="4"/>
  <c r="CD69" i="4"/>
  <c r="CC69" i="4"/>
  <c r="CB69" i="4"/>
  <c r="CA69" i="4"/>
  <c r="BZ69" i="4"/>
  <c r="BY69" i="4"/>
  <c r="BX69" i="4"/>
  <c r="BW69" i="4"/>
  <c r="BV69" i="4"/>
  <c r="BU69" i="4"/>
  <c r="BT69" i="4"/>
  <c r="BP69" i="4"/>
  <c r="BO69" i="4"/>
  <c r="BN69" i="4"/>
  <c r="BM69" i="4"/>
  <c r="BL69" i="4"/>
  <c r="BL79" i="4" s="1"/>
  <c r="BK69" i="4"/>
  <c r="BJ69" i="4"/>
  <c r="BI69" i="4"/>
  <c r="BH69" i="4"/>
  <c r="BH80" i="4" s="1"/>
  <c r="BG69" i="4"/>
  <c r="BF69" i="4"/>
  <c r="BE69" i="4"/>
  <c r="AG69" i="4"/>
  <c r="AQ144" i="4" s="1"/>
  <c r="AF69" i="4"/>
  <c r="AP144" i="4" s="1"/>
  <c r="AE69" i="4"/>
  <c r="AO144" i="4" s="1"/>
  <c r="AD69" i="4"/>
  <c r="AN144" i="4" s="1"/>
  <c r="AC69" i="4"/>
  <c r="AM144" i="4" s="1"/>
  <c r="O69" i="4"/>
  <c r="AI144" i="4" s="1"/>
  <c r="AG68" i="4"/>
  <c r="AQ143" i="4" s="1"/>
  <c r="AF68" i="4"/>
  <c r="AP143" i="4" s="1"/>
  <c r="AE68" i="4"/>
  <c r="AO143" i="4" s="1"/>
  <c r="AD68" i="4"/>
  <c r="AN143" i="4" s="1"/>
  <c r="AC68" i="4"/>
  <c r="AM143" i="4" s="1"/>
  <c r="O68" i="4"/>
  <c r="AI143" i="4" s="1"/>
  <c r="AG67" i="4"/>
  <c r="AQ142" i="4" s="1"/>
  <c r="AF67" i="4"/>
  <c r="AP142" i="4" s="1"/>
  <c r="AE67" i="4"/>
  <c r="AO142" i="4" s="1"/>
  <c r="AD67" i="4"/>
  <c r="AN142" i="4" s="1"/>
  <c r="AC67" i="4"/>
  <c r="AM142" i="4" s="1"/>
  <c r="O67" i="4"/>
  <c r="AI142" i="4" s="1"/>
  <c r="BN66" i="4"/>
  <c r="BJ66" i="4"/>
  <c r="BH66" i="4"/>
  <c r="BD66" i="4"/>
  <c r="BF66" i="4" s="1"/>
  <c r="AG66" i="4"/>
  <c r="AQ141" i="4" s="1"/>
  <c r="AF66" i="4"/>
  <c r="AP141" i="4" s="1"/>
  <c r="AE66" i="4"/>
  <c r="AO141" i="4" s="1"/>
  <c r="AD66" i="4"/>
  <c r="AN141" i="4" s="1"/>
  <c r="AC66" i="4"/>
  <c r="AM141" i="4" s="1"/>
  <c r="O66" i="4"/>
  <c r="AI141" i="4" s="1"/>
  <c r="BF65" i="4"/>
  <c r="BD65" i="4"/>
  <c r="BP65" i="4" s="1"/>
  <c r="AG65" i="4"/>
  <c r="AQ140" i="4" s="1"/>
  <c r="AF65" i="4"/>
  <c r="AP140" i="4" s="1"/>
  <c r="AE65" i="4"/>
  <c r="AO140" i="4" s="1"/>
  <c r="AD65" i="4"/>
  <c r="AN140" i="4" s="1"/>
  <c r="AC65" i="4"/>
  <c r="AM140" i="4" s="1"/>
  <c r="O65" i="4"/>
  <c r="AI140" i="4" s="1"/>
  <c r="BF64" i="4"/>
  <c r="BD64" i="4"/>
  <c r="BL64" i="4" s="1"/>
  <c r="AG64" i="4"/>
  <c r="AQ139" i="4" s="1"/>
  <c r="AF64" i="4"/>
  <c r="AP139" i="4" s="1"/>
  <c r="AE64" i="4"/>
  <c r="AO139" i="4" s="1"/>
  <c r="AD64" i="4"/>
  <c r="AN139" i="4" s="1"/>
  <c r="AC64" i="4"/>
  <c r="AM139" i="4" s="1"/>
  <c r="O64" i="4"/>
  <c r="AI139" i="4" s="1"/>
  <c r="BD63" i="4"/>
  <c r="AG63" i="4"/>
  <c r="AQ138" i="4" s="1"/>
  <c r="AF63" i="4"/>
  <c r="AP138" i="4" s="1"/>
  <c r="AE63" i="4"/>
  <c r="AO138" i="4" s="1"/>
  <c r="AD63" i="4"/>
  <c r="AN138" i="4" s="1"/>
  <c r="AC63" i="4"/>
  <c r="AM138" i="4" s="1"/>
  <c r="O63" i="4"/>
  <c r="AI138" i="4" s="1"/>
  <c r="BN62" i="4"/>
  <c r="BJ62" i="4"/>
  <c r="BH62" i="4"/>
  <c r="BD62" i="4"/>
  <c r="BF62" i="4" s="1"/>
  <c r="AG62" i="4"/>
  <c r="AQ137" i="4" s="1"/>
  <c r="AF62" i="4"/>
  <c r="AP137" i="4" s="1"/>
  <c r="AE62" i="4"/>
  <c r="AO137" i="4" s="1"/>
  <c r="AD62" i="4"/>
  <c r="AN137" i="4" s="1"/>
  <c r="AC62" i="4"/>
  <c r="AM137" i="4" s="1"/>
  <c r="O62" i="4"/>
  <c r="AI137" i="4" s="1"/>
  <c r="BF61" i="4"/>
  <c r="BD61" i="4"/>
  <c r="BP61" i="4" s="1"/>
  <c r="AG61" i="4"/>
  <c r="AQ136" i="4" s="1"/>
  <c r="AF61" i="4"/>
  <c r="AP136" i="4" s="1"/>
  <c r="AE61" i="4"/>
  <c r="AO136" i="4" s="1"/>
  <c r="AD61" i="4"/>
  <c r="AN136" i="4" s="1"/>
  <c r="AC61" i="4"/>
  <c r="AM136" i="4" s="1"/>
  <c r="O61" i="4"/>
  <c r="AI136" i="4" s="1"/>
  <c r="BF60" i="4"/>
  <c r="BD60" i="4"/>
  <c r="BL60" i="4" s="1"/>
  <c r="AG60" i="4"/>
  <c r="AQ135" i="4" s="1"/>
  <c r="AF60" i="4"/>
  <c r="AP135" i="4" s="1"/>
  <c r="AE60" i="4"/>
  <c r="AO135" i="4" s="1"/>
  <c r="AD60" i="4"/>
  <c r="AN135" i="4" s="1"/>
  <c r="AC60" i="4"/>
  <c r="AM135" i="4" s="1"/>
  <c r="O60" i="4"/>
  <c r="AI135" i="4" s="1"/>
  <c r="BD59" i="4"/>
  <c r="AG59" i="4"/>
  <c r="AQ134" i="4" s="1"/>
  <c r="AF59" i="4"/>
  <c r="AP134" i="4" s="1"/>
  <c r="AE59" i="4"/>
  <c r="AO134" i="4" s="1"/>
  <c r="AD59" i="4"/>
  <c r="AN134" i="4" s="1"/>
  <c r="AC59" i="4"/>
  <c r="AM134" i="4" s="1"/>
  <c r="O59" i="4"/>
  <c r="AI134" i="4" s="1"/>
  <c r="BN58" i="4"/>
  <c r="BJ58" i="4"/>
  <c r="BH58" i="4"/>
  <c r="BD58" i="4"/>
  <c r="BF58" i="4" s="1"/>
  <c r="AG58" i="4"/>
  <c r="AQ133" i="4" s="1"/>
  <c r="AF58" i="4"/>
  <c r="AP133" i="4" s="1"/>
  <c r="AE58" i="4"/>
  <c r="AO133" i="4" s="1"/>
  <c r="AD58" i="4"/>
  <c r="AN133" i="4" s="1"/>
  <c r="AC58" i="4"/>
  <c r="AM133" i="4" s="1"/>
  <c r="O58" i="4"/>
  <c r="AI133" i="4" s="1"/>
  <c r="BF57" i="4"/>
  <c r="BD57" i="4"/>
  <c r="BP57" i="4" s="1"/>
  <c r="AI57" i="4"/>
  <c r="AG57" i="4"/>
  <c r="AQ132" i="4" s="1"/>
  <c r="AF57" i="4"/>
  <c r="AP132" i="4" s="1"/>
  <c r="AE57" i="4"/>
  <c r="AO132" i="4" s="1"/>
  <c r="AD57" i="4"/>
  <c r="AN132" i="4" s="1"/>
  <c r="AC57" i="4"/>
  <c r="AM132" i="4" s="1"/>
  <c r="T57" i="4"/>
  <c r="O57" i="4"/>
  <c r="AI132" i="4" s="1"/>
  <c r="BS56" i="4"/>
  <c r="BD56" i="4"/>
  <c r="BN56" i="4" s="1"/>
  <c r="AI56" i="4"/>
  <c r="AG56" i="4"/>
  <c r="AQ131" i="4" s="1"/>
  <c r="AF56" i="4"/>
  <c r="AP131" i="4" s="1"/>
  <c r="AE56" i="4"/>
  <c r="AO131" i="4" s="1"/>
  <c r="AD56" i="4"/>
  <c r="AN131" i="4" s="1"/>
  <c r="AC56" i="4"/>
  <c r="AM131" i="4" s="1"/>
  <c r="O56" i="4"/>
  <c r="AI131" i="4" s="1"/>
  <c r="CE55" i="4"/>
  <c r="CD55" i="4"/>
  <c r="CC55" i="4"/>
  <c r="CB55" i="4"/>
  <c r="CA55" i="4"/>
  <c r="BZ55" i="4"/>
  <c r="BY55" i="4"/>
  <c r="BX55" i="4"/>
  <c r="BW55" i="4"/>
  <c r="BV55" i="4"/>
  <c r="BU55" i="4"/>
  <c r="BT55" i="4"/>
  <c r="BP55" i="4"/>
  <c r="BO55" i="4"/>
  <c r="BO56" i="4" s="1"/>
  <c r="BN55" i="4"/>
  <c r="BM55" i="4"/>
  <c r="BL55" i="4"/>
  <c r="BL65" i="4" s="1"/>
  <c r="BK55" i="4"/>
  <c r="BK56" i="4" s="1"/>
  <c r="BJ55" i="4"/>
  <c r="BI55" i="4"/>
  <c r="BI56" i="4" s="1"/>
  <c r="BH55" i="4"/>
  <c r="BH65" i="4" s="1"/>
  <c r="BG55" i="4"/>
  <c r="BF55" i="4"/>
  <c r="BE55" i="4"/>
  <c r="AG55" i="4"/>
  <c r="AQ130" i="4" s="1"/>
  <c r="AF55" i="4"/>
  <c r="AP130" i="4" s="1"/>
  <c r="AE55" i="4"/>
  <c r="AO130" i="4" s="1"/>
  <c r="AD55" i="4"/>
  <c r="AN130" i="4" s="1"/>
  <c r="AC55" i="4"/>
  <c r="AM130" i="4" s="1"/>
  <c r="O55" i="4"/>
  <c r="AI130" i="4" s="1"/>
  <c r="AG54" i="4"/>
  <c r="AQ129" i="4" s="1"/>
  <c r="AF54" i="4"/>
  <c r="AP129" i="4" s="1"/>
  <c r="AE54" i="4"/>
  <c r="AO129" i="4" s="1"/>
  <c r="AD54" i="4"/>
  <c r="AN129" i="4" s="1"/>
  <c r="AC54" i="4"/>
  <c r="AM129" i="4" s="1"/>
  <c r="O54" i="4"/>
  <c r="AI129" i="4" s="1"/>
  <c r="AG53" i="4"/>
  <c r="AQ128" i="4" s="1"/>
  <c r="AF53" i="4"/>
  <c r="AP128" i="4" s="1"/>
  <c r="AE53" i="4"/>
  <c r="AO128" i="4" s="1"/>
  <c r="AD53" i="4"/>
  <c r="AN128" i="4" s="1"/>
  <c r="AC53" i="4"/>
  <c r="AM128" i="4" s="1"/>
  <c r="O53" i="4"/>
  <c r="AI128" i="4" s="1"/>
  <c r="BJ52" i="4"/>
  <c r="BD52" i="4"/>
  <c r="BP52" i="4" s="1"/>
  <c r="AG52" i="4"/>
  <c r="AQ127" i="4" s="1"/>
  <c r="AF52" i="4"/>
  <c r="AP127" i="4" s="1"/>
  <c r="AE52" i="4"/>
  <c r="AO127" i="4" s="1"/>
  <c r="AD52" i="4"/>
  <c r="AN127" i="4" s="1"/>
  <c r="AC52" i="4"/>
  <c r="AM127" i="4" s="1"/>
  <c r="O52" i="4"/>
  <c r="AI127" i="4" s="1"/>
  <c r="BD51" i="4"/>
  <c r="AG51" i="4"/>
  <c r="AQ126" i="4" s="1"/>
  <c r="AF51" i="4"/>
  <c r="AP126" i="4" s="1"/>
  <c r="AE51" i="4"/>
  <c r="AO126" i="4" s="1"/>
  <c r="AD51" i="4"/>
  <c r="AN126" i="4" s="1"/>
  <c r="AC51" i="4"/>
  <c r="AM126" i="4" s="1"/>
  <c r="O51" i="4"/>
  <c r="AI126" i="4" s="1"/>
  <c r="BD50" i="4"/>
  <c r="AU50" i="4"/>
  <c r="AT50" i="4"/>
  <c r="AS50" i="4"/>
  <c r="AR50" i="4"/>
  <c r="AQ50" i="4"/>
  <c r="AP50" i="4"/>
  <c r="AO50" i="4"/>
  <c r="AN50" i="4"/>
  <c r="AM50" i="4"/>
  <c r="AL50" i="4"/>
  <c r="AK50" i="4"/>
  <c r="AJ50" i="4"/>
  <c r="AG50" i="4"/>
  <c r="AQ125" i="4" s="1"/>
  <c r="AF50" i="4"/>
  <c r="AP125" i="4" s="1"/>
  <c r="AE50" i="4"/>
  <c r="AO125" i="4" s="1"/>
  <c r="AD50" i="4"/>
  <c r="AN125" i="4" s="1"/>
  <c r="AC50" i="4"/>
  <c r="AM125" i="4" s="1"/>
  <c r="O50" i="4"/>
  <c r="AI125" i="4" s="1"/>
  <c r="BD49" i="4"/>
  <c r="BL49" i="4" s="1"/>
  <c r="AG49" i="4"/>
  <c r="AQ124" i="4" s="1"/>
  <c r="AF49" i="4"/>
  <c r="AP124" i="4" s="1"/>
  <c r="AE49" i="4"/>
  <c r="AO124" i="4" s="1"/>
  <c r="AD49" i="4"/>
  <c r="AN124" i="4" s="1"/>
  <c r="AC49" i="4"/>
  <c r="AM124" i="4" s="1"/>
  <c r="O49" i="4"/>
  <c r="AI124" i="4" s="1"/>
  <c r="BD48" i="4"/>
  <c r="BP48" i="4" s="1"/>
  <c r="AG48" i="4"/>
  <c r="AQ123" i="4" s="1"/>
  <c r="AF48" i="4"/>
  <c r="AP123" i="4" s="1"/>
  <c r="AE48" i="4"/>
  <c r="AO123" i="4" s="1"/>
  <c r="AD48" i="4"/>
  <c r="AN123" i="4" s="1"/>
  <c r="AC48" i="4"/>
  <c r="AM123" i="4" s="1"/>
  <c r="T48" i="4"/>
  <c r="O48" i="4"/>
  <c r="AI123" i="4" s="1"/>
  <c r="BS47" i="4"/>
  <c r="BH47" i="4"/>
  <c r="BD47" i="4"/>
  <c r="BO47" i="4" s="1"/>
  <c r="AU47" i="4"/>
  <c r="AT47" i="4"/>
  <c r="AS47" i="4"/>
  <c r="AR47" i="4"/>
  <c r="AQ47" i="4"/>
  <c r="AP47" i="4"/>
  <c r="AO47" i="4"/>
  <c r="AN47" i="4"/>
  <c r="AM47" i="4"/>
  <c r="AL47" i="4"/>
  <c r="AK47" i="4"/>
  <c r="AJ47" i="4"/>
  <c r="AG47" i="4"/>
  <c r="AQ122" i="4" s="1"/>
  <c r="AF47" i="4"/>
  <c r="AP122" i="4" s="1"/>
  <c r="AE47" i="4"/>
  <c r="AO122" i="4" s="1"/>
  <c r="AD47" i="4"/>
  <c r="AN122" i="4" s="1"/>
  <c r="AC47" i="4"/>
  <c r="AM122" i="4" s="1"/>
  <c r="O47" i="4"/>
  <c r="AI122" i="4" s="1"/>
  <c r="BD46" i="4"/>
  <c r="BN46" i="4" s="1"/>
  <c r="AU46" i="4"/>
  <c r="AT46" i="4"/>
  <c r="AS46" i="4"/>
  <c r="AR46" i="4"/>
  <c r="AQ46" i="4"/>
  <c r="AP46" i="4"/>
  <c r="AO46" i="4"/>
  <c r="AN46" i="4"/>
  <c r="AM46" i="4"/>
  <c r="AL46" i="4"/>
  <c r="AK46" i="4"/>
  <c r="AJ46" i="4"/>
  <c r="AG46" i="4"/>
  <c r="AQ121" i="4" s="1"/>
  <c r="AF46" i="4"/>
  <c r="AP121" i="4" s="1"/>
  <c r="AE46" i="4"/>
  <c r="AO121" i="4" s="1"/>
  <c r="AD46" i="4"/>
  <c r="AN121" i="4" s="1"/>
  <c r="AC46" i="4"/>
  <c r="AM121" i="4" s="1"/>
  <c r="T46" i="4"/>
  <c r="O46" i="4"/>
  <c r="AI121" i="4" s="1"/>
  <c r="BD45" i="4"/>
  <c r="AG45" i="4"/>
  <c r="AQ120" i="4" s="1"/>
  <c r="AF45" i="4"/>
  <c r="AP120" i="4" s="1"/>
  <c r="AE45" i="4"/>
  <c r="AO120" i="4" s="1"/>
  <c r="AD45" i="4"/>
  <c r="AN120" i="4" s="1"/>
  <c r="AC45" i="4"/>
  <c r="AM120" i="4" s="1"/>
  <c r="T45" i="4"/>
  <c r="S45" i="4"/>
  <c r="O45" i="4"/>
  <c r="AI120" i="4" s="1"/>
  <c r="BP44" i="4"/>
  <c r="BL44" i="4"/>
  <c r="BF44" i="4"/>
  <c r="BD44" i="4"/>
  <c r="BK44" i="4" s="1"/>
  <c r="AG44" i="4"/>
  <c r="AQ119" i="4" s="1"/>
  <c r="AF44" i="4"/>
  <c r="AP119" i="4" s="1"/>
  <c r="AE44" i="4"/>
  <c r="AO119" i="4" s="1"/>
  <c r="AD44" i="4"/>
  <c r="AN119" i="4" s="1"/>
  <c r="AC44" i="4"/>
  <c r="AM119" i="4" s="1"/>
  <c r="T44" i="4"/>
  <c r="O44" i="4"/>
  <c r="AI119" i="4" s="1"/>
  <c r="BN43" i="4"/>
  <c r="BH43" i="4"/>
  <c r="BD43" i="4"/>
  <c r="BG43" i="4" s="1"/>
  <c r="AG43" i="4"/>
  <c r="AQ118" i="4" s="1"/>
  <c r="AF43" i="4"/>
  <c r="AP118" i="4" s="1"/>
  <c r="AE43" i="4"/>
  <c r="AO118" i="4" s="1"/>
  <c r="AD43" i="4"/>
  <c r="AN118" i="4" s="1"/>
  <c r="AC43" i="4"/>
  <c r="AM118" i="4" s="1"/>
  <c r="AA43" i="4"/>
  <c r="O43" i="4"/>
  <c r="AI118" i="4" s="1"/>
  <c r="BD42" i="4"/>
  <c r="BN42" i="4" s="1"/>
  <c r="AG42" i="4"/>
  <c r="AQ117" i="4" s="1"/>
  <c r="AF42" i="4"/>
  <c r="AP117" i="4" s="1"/>
  <c r="AE42" i="4"/>
  <c r="AO117" i="4" s="1"/>
  <c r="AD42" i="4"/>
  <c r="AN117" i="4" s="1"/>
  <c r="AC42" i="4"/>
  <c r="AM117" i="4" s="1"/>
  <c r="T42" i="4"/>
  <c r="O42" i="4"/>
  <c r="AI117" i="4" s="1"/>
  <c r="BD41" i="4"/>
  <c r="AU41" i="4"/>
  <c r="AT41" i="4"/>
  <c r="AS41" i="4"/>
  <c r="AR41" i="4"/>
  <c r="AQ41" i="4"/>
  <c r="AP41" i="4"/>
  <c r="AO41" i="4"/>
  <c r="AN41" i="4"/>
  <c r="AM41" i="4"/>
  <c r="AL41" i="4"/>
  <c r="AK41" i="4"/>
  <c r="AJ41" i="4"/>
  <c r="AG41" i="4"/>
  <c r="AQ116" i="4" s="1"/>
  <c r="AF41" i="4"/>
  <c r="AP116" i="4" s="1"/>
  <c r="AE41" i="4"/>
  <c r="AO116" i="4" s="1"/>
  <c r="AD41" i="4"/>
  <c r="AN116" i="4" s="1"/>
  <c r="AC41" i="4"/>
  <c r="AM116" i="4" s="1"/>
  <c r="T41" i="4"/>
  <c r="S41" i="4"/>
  <c r="O41" i="4"/>
  <c r="AI116" i="4" s="1"/>
  <c r="CE40" i="4"/>
  <c r="CD40" i="4"/>
  <c r="CC40" i="4"/>
  <c r="CB40" i="4"/>
  <c r="CA40" i="4"/>
  <c r="BZ40" i="4"/>
  <c r="BY40" i="4"/>
  <c r="BX40" i="4"/>
  <c r="BW40" i="4"/>
  <c r="BV40" i="4"/>
  <c r="BU40" i="4"/>
  <c r="BT40" i="4"/>
  <c r="BP40" i="4"/>
  <c r="BO40" i="4"/>
  <c r="BN40" i="4"/>
  <c r="BN44" i="4" s="1"/>
  <c r="BM40" i="4"/>
  <c r="BL40" i="4"/>
  <c r="BL43" i="4" s="1"/>
  <c r="BK40" i="4"/>
  <c r="BJ40" i="4"/>
  <c r="BI40" i="4"/>
  <c r="BH40" i="4"/>
  <c r="BH44" i="4" s="1"/>
  <c r="BG40" i="4"/>
  <c r="BG44" i="4" s="1"/>
  <c r="BF40" i="4"/>
  <c r="BE40" i="4"/>
  <c r="AG40" i="4"/>
  <c r="AQ115" i="4" s="1"/>
  <c r="AF40" i="4"/>
  <c r="AP115" i="4" s="1"/>
  <c r="AE40" i="4"/>
  <c r="AO115" i="4" s="1"/>
  <c r="AD40" i="4"/>
  <c r="AN115" i="4" s="1"/>
  <c r="AC40" i="4"/>
  <c r="AM115" i="4" s="1"/>
  <c r="O40" i="4"/>
  <c r="AI115" i="4" s="1"/>
  <c r="AJ39" i="4"/>
  <c r="AG39" i="4"/>
  <c r="AQ114" i="4" s="1"/>
  <c r="AF39" i="4"/>
  <c r="AP114" i="4" s="1"/>
  <c r="AE39" i="4"/>
  <c r="AO114" i="4" s="1"/>
  <c r="AD39" i="4"/>
  <c r="AN114" i="4" s="1"/>
  <c r="AC39" i="4"/>
  <c r="AM114" i="4" s="1"/>
  <c r="T39" i="4"/>
  <c r="P39" i="4"/>
  <c r="O39" i="4"/>
  <c r="AI114" i="4" s="1"/>
  <c r="AU38" i="4"/>
  <c r="AT38" i="4"/>
  <c r="AS38" i="4"/>
  <c r="AR38" i="4"/>
  <c r="AQ38" i="4"/>
  <c r="AP38" i="4"/>
  <c r="AO38" i="4"/>
  <c r="AN38" i="4"/>
  <c r="AM38" i="4"/>
  <c r="AL38" i="4"/>
  <c r="AK38" i="4"/>
  <c r="AJ38" i="4"/>
  <c r="AG38" i="4"/>
  <c r="AQ113" i="4" s="1"/>
  <c r="AF38" i="4"/>
  <c r="AP113" i="4" s="1"/>
  <c r="AE38" i="4"/>
  <c r="AO113" i="4" s="1"/>
  <c r="AD38" i="4"/>
  <c r="AN113" i="4" s="1"/>
  <c r="AC38" i="4"/>
  <c r="AM113" i="4" s="1"/>
  <c r="O38" i="4"/>
  <c r="AI113" i="4" s="1"/>
  <c r="BD37" i="4"/>
  <c r="AU37" i="4"/>
  <c r="AT37" i="4"/>
  <c r="AS37" i="4"/>
  <c r="AR37" i="4"/>
  <c r="AQ37" i="4"/>
  <c r="AP37" i="4"/>
  <c r="AO37" i="4"/>
  <c r="AN37" i="4"/>
  <c r="AM37" i="4"/>
  <c r="AL37" i="4"/>
  <c r="AK37" i="4"/>
  <c r="AJ37" i="4"/>
  <c r="AG37" i="4"/>
  <c r="AQ112" i="4" s="1"/>
  <c r="AF37" i="4"/>
  <c r="AP112" i="4" s="1"/>
  <c r="AE37" i="4"/>
  <c r="AO112" i="4" s="1"/>
  <c r="AD37" i="4"/>
  <c r="AN112" i="4" s="1"/>
  <c r="AC37" i="4"/>
  <c r="AM112" i="4" s="1"/>
  <c r="T37" i="4"/>
  <c r="O37" i="4"/>
  <c r="AI112" i="4" s="1"/>
  <c r="BS36" i="4"/>
  <c r="BM36" i="4"/>
  <c r="BL36" i="4"/>
  <c r="BD36" i="4"/>
  <c r="AG36" i="4"/>
  <c r="AQ111" i="4" s="1"/>
  <c r="AF36" i="4"/>
  <c r="AP111" i="4" s="1"/>
  <c r="AE36" i="4"/>
  <c r="AO111" i="4" s="1"/>
  <c r="AD36" i="4"/>
  <c r="AN111" i="4" s="1"/>
  <c r="AC36" i="4"/>
  <c r="AM111" i="4" s="1"/>
  <c r="Z36" i="4"/>
  <c r="X36" i="4"/>
  <c r="O36" i="4"/>
  <c r="AI111" i="4" s="1"/>
  <c r="BD35" i="4"/>
  <c r="BS35" i="4" s="1"/>
  <c r="AG35" i="4"/>
  <c r="AQ110" i="4" s="1"/>
  <c r="AF35" i="4"/>
  <c r="AP110" i="4" s="1"/>
  <c r="AE35" i="4"/>
  <c r="AO110" i="4" s="1"/>
  <c r="AD35" i="4"/>
  <c r="AN110" i="4" s="1"/>
  <c r="AC35" i="4"/>
  <c r="AM110" i="4" s="1"/>
  <c r="T35" i="4"/>
  <c r="O35" i="4"/>
  <c r="AI110" i="4" s="1"/>
  <c r="BS34" i="4"/>
  <c r="BM34" i="4"/>
  <c r="BL34" i="4"/>
  <c r="BD34" i="4"/>
  <c r="BH34" i="4" s="1"/>
  <c r="AG34" i="4"/>
  <c r="AQ109" i="4" s="1"/>
  <c r="AF34" i="4"/>
  <c r="AP109" i="4" s="1"/>
  <c r="AE34" i="4"/>
  <c r="AO109" i="4" s="1"/>
  <c r="AD34" i="4"/>
  <c r="AN109" i="4" s="1"/>
  <c r="AC34" i="4"/>
  <c r="AM109" i="4" s="1"/>
  <c r="O34" i="4"/>
  <c r="AI109" i="4" s="1"/>
  <c r="BD33" i="4"/>
  <c r="AG33" i="4"/>
  <c r="AQ108" i="4" s="1"/>
  <c r="AF33" i="4"/>
  <c r="AP108" i="4" s="1"/>
  <c r="AE33" i="4"/>
  <c r="AO108" i="4" s="1"/>
  <c r="AD33" i="4"/>
  <c r="AN108" i="4" s="1"/>
  <c r="AC33" i="4"/>
  <c r="AM108" i="4" s="1"/>
  <c r="T33" i="4"/>
  <c r="P33" i="4"/>
  <c r="O33" i="4"/>
  <c r="AI108" i="4" s="1"/>
  <c r="BS32" i="4"/>
  <c r="BD32" i="4"/>
  <c r="BM32" i="4" s="1"/>
  <c r="AU32" i="4"/>
  <c r="AT32" i="4"/>
  <c r="AS32" i="4"/>
  <c r="AR32" i="4"/>
  <c r="AQ32" i="4"/>
  <c r="AP32" i="4"/>
  <c r="AO32" i="4"/>
  <c r="AN32" i="4"/>
  <c r="AM32" i="4"/>
  <c r="AL32" i="4"/>
  <c r="AK32" i="4"/>
  <c r="AJ32" i="4"/>
  <c r="AG32" i="4"/>
  <c r="AQ107" i="4" s="1"/>
  <c r="AF32" i="4"/>
  <c r="AP107" i="4" s="1"/>
  <c r="AE32" i="4"/>
  <c r="AO107" i="4" s="1"/>
  <c r="AD32" i="4"/>
  <c r="AN107" i="4" s="1"/>
  <c r="AC32" i="4"/>
  <c r="AM107" i="4" s="1"/>
  <c r="Z32" i="4"/>
  <c r="X32" i="4"/>
  <c r="O32" i="4"/>
  <c r="AI107" i="4" s="1"/>
  <c r="BD31" i="4"/>
  <c r="AG31" i="4"/>
  <c r="AQ106" i="4" s="1"/>
  <c r="AF31" i="4"/>
  <c r="AP106" i="4" s="1"/>
  <c r="AE31" i="4"/>
  <c r="AO106" i="4" s="1"/>
  <c r="AD31" i="4"/>
  <c r="AN106" i="4" s="1"/>
  <c r="AC31" i="4"/>
  <c r="AM106" i="4" s="1"/>
  <c r="O31" i="4"/>
  <c r="AI106" i="4" s="1"/>
  <c r="AL106" i="4" s="1"/>
  <c r="BD30" i="4"/>
  <c r="BM30" i="4" s="1"/>
  <c r="AU30" i="4"/>
  <c r="AN30" i="4"/>
  <c r="AM30" i="4"/>
  <c r="AL30" i="4"/>
  <c r="AG30" i="4"/>
  <c r="AQ105" i="4" s="1"/>
  <c r="AF30" i="4"/>
  <c r="AP105" i="4" s="1"/>
  <c r="AE30" i="4"/>
  <c r="AO105" i="4" s="1"/>
  <c r="AD30" i="4"/>
  <c r="AN105" i="4" s="1"/>
  <c r="AC30" i="4"/>
  <c r="AM105" i="4" s="1"/>
  <c r="AA30" i="4"/>
  <c r="O30" i="4"/>
  <c r="AI105" i="4" s="1"/>
  <c r="AL105" i="4" s="1"/>
  <c r="BD29" i="4"/>
  <c r="BN29" i="4" s="1"/>
  <c r="AU29" i="4"/>
  <c r="AT29" i="4"/>
  <c r="AS29" i="4"/>
  <c r="AR29" i="4"/>
  <c r="AQ29" i="4"/>
  <c r="AP29" i="4"/>
  <c r="AO29" i="4"/>
  <c r="AN29" i="4"/>
  <c r="AM29" i="4"/>
  <c r="AL29" i="4"/>
  <c r="AK29" i="4"/>
  <c r="AJ29" i="4"/>
  <c r="AG29" i="4"/>
  <c r="AQ104" i="4" s="1"/>
  <c r="AF29" i="4"/>
  <c r="AP104" i="4" s="1"/>
  <c r="AE29" i="4"/>
  <c r="AO104" i="4" s="1"/>
  <c r="AD29" i="4"/>
  <c r="AN104" i="4" s="1"/>
  <c r="AC29" i="4"/>
  <c r="AM104" i="4" s="1"/>
  <c r="O29" i="4"/>
  <c r="AI104" i="4" s="1"/>
  <c r="BS28" i="4"/>
  <c r="BM28" i="4"/>
  <c r="BL28" i="4"/>
  <c r="BF28" i="4"/>
  <c r="BD28" i="4"/>
  <c r="AU28" i="4"/>
  <c r="AT28" i="4"/>
  <c r="AS28" i="4"/>
  <c r="AR28" i="4"/>
  <c r="AQ28" i="4"/>
  <c r="AP28" i="4"/>
  <c r="AO28" i="4"/>
  <c r="AN28" i="4"/>
  <c r="AM28" i="4"/>
  <c r="AL28" i="4"/>
  <c r="AK28" i="4"/>
  <c r="AJ28" i="4"/>
  <c r="AG28" i="4"/>
  <c r="AQ103" i="4" s="1"/>
  <c r="AF28" i="4"/>
  <c r="AP103" i="4" s="1"/>
  <c r="AE28" i="4"/>
  <c r="AO103" i="4" s="1"/>
  <c r="AD28" i="4"/>
  <c r="AN103" i="4" s="1"/>
  <c r="AC28" i="4"/>
  <c r="AM103" i="4" s="1"/>
  <c r="AA28" i="4"/>
  <c r="O28" i="4"/>
  <c r="AI103" i="4" s="1"/>
  <c r="BD27" i="4"/>
  <c r="AG27" i="4"/>
  <c r="AQ102" i="4" s="1"/>
  <c r="AF27" i="4"/>
  <c r="AP102" i="4" s="1"/>
  <c r="AE27" i="4"/>
  <c r="AO102" i="4" s="1"/>
  <c r="AD27" i="4"/>
  <c r="AN102" i="4" s="1"/>
  <c r="AC27" i="4"/>
  <c r="AM102" i="4" s="1"/>
  <c r="S27" i="4"/>
  <c r="O27" i="4"/>
  <c r="AI102" i="4" s="1"/>
  <c r="BS26" i="4"/>
  <c r="BM26" i="4"/>
  <c r="BD26" i="4"/>
  <c r="BL26" i="4" s="1"/>
  <c r="AG26" i="4"/>
  <c r="AQ101" i="4" s="1"/>
  <c r="AF26" i="4"/>
  <c r="AP101" i="4" s="1"/>
  <c r="AE26" i="4"/>
  <c r="AO101" i="4" s="1"/>
  <c r="AD26" i="4"/>
  <c r="AN101" i="4" s="1"/>
  <c r="AC26" i="4"/>
  <c r="AM101" i="4" s="1"/>
  <c r="O26" i="4"/>
  <c r="AI101" i="4" s="1"/>
  <c r="BD25" i="4"/>
  <c r="AG25" i="4"/>
  <c r="AQ100" i="4" s="1"/>
  <c r="AF25" i="4"/>
  <c r="AP100" i="4" s="1"/>
  <c r="AE25" i="4"/>
  <c r="AO100" i="4" s="1"/>
  <c r="AD25" i="4"/>
  <c r="AN100" i="4" s="1"/>
  <c r="AC25" i="4"/>
  <c r="AM100" i="4" s="1"/>
  <c r="S25" i="4"/>
  <c r="O25" i="4"/>
  <c r="AI100" i="4" s="1"/>
  <c r="BS24" i="4"/>
  <c r="BM24" i="4"/>
  <c r="BL24" i="4"/>
  <c r="BD24" i="4"/>
  <c r="BH24" i="4" s="1"/>
  <c r="AG24" i="4"/>
  <c r="AQ99" i="4" s="1"/>
  <c r="AF24" i="4"/>
  <c r="AP99" i="4" s="1"/>
  <c r="AE24" i="4"/>
  <c r="AO99" i="4" s="1"/>
  <c r="AD24" i="4"/>
  <c r="AN99" i="4" s="1"/>
  <c r="AC24" i="4"/>
  <c r="AM99" i="4" s="1"/>
  <c r="O24" i="4"/>
  <c r="AI99" i="4" s="1"/>
  <c r="BD23" i="4"/>
  <c r="AG23" i="4"/>
  <c r="AQ98" i="4" s="1"/>
  <c r="AF23" i="4"/>
  <c r="AP98" i="4" s="1"/>
  <c r="AE23" i="4"/>
  <c r="AO98" i="4" s="1"/>
  <c r="AD23" i="4"/>
  <c r="AN98" i="4" s="1"/>
  <c r="AC23" i="4"/>
  <c r="AM98" i="4" s="1"/>
  <c r="S23" i="4"/>
  <c r="O23" i="4"/>
  <c r="AI98" i="4" s="1"/>
  <c r="BS22" i="4"/>
  <c r="BM22" i="4"/>
  <c r="BL22" i="4"/>
  <c r="BH22" i="4"/>
  <c r="BD22" i="4"/>
  <c r="BF22" i="4" s="1"/>
  <c r="AG22" i="4"/>
  <c r="AQ97" i="4" s="1"/>
  <c r="AF22" i="4"/>
  <c r="AP97" i="4" s="1"/>
  <c r="AE22" i="4"/>
  <c r="AO97" i="4" s="1"/>
  <c r="AD22" i="4"/>
  <c r="AN97" i="4" s="1"/>
  <c r="AC22" i="4"/>
  <c r="AM97" i="4" s="1"/>
  <c r="AA22" i="4"/>
  <c r="O22" i="4"/>
  <c r="AI97" i="4" s="1"/>
  <c r="BD21" i="4"/>
  <c r="AG21" i="4"/>
  <c r="AQ96" i="4" s="1"/>
  <c r="AF21" i="4"/>
  <c r="AP96" i="4" s="1"/>
  <c r="AE21" i="4"/>
  <c r="AO96" i="4" s="1"/>
  <c r="AD21" i="4"/>
  <c r="AN96" i="4" s="1"/>
  <c r="AC21" i="4"/>
  <c r="AM96" i="4" s="1"/>
  <c r="O21" i="4"/>
  <c r="AI96" i="4" s="1"/>
  <c r="BS20" i="4"/>
  <c r="BM20" i="4"/>
  <c r="BL20" i="4"/>
  <c r="BF20" i="4"/>
  <c r="BD20" i="4"/>
  <c r="AG20" i="4"/>
  <c r="AQ95" i="4" s="1"/>
  <c r="AF20" i="4"/>
  <c r="AP95" i="4" s="1"/>
  <c r="AE20" i="4"/>
  <c r="AO95" i="4" s="1"/>
  <c r="AD20" i="4"/>
  <c r="AN95" i="4" s="1"/>
  <c r="AC20" i="4"/>
  <c r="AM95" i="4" s="1"/>
  <c r="AA20" i="4"/>
  <c r="W20" i="4"/>
  <c r="O20" i="4"/>
  <c r="AI95" i="4" s="1"/>
  <c r="CE19" i="4"/>
  <c r="CD19" i="4"/>
  <c r="CC19" i="4"/>
  <c r="CB19" i="4"/>
  <c r="CA19" i="4"/>
  <c r="BZ19" i="4"/>
  <c r="BY19" i="4"/>
  <c r="BX19" i="4"/>
  <c r="BW19" i="4"/>
  <c r="BV19" i="4"/>
  <c r="BU19" i="4"/>
  <c r="BT19" i="4"/>
  <c r="BP19" i="4"/>
  <c r="BO19" i="4"/>
  <c r="BN19" i="4"/>
  <c r="BM19" i="4"/>
  <c r="BL19" i="4"/>
  <c r="BK19" i="4"/>
  <c r="BJ19" i="4"/>
  <c r="BI19" i="4"/>
  <c r="BH19" i="4"/>
  <c r="BH32" i="4" s="1"/>
  <c r="BG19" i="4"/>
  <c r="BG32" i="4" s="1"/>
  <c r="BF19" i="4"/>
  <c r="BE19" i="4"/>
  <c r="AU19" i="4"/>
  <c r="AT19" i="4"/>
  <c r="AS19" i="4"/>
  <c r="AR19" i="4"/>
  <c r="AQ19" i="4"/>
  <c r="AP19" i="4"/>
  <c r="AO19" i="4"/>
  <c r="AN19" i="4"/>
  <c r="AM19" i="4"/>
  <c r="AL19" i="4"/>
  <c r="AK19" i="4"/>
  <c r="AJ19" i="4"/>
  <c r="AG19" i="4"/>
  <c r="AQ94" i="4" s="1"/>
  <c r="AF19" i="4"/>
  <c r="AP94" i="4" s="1"/>
  <c r="AE19" i="4"/>
  <c r="AO94" i="4" s="1"/>
  <c r="AD19" i="4"/>
  <c r="AN94" i="4" s="1"/>
  <c r="AC19" i="4"/>
  <c r="AM94" i="4" s="1"/>
  <c r="AA19" i="4"/>
  <c r="T19" i="4"/>
  <c r="P19" i="4"/>
  <c r="O19" i="4"/>
  <c r="AI94" i="4" s="1"/>
  <c r="AG18" i="4"/>
  <c r="AQ93" i="4" s="1"/>
  <c r="AF18" i="4"/>
  <c r="AP93" i="4" s="1"/>
  <c r="AE18" i="4"/>
  <c r="AO93" i="4" s="1"/>
  <c r="AD18" i="4"/>
  <c r="AN93" i="4" s="1"/>
  <c r="AC18" i="4"/>
  <c r="AM93" i="4" s="1"/>
  <c r="T18" i="4"/>
  <c r="S18" i="4"/>
  <c r="P18" i="4"/>
  <c r="O18" i="4"/>
  <c r="AI93" i="4" s="1"/>
  <c r="AU17" i="4"/>
  <c r="AT17" i="4"/>
  <c r="AS17" i="4"/>
  <c r="AR17" i="4"/>
  <c r="AQ17" i="4"/>
  <c r="AP17" i="4"/>
  <c r="AO17" i="4"/>
  <c r="AN17" i="4"/>
  <c r="AM17" i="4"/>
  <c r="AL17" i="4"/>
  <c r="AK17" i="4"/>
  <c r="AJ17" i="4"/>
  <c r="AG17" i="4"/>
  <c r="AQ92" i="4" s="1"/>
  <c r="AF17" i="4"/>
  <c r="AP92" i="4" s="1"/>
  <c r="AE17" i="4"/>
  <c r="AO92" i="4" s="1"/>
  <c r="AD17" i="4"/>
  <c r="AN92" i="4" s="1"/>
  <c r="AC17" i="4"/>
  <c r="AM92" i="4" s="1"/>
  <c r="T17" i="4"/>
  <c r="S17" i="4"/>
  <c r="P17" i="4"/>
  <c r="O17" i="4"/>
  <c r="AI92" i="4" s="1"/>
  <c r="BS16" i="4"/>
  <c r="BD16" i="4"/>
  <c r="BM16" i="4" s="1"/>
  <c r="AU16" i="4"/>
  <c r="AT16" i="4"/>
  <c r="AS16" i="4"/>
  <c r="AR16" i="4"/>
  <c r="AQ16" i="4"/>
  <c r="AP16" i="4"/>
  <c r="AO16" i="4"/>
  <c r="AN16" i="4"/>
  <c r="AM16" i="4"/>
  <c r="AL16" i="4"/>
  <c r="AK16" i="4"/>
  <c r="AJ16" i="4"/>
  <c r="AG16" i="4"/>
  <c r="AQ91" i="4" s="1"/>
  <c r="AF16" i="4"/>
  <c r="AP91" i="4" s="1"/>
  <c r="AE16" i="4"/>
  <c r="AO91" i="4" s="1"/>
  <c r="AD16" i="4"/>
  <c r="AN91" i="4" s="1"/>
  <c r="AC16" i="4"/>
  <c r="AM91" i="4" s="1"/>
  <c r="X16" i="4"/>
  <c r="T16" i="4"/>
  <c r="R16" i="4"/>
  <c r="O16" i="4"/>
  <c r="AI91" i="4" s="1"/>
  <c r="BD15" i="4"/>
  <c r="BG15" i="4" s="1"/>
  <c r="AU15" i="4"/>
  <c r="AT15" i="4"/>
  <c r="AS15" i="4"/>
  <c r="AR15" i="4"/>
  <c r="AQ15" i="4"/>
  <c r="AP15" i="4"/>
  <c r="AO15" i="4"/>
  <c r="AN15" i="4"/>
  <c r="AM15" i="4"/>
  <c r="AL15" i="4"/>
  <c r="AK15" i="4"/>
  <c r="AJ15" i="4"/>
  <c r="AG15" i="4"/>
  <c r="AQ90" i="4" s="1"/>
  <c r="AF15" i="4"/>
  <c r="AP90" i="4" s="1"/>
  <c r="AE15" i="4"/>
  <c r="AO90" i="4" s="1"/>
  <c r="AD15" i="4"/>
  <c r="AN90" i="4" s="1"/>
  <c r="AC15" i="4"/>
  <c r="AM90" i="4" s="1"/>
  <c r="T15" i="4"/>
  <c r="S15" i="4"/>
  <c r="R15" i="4"/>
  <c r="O15" i="4"/>
  <c r="AI90" i="4" s="1"/>
  <c r="BS14" i="4"/>
  <c r="BD14" i="4"/>
  <c r="BO14" i="4" s="1"/>
  <c r="AU14" i="4"/>
  <c r="AT14" i="4"/>
  <c r="AS14" i="4"/>
  <c r="AR14" i="4"/>
  <c r="AQ14" i="4"/>
  <c r="AP14" i="4"/>
  <c r="AO14" i="4"/>
  <c r="AN14" i="4"/>
  <c r="AM14" i="4"/>
  <c r="AL14" i="4"/>
  <c r="AK14" i="4"/>
  <c r="AJ14" i="4"/>
  <c r="AV14" i="4" s="1"/>
  <c r="AY14" i="4" s="1"/>
  <c r="AG14" i="4"/>
  <c r="AQ89" i="4" s="1"/>
  <c r="AF14" i="4"/>
  <c r="AP89" i="4" s="1"/>
  <c r="AE14" i="4"/>
  <c r="AO89" i="4" s="1"/>
  <c r="AD14" i="4"/>
  <c r="AN89" i="4" s="1"/>
  <c r="AC14" i="4"/>
  <c r="AM89" i="4" s="1"/>
  <c r="X14" i="4"/>
  <c r="T14" i="4"/>
  <c r="O14" i="4"/>
  <c r="AI89" i="4" s="1"/>
  <c r="BD13" i="4"/>
  <c r="BS13" i="4" s="1"/>
  <c r="AU13" i="4"/>
  <c r="AT13" i="4"/>
  <c r="AS13" i="4"/>
  <c r="AR13" i="4"/>
  <c r="AQ13" i="4"/>
  <c r="AP13" i="4"/>
  <c r="AO13" i="4"/>
  <c r="AN13" i="4"/>
  <c r="AM13" i="4"/>
  <c r="AL13" i="4"/>
  <c r="AK13" i="4"/>
  <c r="AJ13" i="4"/>
  <c r="AG13" i="4"/>
  <c r="AQ88" i="4" s="1"/>
  <c r="AF13" i="4"/>
  <c r="AP88" i="4" s="1"/>
  <c r="AE13" i="4"/>
  <c r="AO88" i="4" s="1"/>
  <c r="AD13" i="4"/>
  <c r="AN88" i="4" s="1"/>
  <c r="AC13" i="4"/>
  <c r="AM88" i="4" s="1"/>
  <c r="P13" i="4"/>
  <c r="O13" i="4"/>
  <c r="AI88" i="4" s="1"/>
  <c r="BS12" i="4"/>
  <c r="BD12" i="4"/>
  <c r="BP12" i="4" s="1"/>
  <c r="AU12" i="4"/>
  <c r="AT12" i="4"/>
  <c r="AS12" i="4"/>
  <c r="AR12" i="4"/>
  <c r="AQ12" i="4"/>
  <c r="AP12" i="4"/>
  <c r="AO12" i="4"/>
  <c r="AN12" i="4"/>
  <c r="AM12" i="4"/>
  <c r="AL12" i="4"/>
  <c r="AK12" i="4"/>
  <c r="AJ12" i="4"/>
  <c r="AG12" i="4"/>
  <c r="AQ87" i="4" s="1"/>
  <c r="AF12" i="4"/>
  <c r="AP87" i="4" s="1"/>
  <c r="AE12" i="4"/>
  <c r="AO87" i="4" s="1"/>
  <c r="AD12" i="4"/>
  <c r="AN87" i="4" s="1"/>
  <c r="AC12" i="4"/>
  <c r="AM87" i="4" s="1"/>
  <c r="Z12" i="4"/>
  <c r="X12" i="4"/>
  <c r="P12" i="4"/>
  <c r="O12" i="4"/>
  <c r="AI87" i="4" s="1"/>
  <c r="BD11" i="4"/>
  <c r="AU11" i="4"/>
  <c r="AT11" i="4"/>
  <c r="AS11" i="4"/>
  <c r="AR11" i="4"/>
  <c r="AQ11" i="4"/>
  <c r="AP11" i="4"/>
  <c r="AO11" i="4"/>
  <c r="AN11" i="4"/>
  <c r="AM11" i="4"/>
  <c r="AL11" i="4"/>
  <c r="AK11" i="4"/>
  <c r="AJ11" i="4"/>
  <c r="AG11" i="4"/>
  <c r="AQ86" i="4" s="1"/>
  <c r="AF11" i="4"/>
  <c r="AP86" i="4" s="1"/>
  <c r="AE11" i="4"/>
  <c r="AO86" i="4" s="1"/>
  <c r="AD11" i="4"/>
  <c r="AN86" i="4" s="1"/>
  <c r="AC11" i="4"/>
  <c r="AM86" i="4" s="1"/>
  <c r="T11" i="4"/>
  <c r="R11" i="4"/>
  <c r="P11" i="4"/>
  <c r="O11" i="4"/>
  <c r="AI86" i="4" s="1"/>
  <c r="BS10" i="4"/>
  <c r="BD10" i="4"/>
  <c r="BM10" i="4" s="1"/>
  <c r="AG10" i="4"/>
  <c r="AQ85" i="4" s="1"/>
  <c r="AF10" i="4"/>
  <c r="AP85" i="4" s="1"/>
  <c r="AE10" i="4"/>
  <c r="AO85" i="4" s="1"/>
  <c r="AD10" i="4"/>
  <c r="AN85" i="4" s="1"/>
  <c r="AC10" i="4"/>
  <c r="AM85" i="4" s="1"/>
  <c r="O10" i="4"/>
  <c r="AI85" i="4" s="1"/>
  <c r="BD9" i="4"/>
  <c r="AG9" i="4"/>
  <c r="AQ84" i="4" s="1"/>
  <c r="AF9" i="4"/>
  <c r="AP84" i="4" s="1"/>
  <c r="AE9" i="4"/>
  <c r="AO84" i="4" s="1"/>
  <c r="AD9" i="4"/>
  <c r="AN84" i="4" s="1"/>
  <c r="AC9" i="4"/>
  <c r="AM84" i="4" s="1"/>
  <c r="T9" i="4"/>
  <c r="R9" i="4"/>
  <c r="P9" i="4"/>
  <c r="O9" i="4"/>
  <c r="AI84" i="4" s="1"/>
  <c r="BD8" i="4"/>
  <c r="BS8" i="4" s="1"/>
  <c r="AI8" i="4"/>
  <c r="AG8" i="4"/>
  <c r="AQ83" i="4" s="1"/>
  <c r="AF8" i="4"/>
  <c r="AP83" i="4" s="1"/>
  <c r="AE8" i="4"/>
  <c r="AO83" i="4" s="1"/>
  <c r="AD8" i="4"/>
  <c r="AN83" i="4" s="1"/>
  <c r="AC8" i="4"/>
  <c r="AM83" i="4" s="1"/>
  <c r="S8" i="4"/>
  <c r="R8" i="4"/>
  <c r="O8" i="4"/>
  <c r="AI83" i="4" s="1"/>
  <c r="BD7" i="4"/>
  <c r="BP7" i="4" s="1"/>
  <c r="AI7" i="4"/>
  <c r="AG7" i="4"/>
  <c r="AQ82" i="4" s="1"/>
  <c r="AF7" i="4"/>
  <c r="AP82" i="4" s="1"/>
  <c r="AE7" i="4"/>
  <c r="AO82" i="4" s="1"/>
  <c r="AD7" i="4"/>
  <c r="AN82" i="4" s="1"/>
  <c r="AC7" i="4"/>
  <c r="AM82" i="4" s="1"/>
  <c r="O7" i="4"/>
  <c r="AI82" i="4" s="1"/>
  <c r="BD6" i="4"/>
  <c r="BO6" i="4" s="1"/>
  <c r="AU6" i="4"/>
  <c r="AT6" i="4"/>
  <c r="AS6" i="4"/>
  <c r="AR6" i="4"/>
  <c r="AQ6" i="4"/>
  <c r="AP6" i="4"/>
  <c r="AO6" i="4"/>
  <c r="AN6" i="4"/>
  <c r="AM6" i="4"/>
  <c r="AL6" i="4"/>
  <c r="AK6" i="4"/>
  <c r="AJ6" i="4"/>
  <c r="AG6" i="4"/>
  <c r="AQ81" i="4" s="1"/>
  <c r="AF6" i="4"/>
  <c r="AP81" i="4" s="1"/>
  <c r="AE6" i="4"/>
  <c r="AO81" i="4" s="1"/>
  <c r="AD6" i="4"/>
  <c r="AN81" i="4" s="1"/>
  <c r="AC6" i="4"/>
  <c r="AM81" i="4" s="1"/>
  <c r="O6" i="4"/>
  <c r="AI81" i="4" s="1"/>
  <c r="BD5" i="4"/>
  <c r="BO5" i="4" s="1"/>
  <c r="AG5" i="4"/>
  <c r="AQ80" i="4" s="1"/>
  <c r="AF5" i="4"/>
  <c r="AP80" i="4" s="1"/>
  <c r="AE5" i="4"/>
  <c r="AO80" i="4" s="1"/>
  <c r="AD5" i="4"/>
  <c r="AN80" i="4" s="1"/>
  <c r="AC5" i="4"/>
  <c r="AM80" i="4" s="1"/>
  <c r="O5" i="4"/>
  <c r="AI80" i="4" s="1"/>
  <c r="BD4" i="4"/>
  <c r="BO4" i="4" s="1"/>
  <c r="AX4" i="4"/>
  <c r="AI4" i="4"/>
  <c r="AG4" i="4"/>
  <c r="AQ79" i="4" s="1"/>
  <c r="AF4" i="4"/>
  <c r="AP79" i="4" s="1"/>
  <c r="AE4" i="4"/>
  <c r="AO79" i="4" s="1"/>
  <c r="AD4" i="4"/>
  <c r="AN79" i="4" s="1"/>
  <c r="AC4" i="4"/>
  <c r="AM79" i="4" s="1"/>
  <c r="X4" i="4"/>
  <c r="T4" i="4"/>
  <c r="O4" i="4"/>
  <c r="AI79" i="4" s="1"/>
  <c r="BD3" i="4"/>
  <c r="BN3" i="4" s="1"/>
  <c r="AX3" i="4"/>
  <c r="AU3" i="4"/>
  <c r="AT3" i="4"/>
  <c r="AS3" i="4"/>
  <c r="AR3" i="4"/>
  <c r="AQ3" i="4"/>
  <c r="AP3" i="4"/>
  <c r="AO3" i="4"/>
  <c r="AN3" i="4"/>
  <c r="AM3" i="4"/>
  <c r="AL3" i="4"/>
  <c r="AK3" i="4"/>
  <c r="AJ3" i="4"/>
  <c r="AI3" i="4"/>
  <c r="AG3" i="4"/>
  <c r="AQ78" i="4" s="1"/>
  <c r="AF3" i="4"/>
  <c r="AP78" i="4" s="1"/>
  <c r="AE3" i="4"/>
  <c r="AO78" i="4" s="1"/>
  <c r="AD3" i="4"/>
  <c r="AN78" i="4" s="1"/>
  <c r="AC3" i="4"/>
  <c r="AM78" i="4" s="1"/>
  <c r="T3" i="4"/>
  <c r="O3" i="4"/>
  <c r="AI78" i="4" s="1"/>
  <c r="CE2" i="4"/>
  <c r="CD2" i="4"/>
  <c r="CC2" i="4"/>
  <c r="CB2" i="4"/>
  <c r="CA2" i="4"/>
  <c r="BZ2" i="4"/>
  <c r="BY2" i="4"/>
  <c r="BX2" i="4"/>
  <c r="BW2" i="4"/>
  <c r="BV2" i="4"/>
  <c r="BU2" i="4"/>
  <c r="BT2" i="4"/>
  <c r="BP2" i="4"/>
  <c r="BO2" i="4"/>
  <c r="BN2" i="4"/>
  <c r="BN14" i="4" s="1"/>
  <c r="BM2" i="4"/>
  <c r="BM12" i="4" s="1"/>
  <c r="BL2" i="4"/>
  <c r="BK2" i="4"/>
  <c r="BK12" i="4" s="1"/>
  <c r="BJ2" i="4"/>
  <c r="BJ16" i="4" s="1"/>
  <c r="BI2" i="4"/>
  <c r="BH2" i="4"/>
  <c r="BG2" i="4"/>
  <c r="BG12" i="4" s="1"/>
  <c r="BF2" i="4"/>
  <c r="BF12" i="4" s="1"/>
  <c r="BE2" i="4"/>
  <c r="BE16" i="4" s="1"/>
  <c r="AU2" i="4"/>
  <c r="AT2" i="4"/>
  <c r="AS2" i="4"/>
  <c r="AR2" i="4"/>
  <c r="AQ2" i="4"/>
  <c r="AP2" i="4"/>
  <c r="AO2" i="4"/>
  <c r="AN2" i="4"/>
  <c r="AM2" i="4"/>
  <c r="AL2" i="4"/>
  <c r="AK2" i="4"/>
  <c r="AJ2" i="4"/>
  <c r="AA2" i="4"/>
  <c r="AA74" i="4" s="1"/>
  <c r="Z2" i="4"/>
  <c r="Z57" i="4" s="1"/>
  <c r="Y2" i="4"/>
  <c r="Y65" i="4" s="1"/>
  <c r="X2" i="4"/>
  <c r="X47" i="4" s="1"/>
  <c r="W2" i="4"/>
  <c r="W77" i="4" s="1"/>
  <c r="V2" i="4"/>
  <c r="V20" i="4" s="1"/>
  <c r="U2" i="4"/>
  <c r="U66" i="4" s="1"/>
  <c r="T2" i="4"/>
  <c r="T30" i="4" s="1"/>
  <c r="S2" i="4"/>
  <c r="S72" i="4" s="1"/>
  <c r="R2" i="4"/>
  <c r="R48" i="4" s="1"/>
  <c r="Q2" i="4"/>
  <c r="Q46" i="4" s="1"/>
  <c r="P2" i="4"/>
  <c r="P36" i="4" s="1"/>
  <c r="V230" i="2" l="1"/>
  <c r="V238" i="2"/>
  <c r="V254" i="2"/>
  <c r="V209" i="2"/>
  <c r="V213" i="2"/>
  <c r="V241" i="2"/>
  <c r="V257" i="2"/>
  <c r="V1001" i="2"/>
  <c r="V256" i="2"/>
  <c r="Y120" i="2"/>
  <c r="Y132" i="2"/>
  <c r="Y136" i="2"/>
  <c r="Y140" i="2"/>
  <c r="V175" i="2"/>
  <c r="V179" i="2"/>
  <c r="V183" i="2"/>
  <c r="V187" i="2"/>
  <c r="V191" i="2"/>
  <c r="V195" i="2"/>
  <c r="V211" i="2"/>
  <c r="Y444" i="2"/>
  <c r="V467" i="2"/>
  <c r="V483" i="2"/>
  <c r="V487" i="2"/>
  <c r="AV16" i="4"/>
  <c r="AY16" i="4" s="1"/>
  <c r="G38" i="1"/>
  <c r="G39" i="1" s="1"/>
  <c r="Y174" i="2"/>
  <c r="Y402" i="2"/>
  <c r="V131" i="2"/>
  <c r="V265" i="2"/>
  <c r="V3" i="2"/>
  <c r="V5" i="2"/>
  <c r="V9" i="2"/>
  <c r="V11" i="2"/>
  <c r="Y131" i="2"/>
  <c r="Y160" i="2"/>
  <c r="Y168" i="2"/>
  <c r="Y281" i="2"/>
  <c r="Y381" i="2"/>
  <c r="Y393" i="2"/>
  <c r="Y397" i="2"/>
  <c r="Y405" i="2"/>
  <c r="Y409" i="2"/>
  <c r="Y421" i="2"/>
  <c r="Y429" i="2"/>
  <c r="Y433" i="2"/>
  <c r="Y441" i="2"/>
  <c r="Y454" i="2"/>
  <c r="Y494" i="2"/>
  <c r="Y510" i="2"/>
  <c r="Y518" i="2"/>
  <c r="Y526" i="2"/>
  <c r="Y534" i="2"/>
  <c r="Y558" i="2"/>
  <c r="Y630" i="2"/>
  <c r="Y638" i="2"/>
  <c r="Y658" i="2"/>
  <c r="Y662" i="2"/>
  <c r="Y674" i="2"/>
  <c r="Y678" i="2"/>
  <c r="Y686" i="2"/>
  <c r="Y694" i="2"/>
  <c r="Y718" i="2"/>
  <c r="Y726" i="2"/>
  <c r="Y730" i="2"/>
  <c r="Y734" i="2"/>
  <c r="Y738" i="2"/>
  <c r="Y742" i="2"/>
  <c r="Y746" i="2"/>
  <c r="Y750" i="2"/>
  <c r="Y754" i="2"/>
  <c r="Y758" i="2"/>
  <c r="Y762" i="2"/>
  <c r="Y766" i="2"/>
  <c r="Y770" i="2"/>
  <c r="Y774" i="2"/>
  <c r="Y778" i="2"/>
  <c r="Y782" i="2"/>
  <c r="Y790" i="2"/>
  <c r="Y794" i="2"/>
  <c r="Y798" i="2"/>
  <c r="Y802" i="2"/>
  <c r="Y806" i="2"/>
  <c r="Y810" i="2"/>
  <c r="Y814" i="2"/>
  <c r="Y818" i="2"/>
  <c r="Y822" i="2"/>
  <c r="Y850" i="2"/>
  <c r="Y894" i="2"/>
  <c r="Y898" i="2"/>
  <c r="Y914" i="2"/>
  <c r="Y922" i="2"/>
  <c r="Y926" i="2"/>
  <c r="Y930" i="2"/>
  <c r="Y934" i="2"/>
  <c r="Y938" i="2"/>
  <c r="Y942" i="2"/>
  <c r="Y946" i="2"/>
  <c r="Y970" i="2"/>
  <c r="Y118" i="2"/>
  <c r="Y122" i="2"/>
  <c r="Y130" i="2"/>
  <c r="Y134" i="2"/>
  <c r="V150" i="2"/>
  <c r="V158" i="2"/>
  <c r="Y163" i="2"/>
  <c r="Y171" i="2"/>
  <c r="Y180" i="2"/>
  <c r="Y184" i="2"/>
  <c r="V2" i="2"/>
  <c r="V4" i="2"/>
  <c r="V6" i="2"/>
  <c r="V10" i="2"/>
  <c r="V12" i="2"/>
  <c r="V14" i="2"/>
  <c r="V18" i="2"/>
  <c r="V20" i="2"/>
  <c r="V22" i="2"/>
  <c r="V24" i="2"/>
  <c r="V26" i="2"/>
  <c r="V28" i="2"/>
  <c r="V30" i="2"/>
  <c r="V32" i="2"/>
  <c r="V34" i="2"/>
  <c r="V36" i="2"/>
  <c r="V38" i="2"/>
  <c r="V42" i="2"/>
  <c r="V44" i="2"/>
  <c r="Y133" i="2"/>
  <c r="Y267" i="2"/>
  <c r="Y271" i="2"/>
  <c r="Y283" i="2"/>
  <c r="Y287" i="2"/>
  <c r="Y367" i="2"/>
  <c r="Y371" i="2"/>
  <c r="Y379" i="2"/>
  <c r="Y383" i="2"/>
  <c r="Y435" i="2"/>
  <c r="Y439" i="2"/>
  <c r="Y443" i="2"/>
  <c r="Y460" i="2"/>
  <c r="Y496" i="2"/>
  <c r="Y508" i="2"/>
  <c r="Y516" i="2"/>
  <c r="Y524" i="2"/>
  <c r="Y532" i="2"/>
  <c r="Y540" i="2"/>
  <c r="Y544" i="2"/>
  <c r="Y548" i="2"/>
  <c r="Y564" i="2"/>
  <c r="Y624" i="2"/>
  <c r="Y632" i="2"/>
  <c r="Y656" i="2"/>
  <c r="Y660" i="2"/>
  <c r="Y664" i="2"/>
  <c r="Y680" i="2"/>
  <c r="Y688" i="2"/>
  <c r="Y696" i="2"/>
  <c r="Y720" i="2"/>
  <c r="Y728" i="2"/>
  <c r="Y732" i="2"/>
  <c r="Y736" i="2"/>
  <c r="Y740" i="2"/>
  <c r="Y744" i="2"/>
  <c r="Y748" i="2"/>
  <c r="Y752" i="2"/>
  <c r="Y756" i="2"/>
  <c r="Y760" i="2"/>
  <c r="Y764" i="2"/>
  <c r="Y768" i="2"/>
  <c r="Y772" i="2"/>
  <c r="Y776" i="2"/>
  <c r="Y780" i="2"/>
  <c r="Y784" i="2"/>
  <c r="Y788" i="2"/>
  <c r="Y792" i="2"/>
  <c r="Y796" i="2"/>
  <c r="Y800" i="2"/>
  <c r="Y804" i="2"/>
  <c r="Y808" i="2"/>
  <c r="Y812" i="2"/>
  <c r="Y816" i="2"/>
  <c r="Y820" i="2"/>
  <c r="Y828" i="2"/>
  <c r="Y892" i="2"/>
  <c r="Y924" i="2"/>
  <c r="Y940" i="2"/>
  <c r="V219" i="2"/>
  <c r="V233" i="2"/>
  <c r="Y262" i="2"/>
  <c r="Y569" i="2"/>
  <c r="Y827" i="2"/>
  <c r="Y126" i="2"/>
  <c r="V168" i="2"/>
  <c r="Y175" i="2"/>
  <c r="Y179" i="2"/>
  <c r="V846" i="2"/>
  <c r="V850" i="2"/>
  <c r="V854" i="2"/>
  <c r="V862" i="2"/>
  <c r="V878" i="2"/>
  <c r="V882" i="2"/>
  <c r="V910" i="2"/>
  <c r="V914" i="2"/>
  <c r="V946" i="2"/>
  <c r="Y37" i="2"/>
  <c r="Y39" i="2"/>
  <c r="Y41" i="2"/>
  <c r="Y43" i="2"/>
  <c r="Y45" i="2"/>
  <c r="Y51" i="2"/>
  <c r="Y53" i="2"/>
  <c r="Y55" i="2"/>
  <c r="Y57" i="2"/>
  <c r="Y61" i="2"/>
  <c r="Y152" i="2"/>
  <c r="Y154" i="2"/>
  <c r="Y156" i="2"/>
  <c r="Y158" i="2"/>
  <c r="V172" i="2"/>
  <c r="V423" i="2"/>
  <c r="Y472" i="2"/>
  <c r="Y482" i="2"/>
  <c r="Y484" i="2"/>
  <c r="Y488" i="2"/>
  <c r="Y166" i="2"/>
  <c r="V190" i="2"/>
  <c r="V194" i="2"/>
  <c r="Y988" i="2"/>
  <c r="V8" i="2"/>
  <c r="Y101" i="2"/>
  <c r="Y188" i="2"/>
  <c r="Y192" i="2"/>
  <c r="Y196" i="2"/>
  <c r="Y210" i="2"/>
  <c r="Y212" i="2"/>
  <c r="Y214" i="2"/>
  <c r="Y216" i="2"/>
  <c r="V268" i="2"/>
  <c r="V270" i="2"/>
  <c r="V284" i="2"/>
  <c r="V286" i="2"/>
  <c r="V396" i="2"/>
  <c r="V400" i="2"/>
  <c r="Y471" i="2"/>
  <c r="V491" i="2"/>
  <c r="V493" i="2"/>
  <c r="V495" i="2"/>
  <c r="V497" i="2"/>
  <c r="V507" i="2"/>
  <c r="V565" i="2"/>
  <c r="V577" i="2"/>
  <c r="V579" i="2"/>
  <c r="V581" i="2"/>
  <c r="V587" i="2"/>
  <c r="V589" i="2"/>
  <c r="V591" i="2"/>
  <c r="V603" i="2"/>
  <c r="V605" i="2"/>
  <c r="V607" i="2"/>
  <c r="V611" i="2"/>
  <c r="V613" i="2"/>
  <c r="V615" i="2"/>
  <c r="V619" i="2"/>
  <c r="V621" i="2"/>
  <c r="V623" i="2"/>
  <c r="V823" i="2"/>
  <c r="V845" i="2"/>
  <c r="V849" i="2"/>
  <c r="Y6" i="2"/>
  <c r="Y8" i="2"/>
  <c r="Y12" i="2"/>
  <c r="Y14" i="2"/>
  <c r="Y22" i="2"/>
  <c r="V82" i="2"/>
  <c r="V84" i="2"/>
  <c r="V86" i="2"/>
  <c r="V88" i="2"/>
  <c r="V90" i="2"/>
  <c r="V92" i="2"/>
  <c r="V94" i="2"/>
  <c r="V96" i="2"/>
  <c r="V98" i="2"/>
  <c r="V100" i="2"/>
  <c r="V102" i="2"/>
  <c r="V104" i="2"/>
  <c r="V106" i="2"/>
  <c r="V108" i="2"/>
  <c r="V110" i="2"/>
  <c r="V112" i="2"/>
  <c r="V114" i="2"/>
  <c r="Y153" i="2"/>
  <c r="V171" i="2"/>
  <c r="Y3" i="2"/>
  <c r="V19" i="2"/>
  <c r="V21" i="2"/>
  <c r="Y24" i="2"/>
  <c r="V46" i="2"/>
  <c r="V48" i="2"/>
  <c r="Y69" i="2"/>
  <c r="Y71" i="2"/>
  <c r="Y73" i="2"/>
  <c r="Y75" i="2"/>
  <c r="Y77" i="2"/>
  <c r="Y79" i="2"/>
  <c r="V121" i="2"/>
  <c r="V142" i="2"/>
  <c r="V146" i="2"/>
  <c r="Y38" i="2"/>
  <c r="Y40" i="2"/>
  <c r="V62" i="2"/>
  <c r="V64" i="2"/>
  <c r="Y103" i="2"/>
  <c r="Y105" i="2"/>
  <c r="Y107" i="2"/>
  <c r="Y109" i="2"/>
  <c r="Y111" i="2"/>
  <c r="Y113" i="2"/>
  <c r="Y115" i="2"/>
  <c r="Y117" i="2"/>
  <c r="Y119" i="2"/>
  <c r="Y121" i="2"/>
  <c r="Y144" i="2"/>
  <c r="Y146" i="2"/>
  <c r="Y148" i="2"/>
  <c r="Y9" i="2"/>
  <c r="Y11" i="2"/>
  <c r="Y13" i="2"/>
  <c r="Y17" i="2"/>
  <c r="V25" i="2"/>
  <c r="V27" i="2"/>
  <c r="V29" i="2"/>
  <c r="V31" i="2"/>
  <c r="V33" i="2"/>
  <c r="Y54" i="2"/>
  <c r="Y56" i="2"/>
  <c r="Y58" i="2"/>
  <c r="Y60" i="2"/>
  <c r="V66" i="2"/>
  <c r="V68" i="2"/>
  <c r="V74" i="2"/>
  <c r="V78" i="2"/>
  <c r="V80" i="2"/>
  <c r="Y129" i="2"/>
  <c r="V41" i="2"/>
  <c r="V45" i="2"/>
  <c r="V16" i="2"/>
  <c r="Y25" i="2"/>
  <c r="Y27" i="2"/>
  <c r="Y29" i="2"/>
  <c r="Y31" i="2"/>
  <c r="Y33" i="2"/>
  <c r="V55" i="2"/>
  <c r="V57" i="2"/>
  <c r="Y182" i="2"/>
  <c r="Y49" i="2"/>
  <c r="V67" i="2"/>
  <c r="V69" i="2"/>
  <c r="V71" i="2"/>
  <c r="V73" i="2"/>
  <c r="V75" i="2"/>
  <c r="V77" i="2"/>
  <c r="V79" i="2"/>
  <c r="V81" i="2"/>
  <c r="Y190" i="2"/>
  <c r="Y206" i="2"/>
  <c r="Y490" i="2"/>
  <c r="V972" i="2"/>
  <c r="V988" i="2"/>
  <c r="V128" i="2"/>
  <c r="Y135" i="2"/>
  <c r="V137" i="2"/>
  <c r="V143" i="2"/>
  <c r="V147" i="2"/>
  <c r="Y150" i="2"/>
  <c r="Y218" i="2"/>
  <c r="Y222" i="2"/>
  <c r="V132" i="2"/>
  <c r="Y139" i="2"/>
  <c r="V149" i="2"/>
  <c r="V151" i="2"/>
  <c r="Y164" i="2"/>
  <c r="V176" i="2"/>
  <c r="V180" i="2"/>
  <c r="Y185" i="2"/>
  <c r="Y187" i="2"/>
  <c r="Y191" i="2"/>
  <c r="V201" i="2"/>
  <c r="V203" i="2"/>
  <c r="V229" i="2"/>
  <c r="V231" i="2"/>
  <c r="V235" i="2"/>
  <c r="V237" i="2"/>
  <c r="V239" i="2"/>
  <c r="Y244" i="2"/>
  <c r="Y246" i="2"/>
  <c r="Y282" i="2"/>
  <c r="Y366" i="2"/>
  <c r="Y368" i="2"/>
  <c r="Y370" i="2"/>
  <c r="Y372" i="2"/>
  <c r="Y374" i="2"/>
  <c r="Y376" i="2"/>
  <c r="Y378" i="2"/>
  <c r="Y380" i="2"/>
  <c r="Y382" i="2"/>
  <c r="Y384" i="2"/>
  <c r="Y390" i="2"/>
  <c r="Y392" i="2"/>
  <c r="Y394" i="2"/>
  <c r="V404" i="2"/>
  <c r="V430" i="2"/>
  <c r="Y485" i="2"/>
  <c r="Y487" i="2"/>
  <c r="Y489" i="2"/>
  <c r="V551" i="2"/>
  <c r="V819" i="2"/>
  <c r="Y880" i="2"/>
  <c r="Y882" i="2"/>
  <c r="Y912" i="2"/>
  <c r="Y952" i="2"/>
  <c r="Y143" i="2"/>
  <c r="Y147" i="2"/>
  <c r="V159" i="2"/>
  <c r="V182" i="2"/>
  <c r="V184" i="2"/>
  <c r="Y195" i="2"/>
  <c r="V249" i="2"/>
  <c r="V253" i="2"/>
  <c r="V255" i="2"/>
  <c r="Y398" i="2"/>
  <c r="Y533" i="2"/>
  <c r="Y547" i="2"/>
  <c r="Y559" i="2"/>
  <c r="Y563" i="2"/>
  <c r="Y591" i="2"/>
  <c r="Y597" i="2"/>
  <c r="Y599" i="2"/>
  <c r="Y605" i="2"/>
  <c r="Y615" i="2"/>
  <c r="Y621" i="2"/>
  <c r="V853" i="2"/>
  <c r="V861" i="2"/>
  <c r="V909" i="2"/>
  <c r="V913" i="2"/>
  <c r="Y155" i="2"/>
  <c r="V163" i="2"/>
  <c r="V167" i="2"/>
  <c r="Y176" i="2"/>
  <c r="V188" i="2"/>
  <c r="Y227" i="2"/>
  <c r="Y235" i="2"/>
  <c r="Y239" i="2"/>
  <c r="V267" i="2"/>
  <c r="V269" i="2"/>
  <c r="V273" i="2"/>
  <c r="V281" i="2"/>
  <c r="V283" i="2"/>
  <c r="V285" i="2"/>
  <c r="V289" i="2"/>
  <c r="V367" i="2"/>
  <c r="V377" i="2"/>
  <c r="V379" i="2"/>
  <c r="V383" i="2"/>
  <c r="V391" i="2"/>
  <c r="Y404" i="2"/>
  <c r="Y406" i="2"/>
  <c r="Y408" i="2"/>
  <c r="Y410" i="2"/>
  <c r="Y414" i="2"/>
  <c r="Y418" i="2"/>
  <c r="V482" i="2"/>
  <c r="Y623" i="2"/>
  <c r="Y629" i="2"/>
  <c r="Y631" i="2"/>
  <c r="Y637" i="2"/>
  <c r="Y657" i="2"/>
  <c r="Y659" i="2"/>
  <c r="Y661" i="2"/>
  <c r="Y663" i="2"/>
  <c r="Y665" i="2"/>
  <c r="Y669" i="2"/>
  <c r="Y675" i="2"/>
  <c r="Y677" i="2"/>
  <c r="Y679" i="2"/>
  <c r="Y681" i="2"/>
  <c r="Y689" i="2"/>
  <c r="Y697" i="2"/>
  <c r="Y711" i="2"/>
  <c r="Y719" i="2"/>
  <c r="Y725" i="2"/>
  <c r="Y727" i="2"/>
  <c r="Y729" i="2"/>
  <c r="Y731" i="2"/>
  <c r="Y733" i="2"/>
  <c r="Y735" i="2"/>
  <c r="Y737" i="2"/>
  <c r="Y739" i="2"/>
  <c r="Y741" i="2"/>
  <c r="Y743" i="2"/>
  <c r="Y745" i="2"/>
  <c r="Y747" i="2"/>
  <c r="Y749" i="2"/>
  <c r="Y751" i="2"/>
  <c r="Y753" i="2"/>
  <c r="Y755" i="2"/>
  <c r="Y757" i="2"/>
  <c r="Y759" i="2"/>
  <c r="Y761" i="2"/>
  <c r="Y763" i="2"/>
  <c r="Y765" i="2"/>
  <c r="Y767" i="2"/>
  <c r="Y769" i="2"/>
  <c r="Y771" i="2"/>
  <c r="Y773" i="2"/>
  <c r="Y775" i="2"/>
  <c r="Y777" i="2"/>
  <c r="Y779" i="2"/>
  <c r="Y781" i="2"/>
  <c r="Y783" i="2"/>
  <c r="Y785" i="2"/>
  <c r="Y787" i="2"/>
  <c r="Y789" i="2"/>
  <c r="Y791" i="2"/>
  <c r="Y793" i="2"/>
  <c r="Y795" i="2"/>
  <c r="V977" i="2"/>
  <c r="V985" i="2"/>
  <c r="V987" i="2"/>
  <c r="V989" i="2"/>
  <c r="V200" i="2"/>
  <c r="V206" i="2"/>
  <c r="V214" i="2"/>
  <c r="Y249" i="2"/>
  <c r="Y251" i="2"/>
  <c r="Y255" i="2"/>
  <c r="V399" i="2"/>
  <c r="V494" i="2"/>
  <c r="V498" i="2"/>
  <c r="V510" i="2"/>
  <c r="V544" i="2"/>
  <c r="V546" i="2"/>
  <c r="V548" i="2"/>
  <c r="V560" i="2"/>
  <c r="V562" i="2"/>
  <c r="V564" i="2"/>
  <c r="V576" i="2"/>
  <c r="V580" i="2"/>
  <c r="V584" i="2"/>
  <c r="V588" i="2"/>
  <c r="V602" i="2"/>
  <c r="V604" i="2"/>
  <c r="V612" i="2"/>
  <c r="V618" i="2"/>
  <c r="V620" i="2"/>
  <c r="Y893" i="2"/>
  <c r="Y897" i="2"/>
  <c r="Y901" i="2"/>
  <c r="Y905" i="2"/>
  <c r="Y909" i="2"/>
  <c r="Y925" i="2"/>
  <c r="Y929" i="2"/>
  <c r="Y933" i="2"/>
  <c r="Y937" i="2"/>
  <c r="BG36" i="4"/>
  <c r="X46" i="4"/>
  <c r="BO72" i="4"/>
  <c r="BH20" i="4"/>
  <c r="BP27" i="4"/>
  <c r="BH28" i="4"/>
  <c r="BG29" i="4"/>
  <c r="BH36" i="4"/>
  <c r="X37" i="4"/>
  <c r="BH52" i="4"/>
  <c r="BF72" i="4"/>
  <c r="BF76" i="4"/>
  <c r="Y5" i="2"/>
  <c r="Y21" i="2"/>
  <c r="V59" i="2"/>
  <c r="V61" i="2"/>
  <c r="BJ72" i="4"/>
  <c r="BJ76" i="4"/>
  <c r="Y7" i="2"/>
  <c r="V13" i="2"/>
  <c r="Y16" i="2"/>
  <c r="Y23" i="2"/>
  <c r="Y42" i="2"/>
  <c r="Y44" i="2"/>
  <c r="V50" i="2"/>
  <c r="V52" i="2"/>
  <c r="Y59" i="2"/>
  <c r="V63" i="2"/>
  <c r="V65" i="2"/>
  <c r="Y74" i="2"/>
  <c r="Y76" i="2"/>
  <c r="Y78" i="2"/>
  <c r="Y80" i="2"/>
  <c r="Y145" i="2"/>
  <c r="V164" i="2"/>
  <c r="Y167" i="2"/>
  <c r="V173" i="2"/>
  <c r="Y178" i="2"/>
  <c r="Y226" i="2"/>
  <c r="Y228" i="2"/>
  <c r="Y230" i="2"/>
  <c r="BK13" i="4"/>
  <c r="BH8" i="4"/>
  <c r="X9" i="4"/>
  <c r="P10" i="4"/>
  <c r="BL15" i="4"/>
  <c r="AV17" i="4"/>
  <c r="AY17" i="4" s="1"/>
  <c r="X18" i="4"/>
  <c r="V28" i="4"/>
  <c r="BL29" i="4"/>
  <c r="BH30" i="4"/>
  <c r="R33" i="4"/>
  <c r="R40" i="4"/>
  <c r="BF52" i="4"/>
  <c r="P41" i="4"/>
  <c r="W42" i="4"/>
  <c r="BH42" i="4"/>
  <c r="P45" i="4"/>
  <c r="BH46" i="4"/>
  <c r="P57" i="4"/>
  <c r="BP58" i="4"/>
  <c r="BJ60" i="4"/>
  <c r="BP62" i="4"/>
  <c r="BJ64" i="4"/>
  <c r="BP66" i="4"/>
  <c r="BN72" i="4"/>
  <c r="BF73" i="4"/>
  <c r="BF77" i="4"/>
  <c r="BN102" i="4"/>
  <c r="BO96" i="4"/>
  <c r="Y2" i="2"/>
  <c r="V15" i="2"/>
  <c r="Y18" i="2"/>
  <c r="Y35" i="2"/>
  <c r="Y46" i="2"/>
  <c r="Y48" i="2"/>
  <c r="V54" i="2"/>
  <c r="V56" i="2"/>
  <c r="Y63" i="2"/>
  <c r="Y82" i="2"/>
  <c r="Y84" i="2"/>
  <c r="Y86" i="2"/>
  <c r="Y88" i="2"/>
  <c r="Y90" i="2"/>
  <c r="V120" i="2"/>
  <c r="V122" i="2"/>
  <c r="Y127" i="2"/>
  <c r="Y138" i="2"/>
  <c r="V155" i="2"/>
  <c r="V166" i="2"/>
  <c r="Y169" i="2"/>
  <c r="Y209" i="2"/>
  <c r="Y211" i="2"/>
  <c r="Y213" i="2"/>
  <c r="V221" i="2"/>
  <c r="V223" i="2"/>
  <c r="V225" i="2"/>
  <c r="BG3" i="4"/>
  <c r="BM15" i="4"/>
  <c r="P35" i="4"/>
  <c r="W40" i="4"/>
  <c r="BO70" i="4"/>
  <c r="BJ73" i="4"/>
  <c r="BJ77" i="4"/>
  <c r="BP79" i="4"/>
  <c r="BL80" i="4"/>
  <c r="BG94" i="4"/>
  <c r="BO94" i="4"/>
  <c r="BP95" i="4"/>
  <c r="I38" i="1"/>
  <c r="I39" i="1" s="1"/>
  <c r="Y4" i="2"/>
  <c r="V17" i="2"/>
  <c r="Y20" i="2"/>
  <c r="Y50" i="2"/>
  <c r="Y52" i="2"/>
  <c r="V58" i="2"/>
  <c r="V60" i="2"/>
  <c r="Y67" i="2"/>
  <c r="Y102" i="2"/>
  <c r="Y104" i="2"/>
  <c r="Y106" i="2"/>
  <c r="Y108" i="2"/>
  <c r="Y110" i="2"/>
  <c r="Y112" i="2"/>
  <c r="V124" i="2"/>
  <c r="V126" i="2"/>
  <c r="Y151" i="2"/>
  <c r="V157" i="2"/>
  <c r="Y162" i="2"/>
  <c r="Y186" i="2"/>
  <c r="Y215" i="2"/>
  <c r="BH29" i="4"/>
  <c r="P3" i="4"/>
  <c r="BK3" i="4"/>
  <c r="BG7" i="4"/>
  <c r="BL8" i="4"/>
  <c r="X10" i="4"/>
  <c r="BG10" i="4"/>
  <c r="AV3" i="4"/>
  <c r="AY3" i="4" s="1"/>
  <c r="BO3" i="4"/>
  <c r="BM8" i="4"/>
  <c r="Z10" i="4"/>
  <c r="BH10" i="4"/>
  <c r="X11" i="4"/>
  <c r="V24" i="4"/>
  <c r="W26" i="4"/>
  <c r="BF26" i="4"/>
  <c r="BP31" i="4"/>
  <c r="X33" i="4"/>
  <c r="P34" i="4"/>
  <c r="R35" i="4"/>
  <c r="P38" i="4"/>
  <c r="AV38" i="4"/>
  <c r="BH48" i="4"/>
  <c r="BH57" i="4"/>
  <c r="BH61" i="4"/>
  <c r="BF70" i="4"/>
  <c r="BF74" i="4"/>
  <c r="BP81" i="4"/>
  <c r="BP82" i="4"/>
  <c r="BP94" i="4"/>
  <c r="W8" i="4"/>
  <c r="BG8" i="4"/>
  <c r="BH15" i="4"/>
  <c r="BP25" i="4"/>
  <c r="V13" i="4"/>
  <c r="BL13" i="4"/>
  <c r="W13" i="4"/>
  <c r="BM13" i="4"/>
  <c r="V26" i="4"/>
  <c r="W28" i="4"/>
  <c r="AV29" i="4"/>
  <c r="X13" i="4"/>
  <c r="BP13" i="4"/>
  <c r="BE14" i="4"/>
  <c r="W15" i="4"/>
  <c r="BS15" i="4"/>
  <c r="BI16" i="4"/>
  <c r="X17" i="4"/>
  <c r="P37" i="4"/>
  <c r="X38" i="4"/>
  <c r="BI47" i="4"/>
  <c r="X41" i="4"/>
  <c r="P43" i="4"/>
  <c r="X45" i="4"/>
  <c r="BP93" i="4"/>
  <c r="M38" i="1"/>
  <c r="M39" i="1" s="1"/>
  <c r="Y15" i="2"/>
  <c r="V47" i="2"/>
  <c r="V49" i="2"/>
  <c r="V83" i="2"/>
  <c r="V85" i="2"/>
  <c r="V87" i="2"/>
  <c r="V89" i="2"/>
  <c r="V91" i="2"/>
  <c r="V93" i="2"/>
  <c r="V95" i="2"/>
  <c r="V97" i="2"/>
  <c r="V99" i="2"/>
  <c r="V101" i="2"/>
  <c r="V139" i="2"/>
  <c r="V196" i="2"/>
  <c r="V202" i="2"/>
  <c r="V204" i="2"/>
  <c r="AV12" i="4"/>
  <c r="AY12" i="4" s="1"/>
  <c r="BE13" i="4"/>
  <c r="V14" i="4"/>
  <c r="X42" i="4"/>
  <c r="P44" i="4"/>
  <c r="BO16" i="4"/>
  <c r="BK7" i="4"/>
  <c r="BH13" i="4"/>
  <c r="X3" i="4"/>
  <c r="BL10" i="4"/>
  <c r="BE12" i="4"/>
  <c r="AA13" i="4"/>
  <c r="BM14" i="4"/>
  <c r="X15" i="4"/>
  <c r="BK16" i="4"/>
  <c r="S21" i="4"/>
  <c r="V22" i="4"/>
  <c r="W24" i="4"/>
  <c r="BF24" i="4"/>
  <c r="AA26" i="4"/>
  <c r="BH26" i="4"/>
  <c r="S29" i="4"/>
  <c r="P30" i="4"/>
  <c r="Z31" i="4"/>
  <c r="BL32" i="4"/>
  <c r="X34" i="4"/>
  <c r="BG34" i="4"/>
  <c r="P47" i="4"/>
  <c r="BJ48" i="4"/>
  <c r="BE56" i="4"/>
  <c r="BG56" i="4"/>
  <c r="BL57" i="4"/>
  <c r="BL61" i="4"/>
  <c r="BJ70" i="4"/>
  <c r="BJ74" i="4"/>
  <c r="BP80" i="4"/>
  <c r="BS81" i="4"/>
  <c r="BS82" i="4"/>
  <c r="BF83" i="4"/>
  <c r="BP86" i="4"/>
  <c r="BI14" i="4"/>
  <c r="P4" i="4"/>
  <c r="BI12" i="4"/>
  <c r="P16" i="4"/>
  <c r="W22" i="4"/>
  <c r="AA24" i="4"/>
  <c r="AA31" i="4"/>
  <c r="P32" i="4"/>
  <c r="Z34" i="4"/>
  <c r="X35" i="4"/>
  <c r="R37" i="4"/>
  <c r="Z38" i="4"/>
  <c r="X43" i="4"/>
  <c r="W46" i="4"/>
  <c r="BM56" i="4"/>
  <c r="BN70" i="4"/>
  <c r="BN84" i="4"/>
  <c r="BP85" i="4"/>
  <c r="BS86" i="4"/>
  <c r="BN91" i="4"/>
  <c r="V7" i="2"/>
  <c r="Y10" i="2"/>
  <c r="Y19" i="2"/>
  <c r="V23" i="2"/>
  <c r="Y26" i="2"/>
  <c r="Y28" i="2"/>
  <c r="Y30" i="2"/>
  <c r="Y32" i="2"/>
  <c r="Y34" i="2"/>
  <c r="Y36" i="2"/>
  <c r="V40" i="2"/>
  <c r="Y47" i="2"/>
  <c r="V51" i="2"/>
  <c r="V53" i="2"/>
  <c r="Y62" i="2"/>
  <c r="Y64" i="2"/>
  <c r="V70" i="2"/>
  <c r="V72" i="2"/>
  <c r="Y128" i="2"/>
  <c r="V134" i="2"/>
  <c r="Y137" i="2"/>
  <c r="V141" i="2"/>
  <c r="V156" i="2"/>
  <c r="Y159" i="2"/>
  <c r="V165" i="2"/>
  <c r="Y170" i="2"/>
  <c r="Y183" i="2"/>
  <c r="V189" i="2"/>
  <c r="Y194" i="2"/>
  <c r="V236" i="2"/>
  <c r="V699" i="2"/>
  <c r="V703" i="2"/>
  <c r="V705" i="2"/>
  <c r="V711" i="2"/>
  <c r="V713" i="2"/>
  <c r="V719" i="2"/>
  <c r="V721" i="2"/>
  <c r="V727" i="2"/>
  <c r="V731" i="2"/>
  <c r="V733" i="2"/>
  <c r="V735" i="2"/>
  <c r="V739" i="2"/>
  <c r="V741" i="2"/>
  <c r="V743" i="2"/>
  <c r="V747" i="2"/>
  <c r="V749" i="2"/>
  <c r="V751" i="2"/>
  <c r="V753" i="2"/>
  <c r="V755" i="2"/>
  <c r="V757" i="2"/>
  <c r="V759" i="2"/>
  <c r="V761" i="2"/>
  <c r="V763" i="2"/>
  <c r="V765" i="2"/>
  <c r="V767" i="2"/>
  <c r="V769" i="2"/>
  <c r="V771" i="2"/>
  <c r="V773" i="2"/>
  <c r="V775" i="2"/>
  <c r="V777" i="2"/>
  <c r="V779" i="2"/>
  <c r="V781" i="2"/>
  <c r="V783" i="2"/>
  <c r="V785" i="2"/>
  <c r="V787" i="2"/>
  <c r="V789" i="2"/>
  <c r="V791" i="2"/>
  <c r="V793" i="2"/>
  <c r="V795" i="2"/>
  <c r="V797" i="2"/>
  <c r="V799" i="2"/>
  <c r="V801" i="2"/>
  <c r="V803" i="2"/>
  <c r="V805" i="2"/>
  <c r="V807" i="2"/>
  <c r="V809" i="2"/>
  <c r="V811" i="2"/>
  <c r="V813" i="2"/>
  <c r="V815" i="2"/>
  <c r="V817" i="2"/>
  <c r="Y902" i="2"/>
  <c r="Y904" i="2"/>
  <c r="Y906" i="2"/>
  <c r="Y908" i="2"/>
  <c r="Y910" i="2"/>
  <c r="V948" i="2"/>
  <c r="V950" i="2"/>
  <c r="V964" i="2"/>
  <c r="V966" i="2"/>
  <c r="V970" i="2"/>
  <c r="Y989" i="2"/>
  <c r="Y995" i="2"/>
  <c r="V244" i="2"/>
  <c r="V246" i="2"/>
  <c r="V248" i="2"/>
  <c r="Y259" i="2"/>
  <c r="Y263" i="2"/>
  <c r="V271" i="2"/>
  <c r="V372" i="2"/>
  <c r="V374" i="2"/>
  <c r="V378" i="2"/>
  <c r="V382" i="2"/>
  <c r="V390" i="2"/>
  <c r="V434" i="2"/>
  <c r="V442" i="2"/>
  <c r="Y506" i="2"/>
  <c r="Y888" i="2"/>
  <c r="Y890" i="2"/>
  <c r="V411" i="2"/>
  <c r="Y420" i="2"/>
  <c r="Y422" i="2"/>
  <c r="Y424" i="2"/>
  <c r="Y426" i="2"/>
  <c r="Y428" i="2"/>
  <c r="Y430" i="2"/>
  <c r="Y432" i="2"/>
  <c r="Y434" i="2"/>
  <c r="Y436" i="2"/>
  <c r="Y438" i="2"/>
  <c r="Y440" i="2"/>
  <c r="Y442" i="2"/>
  <c r="Y522" i="2"/>
  <c r="Y647" i="2"/>
  <c r="Y797" i="2"/>
  <c r="Y799" i="2"/>
  <c r="Y801" i="2"/>
  <c r="Y803" i="2"/>
  <c r="Y805" i="2"/>
  <c r="Y807" i="2"/>
  <c r="Y809" i="2"/>
  <c r="Y811" i="2"/>
  <c r="Y813" i="2"/>
  <c r="Y815" i="2"/>
  <c r="Y817" i="2"/>
  <c r="Y819" i="2"/>
  <c r="Y821" i="2"/>
  <c r="Y823" i="2"/>
  <c r="Y829" i="2"/>
  <c r="Y831" i="2"/>
  <c r="Y833" i="2"/>
  <c r="Y839" i="2"/>
  <c r="Y841" i="2"/>
  <c r="Y843" i="2"/>
  <c r="V885" i="2"/>
  <c r="V889" i="2"/>
  <c r="V893" i="2"/>
  <c r="V897" i="2"/>
  <c r="Y920" i="2"/>
  <c r="Y936" i="2"/>
  <c r="Y944" i="2"/>
  <c r="Y954" i="2"/>
  <c r="Y956" i="2"/>
  <c r="Y958" i="2"/>
  <c r="Y960" i="2"/>
  <c r="Y962" i="2"/>
  <c r="Y964" i="2"/>
  <c r="Y966" i="2"/>
  <c r="V998" i="2"/>
  <c r="Y92" i="2"/>
  <c r="Y94" i="2"/>
  <c r="Y96" i="2"/>
  <c r="Y98" i="2"/>
  <c r="Y100" i="2"/>
  <c r="V116" i="2"/>
  <c r="V118" i="2"/>
  <c r="Y123" i="2"/>
  <c r="Y125" i="2"/>
  <c r="V129" i="2"/>
  <c r="V138" i="2"/>
  <c r="Y141" i="2"/>
  <c r="V145" i="2"/>
  <c r="V154" i="2"/>
  <c r="Y157" i="2"/>
  <c r="V161" i="2"/>
  <c r="V170" i="2"/>
  <c r="Y173" i="2"/>
  <c r="V177" i="2"/>
  <c r="V186" i="2"/>
  <c r="Y189" i="2"/>
  <c r="V193" i="2"/>
  <c r="Y200" i="2"/>
  <c r="Y204" i="2"/>
  <c r="V210" i="2"/>
  <c r="Y217" i="2"/>
  <c r="Y223" i="2"/>
  <c r="V227" i="2"/>
  <c r="Y234" i="2"/>
  <c r="Y238" i="2"/>
  <c r="Y240" i="2"/>
  <c r="V260" i="2"/>
  <c r="V264" i="2"/>
  <c r="Y275" i="2"/>
  <c r="Y279" i="2"/>
  <c r="V287" i="2"/>
  <c r="V398" i="2"/>
  <c r="V415" i="2"/>
  <c r="Y491" i="2"/>
  <c r="Y493" i="2"/>
  <c r="V531" i="2"/>
  <c r="Y538" i="2"/>
  <c r="Y574" i="2"/>
  <c r="Y576" i="2"/>
  <c r="Y590" i="2"/>
  <c r="V634" i="2"/>
  <c r="V636" i="2"/>
  <c r="V642" i="2"/>
  <c r="V644" i="2"/>
  <c r="Y701" i="2"/>
  <c r="Y713" i="2"/>
  <c r="Y861" i="2"/>
  <c r="Y865" i="2"/>
  <c r="Y869" i="2"/>
  <c r="Y873" i="2"/>
  <c r="Y877" i="2"/>
  <c r="V917" i="2"/>
  <c r="V921" i="2"/>
  <c r="V925" i="2"/>
  <c r="V929" i="2"/>
  <c r="V941" i="2"/>
  <c r="V945" i="2"/>
  <c r="Y976" i="2"/>
  <c r="Y978" i="2"/>
  <c r="Y980" i="2"/>
  <c r="Y982" i="2"/>
  <c r="Y984" i="2"/>
  <c r="Y468" i="2"/>
  <c r="Y470" i="2"/>
  <c r="V486" i="2"/>
  <c r="Y497" i="2"/>
  <c r="Y509" i="2"/>
  <c r="V539" i="2"/>
  <c r="V543" i="2"/>
  <c r="V545" i="2"/>
  <c r="V549" i="2"/>
  <c r="V557" i="2"/>
  <c r="V559" i="2"/>
  <c r="V561" i="2"/>
  <c r="V563" i="2"/>
  <c r="Y592" i="2"/>
  <c r="Y598" i="2"/>
  <c r="Y600" i="2"/>
  <c r="Y606" i="2"/>
  <c r="Y616" i="2"/>
  <c r="Y622" i="2"/>
  <c r="V947" i="2"/>
  <c r="V953" i="2"/>
  <c r="V969" i="2"/>
  <c r="Y990" i="2"/>
  <c r="Y992" i="2"/>
  <c r="V174" i="2"/>
  <c r="Y177" i="2"/>
  <c r="V181" i="2"/>
  <c r="Y193" i="2"/>
  <c r="V199" i="2"/>
  <c r="V205" i="2"/>
  <c r="Y208" i="2"/>
  <c r="V220" i="2"/>
  <c r="V222" i="2"/>
  <c r="V224" i="2"/>
  <c r="Y231" i="2"/>
  <c r="V243" i="2"/>
  <c r="Y250" i="2"/>
  <c r="Y254" i="2"/>
  <c r="V385" i="2"/>
  <c r="V387" i="2"/>
  <c r="Y396" i="2"/>
  <c r="V445" i="2"/>
  <c r="V447" i="2"/>
  <c r="V451" i="2"/>
  <c r="V453" i="2"/>
  <c r="V459" i="2"/>
  <c r="V478" i="2"/>
  <c r="Y517" i="2"/>
  <c r="V573" i="2"/>
  <c r="Y642" i="2"/>
  <c r="Y644" i="2"/>
  <c r="Y652" i="2"/>
  <c r="Y830" i="2"/>
  <c r="Y832" i="2"/>
  <c r="Y834" i="2"/>
  <c r="Y840" i="2"/>
  <c r="Y842" i="2"/>
  <c r="Y844" i="2"/>
  <c r="Y846" i="2"/>
  <c r="Y848" i="2"/>
  <c r="V886" i="2"/>
  <c r="V890" i="2"/>
  <c r="V894" i="2"/>
  <c r="Y957" i="2"/>
  <c r="Y965" i="2"/>
  <c r="V993" i="2"/>
  <c r="V995" i="2"/>
  <c r="V999" i="2"/>
  <c r="V76" i="2"/>
  <c r="Y83" i="2"/>
  <c r="Y85" i="2"/>
  <c r="Y87" i="2"/>
  <c r="Y89" i="2"/>
  <c r="Y91" i="2"/>
  <c r="Y93" i="2"/>
  <c r="Y95" i="2"/>
  <c r="Y97" i="2"/>
  <c r="Y99" i="2"/>
  <c r="V103" i="2"/>
  <c r="V105" i="2"/>
  <c r="Y124" i="2"/>
  <c r="V130" i="2"/>
  <c r="V135" i="2"/>
  <c r="Y149" i="2"/>
  <c r="V153" i="2"/>
  <c r="V162" i="2"/>
  <c r="Y165" i="2"/>
  <c r="V169" i="2"/>
  <c r="V178" i="2"/>
  <c r="Y181" i="2"/>
  <c r="V185" i="2"/>
  <c r="V192" i="2"/>
  <c r="Y199" i="2"/>
  <c r="Y205" i="2"/>
  <c r="V207" i="2"/>
  <c r="Y241" i="2"/>
  <c r="Y243" i="2"/>
  <c r="Y247" i="2"/>
  <c r="V251" i="2"/>
  <c r="V259" i="2"/>
  <c r="Y268" i="2"/>
  <c r="Y270" i="2"/>
  <c r="Y280" i="2"/>
  <c r="V410" i="2"/>
  <c r="V414" i="2"/>
  <c r="Y480" i="2"/>
  <c r="Y492" i="2"/>
  <c r="V500" i="2"/>
  <c r="V506" i="2"/>
  <c r="V518" i="2"/>
  <c r="V524" i="2"/>
  <c r="V534" i="2"/>
  <c r="Y573" i="2"/>
  <c r="Y575" i="2"/>
  <c r="Y589" i="2"/>
  <c r="V593" i="2"/>
  <c r="V599" i="2"/>
  <c r="V631" i="2"/>
  <c r="V635" i="2"/>
  <c r="V637" i="2"/>
  <c r="V639" i="2"/>
  <c r="V645" i="2"/>
  <c r="V647" i="2"/>
  <c r="V653" i="2"/>
  <c r="V655" i="2"/>
  <c r="V667" i="2"/>
  <c r="V695" i="2"/>
  <c r="V697" i="2"/>
  <c r="Y858" i="2"/>
  <c r="Y862" i="2"/>
  <c r="Y864" i="2"/>
  <c r="Y866" i="2"/>
  <c r="Y870" i="2"/>
  <c r="Y874" i="2"/>
  <c r="Y876" i="2"/>
  <c r="Y878" i="2"/>
  <c r="V918" i="2"/>
  <c r="V926" i="2"/>
  <c r="V942" i="2"/>
  <c r="Y981" i="2"/>
  <c r="V997" i="2"/>
  <c r="Y996" i="2"/>
  <c r="Y993" i="2"/>
  <c r="V992" i="2"/>
  <c r="Y986" i="2"/>
  <c r="Y985" i="2"/>
  <c r="V984" i="2"/>
  <c r="V983" i="2"/>
  <c r="V980" i="2"/>
  <c r="V979" i="2"/>
  <c r="V978" i="2"/>
  <c r="Y975" i="2"/>
  <c r="Y974" i="2"/>
  <c r="Y973" i="2"/>
  <c r="Y972" i="2"/>
  <c r="Y968" i="2"/>
  <c r="V962" i="2"/>
  <c r="V961" i="2"/>
  <c r="Y950" i="2"/>
  <c r="Y949" i="2"/>
  <c r="Y948" i="2"/>
  <c r="Y941" i="2"/>
  <c r="V938" i="2"/>
  <c r="V937" i="2"/>
  <c r="V934" i="2"/>
  <c r="V933" i="2"/>
  <c r="V930" i="2"/>
  <c r="Y928" i="2"/>
  <c r="V922" i="2"/>
  <c r="Y921" i="2"/>
  <c r="Y918" i="2"/>
  <c r="Y917" i="2"/>
  <c r="Y916" i="2"/>
  <c r="Y913" i="2"/>
  <c r="V906" i="2"/>
  <c r="V905" i="2"/>
  <c r="V902" i="2"/>
  <c r="V901" i="2"/>
  <c r="V898" i="2"/>
  <c r="Y896" i="2"/>
  <c r="Y889" i="2"/>
  <c r="Y886" i="2"/>
  <c r="Y885" i="2"/>
  <c r="Y884" i="2"/>
  <c r="V883" i="2"/>
  <c r="Y881" i="2"/>
  <c r="V879" i="2"/>
  <c r="V874" i="2"/>
  <c r="V873" i="2"/>
  <c r="Y872" i="2"/>
  <c r="V870" i="2"/>
  <c r="V866" i="2"/>
  <c r="Y860" i="2"/>
  <c r="V858" i="2"/>
  <c r="Y857" i="2"/>
  <c r="Y856" i="2"/>
  <c r="Y854" i="2"/>
  <c r="Y853" i="2"/>
  <c r="Y852" i="2"/>
  <c r="Y849" i="2"/>
  <c r="Y845" i="2"/>
  <c r="V843" i="2"/>
  <c r="V841" i="2"/>
  <c r="V831" i="2"/>
  <c r="V829" i="2"/>
  <c r="V827" i="2"/>
  <c r="V825" i="2"/>
  <c r="V821" i="2"/>
  <c r="Y786" i="2"/>
  <c r="V745" i="2"/>
  <c r="V737" i="2"/>
  <c r="V729" i="2"/>
  <c r="Y721" i="2"/>
  <c r="Y717" i="2"/>
  <c r="Y712" i="2"/>
  <c r="Y710" i="2"/>
  <c r="Y709" i="2"/>
  <c r="V707" i="2"/>
  <c r="Y705" i="2"/>
  <c r="Y704" i="2"/>
  <c r="Y703" i="2"/>
  <c r="Y702" i="2"/>
  <c r="Y695" i="2"/>
  <c r="V689" i="2"/>
  <c r="Y687" i="2"/>
  <c r="V687" i="2"/>
  <c r="Y685" i="2"/>
  <c r="V681" i="2"/>
  <c r="V679" i="2"/>
  <c r="Y676" i="2"/>
  <c r="Y673" i="2"/>
  <c r="V673" i="2"/>
  <c r="V671" i="2"/>
  <c r="V669" i="2"/>
  <c r="AQ30" i="4"/>
  <c r="AR30" i="4"/>
  <c r="Y655" i="2"/>
  <c r="Y651" i="2"/>
  <c r="Y650" i="2"/>
  <c r="V650" i="2"/>
  <c r="Y649" i="2"/>
  <c r="Y648" i="2"/>
  <c r="V643" i="2"/>
  <c r="V641" i="2"/>
  <c r="Y639" i="2"/>
  <c r="V633" i="2"/>
  <c r="V629" i="2"/>
  <c r="V628" i="2"/>
  <c r="V627" i="2"/>
  <c r="V626" i="2"/>
  <c r="V617" i="2"/>
  <c r="Y614" i="2"/>
  <c r="Y613" i="2"/>
  <c r="V610" i="2"/>
  <c r="V609" i="2"/>
  <c r="Y608" i="2"/>
  <c r="Y607" i="2"/>
  <c r="V601" i="2"/>
  <c r="V597" i="2"/>
  <c r="V596" i="2"/>
  <c r="V595" i="2"/>
  <c r="V594" i="2"/>
  <c r="V352" i="2"/>
  <c r="V354" i="2"/>
  <c r="V356" i="2"/>
  <c r="V358" i="2"/>
  <c r="V360" i="2"/>
  <c r="V362" i="2"/>
  <c r="V364" i="2"/>
  <c r="V366" i="2"/>
  <c r="V402" i="2"/>
  <c r="V446" i="2"/>
  <c r="V450" i="2"/>
  <c r="V458" i="2"/>
  <c r="Y530" i="2"/>
  <c r="V276" i="2"/>
  <c r="V277" i="2"/>
  <c r="V278" i="2"/>
  <c r="V280" i="2"/>
  <c r="Y286" i="2"/>
  <c r="Y289" i="2"/>
  <c r="Y291" i="2"/>
  <c r="Y292" i="2"/>
  <c r="Y293" i="2"/>
  <c r="Y294" i="2"/>
  <c r="Y295" i="2"/>
  <c r="Y296" i="2"/>
  <c r="Y298" i="2"/>
  <c r="Y299" i="2"/>
  <c r="Y302" i="2"/>
  <c r="Y303" i="2"/>
  <c r="Y304" i="2"/>
  <c r="Y305" i="2"/>
  <c r="Y307" i="2"/>
  <c r="Y308" i="2"/>
  <c r="Y309" i="2"/>
  <c r="Y311" i="2"/>
  <c r="Y312" i="2"/>
  <c r="Y313" i="2"/>
  <c r="Y314" i="2"/>
  <c r="Y315" i="2"/>
  <c r="Y317" i="2"/>
  <c r="Y318" i="2"/>
  <c r="Y319" i="2"/>
  <c r="Y320" i="2"/>
  <c r="Y324" i="2"/>
  <c r="Y325" i="2"/>
  <c r="Y327" i="2"/>
  <c r="Y328" i="2"/>
  <c r="Y329" i="2"/>
  <c r="Y330" i="2"/>
  <c r="Y331" i="2"/>
  <c r="Y332" i="2"/>
  <c r="Y334" i="2"/>
  <c r="Y335" i="2"/>
  <c r="Y336" i="2"/>
  <c r="Y338" i="2"/>
  <c r="Y339" i="2"/>
  <c r="Y340" i="2"/>
  <c r="Y341" i="2"/>
  <c r="Y342" i="2"/>
  <c r="Y344" i="2"/>
  <c r="Y345" i="2"/>
  <c r="Y346" i="2"/>
  <c r="Y347" i="2"/>
  <c r="Y348" i="2"/>
  <c r="Y350" i="2"/>
  <c r="Y351" i="2"/>
  <c r="Y352" i="2"/>
  <c r="Y353" i="2"/>
  <c r="Y354" i="2"/>
  <c r="Y355" i="2"/>
  <c r="Y356" i="2"/>
  <c r="Y357" i="2"/>
  <c r="Y360" i="2"/>
  <c r="Y361" i="2"/>
  <c r="Y363" i="2"/>
  <c r="Y364" i="2"/>
  <c r="Y365" i="2"/>
  <c r="V369" i="2"/>
  <c r="V371" i="2"/>
  <c r="Y386" i="2"/>
  <c r="Y387" i="2"/>
  <c r="Y388" i="2"/>
  <c r="Y389" i="2"/>
  <c r="V394" i="2"/>
  <c r="V395" i="2"/>
  <c r="Y400" i="2"/>
  <c r="Y401" i="2"/>
  <c r="V406" i="2"/>
  <c r="Y416" i="2"/>
  <c r="Y417" i="2"/>
  <c r="V426" i="2"/>
  <c r="V428" i="2"/>
  <c r="V437" i="2"/>
  <c r="V439" i="2"/>
  <c r="V443" i="2"/>
  <c r="Y462" i="2"/>
  <c r="Y463" i="2"/>
  <c r="Y464" i="2"/>
  <c r="Y466" i="2"/>
  <c r="Y467" i="2"/>
  <c r="Y486" i="2"/>
  <c r="Y514" i="2"/>
  <c r="Y579" i="2"/>
  <c r="Y580" i="2"/>
  <c r="V583" i="2"/>
  <c r="V590" i="2"/>
  <c r="Y593" i="2"/>
  <c r="Y594" i="2"/>
  <c r="V598" i="2"/>
  <c r="Y601" i="2"/>
  <c r="Y602" i="2"/>
  <c r="V606" i="2"/>
  <c r="Y609" i="2"/>
  <c r="Y610" i="2"/>
  <c r="V614" i="2"/>
  <c r="Y617" i="2"/>
  <c r="Y618" i="2"/>
  <c r="V622" i="2"/>
  <c r="Y625" i="2"/>
  <c r="Y626" i="2"/>
  <c r="V630" i="2"/>
  <c r="Y633" i="2"/>
  <c r="Y634" i="2"/>
  <c r="AJ111" i="4" s="1"/>
  <c r="V638" i="2"/>
  <c r="Y640" i="2"/>
  <c r="Y641" i="2"/>
  <c r="V657" i="2"/>
  <c r="V659" i="2"/>
  <c r="V661" i="2"/>
  <c r="V473" i="2"/>
  <c r="V479" i="2"/>
  <c r="V480" i="2"/>
  <c r="V481" i="2"/>
  <c r="V501" i="2"/>
  <c r="V502" i="2"/>
  <c r="V503" i="2"/>
  <c r="Y512" i="2"/>
  <c r="V519" i="2"/>
  <c r="Y528" i="2"/>
  <c r="Y529" i="2"/>
  <c r="V535" i="2"/>
  <c r="V538" i="2"/>
  <c r="Y549" i="2"/>
  <c r="Y551" i="2"/>
  <c r="Y552" i="2"/>
  <c r="Y555" i="2"/>
  <c r="Y556" i="2"/>
  <c r="V567" i="2"/>
  <c r="V568" i="2"/>
  <c r="V569" i="2"/>
  <c r="V570" i="2"/>
  <c r="V571" i="2"/>
  <c r="V572" i="2"/>
  <c r="Y581" i="2"/>
  <c r="Y582" i="2"/>
  <c r="Y583" i="2"/>
  <c r="Y584" i="2"/>
  <c r="Y587" i="2"/>
  <c r="Y588" i="2"/>
  <c r="V592" i="2"/>
  <c r="Y595" i="2"/>
  <c r="Y596" i="2"/>
  <c r="V600" i="2"/>
  <c r="Y603" i="2"/>
  <c r="Y604" i="2"/>
  <c r="V608" i="2"/>
  <c r="Y611" i="2"/>
  <c r="Y612" i="2"/>
  <c r="V616" i="2"/>
  <c r="Y619" i="2"/>
  <c r="Y620" i="2"/>
  <c r="V624" i="2"/>
  <c r="Y627" i="2"/>
  <c r="Y628" i="2"/>
  <c r="V632" i="2"/>
  <c r="Y635" i="2"/>
  <c r="Y636" i="2"/>
  <c r="V640" i="2"/>
  <c r="Y643" i="2"/>
  <c r="Y645" i="2"/>
  <c r="Y646" i="2"/>
  <c r="V649" i="2"/>
  <c r="V651" i="2"/>
  <c r="Y653" i="2"/>
  <c r="Y654" i="2"/>
  <c r="V663" i="2"/>
  <c r="V665" i="2"/>
  <c r="Y670" i="2"/>
  <c r="Y671" i="2"/>
  <c r="Y672" i="2"/>
  <c r="V683" i="2"/>
  <c r="V685" i="2"/>
  <c r="Y690" i="2"/>
  <c r="Y691" i="2"/>
  <c r="Y692" i="2"/>
  <c r="Y693" i="2"/>
  <c r="Y868" i="2"/>
  <c r="Y900" i="2"/>
  <c r="Y932" i="2"/>
  <c r="Y412" i="2"/>
  <c r="Y413" i="2"/>
  <c r="V418" i="2"/>
  <c r="V419" i="2"/>
  <c r="V422" i="2"/>
  <c r="V431" i="2"/>
  <c r="V435" i="2"/>
  <c r="Y446" i="2"/>
  <c r="Y447" i="2"/>
  <c r="Y448" i="2"/>
  <c r="Y449" i="2"/>
  <c r="Y450" i="2"/>
  <c r="Y451" i="2"/>
  <c r="Y452" i="2"/>
  <c r="Y455" i="2"/>
  <c r="Y456" i="2"/>
  <c r="Y457" i="2"/>
  <c r="Y458" i="2"/>
  <c r="Y459" i="2"/>
  <c r="V466" i="2"/>
  <c r="V469" i="2"/>
  <c r="V471" i="2"/>
  <c r="Y473" i="2"/>
  <c r="Y474" i="2"/>
  <c r="Y475" i="2"/>
  <c r="Y476" i="2"/>
  <c r="Y477" i="2"/>
  <c r="Y478" i="2"/>
  <c r="Y481" i="2"/>
  <c r="Y498" i="2"/>
  <c r="Y499" i="2"/>
  <c r="Y500" i="2"/>
  <c r="Y501" i="2"/>
  <c r="Y504" i="2"/>
  <c r="Y505" i="2"/>
  <c r="V511" i="2"/>
  <c r="V514" i="2"/>
  <c r="Y520" i="2"/>
  <c r="Y521" i="2"/>
  <c r="V526" i="2"/>
  <c r="V527" i="2"/>
  <c r="V528" i="2"/>
  <c r="V530" i="2"/>
  <c r="Y536" i="2"/>
  <c r="Y537" i="2"/>
  <c r="V552" i="2"/>
  <c r="V553" i="2"/>
  <c r="V554" i="2"/>
  <c r="V555" i="2"/>
  <c r="V556" i="2"/>
  <c r="Y562" i="2"/>
  <c r="Y565" i="2"/>
  <c r="Y566" i="2"/>
  <c r="Y568" i="2"/>
  <c r="Y572" i="2"/>
  <c r="V575" i="2"/>
  <c r="V991" i="2"/>
  <c r="V701" i="2"/>
  <c r="Y706" i="2"/>
  <c r="Y707" i="2"/>
  <c r="Y708" i="2"/>
  <c r="V715" i="2"/>
  <c r="V717" i="2"/>
  <c r="Y722" i="2"/>
  <c r="Y723" i="2"/>
  <c r="Y724" i="2"/>
  <c r="V732" i="2"/>
  <c r="V734" i="2"/>
  <c r="V778" i="2"/>
  <c r="Y835" i="2"/>
  <c r="Y836" i="2"/>
  <c r="Y837" i="2"/>
  <c r="Y838" i="2"/>
  <c r="Y847" i="2"/>
  <c r="V851" i="2"/>
  <c r="Y855" i="2"/>
  <c r="V857" i="2"/>
  <c r="V859" i="2"/>
  <c r="Y863" i="2"/>
  <c r="V865" i="2"/>
  <c r="V867" i="2"/>
  <c r="Y871" i="2"/>
  <c r="V875" i="2"/>
  <c r="Y879" i="2"/>
  <c r="V881" i="2"/>
  <c r="Y887" i="2"/>
  <c r="V891" i="2"/>
  <c r="Y895" i="2"/>
  <c r="V899" i="2"/>
  <c r="Y903" i="2"/>
  <c r="V907" i="2"/>
  <c r="V908" i="2"/>
  <c r="Y911" i="2"/>
  <c r="V915" i="2"/>
  <c r="V916" i="2"/>
  <c r="Y919" i="2"/>
  <c r="V923" i="2"/>
  <c r="V924" i="2"/>
  <c r="Y927" i="2"/>
  <c r="V931" i="2"/>
  <c r="V932" i="2"/>
  <c r="Y935" i="2"/>
  <c r="V939" i="2"/>
  <c r="V940" i="2"/>
  <c r="Y943" i="2"/>
  <c r="Y951" i="2"/>
  <c r="V954" i="2"/>
  <c r="V955" i="2"/>
  <c r="Y959" i="2"/>
  <c r="V963" i="2"/>
  <c r="Y967" i="2"/>
  <c r="V971" i="2"/>
  <c r="Y994" i="2"/>
  <c r="V1000" i="2"/>
  <c r="Y945" i="2"/>
  <c r="V949" i="2"/>
  <c r="Y953" i="2"/>
  <c r="V956" i="2"/>
  <c r="V957" i="2"/>
  <c r="V958" i="2"/>
  <c r="Y961" i="2"/>
  <c r="V965" i="2"/>
  <c r="Y969" i="2"/>
  <c r="V973" i="2"/>
  <c r="V974" i="2"/>
  <c r="Y977" i="2"/>
  <c r="V981" i="2"/>
  <c r="V982" i="2"/>
  <c r="Y983" i="2"/>
  <c r="V986" i="2"/>
  <c r="Y987" i="2"/>
  <c r="V990" i="2"/>
  <c r="Y991" i="2"/>
  <c r="V994" i="2"/>
  <c r="Y997" i="2"/>
  <c r="Y666" i="2"/>
  <c r="Y667" i="2"/>
  <c r="Y668" i="2"/>
  <c r="V675" i="2"/>
  <c r="V677" i="2"/>
  <c r="Y682" i="2"/>
  <c r="Y683" i="2"/>
  <c r="Y684" i="2"/>
  <c r="V691" i="2"/>
  <c r="V693" i="2"/>
  <c r="Y698" i="2"/>
  <c r="Y699" i="2"/>
  <c r="Y700" i="2"/>
  <c r="V709" i="2"/>
  <c r="Y714" i="2"/>
  <c r="Y715" i="2"/>
  <c r="Y716" i="2"/>
  <c r="V723" i="2"/>
  <c r="V725" i="2"/>
  <c r="Y824" i="2"/>
  <c r="Y825" i="2"/>
  <c r="Y826" i="2"/>
  <c r="V833" i="2"/>
  <c r="V835" i="2"/>
  <c r="V837" i="2"/>
  <c r="V839" i="2"/>
  <c r="V847" i="2"/>
  <c r="Y851" i="2"/>
  <c r="V855" i="2"/>
  <c r="Y859" i="2"/>
  <c r="V863" i="2"/>
  <c r="Y867" i="2"/>
  <c r="V869" i="2"/>
  <c r="V871" i="2"/>
  <c r="Y875" i="2"/>
  <c r="V877" i="2"/>
  <c r="Y883" i="2"/>
  <c r="V887" i="2"/>
  <c r="Y891" i="2"/>
  <c r="V895" i="2"/>
  <c r="Y899" i="2"/>
  <c r="V903" i="2"/>
  <c r="Y907" i="2"/>
  <c r="V911" i="2"/>
  <c r="Y915" i="2"/>
  <c r="V919" i="2"/>
  <c r="Y923" i="2"/>
  <c r="V927" i="2"/>
  <c r="Y931" i="2"/>
  <c r="V935" i="2"/>
  <c r="Y939" i="2"/>
  <c r="V943" i="2"/>
  <c r="Y947" i="2"/>
  <c r="V951" i="2"/>
  <c r="Y955" i="2"/>
  <c r="V959" i="2"/>
  <c r="Y963" i="2"/>
  <c r="V967" i="2"/>
  <c r="Y971" i="2"/>
  <c r="V975" i="2"/>
  <c r="Y979" i="2"/>
  <c r="V996" i="2"/>
  <c r="Y998" i="2"/>
  <c r="Y999" i="2"/>
  <c r="V586" i="2"/>
  <c r="Y586" i="2"/>
  <c r="V585" i="2"/>
  <c r="Y585" i="2"/>
  <c r="V582" i="2"/>
  <c r="V578" i="2"/>
  <c r="Y578" i="2"/>
  <c r="Y577" i="2"/>
  <c r="V574" i="2"/>
  <c r="Y571" i="2"/>
  <c r="Y570" i="2"/>
  <c r="Y567" i="2"/>
  <c r="V566" i="2"/>
  <c r="Y561" i="2"/>
  <c r="Y560" i="2"/>
  <c r="V558" i="2"/>
  <c r="Y557" i="2"/>
  <c r="Y554" i="2"/>
  <c r="Y553" i="2"/>
  <c r="V550" i="2"/>
  <c r="V547" i="2"/>
  <c r="Y546" i="2"/>
  <c r="Y545" i="2"/>
  <c r="Y543" i="2"/>
  <c r="V542" i="2"/>
  <c r="V541" i="2"/>
  <c r="V540" i="2"/>
  <c r="Y539" i="2"/>
  <c r="V537" i="2"/>
  <c r="V536" i="2"/>
  <c r="Y535" i="2"/>
  <c r="V533" i="2"/>
  <c r="V532" i="2"/>
  <c r="Y531" i="2"/>
  <c r="V529" i="2"/>
  <c r="Y527" i="2"/>
  <c r="Y525" i="2"/>
  <c r="V525" i="2"/>
  <c r="V523" i="2"/>
  <c r="Y523" i="2"/>
  <c r="V521" i="2"/>
  <c r="V520" i="2"/>
  <c r="Y519" i="2"/>
  <c r="V517" i="2"/>
  <c r="V516" i="2"/>
  <c r="V515" i="2"/>
  <c r="Y515" i="2"/>
  <c r="Y513" i="2"/>
  <c r="V513" i="2"/>
  <c r="V512" i="2"/>
  <c r="Y511" i="2"/>
  <c r="V509" i="2"/>
  <c r="V508" i="2"/>
  <c r="Y507" i="2"/>
  <c r="V505" i="2"/>
  <c r="V504" i="2"/>
  <c r="Y503" i="2"/>
  <c r="Y502" i="2"/>
  <c r="V499" i="2"/>
  <c r="V496" i="2"/>
  <c r="Y495" i="2"/>
  <c r="V492" i="2"/>
  <c r="V489" i="2"/>
  <c r="V488" i="2"/>
  <c r="V485" i="2"/>
  <c r="V484" i="2"/>
  <c r="Y483" i="2"/>
  <c r="Y479" i="2"/>
  <c r="V477" i="2"/>
  <c r="V476" i="2"/>
  <c r="V475" i="2"/>
  <c r="V474" i="2"/>
  <c r="V470" i="2"/>
  <c r="Y469" i="2"/>
  <c r="V468" i="2"/>
  <c r="AK119" i="4" s="1"/>
  <c r="Y465" i="2"/>
  <c r="V465" i="2"/>
  <c r="V464" i="2"/>
  <c r="V463" i="2"/>
  <c r="V462" i="2"/>
  <c r="Y461" i="2"/>
  <c r="V460" i="2"/>
  <c r="V457" i="2"/>
  <c r="V456" i="2"/>
  <c r="V455" i="2"/>
  <c r="V454" i="2"/>
  <c r="Y453" i="2"/>
  <c r="V452" i="2"/>
  <c r="V449" i="2"/>
  <c r="V448" i="2"/>
  <c r="Y445" i="2"/>
  <c r="V444" i="2"/>
  <c r="V441" i="2"/>
  <c r="V440" i="2"/>
  <c r="V438" i="2"/>
  <c r="Y437" i="2"/>
  <c r="V436" i="2"/>
  <c r="V433" i="2"/>
  <c r="V432" i="2"/>
  <c r="Y431" i="2"/>
  <c r="V429" i="2"/>
  <c r="V427" i="2"/>
  <c r="Y427" i="2"/>
  <c r="Y425" i="2"/>
  <c r="V425" i="2"/>
  <c r="V424" i="2"/>
  <c r="Y423" i="2"/>
  <c r="V421" i="2"/>
  <c r="V420" i="2"/>
  <c r="Y419" i="2"/>
  <c r="V417" i="2"/>
  <c r="V416" i="2"/>
  <c r="Y415" i="2"/>
  <c r="V413" i="2"/>
  <c r="V412" i="2"/>
  <c r="Y411" i="2"/>
  <c r="V409" i="2"/>
  <c r="V408" i="2"/>
  <c r="V407" i="2"/>
  <c r="Y407" i="2"/>
  <c r="V405" i="2"/>
  <c r="V403" i="2"/>
  <c r="Y403" i="2"/>
  <c r="V401" i="2"/>
  <c r="Y399" i="2"/>
  <c r="V397" i="2"/>
  <c r="Y395" i="2"/>
  <c r="V393" i="2"/>
  <c r="V392" i="2"/>
  <c r="Y391" i="2"/>
  <c r="V389" i="2"/>
  <c r="V388" i="2"/>
  <c r="V386" i="2"/>
  <c r="Y385" i="2"/>
  <c r="V384" i="2"/>
  <c r="V381" i="2"/>
  <c r="V380" i="2"/>
  <c r="Y377" i="2"/>
  <c r="V376" i="2"/>
  <c r="V375" i="2"/>
  <c r="Y375" i="2"/>
  <c r="Y373" i="2"/>
  <c r="V373" i="2"/>
  <c r="V370" i="2"/>
  <c r="Y369" i="2"/>
  <c r="V368" i="2"/>
  <c r="V365" i="2"/>
  <c r="V363" i="2"/>
  <c r="Y362" i="2"/>
  <c r="V361" i="2"/>
  <c r="Y359" i="2"/>
  <c r="V359" i="2"/>
  <c r="Y358" i="2"/>
  <c r="V357" i="2"/>
  <c r="V355" i="2"/>
  <c r="V353" i="2"/>
  <c r="V351" i="2"/>
  <c r="V350" i="2"/>
  <c r="Y349" i="2"/>
  <c r="V349" i="2"/>
  <c r="V348" i="2"/>
  <c r="V347" i="2"/>
  <c r="V346" i="2"/>
  <c r="V345" i="2"/>
  <c r="V344" i="2"/>
  <c r="Y343" i="2"/>
  <c r="V343" i="2"/>
  <c r="V342" i="2"/>
  <c r="V341" i="2"/>
  <c r="V340" i="2"/>
  <c r="V339" i="2"/>
  <c r="V338" i="2"/>
  <c r="Y337" i="2"/>
  <c r="V337" i="2"/>
  <c r="V336" i="2"/>
  <c r="V335" i="2"/>
  <c r="V334" i="2"/>
  <c r="Y333" i="2"/>
  <c r="V333" i="2"/>
  <c r="V332" i="2"/>
  <c r="V331" i="2"/>
  <c r="V330" i="2"/>
  <c r="V329" i="2"/>
  <c r="V328" i="2"/>
  <c r="V327" i="2"/>
  <c r="Y326" i="2"/>
  <c r="V326" i="2"/>
  <c r="V325" i="2"/>
  <c r="V324" i="2"/>
  <c r="Y323" i="2"/>
  <c r="V323" i="2"/>
  <c r="Y322" i="2"/>
  <c r="V322" i="2"/>
  <c r="Y321" i="2"/>
  <c r="V321" i="2"/>
  <c r="V320" i="2"/>
  <c r="V319" i="2"/>
  <c r="V318" i="2"/>
  <c r="V317" i="2"/>
  <c r="Y316" i="2"/>
  <c r="V316" i="2"/>
  <c r="V315" i="2"/>
  <c r="V314" i="2"/>
  <c r="V313" i="2"/>
  <c r="V312" i="2"/>
  <c r="V311" i="2"/>
  <c r="Y310" i="2"/>
  <c r="V310" i="2"/>
  <c r="V309" i="2"/>
  <c r="V308" i="2"/>
  <c r="V307" i="2"/>
  <c r="Y306" i="2"/>
  <c r="V306" i="2"/>
  <c r="V305" i="2"/>
  <c r="V304" i="2"/>
  <c r="V303" i="2"/>
  <c r="V302" i="2"/>
  <c r="Y301" i="2"/>
  <c r="V301" i="2"/>
  <c r="Y300" i="2"/>
  <c r="V300" i="2"/>
  <c r="V299" i="2"/>
  <c r="V298" i="2"/>
  <c r="Y297" i="2"/>
  <c r="V297" i="2"/>
  <c r="V296" i="2"/>
  <c r="V295" i="2"/>
  <c r="V294" i="2"/>
  <c r="V293" i="2"/>
  <c r="V292" i="2"/>
  <c r="V291" i="2"/>
  <c r="Y290" i="2"/>
  <c r="V290" i="2"/>
  <c r="Y288" i="2"/>
  <c r="V288" i="2"/>
  <c r="Y285" i="2"/>
  <c r="Y284" i="2"/>
  <c r="V282" i="2"/>
  <c r="V279" i="2"/>
  <c r="Y278" i="2"/>
  <c r="Y277" i="2"/>
  <c r="Y276" i="2"/>
  <c r="Y274" i="2"/>
  <c r="V274" i="2"/>
  <c r="Y273" i="2"/>
  <c r="Y272" i="2"/>
  <c r="V272" i="2"/>
  <c r="Y269" i="2"/>
  <c r="Y266" i="2"/>
  <c r="V266" i="2"/>
  <c r="Y265" i="2"/>
  <c r="Y264" i="2"/>
  <c r="V263" i="2"/>
  <c r="V262" i="2"/>
  <c r="V261" i="2"/>
  <c r="Y261" i="2"/>
  <c r="Y260" i="2"/>
  <c r="Y258" i="2"/>
  <c r="V258" i="2"/>
  <c r="Y257" i="2"/>
  <c r="Y256" i="2"/>
  <c r="Y253" i="2"/>
  <c r="Y252" i="2"/>
  <c r="V250" i="2"/>
  <c r="Y248" i="2"/>
  <c r="V247" i="2"/>
  <c r="V245" i="2"/>
  <c r="Y245" i="2"/>
  <c r="Y242" i="2"/>
  <c r="V242" i="2"/>
  <c r="Y237" i="2"/>
  <c r="Y236" i="2"/>
  <c r="V234" i="2"/>
  <c r="Y233" i="2"/>
  <c r="Y232" i="2"/>
  <c r="V232" i="2"/>
  <c r="Y229" i="2"/>
  <c r="V226" i="2"/>
  <c r="Y225" i="2"/>
  <c r="Y224" i="2"/>
  <c r="Y221" i="2"/>
  <c r="Y220" i="2"/>
  <c r="Y219" i="2"/>
  <c r="V218" i="2"/>
  <c r="B12" i="31"/>
  <c r="B12" i="28"/>
  <c r="B12" i="5"/>
  <c r="B12" i="48"/>
  <c r="B9" i="31"/>
  <c r="B9" i="28"/>
  <c r="B9" i="48"/>
  <c r="B9" i="5"/>
  <c r="B15" i="31"/>
  <c r="B15" i="48"/>
  <c r="B15" i="28"/>
  <c r="B15" i="5"/>
  <c r="B9" i="33"/>
  <c r="B9" i="32"/>
  <c r="B9" i="6"/>
  <c r="AY38" i="4"/>
  <c r="B11" i="31"/>
  <c r="B11" i="28"/>
  <c r="B11" i="48"/>
  <c r="B11" i="5"/>
  <c r="B14" i="31"/>
  <c r="B14" i="28"/>
  <c r="B14" i="48"/>
  <c r="B14" i="5"/>
  <c r="B9" i="15"/>
  <c r="AY29" i="4"/>
  <c r="BN9" i="4"/>
  <c r="BJ9" i="4"/>
  <c r="BF9" i="4"/>
  <c r="BI9" i="4"/>
  <c r="BO9" i="4"/>
  <c r="Q14" i="4"/>
  <c r="Y21" i="4"/>
  <c r="BO21" i="4"/>
  <c r="BK21" i="4"/>
  <c r="BG21" i="4"/>
  <c r="BI21" i="4"/>
  <c r="BN21" i="4"/>
  <c r="Q22" i="4"/>
  <c r="Y29" i="4"/>
  <c r="U31" i="4"/>
  <c r="U34" i="4"/>
  <c r="U38" i="4"/>
  <c r="BS41" i="4"/>
  <c r="BM41" i="4"/>
  <c r="BI41" i="4"/>
  <c r="BE41" i="4"/>
  <c r="BJ41" i="4"/>
  <c r="BO41" i="4"/>
  <c r="Q42" i="4"/>
  <c r="U43" i="4"/>
  <c r="AL119" i="4"/>
  <c r="Y44" i="4"/>
  <c r="BS45" i="4"/>
  <c r="BM45" i="4"/>
  <c r="BI45" i="4"/>
  <c r="BE45" i="4"/>
  <c r="BJ45" i="4"/>
  <c r="BO45" i="4"/>
  <c r="U47" i="4"/>
  <c r="Z48" i="4"/>
  <c r="S49" i="4"/>
  <c r="U50" i="4"/>
  <c r="BS50" i="4"/>
  <c r="BM50" i="4"/>
  <c r="BI50" i="4"/>
  <c r="BE50" i="4"/>
  <c r="BO50" i="4"/>
  <c r="BK50" i="4"/>
  <c r="BG50" i="4"/>
  <c r="BP50" i="4"/>
  <c r="BH50" i="4"/>
  <c r="BN50" i="4"/>
  <c r="W51" i="4"/>
  <c r="BS51" i="4"/>
  <c r="BM51" i="4"/>
  <c r="BI51" i="4"/>
  <c r="BE51" i="4"/>
  <c r="BO51" i="4"/>
  <c r="BK51" i="4"/>
  <c r="BG51" i="4"/>
  <c r="BJ51" i="4"/>
  <c r="BN51" i="4"/>
  <c r="S52" i="4"/>
  <c r="S53" i="4"/>
  <c r="W54" i="4"/>
  <c r="S55" i="4"/>
  <c r="W56" i="4"/>
  <c r="U58" i="4"/>
  <c r="U59" i="4"/>
  <c r="BS59" i="4"/>
  <c r="BM59" i="4"/>
  <c r="BI59" i="4"/>
  <c r="BE59" i="4"/>
  <c r="BO59" i="4"/>
  <c r="BK59" i="4"/>
  <c r="BG59" i="4"/>
  <c r="BN59" i="4"/>
  <c r="BF59" i="4"/>
  <c r="BP59" i="4"/>
  <c r="W60" i="4"/>
  <c r="AJ136" i="4"/>
  <c r="AL136" i="4"/>
  <c r="AK136" i="4"/>
  <c r="Y61" i="4"/>
  <c r="U62" i="4"/>
  <c r="U63" i="4"/>
  <c r="BS63" i="4"/>
  <c r="BM63" i="4"/>
  <c r="BI63" i="4"/>
  <c r="BE63" i="4"/>
  <c r="BO63" i="4"/>
  <c r="BK63" i="4"/>
  <c r="BG63" i="4"/>
  <c r="BN63" i="4"/>
  <c r="BF63" i="4"/>
  <c r="BP63" i="4"/>
  <c r="W64" i="4"/>
  <c r="AJ140" i="4"/>
  <c r="AL140" i="4"/>
  <c r="AK140" i="4"/>
  <c r="W67" i="4"/>
  <c r="S68" i="4"/>
  <c r="AJ144" i="4"/>
  <c r="AL144" i="4"/>
  <c r="AK144" i="4"/>
  <c r="AJ148" i="4"/>
  <c r="AL148" i="4"/>
  <c r="AK148" i="4"/>
  <c r="S74" i="4"/>
  <c r="Q174" i="4"/>
  <c r="Q170" i="4"/>
  <c r="Q166" i="4"/>
  <c r="Q162" i="4"/>
  <c r="Q180" i="4"/>
  <c r="Q175" i="4"/>
  <c r="Q171" i="4"/>
  <c r="Q167" i="4"/>
  <c r="Q163" i="4"/>
  <c r="Q176" i="4"/>
  <c r="Q172" i="4"/>
  <c r="Q168" i="4"/>
  <c r="Q164" i="4"/>
  <c r="Q160" i="4"/>
  <c r="Q173" i="4"/>
  <c r="Q169" i="4"/>
  <c r="Q165" i="4"/>
  <c r="Q161" i="4"/>
  <c r="Q159" i="4"/>
  <c r="Q155" i="4"/>
  <c r="Q151" i="4"/>
  <c r="Q147" i="4"/>
  <c r="Q143" i="4"/>
  <c r="Q139" i="4"/>
  <c r="Q135" i="4"/>
  <c r="Q131" i="4"/>
  <c r="Q127" i="4"/>
  <c r="Q123" i="4"/>
  <c r="Q119" i="4"/>
  <c r="Q115" i="4"/>
  <c r="Q111" i="4"/>
  <c r="Q98" i="4"/>
  <c r="Q156" i="4"/>
  <c r="Q152" i="4"/>
  <c r="Q148" i="4"/>
  <c r="Q144" i="4"/>
  <c r="Q140" i="4"/>
  <c r="Q136" i="4"/>
  <c r="Q132" i="4"/>
  <c r="Q128" i="4"/>
  <c r="Q124" i="4"/>
  <c r="Q120" i="4"/>
  <c r="Q116" i="4"/>
  <c r="Q112" i="4"/>
  <c r="Q109" i="4"/>
  <c r="Q108" i="4"/>
  <c r="Q107" i="4"/>
  <c r="Q104" i="4"/>
  <c r="Q101" i="4"/>
  <c r="Q157" i="4"/>
  <c r="Q153" i="4"/>
  <c r="Q149" i="4"/>
  <c r="Q145" i="4"/>
  <c r="Q141" i="4"/>
  <c r="Q137" i="4"/>
  <c r="Q133" i="4"/>
  <c r="Q129" i="4"/>
  <c r="Q125" i="4"/>
  <c r="Q121" i="4"/>
  <c r="Q117" i="4"/>
  <c r="Q113" i="4"/>
  <c r="Q105" i="4"/>
  <c r="Q100" i="4"/>
  <c r="Q158" i="4"/>
  <c r="Q154" i="4"/>
  <c r="Q150" i="4"/>
  <c r="Q146" i="4"/>
  <c r="Q142" i="4"/>
  <c r="Q138" i="4"/>
  <c r="Q134" i="4"/>
  <c r="Q130" i="4"/>
  <c r="Q126" i="4"/>
  <c r="Q122" i="4"/>
  <c r="Q118" i="4"/>
  <c r="Q114" i="4"/>
  <c r="Q110" i="4"/>
  <c r="Q106" i="4"/>
  <c r="Q103" i="4"/>
  <c r="Q102" i="4"/>
  <c r="Q99" i="4"/>
  <c r="Q96" i="4"/>
  <c r="Q95" i="4"/>
  <c r="Q94" i="4"/>
  <c r="Q90" i="4"/>
  <c r="Q87" i="4"/>
  <c r="Q83" i="4"/>
  <c r="Q82" i="4"/>
  <c r="Q93" i="4"/>
  <c r="Q92" i="4"/>
  <c r="Q88" i="4"/>
  <c r="Q85" i="4"/>
  <c r="Q79" i="4"/>
  <c r="Q57" i="4"/>
  <c r="Q97" i="4"/>
  <c r="Q91" i="4"/>
  <c r="Q89" i="4"/>
  <c r="Q84" i="4"/>
  <c r="Q78" i="4"/>
  <c r="Q77" i="4"/>
  <c r="Q76" i="4"/>
  <c r="Q75" i="4"/>
  <c r="Q74" i="4"/>
  <c r="Q73" i="4"/>
  <c r="Q72" i="4"/>
  <c r="Q71" i="4"/>
  <c r="Q81" i="4"/>
  <c r="Q86" i="4"/>
  <c r="Q80" i="4"/>
  <c r="Q70" i="4"/>
  <c r="Q69" i="4"/>
  <c r="Q68" i="4"/>
  <c r="Q67" i="4"/>
  <c r="Q63" i="4"/>
  <c r="Q59" i="4"/>
  <c r="Q56" i="4"/>
  <c r="Q55" i="4"/>
  <c r="Q54" i="4"/>
  <c r="Q53" i="4"/>
  <c r="Q49" i="4"/>
  <c r="Q48" i="4"/>
  <c r="Q18" i="4"/>
  <c r="Q17" i="4"/>
  <c r="Q15" i="4"/>
  <c r="Q13" i="4"/>
  <c r="U174" i="4"/>
  <c r="U170" i="4"/>
  <c r="U166" i="4"/>
  <c r="U162" i="4"/>
  <c r="U180" i="4"/>
  <c r="U175" i="4"/>
  <c r="U171" i="4"/>
  <c r="U167" i="4"/>
  <c r="U163" i="4"/>
  <c r="U176" i="4"/>
  <c r="U172" i="4"/>
  <c r="U168" i="4"/>
  <c r="U164" i="4"/>
  <c r="U160" i="4"/>
  <c r="U173" i="4"/>
  <c r="U169" i="4"/>
  <c r="U165" i="4"/>
  <c r="U161" i="4"/>
  <c r="U159" i="4"/>
  <c r="U155" i="4"/>
  <c r="U151" i="4"/>
  <c r="U147" i="4"/>
  <c r="U143" i="4"/>
  <c r="U139" i="4"/>
  <c r="U135" i="4"/>
  <c r="U131" i="4"/>
  <c r="U127" i="4"/>
  <c r="U123" i="4"/>
  <c r="U119" i="4"/>
  <c r="U115" i="4"/>
  <c r="U111" i="4"/>
  <c r="U98" i="4"/>
  <c r="U156" i="4"/>
  <c r="U152" i="4"/>
  <c r="U148" i="4"/>
  <c r="U144" i="4"/>
  <c r="U140" i="4"/>
  <c r="U136" i="4"/>
  <c r="U132" i="4"/>
  <c r="U128" i="4"/>
  <c r="U124" i="4"/>
  <c r="U120" i="4"/>
  <c r="U116" i="4"/>
  <c r="U112" i="4"/>
  <c r="U109" i="4"/>
  <c r="U108" i="4"/>
  <c r="U107" i="4"/>
  <c r="U104" i="4"/>
  <c r="U101" i="4"/>
  <c r="U157" i="4"/>
  <c r="U153" i="4"/>
  <c r="U149" i="4"/>
  <c r="U145" i="4"/>
  <c r="U141" i="4"/>
  <c r="U137" i="4"/>
  <c r="U133" i="4"/>
  <c r="U129" i="4"/>
  <c r="U125" i="4"/>
  <c r="U121" i="4"/>
  <c r="U117" i="4"/>
  <c r="U113" i="4"/>
  <c r="U105" i="4"/>
  <c r="U100" i="4"/>
  <c r="U158" i="4"/>
  <c r="U154" i="4"/>
  <c r="U150" i="4"/>
  <c r="U146" i="4"/>
  <c r="U142" i="4"/>
  <c r="U138" i="4"/>
  <c r="U134" i="4"/>
  <c r="U130" i="4"/>
  <c r="U126" i="4"/>
  <c r="U122" i="4"/>
  <c r="U118" i="4"/>
  <c r="U114" i="4"/>
  <c r="U110" i="4"/>
  <c r="U106" i="4"/>
  <c r="U103" i="4"/>
  <c r="U102" i="4"/>
  <c r="U99" i="4"/>
  <c r="U96" i="4"/>
  <c r="U95" i="4"/>
  <c r="U94" i="4"/>
  <c r="U90" i="4"/>
  <c r="U87" i="4"/>
  <c r="U83" i="4"/>
  <c r="U82" i="4"/>
  <c r="U93" i="4"/>
  <c r="U92" i="4"/>
  <c r="U88" i="4"/>
  <c r="U85" i="4"/>
  <c r="U79" i="4"/>
  <c r="U57" i="4"/>
  <c r="U97" i="4"/>
  <c r="U91" i="4"/>
  <c r="U89" i="4"/>
  <c r="U84" i="4"/>
  <c r="U78" i="4"/>
  <c r="U77" i="4"/>
  <c r="U76" i="4"/>
  <c r="U75" i="4"/>
  <c r="U74" i="4"/>
  <c r="U73" i="4"/>
  <c r="U72" i="4"/>
  <c r="U71" i="4"/>
  <c r="U70" i="4"/>
  <c r="U86" i="4"/>
  <c r="U69" i="4"/>
  <c r="U68" i="4"/>
  <c r="U67" i="4"/>
  <c r="U80" i="4"/>
  <c r="U81" i="4"/>
  <c r="U65" i="4"/>
  <c r="U61" i="4"/>
  <c r="U51" i="4"/>
  <c r="U18" i="4"/>
  <c r="U17" i="4"/>
  <c r="U15" i="4"/>
  <c r="U13" i="4"/>
  <c r="Y174" i="4"/>
  <c r="Y170" i="4"/>
  <c r="Y166" i="4"/>
  <c r="Y162" i="4"/>
  <c r="Y180" i="4"/>
  <c r="Y175" i="4"/>
  <c r="Y171" i="4"/>
  <c r="Y167" i="4"/>
  <c r="Y163" i="4"/>
  <c r="Y176" i="4"/>
  <c r="Y172" i="4"/>
  <c r="Y168" i="4"/>
  <c r="Y164" i="4"/>
  <c r="Y160" i="4"/>
  <c r="Y173" i="4"/>
  <c r="Y169" i="4"/>
  <c r="Y165" i="4"/>
  <c r="Y161" i="4"/>
  <c r="Y159" i="4"/>
  <c r="Y155" i="4"/>
  <c r="Y151" i="4"/>
  <c r="Y147" i="4"/>
  <c r="Y143" i="4"/>
  <c r="Y139" i="4"/>
  <c r="Y135" i="4"/>
  <c r="Y131" i="4"/>
  <c r="Y127" i="4"/>
  <c r="Y123" i="4"/>
  <c r="Y119" i="4"/>
  <c r="Y115" i="4"/>
  <c r="Y111" i="4"/>
  <c r="Y98" i="4"/>
  <c r="Y156" i="4"/>
  <c r="Y152" i="4"/>
  <c r="Y148" i="4"/>
  <c r="Y144" i="4"/>
  <c r="Y140" i="4"/>
  <c r="Y136" i="4"/>
  <c r="Y132" i="4"/>
  <c r="Y128" i="4"/>
  <c r="Y124" i="4"/>
  <c r="Y120" i="4"/>
  <c r="Y116" i="4"/>
  <c r="Y112" i="4"/>
  <c r="Y109" i="4"/>
  <c r="Y108" i="4"/>
  <c r="Y107" i="4"/>
  <c r="Y104" i="4"/>
  <c r="Y101" i="4"/>
  <c r="Y157" i="4"/>
  <c r="Y153" i="4"/>
  <c r="Y149" i="4"/>
  <c r="Y145" i="4"/>
  <c r="Y141" i="4"/>
  <c r="Y137" i="4"/>
  <c r="Y133" i="4"/>
  <c r="Y129" i="4"/>
  <c r="Y125" i="4"/>
  <c r="Y121" i="4"/>
  <c r="Y117" i="4"/>
  <c r="Y113" i="4"/>
  <c r="Y105" i="4"/>
  <c r="Y100" i="4"/>
  <c r="Y158" i="4"/>
  <c r="Y154" i="4"/>
  <c r="Y150" i="4"/>
  <c r="Y146" i="4"/>
  <c r="Y142" i="4"/>
  <c r="Y138" i="4"/>
  <c r="Y134" i="4"/>
  <c r="Y130" i="4"/>
  <c r="Y126" i="4"/>
  <c r="Y122" i="4"/>
  <c r="Y118" i="4"/>
  <c r="Y114" i="4"/>
  <c r="Y110" i="4"/>
  <c r="Y106" i="4"/>
  <c r="Y103" i="4"/>
  <c r="Y102" i="4"/>
  <c r="Y99" i="4"/>
  <c r="Y96" i="4"/>
  <c r="Y95" i="4"/>
  <c r="Y94" i="4"/>
  <c r="Y90" i="4"/>
  <c r="Y87" i="4"/>
  <c r="Y83" i="4"/>
  <c r="Y82" i="4"/>
  <c r="Y47" i="4"/>
  <c r="Y93" i="4"/>
  <c r="Y92" i="4"/>
  <c r="Y88" i="4"/>
  <c r="Y85" i="4"/>
  <c r="Y79" i="4"/>
  <c r="Y57" i="4"/>
  <c r="Y48" i="4"/>
  <c r="Y97" i="4"/>
  <c r="Y91" i="4"/>
  <c r="Y89" i="4"/>
  <c r="Y84" i="4"/>
  <c r="Y78" i="4"/>
  <c r="Y77" i="4"/>
  <c r="Y76" i="4"/>
  <c r="Y75" i="4"/>
  <c r="Y74" i="4"/>
  <c r="Y73" i="4"/>
  <c r="Y72" i="4"/>
  <c r="Y71" i="4"/>
  <c r="Y70" i="4"/>
  <c r="Y80" i="4"/>
  <c r="Y81" i="4"/>
  <c r="Y86" i="4"/>
  <c r="Y69" i="4"/>
  <c r="Y68" i="4"/>
  <c r="Y67" i="4"/>
  <c r="Y63" i="4"/>
  <c r="Y59" i="4"/>
  <c r="Y56" i="4"/>
  <c r="Y55" i="4"/>
  <c r="Y54" i="4"/>
  <c r="Y53" i="4"/>
  <c r="Y49" i="4"/>
  <c r="Y18" i="4"/>
  <c r="Y17" i="4"/>
  <c r="Y15" i="4"/>
  <c r="Y13" i="4"/>
  <c r="U10" i="4"/>
  <c r="BF16" i="4"/>
  <c r="Y23" i="4"/>
  <c r="BO23" i="4"/>
  <c r="BK23" i="4"/>
  <c r="BG23" i="4"/>
  <c r="BI23" i="4"/>
  <c r="BN23" i="4"/>
  <c r="Q24" i="4"/>
  <c r="BN33" i="4"/>
  <c r="BJ33" i="4"/>
  <c r="BF33" i="4"/>
  <c r="BI33" i="4"/>
  <c r="BO33" i="4"/>
  <c r="BN37" i="4"/>
  <c r="BJ37" i="4"/>
  <c r="BF37" i="4"/>
  <c r="BI37" i="4"/>
  <c r="BO37" i="4"/>
  <c r="R180" i="4"/>
  <c r="R175" i="4"/>
  <c r="R171" i="4"/>
  <c r="R167" i="4"/>
  <c r="R163" i="4"/>
  <c r="R176" i="4"/>
  <c r="R172" i="4"/>
  <c r="R168" i="4"/>
  <c r="R164" i="4"/>
  <c r="R160" i="4"/>
  <c r="R173" i="4"/>
  <c r="R169" i="4"/>
  <c r="R165" i="4"/>
  <c r="R161" i="4"/>
  <c r="R174" i="4"/>
  <c r="R170" i="4"/>
  <c r="R166" i="4"/>
  <c r="R162" i="4"/>
  <c r="R156" i="4"/>
  <c r="R152" i="4"/>
  <c r="R148" i="4"/>
  <c r="R144" i="4"/>
  <c r="R140" i="4"/>
  <c r="R136" i="4"/>
  <c r="R132" i="4"/>
  <c r="R128" i="4"/>
  <c r="R124" i="4"/>
  <c r="R120" i="4"/>
  <c r="R116" i="4"/>
  <c r="R112" i="4"/>
  <c r="R109" i="4"/>
  <c r="R108" i="4"/>
  <c r="R107" i="4"/>
  <c r="R104" i="4"/>
  <c r="R101" i="4"/>
  <c r="R157" i="4"/>
  <c r="R153" i="4"/>
  <c r="R149" i="4"/>
  <c r="R145" i="4"/>
  <c r="R141" i="4"/>
  <c r="R137" i="4"/>
  <c r="R133" i="4"/>
  <c r="R129" i="4"/>
  <c r="R125" i="4"/>
  <c r="R121" i="4"/>
  <c r="R117" i="4"/>
  <c r="R113" i="4"/>
  <c r="R105" i="4"/>
  <c r="R100" i="4"/>
  <c r="R158" i="4"/>
  <c r="R154" i="4"/>
  <c r="R150" i="4"/>
  <c r="R146" i="4"/>
  <c r="R142" i="4"/>
  <c r="R138" i="4"/>
  <c r="R134" i="4"/>
  <c r="R130" i="4"/>
  <c r="R126" i="4"/>
  <c r="R122" i="4"/>
  <c r="R118" i="4"/>
  <c r="R114" i="4"/>
  <c r="R110" i="4"/>
  <c r="R106" i="4"/>
  <c r="R103" i="4"/>
  <c r="R102" i="4"/>
  <c r="R99" i="4"/>
  <c r="R159" i="4"/>
  <c r="R155" i="4"/>
  <c r="R151" i="4"/>
  <c r="R147" i="4"/>
  <c r="R143" i="4"/>
  <c r="R139" i="4"/>
  <c r="R135" i="4"/>
  <c r="R131" i="4"/>
  <c r="R127" i="4"/>
  <c r="R123" i="4"/>
  <c r="R119" i="4"/>
  <c r="R115" i="4"/>
  <c r="R111" i="4"/>
  <c r="R98" i="4"/>
  <c r="R93" i="4"/>
  <c r="R86" i="4"/>
  <c r="R81" i="4"/>
  <c r="R80" i="4"/>
  <c r="R69" i="4"/>
  <c r="R67" i="4"/>
  <c r="R66" i="4"/>
  <c r="R65" i="4"/>
  <c r="R64" i="4"/>
  <c r="R63" i="4"/>
  <c r="R62" i="4"/>
  <c r="R61" i="4"/>
  <c r="R60" i="4"/>
  <c r="R59" i="4"/>
  <c r="R58" i="4"/>
  <c r="R55" i="4"/>
  <c r="R53" i="4"/>
  <c r="R52" i="4"/>
  <c r="R51" i="4"/>
  <c r="R50" i="4"/>
  <c r="R49" i="4"/>
  <c r="R92" i="4"/>
  <c r="R97" i="4"/>
  <c r="R91" i="4"/>
  <c r="R89" i="4"/>
  <c r="R84" i="4"/>
  <c r="R78" i="4"/>
  <c r="R77" i="4"/>
  <c r="R76" i="4"/>
  <c r="R75" i="4"/>
  <c r="R74" i="4"/>
  <c r="R73" i="4"/>
  <c r="R72" i="4"/>
  <c r="R71" i="4"/>
  <c r="R70" i="4"/>
  <c r="R68" i="4"/>
  <c r="R56" i="4"/>
  <c r="R54" i="4"/>
  <c r="R96" i="4"/>
  <c r="R95" i="4"/>
  <c r="R94" i="4"/>
  <c r="R90" i="4"/>
  <c r="R87" i="4"/>
  <c r="R83" i="4"/>
  <c r="R82" i="4"/>
  <c r="R85" i="4"/>
  <c r="R88" i="4"/>
  <c r="R79" i="4"/>
  <c r="R47" i="4"/>
  <c r="R46" i="4"/>
  <c r="R45" i="4"/>
  <c r="R44" i="4"/>
  <c r="R43" i="4"/>
  <c r="R42" i="4"/>
  <c r="R41" i="4"/>
  <c r="R30" i="4"/>
  <c r="R19" i="4"/>
  <c r="V180" i="4"/>
  <c r="V175" i="4"/>
  <c r="V171" i="4"/>
  <c r="V167" i="4"/>
  <c r="V163" i="4"/>
  <c r="V176" i="4"/>
  <c r="V172" i="4"/>
  <c r="V168" i="4"/>
  <c r="V164" i="4"/>
  <c r="V160" i="4"/>
  <c r="V173" i="4"/>
  <c r="V169" i="4"/>
  <c r="V165" i="4"/>
  <c r="V161" i="4"/>
  <c r="V174" i="4"/>
  <c r="V170" i="4"/>
  <c r="V166" i="4"/>
  <c r="V162" i="4"/>
  <c r="V156" i="4"/>
  <c r="V152" i="4"/>
  <c r="V148" i="4"/>
  <c r="V144" i="4"/>
  <c r="V140" i="4"/>
  <c r="V136" i="4"/>
  <c r="V132" i="4"/>
  <c r="V128" i="4"/>
  <c r="V124" i="4"/>
  <c r="V120" i="4"/>
  <c r="V116" i="4"/>
  <c r="V112" i="4"/>
  <c r="V109" i="4"/>
  <c r="V108" i="4"/>
  <c r="V107" i="4"/>
  <c r="V104" i="4"/>
  <c r="V101" i="4"/>
  <c r="V157" i="4"/>
  <c r="V153" i="4"/>
  <c r="V149" i="4"/>
  <c r="V145" i="4"/>
  <c r="V141" i="4"/>
  <c r="V137" i="4"/>
  <c r="V133" i="4"/>
  <c r="V129" i="4"/>
  <c r="V125" i="4"/>
  <c r="V121" i="4"/>
  <c r="V117" i="4"/>
  <c r="V113" i="4"/>
  <c r="V105" i="4"/>
  <c r="V100" i="4"/>
  <c r="V158" i="4"/>
  <c r="V154" i="4"/>
  <c r="V150" i="4"/>
  <c r="V146" i="4"/>
  <c r="V142" i="4"/>
  <c r="V138" i="4"/>
  <c r="V134" i="4"/>
  <c r="V130" i="4"/>
  <c r="V126" i="4"/>
  <c r="V122" i="4"/>
  <c r="V118" i="4"/>
  <c r="V114" i="4"/>
  <c r="V110" i="4"/>
  <c r="V106" i="4"/>
  <c r="V103" i="4"/>
  <c r="V102" i="4"/>
  <c r="V99" i="4"/>
  <c r="V159" i="4"/>
  <c r="V155" i="4"/>
  <c r="V151" i="4"/>
  <c r="V147" i="4"/>
  <c r="V143" i="4"/>
  <c r="V139" i="4"/>
  <c r="V135" i="4"/>
  <c r="V131" i="4"/>
  <c r="V127" i="4"/>
  <c r="V123" i="4"/>
  <c r="V119" i="4"/>
  <c r="V115" i="4"/>
  <c r="V111" i="4"/>
  <c r="V98" i="4"/>
  <c r="V93" i="4"/>
  <c r="V86" i="4"/>
  <c r="V81" i="4"/>
  <c r="V80" i="4"/>
  <c r="V69" i="4"/>
  <c r="V67" i="4"/>
  <c r="V66" i="4"/>
  <c r="V65" i="4"/>
  <c r="V64" i="4"/>
  <c r="V63" i="4"/>
  <c r="V62" i="4"/>
  <c r="V61" i="4"/>
  <c r="V60" i="4"/>
  <c r="V59" i="4"/>
  <c r="V58" i="4"/>
  <c r="V55" i="4"/>
  <c r="V53" i="4"/>
  <c r="V52" i="4"/>
  <c r="V51" i="4"/>
  <c r="V50" i="4"/>
  <c r="V49" i="4"/>
  <c r="V92" i="4"/>
  <c r="V97" i="4"/>
  <c r="V91" i="4"/>
  <c r="V89" i="4"/>
  <c r="V84" i="4"/>
  <c r="V78" i="4"/>
  <c r="V77" i="4"/>
  <c r="V76" i="4"/>
  <c r="V75" i="4"/>
  <c r="V74" i="4"/>
  <c r="V73" i="4"/>
  <c r="V72" i="4"/>
  <c r="V71" i="4"/>
  <c r="V70" i="4"/>
  <c r="V68" i="4"/>
  <c r="V56" i="4"/>
  <c r="V54" i="4"/>
  <c r="V96" i="4"/>
  <c r="V95" i="4"/>
  <c r="V94" i="4"/>
  <c r="V90" i="4"/>
  <c r="V87" i="4"/>
  <c r="V83" i="4"/>
  <c r="V82" i="4"/>
  <c r="V88" i="4"/>
  <c r="V79" i="4"/>
  <c r="V85" i="4"/>
  <c r="V57" i="4"/>
  <c r="V48" i="4"/>
  <c r="V47" i="4"/>
  <c r="V46" i="4"/>
  <c r="V45" i="4"/>
  <c r="V44" i="4"/>
  <c r="V43" i="4"/>
  <c r="V42" i="4"/>
  <c r="V41" i="4"/>
  <c r="V30" i="4"/>
  <c r="V19" i="4"/>
  <c r="Z180" i="4"/>
  <c r="Z175" i="4"/>
  <c r="Z171" i="4"/>
  <c r="Z167" i="4"/>
  <c r="Z163" i="4"/>
  <c r="Z176" i="4"/>
  <c r="Z172" i="4"/>
  <c r="Z168" i="4"/>
  <c r="Z164" i="4"/>
  <c r="Z160" i="4"/>
  <c r="Z173" i="4"/>
  <c r="Z169" i="4"/>
  <c r="Z165" i="4"/>
  <c r="Z161" i="4"/>
  <c r="Z174" i="4"/>
  <c r="Z170" i="4"/>
  <c r="Z166" i="4"/>
  <c r="Z162" i="4"/>
  <c r="Z156" i="4"/>
  <c r="Z152" i="4"/>
  <c r="Z148" i="4"/>
  <c r="Z144" i="4"/>
  <c r="Z140" i="4"/>
  <c r="Z136" i="4"/>
  <c r="Z132" i="4"/>
  <c r="Z128" i="4"/>
  <c r="Z124" i="4"/>
  <c r="Z120" i="4"/>
  <c r="Z116" i="4"/>
  <c r="Z112" i="4"/>
  <c r="Z109" i="4"/>
  <c r="Z108" i="4"/>
  <c r="Z107" i="4"/>
  <c r="Z104" i="4"/>
  <c r="Z101" i="4"/>
  <c r="Z157" i="4"/>
  <c r="Z153" i="4"/>
  <c r="Z149" i="4"/>
  <c r="Z145" i="4"/>
  <c r="Z141" i="4"/>
  <c r="Z137" i="4"/>
  <c r="Z133" i="4"/>
  <c r="Z129" i="4"/>
  <c r="Z125" i="4"/>
  <c r="Z121" i="4"/>
  <c r="Z117" i="4"/>
  <c r="Z113" i="4"/>
  <c r="Z105" i="4"/>
  <c r="Z100" i="4"/>
  <c r="Z158" i="4"/>
  <c r="Z154" i="4"/>
  <c r="Z150" i="4"/>
  <c r="Z146" i="4"/>
  <c r="Z142" i="4"/>
  <c r="Z138" i="4"/>
  <c r="Z134" i="4"/>
  <c r="Z130" i="4"/>
  <c r="Z126" i="4"/>
  <c r="Z122" i="4"/>
  <c r="Z118" i="4"/>
  <c r="Z114" i="4"/>
  <c r="Z110" i="4"/>
  <c r="Z106" i="4"/>
  <c r="Z103" i="4"/>
  <c r="Z102" i="4"/>
  <c r="Z99" i="4"/>
  <c r="Z159" i="4"/>
  <c r="Z155" i="4"/>
  <c r="Z151" i="4"/>
  <c r="Z147" i="4"/>
  <c r="Z143" i="4"/>
  <c r="Z139" i="4"/>
  <c r="Z135" i="4"/>
  <c r="Z131" i="4"/>
  <c r="Z127" i="4"/>
  <c r="Z123" i="4"/>
  <c r="Z119" i="4"/>
  <c r="Z115" i="4"/>
  <c r="Z111" i="4"/>
  <c r="Z98" i="4"/>
  <c r="Z93" i="4"/>
  <c r="Z86" i="4"/>
  <c r="Z81" i="4"/>
  <c r="Z80" i="4"/>
  <c r="Z69" i="4"/>
  <c r="Z67" i="4"/>
  <c r="Z66" i="4"/>
  <c r="Z65" i="4"/>
  <c r="Z64" i="4"/>
  <c r="Z63" i="4"/>
  <c r="Z62" i="4"/>
  <c r="Z61" i="4"/>
  <c r="Z60" i="4"/>
  <c r="Z59" i="4"/>
  <c r="Z58" i="4"/>
  <c r="Z55" i="4"/>
  <c r="Z53" i="4"/>
  <c r="Z52" i="4"/>
  <c r="Z51" i="4"/>
  <c r="Z50" i="4"/>
  <c r="Z49" i="4"/>
  <c r="Z92" i="4"/>
  <c r="Z97" i="4"/>
  <c r="Z91" i="4"/>
  <c r="Z89" i="4"/>
  <c r="Z84" i="4"/>
  <c r="Z78" i="4"/>
  <c r="Z77" i="4"/>
  <c r="Z76" i="4"/>
  <c r="Z75" i="4"/>
  <c r="Z74" i="4"/>
  <c r="Z73" i="4"/>
  <c r="Z72" i="4"/>
  <c r="Z71" i="4"/>
  <c r="Z70" i="4"/>
  <c r="Z68" i="4"/>
  <c r="Z56" i="4"/>
  <c r="Z54" i="4"/>
  <c r="Z96" i="4"/>
  <c r="Z95" i="4"/>
  <c r="Z94" i="4"/>
  <c r="Z90" i="4"/>
  <c r="Z87" i="4"/>
  <c r="Z83" i="4"/>
  <c r="Z82" i="4"/>
  <c r="Z79" i="4"/>
  <c r="Z85" i="4"/>
  <c r="Z88" i="4"/>
  <c r="Z46" i="4"/>
  <c r="Z45" i="4"/>
  <c r="Z44" i="4"/>
  <c r="Z43" i="4"/>
  <c r="Z42" i="4"/>
  <c r="Z41" i="4"/>
  <c r="Z30" i="4"/>
  <c r="Z19" i="4"/>
  <c r="Q3" i="4"/>
  <c r="U3" i="4"/>
  <c r="Y3" i="4"/>
  <c r="BH3" i="4"/>
  <c r="BL3" i="4"/>
  <c r="BP3" i="4"/>
  <c r="Q4" i="4"/>
  <c r="U4" i="4"/>
  <c r="Y4" i="4"/>
  <c r="BE4" i="4"/>
  <c r="BI4" i="4"/>
  <c r="BM4" i="4"/>
  <c r="BS4" i="4"/>
  <c r="R5" i="4"/>
  <c r="V5" i="4"/>
  <c r="Z5" i="4"/>
  <c r="BE5" i="4"/>
  <c r="BI5" i="4"/>
  <c r="BM5" i="4"/>
  <c r="BS5" i="4"/>
  <c r="R6" i="4"/>
  <c r="V6" i="4"/>
  <c r="Z6" i="4"/>
  <c r="BE6" i="4"/>
  <c r="BI6" i="4"/>
  <c r="BM6" i="4"/>
  <c r="BS6" i="4"/>
  <c r="R7" i="4"/>
  <c r="V7" i="4"/>
  <c r="Z7" i="4"/>
  <c r="BO7" i="4"/>
  <c r="BH7" i="4"/>
  <c r="BL7" i="4"/>
  <c r="BS7" i="4"/>
  <c r="AJ86" i="4"/>
  <c r="AL86" i="4"/>
  <c r="BG13" i="4"/>
  <c r="Z17" i="4"/>
  <c r="AJ93" i="4"/>
  <c r="AL93" i="4"/>
  <c r="R20" i="4"/>
  <c r="AL96" i="4"/>
  <c r="U21" i="4"/>
  <c r="Z21" i="4"/>
  <c r="BE21" i="4"/>
  <c r="BJ21" i="4"/>
  <c r="BP21" i="4"/>
  <c r="R22" i="4"/>
  <c r="AL98" i="4"/>
  <c r="AK98" i="4"/>
  <c r="AJ98" i="4"/>
  <c r="U23" i="4"/>
  <c r="Z23" i="4"/>
  <c r="BE23" i="4"/>
  <c r="BJ23" i="4"/>
  <c r="BP23" i="4"/>
  <c r="R24" i="4"/>
  <c r="AK100" i="4"/>
  <c r="AJ100" i="4"/>
  <c r="AL100" i="4"/>
  <c r="U25" i="4"/>
  <c r="Z25" i="4"/>
  <c r="BE25" i="4"/>
  <c r="BJ25" i="4"/>
  <c r="R26" i="4"/>
  <c r="U27" i="4"/>
  <c r="Z27" i="4"/>
  <c r="BE27" i="4"/>
  <c r="BJ27" i="4"/>
  <c r="R28" i="4"/>
  <c r="U29" i="4"/>
  <c r="Z29" i="4"/>
  <c r="U30" i="4"/>
  <c r="U39" i="4"/>
  <c r="Z39" i="4"/>
  <c r="S40" i="4"/>
  <c r="Y40" i="4"/>
  <c r="AJ116" i="4"/>
  <c r="AL116" i="4"/>
  <c r="AK116" i="4"/>
  <c r="Y41" i="4"/>
  <c r="BF41" i="4"/>
  <c r="BK41" i="4"/>
  <c r="BP41" i="4"/>
  <c r="S42" i="4"/>
  <c r="BS42" i="4"/>
  <c r="BM42" i="4"/>
  <c r="BI42" i="4"/>
  <c r="BE42" i="4"/>
  <c r="BJ42" i="4"/>
  <c r="BO42" i="4"/>
  <c r="Q43" i="4"/>
  <c r="W43" i="4"/>
  <c r="U44" i="4"/>
  <c r="AA44" i="4"/>
  <c r="AJ120" i="4"/>
  <c r="AL120" i="4"/>
  <c r="AK120" i="4"/>
  <c r="Y45" i="4"/>
  <c r="BF45" i="4"/>
  <c r="BK45" i="4"/>
  <c r="BP45" i="4"/>
  <c r="S46" i="4"/>
  <c r="BS46" i="4"/>
  <c r="BM46" i="4"/>
  <c r="BI46" i="4"/>
  <c r="BE46" i="4"/>
  <c r="BJ46" i="4"/>
  <c r="BO46" i="4"/>
  <c r="Q47" i="4"/>
  <c r="W47" i="4"/>
  <c r="AV47" i="4"/>
  <c r="AY47" i="4" s="1"/>
  <c r="BN48" i="4"/>
  <c r="U49" i="4"/>
  <c r="BS49" i="4"/>
  <c r="BM49" i="4"/>
  <c r="BI49" i="4"/>
  <c r="BE49" i="4"/>
  <c r="BO49" i="4"/>
  <c r="BK49" i="4"/>
  <c r="BG49" i="4"/>
  <c r="BN49" i="4"/>
  <c r="BF49" i="4"/>
  <c r="BP49" i="4"/>
  <c r="W50" i="4"/>
  <c r="BF50" i="4"/>
  <c r="AL126" i="4"/>
  <c r="AJ126" i="4"/>
  <c r="Y51" i="4"/>
  <c r="BF51" i="4"/>
  <c r="BP51" i="4"/>
  <c r="U52" i="4"/>
  <c r="BN52" i="4"/>
  <c r="U53" i="4"/>
  <c r="AJ129" i="4"/>
  <c r="AL129" i="4"/>
  <c r="AA54" i="4"/>
  <c r="U55" i="4"/>
  <c r="AL131" i="4"/>
  <c r="AJ131" i="4"/>
  <c r="AA56" i="4"/>
  <c r="R57" i="4"/>
  <c r="Y58" i="4"/>
  <c r="W59" i="4"/>
  <c r="BH59" i="4"/>
  <c r="AL135" i="4"/>
  <c r="AJ135" i="4"/>
  <c r="Y60" i="4"/>
  <c r="Q61" i="4"/>
  <c r="AA61" i="4"/>
  <c r="Y62" i="4"/>
  <c r="W63" i="4"/>
  <c r="BH63" i="4"/>
  <c r="AL139" i="4"/>
  <c r="AK139" i="4"/>
  <c r="AJ139" i="4"/>
  <c r="Y64" i="4"/>
  <c r="Q65" i="4"/>
  <c r="AA65" i="4"/>
  <c r="Y66" i="4"/>
  <c r="AA67" i="4"/>
  <c r="W68" i="4"/>
  <c r="S69" i="4"/>
  <c r="BE86" i="4"/>
  <c r="BE82" i="4"/>
  <c r="BE81" i="4"/>
  <c r="BE84" i="4"/>
  <c r="BE78" i="4"/>
  <c r="BI86" i="4"/>
  <c r="BI82" i="4"/>
  <c r="BI81" i="4"/>
  <c r="BI84" i="4"/>
  <c r="BI78" i="4"/>
  <c r="BM86" i="4"/>
  <c r="BM82" i="4"/>
  <c r="BM81" i="4"/>
  <c r="BM78" i="4"/>
  <c r="BM84" i="4"/>
  <c r="AK145" i="4"/>
  <c r="AJ145" i="4"/>
  <c r="AL145" i="4"/>
  <c r="AL146" i="4"/>
  <c r="AK146" i="4"/>
  <c r="AJ146" i="4"/>
  <c r="W73" i="4"/>
  <c r="U12" i="4"/>
  <c r="Y19" i="4"/>
  <c r="Q20" i="4"/>
  <c r="Y27" i="4"/>
  <c r="BO27" i="4"/>
  <c r="BK27" i="4"/>
  <c r="BG27" i="4"/>
  <c r="BI27" i="4"/>
  <c r="BN27" i="4"/>
  <c r="Q28" i="4"/>
  <c r="Y30" i="4"/>
  <c r="U32" i="4"/>
  <c r="U36" i="4"/>
  <c r="Y39" i="4"/>
  <c r="BJ12" i="4"/>
  <c r="BO12" i="4"/>
  <c r="R13" i="4"/>
  <c r="BF14" i="4"/>
  <c r="BK14" i="4"/>
  <c r="AJ92" i="4"/>
  <c r="AL92" i="4"/>
  <c r="U19" i="4"/>
  <c r="BE31" i="4"/>
  <c r="BK31" i="4"/>
  <c r="Q32" i="4"/>
  <c r="V32" i="4"/>
  <c r="Y33" i="4"/>
  <c r="BE33" i="4"/>
  <c r="BK33" i="4"/>
  <c r="BP33" i="4"/>
  <c r="Q34" i="4"/>
  <c r="V34" i="4"/>
  <c r="Y35" i="4"/>
  <c r="BE35" i="4"/>
  <c r="BK35" i="4"/>
  <c r="BP35" i="4"/>
  <c r="Q36" i="4"/>
  <c r="V36" i="4"/>
  <c r="Y37" i="4"/>
  <c r="BE37" i="4"/>
  <c r="BK37" i="4"/>
  <c r="BP37" i="4"/>
  <c r="Q38" i="4"/>
  <c r="V38" i="4"/>
  <c r="S176" i="4"/>
  <c r="S172" i="4"/>
  <c r="S168" i="4"/>
  <c r="S164" i="4"/>
  <c r="S160" i="4"/>
  <c r="S173" i="4"/>
  <c r="S169" i="4"/>
  <c r="S165" i="4"/>
  <c r="S161" i="4"/>
  <c r="S174" i="4"/>
  <c r="S170" i="4"/>
  <c r="S166" i="4"/>
  <c r="S162" i="4"/>
  <c r="S180" i="4"/>
  <c r="S175" i="4"/>
  <c r="S171" i="4"/>
  <c r="S167" i="4"/>
  <c r="S163" i="4"/>
  <c r="S157" i="4"/>
  <c r="S153" i="4"/>
  <c r="S149" i="4"/>
  <c r="S145" i="4"/>
  <c r="S141" i="4"/>
  <c r="S137" i="4"/>
  <c r="S133" i="4"/>
  <c r="S129" i="4"/>
  <c r="S125" i="4"/>
  <c r="S121" i="4"/>
  <c r="S117" i="4"/>
  <c r="S113" i="4"/>
  <c r="S105" i="4"/>
  <c r="S100" i="4"/>
  <c r="S158" i="4"/>
  <c r="S154" i="4"/>
  <c r="S150" i="4"/>
  <c r="S146" i="4"/>
  <c r="S142" i="4"/>
  <c r="S138" i="4"/>
  <c r="S134" i="4"/>
  <c r="S130" i="4"/>
  <c r="S126" i="4"/>
  <c r="S122" i="4"/>
  <c r="S118" i="4"/>
  <c r="S114" i="4"/>
  <c r="S110" i="4"/>
  <c r="S106" i="4"/>
  <c r="S103" i="4"/>
  <c r="S102" i="4"/>
  <c r="S99" i="4"/>
  <c r="S159" i="4"/>
  <c r="S155" i="4"/>
  <c r="S151" i="4"/>
  <c r="S147" i="4"/>
  <c r="S143" i="4"/>
  <c r="S139" i="4"/>
  <c r="S135" i="4"/>
  <c r="S131" i="4"/>
  <c r="S127" i="4"/>
  <c r="S123" i="4"/>
  <c r="S119" i="4"/>
  <c r="S115" i="4"/>
  <c r="S111" i="4"/>
  <c r="S98" i="4"/>
  <c r="S156" i="4"/>
  <c r="S152" i="4"/>
  <c r="S148" i="4"/>
  <c r="S144" i="4"/>
  <c r="S140" i="4"/>
  <c r="S136" i="4"/>
  <c r="S132" i="4"/>
  <c r="S128" i="4"/>
  <c r="S124" i="4"/>
  <c r="S120" i="4"/>
  <c r="S116" i="4"/>
  <c r="S112" i="4"/>
  <c r="S109" i="4"/>
  <c r="S108" i="4"/>
  <c r="S107" i="4"/>
  <c r="S104" i="4"/>
  <c r="S101" i="4"/>
  <c r="S92" i="4"/>
  <c r="S88" i="4"/>
  <c r="S85" i="4"/>
  <c r="S79" i="4"/>
  <c r="S57" i="4"/>
  <c r="S48" i="4"/>
  <c r="S97" i="4"/>
  <c r="S91" i="4"/>
  <c r="S96" i="4"/>
  <c r="S95" i="4"/>
  <c r="S94" i="4"/>
  <c r="S90" i="4"/>
  <c r="S87" i="4"/>
  <c r="S83" i="4"/>
  <c r="S82" i="4"/>
  <c r="S93" i="4"/>
  <c r="S86" i="4"/>
  <c r="S81" i="4"/>
  <c r="S80" i="4"/>
  <c r="S84" i="4"/>
  <c r="S76" i="4"/>
  <c r="S75" i="4"/>
  <c r="S71" i="4"/>
  <c r="S89" i="4"/>
  <c r="S78" i="4"/>
  <c r="S77" i="4"/>
  <c r="S73" i="4"/>
  <c r="S64" i="4"/>
  <c r="S60" i="4"/>
  <c r="S50" i="4"/>
  <c r="S39" i="4"/>
  <c r="S38" i="4"/>
  <c r="S37" i="4"/>
  <c r="S36" i="4"/>
  <c r="S35" i="4"/>
  <c r="S34" i="4"/>
  <c r="S33" i="4"/>
  <c r="S32" i="4"/>
  <c r="S16" i="4"/>
  <c r="S14" i="4"/>
  <c r="S12" i="4"/>
  <c r="S11" i="4"/>
  <c r="S10" i="4"/>
  <c r="S9" i="4"/>
  <c r="W176" i="4"/>
  <c r="W172" i="4"/>
  <c r="W168" i="4"/>
  <c r="W164" i="4"/>
  <c r="W160" i="4"/>
  <c r="W173" i="4"/>
  <c r="W169" i="4"/>
  <c r="W165" i="4"/>
  <c r="W161" i="4"/>
  <c r="W174" i="4"/>
  <c r="W170" i="4"/>
  <c r="W166" i="4"/>
  <c r="W162" i="4"/>
  <c r="W180" i="4"/>
  <c r="W175" i="4"/>
  <c r="W171" i="4"/>
  <c r="W167" i="4"/>
  <c r="W163" i="4"/>
  <c r="W157" i="4"/>
  <c r="W153" i="4"/>
  <c r="W149" i="4"/>
  <c r="W145" i="4"/>
  <c r="W141" i="4"/>
  <c r="W137" i="4"/>
  <c r="W133" i="4"/>
  <c r="W129" i="4"/>
  <c r="W125" i="4"/>
  <c r="W121" i="4"/>
  <c r="W117" i="4"/>
  <c r="W113" i="4"/>
  <c r="W105" i="4"/>
  <c r="W100" i="4"/>
  <c r="W158" i="4"/>
  <c r="W154" i="4"/>
  <c r="W150" i="4"/>
  <c r="W146" i="4"/>
  <c r="W142" i="4"/>
  <c r="W138" i="4"/>
  <c r="W134" i="4"/>
  <c r="W130" i="4"/>
  <c r="W126" i="4"/>
  <c r="W122" i="4"/>
  <c r="W118" i="4"/>
  <c r="W114" i="4"/>
  <c r="W110" i="4"/>
  <c r="W106" i="4"/>
  <c r="W103" i="4"/>
  <c r="W102" i="4"/>
  <c r="W99" i="4"/>
  <c r="W159" i="4"/>
  <c r="W155" i="4"/>
  <c r="W151" i="4"/>
  <c r="W147" i="4"/>
  <c r="W143" i="4"/>
  <c r="W139" i="4"/>
  <c r="W135" i="4"/>
  <c r="W131" i="4"/>
  <c r="W127" i="4"/>
  <c r="W123" i="4"/>
  <c r="W119" i="4"/>
  <c r="W115" i="4"/>
  <c r="W111" i="4"/>
  <c r="W98" i="4"/>
  <c r="W156" i="4"/>
  <c r="W152" i="4"/>
  <c r="W148" i="4"/>
  <c r="W144" i="4"/>
  <c r="W140" i="4"/>
  <c r="W136" i="4"/>
  <c r="W132" i="4"/>
  <c r="W128" i="4"/>
  <c r="W124" i="4"/>
  <c r="W120" i="4"/>
  <c r="W116" i="4"/>
  <c r="W112" i="4"/>
  <c r="W109" i="4"/>
  <c r="W108" i="4"/>
  <c r="W107" i="4"/>
  <c r="W104" i="4"/>
  <c r="W101" i="4"/>
  <c r="W92" i="4"/>
  <c r="W88" i="4"/>
  <c r="W85" i="4"/>
  <c r="W79" i="4"/>
  <c r="W57" i="4"/>
  <c r="W48" i="4"/>
  <c r="W97" i="4"/>
  <c r="W91" i="4"/>
  <c r="W96" i="4"/>
  <c r="W95" i="4"/>
  <c r="W94" i="4"/>
  <c r="W90" i="4"/>
  <c r="W87" i="4"/>
  <c r="W83" i="4"/>
  <c r="W82" i="4"/>
  <c r="W93" i="4"/>
  <c r="W86" i="4"/>
  <c r="W81" i="4"/>
  <c r="W80" i="4"/>
  <c r="W75" i="4"/>
  <c r="W89" i="4"/>
  <c r="W78" i="4"/>
  <c r="W74" i="4"/>
  <c r="W70" i="4"/>
  <c r="W84" i="4"/>
  <c r="W76" i="4"/>
  <c r="W72" i="4"/>
  <c r="W66" i="4"/>
  <c r="W62" i="4"/>
  <c r="W58" i="4"/>
  <c r="W52" i="4"/>
  <c r="W39" i="4"/>
  <c r="W38" i="4"/>
  <c r="W37" i="4"/>
  <c r="W36" i="4"/>
  <c r="W35" i="4"/>
  <c r="W34" i="4"/>
  <c r="W33" i="4"/>
  <c r="W32" i="4"/>
  <c r="W16" i="4"/>
  <c r="W14" i="4"/>
  <c r="W12" i="4"/>
  <c r="W11" i="4"/>
  <c r="W10" i="4"/>
  <c r="W9" i="4"/>
  <c r="AA176" i="4"/>
  <c r="AA172" i="4"/>
  <c r="AA168" i="4"/>
  <c r="AA164" i="4"/>
  <c r="AA160" i="4"/>
  <c r="AA173" i="4"/>
  <c r="AA169" i="4"/>
  <c r="AA165" i="4"/>
  <c r="AA161" i="4"/>
  <c r="AA174" i="4"/>
  <c r="AA170" i="4"/>
  <c r="AA166" i="4"/>
  <c r="AA162" i="4"/>
  <c r="AA180" i="4"/>
  <c r="AA175" i="4"/>
  <c r="AA171" i="4"/>
  <c r="AA167" i="4"/>
  <c r="AA163" i="4"/>
  <c r="AA157" i="4"/>
  <c r="AA153" i="4"/>
  <c r="AA149" i="4"/>
  <c r="AA145" i="4"/>
  <c r="AA141" i="4"/>
  <c r="AA137" i="4"/>
  <c r="AA133" i="4"/>
  <c r="AA129" i="4"/>
  <c r="AA125" i="4"/>
  <c r="AA121" i="4"/>
  <c r="AA117" i="4"/>
  <c r="AA113" i="4"/>
  <c r="AA105" i="4"/>
  <c r="AA100" i="4"/>
  <c r="AA158" i="4"/>
  <c r="AA154" i="4"/>
  <c r="AA150" i="4"/>
  <c r="AA146" i="4"/>
  <c r="AA142" i="4"/>
  <c r="AA138" i="4"/>
  <c r="AA134" i="4"/>
  <c r="AA130" i="4"/>
  <c r="AA126" i="4"/>
  <c r="AA122" i="4"/>
  <c r="AA118" i="4"/>
  <c r="AA114" i="4"/>
  <c r="AA110" i="4"/>
  <c r="AA106" i="4"/>
  <c r="AA103" i="4"/>
  <c r="AA102" i="4"/>
  <c r="AA99" i="4"/>
  <c r="AA159" i="4"/>
  <c r="AA155" i="4"/>
  <c r="AA151" i="4"/>
  <c r="AA147" i="4"/>
  <c r="AA143" i="4"/>
  <c r="AA139" i="4"/>
  <c r="AA135" i="4"/>
  <c r="AA131" i="4"/>
  <c r="AA127" i="4"/>
  <c r="AA123" i="4"/>
  <c r="AA119" i="4"/>
  <c r="AA115" i="4"/>
  <c r="AA111" i="4"/>
  <c r="AA98" i="4"/>
  <c r="AA156" i="4"/>
  <c r="AA152" i="4"/>
  <c r="AA148" i="4"/>
  <c r="AA144" i="4"/>
  <c r="AA140" i="4"/>
  <c r="AA136" i="4"/>
  <c r="AA132" i="4"/>
  <c r="AA128" i="4"/>
  <c r="AA124" i="4"/>
  <c r="AA120" i="4"/>
  <c r="AA116" i="4"/>
  <c r="AA112" i="4"/>
  <c r="AA109" i="4"/>
  <c r="AA108" i="4"/>
  <c r="AA107" i="4"/>
  <c r="AA104" i="4"/>
  <c r="AA101" i="4"/>
  <c r="AA92" i="4"/>
  <c r="AA88" i="4"/>
  <c r="AA85" i="4"/>
  <c r="AA79" i="4"/>
  <c r="AA57" i="4"/>
  <c r="AA48" i="4"/>
  <c r="AA97" i="4"/>
  <c r="AA91" i="4"/>
  <c r="AA96" i="4"/>
  <c r="AA95" i="4"/>
  <c r="AA94" i="4"/>
  <c r="AA90" i="4"/>
  <c r="AA87" i="4"/>
  <c r="AA83" i="4"/>
  <c r="AA82" i="4"/>
  <c r="AA93" i="4"/>
  <c r="AA86" i="4"/>
  <c r="AA81" i="4"/>
  <c r="AA80" i="4"/>
  <c r="AA89" i="4"/>
  <c r="AA78" i="4"/>
  <c r="AA77" i="4"/>
  <c r="AA73" i="4"/>
  <c r="AA84" i="4"/>
  <c r="AA75" i="4"/>
  <c r="AA71" i="4"/>
  <c r="AA64" i="4"/>
  <c r="AA60" i="4"/>
  <c r="AA50" i="4"/>
  <c r="AA47" i="4"/>
  <c r="AA39" i="4"/>
  <c r="AA38" i="4"/>
  <c r="AA37" i="4"/>
  <c r="AA36" i="4"/>
  <c r="AA35" i="4"/>
  <c r="AA34" i="4"/>
  <c r="AA33" i="4"/>
  <c r="AA32" i="4"/>
  <c r="AA16" i="4"/>
  <c r="AA14" i="4"/>
  <c r="AA12" i="4"/>
  <c r="AA11" i="4"/>
  <c r="AA10" i="4"/>
  <c r="AA9" i="4"/>
  <c r="R3" i="4"/>
  <c r="V3" i="4"/>
  <c r="Z3" i="4"/>
  <c r="BE3" i="4"/>
  <c r="BI3" i="4"/>
  <c r="BM3" i="4"/>
  <c r="BS3" i="4"/>
  <c r="R4" i="4"/>
  <c r="V4" i="4"/>
  <c r="Z4" i="4"/>
  <c r="BF4" i="4"/>
  <c r="BJ4" i="4"/>
  <c r="BN4" i="4"/>
  <c r="AJ80" i="4"/>
  <c r="AL80" i="4"/>
  <c r="S5" i="4"/>
  <c r="W5" i="4"/>
  <c r="AA5" i="4"/>
  <c r="BF5" i="4"/>
  <c r="BJ5" i="4"/>
  <c r="BN5" i="4"/>
  <c r="AJ81" i="4"/>
  <c r="AL81" i="4"/>
  <c r="AK81" i="4"/>
  <c r="S6" i="4"/>
  <c r="W6" i="4"/>
  <c r="AA6" i="4"/>
  <c r="BF6" i="4"/>
  <c r="BJ6" i="4"/>
  <c r="BN6" i="4"/>
  <c r="AL82" i="4"/>
  <c r="AJ82" i="4"/>
  <c r="S7" i="4"/>
  <c r="W7" i="4"/>
  <c r="AA7" i="4"/>
  <c r="BE7" i="4"/>
  <c r="BI7" i="4"/>
  <c r="BM7" i="4"/>
  <c r="AK83" i="4"/>
  <c r="AJ83" i="4"/>
  <c r="AL83" i="4"/>
  <c r="U8" i="4"/>
  <c r="Z8" i="4"/>
  <c r="BN8" i="4"/>
  <c r="BJ8" i="4"/>
  <c r="BF8" i="4"/>
  <c r="BI8" i="4"/>
  <c r="BO8" i="4"/>
  <c r="BN10" i="4"/>
  <c r="BJ10" i="4"/>
  <c r="BF10" i="4"/>
  <c r="BI10" i="4"/>
  <c r="BO10" i="4"/>
  <c r="S13" i="4"/>
  <c r="AL90" i="4"/>
  <c r="U16" i="4"/>
  <c r="Z16" i="4"/>
  <c r="BP16" i="4"/>
  <c r="V17" i="4"/>
  <c r="AA17" i="4"/>
  <c r="U33" i="4"/>
  <c r="Z33" i="4"/>
  <c r="BG33" i="4"/>
  <c r="BL33" i="4"/>
  <c r="BS33" i="4"/>
  <c r="R34" i="4"/>
  <c r="U35" i="4"/>
  <c r="Z35" i="4"/>
  <c r="BG35" i="4"/>
  <c r="BL35" i="4"/>
  <c r="R36" i="4"/>
  <c r="U37" i="4"/>
  <c r="Z37" i="4"/>
  <c r="BG37" i="4"/>
  <c r="BL37" i="4"/>
  <c r="BS37" i="4"/>
  <c r="R38" i="4"/>
  <c r="U41" i="4"/>
  <c r="AA41" i="4"/>
  <c r="BG41" i="4"/>
  <c r="BL41" i="4"/>
  <c r="AK117" i="4"/>
  <c r="AJ117" i="4"/>
  <c r="AL117" i="4"/>
  <c r="BS43" i="4"/>
  <c r="BM43" i="4"/>
  <c r="BI43" i="4"/>
  <c r="BE43" i="4"/>
  <c r="BJ43" i="4"/>
  <c r="BO43" i="4"/>
  <c r="Q44" i="4"/>
  <c r="W44" i="4"/>
  <c r="U45" i="4"/>
  <c r="AA45" i="4"/>
  <c r="BG45" i="4"/>
  <c r="BL45" i="4"/>
  <c r="AK121" i="4"/>
  <c r="AJ121" i="4"/>
  <c r="AL121" i="4"/>
  <c r="BN47" i="4"/>
  <c r="BJ47" i="4"/>
  <c r="BF47" i="4"/>
  <c r="BP47" i="4"/>
  <c r="BK47" i="4"/>
  <c r="BE47" i="4"/>
  <c r="BL47" i="4"/>
  <c r="U48" i="4"/>
  <c r="BF48" i="4"/>
  <c r="W53" i="4"/>
  <c r="S54" i="4"/>
  <c r="W55" i="4"/>
  <c r="S56" i="4"/>
  <c r="AL134" i="4"/>
  <c r="AJ134" i="4"/>
  <c r="AA59" i="4"/>
  <c r="BJ59" i="4"/>
  <c r="Q60" i="4"/>
  <c r="Q62" i="4"/>
  <c r="AA62" i="4"/>
  <c r="AL138" i="4"/>
  <c r="AK138" i="4"/>
  <c r="AJ138" i="4"/>
  <c r="AA63" i="4"/>
  <c r="BJ63" i="4"/>
  <c r="Q64" i="4"/>
  <c r="S65" i="4"/>
  <c r="Q66" i="4"/>
  <c r="AA66" i="4"/>
  <c r="AL142" i="4"/>
  <c r="AK142" i="4"/>
  <c r="AJ142" i="4"/>
  <c r="AA68" i="4"/>
  <c r="W69" i="4"/>
  <c r="S70" i="4"/>
  <c r="W71" i="4"/>
  <c r="AA72" i="4"/>
  <c r="AA76" i="4"/>
  <c r="BH4" i="4"/>
  <c r="BL4" i="4"/>
  <c r="BP4" i="4"/>
  <c r="Q5" i="4"/>
  <c r="U5" i="4"/>
  <c r="Y5" i="4"/>
  <c r="BH5" i="4"/>
  <c r="BL5" i="4"/>
  <c r="BP5" i="4"/>
  <c r="Q6" i="4"/>
  <c r="U6" i="4"/>
  <c r="Y6" i="4"/>
  <c r="BH6" i="4"/>
  <c r="BL6" i="4"/>
  <c r="BP6" i="4"/>
  <c r="Q7" i="4"/>
  <c r="U7" i="4"/>
  <c r="Y7" i="4"/>
  <c r="BN11" i="4"/>
  <c r="BJ11" i="4"/>
  <c r="BF11" i="4"/>
  <c r="BI11" i="4"/>
  <c r="BO11" i="4"/>
  <c r="BN12" i="4"/>
  <c r="BJ14" i="4"/>
  <c r="AL94" i="4"/>
  <c r="AJ94" i="4"/>
  <c r="Y25" i="4"/>
  <c r="BO25" i="4"/>
  <c r="BK25" i="4"/>
  <c r="BG25" i="4"/>
  <c r="BI25" i="4"/>
  <c r="BN25" i="4"/>
  <c r="Q26" i="4"/>
  <c r="BN31" i="4"/>
  <c r="BJ31" i="4"/>
  <c r="BF31" i="4"/>
  <c r="BI31" i="4"/>
  <c r="BO31" i="4"/>
  <c r="BN35" i="4"/>
  <c r="BJ35" i="4"/>
  <c r="BF35" i="4"/>
  <c r="BI35" i="4"/>
  <c r="BO35" i="4"/>
  <c r="Y8" i="4"/>
  <c r="Y9" i="4"/>
  <c r="BE9" i="4"/>
  <c r="BK9" i="4"/>
  <c r="BP9" i="4"/>
  <c r="Q10" i="4"/>
  <c r="V10" i="4"/>
  <c r="Y11" i="4"/>
  <c r="BE11" i="4"/>
  <c r="BK11" i="4"/>
  <c r="BP11" i="4"/>
  <c r="Q12" i="4"/>
  <c r="V12" i="4"/>
  <c r="R14" i="4"/>
  <c r="AV15" i="4"/>
  <c r="AY15" i="4" s="1"/>
  <c r="Y16" i="4"/>
  <c r="BG16" i="4"/>
  <c r="Z18" i="4"/>
  <c r="BO30" i="4"/>
  <c r="BK30" i="4"/>
  <c r="BG30" i="4"/>
  <c r="BI30" i="4"/>
  <c r="BN30" i="4"/>
  <c r="Q31" i="4"/>
  <c r="V31" i="4"/>
  <c r="U9" i="4"/>
  <c r="Z9" i="4"/>
  <c r="BG9" i="4"/>
  <c r="BL9" i="4"/>
  <c r="BS9" i="4"/>
  <c r="R10" i="4"/>
  <c r="U11" i="4"/>
  <c r="Z11" i="4"/>
  <c r="BG11" i="4"/>
  <c r="BL11" i="4"/>
  <c r="BS11" i="4"/>
  <c r="R12" i="4"/>
  <c r="AV13" i="4"/>
  <c r="AY13" i="4" s="1"/>
  <c r="AY18" i="4" s="1"/>
  <c r="Y14" i="4"/>
  <c r="BG14" i="4"/>
  <c r="Z15" i="4"/>
  <c r="BN15" i="4"/>
  <c r="BJ15" i="4"/>
  <c r="BF15" i="4"/>
  <c r="BI15" i="4"/>
  <c r="BO15" i="4"/>
  <c r="BN16" i="4"/>
  <c r="V18" i="4"/>
  <c r="AA18" i="4"/>
  <c r="Q19" i="4"/>
  <c r="W19" i="4"/>
  <c r="S20" i="4"/>
  <c r="Y20" i="4"/>
  <c r="BO20" i="4"/>
  <c r="BK20" i="4"/>
  <c r="BG20" i="4"/>
  <c r="BI20" i="4"/>
  <c r="BN20" i="4"/>
  <c r="Q21" i="4"/>
  <c r="V21" i="4"/>
  <c r="AA21" i="4"/>
  <c r="BF21" i="4"/>
  <c r="BL21" i="4"/>
  <c r="BS21" i="4"/>
  <c r="S22" i="4"/>
  <c r="Y22" i="4"/>
  <c r="BO22" i="4"/>
  <c r="BK22" i="4"/>
  <c r="BG22" i="4"/>
  <c r="BI22" i="4"/>
  <c r="BN22" i="4"/>
  <c r="Q23" i="4"/>
  <c r="V23" i="4"/>
  <c r="AA23" i="4"/>
  <c r="BF23" i="4"/>
  <c r="BL23" i="4"/>
  <c r="BS23" i="4"/>
  <c r="S24" i="4"/>
  <c r="Y24" i="4"/>
  <c r="BO24" i="4"/>
  <c r="BK24" i="4"/>
  <c r="BG24" i="4"/>
  <c r="BI24" i="4"/>
  <c r="BN24" i="4"/>
  <c r="Q25" i="4"/>
  <c r="V25" i="4"/>
  <c r="AA25" i="4"/>
  <c r="BF25" i="4"/>
  <c r="BL25" i="4"/>
  <c r="BS25" i="4"/>
  <c r="S26" i="4"/>
  <c r="Y26" i="4"/>
  <c r="BO26" i="4"/>
  <c r="BK26" i="4"/>
  <c r="BG26" i="4"/>
  <c r="BI26" i="4"/>
  <c r="BN26" i="4"/>
  <c r="Q27" i="4"/>
  <c r="V27" i="4"/>
  <c r="AA27" i="4"/>
  <c r="BF27" i="4"/>
  <c r="BL27" i="4"/>
  <c r="BS27" i="4"/>
  <c r="S28" i="4"/>
  <c r="Y28" i="4"/>
  <c r="BO28" i="4"/>
  <c r="BK28" i="4"/>
  <c r="BG28" i="4"/>
  <c r="BI28" i="4"/>
  <c r="BN28" i="4"/>
  <c r="Q29" i="4"/>
  <c r="V29" i="4"/>
  <c r="AA29" i="4"/>
  <c r="BS29" i="4"/>
  <c r="BM29" i="4"/>
  <c r="BI29" i="4"/>
  <c r="BE29" i="4"/>
  <c r="BJ29" i="4"/>
  <c r="BO29" i="4"/>
  <c r="Q30" i="4"/>
  <c r="W30" i="4"/>
  <c r="BE30" i="4"/>
  <c r="BJ30" i="4"/>
  <c r="BP30" i="4"/>
  <c r="R31" i="4"/>
  <c r="W31" i="4"/>
  <c r="BG31" i="4"/>
  <c r="BL31" i="4"/>
  <c r="BS31" i="4"/>
  <c r="R32" i="4"/>
  <c r="BN32" i="4"/>
  <c r="BJ32" i="4"/>
  <c r="BF32" i="4"/>
  <c r="BI32" i="4"/>
  <c r="BO32" i="4"/>
  <c r="BN34" i="4"/>
  <c r="BJ34" i="4"/>
  <c r="BF34" i="4"/>
  <c r="BI34" i="4"/>
  <c r="BO34" i="4"/>
  <c r="BN36" i="4"/>
  <c r="BJ36" i="4"/>
  <c r="BF36" i="4"/>
  <c r="BI36" i="4"/>
  <c r="BO36" i="4"/>
  <c r="Q39" i="4"/>
  <c r="V39" i="4"/>
  <c r="AL115" i="4"/>
  <c r="AK115" i="4"/>
  <c r="AJ115" i="4"/>
  <c r="U40" i="4"/>
  <c r="Z40" i="4"/>
  <c r="Y42" i="4"/>
  <c r="BF42" i="4"/>
  <c r="BK42" i="4"/>
  <c r="BP42" i="4"/>
  <c r="S43" i="4"/>
  <c r="Y46" i="4"/>
  <c r="BF46" i="4"/>
  <c r="BK46" i="4"/>
  <c r="BP46" i="4"/>
  <c r="S47" i="4"/>
  <c r="W49" i="4"/>
  <c r="BH49" i="4"/>
  <c r="AL125" i="4"/>
  <c r="Y50" i="4"/>
  <c r="BJ50" i="4"/>
  <c r="Q51" i="4"/>
  <c r="AA51" i="4"/>
  <c r="BH51" i="4"/>
  <c r="Y52" i="4"/>
  <c r="Q58" i="4"/>
  <c r="AA58" i="4"/>
  <c r="S61" i="4"/>
  <c r="P173" i="4"/>
  <c r="P169" i="4"/>
  <c r="P165" i="4"/>
  <c r="P161" i="4"/>
  <c r="P174" i="4"/>
  <c r="P170" i="4"/>
  <c r="P166" i="4"/>
  <c r="P162" i="4"/>
  <c r="P180" i="4"/>
  <c r="P175" i="4"/>
  <c r="P171" i="4"/>
  <c r="P167" i="4"/>
  <c r="P163" i="4"/>
  <c r="P176" i="4"/>
  <c r="P172" i="4"/>
  <c r="P168" i="4"/>
  <c r="P164" i="4"/>
  <c r="P160" i="4"/>
  <c r="P158" i="4"/>
  <c r="P154" i="4"/>
  <c r="P150" i="4"/>
  <c r="P146" i="4"/>
  <c r="P142" i="4"/>
  <c r="P138" i="4"/>
  <c r="P134" i="4"/>
  <c r="P130" i="4"/>
  <c r="P126" i="4"/>
  <c r="P122" i="4"/>
  <c r="P118" i="4"/>
  <c r="P114" i="4"/>
  <c r="P110" i="4"/>
  <c r="P106" i="4"/>
  <c r="P103" i="4"/>
  <c r="P102" i="4"/>
  <c r="P99" i="4"/>
  <c r="P159" i="4"/>
  <c r="P155" i="4"/>
  <c r="P151" i="4"/>
  <c r="P147" i="4"/>
  <c r="P143" i="4"/>
  <c r="P139" i="4"/>
  <c r="P135" i="4"/>
  <c r="P131" i="4"/>
  <c r="P127" i="4"/>
  <c r="P123" i="4"/>
  <c r="P119" i="4"/>
  <c r="P115" i="4"/>
  <c r="P111" i="4"/>
  <c r="P98" i="4"/>
  <c r="P156" i="4"/>
  <c r="P152" i="4"/>
  <c r="P148" i="4"/>
  <c r="P144" i="4"/>
  <c r="P140" i="4"/>
  <c r="P136" i="4"/>
  <c r="P132" i="4"/>
  <c r="P128" i="4"/>
  <c r="P124" i="4"/>
  <c r="P120" i="4"/>
  <c r="P116" i="4"/>
  <c r="P112" i="4"/>
  <c r="P109" i="4"/>
  <c r="P108" i="4"/>
  <c r="P107" i="4"/>
  <c r="P104" i="4"/>
  <c r="P101" i="4"/>
  <c r="P157" i="4"/>
  <c r="P153" i="4"/>
  <c r="P149" i="4"/>
  <c r="P145" i="4"/>
  <c r="P141" i="4"/>
  <c r="P137" i="4"/>
  <c r="P133" i="4"/>
  <c r="P129" i="4"/>
  <c r="P125" i="4"/>
  <c r="P121" i="4"/>
  <c r="P117" i="4"/>
  <c r="P113" i="4"/>
  <c r="P105" i="4"/>
  <c r="P100" i="4"/>
  <c r="P97" i="4"/>
  <c r="P91" i="4"/>
  <c r="P89" i="4"/>
  <c r="P84" i="4"/>
  <c r="P78" i="4"/>
  <c r="P77" i="4"/>
  <c r="P76" i="4"/>
  <c r="P75" i="4"/>
  <c r="P74" i="4"/>
  <c r="P73" i="4"/>
  <c r="P72" i="4"/>
  <c r="P71" i="4"/>
  <c r="P70" i="4"/>
  <c r="P68" i="4"/>
  <c r="P56" i="4"/>
  <c r="P54" i="4"/>
  <c r="P96" i="4"/>
  <c r="P95" i="4"/>
  <c r="P94" i="4"/>
  <c r="P90" i="4"/>
  <c r="P93" i="4"/>
  <c r="P86" i="4"/>
  <c r="P81" i="4"/>
  <c r="P80" i="4"/>
  <c r="P69" i="4"/>
  <c r="P67" i="4"/>
  <c r="P66" i="4"/>
  <c r="P65" i="4"/>
  <c r="P64" i="4"/>
  <c r="P63" i="4"/>
  <c r="P62" i="4"/>
  <c r="P61" i="4"/>
  <c r="P60" i="4"/>
  <c r="P59" i="4"/>
  <c r="P58" i="4"/>
  <c r="P55" i="4"/>
  <c r="P53" i="4"/>
  <c r="P52" i="4"/>
  <c r="P51" i="4"/>
  <c r="P50" i="4"/>
  <c r="P49" i="4"/>
  <c r="P92" i="4"/>
  <c r="P88" i="4"/>
  <c r="P85" i="4"/>
  <c r="P79" i="4"/>
  <c r="P87" i="4"/>
  <c r="P83" i="4"/>
  <c r="P82" i="4"/>
  <c r="P40" i="4"/>
  <c r="P31" i="4"/>
  <c r="P29" i="4"/>
  <c r="P28" i="4"/>
  <c r="P27" i="4"/>
  <c r="P26" i="4"/>
  <c r="P25" i="4"/>
  <c r="P24" i="4"/>
  <c r="P23" i="4"/>
  <c r="P22" i="4"/>
  <c r="P21" i="4"/>
  <c r="P20" i="4"/>
  <c r="P8" i="4"/>
  <c r="T173" i="4"/>
  <c r="T169" i="4"/>
  <c r="T165" i="4"/>
  <c r="T161" i="4"/>
  <c r="T174" i="4"/>
  <c r="T170" i="4"/>
  <c r="T166" i="4"/>
  <c r="T162" i="4"/>
  <c r="T180" i="4"/>
  <c r="T175" i="4"/>
  <c r="T171" i="4"/>
  <c r="T167" i="4"/>
  <c r="T163" i="4"/>
  <c r="T176" i="4"/>
  <c r="T172" i="4"/>
  <c r="T168" i="4"/>
  <c r="T164" i="4"/>
  <c r="T160" i="4"/>
  <c r="T158" i="4"/>
  <c r="T154" i="4"/>
  <c r="T150" i="4"/>
  <c r="T146" i="4"/>
  <c r="T142" i="4"/>
  <c r="T138" i="4"/>
  <c r="T134" i="4"/>
  <c r="T130" i="4"/>
  <c r="T126" i="4"/>
  <c r="T122" i="4"/>
  <c r="T118" i="4"/>
  <c r="T114" i="4"/>
  <c r="T110" i="4"/>
  <c r="T106" i="4"/>
  <c r="T103" i="4"/>
  <c r="T102" i="4"/>
  <c r="T99" i="4"/>
  <c r="T159" i="4"/>
  <c r="T155" i="4"/>
  <c r="T151" i="4"/>
  <c r="T147" i="4"/>
  <c r="T143" i="4"/>
  <c r="T139" i="4"/>
  <c r="T135" i="4"/>
  <c r="T131" i="4"/>
  <c r="T127" i="4"/>
  <c r="T123" i="4"/>
  <c r="T119" i="4"/>
  <c r="T115" i="4"/>
  <c r="T111" i="4"/>
  <c r="T98" i="4"/>
  <c r="T156" i="4"/>
  <c r="T152" i="4"/>
  <c r="T148" i="4"/>
  <c r="T144" i="4"/>
  <c r="T140" i="4"/>
  <c r="T136" i="4"/>
  <c r="T132" i="4"/>
  <c r="T128" i="4"/>
  <c r="T124" i="4"/>
  <c r="T120" i="4"/>
  <c r="T116" i="4"/>
  <c r="T112" i="4"/>
  <c r="T109" i="4"/>
  <c r="T108" i="4"/>
  <c r="T107" i="4"/>
  <c r="T104" i="4"/>
  <c r="T101" i="4"/>
  <c r="T157" i="4"/>
  <c r="T153" i="4"/>
  <c r="T149" i="4"/>
  <c r="T145" i="4"/>
  <c r="T141" i="4"/>
  <c r="T137" i="4"/>
  <c r="T133" i="4"/>
  <c r="T129" i="4"/>
  <c r="T125" i="4"/>
  <c r="T121" i="4"/>
  <c r="T117" i="4"/>
  <c r="T113" i="4"/>
  <c r="T105" i="4"/>
  <c r="T100" i="4"/>
  <c r="T97" i="4"/>
  <c r="T91" i="4"/>
  <c r="T89" i="4"/>
  <c r="T84" i="4"/>
  <c r="T78" i="4"/>
  <c r="T77" i="4"/>
  <c r="T76" i="4"/>
  <c r="T75" i="4"/>
  <c r="T74" i="4"/>
  <c r="T73" i="4"/>
  <c r="T72" i="4"/>
  <c r="T71" i="4"/>
  <c r="T70" i="4"/>
  <c r="T68" i="4"/>
  <c r="T56" i="4"/>
  <c r="T54" i="4"/>
  <c r="T96" i="4"/>
  <c r="T95" i="4"/>
  <c r="T94" i="4"/>
  <c r="T90" i="4"/>
  <c r="T93" i="4"/>
  <c r="T86" i="4"/>
  <c r="T81" i="4"/>
  <c r="T80" i="4"/>
  <c r="T69" i="4"/>
  <c r="T67" i="4"/>
  <c r="T66" i="4"/>
  <c r="T65" i="4"/>
  <c r="T64" i="4"/>
  <c r="T63" i="4"/>
  <c r="T62" i="4"/>
  <c r="T61" i="4"/>
  <c r="T60" i="4"/>
  <c r="T59" i="4"/>
  <c r="T58" i="4"/>
  <c r="T55" i="4"/>
  <c r="T53" i="4"/>
  <c r="T52" i="4"/>
  <c r="T51" i="4"/>
  <c r="T50" i="4"/>
  <c r="T49" i="4"/>
  <c r="T92" i="4"/>
  <c r="T88" i="4"/>
  <c r="T85" i="4"/>
  <c r="T79" i="4"/>
  <c r="T83" i="4"/>
  <c r="T82" i="4"/>
  <c r="T87" i="4"/>
  <c r="T40" i="4"/>
  <c r="T31" i="4"/>
  <c r="T29" i="4"/>
  <c r="T28" i="4"/>
  <c r="T27" i="4"/>
  <c r="T26" i="4"/>
  <c r="T25" i="4"/>
  <c r="T24" i="4"/>
  <c r="T23" i="4"/>
  <c r="T22" i="4"/>
  <c r="T21" i="4"/>
  <c r="T20" i="4"/>
  <c r="T8" i="4"/>
  <c r="X173" i="4"/>
  <c r="X169" i="4"/>
  <c r="X165" i="4"/>
  <c r="X161" i="4"/>
  <c r="X174" i="4"/>
  <c r="X170" i="4"/>
  <c r="X166" i="4"/>
  <c r="X162" i="4"/>
  <c r="X180" i="4"/>
  <c r="X175" i="4"/>
  <c r="X171" i="4"/>
  <c r="X167" i="4"/>
  <c r="X163" i="4"/>
  <c r="X176" i="4"/>
  <c r="X172" i="4"/>
  <c r="X168" i="4"/>
  <c r="X164" i="4"/>
  <c r="X160" i="4"/>
  <c r="X158" i="4"/>
  <c r="X154" i="4"/>
  <c r="X150" i="4"/>
  <c r="X146" i="4"/>
  <c r="X142" i="4"/>
  <c r="X138" i="4"/>
  <c r="X134" i="4"/>
  <c r="X130" i="4"/>
  <c r="X126" i="4"/>
  <c r="X122" i="4"/>
  <c r="X118" i="4"/>
  <c r="X114" i="4"/>
  <c r="X110" i="4"/>
  <c r="X106" i="4"/>
  <c r="X103" i="4"/>
  <c r="X102" i="4"/>
  <c r="X99" i="4"/>
  <c r="X159" i="4"/>
  <c r="X155" i="4"/>
  <c r="X151" i="4"/>
  <c r="X147" i="4"/>
  <c r="X143" i="4"/>
  <c r="X139" i="4"/>
  <c r="X135" i="4"/>
  <c r="X131" i="4"/>
  <c r="X127" i="4"/>
  <c r="X123" i="4"/>
  <c r="X119" i="4"/>
  <c r="X115" i="4"/>
  <c r="X111" i="4"/>
  <c r="X98" i="4"/>
  <c r="X156" i="4"/>
  <c r="X152" i="4"/>
  <c r="X148" i="4"/>
  <c r="X144" i="4"/>
  <c r="X140" i="4"/>
  <c r="X136" i="4"/>
  <c r="X132" i="4"/>
  <c r="X128" i="4"/>
  <c r="X124" i="4"/>
  <c r="X120" i="4"/>
  <c r="X116" i="4"/>
  <c r="X112" i="4"/>
  <c r="X109" i="4"/>
  <c r="X108" i="4"/>
  <c r="X107" i="4"/>
  <c r="X104" i="4"/>
  <c r="X101" i="4"/>
  <c r="X157" i="4"/>
  <c r="X153" i="4"/>
  <c r="X149" i="4"/>
  <c r="X145" i="4"/>
  <c r="X141" i="4"/>
  <c r="X137" i="4"/>
  <c r="X133" i="4"/>
  <c r="X129" i="4"/>
  <c r="X125" i="4"/>
  <c r="X121" i="4"/>
  <c r="X117" i="4"/>
  <c r="X113" i="4"/>
  <c r="X105" i="4"/>
  <c r="X100" i="4"/>
  <c r="X97" i="4"/>
  <c r="X91" i="4"/>
  <c r="X89" i="4"/>
  <c r="X84" i="4"/>
  <c r="X78" i="4"/>
  <c r="X77" i="4"/>
  <c r="X76" i="4"/>
  <c r="X75" i="4"/>
  <c r="X74" i="4"/>
  <c r="X73" i="4"/>
  <c r="X72" i="4"/>
  <c r="X71" i="4"/>
  <c r="X70" i="4"/>
  <c r="X68" i="4"/>
  <c r="X56" i="4"/>
  <c r="X54" i="4"/>
  <c r="X96" i="4"/>
  <c r="X95" i="4"/>
  <c r="X94" i="4"/>
  <c r="X90" i="4"/>
  <c r="X93" i="4"/>
  <c r="X86" i="4"/>
  <c r="X81" i="4"/>
  <c r="X80" i="4"/>
  <c r="X69" i="4"/>
  <c r="X67" i="4"/>
  <c r="X66" i="4"/>
  <c r="X65" i="4"/>
  <c r="X64" i="4"/>
  <c r="X63" i="4"/>
  <c r="X62" i="4"/>
  <c r="X61" i="4"/>
  <c r="X60" i="4"/>
  <c r="X59" i="4"/>
  <c r="X58" i="4"/>
  <c r="X55" i="4"/>
  <c r="X53" i="4"/>
  <c r="X52" i="4"/>
  <c r="X51" i="4"/>
  <c r="X50" i="4"/>
  <c r="X49" i="4"/>
  <c r="X92" i="4"/>
  <c r="X88" i="4"/>
  <c r="X85" i="4"/>
  <c r="X79" i="4"/>
  <c r="X83" i="4"/>
  <c r="X82" i="4"/>
  <c r="X87" i="4"/>
  <c r="X40" i="4"/>
  <c r="X31" i="4"/>
  <c r="X29" i="4"/>
  <c r="X28" i="4"/>
  <c r="X27" i="4"/>
  <c r="X26" i="4"/>
  <c r="X25" i="4"/>
  <c r="X24" i="4"/>
  <c r="X23" i="4"/>
  <c r="X22" i="4"/>
  <c r="X21" i="4"/>
  <c r="X20" i="4"/>
  <c r="X8" i="4"/>
  <c r="AL78" i="4"/>
  <c r="AJ78" i="4"/>
  <c r="S3" i="4"/>
  <c r="W3" i="4"/>
  <c r="AA3" i="4"/>
  <c r="BF3" i="4"/>
  <c r="BJ3" i="4"/>
  <c r="AL79" i="4"/>
  <c r="AJ79" i="4"/>
  <c r="S4" i="4"/>
  <c r="W4" i="4"/>
  <c r="AA4" i="4"/>
  <c r="BG4" i="4"/>
  <c r="BK4" i="4"/>
  <c r="P5" i="4"/>
  <c r="T5" i="4"/>
  <c r="X5" i="4"/>
  <c r="BG5" i="4"/>
  <c r="BK5" i="4"/>
  <c r="P6" i="4"/>
  <c r="T6" i="4"/>
  <c r="X6" i="4"/>
  <c r="BG6" i="4"/>
  <c r="BK6" i="4"/>
  <c r="P7" i="4"/>
  <c r="T7" i="4"/>
  <c r="X7" i="4"/>
  <c r="BF7" i="4"/>
  <c r="BJ7" i="4"/>
  <c r="BN7" i="4"/>
  <c r="Q8" i="4"/>
  <c r="V8" i="4"/>
  <c r="AA8" i="4"/>
  <c r="BE8" i="4"/>
  <c r="BK8" i="4"/>
  <c r="BP8" i="4"/>
  <c r="Q9" i="4"/>
  <c r="V9" i="4"/>
  <c r="BH9" i="4"/>
  <c r="BM9" i="4"/>
  <c r="T10" i="4"/>
  <c r="Y10" i="4"/>
  <c r="BE10" i="4"/>
  <c r="BK10" i="4"/>
  <c r="BP10" i="4"/>
  <c r="Q11" i="4"/>
  <c r="V11" i="4"/>
  <c r="BH11" i="4"/>
  <c r="BM11" i="4"/>
  <c r="T12" i="4"/>
  <c r="Y12" i="4"/>
  <c r="AK88" i="4"/>
  <c r="AL88" i="4"/>
  <c r="T13" i="4"/>
  <c r="Z13" i="4"/>
  <c r="BN13" i="4"/>
  <c r="BJ13" i="4"/>
  <c r="BF13" i="4"/>
  <c r="BI13" i="4"/>
  <c r="BO13" i="4"/>
  <c r="BO17" i="4" s="1"/>
  <c r="CD5" i="4" s="1"/>
  <c r="P14" i="4"/>
  <c r="U14" i="4"/>
  <c r="Z14" i="4"/>
  <c r="BP14" i="4"/>
  <c r="P15" i="4"/>
  <c r="V15" i="4"/>
  <c r="AA15" i="4"/>
  <c r="BE15" i="4"/>
  <c r="BK15" i="4"/>
  <c r="BP15" i="4"/>
  <c r="Q16" i="4"/>
  <c r="V16" i="4"/>
  <c r="R17" i="4"/>
  <c r="W17" i="4"/>
  <c r="R18" i="4"/>
  <c r="W18" i="4"/>
  <c r="S19" i="4"/>
  <c r="X19" i="4"/>
  <c r="AL95" i="4"/>
  <c r="AJ95" i="4"/>
  <c r="U20" i="4"/>
  <c r="Z20" i="4"/>
  <c r="BE20" i="4"/>
  <c r="BJ20" i="4"/>
  <c r="BP20" i="4"/>
  <c r="R21" i="4"/>
  <c r="W21" i="4"/>
  <c r="BH21" i="4"/>
  <c r="BM21" i="4"/>
  <c r="AL97" i="4"/>
  <c r="U22" i="4"/>
  <c r="Z22" i="4"/>
  <c r="BE22" i="4"/>
  <c r="BJ22" i="4"/>
  <c r="BP22" i="4"/>
  <c r="R23" i="4"/>
  <c r="W23" i="4"/>
  <c r="BH23" i="4"/>
  <c r="BM23" i="4"/>
  <c r="AL99" i="4"/>
  <c r="AK99" i="4"/>
  <c r="AJ99" i="4"/>
  <c r="U24" i="4"/>
  <c r="Z24" i="4"/>
  <c r="BE24" i="4"/>
  <c r="BJ24" i="4"/>
  <c r="BP24" i="4"/>
  <c r="R25" i="4"/>
  <c r="W25" i="4"/>
  <c r="BH25" i="4"/>
  <c r="BM25" i="4"/>
  <c r="U26" i="4"/>
  <c r="Z26" i="4"/>
  <c r="BE26" i="4"/>
  <c r="BJ26" i="4"/>
  <c r="BP26" i="4"/>
  <c r="R27" i="4"/>
  <c r="W27" i="4"/>
  <c r="BH27" i="4"/>
  <c r="BM27" i="4"/>
  <c r="U28" i="4"/>
  <c r="Z28" i="4"/>
  <c r="BE28" i="4"/>
  <c r="BJ28" i="4"/>
  <c r="BP28" i="4"/>
  <c r="R29" i="4"/>
  <c r="W29" i="4"/>
  <c r="BF29" i="4"/>
  <c r="BK29" i="4"/>
  <c r="BP29" i="4"/>
  <c r="S30" i="4"/>
  <c r="X30" i="4"/>
  <c r="BF30" i="4"/>
  <c r="BL30" i="4"/>
  <c r="BL38" i="4" s="1"/>
  <c r="CA23" i="4" s="1"/>
  <c r="BS30" i="4"/>
  <c r="S31" i="4"/>
  <c r="Y31" i="4"/>
  <c r="BH31" i="4"/>
  <c r="BM31" i="4"/>
  <c r="T32" i="4"/>
  <c r="Y32" i="4"/>
  <c r="BE32" i="4"/>
  <c r="BK32" i="4"/>
  <c r="BP32" i="4"/>
  <c r="Q33" i="4"/>
  <c r="V33" i="4"/>
  <c r="BH33" i="4"/>
  <c r="BM33" i="4"/>
  <c r="T34" i="4"/>
  <c r="Y34" i="4"/>
  <c r="BE34" i="4"/>
  <c r="BK34" i="4"/>
  <c r="BP34" i="4"/>
  <c r="Q35" i="4"/>
  <c r="V35" i="4"/>
  <c r="BH35" i="4"/>
  <c r="BM35" i="4"/>
  <c r="T36" i="4"/>
  <c r="Y36" i="4"/>
  <c r="BE36" i="4"/>
  <c r="BK36" i="4"/>
  <c r="BP36" i="4"/>
  <c r="Q37" i="4"/>
  <c r="V37" i="4"/>
  <c r="BH37" i="4"/>
  <c r="BM37" i="4"/>
  <c r="T38" i="4"/>
  <c r="Y38" i="4"/>
  <c r="R39" i="4"/>
  <c r="X39" i="4"/>
  <c r="Q40" i="4"/>
  <c r="V40" i="4"/>
  <c r="AA40" i="4"/>
  <c r="Q41" i="4"/>
  <c r="W41" i="4"/>
  <c r="BH41" i="4"/>
  <c r="BN41" i="4"/>
  <c r="P42" i="4"/>
  <c r="U42" i="4"/>
  <c r="AA42" i="4"/>
  <c r="BG42" i="4"/>
  <c r="BL42" i="4"/>
  <c r="AL118" i="4"/>
  <c r="AK118" i="4"/>
  <c r="AJ118" i="4"/>
  <c r="T43" i="4"/>
  <c r="Y43" i="4"/>
  <c r="BF43" i="4"/>
  <c r="BK43" i="4"/>
  <c r="BP43" i="4"/>
  <c r="S44" i="4"/>
  <c r="X44" i="4"/>
  <c r="BS44" i="4"/>
  <c r="BM44" i="4"/>
  <c r="BI44" i="4"/>
  <c r="BE44" i="4"/>
  <c r="BJ44" i="4"/>
  <c r="BO44" i="4"/>
  <c r="Q45" i="4"/>
  <c r="W45" i="4"/>
  <c r="BH45" i="4"/>
  <c r="BN45" i="4"/>
  <c r="P46" i="4"/>
  <c r="U46" i="4"/>
  <c r="AA46" i="4"/>
  <c r="BG46" i="4"/>
  <c r="BL46" i="4"/>
  <c r="AL122" i="4"/>
  <c r="T47" i="4"/>
  <c r="Z47" i="4"/>
  <c r="BG47" i="4"/>
  <c r="BM47" i="4"/>
  <c r="P48" i="4"/>
  <c r="X48" i="4"/>
  <c r="AJ124" i="4"/>
  <c r="AL124" i="4"/>
  <c r="AK124" i="4"/>
  <c r="AA49" i="4"/>
  <c r="BJ49" i="4"/>
  <c r="Q50" i="4"/>
  <c r="AB50" i="4" s="1"/>
  <c r="BL50" i="4"/>
  <c r="S51" i="4"/>
  <c r="BL51" i="4"/>
  <c r="Q52" i="4"/>
  <c r="AA52" i="4"/>
  <c r="AJ128" i="4"/>
  <c r="AL128" i="4"/>
  <c r="AA53" i="4"/>
  <c r="U54" i="4"/>
  <c r="AL130" i="4"/>
  <c r="AA55" i="4"/>
  <c r="AB55" i="4" s="1"/>
  <c r="U56" i="4"/>
  <c r="X57" i="4"/>
  <c r="AB57" i="4" s="1"/>
  <c r="BS57" i="4"/>
  <c r="BM57" i="4"/>
  <c r="BI57" i="4"/>
  <c r="BE57" i="4"/>
  <c r="BO57" i="4"/>
  <c r="BK57" i="4"/>
  <c r="BG57" i="4"/>
  <c r="BJ57" i="4"/>
  <c r="BN57" i="4"/>
  <c r="S58" i="4"/>
  <c r="AB58" i="4" s="1"/>
  <c r="S59" i="4"/>
  <c r="AB59" i="4" s="1"/>
  <c r="BL59" i="4"/>
  <c r="U60" i="4"/>
  <c r="AB60" i="4" s="1"/>
  <c r="BS60" i="4"/>
  <c r="BM60" i="4"/>
  <c r="BI60" i="4"/>
  <c r="BE60" i="4"/>
  <c r="BO60" i="4"/>
  <c r="BK60" i="4"/>
  <c r="BG60" i="4"/>
  <c r="BP60" i="4"/>
  <c r="BH60" i="4"/>
  <c r="BN60" i="4"/>
  <c r="W61" i="4"/>
  <c r="BS61" i="4"/>
  <c r="BM61" i="4"/>
  <c r="BI61" i="4"/>
  <c r="BE61" i="4"/>
  <c r="BO61" i="4"/>
  <c r="BK61" i="4"/>
  <c r="BG61" i="4"/>
  <c r="BJ61" i="4"/>
  <c r="BN61" i="4"/>
  <c r="S62" i="4"/>
  <c r="AB62" i="4" s="1"/>
  <c r="S63" i="4"/>
  <c r="AB63" i="4" s="1"/>
  <c r="BL63" i="4"/>
  <c r="U64" i="4"/>
  <c r="AB64" i="4" s="1"/>
  <c r="BS64" i="4"/>
  <c r="BM64" i="4"/>
  <c r="BI64" i="4"/>
  <c r="BE64" i="4"/>
  <c r="BO64" i="4"/>
  <c r="BK64" i="4"/>
  <c r="BG64" i="4"/>
  <c r="BP64" i="4"/>
  <c r="BH64" i="4"/>
  <c r="BN64" i="4"/>
  <c r="W65" i="4"/>
  <c r="AB65" i="4" s="1"/>
  <c r="BS65" i="4"/>
  <c r="BM65" i="4"/>
  <c r="BI65" i="4"/>
  <c r="BE65" i="4"/>
  <c r="BO65" i="4"/>
  <c r="BK65" i="4"/>
  <c r="BG65" i="4"/>
  <c r="BJ65" i="4"/>
  <c r="BN65" i="4"/>
  <c r="S66" i="4"/>
  <c r="AB66" i="4" s="1"/>
  <c r="S67" i="4"/>
  <c r="AB67" i="4" s="1"/>
  <c r="AL143" i="4"/>
  <c r="AK143" i="4"/>
  <c r="AJ143" i="4"/>
  <c r="AA69" i="4"/>
  <c r="AB69" i="4" s="1"/>
  <c r="BG84" i="4"/>
  <c r="BG78" i="4"/>
  <c r="BG82" i="4"/>
  <c r="BG81" i="4"/>
  <c r="BG86" i="4"/>
  <c r="BK84" i="4"/>
  <c r="BK78" i="4"/>
  <c r="BK86" i="4"/>
  <c r="BK82" i="4"/>
  <c r="BK81" i="4"/>
  <c r="BO84" i="4"/>
  <c r="BO78" i="4"/>
  <c r="BO82" i="4"/>
  <c r="BO81" i="4"/>
  <c r="BO86" i="4"/>
  <c r="AA70" i="4"/>
  <c r="AB70" i="4" s="1"/>
  <c r="BO74" i="4"/>
  <c r="AL150" i="4"/>
  <c r="AK150" i="4"/>
  <c r="AJ150" i="4"/>
  <c r="AL84" i="4"/>
  <c r="AJ84" i="4"/>
  <c r="AK85" i="4"/>
  <c r="AL85" i="4"/>
  <c r="AL87" i="4"/>
  <c r="BH12" i="4"/>
  <c r="BL12" i="4"/>
  <c r="AL89" i="4"/>
  <c r="AJ89" i="4"/>
  <c r="BH14" i="4"/>
  <c r="BL14" i="4"/>
  <c r="AL91" i="4"/>
  <c r="AJ91" i="4"/>
  <c r="BH16" i="4"/>
  <c r="BL16" i="4"/>
  <c r="AL110" i="4"/>
  <c r="AK110" i="4"/>
  <c r="AJ110" i="4"/>
  <c r="AL111" i="4"/>
  <c r="AK111" i="4"/>
  <c r="AL112" i="4"/>
  <c r="AK113" i="4"/>
  <c r="AJ113" i="4"/>
  <c r="AL113" i="4"/>
  <c r="AL114" i="4"/>
  <c r="AK114" i="4"/>
  <c r="AJ114" i="4"/>
  <c r="BS48" i="4"/>
  <c r="BM48" i="4"/>
  <c r="BI48" i="4"/>
  <c r="BE48" i="4"/>
  <c r="BO48" i="4"/>
  <c r="BK48" i="4"/>
  <c r="BG48" i="4"/>
  <c r="BL48" i="4"/>
  <c r="AL127" i="4"/>
  <c r="AK127" i="4"/>
  <c r="AJ127" i="4"/>
  <c r="BS52" i="4"/>
  <c r="BM52" i="4"/>
  <c r="BI52" i="4"/>
  <c r="BE52" i="4"/>
  <c r="BO52" i="4"/>
  <c r="BK52" i="4"/>
  <c r="BG52" i="4"/>
  <c r="BL52" i="4"/>
  <c r="AK133" i="4"/>
  <c r="AJ133" i="4"/>
  <c r="AL133" i="4"/>
  <c r="BS58" i="4"/>
  <c r="BM58" i="4"/>
  <c r="BI58" i="4"/>
  <c r="BE58" i="4"/>
  <c r="BO58" i="4"/>
  <c r="BK58" i="4"/>
  <c r="BG58" i="4"/>
  <c r="BL58" i="4"/>
  <c r="AK137" i="4"/>
  <c r="AJ137" i="4"/>
  <c r="AL137" i="4"/>
  <c r="BS62" i="4"/>
  <c r="BM62" i="4"/>
  <c r="BI62" i="4"/>
  <c r="BE62" i="4"/>
  <c r="BO62" i="4"/>
  <c r="BK62" i="4"/>
  <c r="BG62" i="4"/>
  <c r="BL62" i="4"/>
  <c r="AK141" i="4"/>
  <c r="AJ141" i="4"/>
  <c r="AL141" i="4"/>
  <c r="BS66" i="4"/>
  <c r="BM66" i="4"/>
  <c r="BI66" i="4"/>
  <c r="BE66" i="4"/>
  <c r="BE67" i="4" s="1"/>
  <c r="BO66" i="4"/>
  <c r="BK66" i="4"/>
  <c r="BG66" i="4"/>
  <c r="BL66" i="4"/>
  <c r="BO73" i="4"/>
  <c r="AK149" i="4"/>
  <c r="AJ149" i="4"/>
  <c r="AL149" i="4"/>
  <c r="BO77" i="4"/>
  <c r="AK153" i="4"/>
  <c r="AJ153" i="4"/>
  <c r="AL153" i="4"/>
  <c r="BH79" i="4"/>
  <c r="AK164" i="4"/>
  <c r="AJ164" i="4"/>
  <c r="AL164" i="4"/>
  <c r="BF102" i="4"/>
  <c r="BF101" i="4"/>
  <c r="BF90" i="4"/>
  <c r="BJ102" i="4"/>
  <c r="BJ101" i="4"/>
  <c r="BJ90" i="4"/>
  <c r="BS85" i="4"/>
  <c r="BM85" i="4"/>
  <c r="BI85" i="4"/>
  <c r="BE85" i="4"/>
  <c r="BO85" i="4"/>
  <c r="BK85" i="4"/>
  <c r="BG85" i="4"/>
  <c r="BN85" i="4"/>
  <c r="BJ85" i="4"/>
  <c r="BF85" i="4"/>
  <c r="BO71" i="4"/>
  <c r="AL147" i="4"/>
  <c r="AK147" i="4"/>
  <c r="AJ147" i="4"/>
  <c r="BO75" i="4"/>
  <c r="AL151" i="4"/>
  <c r="AK151" i="4"/>
  <c r="AJ151" i="4"/>
  <c r="BS80" i="4"/>
  <c r="BM80" i="4"/>
  <c r="BI80" i="4"/>
  <c r="BE80" i="4"/>
  <c r="BO80" i="4"/>
  <c r="BK80" i="4"/>
  <c r="BG80" i="4"/>
  <c r="BN80" i="4"/>
  <c r="BJ80" i="4"/>
  <c r="BF80" i="4"/>
  <c r="BO83" i="4"/>
  <c r="AL159" i="4"/>
  <c r="AK159" i="4"/>
  <c r="AJ159" i="4"/>
  <c r="BH85" i="4"/>
  <c r="BO76" i="4"/>
  <c r="AJ152" i="4"/>
  <c r="AL152" i="4"/>
  <c r="AK152" i="4"/>
  <c r="BS79" i="4"/>
  <c r="BM79" i="4"/>
  <c r="BI79" i="4"/>
  <c r="BE79" i="4"/>
  <c r="BO79" i="4"/>
  <c r="BK79" i="4"/>
  <c r="BG79" i="4"/>
  <c r="BN79" i="4"/>
  <c r="BJ79" i="4"/>
  <c r="BF79" i="4"/>
  <c r="AJ85" i="4"/>
  <c r="BL85" i="4"/>
  <c r="BH70" i="4"/>
  <c r="BL70" i="4"/>
  <c r="BP70" i="4"/>
  <c r="BH71" i="4"/>
  <c r="BL71" i="4"/>
  <c r="BP71" i="4"/>
  <c r="BH72" i="4"/>
  <c r="BL72" i="4"/>
  <c r="BP72" i="4"/>
  <c r="BH73" i="4"/>
  <c r="BL73" i="4"/>
  <c r="BP73" i="4"/>
  <c r="BH74" i="4"/>
  <c r="BL74" i="4"/>
  <c r="BP74" i="4"/>
  <c r="BH75" i="4"/>
  <c r="BL75" i="4"/>
  <c r="BP75" i="4"/>
  <c r="BH76" i="4"/>
  <c r="BL76" i="4"/>
  <c r="BP76" i="4"/>
  <c r="BH77" i="4"/>
  <c r="BL77" i="4"/>
  <c r="BP77" i="4"/>
  <c r="AL155" i="4"/>
  <c r="AK155" i="4"/>
  <c r="AJ155" i="4"/>
  <c r="AJ156" i="4"/>
  <c r="AL156" i="4"/>
  <c r="AK156" i="4"/>
  <c r="BH83" i="4"/>
  <c r="BL83" i="4"/>
  <c r="BP83" i="4"/>
  <c r="AL161" i="4"/>
  <c r="AK161" i="4"/>
  <c r="AJ161" i="4"/>
  <c r="BH90" i="4"/>
  <c r="BL90" i="4"/>
  <c r="BP90" i="4"/>
  <c r="BG91" i="4"/>
  <c r="BK91" i="4"/>
  <c r="BO91" i="4"/>
  <c r="BF92" i="4"/>
  <c r="BJ92" i="4"/>
  <c r="BN92" i="4"/>
  <c r="AK168" i="4"/>
  <c r="AJ168" i="4"/>
  <c r="AL168" i="4"/>
  <c r="BE93" i="4"/>
  <c r="BI93" i="4"/>
  <c r="BM93" i="4"/>
  <c r="BS93" i="4"/>
  <c r="BE94" i="4"/>
  <c r="BI94" i="4"/>
  <c r="BM94" i="4"/>
  <c r="BS94" i="4"/>
  <c r="BE95" i="4"/>
  <c r="BI95" i="4"/>
  <c r="BM95" i="4"/>
  <c r="BS95" i="4"/>
  <c r="BH96" i="4"/>
  <c r="BL96" i="4"/>
  <c r="BP96" i="4"/>
  <c r="BH56" i="4"/>
  <c r="BH67" i="4" s="1"/>
  <c r="BW57" i="4" s="1"/>
  <c r="BL56" i="4"/>
  <c r="BP56" i="4"/>
  <c r="BP67" i="4" s="1"/>
  <c r="CE65" i="4" s="1"/>
  <c r="BE70" i="4"/>
  <c r="BI70" i="4"/>
  <c r="BM70" i="4"/>
  <c r="BS70" i="4"/>
  <c r="BE71" i="4"/>
  <c r="BI71" i="4"/>
  <c r="BM71" i="4"/>
  <c r="BS71" i="4"/>
  <c r="BE72" i="4"/>
  <c r="BI72" i="4"/>
  <c r="BM72" i="4"/>
  <c r="BS72" i="4"/>
  <c r="BE73" i="4"/>
  <c r="BI73" i="4"/>
  <c r="BM73" i="4"/>
  <c r="BS73" i="4"/>
  <c r="BE74" i="4"/>
  <c r="BI74" i="4"/>
  <c r="BM74" i="4"/>
  <c r="BS74" i="4"/>
  <c r="BE75" i="4"/>
  <c r="BI75" i="4"/>
  <c r="BM75" i="4"/>
  <c r="BS75" i="4"/>
  <c r="BE76" i="4"/>
  <c r="BI76" i="4"/>
  <c r="BM76" i="4"/>
  <c r="BS76" i="4"/>
  <c r="BE77" i="4"/>
  <c r="BI77" i="4"/>
  <c r="BM77" i="4"/>
  <c r="BS77" i="4"/>
  <c r="BH78" i="4"/>
  <c r="BL78" i="4"/>
  <c r="BP78" i="4"/>
  <c r="BF81" i="4"/>
  <c r="BJ81" i="4"/>
  <c r="BN81" i="4"/>
  <c r="AK157" i="4"/>
  <c r="AJ157" i="4"/>
  <c r="AL157" i="4"/>
  <c r="BF82" i="4"/>
  <c r="BJ82" i="4"/>
  <c r="BN82" i="4"/>
  <c r="AL158" i="4"/>
  <c r="AK158" i="4"/>
  <c r="AJ158" i="4"/>
  <c r="BE83" i="4"/>
  <c r="BI83" i="4"/>
  <c r="BM83" i="4"/>
  <c r="BS83" i="4"/>
  <c r="BH84" i="4"/>
  <c r="BL84" i="4"/>
  <c r="BP84" i="4"/>
  <c r="BF86" i="4"/>
  <c r="BJ86" i="4"/>
  <c r="BN86" i="4"/>
  <c r="AL162" i="4"/>
  <c r="AK162" i="4"/>
  <c r="AJ162" i="4"/>
  <c r="AL165" i="4"/>
  <c r="AK165" i="4"/>
  <c r="AJ165" i="4"/>
  <c r="BE90" i="4"/>
  <c r="BI90" i="4"/>
  <c r="BM90" i="4"/>
  <c r="BS90" i="4"/>
  <c r="BH91" i="4"/>
  <c r="BL91" i="4"/>
  <c r="BP91" i="4"/>
  <c r="BG92" i="4"/>
  <c r="BK92" i="4"/>
  <c r="BO92" i="4"/>
  <c r="BF93" i="4"/>
  <c r="BJ93" i="4"/>
  <c r="BN93" i="4"/>
  <c r="AL169" i="4"/>
  <c r="AK169" i="4"/>
  <c r="AJ169" i="4"/>
  <c r="BF94" i="4"/>
  <c r="BJ94" i="4"/>
  <c r="BN94" i="4"/>
  <c r="AL170" i="4"/>
  <c r="AK170" i="4"/>
  <c r="AJ170" i="4"/>
  <c r="BF95" i="4"/>
  <c r="BJ95" i="4"/>
  <c r="BN95" i="4"/>
  <c r="AJ171" i="4"/>
  <c r="AL171" i="4"/>
  <c r="AK171" i="4"/>
  <c r="BE96" i="4"/>
  <c r="BI96" i="4"/>
  <c r="BM96" i="4"/>
  <c r="BS96" i="4"/>
  <c r="BN99" i="4"/>
  <c r="BN90" i="4"/>
  <c r="AL166" i="4"/>
  <c r="AK166" i="4"/>
  <c r="AJ166" i="4"/>
  <c r="BH92" i="4"/>
  <c r="BL92" i="4"/>
  <c r="BP92" i="4"/>
  <c r="BG93" i="4"/>
  <c r="BK93" i="4"/>
  <c r="BO93" i="4"/>
  <c r="BG95" i="4"/>
  <c r="BK95" i="4"/>
  <c r="BO95" i="4"/>
  <c r="BF96" i="4"/>
  <c r="BJ96" i="4"/>
  <c r="BN96" i="4"/>
  <c r="AK172" i="4"/>
  <c r="AJ172" i="4"/>
  <c r="AL172" i="4"/>
  <c r="BO98" i="4"/>
  <c r="BO102" i="4"/>
  <c r="AL123" i="4"/>
  <c r="AK123" i="4"/>
  <c r="AJ123" i="4"/>
  <c r="BF56" i="4"/>
  <c r="BJ56" i="4"/>
  <c r="AJ132" i="4"/>
  <c r="AL132" i="4"/>
  <c r="BG70" i="4"/>
  <c r="BK70" i="4"/>
  <c r="BG71" i="4"/>
  <c r="BK71" i="4"/>
  <c r="BG72" i="4"/>
  <c r="BK72" i="4"/>
  <c r="BG73" i="4"/>
  <c r="BK73" i="4"/>
  <c r="BG74" i="4"/>
  <c r="BK74" i="4"/>
  <c r="BG75" i="4"/>
  <c r="BK75" i="4"/>
  <c r="BG76" i="4"/>
  <c r="BK76" i="4"/>
  <c r="BG77" i="4"/>
  <c r="BK77" i="4"/>
  <c r="BF78" i="4"/>
  <c r="BJ78" i="4"/>
  <c r="AL154" i="4"/>
  <c r="AK154" i="4"/>
  <c r="AJ154" i="4"/>
  <c r="BH81" i="4"/>
  <c r="BL81" i="4"/>
  <c r="BH82" i="4"/>
  <c r="BL82" i="4"/>
  <c r="BG83" i="4"/>
  <c r="BK83" i="4"/>
  <c r="BF84" i="4"/>
  <c r="BJ84" i="4"/>
  <c r="AK160" i="4"/>
  <c r="AJ160" i="4"/>
  <c r="AL160" i="4"/>
  <c r="BH86" i="4"/>
  <c r="BL86" i="4"/>
  <c r="AJ163" i="4"/>
  <c r="AL163" i="4"/>
  <c r="AK163" i="4"/>
  <c r="BG90" i="4"/>
  <c r="BK90" i="4"/>
  <c r="BF91" i="4"/>
  <c r="BJ91" i="4"/>
  <c r="AJ167" i="4"/>
  <c r="AL167" i="4"/>
  <c r="AK167" i="4"/>
  <c r="BE92" i="4"/>
  <c r="BI92" i="4"/>
  <c r="BM92" i="4"/>
  <c r="BH93" i="4"/>
  <c r="BL93" i="4"/>
  <c r="BH94" i="4"/>
  <c r="BL94" i="4"/>
  <c r="BH95" i="4"/>
  <c r="BL95" i="4"/>
  <c r="BG96" i="4"/>
  <c r="BK96" i="4"/>
  <c r="BP97" i="4"/>
  <c r="BO101" i="4"/>
  <c r="BE97" i="4"/>
  <c r="BI97" i="4"/>
  <c r="BM97" i="4"/>
  <c r="BS97" i="4"/>
  <c r="BH98" i="4"/>
  <c r="BL98" i="4"/>
  <c r="BP98" i="4"/>
  <c r="BG99" i="4"/>
  <c r="BK99" i="4"/>
  <c r="BO99" i="4"/>
  <c r="BF100" i="4"/>
  <c r="BJ100" i="4"/>
  <c r="BN100" i="4"/>
  <c r="AK176" i="4"/>
  <c r="AJ176" i="4"/>
  <c r="AL176" i="4"/>
  <c r="BH101" i="4"/>
  <c r="BL101" i="4"/>
  <c r="BP101" i="4"/>
  <c r="BH102" i="4"/>
  <c r="BL102" i="4"/>
  <c r="BP102" i="4"/>
  <c r="BF103" i="4"/>
  <c r="BJ103" i="4"/>
  <c r="BN103" i="4"/>
  <c r="AL179" i="4"/>
  <c r="AK179" i="4"/>
  <c r="AJ179" i="4"/>
  <c r="AL182" i="4"/>
  <c r="AK182" i="4"/>
  <c r="AJ182" i="4"/>
  <c r="AL183" i="4"/>
  <c r="AK183" i="4"/>
  <c r="AJ183" i="4"/>
  <c r="AK184" i="4"/>
  <c r="AJ184" i="4"/>
  <c r="AL184" i="4"/>
  <c r="AL187" i="4"/>
  <c r="AK187" i="4"/>
  <c r="AJ187" i="4"/>
  <c r="AL191" i="4"/>
  <c r="AK191" i="4"/>
  <c r="AJ191" i="4"/>
  <c r="AL195" i="4"/>
  <c r="AK195" i="4"/>
  <c r="AJ195" i="4"/>
  <c r="AL199" i="4"/>
  <c r="AK199" i="4"/>
  <c r="AJ199" i="4"/>
  <c r="AL203" i="4"/>
  <c r="AK203" i="4"/>
  <c r="AJ203" i="4"/>
  <c r="AL207" i="4"/>
  <c r="AK207" i="4"/>
  <c r="AJ207" i="4"/>
  <c r="AL211" i="4"/>
  <c r="AK211" i="4"/>
  <c r="AJ211" i="4"/>
  <c r="AL215" i="4"/>
  <c r="AK215" i="4"/>
  <c r="AJ215" i="4"/>
  <c r="AL219" i="4"/>
  <c r="AK219" i="4"/>
  <c r="AJ219" i="4"/>
  <c r="AL223" i="4"/>
  <c r="AK223" i="4"/>
  <c r="AJ223" i="4"/>
  <c r="AL227" i="4"/>
  <c r="AK227" i="4"/>
  <c r="AJ227" i="4"/>
  <c r="AL231" i="4"/>
  <c r="AK231" i="4"/>
  <c r="AJ231" i="4"/>
  <c r="BF97" i="4"/>
  <c r="BJ97" i="4"/>
  <c r="BN97" i="4"/>
  <c r="AL173" i="4"/>
  <c r="AK173" i="4"/>
  <c r="AJ173" i="4"/>
  <c r="BE98" i="4"/>
  <c r="BI98" i="4"/>
  <c r="BM98" i="4"/>
  <c r="BS98" i="4"/>
  <c r="BH99" i="4"/>
  <c r="BL99" i="4"/>
  <c r="BP99" i="4"/>
  <c r="BG100" i="4"/>
  <c r="BK100" i="4"/>
  <c r="BO100" i="4"/>
  <c r="BE101" i="4"/>
  <c r="BI101" i="4"/>
  <c r="BM101" i="4"/>
  <c r="BS101" i="4"/>
  <c r="BE102" i="4"/>
  <c r="BI102" i="4"/>
  <c r="BM102" i="4"/>
  <c r="BS102" i="4"/>
  <c r="BG103" i="4"/>
  <c r="BK103" i="4"/>
  <c r="BO103" i="4"/>
  <c r="AL186" i="4"/>
  <c r="AK186" i="4"/>
  <c r="AJ186" i="4"/>
  <c r="AL190" i="4"/>
  <c r="AK190" i="4"/>
  <c r="AJ190" i="4"/>
  <c r="AL194" i="4"/>
  <c r="AK194" i="4"/>
  <c r="AJ194" i="4"/>
  <c r="AL198" i="4"/>
  <c r="AK198" i="4"/>
  <c r="AJ198" i="4"/>
  <c r="AL202" i="4"/>
  <c r="AK202" i="4"/>
  <c r="AJ202" i="4"/>
  <c r="AL206" i="4"/>
  <c r="AK206" i="4"/>
  <c r="AJ206" i="4"/>
  <c r="AJ210" i="4"/>
  <c r="AL210" i="4"/>
  <c r="AK210" i="4"/>
  <c r="AJ214" i="4"/>
  <c r="AL214" i="4"/>
  <c r="AK214" i="4"/>
  <c r="AJ218" i="4"/>
  <c r="AL218" i="4"/>
  <c r="AK218" i="4"/>
  <c r="AJ222" i="4"/>
  <c r="AL222" i="4"/>
  <c r="AK222" i="4"/>
  <c r="AJ226" i="4"/>
  <c r="AL226" i="4"/>
  <c r="AK226" i="4"/>
  <c r="AJ230" i="4"/>
  <c r="AL230" i="4"/>
  <c r="AK230" i="4"/>
  <c r="AJ234" i="4"/>
  <c r="AL234" i="4"/>
  <c r="AK234" i="4"/>
  <c r="BG97" i="4"/>
  <c r="BK97" i="4"/>
  <c r="BO97" i="4"/>
  <c r="BF98" i="4"/>
  <c r="BJ98" i="4"/>
  <c r="BN98" i="4"/>
  <c r="AL174" i="4"/>
  <c r="AK174" i="4"/>
  <c r="AJ174" i="4"/>
  <c r="BE99" i="4"/>
  <c r="BI99" i="4"/>
  <c r="BM99" i="4"/>
  <c r="BS99" i="4"/>
  <c r="BH100" i="4"/>
  <c r="BL100" i="4"/>
  <c r="BP100" i="4"/>
  <c r="BN101" i="4"/>
  <c r="AJ177" i="4"/>
  <c r="AL177" i="4"/>
  <c r="AK177" i="4"/>
  <c r="AL178" i="4"/>
  <c r="AK178" i="4"/>
  <c r="AJ178" i="4"/>
  <c r="BH103" i="4"/>
  <c r="BL103" i="4"/>
  <c r="BP103" i="4"/>
  <c r="AJ181" i="4"/>
  <c r="AL181" i="4"/>
  <c r="AK181" i="4"/>
  <c r="AJ185" i="4"/>
  <c r="AL185" i="4"/>
  <c r="AK185" i="4"/>
  <c r="AJ189" i="4"/>
  <c r="AL189" i="4"/>
  <c r="AK189" i="4"/>
  <c r="AJ193" i="4"/>
  <c r="AL193" i="4"/>
  <c r="AK193" i="4"/>
  <c r="AJ197" i="4"/>
  <c r="AL197" i="4"/>
  <c r="AK197" i="4"/>
  <c r="AJ201" i="4"/>
  <c r="AL201" i="4"/>
  <c r="AK201" i="4"/>
  <c r="AJ205" i="4"/>
  <c r="AL205" i="4"/>
  <c r="AK205" i="4"/>
  <c r="AK209" i="4"/>
  <c r="AJ209" i="4"/>
  <c r="AL209" i="4"/>
  <c r="AK213" i="4"/>
  <c r="AJ213" i="4"/>
  <c r="AL213" i="4"/>
  <c r="AK217" i="4"/>
  <c r="AJ217" i="4"/>
  <c r="AL217" i="4"/>
  <c r="AK221" i="4"/>
  <c r="AJ221" i="4"/>
  <c r="AL221" i="4"/>
  <c r="AK225" i="4"/>
  <c r="AJ225" i="4"/>
  <c r="AL225" i="4"/>
  <c r="AK229" i="4"/>
  <c r="AJ229" i="4"/>
  <c r="AL229" i="4"/>
  <c r="AK233" i="4"/>
  <c r="AJ233" i="4"/>
  <c r="AL233" i="4"/>
  <c r="BH97" i="4"/>
  <c r="BL97" i="4"/>
  <c r="BG98" i="4"/>
  <c r="BK98" i="4"/>
  <c r="BF99" i="4"/>
  <c r="BJ99" i="4"/>
  <c r="AJ175" i="4"/>
  <c r="AL175" i="4"/>
  <c r="AK175" i="4"/>
  <c r="BE100" i="4"/>
  <c r="BI100" i="4"/>
  <c r="BM100" i="4"/>
  <c r="BG101" i="4"/>
  <c r="BK101" i="4"/>
  <c r="BG102" i="4"/>
  <c r="BK102" i="4"/>
  <c r="BE103" i="4"/>
  <c r="BI103" i="4"/>
  <c r="BM103" i="4"/>
  <c r="AK180" i="4"/>
  <c r="AJ180" i="4"/>
  <c r="AL180" i="4"/>
  <c r="AK188" i="4"/>
  <c r="AJ188" i="4"/>
  <c r="AL188" i="4"/>
  <c r="AK192" i="4"/>
  <c r="AJ192" i="4"/>
  <c r="AL192" i="4"/>
  <c r="AK196" i="4"/>
  <c r="AJ196" i="4"/>
  <c r="AL196" i="4"/>
  <c r="AK200" i="4"/>
  <c r="AJ200" i="4"/>
  <c r="AL200" i="4"/>
  <c r="AK204" i="4"/>
  <c r="AJ204" i="4"/>
  <c r="AL204" i="4"/>
  <c r="AK208" i="4"/>
  <c r="AJ208" i="4"/>
  <c r="AL208" i="4"/>
  <c r="AL212" i="4"/>
  <c r="AK212" i="4"/>
  <c r="AJ212" i="4"/>
  <c r="AL216" i="4"/>
  <c r="AK216" i="4"/>
  <c r="AJ216" i="4"/>
  <c r="AL220" i="4"/>
  <c r="AK220" i="4"/>
  <c r="AJ220" i="4"/>
  <c r="AL224" i="4"/>
  <c r="AK224" i="4"/>
  <c r="AJ224" i="4"/>
  <c r="AL228" i="4"/>
  <c r="AK228" i="4"/>
  <c r="AJ228" i="4"/>
  <c r="AL232" i="4"/>
  <c r="AK232" i="4"/>
  <c r="AJ232" i="4"/>
  <c r="AJ238" i="4"/>
  <c r="AL238" i="4"/>
  <c r="AK238" i="4"/>
  <c r="AJ242" i="4"/>
  <c r="AL242" i="4"/>
  <c r="AK242" i="4"/>
  <c r="AJ246" i="4"/>
  <c r="AL246" i="4"/>
  <c r="AK246" i="4"/>
  <c r="AJ250" i="4"/>
  <c r="AL250" i="4"/>
  <c r="AK250" i="4"/>
  <c r="AK237" i="4"/>
  <c r="AJ237" i="4"/>
  <c r="AL237" i="4"/>
  <c r="AK241" i="4"/>
  <c r="AJ241" i="4"/>
  <c r="AL241" i="4"/>
  <c r="AK245" i="4"/>
  <c r="AJ245" i="4"/>
  <c r="AL245" i="4"/>
  <c r="AK249" i="4"/>
  <c r="AJ249" i="4"/>
  <c r="AL249" i="4"/>
  <c r="AL236" i="4"/>
  <c r="AK236" i="4"/>
  <c r="AJ236" i="4"/>
  <c r="AL240" i="4"/>
  <c r="AK240" i="4"/>
  <c r="AJ240" i="4"/>
  <c r="AL244" i="4"/>
  <c r="AK244" i="4"/>
  <c r="AJ244" i="4"/>
  <c r="AL248" i="4"/>
  <c r="AK248" i="4"/>
  <c r="AJ248" i="4"/>
  <c r="AL235" i="4"/>
  <c r="AK235" i="4"/>
  <c r="AJ235" i="4"/>
  <c r="AL239" i="4"/>
  <c r="AK239" i="4"/>
  <c r="AJ239" i="4"/>
  <c r="AL243" i="4"/>
  <c r="AK243" i="4"/>
  <c r="AJ243" i="4"/>
  <c r="AL247" i="4"/>
  <c r="AK247" i="4"/>
  <c r="AJ247" i="4"/>
  <c r="AL251" i="4"/>
  <c r="AK251" i="4"/>
  <c r="AJ251" i="4"/>
  <c r="C38" i="1"/>
  <c r="H38" i="1"/>
  <c r="L38" i="1"/>
  <c r="H52" i="1"/>
  <c r="L52" i="1"/>
  <c r="D57" i="1"/>
  <c r="I57" i="1"/>
  <c r="M57" i="1"/>
  <c r="C62" i="1"/>
  <c r="I62" i="1"/>
  <c r="M62" i="1"/>
  <c r="V35" i="2"/>
  <c r="V39" i="2"/>
  <c r="V43" i="2"/>
  <c r="V107" i="2"/>
  <c r="V111" i="2"/>
  <c r="V115" i="2"/>
  <c r="V119" i="2"/>
  <c r="V123" i="2"/>
  <c r="V127" i="2"/>
  <c r="V136" i="2"/>
  <c r="V144" i="2"/>
  <c r="D38" i="1"/>
  <c r="C52" i="1"/>
  <c r="F57" i="1"/>
  <c r="J57" i="1"/>
  <c r="N57" i="1"/>
  <c r="D62" i="1"/>
  <c r="AL48" i="4" s="1"/>
  <c r="J62" i="1"/>
  <c r="N62" i="1"/>
  <c r="F38" i="1"/>
  <c r="AN4" i="4" s="1"/>
  <c r="J38" i="1"/>
  <c r="N38" i="1"/>
  <c r="G57" i="1"/>
  <c r="G58" i="1" s="1"/>
  <c r="K57" i="1"/>
  <c r="G62" i="1"/>
  <c r="AN48" i="4" s="1"/>
  <c r="K62" i="1"/>
  <c r="V37" i="2"/>
  <c r="V109" i="2"/>
  <c r="V113" i="2"/>
  <c r="V117" i="2"/>
  <c r="V125" i="2"/>
  <c r="V140" i="2"/>
  <c r="AK92" i="4" s="1"/>
  <c r="V148" i="2"/>
  <c r="H57" i="1"/>
  <c r="L57" i="1"/>
  <c r="AK82" i="4"/>
  <c r="V197" i="2"/>
  <c r="Y201" i="2"/>
  <c r="AJ103" i="4" s="1"/>
  <c r="Y202" i="2"/>
  <c r="Y203" i="2"/>
  <c r="AJ104" i="4" s="1"/>
  <c r="V208" i="2"/>
  <c r="AK106" i="4" s="1"/>
  <c r="V212" i="2"/>
  <c r="AK107" i="4" s="1"/>
  <c r="V215" i="2"/>
  <c r="Y541" i="2"/>
  <c r="Y542" i="2"/>
  <c r="Y550" i="2"/>
  <c r="AJ88" i="4" s="1"/>
  <c r="Y197" i="2"/>
  <c r="Y207" i="2"/>
  <c r="AJ105" i="4" s="1"/>
  <c r="V216" i="2"/>
  <c r="AK95" i="4" s="1"/>
  <c r="V217" i="2"/>
  <c r="V648" i="2"/>
  <c r="V652" i="2"/>
  <c r="V656" i="2"/>
  <c r="V660" i="2"/>
  <c r="V664" i="2"/>
  <c r="V668" i="2"/>
  <c r="V672" i="2"/>
  <c r="V676" i="2"/>
  <c r="V680" i="2"/>
  <c r="V684" i="2"/>
  <c r="V688" i="2"/>
  <c r="AK89" i="4" s="1"/>
  <c r="V692" i="2"/>
  <c r="V696" i="2"/>
  <c r="V700" i="2"/>
  <c r="V704" i="2"/>
  <c r="V708" i="2"/>
  <c r="V712" i="2"/>
  <c r="V716" i="2"/>
  <c r="V720" i="2"/>
  <c r="V724" i="2"/>
  <c r="V728" i="2"/>
  <c r="V736" i="2"/>
  <c r="V740" i="2"/>
  <c r="V744" i="2"/>
  <c r="V748" i="2"/>
  <c r="V752" i="2"/>
  <c r="AK134" i="4" s="1"/>
  <c r="V756" i="2"/>
  <c r="V760" i="2"/>
  <c r="V764" i="2"/>
  <c r="V768" i="2"/>
  <c r="V772" i="2"/>
  <c r="V776" i="2"/>
  <c r="V780" i="2"/>
  <c r="V784" i="2"/>
  <c r="V788" i="2"/>
  <c r="V792" i="2"/>
  <c r="V796" i="2"/>
  <c r="V800" i="2"/>
  <c r="V804" i="2"/>
  <c r="V808" i="2"/>
  <c r="V812" i="2"/>
  <c r="V816" i="2"/>
  <c r="V820" i="2"/>
  <c r="V824" i="2"/>
  <c r="V828" i="2"/>
  <c r="V832" i="2"/>
  <c r="V836" i="2"/>
  <c r="V840" i="2"/>
  <c r="V844" i="2"/>
  <c r="V852" i="2"/>
  <c r="V860" i="2"/>
  <c r="V868" i="2"/>
  <c r="V876" i="2"/>
  <c r="V884" i="2"/>
  <c r="V892" i="2"/>
  <c r="V900" i="2"/>
  <c r="V646" i="2"/>
  <c r="V654" i="2"/>
  <c r="V658" i="2"/>
  <c r="V662" i="2"/>
  <c r="V666" i="2"/>
  <c r="V670" i="2"/>
  <c r="V674" i="2"/>
  <c r="V678" i="2"/>
  <c r="V682" i="2"/>
  <c r="V686" i="2"/>
  <c r="V690" i="2"/>
  <c r="V694" i="2"/>
  <c r="V698" i="2"/>
  <c r="V702" i="2"/>
  <c r="V706" i="2"/>
  <c r="V710" i="2"/>
  <c r="V714" i="2"/>
  <c r="V718" i="2"/>
  <c r="V722" i="2"/>
  <c r="V726" i="2"/>
  <c r="V730" i="2"/>
  <c r="V738" i="2"/>
  <c r="V742" i="2"/>
  <c r="AK132" i="4" s="1"/>
  <c r="V746" i="2"/>
  <c r="V750" i="2"/>
  <c r="V754" i="2"/>
  <c r="V758" i="2"/>
  <c r="V762" i="2"/>
  <c r="V766" i="2"/>
  <c r="V770" i="2"/>
  <c r="AK135" i="4" s="1"/>
  <c r="V774" i="2"/>
  <c r="V782" i="2"/>
  <c r="V786" i="2"/>
  <c r="AK78" i="4" s="1"/>
  <c r="V790" i="2"/>
  <c r="V794" i="2"/>
  <c r="V798" i="2"/>
  <c r="V802" i="2"/>
  <c r="V806" i="2"/>
  <c r="V810" i="2"/>
  <c r="V814" i="2"/>
  <c r="V818" i="2"/>
  <c r="V822" i="2"/>
  <c r="V826" i="2"/>
  <c r="V830" i="2"/>
  <c r="V834" i="2"/>
  <c r="V838" i="2"/>
  <c r="V842" i="2"/>
  <c r="V848" i="2"/>
  <c r="V856" i="2"/>
  <c r="V864" i="2"/>
  <c r="V872" i="2"/>
  <c r="V880" i="2"/>
  <c r="V888" i="2"/>
  <c r="V896" i="2"/>
  <c r="V904" i="2"/>
  <c r="V912" i="2"/>
  <c r="V920" i="2"/>
  <c r="V928" i="2"/>
  <c r="V936" i="2"/>
  <c r="V944" i="2"/>
  <c r="V952" i="2"/>
  <c r="V960" i="2"/>
  <c r="V968" i="2"/>
  <c r="V976" i="2"/>
  <c r="Y1000" i="2"/>
  <c r="AL109" i="4"/>
  <c r="AJ109" i="4"/>
  <c r="F39" i="1"/>
  <c r="F58" i="1"/>
  <c r="AB93" i="4"/>
  <c r="AB112" i="4"/>
  <c r="AB116" i="4"/>
  <c r="AB120" i="4"/>
  <c r="AB103" i="4"/>
  <c r="AB106" i="4"/>
  <c r="AB111" i="4"/>
  <c r="AB115" i="4"/>
  <c r="AB119" i="4"/>
  <c r="AB97" i="4"/>
  <c r="AB104" i="4"/>
  <c r="AB107" i="4"/>
  <c r="AB108" i="4"/>
  <c r="AB109" i="4"/>
  <c r="AB113" i="4"/>
  <c r="AB117" i="4"/>
  <c r="AL108" i="4"/>
  <c r="AJ108" i="4"/>
  <c r="AL107" i="4"/>
  <c r="AJ107" i="4"/>
  <c r="AJ106" i="4"/>
  <c r="BO87" i="4"/>
  <c r="CD74" i="4" s="1"/>
  <c r="AK105" i="4"/>
  <c r="AB88" i="4"/>
  <c r="AB89" i="4"/>
  <c r="AB91" i="4"/>
  <c r="AB95" i="4"/>
  <c r="AB101" i="4"/>
  <c r="AB155" i="4"/>
  <c r="AB159" i="4"/>
  <c r="AB163" i="4"/>
  <c r="AB167" i="4"/>
  <c r="AB171" i="4"/>
  <c r="AB175" i="4"/>
  <c r="AB81" i="4"/>
  <c r="AB85" i="4"/>
  <c r="AB86" i="4"/>
  <c r="AB92" i="4"/>
  <c r="AB96" i="4"/>
  <c r="AB99" i="4"/>
  <c r="AB100" i="4"/>
  <c r="AB154" i="4"/>
  <c r="AB158" i="4"/>
  <c r="AB162" i="4"/>
  <c r="AB166" i="4"/>
  <c r="AB170" i="4"/>
  <c r="AB174" i="4"/>
  <c r="AB90" i="4"/>
  <c r="AB94" i="4"/>
  <c r="AB98" i="4"/>
  <c r="AB102" i="4"/>
  <c r="AB152" i="4"/>
  <c r="AB156" i="4"/>
  <c r="AB160" i="4"/>
  <c r="AB164" i="4"/>
  <c r="AB168" i="4"/>
  <c r="AB172" i="4"/>
  <c r="AB176" i="4"/>
  <c r="AK104" i="4"/>
  <c r="AL104" i="4"/>
  <c r="AK103" i="4"/>
  <c r="AL103" i="4"/>
  <c r="AB13" i="4"/>
  <c r="AB15" i="4"/>
  <c r="AB18" i="4"/>
  <c r="AJ102" i="4"/>
  <c r="AL102" i="4"/>
  <c r="F63" i="1"/>
  <c r="E63" i="1"/>
  <c r="AM48" i="4"/>
  <c r="E38" i="1"/>
  <c r="E57" i="1"/>
  <c r="AL101" i="4"/>
  <c r="AB24" i="4"/>
  <c r="AB27" i="4"/>
  <c r="AB29" i="4"/>
  <c r="BQ60" i="4"/>
  <c r="AB68" i="4"/>
  <c r="AB71" i="4"/>
  <c r="AB72" i="4"/>
  <c r="AB73" i="4"/>
  <c r="AB74" i="4"/>
  <c r="AB75" i="4"/>
  <c r="AB82" i="4"/>
  <c r="AB79" i="4"/>
  <c r="AB83" i="4"/>
  <c r="AB87" i="4"/>
  <c r="AB80" i="4"/>
  <c r="AB84" i="4"/>
  <c r="Y198" i="2"/>
  <c r="V198" i="2"/>
  <c r="BQ80" i="4"/>
  <c r="BQ59" i="4"/>
  <c r="BQ57" i="4"/>
  <c r="AB21" i="4"/>
  <c r="AB9" i="4"/>
  <c r="AB11" i="4"/>
  <c r="AB12" i="4"/>
  <c r="AB14" i="4"/>
  <c r="AB16" i="4"/>
  <c r="AB4" i="4"/>
  <c r="AB5" i="4"/>
  <c r="BQ85" i="4"/>
  <c r="BQ61" i="4"/>
  <c r="BQ63" i="4"/>
  <c r="BG38" i="4"/>
  <c r="BV20" i="4" s="1"/>
  <c r="AB7" i="4"/>
  <c r="AB3" i="4"/>
  <c r="BN38" i="4"/>
  <c r="CC21" i="4" s="1"/>
  <c r="AB78" i="4"/>
  <c r="AB76" i="4"/>
  <c r="AB77" i="4"/>
  <c r="BQ79" i="4"/>
  <c r="BQ90" i="4" l="1"/>
  <c r="AJ119" i="4"/>
  <c r="AJ130" i="4"/>
  <c r="AK79" i="4"/>
  <c r="AK101" i="4"/>
  <c r="BT57" i="4"/>
  <c r="AJ87" i="4"/>
  <c r="AK108" i="4"/>
  <c r="AK129" i="4"/>
  <c r="AN39" i="4"/>
  <c r="AJ122" i="4"/>
  <c r="AJ90" i="4"/>
  <c r="AJ125" i="4"/>
  <c r="AJ112" i="4"/>
  <c r="AB33" i="4"/>
  <c r="AB61" i="4"/>
  <c r="AK131" i="4"/>
  <c r="AK109" i="4"/>
  <c r="AK80" i="4"/>
  <c r="AK94" i="4"/>
  <c r="AB56" i="4"/>
  <c r="AK126" i="4"/>
  <c r="AK130" i="4"/>
  <c r="AK97" i="4"/>
  <c r="AK84" i="4"/>
  <c r="AK102" i="4"/>
  <c r="AK86" i="4"/>
  <c r="AK91" i="4"/>
  <c r="BO38" i="4"/>
  <c r="CD22" i="4" s="1"/>
  <c r="AK122" i="4"/>
  <c r="BQ41" i="4"/>
  <c r="BQ4" i="4"/>
  <c r="BQ94" i="4"/>
  <c r="AK93" i="4"/>
  <c r="AK96" i="4"/>
  <c r="AK128" i="4"/>
  <c r="AB54" i="4"/>
  <c r="AB53" i="4"/>
  <c r="BQ3" i="4"/>
  <c r="AK125" i="4"/>
  <c r="AK87" i="4"/>
  <c r="AK112" i="4"/>
  <c r="BQ42" i="4"/>
  <c r="BQ96" i="4"/>
  <c r="BP53" i="4"/>
  <c r="CE50" i="4" s="1"/>
  <c r="AJ96" i="4"/>
  <c r="BF53" i="4"/>
  <c r="BU48" i="4" s="1"/>
  <c r="BI38" i="4"/>
  <c r="BX25" i="4" s="1"/>
  <c r="BI17" i="4"/>
  <c r="BX3" i="4" s="1"/>
  <c r="BJ67" i="4"/>
  <c r="BY65" i="4" s="1"/>
  <c r="AB26" i="4"/>
  <c r="AB25" i="4"/>
  <c r="AB23" i="4"/>
  <c r="AB20" i="4"/>
  <c r="AB19" i="4"/>
  <c r="AB17" i="4"/>
  <c r="AB10" i="4"/>
  <c r="AB22" i="4"/>
  <c r="AB8" i="4"/>
  <c r="AK90" i="4"/>
  <c r="AJ101" i="4"/>
  <c r="AJ97" i="4"/>
  <c r="AB51" i="4"/>
  <c r="AB30" i="4"/>
  <c r="AB49" i="4"/>
  <c r="AB31" i="4"/>
  <c r="BN67" i="4"/>
  <c r="CC56" i="4" s="1"/>
  <c r="BQ21" i="4"/>
  <c r="BQ20" i="4"/>
  <c r="BQ51" i="4"/>
  <c r="BQ43" i="4"/>
  <c r="BQ92" i="4"/>
  <c r="BQ71" i="4"/>
  <c r="BQ91" i="4"/>
  <c r="BQ45" i="4"/>
  <c r="BQ73" i="4"/>
  <c r="BJ53" i="4"/>
  <c r="BY42" i="4" s="1"/>
  <c r="BQ50" i="4"/>
  <c r="BQ22" i="4"/>
  <c r="AB6" i="4"/>
  <c r="AB28" i="4"/>
  <c r="AB34" i="4"/>
  <c r="BQ64" i="4"/>
  <c r="BE87" i="4"/>
  <c r="BT75" i="4" s="1"/>
  <c r="BQ95" i="4"/>
  <c r="BI87" i="4"/>
  <c r="BX77" i="4" s="1"/>
  <c r="BQ93" i="4"/>
  <c r="BQ65" i="4"/>
  <c r="BQ46" i="4"/>
  <c r="BN53" i="4"/>
  <c r="CC52" i="4" s="1"/>
  <c r="BQ44" i="4"/>
  <c r="AJ34" i="4"/>
  <c r="BQ29" i="4"/>
  <c r="BF38" i="4"/>
  <c r="BU21" i="4" s="1"/>
  <c r="AB41" i="4"/>
  <c r="BH53" i="4"/>
  <c r="BW46" i="4" s="1"/>
  <c r="BP104" i="4"/>
  <c r="CE103" i="4" s="1"/>
  <c r="BQ5" i="4"/>
  <c r="AS34" i="4"/>
  <c r="BQ10" i="4"/>
  <c r="BQ9" i="4"/>
  <c r="BQ25" i="4"/>
  <c r="BQ23" i="4"/>
  <c r="AS24" i="4"/>
  <c r="AS33" i="4"/>
  <c r="AJ25" i="4"/>
  <c r="BO53" i="4"/>
  <c r="CD44" i="4" s="1"/>
  <c r="BH17" i="4"/>
  <c r="BW15" i="4" s="1"/>
  <c r="AR8" i="4"/>
  <c r="AS52" i="4"/>
  <c r="AS7" i="4"/>
  <c r="BQ70" i="4"/>
  <c r="BM87" i="4"/>
  <c r="CB77" i="4" s="1"/>
  <c r="AJ52" i="4"/>
  <c r="BQ6" i="4"/>
  <c r="BG17" i="4"/>
  <c r="BV9" i="4" s="1"/>
  <c r="AJ51" i="4"/>
  <c r="AT34" i="4"/>
  <c r="BJ17" i="4"/>
  <c r="BY3" i="4" s="1"/>
  <c r="BQ81" i="4"/>
  <c r="BQ31" i="4"/>
  <c r="AQ25" i="4"/>
  <c r="AP20" i="4"/>
  <c r="BQ62" i="4"/>
  <c r="BN17" i="4"/>
  <c r="CC3" i="4" s="1"/>
  <c r="AB47" i="4"/>
  <c r="AB44" i="4"/>
  <c r="BO67" i="4"/>
  <c r="CD57" i="4" s="1"/>
  <c r="BQ49" i="4"/>
  <c r="BG67" i="4"/>
  <c r="BV57" i="4" s="1"/>
  <c r="BI67" i="4"/>
  <c r="BX56" i="4" s="1"/>
  <c r="BO104" i="4"/>
  <c r="CD100" i="4" s="1"/>
  <c r="BI53" i="4"/>
  <c r="BX45" i="4" s="1"/>
  <c r="BQ28" i="4"/>
  <c r="BQ26" i="4"/>
  <c r="BQ24" i="4"/>
  <c r="BN87" i="4"/>
  <c r="CC74" i="4" s="1"/>
  <c r="BQ77" i="4"/>
  <c r="AB43" i="4"/>
  <c r="P177" i="4"/>
  <c r="P59" i="40" s="1"/>
  <c r="AJ23" i="4"/>
  <c r="AB46" i="4"/>
  <c r="AB32" i="4"/>
  <c r="AB39" i="4"/>
  <c r="AR25" i="4"/>
  <c r="AQ52" i="4"/>
  <c r="AS43" i="4"/>
  <c r="AB40" i="4"/>
  <c r="V178" i="4"/>
  <c r="R65" i="40" s="1"/>
  <c r="AQ7" i="4"/>
  <c r="AP51" i="4"/>
  <c r="AR43" i="4"/>
  <c r="AQ42" i="4"/>
  <c r="AP24" i="4"/>
  <c r="AS23" i="4"/>
  <c r="AB38" i="4"/>
  <c r="AP43" i="4"/>
  <c r="AJ43" i="4"/>
  <c r="X177" i="4"/>
  <c r="P67" i="40" s="1"/>
  <c r="AR24" i="4"/>
  <c r="AT20" i="4"/>
  <c r="AB48" i="4"/>
  <c r="AQ24" i="4"/>
  <c r="Y178" i="4"/>
  <c r="R68" i="40" s="1"/>
  <c r="T68" i="40" s="1"/>
  <c r="AR22" i="4"/>
  <c r="AJ8" i="4"/>
  <c r="AJ24" i="4"/>
  <c r="AQ21" i="4"/>
  <c r="AT42" i="4"/>
  <c r="AS21" i="4"/>
  <c r="AJ7" i="4"/>
  <c r="X178" i="4"/>
  <c r="R67" i="40" s="1"/>
  <c r="T67" i="40" s="1"/>
  <c r="P178" i="4"/>
  <c r="R59" i="40" s="1"/>
  <c r="T59" i="40" s="1"/>
  <c r="AR34" i="4"/>
  <c r="AR52" i="4"/>
  <c r="AJ20" i="4"/>
  <c r="AJ21" i="4"/>
  <c r="AJ42" i="4"/>
  <c r="AQ23" i="4"/>
  <c r="AQ34" i="4"/>
  <c r="AQ43" i="4"/>
  <c r="AT8" i="4"/>
  <c r="AT52" i="4"/>
  <c r="AB45" i="4"/>
  <c r="AB42" i="4"/>
  <c r="Z178" i="4"/>
  <c r="R69" i="40" s="1"/>
  <c r="T69" i="40" s="1"/>
  <c r="W177" i="4"/>
  <c r="P66" i="40" s="1"/>
  <c r="AR23" i="4"/>
  <c r="AR33" i="4"/>
  <c r="AR51" i="4"/>
  <c r="AJ22" i="4"/>
  <c r="AJ33" i="4"/>
  <c r="AQ8" i="4"/>
  <c r="AT25" i="4"/>
  <c r="AR7" i="4"/>
  <c r="AU33" i="4"/>
  <c r="AB133" i="4"/>
  <c r="AB149" i="4"/>
  <c r="AB128" i="4"/>
  <c r="AB144" i="4"/>
  <c r="AB123" i="4"/>
  <c r="AB139" i="4"/>
  <c r="AB118" i="4"/>
  <c r="AB134" i="4"/>
  <c r="AB150" i="4"/>
  <c r="AB173" i="4"/>
  <c r="AB36" i="4"/>
  <c r="AM21" i="4"/>
  <c r="AP21" i="4"/>
  <c r="AQ51" i="4"/>
  <c r="AB143" i="4"/>
  <c r="AB122" i="4"/>
  <c r="AB138" i="4"/>
  <c r="AB161" i="4"/>
  <c r="AS42" i="4"/>
  <c r="AB110" i="4"/>
  <c r="AB126" i="4"/>
  <c r="AB142" i="4"/>
  <c r="AB165" i="4"/>
  <c r="AB52" i="4"/>
  <c r="AN43" i="4"/>
  <c r="AB114" i="4"/>
  <c r="AB130" i="4"/>
  <c r="AB146" i="4"/>
  <c r="AB169" i="4"/>
  <c r="R177" i="4"/>
  <c r="P61" i="40" s="1"/>
  <c r="AM43" i="4"/>
  <c r="AL22" i="4"/>
  <c r="AL24" i="4"/>
  <c r="AL43" i="4"/>
  <c r="AS8" i="4"/>
  <c r="AS25" i="4"/>
  <c r="AN23" i="4"/>
  <c r="AN25" i="4"/>
  <c r="AN52" i="4"/>
  <c r="AU24" i="4"/>
  <c r="AS51" i="4"/>
  <c r="AP23" i="4"/>
  <c r="T178" i="4"/>
  <c r="R63" i="40" s="1"/>
  <c r="T63" i="40" s="1"/>
  <c r="AN7" i="4"/>
  <c r="AM8" i="4"/>
  <c r="AL8" i="4"/>
  <c r="AL25" i="4"/>
  <c r="AL34" i="4"/>
  <c r="AL42" i="4"/>
  <c r="AN8" i="4"/>
  <c r="AN34" i="4"/>
  <c r="AN24" i="4"/>
  <c r="AN51" i="4"/>
  <c r="T177" i="4"/>
  <c r="P63" i="40" s="1"/>
  <c r="AM33" i="4"/>
  <c r="AL20" i="4"/>
  <c r="AL33" i="4"/>
  <c r="AL52" i="4"/>
  <c r="AN20" i="4"/>
  <c r="AN21" i="4"/>
  <c r="AN42" i="4"/>
  <c r="R178" i="4"/>
  <c r="R61" i="40" s="1"/>
  <c r="T61" i="40" s="1"/>
  <c r="AL7" i="4"/>
  <c r="AL21" i="4"/>
  <c r="AL23" i="4"/>
  <c r="AL51" i="4"/>
  <c r="AN22" i="4"/>
  <c r="AN33" i="4"/>
  <c r="AA178" i="4"/>
  <c r="R70" i="40" s="1"/>
  <c r="T70" i="40" s="1"/>
  <c r="AU51" i="4"/>
  <c r="AU43" i="4"/>
  <c r="AU23" i="4"/>
  <c r="Y177" i="4"/>
  <c r="P68" i="40" s="1"/>
  <c r="W178" i="4"/>
  <c r="R66" i="40" s="1"/>
  <c r="AB37" i="4"/>
  <c r="AR20" i="4"/>
  <c r="AR21" i="4"/>
  <c r="AR42" i="4"/>
  <c r="AQ22" i="4"/>
  <c r="AQ20" i="4"/>
  <c r="AQ33" i="4"/>
  <c r="AM20" i="4"/>
  <c r="AM51" i="4"/>
  <c r="AT33" i="4"/>
  <c r="AP22" i="4"/>
  <c r="AS20" i="4"/>
  <c r="AS22" i="4"/>
  <c r="AU21" i="4"/>
  <c r="S178" i="4"/>
  <c r="R62" i="40" s="1"/>
  <c r="T62" i="40" s="1"/>
  <c r="AU7" i="4"/>
  <c r="AM25" i="4"/>
  <c r="BQ75" i="4"/>
  <c r="BL53" i="4"/>
  <c r="CA46" i="4" s="1"/>
  <c r="BM53" i="4"/>
  <c r="CB45" i="4" s="1"/>
  <c r="BM38" i="4"/>
  <c r="CB27" i="4" s="1"/>
  <c r="BE17" i="4"/>
  <c r="BT6" i="4" s="1"/>
  <c r="BQ74" i="4"/>
  <c r="BQ76" i="4"/>
  <c r="BQ78" i="4"/>
  <c r="BQ72" i="4"/>
  <c r="BQ84" i="4"/>
  <c r="BF87" i="4"/>
  <c r="BU71" i="4" s="1"/>
  <c r="AP52" i="4"/>
  <c r="BQ33" i="4"/>
  <c r="AU52" i="4"/>
  <c r="AK52" i="4"/>
  <c r="AT51" i="4"/>
  <c r="AM52" i="4"/>
  <c r="BQ48" i="4"/>
  <c r="AO51" i="4"/>
  <c r="BQ35" i="4"/>
  <c r="U177" i="4"/>
  <c r="P64" i="40" s="1"/>
  <c r="AO7" i="4"/>
  <c r="AO24" i="4"/>
  <c r="AO25" i="4"/>
  <c r="AO42" i="4"/>
  <c r="AK20" i="4"/>
  <c r="AK22" i="4"/>
  <c r="AK43" i="4"/>
  <c r="Q177" i="4"/>
  <c r="P60" i="40" s="1"/>
  <c r="AO8" i="4"/>
  <c r="AO23" i="4"/>
  <c r="AO33" i="4"/>
  <c r="AO52" i="4"/>
  <c r="AK21" i="4"/>
  <c r="AK34" i="4"/>
  <c r="AK51" i="4"/>
  <c r="AA177" i="4"/>
  <c r="P70" i="40" s="1"/>
  <c r="U178" i="4"/>
  <c r="R64" i="40" s="1"/>
  <c r="S177" i="4"/>
  <c r="P62" i="40" s="1"/>
  <c r="Q178" i="4"/>
  <c r="R60" i="40" s="1"/>
  <c r="T60" i="40" s="1"/>
  <c r="AB35" i="4"/>
  <c r="AU8" i="4"/>
  <c r="AU22" i="4"/>
  <c r="AU34" i="4"/>
  <c r="AU42" i="4"/>
  <c r="AM23" i="4"/>
  <c r="AM22" i="4"/>
  <c r="AM24" i="4"/>
  <c r="AM42" i="4"/>
  <c r="AT21" i="4"/>
  <c r="AT24" i="4"/>
  <c r="AT43" i="4"/>
  <c r="AP7" i="4"/>
  <c r="AP25" i="4"/>
  <c r="AP34" i="4"/>
  <c r="AP42" i="4"/>
  <c r="AO20" i="4"/>
  <c r="AO22" i="4"/>
  <c r="AO43" i="4"/>
  <c r="AK7" i="4"/>
  <c r="AK24" i="4"/>
  <c r="AK25" i="4"/>
  <c r="AK42" i="4"/>
  <c r="Z177" i="4"/>
  <c r="P69" i="40" s="1"/>
  <c r="V177" i="4"/>
  <c r="P65" i="40" s="1"/>
  <c r="AU20" i="4"/>
  <c r="AU25" i="4"/>
  <c r="AM7" i="4"/>
  <c r="AM34" i="4"/>
  <c r="AT7" i="4"/>
  <c r="AT22" i="4"/>
  <c r="AT23" i="4"/>
  <c r="AP8" i="4"/>
  <c r="AP33" i="4"/>
  <c r="AO21" i="4"/>
  <c r="AO34" i="4"/>
  <c r="AK8" i="4"/>
  <c r="AK23" i="4"/>
  <c r="AK33" i="4"/>
  <c r="BQ101" i="4"/>
  <c r="BN104" i="4"/>
  <c r="CC97" i="4" s="1"/>
  <c r="BJ104" i="4"/>
  <c r="BY102" i="4" s="1"/>
  <c r="BQ98" i="4"/>
  <c r="BQ86" i="4"/>
  <c r="BQ56" i="4"/>
  <c r="BK67" i="4"/>
  <c r="BZ60" i="4" s="1"/>
  <c r="BM67" i="4"/>
  <c r="CB56" i="4" s="1"/>
  <c r="BE53" i="4"/>
  <c r="BT41" i="4" s="1"/>
  <c r="BK38" i="4"/>
  <c r="BZ21" i="4" s="1"/>
  <c r="BM17" i="4"/>
  <c r="CB3" i="4" s="1"/>
  <c r="BL104" i="4"/>
  <c r="CA98" i="4" s="1"/>
  <c r="BQ99" i="4"/>
  <c r="BQ14" i="4"/>
  <c r="BQ12" i="4"/>
  <c r="BQ36" i="4"/>
  <c r="BQ13" i="4"/>
  <c r="BQ83" i="4"/>
  <c r="BJ87" i="4"/>
  <c r="BY71" i="4" s="1"/>
  <c r="BK87" i="4"/>
  <c r="BZ80" i="4" s="1"/>
  <c r="BG53" i="4"/>
  <c r="BV43" i="4" s="1"/>
  <c r="BK53" i="4"/>
  <c r="BZ44" i="4" s="1"/>
  <c r="BQ34" i="4"/>
  <c r="BQ32" i="4"/>
  <c r="BE38" i="4"/>
  <c r="BT25" i="4" s="1"/>
  <c r="BQ27" i="4"/>
  <c r="BJ38" i="4"/>
  <c r="BY23" i="4" s="1"/>
  <c r="BG87" i="4"/>
  <c r="BV75" i="4" s="1"/>
  <c r="BQ82" i="4"/>
  <c r="BL67" i="4"/>
  <c r="CA57" i="4" s="1"/>
  <c r="BL17" i="4"/>
  <c r="CA7" i="4" s="1"/>
  <c r="BQ47" i="4"/>
  <c r="BQ37" i="4"/>
  <c r="BP38" i="4"/>
  <c r="CE36" i="4" s="1"/>
  <c r="BQ30" i="4"/>
  <c r="BQ11" i="4"/>
  <c r="BP17" i="4"/>
  <c r="CE15" i="4" s="1"/>
  <c r="BF17" i="4"/>
  <c r="BU10" i="4" s="1"/>
  <c r="BK17" i="4"/>
  <c r="BZ5" i="4" s="1"/>
  <c r="BQ15" i="4"/>
  <c r="BE104" i="4"/>
  <c r="BT103" i="4" s="1"/>
  <c r="BG104" i="4"/>
  <c r="BV100" i="4" s="1"/>
  <c r="BH104" i="4"/>
  <c r="BW103" i="4" s="1"/>
  <c r="BI104" i="4"/>
  <c r="BX91" i="4" s="1"/>
  <c r="BQ102" i="4"/>
  <c r="BQ100" i="4"/>
  <c r="BK104" i="4"/>
  <c r="BZ100" i="4" s="1"/>
  <c r="BF104" i="4"/>
  <c r="BU102" i="4" s="1"/>
  <c r="CD72" i="4"/>
  <c r="BQ66" i="4"/>
  <c r="BQ58" i="4"/>
  <c r="BF67" i="4"/>
  <c r="BU56" i="4" s="1"/>
  <c r="BQ52" i="4"/>
  <c r="BH38" i="4"/>
  <c r="BW28" i="4" s="1"/>
  <c r="BQ16" i="4"/>
  <c r="BQ7" i="4"/>
  <c r="BQ8" i="4"/>
  <c r="BP87" i="4"/>
  <c r="CE73" i="4" s="1"/>
  <c r="CD79" i="4"/>
  <c r="BQ97" i="4"/>
  <c r="CD77" i="4"/>
  <c r="CD80" i="4"/>
  <c r="BL87" i="4"/>
  <c r="CA86" i="4" s="1"/>
  <c r="AB121" i="4"/>
  <c r="AB137" i="4"/>
  <c r="AB153" i="4"/>
  <c r="AB132" i="4"/>
  <c r="AB148" i="4"/>
  <c r="AB127" i="4"/>
  <c r="CD81" i="4"/>
  <c r="BQ103" i="4"/>
  <c r="CD76" i="4"/>
  <c r="BM104" i="4"/>
  <c r="CB91" i="4" s="1"/>
  <c r="CD71" i="4"/>
  <c r="BH87" i="4"/>
  <c r="AB105" i="4"/>
  <c r="AB125" i="4"/>
  <c r="AB141" i="4"/>
  <c r="AB157" i="4"/>
  <c r="AB136" i="4"/>
  <c r="AB131" i="4"/>
  <c r="AB147" i="4"/>
  <c r="AB129" i="4"/>
  <c r="AB145" i="4"/>
  <c r="AB124" i="4"/>
  <c r="AB140" i="4"/>
  <c r="AB135" i="4"/>
  <c r="AB151" i="4"/>
  <c r="L58" i="1"/>
  <c r="AS39" i="4"/>
  <c r="H58" i="1"/>
  <c r="AO39" i="4"/>
  <c r="K63" i="1"/>
  <c r="AS48" i="4"/>
  <c r="AR48" i="4"/>
  <c r="G63" i="1"/>
  <c r="AO48" i="4"/>
  <c r="K58" i="1"/>
  <c r="AR39" i="4"/>
  <c r="N39" i="1"/>
  <c r="AU4" i="4"/>
  <c r="J39" i="1"/>
  <c r="AR4" i="4"/>
  <c r="AQ4" i="4"/>
  <c r="N63" i="1"/>
  <c r="AU48" i="4"/>
  <c r="J63" i="1"/>
  <c r="AQ48" i="4"/>
  <c r="D63" i="1"/>
  <c r="AK48" i="4"/>
  <c r="N58" i="1"/>
  <c r="AU39" i="4"/>
  <c r="J58" i="1"/>
  <c r="AQ39" i="4"/>
  <c r="C53" i="1"/>
  <c r="AK30" i="4"/>
  <c r="AJ30" i="4"/>
  <c r="D39" i="1"/>
  <c r="AK4" i="4"/>
  <c r="M63" i="1"/>
  <c r="AT48" i="4"/>
  <c r="I63" i="1"/>
  <c r="AP48" i="4"/>
  <c r="C63" i="1"/>
  <c r="AJ48" i="4"/>
  <c r="M58" i="1"/>
  <c r="AT39" i="4"/>
  <c r="I58" i="1"/>
  <c r="AP39" i="4"/>
  <c r="D58" i="1"/>
  <c r="AK39" i="4"/>
  <c r="L53" i="1"/>
  <c r="AS30" i="4"/>
  <c r="AT30" i="4"/>
  <c r="H53" i="1"/>
  <c r="AO30" i="4"/>
  <c r="AP30" i="4"/>
  <c r="L39" i="1"/>
  <c r="AS4" i="4"/>
  <c r="AT4" i="4"/>
  <c r="H39" i="1"/>
  <c r="AO4" i="4"/>
  <c r="AP4" i="4"/>
  <c r="C39" i="1"/>
  <c r="AJ4" i="4"/>
  <c r="B10" i="31"/>
  <c r="B10" i="28"/>
  <c r="B10" i="5"/>
  <c r="B10" i="48"/>
  <c r="B13" i="31"/>
  <c r="B13" i="28"/>
  <c r="B16" i="28" s="1"/>
  <c r="B13" i="48"/>
  <c r="B13" i="5"/>
  <c r="B9" i="46"/>
  <c r="B9" i="47"/>
  <c r="B9" i="51"/>
  <c r="B9" i="44"/>
  <c r="B9" i="49"/>
  <c r="B9" i="30"/>
  <c r="B17" i="15"/>
  <c r="P9" i="15"/>
  <c r="J9" i="15"/>
  <c r="B19" i="15" s="1"/>
  <c r="B22" i="15"/>
  <c r="B16" i="15"/>
  <c r="M9" i="15"/>
  <c r="I9" i="15"/>
  <c r="B21" i="15"/>
  <c r="B15" i="15"/>
  <c r="L9" i="15"/>
  <c r="H9" i="15"/>
  <c r="B18" i="15"/>
  <c r="K9" i="15"/>
  <c r="B20" i="15" s="1"/>
  <c r="G9" i="15"/>
  <c r="B78" i="5"/>
  <c r="P14" i="5"/>
  <c r="J14" i="5"/>
  <c r="B79" i="5" s="1"/>
  <c r="B77" i="5"/>
  <c r="M14" i="5"/>
  <c r="I14" i="5"/>
  <c r="B82" i="5"/>
  <c r="B76" i="5"/>
  <c r="L14" i="5"/>
  <c r="H14" i="5"/>
  <c r="B81" i="5"/>
  <c r="B75" i="5"/>
  <c r="K14" i="5"/>
  <c r="B80" i="5" s="1"/>
  <c r="G14" i="5"/>
  <c r="B73" i="48"/>
  <c r="P14" i="48"/>
  <c r="J14" i="48"/>
  <c r="B74" i="48" s="1"/>
  <c r="B72" i="48"/>
  <c r="B77" i="48"/>
  <c r="B71" i="48"/>
  <c r="L14" i="48"/>
  <c r="H14" i="48"/>
  <c r="G14" i="48"/>
  <c r="B76" i="48"/>
  <c r="M14" i="48"/>
  <c r="B70" i="48"/>
  <c r="K14" i="48"/>
  <c r="B75" i="48" s="1"/>
  <c r="I14" i="48"/>
  <c r="B73" i="28"/>
  <c r="P14" i="28"/>
  <c r="J14" i="28"/>
  <c r="B74" i="28" s="1"/>
  <c r="B71" i="28"/>
  <c r="M14" i="28"/>
  <c r="H14" i="28"/>
  <c r="B77" i="28"/>
  <c r="B70" i="28"/>
  <c r="L14" i="28"/>
  <c r="G14" i="28"/>
  <c r="B76" i="28"/>
  <c r="K14" i="28"/>
  <c r="B75" i="28" s="1"/>
  <c r="B72" i="28"/>
  <c r="I14" i="28"/>
  <c r="B72" i="31"/>
  <c r="M14" i="31"/>
  <c r="I14" i="31"/>
  <c r="B76" i="31"/>
  <c r="B70" i="31"/>
  <c r="K14" i="31"/>
  <c r="B75" i="31" s="1"/>
  <c r="G14" i="31"/>
  <c r="B73" i="31"/>
  <c r="H14" i="31"/>
  <c r="B71" i="31"/>
  <c r="P14" i="31"/>
  <c r="L14" i="31"/>
  <c r="J14" i="31"/>
  <c r="B74" i="31" s="1"/>
  <c r="B77" i="31"/>
  <c r="B48" i="5"/>
  <c r="B42" i="5"/>
  <c r="L11" i="5"/>
  <c r="H11" i="5"/>
  <c r="B45" i="5"/>
  <c r="K11" i="5"/>
  <c r="B47" i="5" s="1"/>
  <c r="G11" i="5"/>
  <c r="B44" i="5"/>
  <c r="P11" i="5"/>
  <c r="J11" i="5"/>
  <c r="B46" i="5" s="1"/>
  <c r="B49" i="5"/>
  <c r="B43" i="5"/>
  <c r="M11" i="5"/>
  <c r="I11" i="5"/>
  <c r="B46" i="48"/>
  <c r="B40" i="48"/>
  <c r="B43" i="48"/>
  <c r="B42" i="48"/>
  <c r="P11" i="48"/>
  <c r="B47" i="48"/>
  <c r="M11" i="48"/>
  <c r="I11" i="48"/>
  <c r="B41" i="48"/>
  <c r="L11" i="48"/>
  <c r="H11" i="48"/>
  <c r="K11" i="48"/>
  <c r="B45" i="48" s="1"/>
  <c r="G11" i="48"/>
  <c r="J11" i="48"/>
  <c r="B44" i="48" s="1"/>
  <c r="B46" i="28"/>
  <c r="B40" i="28"/>
  <c r="L11" i="28"/>
  <c r="H11" i="28"/>
  <c r="B42" i="28"/>
  <c r="K11" i="28"/>
  <c r="B45" i="28" s="1"/>
  <c r="B41" i="28"/>
  <c r="J11" i="28"/>
  <c r="B44" i="28" s="1"/>
  <c r="B47" i="28"/>
  <c r="P11" i="28"/>
  <c r="I11" i="28"/>
  <c r="B43" i="28"/>
  <c r="G11" i="28"/>
  <c r="M11" i="28"/>
  <c r="B43" i="31"/>
  <c r="K11" i="31"/>
  <c r="B45" i="31" s="1"/>
  <c r="G11" i="31"/>
  <c r="B47" i="31"/>
  <c r="B41" i="31"/>
  <c r="M11" i="31"/>
  <c r="I11" i="31"/>
  <c r="B42" i="31"/>
  <c r="P11" i="31"/>
  <c r="B40" i="31"/>
  <c r="L11" i="31"/>
  <c r="J11" i="31"/>
  <c r="B44" i="31" s="1"/>
  <c r="B46" i="31"/>
  <c r="H11" i="31"/>
  <c r="B9" i="29"/>
  <c r="B9" i="50"/>
  <c r="B17" i="6"/>
  <c r="P9" i="6"/>
  <c r="J9" i="6"/>
  <c r="B19" i="6" s="1"/>
  <c r="B22" i="6"/>
  <c r="B16" i="6"/>
  <c r="M9" i="6"/>
  <c r="I9" i="6"/>
  <c r="B21" i="6"/>
  <c r="B15" i="6"/>
  <c r="L9" i="6"/>
  <c r="H9" i="6"/>
  <c r="B18" i="6"/>
  <c r="K9" i="6"/>
  <c r="B20" i="6" s="1"/>
  <c r="G9" i="6"/>
  <c r="B21" i="32"/>
  <c r="B15" i="32"/>
  <c r="L9" i="32"/>
  <c r="H9" i="32"/>
  <c r="B17" i="32"/>
  <c r="P9" i="32"/>
  <c r="J9" i="32"/>
  <c r="B19" i="32" s="1"/>
  <c r="B22" i="32"/>
  <c r="B16" i="32"/>
  <c r="M9" i="32"/>
  <c r="I9" i="32"/>
  <c r="B18" i="32"/>
  <c r="K9" i="32"/>
  <c r="B20" i="32" s="1"/>
  <c r="G9" i="32"/>
  <c r="B17" i="33"/>
  <c r="P9" i="33"/>
  <c r="J9" i="33"/>
  <c r="B19" i="33" s="1"/>
  <c r="B21" i="33"/>
  <c r="B15" i="33"/>
  <c r="L9" i="33"/>
  <c r="H9" i="33"/>
  <c r="B16" i="33"/>
  <c r="I9" i="33"/>
  <c r="G9" i="33"/>
  <c r="B22" i="33"/>
  <c r="M9" i="33"/>
  <c r="B18" i="33"/>
  <c r="K9" i="33"/>
  <c r="B20" i="33" s="1"/>
  <c r="B92" i="5"/>
  <c r="B86" i="5"/>
  <c r="L15" i="5"/>
  <c r="H15" i="5"/>
  <c r="B89" i="5"/>
  <c r="K15" i="5"/>
  <c r="B91" i="5" s="1"/>
  <c r="G15" i="5"/>
  <c r="B88" i="5"/>
  <c r="P15" i="5"/>
  <c r="J15" i="5"/>
  <c r="B90" i="5" s="1"/>
  <c r="B93" i="5"/>
  <c r="B87" i="5"/>
  <c r="M15" i="5"/>
  <c r="I15" i="5"/>
  <c r="B86" i="28"/>
  <c r="B80" i="28"/>
  <c r="L15" i="28"/>
  <c r="H15" i="28"/>
  <c r="B87" i="28"/>
  <c r="P15" i="28"/>
  <c r="I15" i="28"/>
  <c r="B83" i="28"/>
  <c r="M15" i="28"/>
  <c r="G15" i="28"/>
  <c r="B82" i="28"/>
  <c r="K15" i="28"/>
  <c r="B85" i="28" s="1"/>
  <c r="J15" i="28"/>
  <c r="B84" i="28" s="1"/>
  <c r="B81" i="28"/>
  <c r="B86" i="48"/>
  <c r="B80" i="48"/>
  <c r="L15" i="48"/>
  <c r="H15" i="48"/>
  <c r="B83" i="48"/>
  <c r="B82" i="48"/>
  <c r="P15" i="48"/>
  <c r="J15" i="48"/>
  <c r="B84" i="48" s="1"/>
  <c r="M15" i="48"/>
  <c r="K15" i="48"/>
  <c r="B85" i="48" s="1"/>
  <c r="B87" i="48"/>
  <c r="I15" i="48"/>
  <c r="B81" i="48"/>
  <c r="G15" i="48"/>
  <c r="B83" i="31"/>
  <c r="K15" i="31"/>
  <c r="B85" i="31" s="1"/>
  <c r="G15" i="31"/>
  <c r="B87" i="31"/>
  <c r="B81" i="31"/>
  <c r="M15" i="31"/>
  <c r="I15" i="31"/>
  <c r="B82" i="31"/>
  <c r="P15" i="31"/>
  <c r="B80" i="31"/>
  <c r="L15" i="31"/>
  <c r="J15" i="31"/>
  <c r="B84" i="31" s="1"/>
  <c r="B86" i="31"/>
  <c r="H15" i="31"/>
  <c r="B22" i="5"/>
  <c r="L9" i="5"/>
  <c r="H9" i="5"/>
  <c r="B27" i="5"/>
  <c r="B21" i="5"/>
  <c r="B16" i="5"/>
  <c r="K9" i="5"/>
  <c r="B25" i="5" s="1"/>
  <c r="G9" i="5"/>
  <c r="B26" i="5"/>
  <c r="B20" i="5"/>
  <c r="P9" i="5"/>
  <c r="J9" i="5"/>
  <c r="B24" i="5" s="1"/>
  <c r="B23" i="5"/>
  <c r="M9" i="5"/>
  <c r="I9" i="5"/>
  <c r="B22" i="48"/>
  <c r="B26" i="48"/>
  <c r="B20" i="48"/>
  <c r="B23" i="48"/>
  <c r="M9" i="48"/>
  <c r="I9" i="48"/>
  <c r="B21" i="48"/>
  <c r="L9" i="48"/>
  <c r="H9" i="48"/>
  <c r="K9" i="48"/>
  <c r="B25" i="48" s="1"/>
  <c r="G9" i="48"/>
  <c r="B27" i="48"/>
  <c r="B16" i="48"/>
  <c r="P9" i="48"/>
  <c r="J9" i="48"/>
  <c r="B24" i="48" s="1"/>
  <c r="B22" i="28"/>
  <c r="L9" i="28"/>
  <c r="H9" i="28"/>
  <c r="B21" i="28"/>
  <c r="J9" i="28"/>
  <c r="B24" i="28" s="1"/>
  <c r="B27" i="28"/>
  <c r="B20" i="28"/>
  <c r="P9" i="28"/>
  <c r="I9" i="28"/>
  <c r="B26" i="28"/>
  <c r="M9" i="28"/>
  <c r="G9" i="28"/>
  <c r="B23" i="28"/>
  <c r="K9" i="28"/>
  <c r="B25" i="28" s="1"/>
  <c r="B27" i="31"/>
  <c r="B21" i="31"/>
  <c r="B16" i="31"/>
  <c r="K9" i="31"/>
  <c r="B25" i="31" s="1"/>
  <c r="G9" i="31"/>
  <c r="B23" i="31"/>
  <c r="M9" i="31"/>
  <c r="I9" i="31"/>
  <c r="B22" i="31"/>
  <c r="J9" i="31"/>
  <c r="B24" i="31" s="1"/>
  <c r="B20" i="31"/>
  <c r="H9" i="31"/>
  <c r="P9" i="31"/>
  <c r="B26" i="31"/>
  <c r="L9" i="31"/>
  <c r="B57" i="48"/>
  <c r="B51" i="48"/>
  <c r="P12" i="48"/>
  <c r="J12" i="48"/>
  <c r="B54" i="48" s="1"/>
  <c r="B56" i="48"/>
  <c r="B50" i="48"/>
  <c r="B53" i="48"/>
  <c r="L12" i="48"/>
  <c r="H12" i="48"/>
  <c r="K12" i="48"/>
  <c r="B55" i="48" s="1"/>
  <c r="I12" i="48"/>
  <c r="B52" i="48"/>
  <c r="G12" i="48"/>
  <c r="M12" i="48"/>
  <c r="B60" i="5"/>
  <c r="B54" i="5"/>
  <c r="P12" i="5"/>
  <c r="J12" i="5"/>
  <c r="B57" i="5" s="1"/>
  <c r="B59" i="5"/>
  <c r="B53" i="5"/>
  <c r="M12" i="5"/>
  <c r="I12" i="5"/>
  <c r="B56" i="5"/>
  <c r="L12" i="5"/>
  <c r="H12" i="5"/>
  <c r="B55" i="5"/>
  <c r="K12" i="5"/>
  <c r="B58" i="5" s="1"/>
  <c r="G12" i="5"/>
  <c r="B57" i="28"/>
  <c r="B51" i="28"/>
  <c r="P12" i="28"/>
  <c r="J12" i="28"/>
  <c r="B54" i="28" s="1"/>
  <c r="B50" i="28"/>
  <c r="L12" i="28"/>
  <c r="G12" i="28"/>
  <c r="B56" i="28"/>
  <c r="K12" i="28"/>
  <c r="B55" i="28" s="1"/>
  <c r="B53" i="28"/>
  <c r="I12" i="28"/>
  <c r="M12" i="28"/>
  <c r="B52" i="28"/>
  <c r="H12" i="28"/>
  <c r="B56" i="31"/>
  <c r="B50" i="31"/>
  <c r="M12" i="31"/>
  <c r="I12" i="31"/>
  <c r="B52" i="31"/>
  <c r="K12" i="31"/>
  <c r="B55" i="31" s="1"/>
  <c r="G12" i="31"/>
  <c r="B53" i="31"/>
  <c r="L12" i="31"/>
  <c r="B51" i="31"/>
  <c r="J12" i="31"/>
  <c r="B54" i="31" s="1"/>
  <c r="H12" i="31"/>
  <c r="B57" i="31"/>
  <c r="P12" i="31"/>
  <c r="CD4" i="4"/>
  <c r="CD85" i="4"/>
  <c r="CD84" i="4"/>
  <c r="CD82" i="4"/>
  <c r="CD75" i="4"/>
  <c r="CD73" i="4"/>
  <c r="CD70" i="4"/>
  <c r="BU43" i="4"/>
  <c r="CD78" i="4"/>
  <c r="CD86" i="4"/>
  <c r="CD83" i="4"/>
  <c r="CD8" i="4"/>
  <c r="CA24" i="4"/>
  <c r="CD14" i="4"/>
  <c r="AN69" i="4"/>
  <c r="C9" i="32" s="1"/>
  <c r="BV24" i="4"/>
  <c r="BW56" i="4"/>
  <c r="AN59" i="4"/>
  <c r="C9" i="31" s="1"/>
  <c r="BV34" i="4"/>
  <c r="BV21" i="4"/>
  <c r="BV29" i="4"/>
  <c r="BW58" i="4"/>
  <c r="BW64" i="4"/>
  <c r="CE60" i="4"/>
  <c r="BW63" i="4"/>
  <c r="CE48" i="4"/>
  <c r="CD12" i="4"/>
  <c r="CD9" i="4"/>
  <c r="CD13" i="4"/>
  <c r="BV32" i="4"/>
  <c r="BV33" i="4"/>
  <c r="BV30" i="4"/>
  <c r="BV28" i="4"/>
  <c r="CE62" i="4"/>
  <c r="BW60" i="4"/>
  <c r="CE61" i="4"/>
  <c r="CE57" i="4"/>
  <c r="BV25" i="4"/>
  <c r="BV35" i="4"/>
  <c r="BV23" i="4"/>
  <c r="CE66" i="4"/>
  <c r="BW62" i="4"/>
  <c r="BW65" i="4"/>
  <c r="CE59" i="4"/>
  <c r="AL253" i="4"/>
  <c r="BV36" i="4"/>
  <c r="BV31" i="4"/>
  <c r="BV22" i="4"/>
  <c r="BV27" i="4"/>
  <c r="BV37" i="4"/>
  <c r="BV26" i="4"/>
  <c r="BW66" i="4"/>
  <c r="CE63" i="4"/>
  <c r="BW61" i="4"/>
  <c r="BW59" i="4"/>
  <c r="AN63" i="4"/>
  <c r="C14" i="31" s="1"/>
  <c r="AN70" i="4"/>
  <c r="C10" i="32" s="1"/>
  <c r="AO59" i="4"/>
  <c r="D9" i="31" s="1"/>
  <c r="AO64" i="4"/>
  <c r="D15" i="31" s="1"/>
  <c r="AN73" i="4"/>
  <c r="C10" i="46" s="1"/>
  <c r="AN61" i="4"/>
  <c r="C11" i="31" s="1"/>
  <c r="AO70" i="4"/>
  <c r="D10" i="32" s="1"/>
  <c r="AO72" i="4"/>
  <c r="D9" i="46" s="1"/>
  <c r="AO66" i="4"/>
  <c r="D9" i="33" s="1"/>
  <c r="AO67" i="4"/>
  <c r="D10" i="33" s="1"/>
  <c r="AN66" i="4"/>
  <c r="C9" i="33" s="1"/>
  <c r="AN56" i="4"/>
  <c r="C12" i="31" s="1"/>
  <c r="AN57" i="4"/>
  <c r="AO69" i="4"/>
  <c r="D9" i="32" s="1"/>
  <c r="AO61" i="4"/>
  <c r="D11" i="31" s="1"/>
  <c r="AL4" i="4"/>
  <c r="E39" i="1"/>
  <c r="AM4" i="4"/>
  <c r="E58" i="1"/>
  <c r="AL39" i="4"/>
  <c r="AM39" i="4"/>
  <c r="AL252" i="4"/>
  <c r="AN72" i="4"/>
  <c r="C9" i="46" s="1"/>
  <c r="AN64" i="4"/>
  <c r="C15" i="31" s="1"/>
  <c r="AN60" i="4"/>
  <c r="C10" i="31" s="1"/>
  <c r="AO56" i="4"/>
  <c r="D12" i="31" s="1"/>
  <c r="AO60" i="4"/>
  <c r="D10" i="31" s="1"/>
  <c r="AN67" i="4"/>
  <c r="C10" i="33" s="1"/>
  <c r="AN62" i="4"/>
  <c r="C13" i="31" s="1"/>
  <c r="AO57" i="4"/>
  <c r="AO63" i="4"/>
  <c r="D14" i="31" s="1"/>
  <c r="AO73" i="4"/>
  <c r="D10" i="46" s="1"/>
  <c r="AO62" i="4"/>
  <c r="D13" i="31" s="1"/>
  <c r="CE64" i="4"/>
  <c r="CE58" i="4"/>
  <c r="CE56" i="4"/>
  <c r="CA29" i="4"/>
  <c r="CD11" i="4"/>
  <c r="CD10" i="4"/>
  <c r="CD15" i="4"/>
  <c r="CD3" i="4"/>
  <c r="CD16" i="4"/>
  <c r="CD7" i="4"/>
  <c r="CD6" i="4"/>
  <c r="CD24" i="4"/>
  <c r="CA32" i="4"/>
  <c r="CA31" i="4"/>
  <c r="CA35" i="4"/>
  <c r="CC36" i="4"/>
  <c r="CA25" i="4"/>
  <c r="CC33" i="4"/>
  <c r="CA33" i="4"/>
  <c r="CA28" i="4"/>
  <c r="CA21" i="4"/>
  <c r="CA27" i="4"/>
  <c r="CC31" i="4"/>
  <c r="CA20" i="4"/>
  <c r="CC30" i="4"/>
  <c r="CA34" i="4"/>
  <c r="CA36" i="4"/>
  <c r="CA26" i="4"/>
  <c r="CC34" i="4"/>
  <c r="CA37" i="4"/>
  <c r="CA30" i="4"/>
  <c r="CC22" i="4"/>
  <c r="CC23" i="4"/>
  <c r="CA22" i="4"/>
  <c r="BT66" i="4"/>
  <c r="BT62" i="4"/>
  <c r="BT58" i="4"/>
  <c r="BT56" i="4"/>
  <c r="BT65" i="4"/>
  <c r="BT61" i="4"/>
  <c r="CC26" i="4"/>
  <c r="BT63" i="4"/>
  <c r="BT60" i="4"/>
  <c r="BT59" i="4"/>
  <c r="BT64" i="4"/>
  <c r="CC37" i="4"/>
  <c r="CC29" i="4"/>
  <c r="CC27" i="4"/>
  <c r="CC25" i="4"/>
  <c r="CC35" i="4"/>
  <c r="CC32" i="4"/>
  <c r="CC24" i="4"/>
  <c r="CC20" i="4"/>
  <c r="CC28" i="4"/>
  <c r="AV48" i="4" l="1"/>
  <c r="AY48" i="4" s="1"/>
  <c r="AY49" i="4" s="1"/>
  <c r="B10" i="44"/>
  <c r="B10" i="46"/>
  <c r="CC38" i="4"/>
  <c r="CD26" i="4"/>
  <c r="BX37" i="4"/>
  <c r="CD25" i="4"/>
  <c r="CD23" i="4"/>
  <c r="CE44" i="4"/>
  <c r="CE42" i="4"/>
  <c r="CD20" i="4"/>
  <c r="CD37" i="4"/>
  <c r="CD33" i="4"/>
  <c r="CE47" i="4"/>
  <c r="CE46" i="4"/>
  <c r="CD21" i="4"/>
  <c r="CD32" i="4"/>
  <c r="CD35" i="4"/>
  <c r="CD29" i="4"/>
  <c r="CD27" i="4"/>
  <c r="CD31" i="4"/>
  <c r="CE43" i="4"/>
  <c r="CE45" i="4"/>
  <c r="CD34" i="4"/>
  <c r="CD30" i="4"/>
  <c r="CE41" i="4"/>
  <c r="CD36" i="4"/>
  <c r="CE49" i="4"/>
  <c r="CD28" i="4"/>
  <c r="CE51" i="4"/>
  <c r="CE52" i="4"/>
  <c r="AK252" i="4"/>
  <c r="BX29" i="4"/>
  <c r="BX34" i="4"/>
  <c r="BX22" i="4"/>
  <c r="BX21" i="4"/>
  <c r="BX27" i="4"/>
  <c r="BU52" i="4"/>
  <c r="BU50" i="4"/>
  <c r="BU51" i="4"/>
  <c r="BU44" i="4"/>
  <c r="BU47" i="4"/>
  <c r="BU46" i="4"/>
  <c r="BU42" i="4"/>
  <c r="BU45" i="4"/>
  <c r="BU49" i="4"/>
  <c r="BU41" i="4"/>
  <c r="BX31" i="4"/>
  <c r="BX30" i="4"/>
  <c r="BX20" i="4"/>
  <c r="BX24" i="4"/>
  <c r="BX36" i="4"/>
  <c r="BX26" i="4"/>
  <c r="BX35" i="4"/>
  <c r="BX33" i="4"/>
  <c r="BX28" i="4"/>
  <c r="BX23" i="4"/>
  <c r="BX32" i="4"/>
  <c r="BX10" i="4"/>
  <c r="BX12" i="4"/>
  <c r="BX8" i="4"/>
  <c r="AK61" i="4"/>
  <c r="D11" i="28" s="1"/>
  <c r="BX9" i="4"/>
  <c r="BX14" i="4"/>
  <c r="BX4" i="4"/>
  <c r="BX7" i="4"/>
  <c r="BX6" i="4"/>
  <c r="BX15" i="4"/>
  <c r="BX13" i="4"/>
  <c r="BX11" i="4"/>
  <c r="BX5" i="4"/>
  <c r="BX16" i="4"/>
  <c r="BY64" i="4"/>
  <c r="BY66" i="4"/>
  <c r="BY63" i="4"/>
  <c r="BY58" i="4"/>
  <c r="BY59" i="4"/>
  <c r="BY60" i="4"/>
  <c r="BY57" i="4"/>
  <c r="BY61" i="4"/>
  <c r="BY56" i="4"/>
  <c r="BY62" i="4"/>
  <c r="S66" i="40"/>
  <c r="CC59" i="4"/>
  <c r="AL70" i="4"/>
  <c r="C10" i="50" s="1"/>
  <c r="AL62" i="4"/>
  <c r="C13" i="48" s="1"/>
  <c r="AL60" i="4"/>
  <c r="C10" i="48" s="1"/>
  <c r="AM70" i="4"/>
  <c r="D10" i="50" s="1"/>
  <c r="AL59" i="4"/>
  <c r="C9" i="48" s="1"/>
  <c r="AM60" i="4"/>
  <c r="D10" i="48" s="1"/>
  <c r="AM73" i="4"/>
  <c r="D10" i="51" s="1"/>
  <c r="AM61" i="4"/>
  <c r="D11" i="48" s="1"/>
  <c r="AL56" i="4"/>
  <c r="C12" i="48" s="1"/>
  <c r="AK64" i="4"/>
  <c r="D15" i="28" s="1"/>
  <c r="AL73" i="4"/>
  <c r="C10" i="51" s="1"/>
  <c r="AL69" i="4"/>
  <c r="C9" i="50" s="1"/>
  <c r="AL57" i="4"/>
  <c r="AL63" i="4"/>
  <c r="C14" i="48" s="1"/>
  <c r="AL61" i="4"/>
  <c r="C11" i="48" s="1"/>
  <c r="AM69" i="4"/>
  <c r="D9" i="50" s="1"/>
  <c r="AM64" i="4"/>
  <c r="D15" i="48" s="1"/>
  <c r="AM62" i="4"/>
  <c r="D13" i="48" s="1"/>
  <c r="AM66" i="4"/>
  <c r="D9" i="49" s="1"/>
  <c r="AM59" i="4"/>
  <c r="D9" i="48" s="1"/>
  <c r="AM57" i="4"/>
  <c r="AL72" i="4"/>
  <c r="C9" i="51" s="1"/>
  <c r="BW48" i="4"/>
  <c r="AM56" i="4"/>
  <c r="D12" i="48" s="1"/>
  <c r="AL67" i="4"/>
  <c r="C10" i="49" s="1"/>
  <c r="AL66" i="4"/>
  <c r="C9" i="49" s="1"/>
  <c r="AL64" i="4"/>
  <c r="C15" i="48" s="1"/>
  <c r="AM72" i="4"/>
  <c r="D9" i="51" s="1"/>
  <c r="AM67" i="4"/>
  <c r="D10" i="49" s="1"/>
  <c r="AM63" i="4"/>
  <c r="D14" i="48" s="1"/>
  <c r="AJ70" i="4"/>
  <c r="C10" i="29" s="1"/>
  <c r="AJ72" i="4"/>
  <c r="C9" i="47" s="1"/>
  <c r="AJ59" i="4"/>
  <c r="C9" i="28" s="1"/>
  <c r="AJ252" i="4"/>
  <c r="AJ62" i="4"/>
  <c r="C13" i="28" s="1"/>
  <c r="AK62" i="4"/>
  <c r="D13" i="28" s="1"/>
  <c r="AJ63" i="4"/>
  <c r="C14" i="28" s="1"/>
  <c r="AK66" i="4"/>
  <c r="D9" i="30" s="1"/>
  <c r="AJ56" i="4"/>
  <c r="C12" i="28" s="1"/>
  <c r="AK59" i="4"/>
  <c r="D9" i="28" s="1"/>
  <c r="AJ67" i="4"/>
  <c r="C10" i="30" s="1"/>
  <c r="AK70" i="4"/>
  <c r="D10" i="29" s="1"/>
  <c r="AJ69" i="4"/>
  <c r="C9" i="29" s="1"/>
  <c r="AK72" i="4"/>
  <c r="D9" i="47" s="1"/>
  <c r="AJ61" i="4"/>
  <c r="C11" i="28" s="1"/>
  <c r="AK63" i="4"/>
  <c r="D14" i="28" s="1"/>
  <c r="AJ64" i="4"/>
  <c r="C15" i="28" s="1"/>
  <c r="AK60" i="4"/>
  <c r="D10" i="28" s="1"/>
  <c r="AJ60" i="4"/>
  <c r="C10" i="28" s="1"/>
  <c r="AK73" i="4"/>
  <c r="D10" i="47" s="1"/>
  <c r="AK56" i="4"/>
  <c r="D12" i="28" s="1"/>
  <c r="AJ57" i="4"/>
  <c r="AJ66" i="4"/>
  <c r="C9" i="30" s="1"/>
  <c r="C11" i="30" s="1"/>
  <c r="N9" i="30" s="1"/>
  <c r="AK69" i="4"/>
  <c r="AK67" i="4"/>
  <c r="D10" i="30" s="1"/>
  <c r="AJ253" i="4"/>
  <c r="AK57" i="4"/>
  <c r="AJ73" i="4"/>
  <c r="C10" i="47" s="1"/>
  <c r="AK253" i="4"/>
  <c r="BT73" i="4"/>
  <c r="BT74" i="4"/>
  <c r="BT77" i="4"/>
  <c r="BT83" i="4"/>
  <c r="CA38" i="4"/>
  <c r="CC64" i="4"/>
  <c r="CC60" i="4"/>
  <c r="CC65" i="4"/>
  <c r="CC62" i="4"/>
  <c r="CC57" i="4"/>
  <c r="CC61" i="4"/>
  <c r="CC63" i="4"/>
  <c r="CC58" i="4"/>
  <c r="CC66" i="4"/>
  <c r="BY50" i="4"/>
  <c r="BW9" i="4"/>
  <c r="CA11" i="4"/>
  <c r="S65" i="40"/>
  <c r="CC13" i="4"/>
  <c r="BX41" i="4"/>
  <c r="CC4" i="4"/>
  <c r="BY47" i="4"/>
  <c r="BY51" i="4"/>
  <c r="CC6" i="4"/>
  <c r="BY45" i="4"/>
  <c r="CC8" i="4"/>
  <c r="BX48" i="4"/>
  <c r="BY41" i="4"/>
  <c r="BY43" i="4"/>
  <c r="BY52" i="4"/>
  <c r="BY48" i="4"/>
  <c r="CC5" i="4"/>
  <c r="BX49" i="4"/>
  <c r="BY46" i="4"/>
  <c r="BY49" i="4"/>
  <c r="BY44" i="4"/>
  <c r="CE93" i="4"/>
  <c r="CE91" i="4"/>
  <c r="CE101" i="4"/>
  <c r="CE96" i="4"/>
  <c r="CB83" i="4"/>
  <c r="CE95" i="4"/>
  <c r="CE102" i="4"/>
  <c r="CE97" i="4"/>
  <c r="CE100" i="4"/>
  <c r="CE92" i="4"/>
  <c r="CE98" i="4"/>
  <c r="CE90" i="4"/>
  <c r="CE99" i="4"/>
  <c r="BW49" i="4"/>
  <c r="BU25" i="4"/>
  <c r="BT80" i="4"/>
  <c r="BT85" i="4"/>
  <c r="BT71" i="4"/>
  <c r="BT72" i="4"/>
  <c r="BT76" i="4"/>
  <c r="BT86" i="4"/>
  <c r="BW45" i="4"/>
  <c r="BT78" i="4"/>
  <c r="BT84" i="4"/>
  <c r="BT79" i="4"/>
  <c r="BT70" i="4"/>
  <c r="BT82" i="4"/>
  <c r="BT81" i="4"/>
  <c r="CE94" i="4"/>
  <c r="BX84" i="4"/>
  <c r="S64" i="40"/>
  <c r="BU33" i="4"/>
  <c r="BU28" i="4"/>
  <c r="BX72" i="4"/>
  <c r="BU29" i="4"/>
  <c r="BX75" i="4"/>
  <c r="CC49" i="4"/>
  <c r="CC46" i="4"/>
  <c r="BU23" i="4"/>
  <c r="BU34" i="4"/>
  <c r="BU20" i="4"/>
  <c r="BU27" i="4"/>
  <c r="BU26" i="4"/>
  <c r="BU24" i="4"/>
  <c r="BU35" i="4"/>
  <c r="BU36" i="4"/>
  <c r="BU30" i="4"/>
  <c r="BU22" i="4"/>
  <c r="BU32" i="4"/>
  <c r="BU37" i="4"/>
  <c r="BU31" i="4"/>
  <c r="CA42" i="4"/>
  <c r="T65" i="40"/>
  <c r="CC44" i="4"/>
  <c r="CC50" i="4"/>
  <c r="CC47" i="4"/>
  <c r="CC45" i="4"/>
  <c r="CC43" i="4"/>
  <c r="CC41" i="4"/>
  <c r="CC42" i="4"/>
  <c r="CC48" i="4"/>
  <c r="CC51" i="4"/>
  <c r="T66" i="40"/>
  <c r="BX86" i="4"/>
  <c r="BX73" i="4"/>
  <c r="BX80" i="4"/>
  <c r="BX78" i="4"/>
  <c r="BX81" i="4"/>
  <c r="BX83" i="4"/>
  <c r="BX71" i="4"/>
  <c r="BX74" i="4"/>
  <c r="BX82" i="4"/>
  <c r="BX70" i="4"/>
  <c r="BX85" i="4"/>
  <c r="BX79" i="4"/>
  <c r="BX76" i="4"/>
  <c r="CB73" i="4"/>
  <c r="CB74" i="4"/>
  <c r="CB81" i="4"/>
  <c r="CC73" i="4"/>
  <c r="CC85" i="4"/>
  <c r="CB80" i="4"/>
  <c r="CB70" i="4"/>
  <c r="CC80" i="4"/>
  <c r="CB76" i="4"/>
  <c r="CB71" i="4"/>
  <c r="CB82" i="4"/>
  <c r="CC77" i="4"/>
  <c r="CB50" i="4"/>
  <c r="S61" i="40"/>
  <c r="BU75" i="4"/>
  <c r="BU78" i="4"/>
  <c r="BZ66" i="4"/>
  <c r="CD47" i="4"/>
  <c r="BY24" i="4"/>
  <c r="BZ97" i="4"/>
  <c r="BW50" i="4"/>
  <c r="BZ34" i="4"/>
  <c r="BW44" i="4"/>
  <c r="BW41" i="4"/>
  <c r="BW47" i="4"/>
  <c r="BW43" i="4"/>
  <c r="BW52" i="4"/>
  <c r="BW51" i="4"/>
  <c r="BW42" i="4"/>
  <c r="CD43" i="4"/>
  <c r="CD48" i="4"/>
  <c r="CD46" i="4"/>
  <c r="CD52" i="4"/>
  <c r="CD51" i="4"/>
  <c r="CD50" i="4"/>
  <c r="CD42" i="4"/>
  <c r="BT32" i="4"/>
  <c r="CD49" i="4"/>
  <c r="CD41" i="4"/>
  <c r="CD45" i="4"/>
  <c r="BW3" i="4"/>
  <c r="BV7" i="4"/>
  <c r="BW4" i="4"/>
  <c r="BZ32" i="4"/>
  <c r="BV16" i="4"/>
  <c r="CE32" i="4"/>
  <c r="BV10" i="4"/>
  <c r="BV13" i="4"/>
  <c r="BW10" i="4"/>
  <c r="BU16" i="4"/>
  <c r="S68" i="40"/>
  <c r="BZ31" i="4"/>
  <c r="BT10" i="4"/>
  <c r="CD97" i="4"/>
  <c r="BZ47" i="4"/>
  <c r="BV49" i="4"/>
  <c r="BY26" i="4"/>
  <c r="BY36" i="4"/>
  <c r="BT29" i="4"/>
  <c r="CB90" i="4"/>
  <c r="CB100" i="4"/>
  <c r="BY101" i="4"/>
  <c r="BZ65" i="4"/>
  <c r="BV48" i="4"/>
  <c r="BY93" i="4"/>
  <c r="BZ91" i="4"/>
  <c r="BW92" i="4"/>
  <c r="BV58" i="4"/>
  <c r="BV60" i="4"/>
  <c r="BV65" i="4"/>
  <c r="BV64" i="4"/>
  <c r="BV62" i="4"/>
  <c r="BV66" i="4"/>
  <c r="CC101" i="4"/>
  <c r="CC90" i="4"/>
  <c r="BZ26" i="4"/>
  <c r="BW5" i="4"/>
  <c r="BV3" i="4"/>
  <c r="BT13" i="4"/>
  <c r="BW14" i="4"/>
  <c r="BW6" i="4"/>
  <c r="BT14" i="4"/>
  <c r="BT16" i="4"/>
  <c r="BV4" i="4"/>
  <c r="BT9" i="4"/>
  <c r="BT4" i="4"/>
  <c r="BT26" i="4"/>
  <c r="BT3" i="4"/>
  <c r="BV42" i="4"/>
  <c r="BV6" i="4"/>
  <c r="BW11" i="4"/>
  <c r="BT93" i="4"/>
  <c r="BV11" i="4"/>
  <c r="BW13" i="4"/>
  <c r="CE16" i="4"/>
  <c r="CD103" i="4"/>
  <c r="CD96" i="4"/>
  <c r="CA79" i="4"/>
  <c r="BT35" i="4"/>
  <c r="BT20" i="4"/>
  <c r="BT51" i="4"/>
  <c r="BT34" i="4"/>
  <c r="BT22" i="4"/>
  <c r="CD61" i="4"/>
  <c r="BV5" i="4"/>
  <c r="BV8" i="4"/>
  <c r="BV14" i="4"/>
  <c r="BT97" i="4"/>
  <c r="BV15" i="4"/>
  <c r="BV12" i="4"/>
  <c r="BT101" i="4"/>
  <c r="BW8" i="4"/>
  <c r="BW16" i="4"/>
  <c r="BW7" i="4"/>
  <c r="BW12" i="4"/>
  <c r="BT96" i="4"/>
  <c r="BT27" i="4"/>
  <c r="CD59" i="4"/>
  <c r="BW98" i="4"/>
  <c r="CB6" i="4"/>
  <c r="CA5" i="4"/>
  <c r="BY35" i="4"/>
  <c r="BY22" i="4"/>
  <c r="BT102" i="4"/>
  <c r="BT21" i="4"/>
  <c r="BT33" i="4"/>
  <c r="CB94" i="4"/>
  <c r="CB93" i="4"/>
  <c r="BU72" i="4"/>
  <c r="BU81" i="4"/>
  <c r="BU79" i="4"/>
  <c r="BU82" i="4"/>
  <c r="BY99" i="4"/>
  <c r="BZ10" i="4"/>
  <c r="BV46" i="4"/>
  <c r="BU70" i="4"/>
  <c r="BU80" i="4"/>
  <c r="BZ64" i="4"/>
  <c r="CE11" i="4"/>
  <c r="BV51" i="4"/>
  <c r="BV63" i="4"/>
  <c r="BV61" i="4"/>
  <c r="CE10" i="4"/>
  <c r="CB41" i="4"/>
  <c r="BW100" i="4"/>
  <c r="BT92" i="4"/>
  <c r="CE6" i="4"/>
  <c r="CE13" i="4"/>
  <c r="CA16" i="4"/>
  <c r="CB43" i="4"/>
  <c r="CB46" i="4"/>
  <c r="CB52" i="4"/>
  <c r="BZ90" i="4"/>
  <c r="BY70" i="4"/>
  <c r="BY25" i="4"/>
  <c r="BY33" i="4"/>
  <c r="CB99" i="4"/>
  <c r="CB9" i="4"/>
  <c r="CB12" i="4"/>
  <c r="CB14" i="4"/>
  <c r="BU86" i="4"/>
  <c r="BU76" i="4"/>
  <c r="BZ93" i="4"/>
  <c r="BZ13" i="4"/>
  <c r="BZ11" i="4"/>
  <c r="BU74" i="4"/>
  <c r="BU77" i="4"/>
  <c r="CB48" i="4"/>
  <c r="CB47" i="4"/>
  <c r="CA8" i="4"/>
  <c r="CB44" i="4"/>
  <c r="BY20" i="4"/>
  <c r="BY30" i="4"/>
  <c r="BT44" i="4"/>
  <c r="CB102" i="4"/>
  <c r="CB8" i="4"/>
  <c r="BT23" i="4"/>
  <c r="BT30" i="4"/>
  <c r="BU85" i="4"/>
  <c r="BU83" i="4"/>
  <c r="BU84" i="4"/>
  <c r="BY96" i="4"/>
  <c r="BV41" i="4"/>
  <c r="BZ94" i="4"/>
  <c r="BV59" i="4"/>
  <c r="BZ12" i="4"/>
  <c r="CE3" i="4"/>
  <c r="BV56" i="4"/>
  <c r="BT90" i="4"/>
  <c r="CB42" i="4"/>
  <c r="CE12" i="4"/>
  <c r="CB49" i="4"/>
  <c r="BY75" i="4"/>
  <c r="BY73" i="4"/>
  <c r="BU73" i="4"/>
  <c r="CB51" i="4"/>
  <c r="CA83" i="4"/>
  <c r="S70" i="40"/>
  <c r="CB72" i="4"/>
  <c r="CB78" i="4"/>
  <c r="CB84" i="4"/>
  <c r="CB86" i="4"/>
  <c r="CC91" i="4"/>
  <c r="CA50" i="4"/>
  <c r="CA44" i="4"/>
  <c r="CA41" i="4"/>
  <c r="CC14" i="4"/>
  <c r="CC15" i="4"/>
  <c r="CC10" i="4"/>
  <c r="BX42" i="4"/>
  <c r="BX43" i="4"/>
  <c r="CA51" i="4"/>
  <c r="CC76" i="4"/>
  <c r="CC78" i="4"/>
  <c r="BX51" i="4"/>
  <c r="BW26" i="4"/>
  <c r="BZ33" i="4"/>
  <c r="CC79" i="4"/>
  <c r="CC83" i="4"/>
  <c r="CE34" i="4"/>
  <c r="BZ20" i="4"/>
  <c r="CC94" i="4"/>
  <c r="CC7" i="4"/>
  <c r="CC9" i="4"/>
  <c r="BX46" i="4"/>
  <c r="CA52" i="4"/>
  <c r="CC82" i="4"/>
  <c r="BX44" i="4"/>
  <c r="CC86" i="4"/>
  <c r="BV93" i="4"/>
  <c r="BX50" i="4"/>
  <c r="CC84" i="4"/>
  <c r="S62" i="40"/>
  <c r="CA49" i="4"/>
  <c r="BU15" i="4"/>
  <c r="CA45" i="4"/>
  <c r="CA48" i="4"/>
  <c r="CA56" i="4"/>
  <c r="CE24" i="4"/>
  <c r="CB75" i="4"/>
  <c r="CB79" i="4"/>
  <c r="CB85" i="4"/>
  <c r="CA47" i="4"/>
  <c r="BZ28" i="4"/>
  <c r="CC102" i="4"/>
  <c r="BZ37" i="4"/>
  <c r="CA43" i="4"/>
  <c r="CA66" i="4"/>
  <c r="CC99" i="4"/>
  <c r="BU5" i="4"/>
  <c r="CC11" i="4"/>
  <c r="CC81" i="4"/>
  <c r="CC72" i="4"/>
  <c r="BX52" i="4"/>
  <c r="CC70" i="4"/>
  <c r="CC75" i="4"/>
  <c r="CC12" i="4"/>
  <c r="BX47" i="4"/>
  <c r="CC71" i="4"/>
  <c r="CC16" i="4"/>
  <c r="BY82" i="4"/>
  <c r="BY81" i="4"/>
  <c r="CA6" i="4"/>
  <c r="BZ8" i="4"/>
  <c r="BZ99" i="4"/>
  <c r="BZ101" i="4"/>
  <c r="BW94" i="4"/>
  <c r="BW99" i="4"/>
  <c r="BY4" i="4"/>
  <c r="BZ29" i="4"/>
  <c r="BZ24" i="4"/>
  <c r="BZ36" i="4"/>
  <c r="BZ30" i="4"/>
  <c r="CC103" i="4"/>
  <c r="CC95" i="4"/>
  <c r="BU6" i="4"/>
  <c r="CC100" i="4"/>
  <c r="BV90" i="4"/>
  <c r="BZ35" i="4"/>
  <c r="BX59" i="4"/>
  <c r="CE33" i="4"/>
  <c r="CE27" i="4"/>
  <c r="CC92" i="4"/>
  <c r="BZ27" i="4"/>
  <c r="BZ25" i="4"/>
  <c r="CA60" i="4"/>
  <c r="CC98" i="4"/>
  <c r="CC93" i="4"/>
  <c r="CC96" i="4"/>
  <c r="BZ23" i="4"/>
  <c r="BW33" i="4"/>
  <c r="BZ42" i="4"/>
  <c r="BZ22" i="4"/>
  <c r="BX90" i="4"/>
  <c r="BY12" i="4"/>
  <c r="CB22" i="4"/>
  <c r="BQ87" i="4"/>
  <c r="BY10" i="4"/>
  <c r="BY5" i="4"/>
  <c r="BY8" i="4"/>
  <c r="CB59" i="4"/>
  <c r="BX58" i="4"/>
  <c r="CB34" i="4"/>
  <c r="CB32" i="4"/>
  <c r="BY6" i="4"/>
  <c r="BU98" i="4"/>
  <c r="BY9" i="4"/>
  <c r="BY14" i="4"/>
  <c r="BW95" i="4"/>
  <c r="BW93" i="4"/>
  <c r="BW102" i="4"/>
  <c r="BY11" i="4"/>
  <c r="BY31" i="4"/>
  <c r="BY80" i="4"/>
  <c r="BX57" i="4"/>
  <c r="BY74" i="4"/>
  <c r="BZ9" i="4"/>
  <c r="CB25" i="4"/>
  <c r="CB31" i="4"/>
  <c r="S60" i="40"/>
  <c r="BT99" i="4"/>
  <c r="BT36" i="4"/>
  <c r="BT37" i="4"/>
  <c r="BY16" i="4"/>
  <c r="BY13" i="4"/>
  <c r="BY7" i="4"/>
  <c r="BY15" i="4"/>
  <c r="BV47" i="4"/>
  <c r="BV50" i="4"/>
  <c r="BV52" i="4"/>
  <c r="CB63" i="4"/>
  <c r="BX63" i="4"/>
  <c r="BX64" i="4"/>
  <c r="BU96" i="4"/>
  <c r="BT94" i="4"/>
  <c r="BT100" i="4"/>
  <c r="CE7" i="4"/>
  <c r="CE9" i="4"/>
  <c r="BT28" i="4"/>
  <c r="BT31" i="4"/>
  <c r="CB26" i="4"/>
  <c r="BU66" i="4"/>
  <c r="CB35" i="4"/>
  <c r="CE8" i="4"/>
  <c r="CA72" i="4"/>
  <c r="CA73" i="4"/>
  <c r="BT95" i="4"/>
  <c r="BT91" i="4"/>
  <c r="BX101" i="4"/>
  <c r="BX96" i="4"/>
  <c r="BX97" i="4"/>
  <c r="BV45" i="4"/>
  <c r="CB58" i="4"/>
  <c r="BT98" i="4"/>
  <c r="CE5" i="4"/>
  <c r="BV44" i="4"/>
  <c r="CE4" i="4"/>
  <c r="CB23" i="4"/>
  <c r="BT24" i="4"/>
  <c r="CB30" i="4"/>
  <c r="CB33" i="4"/>
  <c r="CE14" i="4"/>
  <c r="BV82" i="4"/>
  <c r="BV81" i="4"/>
  <c r="BZ86" i="4"/>
  <c r="S59" i="40"/>
  <c r="BU61" i="4"/>
  <c r="CA103" i="4"/>
  <c r="BT12" i="4"/>
  <c r="BU64" i="4"/>
  <c r="CD63" i="4"/>
  <c r="CA92" i="4"/>
  <c r="CD99" i="4"/>
  <c r="BV86" i="4"/>
  <c r="BV79" i="4"/>
  <c r="BV83" i="4"/>
  <c r="BZ79" i="4"/>
  <c r="BZ78" i="4"/>
  <c r="CD92" i="4"/>
  <c r="S67" i="40"/>
  <c r="BT46" i="4"/>
  <c r="BX99" i="4"/>
  <c r="BX94" i="4"/>
  <c r="BT5" i="4"/>
  <c r="CD101" i="4"/>
  <c r="BX102" i="4"/>
  <c r="BU91" i="4"/>
  <c r="BU100" i="4"/>
  <c r="BU103" i="4"/>
  <c r="CD66" i="4"/>
  <c r="CD56" i="4"/>
  <c r="BT11" i="4"/>
  <c r="CD64" i="4"/>
  <c r="CA91" i="4"/>
  <c r="CA95" i="4"/>
  <c r="BU57" i="4"/>
  <c r="CA102" i="4"/>
  <c r="CD91" i="4"/>
  <c r="BU58" i="4"/>
  <c r="BZ84" i="4"/>
  <c r="CD94" i="4"/>
  <c r="BZ82" i="4"/>
  <c r="BZ81" i="4"/>
  <c r="BU95" i="4"/>
  <c r="BT52" i="4"/>
  <c r="BT43" i="4"/>
  <c r="BX93" i="4"/>
  <c r="BU90" i="4"/>
  <c r="CD60" i="4"/>
  <c r="BT7" i="4"/>
  <c r="CD62" i="4"/>
  <c r="BT15" i="4"/>
  <c r="CD65" i="4"/>
  <c r="CD93" i="4"/>
  <c r="BX100" i="4"/>
  <c r="BU59" i="4"/>
  <c r="CD98" i="4"/>
  <c r="CD58" i="4"/>
  <c r="BT8" i="4"/>
  <c r="CD95" i="4"/>
  <c r="BV71" i="4"/>
  <c r="BV80" i="4"/>
  <c r="BU62" i="4"/>
  <c r="CD90" i="4"/>
  <c r="CD102" i="4"/>
  <c r="BZ77" i="4"/>
  <c r="BY27" i="4"/>
  <c r="BY28" i="4"/>
  <c r="BT48" i="4"/>
  <c r="CB95" i="4"/>
  <c r="CB97" i="4"/>
  <c r="CB98" i="4"/>
  <c r="BU92" i="4"/>
  <c r="BU93" i="4"/>
  <c r="BX98" i="4"/>
  <c r="BX92" i="4"/>
  <c r="BU94" i="4"/>
  <c r="BU97" i="4"/>
  <c r="BZ98" i="4"/>
  <c r="BX65" i="4"/>
  <c r="BX62" i="4"/>
  <c r="BZ15" i="4"/>
  <c r="BZ14" i="4"/>
  <c r="BZ102" i="4"/>
  <c r="BZ95" i="4"/>
  <c r="BW96" i="4"/>
  <c r="BW90" i="4"/>
  <c r="CB57" i="4"/>
  <c r="BX66" i="4"/>
  <c r="BX61" i="4"/>
  <c r="CA96" i="4"/>
  <c r="CA97" i="4"/>
  <c r="BU60" i="4"/>
  <c r="BW101" i="4"/>
  <c r="BZ6" i="4"/>
  <c r="BY85" i="4"/>
  <c r="CA101" i="4"/>
  <c r="CA100" i="4"/>
  <c r="CA9" i="4"/>
  <c r="CA13" i="4"/>
  <c r="CB29" i="4"/>
  <c r="CB20" i="4"/>
  <c r="BY76" i="4"/>
  <c r="CA4" i="4"/>
  <c r="CA10" i="4"/>
  <c r="BV76" i="4"/>
  <c r="BV73" i="4"/>
  <c r="BV77" i="4"/>
  <c r="BV84" i="4"/>
  <c r="BV78" i="4"/>
  <c r="BZ71" i="4"/>
  <c r="BZ74" i="4"/>
  <c r="BZ85" i="4"/>
  <c r="BZ83" i="4"/>
  <c r="BZ72" i="4"/>
  <c r="BY32" i="4"/>
  <c r="BT42" i="4"/>
  <c r="BT45" i="4"/>
  <c r="BX95" i="4"/>
  <c r="BY21" i="4"/>
  <c r="BY37" i="4"/>
  <c r="BY29" i="4"/>
  <c r="BY34" i="4"/>
  <c r="BT50" i="4"/>
  <c r="BT49" i="4"/>
  <c r="BT47" i="4"/>
  <c r="BX103" i="4"/>
  <c r="CB103" i="4"/>
  <c r="CB101" i="4"/>
  <c r="CB92" i="4"/>
  <c r="CB96" i="4"/>
  <c r="BU99" i="4"/>
  <c r="BU101" i="4"/>
  <c r="BZ103" i="4"/>
  <c r="BZ3" i="4"/>
  <c r="BZ96" i="4"/>
  <c r="CB64" i="4"/>
  <c r="BZ7" i="4"/>
  <c r="BZ16" i="4"/>
  <c r="BZ92" i="4"/>
  <c r="CB66" i="4"/>
  <c r="BW91" i="4"/>
  <c r="CB61" i="4"/>
  <c r="CB60" i="4"/>
  <c r="CB65" i="4"/>
  <c r="BX60" i="4"/>
  <c r="CB62" i="4"/>
  <c r="CA90" i="4"/>
  <c r="BW97" i="4"/>
  <c r="BU65" i="4"/>
  <c r="CA99" i="4"/>
  <c r="CA94" i="4"/>
  <c r="CA14" i="4"/>
  <c r="BY79" i="4"/>
  <c r="CA12" i="4"/>
  <c r="CB36" i="4"/>
  <c r="CB37" i="4"/>
  <c r="CB28" i="4"/>
  <c r="BY72" i="4"/>
  <c r="CB24" i="4"/>
  <c r="CB21" i="4"/>
  <c r="BY86" i="4"/>
  <c r="BY77" i="4"/>
  <c r="BU63" i="4"/>
  <c r="BV70" i="4"/>
  <c r="BV74" i="4"/>
  <c r="BV85" i="4"/>
  <c r="BV72" i="4"/>
  <c r="CA93" i="4"/>
  <c r="BZ4" i="4"/>
  <c r="BZ70" i="4"/>
  <c r="BZ75" i="4"/>
  <c r="BZ73" i="4"/>
  <c r="BZ76" i="4"/>
  <c r="CA15" i="4"/>
  <c r="AV52" i="4"/>
  <c r="BA48" i="4" s="1"/>
  <c r="D10" i="44" s="1"/>
  <c r="BW35" i="4"/>
  <c r="CA3" i="4"/>
  <c r="BY78" i="4"/>
  <c r="BY83" i="4"/>
  <c r="CE85" i="4"/>
  <c r="CE72" i="4"/>
  <c r="BY84" i="4"/>
  <c r="BV98" i="4"/>
  <c r="CE23" i="4"/>
  <c r="AZ30" i="4"/>
  <c r="C10" i="15" s="1"/>
  <c r="AZ16" i="4"/>
  <c r="C14" i="5" s="1"/>
  <c r="AV51" i="4"/>
  <c r="BA47" i="4" s="1"/>
  <c r="D9" i="44" s="1"/>
  <c r="P71" i="40"/>
  <c r="D6" i="40" s="1"/>
  <c r="S69" i="40"/>
  <c r="AZ15" i="4"/>
  <c r="C13" i="5" s="1"/>
  <c r="S63" i="40"/>
  <c r="P160" i="40"/>
  <c r="Q160" i="40" s="1"/>
  <c r="P162" i="40"/>
  <c r="Q162" i="40" s="1"/>
  <c r="AV20" i="4"/>
  <c r="BA12" i="4" s="1"/>
  <c r="D9" i="5" s="1"/>
  <c r="CE77" i="4"/>
  <c r="P158" i="40"/>
  <c r="Q158" i="40" s="1"/>
  <c r="AV21" i="4"/>
  <c r="BA13" i="4" s="1"/>
  <c r="D10" i="5" s="1"/>
  <c r="AV8" i="4"/>
  <c r="BA4" i="4" s="1"/>
  <c r="T64" i="40"/>
  <c r="AZ3" i="4"/>
  <c r="C12" i="5" s="1"/>
  <c r="AZ17" i="4"/>
  <c r="C15" i="5" s="1"/>
  <c r="AZ29" i="4"/>
  <c r="AZ48" i="4"/>
  <c r="C10" i="44" s="1"/>
  <c r="M10" i="44" s="1"/>
  <c r="B33" i="44" s="1"/>
  <c r="CE20" i="4"/>
  <c r="CB11" i="4"/>
  <c r="BZ51" i="4"/>
  <c r="BZ50" i="4"/>
  <c r="CB16" i="4"/>
  <c r="CB13" i="4"/>
  <c r="BQ104" i="4"/>
  <c r="BZ45" i="4"/>
  <c r="CB7" i="4"/>
  <c r="CB15" i="4"/>
  <c r="BY91" i="4"/>
  <c r="BY97" i="4"/>
  <c r="BY98" i="4"/>
  <c r="BY90" i="4"/>
  <c r="BU9" i="4"/>
  <c r="BU8" i="4"/>
  <c r="BU4" i="4"/>
  <c r="CA64" i="4"/>
  <c r="CA62" i="4"/>
  <c r="BY103" i="4"/>
  <c r="BZ58" i="4"/>
  <c r="BZ62" i="4"/>
  <c r="BZ61" i="4"/>
  <c r="BZ59" i="4"/>
  <c r="BZ63" i="4"/>
  <c r="BV95" i="4"/>
  <c r="BV94" i="4"/>
  <c r="BW24" i="4"/>
  <c r="BW23" i="4"/>
  <c r="CE21" i="4"/>
  <c r="BW31" i="4"/>
  <c r="BW27" i="4"/>
  <c r="BZ46" i="4"/>
  <c r="BW34" i="4"/>
  <c r="BW20" i="4"/>
  <c r="CE83" i="4"/>
  <c r="CE80" i="4"/>
  <c r="AZ4" i="4"/>
  <c r="AZ39" i="4"/>
  <c r="C10" i="6" s="1"/>
  <c r="AZ47" i="4"/>
  <c r="C9" i="44" s="1"/>
  <c r="CE29" i="4"/>
  <c r="CE30" i="4"/>
  <c r="CB5" i="4"/>
  <c r="CB10" i="4"/>
  <c r="BZ49" i="4"/>
  <c r="BZ43" i="4"/>
  <c r="BZ48" i="4"/>
  <c r="BY92" i="4"/>
  <c r="BU13" i="4"/>
  <c r="BY94" i="4"/>
  <c r="BY100" i="4"/>
  <c r="BU14" i="4"/>
  <c r="BU11" i="4"/>
  <c r="CA65" i="4"/>
  <c r="CA59" i="4"/>
  <c r="BV91" i="4"/>
  <c r="BU12" i="4"/>
  <c r="BZ57" i="4"/>
  <c r="BV101" i="4"/>
  <c r="BV103" i="4"/>
  <c r="BV92" i="4"/>
  <c r="CE35" i="4"/>
  <c r="BV99" i="4"/>
  <c r="BV102" i="4"/>
  <c r="BW36" i="4"/>
  <c r="BW29" i="4"/>
  <c r="BW30" i="4"/>
  <c r="BW22" i="4"/>
  <c r="BZ52" i="4"/>
  <c r="BW21" i="4"/>
  <c r="CA61" i="4"/>
  <c r="BW25" i="4"/>
  <c r="BW37" i="4"/>
  <c r="CE81" i="4"/>
  <c r="CE79" i="4"/>
  <c r="AV7" i="4"/>
  <c r="BA3" i="4" s="1"/>
  <c r="D12" i="5" s="1"/>
  <c r="AV42" i="4"/>
  <c r="D9" i="6" s="1"/>
  <c r="AV24" i="4"/>
  <c r="BA16" i="4" s="1"/>
  <c r="D14" i="5" s="1"/>
  <c r="AV43" i="4"/>
  <c r="D10" i="6" s="1"/>
  <c r="AV25" i="4"/>
  <c r="BA17" i="4" s="1"/>
  <c r="D15" i="5" s="1"/>
  <c r="P159" i="40"/>
  <c r="Q159" i="40" s="1"/>
  <c r="AB177" i="4"/>
  <c r="AZ12" i="4"/>
  <c r="P163" i="40"/>
  <c r="Q163" i="40" s="1"/>
  <c r="AB178" i="4"/>
  <c r="J6" i="40" s="1"/>
  <c r="BQ67" i="4"/>
  <c r="AZ13" i="4"/>
  <c r="C10" i="5" s="1"/>
  <c r="AZ14" i="4"/>
  <c r="C11" i="5" s="1"/>
  <c r="AZ38" i="4"/>
  <c r="C9" i="6" s="1"/>
  <c r="BQ38" i="4"/>
  <c r="BQ53" i="4"/>
  <c r="CE22" i="4"/>
  <c r="CE28" i="4"/>
  <c r="CE37" i="4"/>
  <c r="CE26" i="4"/>
  <c r="CB4" i="4"/>
  <c r="BZ41" i="4"/>
  <c r="BQ17" i="4"/>
  <c r="P161" i="40"/>
  <c r="Q161" i="40" s="1"/>
  <c r="BY95" i="4"/>
  <c r="BU7" i="4"/>
  <c r="CA58" i="4"/>
  <c r="CA63" i="4"/>
  <c r="BV97" i="4"/>
  <c r="BZ56" i="4"/>
  <c r="BU3" i="4"/>
  <c r="BV96" i="4"/>
  <c r="CE31" i="4"/>
  <c r="CE25" i="4"/>
  <c r="BW32" i="4"/>
  <c r="CE74" i="4"/>
  <c r="CE76" i="4"/>
  <c r="CE84" i="4"/>
  <c r="CE86" i="4"/>
  <c r="AV33" i="4"/>
  <c r="BA29" i="4" s="1"/>
  <c r="AV34" i="4"/>
  <c r="D10" i="15" s="1"/>
  <c r="AV22" i="4"/>
  <c r="BA14" i="4" s="1"/>
  <c r="D11" i="5" s="1"/>
  <c r="AV23" i="4"/>
  <c r="BA15" i="4" s="1"/>
  <c r="D13" i="5" s="1"/>
  <c r="BW71" i="4"/>
  <c r="BW74" i="4"/>
  <c r="BW77" i="4"/>
  <c r="BW80" i="4"/>
  <c r="BW79" i="4"/>
  <c r="BW82" i="4"/>
  <c r="BW83" i="4"/>
  <c r="BW84" i="4"/>
  <c r="BW76" i="4"/>
  <c r="BW70" i="4"/>
  <c r="BW86" i="4"/>
  <c r="BW75" i="4"/>
  <c r="BW78" i="4"/>
  <c r="BW72" i="4"/>
  <c r="BW73" i="4"/>
  <c r="BW85" i="4"/>
  <c r="BW81" i="4"/>
  <c r="CA75" i="4"/>
  <c r="CA85" i="4"/>
  <c r="CA80" i="4"/>
  <c r="CA76" i="4"/>
  <c r="CA77" i="4"/>
  <c r="CA78" i="4"/>
  <c r="CA82" i="4"/>
  <c r="CA71" i="4"/>
  <c r="CA74" i="4"/>
  <c r="CA81" i="4"/>
  <c r="CA70" i="4"/>
  <c r="CA84" i="4"/>
  <c r="CE70" i="4"/>
  <c r="CE82" i="4"/>
  <c r="CE71" i="4"/>
  <c r="CE75" i="4"/>
  <c r="CE78" i="4"/>
  <c r="AV30" i="4"/>
  <c r="B10" i="15" s="1"/>
  <c r="B11" i="15" s="1"/>
  <c r="E9" i="15" s="1"/>
  <c r="E15" i="31"/>
  <c r="E11" i="31"/>
  <c r="E14" i="31"/>
  <c r="E10" i="31"/>
  <c r="E13" i="31"/>
  <c r="E9" i="31"/>
  <c r="E12" i="31"/>
  <c r="E14" i="28"/>
  <c r="E12" i="28"/>
  <c r="E10" i="28"/>
  <c r="E11" i="28"/>
  <c r="E13" i="28"/>
  <c r="E15" i="28"/>
  <c r="E9" i="28"/>
  <c r="E14" i="48"/>
  <c r="E12" i="48"/>
  <c r="E15" i="48"/>
  <c r="E13" i="48"/>
  <c r="E10" i="48"/>
  <c r="E11" i="48"/>
  <c r="E9" i="48"/>
  <c r="E14" i="5"/>
  <c r="E12" i="5"/>
  <c r="E10" i="5"/>
  <c r="E15" i="5"/>
  <c r="E13" i="5"/>
  <c r="E11" i="5"/>
  <c r="E9" i="5"/>
  <c r="B17" i="50"/>
  <c r="P9" i="50"/>
  <c r="J9" i="50"/>
  <c r="B19" i="50" s="1"/>
  <c r="B22" i="50"/>
  <c r="B16" i="50"/>
  <c r="M9" i="50"/>
  <c r="I9" i="50"/>
  <c r="B21" i="50"/>
  <c r="B15" i="50"/>
  <c r="L9" i="50"/>
  <c r="H9" i="50"/>
  <c r="K9" i="50"/>
  <c r="B20" i="50" s="1"/>
  <c r="G9" i="50"/>
  <c r="B18" i="50"/>
  <c r="B21" i="29"/>
  <c r="B15" i="29"/>
  <c r="L9" i="29"/>
  <c r="H9" i="29"/>
  <c r="B17" i="29"/>
  <c r="P9" i="29"/>
  <c r="J9" i="29"/>
  <c r="B19" i="29" s="1"/>
  <c r="B18" i="29"/>
  <c r="K9" i="29"/>
  <c r="B20" i="29" s="1"/>
  <c r="B16" i="29"/>
  <c r="I9" i="29"/>
  <c r="G9" i="29"/>
  <c r="M9" i="29"/>
  <c r="B22" i="29"/>
  <c r="B21" i="30"/>
  <c r="B15" i="30"/>
  <c r="L9" i="30"/>
  <c r="H9" i="30"/>
  <c r="B17" i="30"/>
  <c r="P9" i="30"/>
  <c r="J9" i="30"/>
  <c r="B19" i="30" s="1"/>
  <c r="B22" i="30"/>
  <c r="I9" i="30"/>
  <c r="B18" i="30"/>
  <c r="G9" i="30"/>
  <c r="B16" i="30"/>
  <c r="M9" i="30"/>
  <c r="K9" i="30"/>
  <c r="B20" i="30" s="1"/>
  <c r="B17" i="49"/>
  <c r="P9" i="49"/>
  <c r="J9" i="49"/>
  <c r="B19" i="49" s="1"/>
  <c r="B22" i="49"/>
  <c r="B16" i="49"/>
  <c r="M9" i="49"/>
  <c r="I9" i="49"/>
  <c r="B21" i="49"/>
  <c r="B15" i="49"/>
  <c r="L9" i="49"/>
  <c r="H9" i="49"/>
  <c r="G9" i="49"/>
  <c r="B18" i="49"/>
  <c r="K9" i="49"/>
  <c r="B20" i="49" s="1"/>
  <c r="B21" i="44"/>
  <c r="B15" i="44"/>
  <c r="L9" i="44"/>
  <c r="H9" i="44"/>
  <c r="B18" i="44"/>
  <c r="K9" i="44"/>
  <c r="B20" i="44" s="1"/>
  <c r="G9" i="44"/>
  <c r="B17" i="44"/>
  <c r="P9" i="44"/>
  <c r="J9" i="44"/>
  <c r="B19" i="44" s="1"/>
  <c r="B22" i="44"/>
  <c r="B16" i="44"/>
  <c r="M9" i="44"/>
  <c r="I9" i="44"/>
  <c r="B21" i="51"/>
  <c r="B15" i="51"/>
  <c r="L9" i="51"/>
  <c r="H9" i="51"/>
  <c r="B18" i="51"/>
  <c r="K9" i="51"/>
  <c r="B20" i="51" s="1"/>
  <c r="G9" i="51"/>
  <c r="B17" i="51"/>
  <c r="P9" i="51"/>
  <c r="J9" i="51"/>
  <c r="B19" i="51" s="1"/>
  <c r="B16" i="51"/>
  <c r="M9" i="51"/>
  <c r="B22" i="51"/>
  <c r="I9" i="51"/>
  <c r="B17" i="47"/>
  <c r="P9" i="47"/>
  <c r="J9" i="47"/>
  <c r="B19" i="47" s="1"/>
  <c r="B21" i="47"/>
  <c r="B15" i="47"/>
  <c r="L9" i="47"/>
  <c r="H9" i="47"/>
  <c r="G9" i="47"/>
  <c r="B22" i="47"/>
  <c r="M9" i="47"/>
  <c r="B18" i="47"/>
  <c r="K9" i="47"/>
  <c r="B20" i="47" s="1"/>
  <c r="B16" i="47"/>
  <c r="I9" i="47"/>
  <c r="B17" i="46"/>
  <c r="P9" i="46"/>
  <c r="J9" i="46"/>
  <c r="B19" i="46" s="1"/>
  <c r="B22" i="46"/>
  <c r="B16" i="46"/>
  <c r="M9" i="46"/>
  <c r="I9" i="46"/>
  <c r="B21" i="46"/>
  <c r="B15" i="46"/>
  <c r="L9" i="46"/>
  <c r="H9" i="46"/>
  <c r="B18" i="46"/>
  <c r="K9" i="46"/>
  <c r="B20" i="46" s="1"/>
  <c r="G9" i="46"/>
  <c r="B66" i="5"/>
  <c r="L13" i="5"/>
  <c r="H13" i="5"/>
  <c r="B71" i="5"/>
  <c r="B65" i="5"/>
  <c r="K13" i="5"/>
  <c r="B69" i="5" s="1"/>
  <c r="G13" i="5"/>
  <c r="B70" i="5"/>
  <c r="B64" i="5"/>
  <c r="P13" i="5"/>
  <c r="J13" i="5"/>
  <c r="B68" i="5" s="1"/>
  <c r="B67" i="5"/>
  <c r="M13" i="5"/>
  <c r="I13" i="5"/>
  <c r="B62" i="48"/>
  <c r="L13" i="48"/>
  <c r="H13" i="48"/>
  <c r="B67" i="48"/>
  <c r="B61" i="48"/>
  <c r="B66" i="48"/>
  <c r="B60" i="48"/>
  <c r="P13" i="48"/>
  <c r="J13" i="48"/>
  <c r="B64" i="48" s="1"/>
  <c r="B63" i="48"/>
  <c r="I13" i="48"/>
  <c r="G13" i="48"/>
  <c r="M13" i="48"/>
  <c r="K13" i="48"/>
  <c r="B65" i="48" s="1"/>
  <c r="B62" i="28"/>
  <c r="L13" i="28"/>
  <c r="H13" i="28"/>
  <c r="B66" i="28"/>
  <c r="M13" i="28"/>
  <c r="G13" i="28"/>
  <c r="B63" i="28"/>
  <c r="K13" i="28"/>
  <c r="B65" i="28" s="1"/>
  <c r="B61" i="28"/>
  <c r="J13" i="28"/>
  <c r="B64" i="28" s="1"/>
  <c r="B60" i="28"/>
  <c r="I13" i="28"/>
  <c r="B67" i="28"/>
  <c r="P13" i="28"/>
  <c r="B67" i="31"/>
  <c r="B61" i="31"/>
  <c r="K13" i="31"/>
  <c r="B65" i="31" s="1"/>
  <c r="G13" i="31"/>
  <c r="B63" i="31"/>
  <c r="M13" i="31"/>
  <c r="I13" i="31"/>
  <c r="B62" i="31"/>
  <c r="J13" i="31"/>
  <c r="B64" i="31" s="1"/>
  <c r="B60" i="31"/>
  <c r="H13" i="31"/>
  <c r="P13" i="31"/>
  <c r="B66" i="31"/>
  <c r="L13" i="31"/>
  <c r="B33" i="48"/>
  <c r="B37" i="48"/>
  <c r="B31" i="48"/>
  <c r="B32" i="48"/>
  <c r="K10" i="48"/>
  <c r="B35" i="48" s="1"/>
  <c r="G10" i="48"/>
  <c r="B30" i="48"/>
  <c r="P10" i="48"/>
  <c r="J10" i="48"/>
  <c r="B34" i="48" s="1"/>
  <c r="M10" i="48"/>
  <c r="I10" i="48"/>
  <c r="B36" i="48"/>
  <c r="L10" i="48"/>
  <c r="H10" i="48"/>
  <c r="B34" i="5"/>
  <c r="P10" i="5"/>
  <c r="J10" i="5"/>
  <c r="B35" i="5" s="1"/>
  <c r="B33" i="5"/>
  <c r="M10" i="5"/>
  <c r="I10" i="5"/>
  <c r="B38" i="5"/>
  <c r="B32" i="5"/>
  <c r="L10" i="5"/>
  <c r="H10" i="5"/>
  <c r="B37" i="5"/>
  <c r="B31" i="5"/>
  <c r="K10" i="5"/>
  <c r="B36" i="5" s="1"/>
  <c r="G10" i="5"/>
  <c r="B33" i="28"/>
  <c r="P10" i="28"/>
  <c r="J10" i="28"/>
  <c r="B34" i="28" s="1"/>
  <c r="B36" i="28"/>
  <c r="K10" i="28"/>
  <c r="B35" i="28" s="1"/>
  <c r="B32" i="28"/>
  <c r="I10" i="28"/>
  <c r="B31" i="28"/>
  <c r="M10" i="28"/>
  <c r="H10" i="28"/>
  <c r="L10" i="28"/>
  <c r="B37" i="28"/>
  <c r="G10" i="28"/>
  <c r="B30" i="28"/>
  <c r="B32" i="31"/>
  <c r="M10" i="31"/>
  <c r="I10" i="31"/>
  <c r="B36" i="31"/>
  <c r="B30" i="31"/>
  <c r="K10" i="31"/>
  <c r="B35" i="31" s="1"/>
  <c r="G10" i="31"/>
  <c r="B33" i="31"/>
  <c r="H10" i="31"/>
  <c r="B31" i="31"/>
  <c r="P10" i="31"/>
  <c r="L10" i="31"/>
  <c r="J10" i="31"/>
  <c r="B34" i="31" s="1"/>
  <c r="B37" i="31"/>
  <c r="B10" i="51"/>
  <c r="M10" i="51" s="1"/>
  <c r="B33" i="51" s="1"/>
  <c r="B10" i="47"/>
  <c r="P10" i="47" s="1"/>
  <c r="M10" i="46"/>
  <c r="B32" i="46" s="1"/>
  <c r="CD87" i="4"/>
  <c r="AN68" i="4"/>
  <c r="D11" i="32"/>
  <c r="BV38" i="4"/>
  <c r="C11" i="46"/>
  <c r="F10" i="46" s="1"/>
  <c r="C11" i="33"/>
  <c r="N10" i="33" s="1"/>
  <c r="D11" i="33"/>
  <c r="AN74" i="4"/>
  <c r="BW67" i="4"/>
  <c r="AN71" i="4"/>
  <c r="AO68" i="4"/>
  <c r="AO58" i="4"/>
  <c r="AO71" i="4"/>
  <c r="C11" i="32"/>
  <c r="F10" i="32" s="1"/>
  <c r="AN58" i="4"/>
  <c r="D16" i="31"/>
  <c r="AO74" i="4"/>
  <c r="C16" i="31"/>
  <c r="F12" i="31" s="1"/>
  <c r="AO65" i="4"/>
  <c r="AV4" i="4"/>
  <c r="AY4" i="4" s="1"/>
  <c r="AY5" i="4" s="1"/>
  <c r="B11" i="44"/>
  <c r="P10" i="44"/>
  <c r="AV39" i="4"/>
  <c r="P10" i="46"/>
  <c r="B11" i="46"/>
  <c r="D11" i="46"/>
  <c r="H10" i="46"/>
  <c r="AN65" i="4"/>
  <c r="CE67" i="4"/>
  <c r="CD17" i="4"/>
  <c r="BT67" i="4"/>
  <c r="T71" i="40" l="1"/>
  <c r="E16" i="5"/>
  <c r="H10" i="44"/>
  <c r="D11" i="50"/>
  <c r="E16" i="28"/>
  <c r="E16" i="31"/>
  <c r="D11" i="44"/>
  <c r="L10" i="44" s="1"/>
  <c r="AY30" i="4"/>
  <c r="AY31" i="4" s="1"/>
  <c r="C11" i="29"/>
  <c r="N9" i="29" s="1"/>
  <c r="CE53" i="4"/>
  <c r="CC17" i="4"/>
  <c r="CC53" i="4"/>
  <c r="CC67" i="4"/>
  <c r="CC104" i="4"/>
  <c r="CC87" i="4"/>
  <c r="Q68" i="40"/>
  <c r="CD38" i="4"/>
  <c r="CB17" i="4"/>
  <c r="CB67" i="4"/>
  <c r="CB104" i="4"/>
  <c r="CB87" i="4"/>
  <c r="CB53" i="4"/>
  <c r="CB38" i="4"/>
  <c r="Q67" i="40"/>
  <c r="P10" i="51"/>
  <c r="AM71" i="4"/>
  <c r="BU53" i="4"/>
  <c r="C11" i="50"/>
  <c r="F9" i="50" s="1"/>
  <c r="AL58" i="4"/>
  <c r="BX38" i="4"/>
  <c r="C11" i="51"/>
  <c r="F10" i="51" s="1"/>
  <c r="D11" i="49"/>
  <c r="D11" i="51"/>
  <c r="L10" i="51" s="1"/>
  <c r="AK71" i="4"/>
  <c r="AM68" i="4"/>
  <c r="BX17" i="4"/>
  <c r="BY67" i="4"/>
  <c r="C11" i="47"/>
  <c r="N10" i="47" s="1"/>
  <c r="AL74" i="4"/>
  <c r="AJ65" i="4"/>
  <c r="AJ68" i="4"/>
  <c r="AK74" i="4"/>
  <c r="D9" i="29"/>
  <c r="D11" i="29" s="1"/>
  <c r="C16" i="48"/>
  <c r="F13" i="48" s="1"/>
  <c r="AL68" i="4"/>
  <c r="AM65" i="4"/>
  <c r="AL65" i="4"/>
  <c r="AL71" i="4"/>
  <c r="AJ74" i="4"/>
  <c r="C11" i="49"/>
  <c r="D16" i="48"/>
  <c r="AM58" i="4"/>
  <c r="AM74" i="4"/>
  <c r="D11" i="47"/>
  <c r="L10" i="47" s="1"/>
  <c r="B31" i="47" s="1"/>
  <c r="D16" i="28"/>
  <c r="AK65" i="4"/>
  <c r="C16" i="28"/>
  <c r="N12" i="28" s="1"/>
  <c r="AJ58" i="4"/>
  <c r="AK68" i="4"/>
  <c r="D11" i="30"/>
  <c r="AK58" i="4"/>
  <c r="AJ71" i="4"/>
  <c r="CA17" i="4"/>
  <c r="CA87" i="4"/>
  <c r="CA104" i="4"/>
  <c r="CA67" i="4"/>
  <c r="CA53" i="4"/>
  <c r="Q66" i="40"/>
  <c r="H10" i="51"/>
  <c r="B28" i="51" s="1"/>
  <c r="B11" i="51"/>
  <c r="BZ67" i="4"/>
  <c r="BZ53" i="4"/>
  <c r="BZ87" i="4"/>
  <c r="BZ104" i="4"/>
  <c r="BZ38" i="4"/>
  <c r="BZ17" i="4"/>
  <c r="BY53" i="4"/>
  <c r="Q65" i="40"/>
  <c r="CE104" i="4"/>
  <c r="BT87" i="4"/>
  <c r="BU38" i="4"/>
  <c r="BY17" i="4"/>
  <c r="BY104" i="4"/>
  <c r="BY87" i="4"/>
  <c r="BY38" i="4"/>
  <c r="Q64" i="40"/>
  <c r="BX87" i="4"/>
  <c r="CD53" i="4"/>
  <c r="BU87" i="4"/>
  <c r="BW53" i="4"/>
  <c r="C11" i="44"/>
  <c r="I10" i="44" s="1"/>
  <c r="B29" i="44" s="1"/>
  <c r="BV67" i="4"/>
  <c r="CD67" i="4"/>
  <c r="S71" i="40"/>
  <c r="BW17" i="4"/>
  <c r="BT38" i="4"/>
  <c r="BV17" i="4"/>
  <c r="CE17" i="4"/>
  <c r="Q61" i="40"/>
  <c r="BX67" i="4"/>
  <c r="BX53" i="4"/>
  <c r="BX104" i="4"/>
  <c r="Q63" i="40"/>
  <c r="BA49" i="4"/>
  <c r="Q60" i="40"/>
  <c r="CD104" i="4"/>
  <c r="F9" i="29"/>
  <c r="O9" i="29" s="1"/>
  <c r="BU67" i="4"/>
  <c r="BV53" i="4"/>
  <c r="BU104" i="4"/>
  <c r="BT104" i="4"/>
  <c r="BW104" i="4"/>
  <c r="BV87" i="4"/>
  <c r="BT53" i="4"/>
  <c r="BW38" i="4"/>
  <c r="BT17" i="4"/>
  <c r="Q69" i="40"/>
  <c r="Q70" i="40"/>
  <c r="Q59" i="40"/>
  <c r="Q62" i="40"/>
  <c r="BU17" i="4"/>
  <c r="D9" i="15"/>
  <c r="D11" i="15" s="1"/>
  <c r="L10" i="15" s="1"/>
  <c r="K10" i="15" s="1"/>
  <c r="B31" i="15" s="1"/>
  <c r="AZ31" i="4"/>
  <c r="AZ5" i="4"/>
  <c r="BA5" i="4"/>
  <c r="AZ49" i="4"/>
  <c r="BA39" i="4"/>
  <c r="C11" i="6"/>
  <c r="F9" i="6" s="1"/>
  <c r="D16" i="5"/>
  <c r="AZ18" i="4"/>
  <c r="C9" i="5"/>
  <c r="C16" i="5" s="1"/>
  <c r="N11" i="5" s="1"/>
  <c r="BA18" i="4"/>
  <c r="BA38" i="4"/>
  <c r="AZ40" i="4"/>
  <c r="D11" i="6"/>
  <c r="C9" i="15"/>
  <c r="C11" i="15" s="1"/>
  <c r="F9" i="15" s="1"/>
  <c r="BV104" i="4"/>
  <c r="CE38" i="4"/>
  <c r="BA30" i="4"/>
  <c r="BA31" i="4" s="1"/>
  <c r="CE87" i="4"/>
  <c r="BW87" i="4"/>
  <c r="E10" i="15"/>
  <c r="E11" i="15" s="1"/>
  <c r="E16" i="48"/>
  <c r="B10" i="30"/>
  <c r="B11" i="30" s="1"/>
  <c r="E9" i="30" s="1"/>
  <c r="H10" i="15"/>
  <c r="P10" i="15"/>
  <c r="M10" i="15"/>
  <c r="N9" i="32"/>
  <c r="B11" i="47"/>
  <c r="E10" i="47" s="1"/>
  <c r="M10" i="47"/>
  <c r="B32" i="47" s="1"/>
  <c r="H10" i="47"/>
  <c r="B27" i="47" s="1"/>
  <c r="N10" i="46"/>
  <c r="O10" i="46" s="1"/>
  <c r="F9" i="46"/>
  <c r="N9" i="46"/>
  <c r="I10" i="46"/>
  <c r="B28" i="46" s="1"/>
  <c r="F10" i="33"/>
  <c r="O10" i="33" s="1"/>
  <c r="N10" i="30"/>
  <c r="F9" i="33"/>
  <c r="N9" i="33"/>
  <c r="N10" i="32"/>
  <c r="O10" i="32" s="1"/>
  <c r="F10" i="30"/>
  <c r="F9" i="30"/>
  <c r="O9" i="30" s="1"/>
  <c r="F9" i="31"/>
  <c r="F14" i="31"/>
  <c r="F11" i="31"/>
  <c r="F9" i="32"/>
  <c r="N13" i="31"/>
  <c r="N15" i="31"/>
  <c r="N10" i="31"/>
  <c r="N12" i="31"/>
  <c r="O12" i="31" s="1"/>
  <c r="N11" i="31"/>
  <c r="N9" i="31"/>
  <c r="N14" i="31"/>
  <c r="F13" i="31"/>
  <c r="F15" i="31"/>
  <c r="F10" i="31"/>
  <c r="B10" i="32"/>
  <c r="B10" i="33"/>
  <c r="B10" i="6"/>
  <c r="H10" i="6" s="1"/>
  <c r="AY39" i="4"/>
  <c r="E10" i="51"/>
  <c r="E9" i="51"/>
  <c r="E9" i="46"/>
  <c r="E10" i="46"/>
  <c r="B25" i="46" s="1"/>
  <c r="E10" i="44"/>
  <c r="K10" i="44" s="1"/>
  <c r="B31" i="44" s="1"/>
  <c r="E9" i="44"/>
  <c r="G10" i="46"/>
  <c r="B26" i="46" s="1"/>
  <c r="B27" i="46"/>
  <c r="L10" i="46"/>
  <c r="B28" i="44"/>
  <c r="G10" i="44"/>
  <c r="B27" i="44" s="1"/>
  <c r="B32" i="44"/>
  <c r="B10" i="49" l="1"/>
  <c r="B11" i="49" s="1"/>
  <c r="E9" i="49" s="1"/>
  <c r="N9" i="49" s="1"/>
  <c r="N10" i="29"/>
  <c r="F10" i="29"/>
  <c r="E10" i="30"/>
  <c r="E11" i="30" s="1"/>
  <c r="F9" i="51"/>
  <c r="N10" i="51"/>
  <c r="O10" i="51" s="1"/>
  <c r="F9" i="47"/>
  <c r="F10" i="47"/>
  <c r="J10" i="47" s="1"/>
  <c r="B29" i="47" s="1"/>
  <c r="F10" i="50"/>
  <c r="I10" i="15"/>
  <c r="B29" i="15" s="1"/>
  <c r="B32" i="15"/>
  <c r="N9" i="48"/>
  <c r="F11" i="48"/>
  <c r="N15" i="48"/>
  <c r="G10" i="15"/>
  <c r="B27" i="15" s="1"/>
  <c r="B28" i="15"/>
  <c r="E9" i="47"/>
  <c r="E11" i="47" s="1"/>
  <c r="B33" i="15"/>
  <c r="K10" i="51"/>
  <c r="B31" i="51" s="1"/>
  <c r="F12" i="28"/>
  <c r="O12" i="28" s="1"/>
  <c r="I10" i="51"/>
  <c r="B29" i="51" s="1"/>
  <c r="N9" i="47"/>
  <c r="N15" i="28"/>
  <c r="N14" i="28"/>
  <c r="N11" i="28"/>
  <c r="N13" i="28"/>
  <c r="N9" i="28"/>
  <c r="F14" i="28"/>
  <c r="F15" i="28"/>
  <c r="F13" i="28"/>
  <c r="N10" i="28"/>
  <c r="F10" i="28"/>
  <c r="F9" i="28"/>
  <c r="F11" i="28"/>
  <c r="N11" i="48"/>
  <c r="F12" i="48"/>
  <c r="F15" i="48"/>
  <c r="N12" i="48"/>
  <c r="N13" i="48"/>
  <c r="O13" i="48" s="1"/>
  <c r="F10" i="48"/>
  <c r="N14" i="48"/>
  <c r="N10" i="48"/>
  <c r="F9" i="48"/>
  <c r="O9" i="48" s="1"/>
  <c r="F14" i="48"/>
  <c r="I10" i="47"/>
  <c r="B28" i="47" s="1"/>
  <c r="F9" i="49"/>
  <c r="F10" i="49"/>
  <c r="G10" i="51"/>
  <c r="B27" i="51" s="1"/>
  <c r="L10" i="6"/>
  <c r="B32" i="6" s="1"/>
  <c r="F10" i="44"/>
  <c r="J10" i="44" s="1"/>
  <c r="B30" i="44" s="1"/>
  <c r="F9" i="44"/>
  <c r="F10" i="6"/>
  <c r="N9" i="44"/>
  <c r="Q71" i="40"/>
  <c r="N9" i="15"/>
  <c r="O9" i="15" s="1"/>
  <c r="O10" i="29"/>
  <c r="Q9" i="29" s="1"/>
  <c r="S15" i="40" s="1"/>
  <c r="BA40" i="4"/>
  <c r="N10" i="15"/>
  <c r="F10" i="15"/>
  <c r="B26" i="15" s="1"/>
  <c r="O9" i="32"/>
  <c r="Q9" i="32" s="1"/>
  <c r="O20" i="40" s="1"/>
  <c r="K10" i="47"/>
  <c r="B30" i="47" s="1"/>
  <c r="J10" i="51"/>
  <c r="B30" i="51" s="1"/>
  <c r="P10" i="30"/>
  <c r="J10" i="30"/>
  <c r="B29" i="30" s="1"/>
  <c r="L10" i="30"/>
  <c r="B31" i="30" s="1"/>
  <c r="H10" i="30"/>
  <c r="G10" i="30" s="1"/>
  <c r="B26" i="30" s="1"/>
  <c r="M10" i="30"/>
  <c r="B32" i="30" s="1"/>
  <c r="B25" i="30"/>
  <c r="G10" i="47"/>
  <c r="B26" i="47" s="1"/>
  <c r="K10" i="46"/>
  <c r="B30" i="46" s="1"/>
  <c r="J10" i="46"/>
  <c r="B29" i="46" s="1"/>
  <c r="O10" i="30"/>
  <c r="Q9" i="30" s="1"/>
  <c r="S14" i="40" s="1"/>
  <c r="N15" i="5"/>
  <c r="O9" i="33"/>
  <c r="Q9" i="33" s="1"/>
  <c r="O19" i="40" s="1"/>
  <c r="O9" i="46"/>
  <c r="Q9" i="46" s="1"/>
  <c r="O21" i="40" s="1"/>
  <c r="F9" i="5"/>
  <c r="F15" i="5"/>
  <c r="N9" i="5"/>
  <c r="F10" i="5"/>
  <c r="N10" i="5"/>
  <c r="F14" i="5"/>
  <c r="N14" i="5"/>
  <c r="F13" i="5"/>
  <c r="N13" i="5"/>
  <c r="F12" i="5"/>
  <c r="N12" i="5"/>
  <c r="F18" i="5"/>
  <c r="F11" i="5"/>
  <c r="O11" i="5" s="1"/>
  <c r="O15" i="31"/>
  <c r="O14" i="31"/>
  <c r="O11" i="31"/>
  <c r="O13" i="31"/>
  <c r="O10" i="31"/>
  <c r="O9" i="31"/>
  <c r="B31" i="46"/>
  <c r="N10" i="44"/>
  <c r="B11" i="6"/>
  <c r="G10" i="6" s="1"/>
  <c r="B27" i="6" s="1"/>
  <c r="P10" i="6"/>
  <c r="M10" i="6"/>
  <c r="B33" i="6" s="1"/>
  <c r="AY40" i="4"/>
  <c r="B10" i="29"/>
  <c r="B10" i="50"/>
  <c r="E11" i="46"/>
  <c r="E11" i="51"/>
  <c r="N9" i="51"/>
  <c r="O9" i="51" s="1"/>
  <c r="P10" i="33"/>
  <c r="B11" i="33"/>
  <c r="H10" i="33"/>
  <c r="B27" i="33" s="1"/>
  <c r="L10" i="33"/>
  <c r="B31" i="33" s="1"/>
  <c r="M10" i="33"/>
  <c r="B32" i="33" s="1"/>
  <c r="E11" i="44"/>
  <c r="B26" i="51"/>
  <c r="P10" i="32"/>
  <c r="B11" i="32"/>
  <c r="M10" i="32"/>
  <c r="H10" i="32"/>
  <c r="B28" i="32" s="1"/>
  <c r="L10" i="32"/>
  <c r="B32" i="51"/>
  <c r="B28" i="6"/>
  <c r="P10" i="49" l="1"/>
  <c r="H10" i="49"/>
  <c r="B27" i="49" s="1"/>
  <c r="L10" i="49"/>
  <c r="K10" i="49" s="1"/>
  <c r="B30" i="49" s="1"/>
  <c r="J10" i="49"/>
  <c r="B29" i="49" s="1"/>
  <c r="M10" i="49"/>
  <c r="B32" i="49" s="1"/>
  <c r="E10" i="49"/>
  <c r="E11" i="49" s="1"/>
  <c r="N10" i="49"/>
  <c r="O10" i="49" s="1"/>
  <c r="O14" i="28"/>
  <c r="O9" i="47"/>
  <c r="B25" i="47"/>
  <c r="O10" i="47"/>
  <c r="O13" i="28"/>
  <c r="O15" i="48"/>
  <c r="O11" i="48"/>
  <c r="O9" i="28"/>
  <c r="O15" i="28"/>
  <c r="B25" i="49"/>
  <c r="I10" i="49"/>
  <c r="B28" i="49" s="1"/>
  <c r="G10" i="49"/>
  <c r="B26" i="49" s="1"/>
  <c r="B31" i="49"/>
  <c r="J10" i="15"/>
  <c r="B30" i="15" s="1"/>
  <c r="I10" i="30"/>
  <c r="B28" i="30" s="1"/>
  <c r="B27" i="30"/>
  <c r="K10" i="30"/>
  <c r="B30" i="30" s="1"/>
  <c r="O9" i="49"/>
  <c r="O10" i="28"/>
  <c r="O10" i="48"/>
  <c r="O14" i="48"/>
  <c r="O11" i="28"/>
  <c r="O12" i="48"/>
  <c r="B26" i="44"/>
  <c r="O10" i="44"/>
  <c r="O9" i="44"/>
  <c r="O10" i="15"/>
  <c r="Q9" i="15" s="1"/>
  <c r="O9" i="40" s="1"/>
  <c r="I10" i="32"/>
  <c r="B29" i="32" s="1"/>
  <c r="O15" i="5"/>
  <c r="O9" i="5"/>
  <c r="Q9" i="51"/>
  <c r="O16" i="40" s="1"/>
  <c r="O10" i="5"/>
  <c r="O13" i="5"/>
  <c r="O12" i="5"/>
  <c r="O14" i="5"/>
  <c r="Q9" i="31"/>
  <c r="O18" i="40" s="1"/>
  <c r="B33" i="32"/>
  <c r="G10" i="32"/>
  <c r="B27" i="32" s="1"/>
  <c r="I10" i="6"/>
  <c r="B29" i="6" s="1"/>
  <c r="I10" i="33"/>
  <c r="B28" i="33" s="1"/>
  <c r="E9" i="33"/>
  <c r="E10" i="33"/>
  <c r="E10" i="6"/>
  <c r="E9" i="6"/>
  <c r="G10" i="33"/>
  <c r="B26" i="33" s="1"/>
  <c r="E9" i="32"/>
  <c r="E10" i="32"/>
  <c r="K10" i="32" s="1"/>
  <c r="B31" i="32" s="1"/>
  <c r="P10" i="29"/>
  <c r="B11" i="29"/>
  <c r="H10" i="29"/>
  <c r="B27" i="29" s="1"/>
  <c r="M10" i="29"/>
  <c r="B32" i="29" s="1"/>
  <c r="L10" i="29"/>
  <c r="B31" i="29" s="1"/>
  <c r="B32" i="32"/>
  <c r="P10" i="50"/>
  <c r="B11" i="50"/>
  <c r="H10" i="50"/>
  <c r="B27" i="50" s="1"/>
  <c r="M10" i="50"/>
  <c r="B32" i="50" s="1"/>
  <c r="L10" i="50"/>
  <c r="B31" i="50" s="1"/>
  <c r="Q9" i="47" l="1"/>
  <c r="S16" i="40" s="1"/>
  <c r="Q9" i="49"/>
  <c r="O14" i="40" s="1"/>
  <c r="Q9" i="28"/>
  <c r="S13" i="40" s="1"/>
  <c r="Q9" i="48"/>
  <c r="O13" i="40" s="1"/>
  <c r="Q9" i="44"/>
  <c r="O11" i="40" s="1"/>
  <c r="Q9" i="5"/>
  <c r="O8" i="40" s="1"/>
  <c r="G10" i="29"/>
  <c r="B26" i="29" s="1"/>
  <c r="I10" i="29"/>
  <c r="B28" i="29" s="1"/>
  <c r="E11" i="33"/>
  <c r="E10" i="50"/>
  <c r="E9" i="50"/>
  <c r="E11" i="32"/>
  <c r="B25" i="33"/>
  <c r="J10" i="33"/>
  <c r="B29" i="33" s="1"/>
  <c r="K10" i="33"/>
  <c r="B30" i="33" s="1"/>
  <c r="I10" i="50"/>
  <c r="B28" i="50" s="1"/>
  <c r="G10" i="50"/>
  <c r="B26" i="50" s="1"/>
  <c r="E11" i="6"/>
  <c r="N9" i="6"/>
  <c r="O9" i="6" s="1"/>
  <c r="E10" i="29"/>
  <c r="K10" i="29" s="1"/>
  <c r="B30" i="29" s="1"/>
  <c r="E9" i="29"/>
  <c r="K10" i="50"/>
  <c r="B30" i="50" s="1"/>
  <c r="B26" i="32"/>
  <c r="J10" i="32"/>
  <c r="B30" i="32" s="1"/>
  <c r="N10" i="6"/>
  <c r="O10" i="6" s="1"/>
  <c r="J10" i="6"/>
  <c r="B30" i="6" s="1"/>
  <c r="K10" i="6"/>
  <c r="B31" i="6" s="1"/>
  <c r="B26" i="6"/>
  <c r="E11" i="29" l="1"/>
  <c r="Q9" i="6"/>
  <c r="O10" i="40" s="1"/>
  <c r="E11" i="50"/>
  <c r="N9" i="50"/>
  <c r="O9" i="50" s="1"/>
  <c r="J10" i="29"/>
  <c r="B29" i="29" s="1"/>
  <c r="B25" i="29"/>
  <c r="N10" i="50"/>
  <c r="O10" i="50" s="1"/>
  <c r="J10" i="50"/>
  <c r="B29" i="50" s="1"/>
  <c r="B25" i="50"/>
  <c r="Q9" i="50" l="1"/>
  <c r="O15" i="40" s="1"/>
</calcChain>
</file>

<file path=xl/sharedStrings.xml><?xml version="1.0" encoding="utf-8"?>
<sst xmlns="http://schemas.openxmlformats.org/spreadsheetml/2006/main" count="1889" uniqueCount="430">
  <si>
    <t>Program Name:</t>
  </si>
  <si>
    <t>School Year:</t>
  </si>
  <si>
    <t>Teacher Name</t>
  </si>
  <si>
    <t>Classroom ID</t>
  </si>
  <si>
    <t>July</t>
  </si>
  <si>
    <t>August</t>
  </si>
  <si>
    <t>September</t>
  </si>
  <si>
    <t>October</t>
  </si>
  <si>
    <t>November</t>
  </si>
  <si>
    <t>December</t>
  </si>
  <si>
    <t>February</t>
  </si>
  <si>
    <t>January</t>
  </si>
  <si>
    <t>March</t>
  </si>
  <si>
    <t>April</t>
  </si>
  <si>
    <t>May</t>
  </si>
  <si>
    <t>June</t>
  </si>
  <si>
    <t>Total</t>
  </si>
  <si>
    <t>Child ID</t>
  </si>
  <si>
    <t>Gender</t>
  </si>
  <si>
    <t>Racial Group</t>
  </si>
  <si>
    <t>IEP Status</t>
  </si>
  <si>
    <t>Month</t>
  </si>
  <si>
    <t>Date</t>
  </si>
  <si>
    <t>Time</t>
  </si>
  <si>
    <t>Problem Behavior</t>
  </si>
  <si>
    <t>Activity</t>
  </si>
  <si>
    <t>Others Involved</t>
  </si>
  <si>
    <t>Possible Motivation</t>
  </si>
  <si>
    <t>Strategy/Response</t>
  </si>
  <si>
    <t>Administrative Follow-Up</t>
  </si>
  <si>
    <t>Male</t>
  </si>
  <si>
    <t>Female</t>
  </si>
  <si>
    <t>American Indian or Alaskan Native</t>
  </si>
  <si>
    <t>Asian</t>
  </si>
  <si>
    <t>Black or African American</t>
  </si>
  <si>
    <t>Native Hawaiian or Other Pacific Islander</t>
  </si>
  <si>
    <t>White</t>
  </si>
  <si>
    <t>Two or more races</t>
  </si>
  <si>
    <t>No</t>
  </si>
  <si>
    <t>Yes</t>
  </si>
  <si>
    <t>Other</t>
  </si>
  <si>
    <t>Trouble falling asleep</t>
  </si>
  <si>
    <t>Arrival</t>
  </si>
  <si>
    <t>Diapering</t>
  </si>
  <si>
    <t>Meals</t>
  </si>
  <si>
    <t>Departure</t>
  </si>
  <si>
    <t>Therapy</t>
  </si>
  <si>
    <t>Transition</t>
  </si>
  <si>
    <t>Teacher</t>
  </si>
  <si>
    <t>Assistant Teacher</t>
  </si>
  <si>
    <t>Family Member</t>
  </si>
  <si>
    <t>Substitute</t>
  </si>
  <si>
    <t>Peers</t>
  </si>
  <si>
    <t>None</t>
  </si>
  <si>
    <t>Therapist</t>
  </si>
  <si>
    <t>Don't know</t>
  </si>
  <si>
    <t>Not Applicable</t>
  </si>
  <si>
    <t>Risk Ratio</t>
  </si>
  <si>
    <t>Risk</t>
  </si>
  <si>
    <t>E-Formula / Composition</t>
  </si>
  <si>
    <t>Totals</t>
  </si>
  <si>
    <t>Enrollment by Gender</t>
  </si>
  <si>
    <t>Enrollment by IEP Status</t>
  </si>
  <si>
    <t>Child Name</t>
  </si>
  <si>
    <t>Notes</t>
  </si>
  <si>
    <t xml:space="preserve"> </t>
  </si>
  <si>
    <t>Diff. in R Comp.</t>
  </si>
  <si>
    <t>Total Enrollment</t>
  </si>
  <si>
    <t>Total # of Students w/ BIRs</t>
  </si>
  <si>
    <t>Total # of BIRs</t>
  </si>
  <si>
    <t># of BIRs</t>
  </si>
  <si>
    <t># of Children w/ BIRs</t>
  </si>
  <si>
    <t>Total # of Children w/ BIRs by Month</t>
  </si>
  <si>
    <t>Total # BIRs by Month</t>
  </si>
  <si>
    <t>Average # of BIRs  per Child w/ a BIR</t>
  </si>
  <si>
    <t>% Enrolled w/ a BIR</t>
  </si>
  <si>
    <t>Number of Children Enrolled at the School</t>
  </si>
  <si>
    <t>Total Number of BIRs from Group</t>
  </si>
  <si>
    <t>The % of Children with BIRs who belong to a target group; RED cells suggest disproportionality</t>
  </si>
  <si>
    <t>Total number of BIRs for group divided by the number of  enrolled Children from that group</t>
  </si>
  <si>
    <t>% of BIRs accounted for by Children of a particular group</t>
  </si>
  <si>
    <t>Number of Children in Group Who Received a BIR</t>
  </si>
  <si>
    <t>BIR Ratio</t>
  </si>
  <si>
    <t>BIR 
Rate</t>
  </si>
  <si>
    <t>Difference in BIR Compostion</t>
  </si>
  <si>
    <t>BIR Composition</t>
  </si>
  <si>
    <t>BIR Rate for group divided by the BIR Rate for all other Children; 1.0 is equal</t>
  </si>
  <si>
    <t>Group’s risk of receiving a BIR compared to all other Children; 1.0 is equal</t>
  </si>
  <si>
    <t>BIR Composition minus the Percent of the Child Enrollment; Positive values suggest disproportionality</t>
  </si>
  <si>
    <t>% of Children in a group who have at least one BIR</t>
  </si>
  <si>
    <t>BIR Rate</t>
  </si>
  <si>
    <t>BIR Comp.</t>
  </si>
  <si>
    <t>Guiding Question 1: Are outcomes equitable for all groups?</t>
  </si>
  <si>
    <t>Difference in Child Composition</t>
  </si>
  <si>
    <t>Child Composition minus the Percent of the Child Enrollment; Positive values suggest disproportionality</t>
  </si>
  <si>
    <t>Children with IEPs</t>
  </si>
  <si>
    <t>GenEd Children</t>
  </si>
  <si>
    <t>Child Composition</t>
  </si>
  <si>
    <t>Total number of BIRs for group divided by the number of  enrolled children from that group</t>
  </si>
  <si>
    <t>Group’s risk of receiving a BIR compared to all other children; 1.0 is equal</t>
  </si>
  <si>
    <t>BIR Composition minus the Percent of the child enrollment; Positive values suggest disproportionality</t>
  </si>
  <si>
    <t>The % of children with BIRs who belong to a target group; RED cells suggest disproportionality</t>
  </si>
  <si>
    <t>BIR Rate for group divided by the BIR Rate for all other children; 1.0 is equal</t>
  </si>
  <si>
    <t>% of BIRs accounted for by children of a particular group</t>
  </si>
  <si>
    <t>% of children in a group who have at least one BIR</t>
  </si>
  <si>
    <t>Child Composition minus the Percent of the child enrollment; Positive values suggest disproportionality</t>
  </si>
  <si>
    <t>Group's Percent of Enrollment</t>
  </si>
  <si>
    <t>Child Comp.</t>
  </si>
  <si>
    <t>Total # of BIRs by Month by Child ID</t>
  </si>
  <si>
    <t>Total # of BIRs by Activity</t>
  </si>
  <si>
    <t>Total # of BIRs by Others Involved</t>
  </si>
  <si>
    <t>Total # of BIRs by Possible Motivation</t>
  </si>
  <si>
    <t>Total # of BIRs by Strategy/Response</t>
  </si>
  <si>
    <t>Total # of BIRs by Administrative Follow Up</t>
  </si>
  <si>
    <t>Total # of BIRs by Problem Behavior</t>
  </si>
  <si>
    <t>Percentage of BIRs by Problem Behavior</t>
  </si>
  <si>
    <t>Percentage of BIRs by Activity</t>
  </si>
  <si>
    <t>Percentage of BIRs by Others Involved</t>
  </si>
  <si>
    <t>Percentage of BIRs by Possible Motivation</t>
  </si>
  <si>
    <t>Motivation</t>
  </si>
  <si>
    <t>Percentage of BIRs by Strategy/Response</t>
  </si>
  <si>
    <t>Admin Follow-Up</t>
  </si>
  <si>
    <t>Percentage of BIRs by Administrative Follow Up</t>
  </si>
  <si>
    <t>% of Total BIRs</t>
  </si>
  <si>
    <t>Grand Total</t>
  </si>
  <si>
    <t>Total # of Incidents</t>
  </si>
  <si>
    <t>(blank)</t>
  </si>
  <si>
    <t>(All)</t>
  </si>
  <si>
    <t>% of Total Incidents</t>
  </si>
  <si>
    <t>Activity_Problem Behavior</t>
  </si>
  <si>
    <t>Others Involved_Problem Behavior</t>
  </si>
  <si>
    <t>Possible Motivation_Problem Behavior</t>
  </si>
  <si>
    <t>Administrative Follow-Up_Problem Behavior</t>
  </si>
  <si>
    <t>Values</t>
  </si>
  <si>
    <t>Total # Children w/ Dismissal</t>
  </si>
  <si>
    <t>Total # of Dismissal</t>
  </si>
  <si>
    <t>Total # of Suspensions by Month by Child ID</t>
  </si>
  <si>
    <t>Dismissal/Expulsion</t>
  </si>
  <si>
    <t>Total # Events</t>
  </si>
  <si>
    <t>Total # of Children w/ Events</t>
  </si>
  <si>
    <t>Total Number of Dismissal Events from Group</t>
  </si>
  <si>
    <t>Females</t>
  </si>
  <si>
    <t>Males</t>
  </si>
  <si>
    <t>Guiding Question 1: Are outcomes equitable for all child groups?</t>
  </si>
  <si>
    <t>GenEd children</t>
  </si>
  <si>
    <t xml:space="preserve">Number of Children in Group Who Received a Dismissal
</t>
  </si>
  <si>
    <t>The % of Children with Dismissals who belong to a target group; RED cells suggest disproportionality</t>
  </si>
  <si>
    <t>Dismissal Rate for group divided by the Dismissal Rate for all other Children; 1.0 is equal</t>
  </si>
  <si>
    <t>Total number of Dismissals for group divided by the number of  enrolled Children from that group</t>
  </si>
  <si>
    <t>Group’s risk of receiving a Dismissal compared to all other Children; 1.0 is equal</t>
  </si>
  <si>
    <t>Dismissal Composition minus the Percent of the Child Enrollment; Positive values suggest disproportionality</t>
  </si>
  <si>
    <t>% of Dismissals accounted for by Children of a particular group</t>
  </si>
  <si>
    <t>% of Children in a group who have at least one Dismissal</t>
  </si>
  <si>
    <t>Equity Profile Alerts</t>
  </si>
  <si>
    <t>INCIDENT ALERTS</t>
  </si>
  <si>
    <t>DISMISSAL ALERTS</t>
  </si>
  <si>
    <t>Diff. in C Comp.</t>
  </si>
  <si>
    <t>Report Date:</t>
  </si>
  <si>
    <t>Guiding Question 2: How big are the disparities?</t>
  </si>
  <si>
    <t>Gender Equity Profile for Incident Fequency</t>
  </si>
  <si>
    <t>IEP Status Equity Profile for Incident Frequency</t>
  </si>
  <si>
    <t>Race/Ethnicity Equity Profile for Incident Frequency</t>
  </si>
  <si>
    <t>Race/Ethnicity Equity Profile for Dismissal Events</t>
  </si>
  <si>
    <t>Gender Equity Profile for Dismissal Events</t>
  </si>
  <si>
    <t>IEP Status Equity Profile for Dismissal Events</t>
  </si>
  <si>
    <t>BIR Suspension Rate</t>
  </si>
  <si>
    <t>Diff. in BIR Comp.</t>
  </si>
  <si>
    <t xml:space="preserve"> BIR Suspension Ratio</t>
  </si>
  <si>
    <t>BIR Suspension Comp.</t>
  </si>
  <si>
    <t>BIR Dismissal Ratio</t>
  </si>
  <si>
    <t>BIR Dismissal Rate</t>
  </si>
  <si>
    <t>BIR Dismissal Composition</t>
  </si>
  <si>
    <t>BIR Dismissal Comp.</t>
  </si>
  <si>
    <t>Total # of BIRs to date:</t>
  </si>
  <si>
    <t>Total # of Children w/ BIRs to date:</t>
  </si>
  <si>
    <t>Quick Links</t>
  </si>
  <si>
    <t>Program Summary</t>
  </si>
  <si>
    <t>for Incident Frequency</t>
  </si>
  <si>
    <t>for Dismissal Frequency</t>
  </si>
  <si>
    <t>Race/Ethnicity Equity Profiles:</t>
  </si>
  <si>
    <t>Gender Equity Profiles:</t>
  </si>
  <si>
    <t>IEP Status Equity Profiles:</t>
  </si>
  <si>
    <t>Disruption/Tantrums</t>
  </si>
  <si>
    <t>Inconsolable crying</t>
  </si>
  <si>
    <t>Physical aggression</t>
  </si>
  <si>
    <t>Verbal aggression</t>
  </si>
  <si>
    <t>Inappropriate language</t>
  </si>
  <si>
    <t>Non-compliance</t>
  </si>
  <si>
    <t>Running away</t>
  </si>
  <si>
    <t>Unsafe behaviors</t>
  </si>
  <si>
    <t>Repetitive behavior</t>
  </si>
  <si>
    <t>Hurting self</t>
  </si>
  <si>
    <t>Circle/Large group activity</t>
  </si>
  <si>
    <t>Centers/Indoor play</t>
  </si>
  <si>
    <t>Breaking/Destroying objects or items</t>
  </si>
  <si>
    <t>Clean-up</t>
  </si>
  <si>
    <t>Individual activity</t>
  </si>
  <si>
    <t>Outdoor play</t>
  </si>
  <si>
    <t>Quiet time/Nap</t>
  </si>
  <si>
    <t>Self-care/Bathroom</t>
  </si>
  <si>
    <t>Small group activity</t>
  </si>
  <si>
    <t>Special activity</t>
  </si>
  <si>
    <t>Field trip</t>
  </si>
  <si>
    <t>Transportation</t>
  </si>
  <si>
    <t>Social withdrawal/Isolation</t>
  </si>
  <si>
    <t>Classroom volunteer</t>
  </si>
  <si>
    <t>Support/Administrative staff</t>
  </si>
  <si>
    <t>Transportation driver</t>
  </si>
  <si>
    <t>Kitchen staff</t>
  </si>
  <si>
    <t>Obtain desired activity</t>
  </si>
  <si>
    <t>Obtain desired item</t>
  </si>
  <si>
    <t>Gain peer attention</t>
  </si>
  <si>
    <t>Avoid peers</t>
  </si>
  <si>
    <t>Avoid adults</t>
  </si>
  <si>
    <t>Avoid sensory</t>
  </si>
  <si>
    <t>Obtain sensory</t>
  </si>
  <si>
    <t>Avoid task</t>
  </si>
  <si>
    <t>Gain adult attention/Comfort</t>
  </si>
  <si>
    <t>Curriculum modification</t>
  </si>
  <si>
    <t>Teacher contact family</t>
  </si>
  <si>
    <t>Loss of activity</t>
  </si>
  <si>
    <t>Move within group</t>
  </si>
  <si>
    <t>Physical guidance</t>
  </si>
  <si>
    <t>Physical hold/Restrain</t>
  </si>
  <si>
    <t>Provide physical comfort</t>
  </si>
  <si>
    <t>Redirect to different activity/toy</t>
  </si>
  <si>
    <t>Remove from activity</t>
  </si>
  <si>
    <t>Remove from area</t>
  </si>
  <si>
    <t>Re-teach/Practice expected behavior</t>
  </si>
  <si>
    <t>Time in a different classroom or adult outside of classroom</t>
  </si>
  <si>
    <t>Time out</t>
  </si>
  <si>
    <t>Time with a teacher</t>
  </si>
  <si>
    <t>Remove item</t>
  </si>
  <si>
    <t>Verbal reminder</t>
  </si>
  <si>
    <t>Arrange behavioral consultation/team</t>
  </si>
  <si>
    <t>Contact family</t>
  </si>
  <si>
    <t>Dismissal from program</t>
  </si>
  <si>
    <t>Family meeting</t>
  </si>
  <si>
    <t>Reduce hours in program</t>
  </si>
  <si>
    <t>Talk with child</t>
  </si>
  <si>
    <t>Targeted group intervention</t>
  </si>
  <si>
    <t>Transfer to another program</t>
  </si>
  <si>
    <t>Temporary removal from classroom</t>
  </si>
  <si>
    <t>Sent home for remainder of day</t>
  </si>
  <si>
    <t>Sent home for 1 or more days</t>
  </si>
  <si>
    <t>Class ID</t>
  </si>
  <si>
    <t>Distribution by Classroom ID</t>
  </si>
  <si>
    <t>Conditional enrollment</t>
  </si>
  <si>
    <t>Strategy/Response (most intrusive)</t>
  </si>
  <si>
    <t>Administrative Follow-Up (most intrusive)</t>
  </si>
  <si>
    <t>STOP******</t>
  </si>
  <si>
    <t>Email Myrna: veguilla@usf.edu</t>
  </si>
  <si>
    <t>Race</t>
  </si>
  <si>
    <t>Number of School Days per Month</t>
  </si>
  <si>
    <t>Total # of Days</t>
  </si>
  <si>
    <t>Rate Per Day</t>
  </si>
  <si>
    <t># of School Days</t>
  </si>
  <si>
    <t>Months</t>
  </si>
  <si>
    <t>Problem Behaviors</t>
  </si>
  <si>
    <t>OSS</t>
  </si>
  <si>
    <t>ISS</t>
  </si>
  <si>
    <t>Total # of Children w/ OSS Susp</t>
  </si>
  <si>
    <t>Total # of OSS Susp</t>
  </si>
  <si>
    <t>Total # of Children w/ ISS Susp</t>
  </si>
  <si>
    <t>Total # of ISS Susp</t>
  </si>
  <si>
    <t>DLL Status</t>
  </si>
  <si>
    <t>Enrollment by DLL</t>
  </si>
  <si>
    <t>DLL Status Equity Profile for Incident Frequency</t>
  </si>
  <si>
    <t>DLL</t>
  </si>
  <si>
    <t>Non-DLL</t>
  </si>
  <si>
    <t>OSS Composition minus the Percent of the Child Enrollment; Positive values suggest disproportionality</t>
  </si>
  <si>
    <t>DLL Status Equity Profile for Dismissal Events</t>
  </si>
  <si>
    <t>Race/Ethnicity Equity Profile for In-School Suspension Events</t>
  </si>
  <si>
    <t xml:space="preserve">Number of Children in Group Who Received an In-School Suspension
</t>
  </si>
  <si>
    <t>Total Number of In-School Suspension Events from Group</t>
  </si>
  <si>
    <t>The % of Children with In-School Suspensions who belong to a target group; RED cells suggest disproportionality</t>
  </si>
  <si>
    <t>In-School Suspension Rate for group divided by the ISS Rate for all other Children; 1.0 is equal</t>
  </si>
  <si>
    <t>BIR In-School Suspension Ratio</t>
  </si>
  <si>
    <t>BIR In-School Suspension Rate</t>
  </si>
  <si>
    <t>Group’s risk of receiving an in-school suspension compared to all other children; 1.0 is equal</t>
  </si>
  <si>
    <t>Total number of in-school suspensions for group divided by the number of enrolled children from that group</t>
  </si>
  <si>
    <t>% of in-school suspensions accounted for by children of a particular group</t>
  </si>
  <si>
    <t>BIR In-School Suspension Composition</t>
  </si>
  <si>
    <t>% of Children in a group who have at least one in-school suspension</t>
  </si>
  <si>
    <t>DLL Status Equity Profile for In-School Suspension Events</t>
  </si>
  <si>
    <t>IEP Status Equity Profile for In-School Suspension Events</t>
  </si>
  <si>
    <t>Gender Equity Profile for In-School Suspension Events</t>
  </si>
  <si>
    <t>Race/Ethnicity Equity Profile for Out-of-School Suspension Events</t>
  </si>
  <si>
    <t xml:space="preserve">Number of Children in Group Who Received an Out-of-School Suspension
</t>
  </si>
  <si>
    <t>Total Number of Out-of-School Suspension Events from Group</t>
  </si>
  <si>
    <t>BIR Out-of-School Suspension Ratio</t>
  </si>
  <si>
    <t>BIR Out-of-School Suspension Rate</t>
  </si>
  <si>
    <t>BIR Out-of-School Suspension Composition</t>
  </si>
  <si>
    <t>The % of Children with Out-of-School suspensions who belong to a target group; RED cells suggest disproportionality</t>
  </si>
  <si>
    <t>Out-of-School Suspension Rate for group divided by the OSS Rate for all other Children; 1.0 is equal</t>
  </si>
  <si>
    <t>Total number of Out-of-School suspensions for group divided by the number of  enrolled Children from that group</t>
  </si>
  <si>
    <t>Group’s risk of receiving an Out-of-School suspension compared to all other Children; 1.0 is equal</t>
  </si>
  <si>
    <t>% of Out-of-School suspensions accounted for by Children of a particular group</t>
  </si>
  <si>
    <t>% of Children in a group who have at least one Out-of-School suspension</t>
  </si>
  <si>
    <t>Gender Equity Profile for Out-of-School Suspension Events</t>
  </si>
  <si>
    <t>IEP Status Equity Profile for Out-of-School Suspension Events</t>
  </si>
  <si>
    <t>DLL Status Equity Profile for Out-of-School Suspension Events</t>
  </si>
  <si>
    <t>IN-SCHOOL SUSPENSION ALERTS</t>
  </si>
  <si>
    <t>OUT-of-SCHOOL SUSPENSION ALERTS</t>
  </si>
  <si>
    <t>Child Summary</t>
  </si>
  <si>
    <t>for ISS Frequency</t>
  </si>
  <si>
    <t>for OSS Frequency</t>
  </si>
  <si>
    <t>DLL Status Equity Profiles:</t>
  </si>
  <si>
    <t>IEP</t>
  </si>
  <si>
    <t>0 = No</t>
  </si>
  <si>
    <t>1 = Yes</t>
  </si>
  <si>
    <t>To see children with a specific event, select 1.</t>
  </si>
  <si>
    <t>To filter by a category, select the category of interest.</t>
  </si>
  <si>
    <t>Program Demographics</t>
  </si>
  <si>
    <t>&lt;-- Enter total # of children enrolled in each classroom for each month.</t>
  </si>
  <si>
    <t>&lt;-- Enter total # of children enrolled in the program with an IEP for each month.</t>
  </si>
  <si>
    <t>&lt;-- Enter total # of school days/month</t>
  </si>
  <si>
    <t>Ethnicity</t>
  </si>
  <si>
    <t>Enrollment by Ethnicity</t>
  </si>
  <si>
    <t>&lt;-- Enter total # of children enrolled in the program by race for each month.</t>
  </si>
  <si>
    <t>Enrollment by Race</t>
  </si>
  <si>
    <t>Rate per Day</t>
  </si>
  <si>
    <t>Group Check</t>
  </si>
  <si>
    <t>ETHNICITY</t>
  </si>
  <si>
    <t>Enrollment</t>
  </si>
  <si>
    <t>RACE</t>
  </si>
  <si>
    <t xml:space="preserve">Total Enrollment </t>
  </si>
  <si>
    <t>GENDER</t>
  </si>
  <si>
    <t>SUSPENSION AND DISMISSAL</t>
  </si>
  <si>
    <t>TOTAL RACE</t>
  </si>
  <si>
    <t>TOTAL GENDER</t>
  </si>
  <si>
    <t>TOTAL IEP</t>
  </si>
  <si>
    <t>TOTAL DLL</t>
  </si>
  <si>
    <t>TOTAL ETHNICITY</t>
  </si>
  <si>
    <t>&lt;-- Enter total # of children enrolled in the program who are DLL for each month.</t>
  </si>
  <si>
    <t>Disenrolled</t>
  </si>
  <si>
    <t>Enrolled</t>
  </si>
  <si>
    <t>Notes (if disenrolled, include date here)</t>
  </si>
  <si>
    <t>Enrollment Status</t>
  </si>
  <si>
    <t>STOP DATA ENTRY - CONTACT VEGUILLA@USF.EDU</t>
  </si>
  <si>
    <t>YTD Data by Category</t>
  </si>
  <si>
    <t>&lt;-- Enter total # of children enrolled in the program who are Female by month.</t>
  </si>
  <si>
    <t>Problem Behavior Analysis by Category</t>
  </si>
  <si>
    <t>Response</t>
  </si>
  <si>
    <t>Administrative Follow Up</t>
  </si>
  <si>
    <t>*Please note: Time of day is rounded to nearest half hour</t>
  </si>
  <si>
    <t>AVERAGE:</t>
  </si>
  <si>
    <t>TOTAL:</t>
  </si>
  <si>
    <t>Response/Problem Behavior</t>
  </si>
  <si>
    <t>Classroom Summary</t>
  </si>
  <si>
    <t>Monthly BIRs by Child ID</t>
  </si>
  <si>
    <t>Monthly BIRs by Classroom ID</t>
  </si>
  <si>
    <t>Administrative Follow Up Options</t>
  </si>
  <si>
    <t>Not applicable</t>
  </si>
  <si>
    <t>Response Options</t>
  </si>
  <si>
    <t>Physical guidanc</t>
  </si>
  <si>
    <t>Possible Motivation Options</t>
  </si>
  <si>
    <t>Gain adult attention/comfort</t>
  </si>
  <si>
    <t>Others Involved Options</t>
  </si>
  <si>
    <t>Support/Administrative Staff</t>
  </si>
  <si>
    <t>Activity Options</t>
  </si>
  <si>
    <t>Problem Behavior Options</t>
  </si>
  <si>
    <t>Non-Compliance</t>
  </si>
  <si>
    <t>Social withdraw/Isolation</t>
  </si>
  <si>
    <t>Repetitive behaviors</t>
  </si>
  <si>
    <t>Click to dig deeper into Others Involved</t>
  </si>
  <si>
    <t>Click to dig deeper into Possible Motivation</t>
  </si>
  <si>
    <t>Click to dig deeper into Response</t>
  </si>
  <si>
    <t>Click to dig deeper into Administrative Follow Up</t>
  </si>
  <si>
    <t>Click to dig deeper into Activity</t>
  </si>
  <si>
    <t>Click to dig deeper into Problem Behavior</t>
  </si>
  <si>
    <t>ISS Strategy</t>
  </si>
  <si>
    <t>ISS Admin</t>
  </si>
  <si>
    <t>OSS 1 Day</t>
  </si>
  <si>
    <t>OSS Remainder</t>
  </si>
  <si>
    <t>Expulsion</t>
  </si>
  <si>
    <t>ISS Total</t>
  </si>
  <si>
    <t>OSS Total</t>
  </si>
  <si>
    <t xml:space="preserve">Expulsion </t>
  </si>
  <si>
    <t>In-School Suspension</t>
  </si>
  <si>
    <t>Out-of-School Suspension</t>
  </si>
  <si>
    <t>FLPBIS, Feb. 2016</t>
  </si>
  <si>
    <t>*Total enrollment may not match across profiles due to enrollment changes throughout the school year</t>
  </si>
  <si>
    <t>Number of Children Enrolled at the School*</t>
  </si>
  <si>
    <t>Back to Program Summary</t>
  </si>
  <si>
    <t>version 2.0</t>
  </si>
  <si>
    <t>Behavior Incident Reporting System</t>
  </si>
  <si>
    <t>Instructions</t>
  </si>
  <si>
    <t>Developed by: Myrna Veguilla, MSMS, MPH</t>
  </si>
  <si>
    <t>1-5</t>
  </si>
  <si>
    <t>5-10</t>
  </si>
  <si>
    <t>10-15</t>
  </si>
  <si>
    <t>15-20</t>
  </si>
  <si>
    <t>20+</t>
  </si>
  <si>
    <t>Proportion of Total Population</t>
  </si>
  <si>
    <t>Total # of Children</t>
  </si>
  <si>
    <t>Data Entry and Quality Checklist</t>
  </si>
  <si>
    <t xml:space="preserve">Prior to data analysis, the leadership team is encouraged to examine the quality of data and note whether there are concerns about how data were collected, entered in the excel file, and other external factors that might affect interpretation of data. The data entry and quality checklist should be reviewed periodically by the Data Coordinator, and concerns should be shared with the leadership team. </t>
  </si>
  <si>
    <t>Review these questions for BIR completion errors that can result in data quality concerns</t>
  </si>
  <si>
    <t>Errors within data entry may indicate a need for additional training for the staff member entering BIR data</t>
  </si>
  <si>
    <t>Program Information Tab</t>
  </si>
  <si>
    <t>Child Enrollment Tab</t>
  </si>
  <si>
    <t>BIR Data Entry Tab</t>
  </si>
  <si>
    <t>Answering yes to these questions may indicate a need for additional staff training on the BIR completion process</t>
  </si>
  <si>
    <t>Review BIRS Excel File for data entry errors that can result in data quality concerns</t>
  </si>
  <si>
    <t>● Enrolling children twice
● Recording incorrect demographic information for each child
● Deleting children after they have left the program (use the disenroll option instead)</t>
  </si>
  <si>
    <t xml:space="preserve"> BIRS Data Entry Common Errors</t>
  </si>
  <si>
    <r>
      <rPr>
        <sz val="11"/>
        <color theme="1"/>
        <rFont val="Arial"/>
        <family val="2"/>
      </rPr>
      <t>●</t>
    </r>
    <r>
      <rPr>
        <sz val="11"/>
        <color theme="1"/>
        <rFont val="Calibri"/>
        <family val="2"/>
      </rPr>
      <t xml:space="preserve"> Recording in</t>
    </r>
    <r>
      <rPr>
        <sz val="11"/>
        <color theme="1"/>
        <rFont val="Calibri"/>
        <family val="2"/>
        <scheme val="minor"/>
      </rPr>
      <t xml:space="preserve">accurate population counts for the program (by Gender, IEP, DLL, race, ethnicity)
</t>
    </r>
  </si>
  <si>
    <r>
      <t xml:space="preserve">● Failure to use drop down lists to make selections </t>
    </r>
    <r>
      <rPr>
        <i/>
        <sz val="11"/>
        <color theme="1"/>
        <rFont val="Calibri"/>
        <family val="2"/>
        <scheme val="minor"/>
      </rPr>
      <t>(Do not type in responses! Although it is faster, errors in spelling, spacing, and capitalization can cause errors in data totals – can result in extra items not on form)</t>
    </r>
    <r>
      <rPr>
        <sz val="11"/>
        <color theme="1"/>
        <rFont val="Calibri"/>
        <family val="2"/>
        <scheme val="minor"/>
      </rPr>
      <t xml:space="preserve">
● Typing in date incorrectly (correct format: mm/dd/yy)
● Typing in time incorrectly (correct format is in 24 hours time/military time OR changing AM to PM as needed)
● Leaving blanks when you don’t know (Other’s Involved – use "None" or "Other", Motivation – use "Don’t know", Admin Follow-Up – use "Not applicable").  </t>
    </r>
    <r>
      <rPr>
        <sz val="11"/>
        <rFont val="Calibri"/>
        <family val="2"/>
        <scheme val="minor"/>
      </rPr>
      <t>Do not leave blank.</t>
    </r>
    <r>
      <rPr>
        <sz val="11"/>
        <color theme="1"/>
        <rFont val="Calibri"/>
        <family val="2"/>
        <scheme val="minor"/>
      </rPr>
      <t xml:space="preserve">
● Any manipulation of data (i.e., deleteing BIR entries, changing child or classroom ID)</t>
    </r>
  </si>
  <si>
    <t>BIR Completion Checklist</t>
  </si>
  <si>
    <r>
      <rPr>
        <sz val="11"/>
        <color theme="1"/>
        <rFont val="Wingdings"/>
        <charset val="2"/>
      </rPr>
      <t>þ</t>
    </r>
    <r>
      <rPr>
        <sz val="11"/>
        <color theme="1"/>
        <rFont val="Calibri"/>
        <family val="2"/>
        <scheme val="minor"/>
      </rPr>
      <t xml:space="preserve"> Are teachers checking ONE box per criteria (e.g., the most intrusive behavior, one activity, one possible motivation, etc.)? 
</t>
    </r>
    <r>
      <rPr>
        <sz val="11"/>
        <color theme="1"/>
        <rFont val="Wingdings"/>
        <charset val="2"/>
      </rPr>
      <t>þ</t>
    </r>
    <r>
      <rPr>
        <sz val="11"/>
        <color theme="1"/>
        <rFont val="Calibri"/>
        <family val="2"/>
        <scheme val="minor"/>
      </rPr>
      <t xml:space="preserve"> Are all necessary fields being completed (e.g., no missing data)? 
</t>
    </r>
    <r>
      <rPr>
        <sz val="11"/>
        <color theme="1"/>
        <rFont val="Wingdings"/>
        <charset val="2"/>
      </rPr>
      <t>þ</t>
    </r>
    <r>
      <rPr>
        <sz val="11"/>
        <color theme="1"/>
        <rFont val="Calibri"/>
        <family val="2"/>
        <scheme val="minor"/>
      </rPr>
      <t xml:space="preserve"> Are teachers leaving blanks when they don’t know?
</t>
    </r>
    <r>
      <rPr>
        <sz val="11"/>
        <color theme="1"/>
        <rFont val="Wingdings"/>
        <charset val="2"/>
      </rPr>
      <t>þ</t>
    </r>
    <r>
      <rPr>
        <sz val="11"/>
        <color theme="1"/>
        <rFont val="Calibri"/>
        <family val="2"/>
        <scheme val="minor"/>
      </rPr>
      <t xml:space="preserve"> Are there increases in use of Don’t Knows as a response? 
</t>
    </r>
    <r>
      <rPr>
        <sz val="11"/>
        <color theme="1"/>
        <rFont val="Wingdings"/>
        <charset val="2"/>
      </rPr>
      <t>þ</t>
    </r>
    <r>
      <rPr>
        <sz val="11"/>
        <color theme="1"/>
        <rFont val="Calibri"/>
        <family val="2"/>
        <scheme val="minor"/>
      </rPr>
      <t xml:space="preserve"> Are multiple BIRs being turned in for the same child within a small time frame? 
</t>
    </r>
    <r>
      <rPr>
        <sz val="11"/>
        <color theme="1"/>
        <rFont val="Wingdings"/>
        <charset val="2"/>
      </rPr>
      <t>þ</t>
    </r>
    <r>
      <rPr>
        <sz val="11"/>
        <color theme="1"/>
        <rFont val="Calibri"/>
        <family val="2"/>
        <scheme val="minor"/>
      </rPr>
      <t xml:space="preserve"> Are BIRS being turned into the data entry staff person on a regular basis?  
</t>
    </r>
    <r>
      <rPr>
        <sz val="11"/>
        <color theme="1"/>
        <rFont val="Wingdings"/>
        <charset val="2"/>
      </rPr>
      <t>þ</t>
    </r>
    <r>
      <rPr>
        <sz val="11"/>
        <color theme="1"/>
        <rFont val="Calibri"/>
        <family val="2"/>
        <scheme val="minor"/>
      </rPr>
      <t xml:space="preserve"> Are completed BIRS being entered into the excel file in a timely manner?</t>
    </r>
  </si>
  <si>
    <t>Hispanic or Latino of any race</t>
  </si>
  <si>
    <t>Not Hispanic or Latino</t>
  </si>
  <si>
    <t>&lt;-- Enter total # of children enrolled in the program that are Hispanic or Latino of any race.</t>
  </si>
  <si>
    <t>#N/A</t>
  </si>
  <si>
    <t>October, 2018</t>
  </si>
  <si>
    <t>Child Information</t>
  </si>
  <si>
    <t>Gender:</t>
  </si>
  <si>
    <t>DLL Status:</t>
  </si>
  <si>
    <t>IEP:</t>
  </si>
  <si>
    <t>Hispanic or Latino of any race:</t>
  </si>
  <si>
    <t>Race:</t>
  </si>
  <si>
    <t>Enrollment Status:</t>
  </si>
  <si>
    <t>Guiding Question 3: How much of your focal group is affected by disproportionate discipline?</t>
  </si>
  <si>
    <t>The upper bound of what would be expected given the size of the population</t>
  </si>
  <si>
    <t>Guiding Question 3: How much of your focal  group is affected by disproportionate discipline?</t>
  </si>
  <si>
    <t>#REF!</t>
  </si>
  <si>
    <t>JM</t>
  </si>
  <si>
    <r>
      <t xml:space="preserve">This spreadsheet was originally intended for manual entry of information, but because this was generated by the Pyramid Model Implementation Data System (PIDS), most of the information is already filled in and should </t>
    </r>
    <r>
      <rPr>
        <b/>
        <u/>
        <sz val="11"/>
        <color theme="1"/>
        <rFont val="Calibri"/>
        <family val="2"/>
        <scheme val="minor"/>
      </rPr>
      <t>not</t>
    </r>
    <r>
      <rPr>
        <b/>
        <sz val="11"/>
        <color theme="1"/>
        <rFont val="Calibri"/>
        <family val="2"/>
        <scheme val="minor"/>
      </rPr>
      <t xml:space="preserve"> </t>
    </r>
    <r>
      <rPr>
        <sz val="11"/>
        <color theme="1"/>
        <rFont val="Calibri"/>
        <family val="2"/>
        <scheme val="minor"/>
      </rPr>
      <t xml:space="preserve">be edited here.  If information in this spreadsheet needs to be changed, please make the changes in PIDS and then re-download this.  
The only information that you need to manually enter into this spreadsheet is the number of school days per month.  To do this, click on the 'Program Information' worksheet below and scroll to the bottom of the content.  The last row of content allows entry of the number of school days for each month of the year.  All the charts and tables should be functional, but please use the support ticket link in PIDS to contact PIDS support if you run into any issues.
</t>
    </r>
    <r>
      <rPr>
        <b/>
        <sz val="11"/>
        <color theme="1"/>
        <rFont val="Calibri"/>
        <family val="2"/>
        <scheme val="minor"/>
      </rPr>
      <t>NOTE:</t>
    </r>
    <r>
      <rPr>
        <sz val="11"/>
        <color theme="1"/>
        <rFont val="Calibri"/>
        <family val="2"/>
        <scheme val="minor"/>
      </rPr>
      <t xml:space="preserve">  Some content may overlap or not render correctly depending on the amount and quality of information included.  Please attempt to resolve any issues on your own before contacting support, as many issues can be fixed just by rearranging/resizing content.</t>
    </r>
  </si>
  <si>
    <t>Modified by the Center for Human Services Research at UAlbany for integration with the Pyramid Model Implementation Data 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</si>
</sst>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m/d/yy;@"/>
    <numFmt numFmtId="165" formatCode="[$-409]h:mm\ AM/PM;@"/>
    <numFmt numFmtId="166" formatCode="0.0%"/>
    <numFmt numFmtId="167" formatCode="0.0"/>
    <numFmt numFmtId="168" formatCode="m/d/yyyy;@"/>
  </numFmts>
  <fonts count="63" x14ac:knownFonts="1">
    <font>
      <sz val="11"/>
      <color theme="1"/>
      <name val="Calibri"/>
      <family val="2"/>
      <scheme val="minor"/>
    </font>
    <font>
      <sz val="10"/>
      <name val="Arial"/>
      <family val="2"/>
    </font>
    <font>
      <sz val="11"/>
      <color theme="1"/>
      <name val="Calibri"/>
      <family val="2"/>
      <scheme val="minor"/>
    </font>
    <font>
      <sz val="11"/>
      <color rgb="FF9C6500"/>
      <name val="Calibri"/>
      <family val="2"/>
      <scheme val="minor"/>
    </font>
    <font>
      <b/>
      <sz val="11"/>
      <color theme="1"/>
      <name val="Calibri"/>
      <family val="2"/>
      <scheme val="minor"/>
    </font>
    <font>
      <sz val="11"/>
      <color rgb="FFFF0000"/>
      <name val="Calibri"/>
      <family val="2"/>
      <scheme val="minor"/>
    </font>
    <font>
      <sz val="10"/>
      <color rgb="FF000000"/>
      <name val="Arial"/>
      <family val="2"/>
    </font>
    <font>
      <i/>
      <sz val="11"/>
      <color theme="1"/>
      <name val="Calibri"/>
      <family val="2"/>
      <scheme val="minor"/>
    </font>
    <font>
      <i/>
      <sz val="11"/>
      <name val="Calibri"/>
      <family val="2"/>
      <scheme val="minor"/>
    </font>
    <font>
      <sz val="11"/>
      <color rgb="FF0070C0"/>
      <name val="Calibri"/>
      <family val="2"/>
      <scheme val="minor"/>
    </font>
    <font>
      <i/>
      <sz val="11"/>
      <color rgb="FF0070C0"/>
      <name val="Calibri"/>
      <family val="2"/>
      <scheme val="minor"/>
    </font>
    <font>
      <sz val="11"/>
      <name val="Calibri"/>
      <family val="2"/>
      <scheme val="minor"/>
    </font>
    <font>
      <b/>
      <sz val="11"/>
      <name val="Calibri"/>
      <family val="2"/>
      <scheme val="minor"/>
    </font>
    <font>
      <b/>
      <sz val="11"/>
      <color rgb="FF0070C0"/>
      <name val="Calibri"/>
      <family val="2"/>
      <scheme val="minor"/>
    </font>
    <font>
      <i/>
      <sz val="8"/>
      <color theme="1"/>
      <name val="Calibri"/>
      <family val="2"/>
      <scheme val="minor"/>
    </font>
    <font>
      <i/>
      <sz val="9"/>
      <color theme="1"/>
      <name val="Calibri"/>
      <family val="2"/>
      <scheme val="minor"/>
    </font>
    <font>
      <b/>
      <sz val="14"/>
      <name val="Calibri"/>
      <family val="2"/>
      <scheme val="minor"/>
    </font>
    <font>
      <b/>
      <sz val="11"/>
      <color theme="0"/>
      <name val="Calibri"/>
      <family val="2"/>
      <scheme val="minor"/>
    </font>
    <font>
      <i/>
      <sz val="8"/>
      <color theme="0"/>
      <name val="Calibri"/>
      <family val="2"/>
      <scheme val="minor"/>
    </font>
    <font>
      <i/>
      <sz val="8"/>
      <name val="Calibri"/>
      <family val="2"/>
      <scheme val="minor"/>
    </font>
    <font>
      <i/>
      <sz val="9"/>
      <name val="Calibri"/>
      <family val="2"/>
      <scheme val="minor"/>
    </font>
    <font>
      <sz val="7"/>
      <color theme="1"/>
      <name val="Calibri"/>
      <family val="2"/>
      <scheme val="minor"/>
    </font>
    <font>
      <u/>
      <sz val="11"/>
      <color theme="10"/>
      <name val="Calibri"/>
      <family val="2"/>
      <scheme val="minor"/>
    </font>
    <font>
      <sz val="36"/>
      <color theme="1"/>
      <name val="Calibri"/>
      <family val="2"/>
      <scheme val="minor"/>
    </font>
    <font>
      <sz val="11"/>
      <color theme="0"/>
      <name val="Calibri"/>
      <family val="2"/>
      <scheme val="minor"/>
    </font>
    <font>
      <u/>
      <sz val="11"/>
      <color rgb="FFFF0000"/>
      <name val="Calibri"/>
      <family val="2"/>
      <scheme val="minor"/>
    </font>
    <font>
      <b/>
      <i/>
      <sz val="11"/>
      <name val="Calibri"/>
      <family val="2"/>
      <scheme val="minor"/>
    </font>
    <font>
      <b/>
      <sz val="14"/>
      <color theme="1"/>
      <name val="Calibri"/>
      <family val="2"/>
      <scheme val="minor"/>
    </font>
    <font>
      <sz val="11"/>
      <color rgb="FF000000"/>
      <name val="Calibri"/>
      <family val="2"/>
      <scheme val="minor"/>
    </font>
    <font>
      <sz val="11"/>
      <color rgb="FF212121"/>
      <name val="Calibri"/>
      <family val="2"/>
      <scheme val="minor"/>
    </font>
    <font>
      <sz val="11"/>
      <color rgb="FF002582"/>
      <name val="Calibri"/>
      <family val="2"/>
      <scheme val="minor"/>
    </font>
    <font>
      <sz val="24"/>
      <color theme="1"/>
      <name val="Calibri"/>
      <family val="2"/>
      <scheme val="minor"/>
    </font>
    <font>
      <sz val="11"/>
      <color rgb="FF9C0006"/>
      <name val="Calibri"/>
      <family val="2"/>
      <scheme val="minor"/>
    </font>
    <font>
      <b/>
      <sz val="11"/>
      <color rgb="FF7030A0"/>
      <name val="Calibri"/>
      <family val="2"/>
      <scheme val="minor"/>
    </font>
    <font>
      <i/>
      <sz val="10"/>
      <color theme="1"/>
      <name val="Calibri"/>
      <family val="2"/>
      <scheme val="minor"/>
    </font>
    <font>
      <i/>
      <sz val="10"/>
      <name val="Calibri"/>
      <family val="2"/>
      <scheme val="minor"/>
    </font>
    <font>
      <sz val="11"/>
      <color theme="5" tint="-0.249977111117893"/>
      <name val="Calibri"/>
      <family val="2"/>
      <scheme val="minor"/>
    </font>
    <font>
      <b/>
      <i/>
      <sz val="11"/>
      <color theme="1"/>
      <name val="Calibri"/>
      <family val="2"/>
      <scheme val="minor"/>
    </font>
    <font>
      <b/>
      <sz val="11"/>
      <color rgb="FF9C6500"/>
      <name val="Calibri"/>
      <family val="2"/>
      <scheme val="minor"/>
    </font>
    <font>
      <b/>
      <sz val="11"/>
      <color theme="5" tint="-0.249977111117893"/>
      <name val="Calibri"/>
      <family val="2"/>
      <scheme val="minor"/>
    </font>
    <font>
      <i/>
      <sz val="11"/>
      <color theme="7" tint="-0.249977111117893"/>
      <name val="Calibri"/>
      <family val="2"/>
      <scheme val="minor"/>
    </font>
    <font>
      <sz val="11"/>
      <color rgb="FF00B050"/>
      <name val="Calibri"/>
      <family val="2"/>
      <scheme val="minor"/>
    </font>
    <font>
      <i/>
      <sz val="11"/>
      <color rgb="FF00B050"/>
      <name val="Calibri"/>
      <family val="2"/>
      <scheme val="minor"/>
    </font>
    <font>
      <sz val="11"/>
      <color theme="5"/>
      <name val="Calibri"/>
      <family val="2"/>
      <scheme val="minor"/>
    </font>
    <font>
      <i/>
      <sz val="11"/>
      <color theme="5" tint="-0.249977111117893"/>
      <name val="Calibri"/>
      <family val="2"/>
      <scheme val="minor"/>
    </font>
    <font>
      <sz val="11"/>
      <color theme="0" tint="-0.499984740745262"/>
      <name val="Calibri"/>
      <family val="2"/>
      <scheme val="minor"/>
    </font>
    <font>
      <i/>
      <sz val="11"/>
      <color theme="0" tint="-0.499984740745262"/>
      <name val="Calibri"/>
      <family val="2"/>
      <scheme val="minor"/>
    </font>
    <font>
      <sz val="11"/>
      <color rgb="FF7030A0"/>
      <name val="Calibri"/>
      <family val="2"/>
      <scheme val="minor"/>
    </font>
    <font>
      <i/>
      <sz val="11"/>
      <color rgb="FF7030A0"/>
      <name val="Calibri"/>
      <family val="2"/>
      <scheme val="minor"/>
    </font>
    <font>
      <sz val="11"/>
      <color rgb="FFC00000"/>
      <name val="Calibri"/>
      <family val="2"/>
      <scheme val="minor"/>
    </font>
    <font>
      <i/>
      <sz val="11"/>
      <color rgb="FFC00000"/>
      <name val="Calibri"/>
      <family val="2"/>
      <scheme val="minor"/>
    </font>
    <font>
      <b/>
      <sz val="11"/>
      <color rgb="FFC00000"/>
      <name val="Calibri"/>
      <family val="2"/>
      <scheme val="minor"/>
    </font>
    <font>
      <b/>
      <sz val="11"/>
      <color theme="0" tint="-0.499984740745262"/>
      <name val="Calibri"/>
      <family val="2"/>
      <scheme val="minor"/>
    </font>
    <font>
      <i/>
      <u/>
      <sz val="11"/>
      <color theme="10"/>
      <name val="Calibri"/>
      <family val="2"/>
      <scheme val="minor"/>
    </font>
    <font>
      <sz val="48"/>
      <color theme="1"/>
      <name val="Calibri"/>
      <family val="2"/>
      <scheme val="minor"/>
    </font>
    <font>
      <b/>
      <sz val="16"/>
      <color theme="1"/>
      <name val="Calibri"/>
      <family val="2"/>
      <scheme val="minor"/>
    </font>
    <font>
      <sz val="11"/>
      <color theme="1"/>
      <name val="Arial"/>
      <family val="2"/>
    </font>
    <font>
      <sz val="11"/>
      <color theme="1"/>
      <name val="Calibri"/>
      <family val="2"/>
    </font>
    <font>
      <i/>
      <sz val="11"/>
      <color rgb="FF212121"/>
      <name val="Calibri"/>
      <family val="2"/>
      <scheme val="minor"/>
    </font>
    <font>
      <b/>
      <sz val="13"/>
      <color rgb="FF212121"/>
      <name val="Calibri"/>
      <family val="2"/>
      <scheme val="minor"/>
    </font>
    <font>
      <i/>
      <sz val="11"/>
      <color theme="4"/>
      <name val="Calibri"/>
      <family val="2"/>
      <scheme val="minor"/>
    </font>
    <font>
      <sz val="11"/>
      <color theme="1"/>
      <name val="Wingdings"/>
      <charset val="2"/>
    </font>
    <font>
      <b/>
      <u/>
      <sz val="11"/>
      <color theme="1"/>
      <name val="Calibri"/>
      <family val="2"/>
      <scheme val="minor"/>
    </font>
  </fonts>
  <fills count="33">
    <fill>
      <patternFill patternType="none"/>
    </fill>
    <fill>
      <patternFill patternType="gray125"/>
    </fill>
    <fill>
      <patternFill patternType="solid">
        <fgColor theme="4" tint="0.79998168889431442"/>
        <bgColor indexed="65"/>
      </patternFill>
    </fill>
    <fill>
      <patternFill patternType="solid">
        <fgColor rgb="FFFFEB9C"/>
      </patternFill>
    </fill>
    <fill>
      <patternFill patternType="solid">
        <fgColor rgb="FFFFFFCC"/>
      </patternFill>
    </fill>
    <fill>
      <patternFill patternType="solid">
        <fgColor theme="0" tint="-0.14999847407452621"/>
        <bgColor indexed="64"/>
      </patternFill>
    </fill>
    <fill>
      <patternFill patternType="solid">
        <fgColor theme="7" tint="0.79998168889431442"/>
        <bgColor indexed="64"/>
      </patternFill>
    </fill>
    <fill>
      <patternFill patternType="solid">
        <fgColor theme="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rgb="FFEFBDB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rgb="FFCCCCFF"/>
        <bgColor indexed="64"/>
      </patternFill>
    </fill>
    <fill>
      <patternFill patternType="solid">
        <fgColor theme="7" tint="0.39997558519241921"/>
        <bgColor indexed="64"/>
      </patternFill>
    </fill>
    <fill>
      <patternFill patternType="solid">
        <fgColor theme="7" tint="0.79998168889431442"/>
        <bgColor indexed="65"/>
      </patternFill>
    </fill>
    <fill>
      <patternFill patternType="solid">
        <fgColor rgb="FFFFC7CE"/>
      </patternFill>
    </fill>
    <fill>
      <patternFill patternType="solid">
        <fgColor theme="9" tint="0.79998168889431442"/>
        <bgColor indexed="65"/>
      </patternFill>
    </fill>
    <fill>
      <patternFill patternType="solid">
        <fgColor rgb="FF99FFCC"/>
        <bgColor indexed="64"/>
      </patternFill>
    </fill>
    <fill>
      <patternFill patternType="solid">
        <fgColor rgb="FFFF66CC"/>
        <bgColor indexed="64"/>
      </patternFill>
    </fill>
    <fill>
      <patternFill patternType="solid">
        <fgColor rgb="FF99FF33"/>
        <bgColor indexed="64"/>
      </patternFill>
    </fill>
    <fill>
      <patternFill patternType="solid">
        <fgColor rgb="FF00FFFF"/>
        <bgColor indexed="64"/>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59999389629810485"/>
        <bgColor indexed="64"/>
      </patternFill>
    </fill>
    <fill>
      <patternFill patternType="solid">
        <fgColor theme="6" tint="0.59999389629810485"/>
        <bgColor indexed="64"/>
      </patternFill>
    </fill>
    <fill>
      <patternFill patternType="solid">
        <fgColor rgb="FFFF9999"/>
        <bgColor indexed="64"/>
      </patternFill>
    </fill>
    <fill>
      <patternFill patternType="solid">
        <fgColor rgb="FFCCECFF"/>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CCCC"/>
        <bgColor indexed="64"/>
      </patternFill>
    </fill>
  </fills>
  <borders count="35">
    <border>
      <left/>
      <right/>
      <top/>
      <bottom/>
      <diagonal/>
    </border>
    <border>
      <left/>
      <right/>
      <top/>
      <bottom style="thin">
        <color indexed="64"/>
      </bottom>
      <diagonal/>
    </border>
    <border>
      <left/>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diagonal/>
    </border>
    <border>
      <left style="hair">
        <color indexed="64"/>
      </left>
      <right/>
      <top style="thin">
        <color indexed="64"/>
      </top>
      <bottom style="hair">
        <color indexed="64"/>
      </bottom>
      <diagonal/>
    </border>
    <border>
      <left style="hair">
        <color indexed="64"/>
      </left>
      <right/>
      <top style="hair">
        <color indexed="64"/>
      </top>
      <bottom style="hair">
        <color indexed="64"/>
      </bottom>
      <diagonal/>
    </border>
    <border>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bottom/>
      <diagonal/>
    </border>
    <border>
      <left style="thin">
        <color indexed="64"/>
      </left>
      <right style="thin">
        <color indexed="64"/>
      </right>
      <top style="thin">
        <color indexed="64"/>
      </top>
      <bottom/>
      <diagonal/>
    </border>
    <border>
      <left style="hair">
        <color indexed="64"/>
      </left>
      <right style="hair">
        <color indexed="64"/>
      </right>
      <top style="thin">
        <color indexed="64"/>
      </top>
      <bottom style="hair">
        <color indexed="64"/>
      </bottom>
      <diagonal/>
    </border>
    <border>
      <left/>
      <right style="hair">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rgb="FFB2B2B2"/>
      </left>
      <right style="thin">
        <color rgb="FFB2B2B2"/>
      </right>
      <top style="thin">
        <color rgb="FFB2B2B2"/>
      </top>
      <bottom style="thin">
        <color rgb="FFB2B2B2"/>
      </bottom>
      <diagonal/>
    </border>
    <border>
      <left/>
      <right/>
      <top/>
      <bottom style="thin">
        <color rgb="FFB2B2B2"/>
      </bottom>
      <diagonal/>
    </border>
    <border>
      <left/>
      <right style="hair">
        <color indexed="64"/>
      </right>
      <top/>
      <bottom style="thin">
        <color rgb="FFB2B2B2"/>
      </bottom>
      <diagonal/>
    </border>
    <border>
      <left style="thin">
        <color indexed="64"/>
      </left>
      <right/>
      <top style="thin">
        <color indexed="64"/>
      </top>
      <bottom style="thin">
        <color indexed="64"/>
      </bottom>
      <diagonal/>
    </border>
    <border>
      <left style="hair">
        <color indexed="64"/>
      </left>
      <right/>
      <top/>
      <bottom style="hair">
        <color indexed="64"/>
      </bottom>
      <diagonal/>
    </border>
    <border>
      <left/>
      <right style="hair">
        <color indexed="64"/>
      </right>
      <top/>
      <bottom style="hair">
        <color indexed="64"/>
      </bottom>
      <diagonal/>
    </border>
    <border>
      <left style="thin">
        <color rgb="FFB2B2B2"/>
      </left>
      <right/>
      <top style="thin">
        <color rgb="FFB2B2B2"/>
      </top>
      <bottom style="thin">
        <color rgb="FFB2B2B2"/>
      </bottom>
      <diagonal/>
    </border>
    <border>
      <left/>
      <right style="thin">
        <color rgb="FFB2B2B2"/>
      </right>
      <top style="thin">
        <color rgb="FFB2B2B2"/>
      </top>
      <bottom style="thin">
        <color rgb="FFB2B2B2"/>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right/>
      <top style="thin">
        <color indexed="64"/>
      </top>
      <bottom style="double">
        <color indexed="64"/>
      </bottom>
      <diagonal/>
    </border>
  </borders>
  <cellStyleXfs count="11">
    <xf numFmtId="0" fontId="0" fillId="0" borderId="0"/>
    <xf numFmtId="0" fontId="2" fillId="2" borderId="0" applyNumberFormat="0" applyBorder="0" applyAlignment="0" applyProtection="0"/>
    <xf numFmtId="0" fontId="3" fillId="3" borderId="0" applyNumberFormat="0" applyBorder="0" applyAlignment="0" applyProtection="0"/>
    <xf numFmtId="0" fontId="2" fillId="4" borderId="22" applyNumberFormat="0" applyFont="0" applyAlignment="0" applyProtection="0"/>
    <xf numFmtId="9" fontId="2" fillId="0" borderId="0" applyFont="0" applyFill="0" applyBorder="0" applyAlignment="0" applyProtection="0"/>
    <xf numFmtId="0" fontId="22" fillId="0" borderId="0" applyNumberFormat="0" applyFill="0" applyBorder="0" applyAlignment="0" applyProtection="0"/>
    <xf numFmtId="0" fontId="2" fillId="17" borderId="0" applyNumberFormat="0" applyBorder="0" applyAlignment="0" applyProtection="0"/>
    <xf numFmtId="0" fontId="32" fillId="18" borderId="0" applyNumberFormat="0" applyBorder="0" applyAlignment="0" applyProtection="0"/>
    <xf numFmtId="0" fontId="2" fillId="19"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cellStyleXfs>
  <cellXfs count="611">
    <xf numFmtId="0" fontId="0" fillId="0" borderId="0" xfId="0"/>
    <xf numFmtId="0" fontId="0" fillId="0" borderId="0" xfId="0" applyAlignment="1">
      <alignment horizontal="center"/>
    </xf>
    <xf numFmtId="0" fontId="4" fillId="2" borderId="2" xfId="1" applyFont="1" applyBorder="1"/>
    <xf numFmtId="0" fontId="2" fillId="4" borderId="22" xfId="3" applyFont="1" applyAlignment="1">
      <alignment horizontal="center"/>
    </xf>
    <xf numFmtId="0" fontId="0" fillId="0" borderId="0" xfId="0" applyFont="1" applyAlignment="1" applyProtection="1">
      <alignment horizontal="center"/>
      <protection locked="0"/>
    </xf>
    <xf numFmtId="0" fontId="1" fillId="0" borderId="0" xfId="0" applyFont="1" applyFill="1" applyAlignment="1" applyProtection="1">
      <alignment horizontal="center"/>
      <protection locked="0"/>
    </xf>
    <xf numFmtId="0" fontId="1" fillId="0" borderId="0" xfId="0" applyFont="1" applyAlignment="1" applyProtection="1">
      <alignment horizontal="center"/>
      <protection locked="0"/>
    </xf>
    <xf numFmtId="0" fontId="4" fillId="5" borderId="2" xfId="0" applyFont="1" applyFill="1" applyBorder="1" applyAlignment="1">
      <alignment horizontal="center"/>
    </xf>
    <xf numFmtId="164" fontId="4" fillId="5" borderId="2" xfId="0" applyNumberFormat="1" applyFont="1" applyFill="1" applyBorder="1" applyAlignment="1">
      <alignment horizontal="center"/>
    </xf>
    <xf numFmtId="165" fontId="4" fillId="5" borderId="2" xfId="0" applyNumberFormat="1" applyFont="1" applyFill="1" applyBorder="1" applyAlignment="1">
      <alignment horizontal="center"/>
    </xf>
    <xf numFmtId="0" fontId="5" fillId="0" borderId="0" xfId="0" applyFont="1"/>
    <xf numFmtId="0" fontId="0" fillId="0" borderId="0" xfId="0" applyAlignment="1">
      <alignment horizontal="left"/>
    </xf>
    <xf numFmtId="164" fontId="0" fillId="0" borderId="0" xfId="0" applyNumberFormat="1" applyAlignment="1">
      <alignment horizontal="left"/>
    </xf>
    <xf numFmtId="165" fontId="0" fillId="0" borderId="0" xfId="0" applyNumberFormat="1" applyAlignment="1">
      <alignment horizontal="left"/>
    </xf>
    <xf numFmtId="0" fontId="0" fillId="0" borderId="0" xfId="0" applyFont="1" applyFill="1" applyAlignment="1" applyProtection="1">
      <alignment horizontal="left"/>
      <protection locked="0"/>
    </xf>
    <xf numFmtId="165" fontId="0" fillId="0" borderId="0" xfId="0" applyNumberFormat="1" applyFont="1" applyAlignment="1" applyProtection="1">
      <alignment horizontal="left"/>
      <protection locked="0"/>
    </xf>
    <xf numFmtId="0" fontId="0" fillId="0" borderId="0" xfId="0" applyFont="1" applyAlignment="1" applyProtection="1">
      <alignment horizontal="left"/>
      <protection locked="0"/>
    </xf>
    <xf numFmtId="0" fontId="1" fillId="0" borderId="0" xfId="0" applyFont="1" applyFill="1" applyAlignment="1" applyProtection="1">
      <alignment horizontal="left"/>
      <protection locked="0"/>
    </xf>
    <xf numFmtId="0" fontId="1" fillId="0" borderId="0" xfId="0" applyFont="1" applyAlignment="1" applyProtection="1">
      <alignment horizontal="left"/>
      <protection locked="0"/>
    </xf>
    <xf numFmtId="165" fontId="6" fillId="0" borderId="0" xfId="0" applyNumberFormat="1" applyFont="1" applyAlignment="1" applyProtection="1">
      <alignment horizontal="left"/>
      <protection locked="0"/>
    </xf>
    <xf numFmtId="0" fontId="6" fillId="0" borderId="0" xfId="0" applyFont="1" applyAlignment="1" applyProtection="1">
      <alignment horizontal="left"/>
      <protection locked="0"/>
    </xf>
    <xf numFmtId="0" fontId="0" fillId="0" borderId="0" xfId="0" applyFont="1" applyFill="1" applyAlignment="1" applyProtection="1">
      <alignment horizontal="center"/>
      <protection locked="0"/>
    </xf>
    <xf numFmtId="165" fontId="0" fillId="0" borderId="0" xfId="0" applyNumberFormat="1" applyFont="1" applyFill="1" applyAlignment="1" applyProtection="1">
      <alignment horizontal="left"/>
      <protection locked="0"/>
    </xf>
    <xf numFmtId="0" fontId="0" fillId="0" borderId="0" xfId="0" applyFill="1" applyAlignment="1">
      <alignment horizontal="center"/>
    </xf>
    <xf numFmtId="0" fontId="8" fillId="0" borderId="4" xfId="0" applyFont="1" applyBorder="1" applyAlignment="1">
      <alignment horizontal="center"/>
    </xf>
    <xf numFmtId="0" fontId="8" fillId="0" borderId="3" xfId="0" applyFont="1" applyBorder="1" applyAlignment="1">
      <alignment horizontal="center"/>
    </xf>
    <xf numFmtId="0" fontId="7" fillId="0" borderId="6" xfId="0" applyFont="1" applyBorder="1" applyAlignment="1">
      <alignment horizontal="right"/>
    </xf>
    <xf numFmtId="0" fontId="7" fillId="0" borderId="7" xfId="0" applyFont="1" applyBorder="1" applyAlignment="1">
      <alignment horizontal="right"/>
    </xf>
    <xf numFmtId="0" fontId="7" fillId="0" borderId="0" xfId="0" applyFont="1" applyBorder="1" applyAlignment="1">
      <alignment horizontal="right"/>
    </xf>
    <xf numFmtId="0" fontId="4" fillId="6" borderId="2" xfId="1" applyFont="1" applyFill="1" applyBorder="1" applyAlignment="1">
      <alignment horizontal="center"/>
    </xf>
    <xf numFmtId="0" fontId="7" fillId="0" borderId="23" xfId="0" applyFont="1" applyBorder="1" applyAlignment="1">
      <alignment horizontal="right"/>
    </xf>
    <xf numFmtId="0" fontId="9" fillId="6" borderId="2" xfId="0" applyFont="1" applyFill="1" applyBorder="1" applyAlignment="1">
      <alignment horizontal="center"/>
    </xf>
    <xf numFmtId="0" fontId="10" fillId="6" borderId="0" xfId="0" applyFont="1" applyFill="1" applyAlignment="1">
      <alignment horizontal="center"/>
    </xf>
    <xf numFmtId="0" fontId="8" fillId="0" borderId="3" xfId="0" applyFont="1" applyFill="1" applyBorder="1" applyAlignment="1">
      <alignment horizontal="center"/>
    </xf>
    <xf numFmtId="0" fontId="11" fillId="0" borderId="0" xfId="0" applyFont="1" applyFill="1" applyAlignment="1">
      <alignment horizontal="center"/>
    </xf>
    <xf numFmtId="0" fontId="11" fillId="0" borderId="0" xfId="0" applyFont="1" applyFill="1"/>
    <xf numFmtId="0" fontId="11" fillId="0" borderId="0" xfId="0" applyFont="1" applyFill="1" applyBorder="1" applyAlignment="1">
      <alignment horizontal="left"/>
    </xf>
    <xf numFmtId="0" fontId="12" fillId="0" borderId="9" xfId="0" applyFont="1" applyFill="1" applyBorder="1" applyAlignment="1">
      <alignment horizontal="center" vertical="center" wrapText="1"/>
    </xf>
    <xf numFmtId="0" fontId="11" fillId="0" borderId="0" xfId="0" applyFont="1" applyFill="1" applyAlignment="1">
      <alignment vertical="center"/>
    </xf>
    <xf numFmtId="166" fontId="11" fillId="0" borderId="9" xfId="4" applyNumberFormat="1" applyFont="1" applyFill="1" applyBorder="1" applyAlignment="1">
      <alignment horizontal="center"/>
    </xf>
    <xf numFmtId="0" fontId="11" fillId="0" borderId="1" xfId="0" applyFont="1" applyFill="1" applyBorder="1" applyAlignment="1">
      <alignment horizontal="center"/>
    </xf>
    <xf numFmtId="0" fontId="8" fillId="0" borderId="0" xfId="0" applyFont="1" applyFill="1"/>
    <xf numFmtId="0" fontId="11" fillId="0" borderId="0" xfId="0" applyFont="1" applyFill="1" applyBorder="1" applyAlignment="1">
      <alignment horizontal="center" vertical="center"/>
    </xf>
    <xf numFmtId="0" fontId="11" fillId="0" borderId="0" xfId="0" applyFont="1" applyFill="1" applyBorder="1" applyAlignment="1">
      <alignment vertical="center"/>
    </xf>
    <xf numFmtId="0" fontId="11" fillId="0" borderId="0" xfId="0" applyFont="1" applyFill="1" applyBorder="1" applyAlignment="1">
      <alignment horizontal="center"/>
    </xf>
    <xf numFmtId="0" fontId="11" fillId="0" borderId="10" xfId="0" applyFont="1" applyFill="1" applyBorder="1" applyAlignment="1" applyProtection="1">
      <alignment horizontal="center"/>
      <protection locked="0"/>
    </xf>
    <xf numFmtId="0" fontId="11" fillId="0" borderId="0" xfId="0" applyFont="1" applyFill="1" applyBorder="1"/>
    <xf numFmtId="0" fontId="12" fillId="0" borderId="0" xfId="0" applyFont="1" applyFill="1" applyBorder="1" applyAlignment="1">
      <alignment horizontal="center" vertical="center" wrapText="1"/>
    </xf>
    <xf numFmtId="0" fontId="12" fillId="0" borderId="1" xfId="0" applyFont="1" applyFill="1" applyBorder="1" applyAlignment="1">
      <alignment horizontal="right"/>
    </xf>
    <xf numFmtId="0" fontId="12" fillId="0" borderId="1" xfId="0" applyFont="1" applyFill="1" applyBorder="1" applyAlignment="1">
      <alignment horizontal="center"/>
    </xf>
    <xf numFmtId="166" fontId="12" fillId="0" borderId="1" xfId="0" applyNumberFormat="1" applyFont="1" applyFill="1" applyBorder="1" applyAlignment="1">
      <alignment horizontal="center"/>
    </xf>
    <xf numFmtId="0" fontId="12" fillId="0" borderId="0" xfId="0" applyFont="1" applyFill="1" applyBorder="1" applyAlignment="1">
      <alignment horizontal="center"/>
    </xf>
    <xf numFmtId="0" fontId="12" fillId="0" borderId="0" xfId="0" applyFont="1" applyFill="1" applyBorder="1" applyAlignment="1"/>
    <xf numFmtId="0" fontId="12" fillId="0" borderId="0" xfId="0" applyFont="1" applyFill="1" applyBorder="1" applyAlignment="1">
      <alignment horizontal="right" vertical="center"/>
    </xf>
    <xf numFmtId="0" fontId="12" fillId="0" borderId="0" xfId="0" applyFont="1" applyFill="1" applyBorder="1" applyAlignment="1">
      <alignment vertical="center"/>
    </xf>
    <xf numFmtId="0" fontId="12" fillId="0" borderId="0" xfId="0" applyFont="1" applyFill="1" applyBorder="1" applyAlignment="1">
      <alignment horizontal="center" wrapText="1"/>
    </xf>
    <xf numFmtId="166" fontId="11" fillId="0" borderId="9" xfId="0" applyNumberFormat="1" applyFont="1" applyFill="1" applyBorder="1" applyAlignment="1">
      <alignment horizontal="center"/>
    </xf>
    <xf numFmtId="166" fontId="11" fillId="0" borderId="10" xfId="0" applyNumberFormat="1" applyFont="1" applyFill="1" applyBorder="1" applyAlignment="1">
      <alignment horizontal="center"/>
    </xf>
    <xf numFmtId="2" fontId="11" fillId="0" borderId="10" xfId="4" applyNumberFormat="1" applyFont="1" applyFill="1" applyBorder="1" applyAlignment="1">
      <alignment horizontal="center"/>
    </xf>
    <xf numFmtId="2" fontId="11" fillId="0" borderId="10" xfId="0" applyNumberFormat="1" applyFont="1" applyFill="1" applyBorder="1" applyAlignment="1">
      <alignment horizontal="center"/>
    </xf>
    <xf numFmtId="167" fontId="11" fillId="0" borderId="10" xfId="0" applyNumberFormat="1" applyFont="1" applyFill="1" applyBorder="1" applyAlignment="1">
      <alignment horizontal="center"/>
    </xf>
    <xf numFmtId="0" fontId="8" fillId="0" borderId="1" xfId="0" applyFont="1" applyFill="1" applyBorder="1" applyAlignment="1">
      <alignment horizontal="right"/>
    </xf>
    <xf numFmtId="0" fontId="8" fillId="0" borderId="0" xfId="0" applyFont="1" applyFill="1" applyAlignment="1">
      <alignment horizontal="right"/>
    </xf>
    <xf numFmtId="0" fontId="8" fillId="0" borderId="0" xfId="0" applyFont="1" applyFill="1" applyAlignment="1">
      <alignment horizontal="right" vertical="center"/>
    </xf>
    <xf numFmtId="0" fontId="8" fillId="0" borderId="0" xfId="0" applyFont="1" applyFill="1" applyBorder="1" applyAlignment="1">
      <alignment horizontal="right"/>
    </xf>
    <xf numFmtId="0" fontId="8" fillId="0" borderId="0" xfId="0" applyFont="1" applyFill="1" applyBorder="1" applyAlignment="1">
      <alignment horizontal="right" vertical="center"/>
    </xf>
    <xf numFmtId="0" fontId="8" fillId="0" borderId="0" xfId="0" applyFont="1" applyFill="1" applyBorder="1" applyAlignment="1"/>
    <xf numFmtId="0" fontId="12" fillId="0" borderId="10" xfId="0" applyFont="1" applyFill="1" applyBorder="1" applyAlignment="1" applyProtection="1">
      <alignment horizontal="right"/>
      <protection locked="0"/>
    </xf>
    <xf numFmtId="0" fontId="10" fillId="6" borderId="13" xfId="0" applyFont="1" applyFill="1" applyBorder="1" applyAlignment="1">
      <alignment horizontal="center"/>
    </xf>
    <xf numFmtId="0" fontId="4" fillId="2" borderId="2" xfId="1" applyFont="1" applyBorder="1" applyAlignment="1">
      <alignment horizontal="center"/>
    </xf>
    <xf numFmtId="0" fontId="13" fillId="7" borderId="2" xfId="0" applyFont="1" applyFill="1" applyBorder="1" applyAlignment="1">
      <alignment horizontal="center"/>
    </xf>
    <xf numFmtId="0" fontId="4" fillId="9" borderId="1" xfId="0" applyFont="1" applyFill="1" applyBorder="1" applyAlignment="1">
      <alignment horizontal="center"/>
    </xf>
    <xf numFmtId="0" fontId="0" fillId="0" borderId="0" xfId="0" applyFill="1"/>
    <xf numFmtId="0" fontId="5" fillId="0" borderId="0" xfId="0" applyFont="1" applyBorder="1"/>
    <xf numFmtId="0" fontId="11" fillId="0" borderId="0" xfId="0" applyFont="1"/>
    <xf numFmtId="0" fontId="12" fillId="8" borderId="1" xfId="0" applyFont="1" applyFill="1" applyBorder="1" applyAlignment="1">
      <alignment horizontal="center"/>
    </xf>
    <xf numFmtId="0" fontId="9" fillId="6" borderId="2" xfId="0" applyFont="1" applyFill="1" applyBorder="1" applyAlignment="1">
      <alignment horizontal="right"/>
    </xf>
    <xf numFmtId="0" fontId="11" fillId="0" borderId="0" xfId="0" applyFont="1" applyAlignment="1"/>
    <xf numFmtId="0" fontId="11" fillId="0" borderId="0" xfId="0" applyFont="1" applyBorder="1" applyAlignment="1"/>
    <xf numFmtId="0" fontId="11" fillId="0" borderId="0" xfId="0" applyFont="1" applyBorder="1"/>
    <xf numFmtId="0" fontId="0" fillId="0" borderId="0" xfId="0" applyBorder="1"/>
    <xf numFmtId="0" fontId="7" fillId="0" borderId="0" xfId="0" applyFont="1" applyAlignment="1">
      <alignment horizontal="right"/>
    </xf>
    <xf numFmtId="0" fontId="9" fillId="6" borderId="13" xfId="0" applyFont="1" applyFill="1" applyBorder="1" applyAlignment="1">
      <alignment horizontal="center"/>
    </xf>
    <xf numFmtId="0" fontId="0" fillId="0" borderId="0" xfId="0" pivotButton="1"/>
    <xf numFmtId="0" fontId="4" fillId="2" borderId="2" xfId="1" applyFont="1" applyBorder="1" applyAlignment="1">
      <alignment horizontal="center"/>
    </xf>
    <xf numFmtId="0" fontId="4" fillId="2" borderId="2" xfId="1" applyFont="1" applyBorder="1" applyAlignment="1">
      <alignment horizontal="center"/>
    </xf>
    <xf numFmtId="166" fontId="2" fillId="0" borderId="0" xfId="4" applyNumberFormat="1" applyFont="1" applyAlignment="1">
      <alignment horizontal="center"/>
    </xf>
    <xf numFmtId="9" fontId="2" fillId="0" borderId="0" xfId="4" applyFont="1" applyAlignment="1">
      <alignment horizontal="center"/>
    </xf>
    <xf numFmtId="0" fontId="0" fillId="0" borderId="0" xfId="0" applyNumberFormat="1"/>
    <xf numFmtId="0" fontId="0" fillId="0" borderId="0" xfId="0" applyAlignment="1">
      <alignment horizontal="left" indent="1"/>
    </xf>
    <xf numFmtId="10" fontId="0" fillId="0" borderId="0" xfId="0" applyNumberFormat="1" applyAlignment="1">
      <alignment horizontal="center"/>
    </xf>
    <xf numFmtId="0" fontId="0" fillId="0" borderId="0" xfId="0" applyNumberFormat="1" applyAlignment="1">
      <alignment horizontal="center"/>
    </xf>
    <xf numFmtId="0" fontId="0" fillId="0" borderId="3" xfId="0" applyBorder="1"/>
    <xf numFmtId="0" fontId="0" fillId="0" borderId="3" xfId="0" applyBorder="1" applyAlignment="1">
      <alignment horizontal="center"/>
    </xf>
    <xf numFmtId="0" fontId="14" fillId="0" borderId="0" xfId="0" applyFont="1" applyAlignment="1">
      <alignment horizontal="right"/>
    </xf>
    <xf numFmtId="0" fontId="7" fillId="0" borderId="0" xfId="0" applyFont="1"/>
    <xf numFmtId="0" fontId="4" fillId="0" borderId="9" xfId="0" applyFont="1" applyBorder="1" applyAlignment="1">
      <alignment horizontal="center" vertical="center" wrapText="1"/>
    </xf>
    <xf numFmtId="0" fontId="0" fillId="0" borderId="0" xfId="0" applyAlignment="1">
      <alignment vertical="center"/>
    </xf>
    <xf numFmtId="166" fontId="0" fillId="0" borderId="9" xfId="4" applyNumberFormat="1" applyFont="1" applyBorder="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0" fontId="18" fillId="0" borderId="0" xfId="0" applyFont="1" applyFill="1" applyBorder="1" applyAlignment="1">
      <alignment horizontal="right" vertical="center"/>
    </xf>
    <xf numFmtId="0" fontId="0" fillId="0" borderId="0" xfId="0" applyFill="1" applyBorder="1" applyAlignment="1">
      <alignment vertical="center"/>
    </xf>
    <xf numFmtId="0" fontId="0" fillId="0" borderId="0" xfId="0" applyFill="1" applyBorder="1" applyAlignment="1">
      <alignment horizontal="center" vertical="center"/>
    </xf>
    <xf numFmtId="0" fontId="19" fillId="0" borderId="0" xfId="0" applyFont="1" applyFill="1" applyAlignment="1">
      <alignment horizontal="right" vertical="center"/>
    </xf>
    <xf numFmtId="0" fontId="20" fillId="0" borderId="0" xfId="0" applyFont="1" applyFill="1" applyAlignment="1">
      <alignment horizontal="right" vertical="center"/>
    </xf>
    <xf numFmtId="0" fontId="19" fillId="0" borderId="0" xfId="0" applyFont="1" applyFill="1" applyAlignment="1">
      <alignment horizontal="right"/>
    </xf>
    <xf numFmtId="0" fontId="19" fillId="0" borderId="0" xfId="0" applyFont="1" applyFill="1" applyBorder="1" applyAlignment="1">
      <alignment horizontal="right" vertical="center"/>
    </xf>
    <xf numFmtId="0" fontId="4" fillId="5" borderId="0" xfId="0" applyFont="1" applyFill="1" applyBorder="1" applyAlignment="1">
      <alignment horizontal="center"/>
    </xf>
    <xf numFmtId="0" fontId="21" fillId="0" borderId="0" xfId="0" applyFont="1"/>
    <xf numFmtId="0" fontId="16" fillId="0" borderId="0" xfId="0" applyFont="1" applyFill="1" applyAlignment="1">
      <alignment horizontal="center"/>
    </xf>
    <xf numFmtId="0" fontId="8" fillId="0" borderId="0" xfId="0" applyFont="1" applyFill="1"/>
    <xf numFmtId="0" fontId="12" fillId="0" borderId="10" xfId="0" applyFont="1" applyFill="1" applyBorder="1" applyAlignment="1">
      <alignment horizontal="center" vertical="center" wrapText="1"/>
    </xf>
    <xf numFmtId="0" fontId="12" fillId="0" borderId="0" xfId="0" applyFont="1" applyFill="1" applyBorder="1" applyAlignment="1">
      <alignment horizontal="center"/>
    </xf>
    <xf numFmtId="0" fontId="12" fillId="0" borderId="0" xfId="0" applyFont="1" applyFill="1" applyBorder="1" applyAlignment="1">
      <alignment vertical="center"/>
    </xf>
    <xf numFmtId="0" fontId="22" fillId="0" borderId="0" xfId="5"/>
    <xf numFmtId="166" fontId="11" fillId="0" borderId="10" xfId="4" applyNumberFormat="1" applyFont="1" applyFill="1" applyBorder="1" applyAlignment="1">
      <alignment horizontal="center"/>
    </xf>
    <xf numFmtId="0" fontId="8" fillId="0" borderId="19" xfId="0" applyFont="1" applyFill="1" applyBorder="1" applyAlignment="1">
      <alignment horizontal="right"/>
    </xf>
    <xf numFmtId="0" fontId="11" fillId="0" borderId="15" xfId="0" applyFont="1" applyFill="1" applyBorder="1" applyAlignment="1">
      <alignment horizontal="center" vertical="center"/>
    </xf>
    <xf numFmtId="0" fontId="11" fillId="0" borderId="1" xfId="0" applyFont="1" applyFill="1" applyBorder="1" applyAlignment="1">
      <alignment horizontal="center" vertical="center"/>
    </xf>
    <xf numFmtId="0" fontId="11" fillId="0" borderId="12" xfId="0" applyFont="1" applyFill="1" applyBorder="1" applyAlignment="1">
      <alignment horizontal="center" vertical="center"/>
    </xf>
    <xf numFmtId="0" fontId="11" fillId="0" borderId="1" xfId="0" applyFont="1" applyFill="1" applyBorder="1" applyAlignment="1">
      <alignment vertical="center"/>
    </xf>
    <xf numFmtId="0" fontId="16" fillId="0" borderId="0" xfId="0" applyFont="1" applyFill="1" applyAlignment="1"/>
    <xf numFmtId="0" fontId="12" fillId="9" borderId="10" xfId="0" applyFont="1" applyFill="1" applyBorder="1" applyAlignment="1">
      <alignment horizontal="center" vertical="center" wrapText="1"/>
    </xf>
    <xf numFmtId="0" fontId="8" fillId="9" borderId="16" xfId="0" applyFont="1" applyFill="1" applyBorder="1" applyAlignment="1">
      <alignment horizontal="right" vertical="center"/>
    </xf>
    <xf numFmtId="0" fontId="12" fillId="13" borderId="10" xfId="0" applyFont="1" applyFill="1" applyBorder="1" applyAlignment="1">
      <alignment horizontal="center" vertical="center" wrapText="1"/>
    </xf>
    <xf numFmtId="0" fontId="8" fillId="13" borderId="13" xfId="0" applyFont="1" applyFill="1" applyBorder="1" applyAlignment="1">
      <alignment horizontal="right" vertical="center"/>
    </xf>
    <xf numFmtId="0" fontId="12" fillId="11" borderId="10" xfId="0" applyFont="1" applyFill="1" applyBorder="1" applyAlignment="1">
      <alignment horizontal="center" vertical="center" wrapText="1"/>
    </xf>
    <xf numFmtId="0" fontId="8" fillId="11" borderId="13" xfId="0" applyFont="1" applyFill="1" applyBorder="1" applyAlignment="1">
      <alignment horizontal="right" vertical="center"/>
    </xf>
    <xf numFmtId="0" fontId="12" fillId="6" borderId="10" xfId="0" applyFont="1" applyFill="1" applyBorder="1" applyAlignment="1">
      <alignment horizontal="center" vertical="center" wrapText="1"/>
    </xf>
    <xf numFmtId="0" fontId="8" fillId="6" borderId="13" xfId="0" applyFont="1" applyFill="1" applyBorder="1" applyAlignment="1">
      <alignment horizontal="right" vertical="center"/>
    </xf>
    <xf numFmtId="0" fontId="12" fillId="10" borderId="10" xfId="0" applyFont="1" applyFill="1" applyBorder="1" applyAlignment="1">
      <alignment horizontal="center" vertical="center" wrapText="1"/>
    </xf>
    <xf numFmtId="0" fontId="8" fillId="10" borderId="13" xfId="0" applyFont="1" applyFill="1" applyBorder="1" applyAlignment="1">
      <alignment horizontal="right" vertical="center"/>
    </xf>
    <xf numFmtId="0" fontId="12" fillId="14" borderId="10" xfId="0" applyFont="1" applyFill="1" applyBorder="1" applyAlignment="1">
      <alignment horizontal="center" vertical="center" wrapText="1"/>
    </xf>
    <xf numFmtId="0" fontId="8" fillId="14" borderId="13" xfId="0" applyFont="1" applyFill="1" applyBorder="1" applyAlignment="1">
      <alignment horizontal="right" vertical="center"/>
    </xf>
    <xf numFmtId="0" fontId="12" fillId="12" borderId="10" xfId="0" applyFont="1" applyFill="1" applyBorder="1" applyAlignment="1">
      <alignment horizontal="center" vertical="center" wrapText="1"/>
    </xf>
    <xf numFmtId="0" fontId="8" fillId="12" borderId="13" xfId="0" applyFont="1" applyFill="1" applyBorder="1" applyAlignment="1">
      <alignment horizontal="right" vertical="center"/>
    </xf>
    <xf numFmtId="0" fontId="12" fillId="15" borderId="10" xfId="0" applyFont="1" applyFill="1" applyBorder="1" applyAlignment="1">
      <alignment horizontal="center" vertical="center" wrapText="1"/>
    </xf>
    <xf numFmtId="0" fontId="8" fillId="15" borderId="14" xfId="0" applyFont="1" applyFill="1" applyBorder="1" applyAlignment="1">
      <alignment horizontal="right" vertical="center"/>
    </xf>
    <xf numFmtId="0" fontId="4" fillId="0" borderId="10" xfId="0" applyFont="1" applyBorder="1" applyAlignment="1">
      <alignment horizontal="right"/>
    </xf>
    <xf numFmtId="0" fontId="12" fillId="0" borderId="0" xfId="0" applyFont="1" applyFill="1" applyBorder="1" applyAlignment="1">
      <alignment horizontal="right"/>
    </xf>
    <xf numFmtId="22" fontId="8" fillId="0" borderId="0" xfId="0" applyNumberFormat="1" applyFont="1" applyFill="1" applyBorder="1" applyAlignment="1"/>
    <xf numFmtId="22" fontId="11" fillId="0" borderId="0" xfId="0" applyNumberFormat="1" applyFont="1" applyFill="1" applyBorder="1" applyAlignment="1">
      <alignment horizontal="left"/>
    </xf>
    <xf numFmtId="22" fontId="7" fillId="0" borderId="0" xfId="0" applyNumberFormat="1" applyFont="1"/>
    <xf numFmtId="0" fontId="12" fillId="9" borderId="16" xfId="0" applyFont="1" applyFill="1" applyBorder="1" applyAlignment="1">
      <alignment horizontal="center" vertical="center"/>
    </xf>
    <xf numFmtId="0" fontId="12" fillId="13" borderId="13" xfId="0" applyFont="1" applyFill="1" applyBorder="1" applyAlignment="1">
      <alignment horizontal="center" vertical="center"/>
    </xf>
    <xf numFmtId="0" fontId="12" fillId="11" borderId="13" xfId="0" applyFont="1" applyFill="1" applyBorder="1" applyAlignment="1">
      <alignment horizontal="center" vertical="center"/>
    </xf>
    <xf numFmtId="0" fontId="12" fillId="6" borderId="13" xfId="0" applyFont="1" applyFill="1" applyBorder="1" applyAlignment="1">
      <alignment horizontal="center" vertical="center"/>
    </xf>
    <xf numFmtId="0" fontId="12" fillId="10" borderId="13" xfId="0" applyFont="1" applyFill="1" applyBorder="1" applyAlignment="1">
      <alignment horizontal="center" vertical="center" wrapText="1"/>
    </xf>
    <xf numFmtId="0" fontId="12" fillId="14" borderId="13" xfId="0" applyFont="1" applyFill="1" applyBorder="1" applyAlignment="1">
      <alignment horizontal="center" vertical="center" wrapText="1"/>
    </xf>
    <xf numFmtId="0" fontId="12" fillId="12" borderId="13" xfId="0" applyFont="1" applyFill="1" applyBorder="1" applyAlignment="1">
      <alignment horizontal="center" vertical="center" wrapText="1"/>
    </xf>
    <xf numFmtId="0" fontId="12" fillId="15" borderId="14" xfId="0" applyFont="1" applyFill="1" applyBorder="1" applyAlignment="1">
      <alignment horizontal="center" vertical="center"/>
    </xf>
    <xf numFmtId="0" fontId="12" fillId="0" borderId="15" xfId="0" applyFont="1" applyFill="1" applyBorder="1" applyAlignment="1">
      <alignment wrapText="1"/>
    </xf>
    <xf numFmtId="0" fontId="12" fillId="0" borderId="12" xfId="0" applyFont="1" applyFill="1" applyBorder="1" applyAlignment="1">
      <alignment wrapText="1"/>
    </xf>
    <xf numFmtId="0" fontId="11" fillId="0" borderId="11" xfId="0" applyFont="1" applyFill="1" applyBorder="1" applyAlignment="1">
      <alignment vertical="center"/>
    </xf>
    <xf numFmtId="0" fontId="11" fillId="0" borderId="21" xfId="0" applyFont="1" applyFill="1" applyBorder="1" applyAlignment="1">
      <alignment vertical="center"/>
    </xf>
    <xf numFmtId="0" fontId="24" fillId="0" borderId="0" xfId="0" applyFont="1" applyFill="1" applyAlignment="1">
      <alignment horizontal="center"/>
    </xf>
    <xf numFmtId="0" fontId="12" fillId="11" borderId="13" xfId="0" applyFont="1" applyFill="1" applyBorder="1" applyAlignment="1">
      <alignment horizontal="center" vertical="center" wrapText="1"/>
    </xf>
    <xf numFmtId="0" fontId="0" fillId="8" borderId="1" xfId="0" applyFill="1" applyBorder="1" applyAlignment="1">
      <alignment horizontal="center"/>
    </xf>
    <xf numFmtId="0" fontId="22" fillId="0" borderId="0" xfId="5" applyAlignment="1">
      <alignment horizontal="center"/>
    </xf>
    <xf numFmtId="0" fontId="22" fillId="0" borderId="0" xfId="5" applyAlignment="1"/>
    <xf numFmtId="0" fontId="7" fillId="0" borderId="0" xfId="0" applyFont="1" applyBorder="1" applyAlignment="1">
      <alignment horizontal="center"/>
    </xf>
    <xf numFmtId="0" fontId="0" fillId="0" borderId="0" xfId="0" applyBorder="1" applyAlignment="1">
      <alignment horizontal="center"/>
    </xf>
    <xf numFmtId="9" fontId="9" fillId="6" borderId="2" xfId="4" applyFont="1" applyFill="1" applyBorder="1" applyAlignment="1">
      <alignment horizontal="center"/>
    </xf>
    <xf numFmtId="0" fontId="22" fillId="0" borderId="0" xfId="5" applyProtection="1">
      <protection locked="0"/>
    </xf>
    <xf numFmtId="0" fontId="11" fillId="0" borderId="10" xfId="0" applyFont="1" applyFill="1" applyBorder="1" applyAlignment="1" applyProtection="1">
      <alignment horizontal="center"/>
    </xf>
    <xf numFmtId="166" fontId="11" fillId="0" borderId="9" xfId="0" applyNumberFormat="1" applyFont="1" applyFill="1" applyBorder="1" applyAlignment="1" applyProtection="1">
      <alignment horizontal="center"/>
    </xf>
    <xf numFmtId="0" fontId="12" fillId="0" borderId="1" xfId="0" applyFont="1" applyFill="1" applyBorder="1" applyAlignment="1" applyProtection="1">
      <alignment horizontal="center"/>
    </xf>
    <xf numFmtId="166" fontId="12" fillId="0" borderId="1" xfId="0" applyNumberFormat="1" applyFont="1" applyFill="1" applyBorder="1" applyAlignment="1" applyProtection="1">
      <alignment horizontal="center"/>
    </xf>
    <xf numFmtId="0" fontId="0" fillId="0" borderId="0" xfId="0" applyAlignment="1" applyProtection="1">
      <alignment horizontal="center"/>
    </xf>
    <xf numFmtId="0" fontId="0" fillId="0" borderId="0" xfId="0" applyProtection="1"/>
    <xf numFmtId="0" fontId="8" fillId="0" borderId="0" xfId="0" applyFont="1" applyFill="1" applyBorder="1" applyAlignment="1" applyProtection="1"/>
    <xf numFmtId="22" fontId="8" fillId="0" borderId="0" xfId="0" applyNumberFormat="1" applyFont="1" applyFill="1" applyBorder="1" applyAlignment="1" applyProtection="1"/>
    <xf numFmtId="0" fontId="11" fillId="0" borderId="0" xfId="0" applyFont="1" applyFill="1" applyBorder="1" applyAlignment="1" applyProtection="1">
      <alignment horizontal="center"/>
    </xf>
    <xf numFmtId="0" fontId="12" fillId="0" borderId="0" xfId="0" applyFont="1" applyFill="1" applyBorder="1" applyAlignment="1" applyProtection="1">
      <alignment horizontal="center"/>
    </xf>
    <xf numFmtId="0" fontId="12" fillId="0" borderId="0" xfId="0" applyFont="1" applyFill="1" applyBorder="1" applyAlignment="1" applyProtection="1"/>
    <xf numFmtId="0" fontId="11" fillId="0" borderId="0" xfId="0" applyFont="1" applyFill="1" applyAlignment="1" applyProtection="1">
      <alignment horizontal="center"/>
    </xf>
    <xf numFmtId="0" fontId="12" fillId="0" borderId="0" xfId="0" applyFont="1" applyFill="1" applyBorder="1" applyAlignment="1" applyProtection="1">
      <alignment horizontal="right" vertical="center"/>
    </xf>
    <xf numFmtId="0" fontId="11" fillId="0" borderId="0" xfId="0" applyFont="1" applyFill="1" applyBorder="1" applyAlignment="1" applyProtection="1">
      <alignment horizontal="left"/>
    </xf>
    <xf numFmtId="0" fontId="12" fillId="0" borderId="0" xfId="0" applyFont="1" applyFill="1" applyBorder="1" applyAlignment="1" applyProtection="1">
      <alignment vertical="center"/>
    </xf>
    <xf numFmtId="0" fontId="0" fillId="0" borderId="0" xfId="0" applyBorder="1" applyProtection="1"/>
    <xf numFmtId="0" fontId="12" fillId="0" borderId="15" xfId="0" applyFont="1" applyFill="1" applyBorder="1" applyAlignment="1" applyProtection="1">
      <alignment wrapText="1"/>
    </xf>
    <xf numFmtId="0" fontId="12" fillId="9" borderId="10" xfId="0" applyFont="1" applyFill="1" applyBorder="1" applyAlignment="1" applyProtection="1">
      <alignment horizontal="center" vertical="center"/>
    </xf>
    <xf numFmtId="0" fontId="12" fillId="13" borderId="10" xfId="0" applyFont="1" applyFill="1" applyBorder="1" applyAlignment="1" applyProtection="1">
      <alignment horizontal="center" vertical="center"/>
    </xf>
    <xf numFmtId="0" fontId="12" fillId="11" borderId="10" xfId="0" applyFont="1" applyFill="1" applyBorder="1" applyAlignment="1" applyProtection="1">
      <alignment horizontal="center" vertical="center" wrapText="1"/>
    </xf>
    <xf numFmtId="0" fontId="12" fillId="6" borderId="10" xfId="0" applyFont="1" applyFill="1" applyBorder="1" applyAlignment="1" applyProtection="1">
      <alignment horizontal="center" vertical="center"/>
    </xf>
    <xf numFmtId="0" fontId="12" fillId="10" borderId="10" xfId="0" applyFont="1" applyFill="1" applyBorder="1" applyAlignment="1" applyProtection="1">
      <alignment horizontal="center" vertical="center" wrapText="1"/>
    </xf>
    <xf numFmtId="0" fontId="12" fillId="14" borderId="10" xfId="0" applyFont="1" applyFill="1" applyBorder="1" applyAlignment="1" applyProtection="1">
      <alignment horizontal="center" vertical="center" wrapText="1"/>
    </xf>
    <xf numFmtId="0" fontId="12" fillId="12" borderId="10" xfId="0" applyFont="1" applyFill="1" applyBorder="1" applyAlignment="1" applyProtection="1">
      <alignment horizontal="center" vertical="center" wrapText="1"/>
    </xf>
    <xf numFmtId="0" fontId="12" fillId="15" borderId="10" xfId="0" applyFont="1" applyFill="1" applyBorder="1" applyAlignment="1" applyProtection="1">
      <alignment horizontal="center" vertical="center"/>
    </xf>
    <xf numFmtId="0" fontId="4" fillId="0" borderId="9" xfId="0" applyFont="1" applyBorder="1" applyAlignment="1" applyProtection="1">
      <alignment horizontal="center" vertical="center" wrapText="1"/>
    </xf>
    <xf numFmtId="0" fontId="0" fillId="0" borderId="0" xfId="0" applyAlignment="1" applyProtection="1">
      <alignment vertical="center"/>
    </xf>
    <xf numFmtId="0" fontId="12" fillId="0" borderId="12" xfId="0" applyFont="1" applyFill="1" applyBorder="1" applyAlignment="1" applyProtection="1">
      <alignment wrapText="1"/>
    </xf>
    <xf numFmtId="166" fontId="11" fillId="0" borderId="10" xfId="0" applyNumberFormat="1" applyFont="1" applyFill="1" applyBorder="1" applyAlignment="1" applyProtection="1">
      <alignment horizontal="center"/>
    </xf>
    <xf numFmtId="2" fontId="11" fillId="0" borderId="10" xfId="4" applyNumberFormat="1" applyFont="1" applyFill="1" applyBorder="1" applyAlignment="1" applyProtection="1">
      <alignment horizontal="center"/>
    </xf>
    <xf numFmtId="2" fontId="11" fillId="0" borderId="10" xfId="0" applyNumberFormat="1" applyFont="1" applyFill="1" applyBorder="1" applyAlignment="1" applyProtection="1">
      <alignment horizontal="center"/>
    </xf>
    <xf numFmtId="167" fontId="11" fillId="0" borderId="10" xfId="0" applyNumberFormat="1" applyFont="1" applyFill="1" applyBorder="1" applyAlignment="1" applyProtection="1">
      <alignment horizontal="center"/>
    </xf>
    <xf numFmtId="166" fontId="0" fillId="0" borderId="9" xfId="4" applyNumberFormat="1" applyFont="1" applyBorder="1" applyAlignment="1" applyProtection="1">
      <alignment horizontal="center"/>
    </xf>
    <xf numFmtId="0" fontId="11" fillId="0" borderId="1" xfId="0" applyFont="1" applyFill="1" applyBorder="1" applyAlignment="1" applyProtection="1">
      <alignment horizontal="center"/>
    </xf>
    <xf numFmtId="0" fontId="14" fillId="0" borderId="0" xfId="0" applyFont="1" applyAlignment="1" applyProtection="1">
      <alignment horizontal="right"/>
    </xf>
    <xf numFmtId="0" fontId="7" fillId="0" borderId="0" xfId="0" applyFont="1" applyProtection="1"/>
    <xf numFmtId="0" fontId="8" fillId="0" borderId="19" xfId="0" applyFont="1" applyFill="1" applyBorder="1" applyAlignment="1" applyProtection="1">
      <alignment horizontal="right"/>
    </xf>
    <xf numFmtId="0" fontId="11" fillId="0" borderId="0" xfId="0" applyFont="1" applyFill="1" applyProtection="1"/>
    <xf numFmtId="0" fontId="8" fillId="9" borderId="16" xfId="0" applyFont="1" applyFill="1" applyBorder="1" applyAlignment="1" applyProtection="1">
      <alignment horizontal="right" vertical="center"/>
    </xf>
    <xf numFmtId="0" fontId="11" fillId="0" borderId="0" xfId="0" applyFont="1" applyFill="1" applyBorder="1" applyAlignment="1" applyProtection="1">
      <alignment vertical="center"/>
    </xf>
    <xf numFmtId="0" fontId="11" fillId="0" borderId="0" xfId="0" applyFont="1" applyFill="1" applyBorder="1" applyAlignment="1" applyProtection="1">
      <alignment horizontal="center" vertical="center"/>
    </xf>
    <xf numFmtId="0" fontId="11" fillId="0" borderId="15" xfId="0" applyFont="1" applyFill="1" applyBorder="1" applyAlignment="1" applyProtection="1">
      <alignment horizontal="center" vertical="center"/>
    </xf>
    <xf numFmtId="0" fontId="8" fillId="13" borderId="13" xfId="0" applyFont="1" applyFill="1" applyBorder="1" applyAlignment="1" applyProtection="1">
      <alignment horizontal="right" vertical="center"/>
    </xf>
    <xf numFmtId="0" fontId="8" fillId="11" borderId="13" xfId="0" applyFont="1" applyFill="1" applyBorder="1" applyAlignment="1" applyProtection="1">
      <alignment horizontal="right" vertical="center"/>
    </xf>
    <xf numFmtId="0" fontId="8" fillId="6" borderId="13" xfId="0" applyFont="1" applyFill="1" applyBorder="1" applyAlignment="1" applyProtection="1">
      <alignment horizontal="right" vertical="center"/>
    </xf>
    <xf numFmtId="0" fontId="8" fillId="10" borderId="13" xfId="0" applyFont="1" applyFill="1" applyBorder="1" applyAlignment="1" applyProtection="1">
      <alignment horizontal="right" vertical="center"/>
    </xf>
    <xf numFmtId="0" fontId="8" fillId="14" borderId="13" xfId="0" applyFont="1" applyFill="1" applyBorder="1" applyAlignment="1" applyProtection="1">
      <alignment horizontal="right" vertical="center"/>
    </xf>
    <xf numFmtId="0" fontId="8" fillId="12" borderId="13" xfId="0" applyFont="1" applyFill="1" applyBorder="1" applyAlignment="1" applyProtection="1">
      <alignment horizontal="right" vertical="center"/>
    </xf>
    <xf numFmtId="0" fontId="8" fillId="15" borderId="14" xfId="0" applyFont="1" applyFill="1" applyBorder="1" applyAlignment="1" applyProtection="1">
      <alignment horizontal="right" vertical="center"/>
    </xf>
    <xf numFmtId="0" fontId="11" fillId="0" borderId="1" xfId="0" applyFont="1" applyFill="1" applyBorder="1" applyAlignment="1" applyProtection="1">
      <alignment vertical="center"/>
    </xf>
    <xf numFmtId="0" fontId="11" fillId="0" borderId="1" xfId="0" applyFont="1" applyFill="1" applyBorder="1" applyAlignment="1" applyProtection="1">
      <alignment horizontal="center" vertical="center"/>
    </xf>
    <xf numFmtId="0" fontId="11" fillId="0" borderId="12" xfId="0" applyFont="1" applyFill="1" applyBorder="1" applyAlignment="1" applyProtection="1">
      <alignment horizontal="center" vertical="center"/>
    </xf>
    <xf numFmtId="0" fontId="19" fillId="0" borderId="0" xfId="0" applyFont="1" applyFill="1" applyAlignment="1" applyProtection="1">
      <alignment horizontal="right" vertical="center"/>
    </xf>
    <xf numFmtId="0" fontId="19" fillId="0" borderId="0" xfId="0" applyFont="1" applyFill="1" applyBorder="1" applyAlignment="1" applyProtection="1">
      <alignment horizontal="right"/>
    </xf>
    <xf numFmtId="0" fontId="8" fillId="0" borderId="0" xfId="0" applyFont="1" applyFill="1" applyProtection="1"/>
    <xf numFmtId="0" fontId="15" fillId="0" borderId="0" xfId="0" applyFont="1" applyAlignment="1" applyProtection="1">
      <alignment horizontal="right" vertical="center"/>
    </xf>
    <xf numFmtId="0" fontId="0" fillId="0" borderId="0" xfId="0" applyBorder="1" applyAlignment="1" applyProtection="1">
      <alignment vertical="center"/>
    </xf>
    <xf numFmtId="0" fontId="0" fillId="0" borderId="0" xfId="0" applyBorder="1" applyAlignment="1" applyProtection="1">
      <alignment horizontal="center" vertical="center"/>
    </xf>
    <xf numFmtId="0" fontId="18" fillId="0" borderId="0" xfId="0" applyFont="1" applyFill="1" applyBorder="1" applyAlignment="1" applyProtection="1">
      <alignment horizontal="right"/>
    </xf>
    <xf numFmtId="0" fontId="0" fillId="0" borderId="0" xfId="0" applyFill="1" applyBorder="1" applyAlignment="1" applyProtection="1">
      <alignment horizontal="center"/>
    </xf>
    <xf numFmtId="0" fontId="0" fillId="0" borderId="0" xfId="0" applyFill="1" applyBorder="1" applyProtection="1"/>
    <xf numFmtId="0" fontId="18" fillId="0" borderId="0" xfId="0" applyFont="1" applyFill="1" applyBorder="1" applyAlignment="1" applyProtection="1">
      <alignment horizontal="right" vertical="center"/>
    </xf>
    <xf numFmtId="0" fontId="0" fillId="0" borderId="0" xfId="0" applyFill="1" applyBorder="1" applyAlignment="1" applyProtection="1">
      <alignment vertical="center"/>
    </xf>
    <xf numFmtId="0" fontId="0" fillId="0" borderId="0" xfId="0" applyFill="1" applyBorder="1" applyAlignment="1" applyProtection="1">
      <alignment horizontal="center" vertical="center"/>
    </xf>
    <xf numFmtId="0" fontId="14" fillId="0" borderId="0" xfId="0" applyFont="1" applyFill="1" applyBorder="1" applyAlignment="1" applyProtection="1">
      <alignment horizontal="right"/>
    </xf>
    <xf numFmtId="0" fontId="16" fillId="0" borderId="0" xfId="0" applyFont="1" applyFill="1" applyAlignment="1" applyProtection="1"/>
    <xf numFmtId="0" fontId="20" fillId="0" borderId="0" xfId="0" applyFont="1" applyFill="1" applyAlignment="1" applyProtection="1">
      <alignment horizontal="right" vertical="center"/>
    </xf>
    <xf numFmtId="0" fontId="19" fillId="0" borderId="0" xfId="0" applyFont="1" applyFill="1" applyAlignment="1" applyProtection="1">
      <alignment horizontal="right"/>
    </xf>
    <xf numFmtId="0" fontId="19" fillId="0" borderId="0" xfId="0" applyFont="1" applyFill="1" applyBorder="1" applyAlignment="1" applyProtection="1">
      <alignment horizontal="right" vertical="center"/>
    </xf>
    <xf numFmtId="0" fontId="0" fillId="0" borderId="0" xfId="0" applyFill="1" applyAlignment="1" applyProtection="1">
      <alignment horizontal="center"/>
    </xf>
    <xf numFmtId="0" fontId="0" fillId="0" borderId="0" xfId="0" applyFill="1" applyProtection="1"/>
    <xf numFmtId="0" fontId="4" fillId="0" borderId="0" xfId="0" applyFont="1" applyFill="1" applyBorder="1" applyAlignment="1"/>
    <xf numFmtId="0" fontId="0" fillId="0" borderId="0" xfId="0" applyFont="1" applyAlignment="1"/>
    <xf numFmtId="0" fontId="0" fillId="8" borderId="0" xfId="0" applyFont="1" applyFill="1" applyAlignment="1"/>
    <xf numFmtId="0" fontId="8" fillId="0" borderId="26" xfId="0" applyFont="1" applyBorder="1" applyAlignment="1">
      <alignment horizontal="center"/>
    </xf>
    <xf numFmtId="49" fontId="12" fillId="9" borderId="2" xfId="0" applyNumberFormat="1" applyFont="1" applyFill="1" applyBorder="1" applyAlignment="1">
      <alignment horizontal="center"/>
    </xf>
    <xf numFmtId="49" fontId="4" fillId="5" borderId="2" xfId="0" applyNumberFormat="1" applyFont="1" applyFill="1" applyBorder="1" applyAlignment="1">
      <alignment horizontal="center"/>
    </xf>
    <xf numFmtId="49" fontId="0" fillId="0" borderId="0" xfId="0" applyNumberFormat="1" applyFont="1" applyFill="1" applyAlignment="1" applyProtection="1">
      <alignment horizontal="left"/>
      <protection locked="0"/>
    </xf>
    <xf numFmtId="49" fontId="0" fillId="0" borderId="0" xfId="0" applyNumberFormat="1" applyAlignment="1">
      <alignment horizontal="left"/>
    </xf>
    <xf numFmtId="49" fontId="1" fillId="0" borderId="0" xfId="0" applyNumberFormat="1" applyFont="1" applyFill="1" applyAlignment="1" applyProtection="1">
      <alignment horizontal="left"/>
      <protection locked="0"/>
    </xf>
    <xf numFmtId="0" fontId="7" fillId="0" borderId="23" xfId="0" applyFont="1" applyBorder="1" applyAlignment="1">
      <alignment horizontal="right"/>
    </xf>
    <xf numFmtId="0" fontId="8" fillId="0" borderId="0" xfId="0" applyFont="1" applyFill="1"/>
    <xf numFmtId="0" fontId="12" fillId="0" borderId="0" xfId="0" applyFont="1" applyFill="1" applyBorder="1" applyAlignment="1">
      <alignment vertical="center"/>
    </xf>
    <xf numFmtId="0" fontId="17" fillId="0" borderId="0" xfId="0" applyFont="1" applyFill="1" applyBorder="1" applyAlignment="1" applyProtection="1">
      <alignment vertical="center"/>
    </xf>
    <xf numFmtId="0" fontId="7" fillId="0" borderId="0" xfId="0" applyFont="1" applyAlignment="1">
      <alignment horizontal="center"/>
    </xf>
    <xf numFmtId="0" fontId="12" fillId="13" borderId="13" xfId="0" applyFont="1" applyFill="1" applyBorder="1" applyAlignment="1">
      <alignment horizontal="center" vertical="center" wrapText="1"/>
    </xf>
    <xf numFmtId="0" fontId="12" fillId="6" borderId="10" xfId="0" applyFont="1" applyFill="1" applyBorder="1" applyAlignment="1">
      <alignment horizontal="center" vertical="center"/>
    </xf>
    <xf numFmtId="0" fontId="12" fillId="15" borderId="10" xfId="0" applyFont="1" applyFill="1" applyBorder="1" applyAlignment="1">
      <alignment horizontal="center" vertical="center"/>
    </xf>
    <xf numFmtId="0" fontId="12" fillId="9" borderId="10" xfId="0" applyFont="1" applyFill="1" applyBorder="1" applyAlignment="1">
      <alignment horizontal="center" vertical="center"/>
    </xf>
    <xf numFmtId="0" fontId="4" fillId="12" borderId="2" xfId="0" applyFont="1" applyFill="1" applyBorder="1" applyAlignment="1">
      <alignment horizontal="center"/>
    </xf>
    <xf numFmtId="0" fontId="0" fillId="0" borderId="7" xfId="0" applyBorder="1" applyAlignment="1">
      <alignment horizontal="center"/>
    </xf>
    <xf numFmtId="0" fontId="13" fillId="7" borderId="0" xfId="0" applyFont="1" applyFill="1" applyBorder="1" applyAlignment="1">
      <alignment horizontal="center"/>
    </xf>
    <xf numFmtId="0" fontId="0" fillId="0" borderId="0" xfId="0" applyFill="1" applyBorder="1"/>
    <xf numFmtId="2" fontId="0" fillId="0" borderId="3" xfId="0" applyNumberFormat="1" applyBorder="1" applyAlignment="1">
      <alignment horizontal="center"/>
    </xf>
    <xf numFmtId="2" fontId="0" fillId="0" borderId="7" xfId="0" applyNumberFormat="1" applyBorder="1" applyAlignment="1">
      <alignment horizontal="center"/>
    </xf>
    <xf numFmtId="0" fontId="0" fillId="0" borderId="0" xfId="0" applyFont="1" applyAlignment="1">
      <alignment horizontal="left"/>
    </xf>
    <xf numFmtId="0" fontId="0" fillId="8" borderId="0" xfId="0" applyFont="1" applyFill="1" applyAlignment="1">
      <alignment horizontal="left"/>
    </xf>
    <xf numFmtId="2" fontId="11" fillId="0" borderId="1" xfId="0" applyNumberFormat="1" applyFont="1" applyFill="1" applyBorder="1" applyAlignment="1">
      <alignment horizontal="center"/>
    </xf>
    <xf numFmtId="0" fontId="8" fillId="0" borderId="0" xfId="0" applyFont="1" applyFill="1" applyAlignment="1">
      <alignment horizontal="center"/>
    </xf>
    <xf numFmtId="2" fontId="24" fillId="0" borderId="1" xfId="0" applyNumberFormat="1" applyFont="1" applyFill="1" applyBorder="1" applyAlignment="1">
      <alignment horizontal="center"/>
    </xf>
    <xf numFmtId="0" fontId="11" fillId="0" borderId="0" xfId="0" applyFont="1" applyAlignment="1">
      <alignment horizontal="center"/>
    </xf>
    <xf numFmtId="0" fontId="11" fillId="0" borderId="0" xfId="0" applyFont="1" applyAlignment="1" applyProtection="1">
      <alignment horizontal="center"/>
    </xf>
    <xf numFmtId="0" fontId="11" fillId="0" borderId="0" xfId="0" applyFont="1" applyProtection="1"/>
    <xf numFmtId="0" fontId="8" fillId="0" borderId="1" xfId="0" applyFont="1" applyFill="1" applyBorder="1" applyAlignment="1" applyProtection="1">
      <alignment horizontal="center"/>
      <protection locked="0"/>
    </xf>
    <xf numFmtId="0" fontId="8" fillId="0" borderId="0" xfId="0" applyFont="1" applyFill="1" applyBorder="1" applyAlignment="1" applyProtection="1">
      <alignment horizontal="center"/>
      <protection locked="0"/>
    </xf>
    <xf numFmtId="0" fontId="8" fillId="0" borderId="4" xfId="0" applyFont="1" applyBorder="1" applyAlignment="1" applyProtection="1">
      <alignment horizontal="left"/>
      <protection locked="0"/>
    </xf>
    <xf numFmtId="0" fontId="8" fillId="0" borderId="4" xfId="0" applyFont="1" applyBorder="1" applyAlignment="1" applyProtection="1">
      <alignment horizontal="center"/>
      <protection locked="0"/>
    </xf>
    <xf numFmtId="0" fontId="8" fillId="0" borderId="3" xfId="0" applyFont="1" applyBorder="1" applyAlignment="1" applyProtection="1">
      <alignment horizontal="left"/>
      <protection locked="0"/>
    </xf>
    <xf numFmtId="0" fontId="8" fillId="0" borderId="3" xfId="0" applyFont="1" applyBorder="1" applyAlignment="1" applyProtection="1">
      <alignment horizontal="center"/>
      <protection locked="0"/>
    </xf>
    <xf numFmtId="0" fontId="8" fillId="0" borderId="5" xfId="0" applyFont="1" applyBorder="1" applyAlignment="1" applyProtection="1">
      <alignment horizontal="left"/>
      <protection locked="0"/>
    </xf>
    <xf numFmtId="0" fontId="8" fillId="0" borderId="5" xfId="0" applyFont="1" applyBorder="1" applyAlignment="1" applyProtection="1">
      <alignment horizontal="center"/>
      <protection locked="0"/>
    </xf>
    <xf numFmtId="0" fontId="8" fillId="0" borderId="7" xfId="0" applyFont="1" applyBorder="1" applyAlignment="1" applyProtection="1">
      <alignment horizontal="center"/>
      <protection locked="0"/>
    </xf>
    <xf numFmtId="14" fontId="11" fillId="0" borderId="0" xfId="0" applyNumberFormat="1" applyFont="1"/>
    <xf numFmtId="0" fontId="12" fillId="9" borderId="2" xfId="0" applyNumberFormat="1" applyFont="1" applyFill="1" applyBorder="1" applyAlignment="1">
      <alignment horizontal="center" wrapText="1"/>
    </xf>
    <xf numFmtId="0" fontId="12" fillId="9" borderId="2" xfId="0" applyNumberFormat="1" applyFont="1" applyFill="1" applyBorder="1" applyAlignment="1">
      <alignment horizontal="center"/>
    </xf>
    <xf numFmtId="14" fontId="12" fillId="9" borderId="2" xfId="0" applyNumberFormat="1" applyFont="1" applyFill="1" applyBorder="1" applyAlignment="1">
      <alignment horizontal="center"/>
    </xf>
    <xf numFmtId="0" fontId="0" fillId="0" borderId="0" xfId="0" applyFont="1" applyAlignment="1">
      <alignment horizontal="center"/>
    </xf>
    <xf numFmtId="0" fontId="0" fillId="8" borderId="0" xfId="0" applyFont="1" applyFill="1" applyAlignment="1">
      <alignment horizontal="center"/>
    </xf>
    <xf numFmtId="0" fontId="4" fillId="15" borderId="2" xfId="0" applyFont="1" applyFill="1" applyBorder="1" applyAlignment="1">
      <alignment horizontal="center"/>
    </xf>
    <xf numFmtId="0" fontId="5" fillId="8" borderId="10" xfId="0" applyFont="1" applyFill="1" applyBorder="1" applyAlignment="1">
      <alignment horizontal="center"/>
    </xf>
    <xf numFmtId="0" fontId="4" fillId="2" borderId="2" xfId="1" applyFont="1" applyBorder="1" applyAlignment="1">
      <alignment horizontal="center"/>
    </xf>
    <xf numFmtId="0" fontId="4" fillId="2" borderId="2" xfId="1" applyFont="1" applyBorder="1" applyAlignment="1">
      <alignment horizontal="center"/>
    </xf>
    <xf numFmtId="0" fontId="8" fillId="0" borderId="0" xfId="0" applyFont="1" applyBorder="1" applyAlignment="1">
      <alignment horizontal="center"/>
    </xf>
    <xf numFmtId="0" fontId="4" fillId="2" borderId="2" xfId="1" applyFont="1" applyBorder="1" applyAlignment="1">
      <alignment horizontal="center"/>
    </xf>
    <xf numFmtId="0" fontId="4" fillId="17" borderId="2" xfId="6" applyFont="1" applyBorder="1" applyAlignment="1">
      <alignment horizontal="center"/>
    </xf>
    <xf numFmtId="0" fontId="4" fillId="19" borderId="2" xfId="8" applyFont="1" applyBorder="1" applyAlignment="1">
      <alignment horizontal="center"/>
    </xf>
    <xf numFmtId="0" fontId="2" fillId="17" borderId="1" xfId="6" applyBorder="1"/>
    <xf numFmtId="0" fontId="4" fillId="11" borderId="2" xfId="1" applyFont="1" applyFill="1" applyBorder="1" applyAlignment="1">
      <alignment horizontal="center"/>
    </xf>
    <xf numFmtId="14" fontId="12" fillId="11" borderId="2" xfId="0" applyNumberFormat="1" applyFont="1" applyFill="1" applyBorder="1" applyAlignment="1">
      <alignment horizontal="center"/>
    </xf>
    <xf numFmtId="0" fontId="2" fillId="19" borderId="2" xfId="8" applyBorder="1"/>
    <xf numFmtId="0" fontId="0" fillId="15" borderId="2" xfId="0" applyFill="1" applyBorder="1"/>
    <xf numFmtId="0" fontId="0" fillId="12" borderId="2" xfId="0" applyFill="1" applyBorder="1"/>
    <xf numFmtId="0" fontId="0" fillId="20" borderId="2" xfId="0" applyFill="1" applyBorder="1"/>
    <xf numFmtId="0" fontId="0" fillId="0" borderId="8" xfId="0" applyBorder="1"/>
    <xf numFmtId="0" fontId="0" fillId="0" borderId="0" xfId="0" applyAlignment="1">
      <alignment horizontal="right"/>
    </xf>
    <xf numFmtId="0" fontId="0" fillId="0" borderId="1" xfId="0" applyBorder="1" applyAlignment="1">
      <alignment horizontal="center"/>
    </xf>
    <xf numFmtId="0" fontId="0" fillId="0" borderId="8" xfId="0" applyBorder="1" applyAlignment="1">
      <alignment horizontal="right"/>
    </xf>
    <xf numFmtId="0" fontId="7" fillId="0" borderId="3" xfId="0" applyFont="1" applyBorder="1" applyAlignment="1">
      <alignment horizontal="right"/>
    </xf>
    <xf numFmtId="0" fontId="7" fillId="0" borderId="4" xfId="0" applyFont="1" applyBorder="1" applyAlignment="1">
      <alignment horizontal="right"/>
    </xf>
    <xf numFmtId="0" fontId="7" fillId="0" borderId="17" xfId="0" applyFont="1" applyBorder="1" applyAlignment="1">
      <alignment horizontal="right"/>
    </xf>
    <xf numFmtId="0" fontId="4" fillId="20" borderId="2" xfId="0" applyFont="1" applyFill="1" applyBorder="1" applyAlignment="1">
      <alignment horizontal="center"/>
    </xf>
    <xf numFmtId="0" fontId="33" fillId="2" borderId="2" xfId="1" applyFont="1" applyBorder="1" applyAlignment="1">
      <alignment horizontal="right"/>
    </xf>
    <xf numFmtId="0" fontId="13" fillId="11" borderId="2" xfId="1" applyFont="1" applyFill="1" applyBorder="1" applyAlignment="1">
      <alignment horizontal="right"/>
    </xf>
    <xf numFmtId="0" fontId="0" fillId="0" borderId="0" xfId="0" applyFill="1" applyAlignment="1">
      <alignment horizontal="right"/>
    </xf>
    <xf numFmtId="0" fontId="4" fillId="2" borderId="2" xfId="1" applyFont="1" applyBorder="1" applyAlignment="1">
      <alignment horizontal="right"/>
    </xf>
    <xf numFmtId="0" fontId="9" fillId="0" borderId="15" xfId="0" applyFont="1" applyFill="1" applyBorder="1" applyAlignment="1">
      <alignment horizontal="right" vertical="center"/>
    </xf>
    <xf numFmtId="0" fontId="4" fillId="15" borderId="25" xfId="0" applyFont="1" applyFill="1" applyBorder="1" applyAlignment="1">
      <alignment horizontal="center"/>
    </xf>
    <xf numFmtId="0" fontId="0" fillId="0" borderId="11" xfId="0" applyBorder="1" applyAlignment="1">
      <alignment horizontal="center"/>
    </xf>
    <xf numFmtId="0" fontId="0" fillId="0" borderId="21" xfId="0" applyBorder="1" applyAlignment="1">
      <alignment horizontal="center"/>
    </xf>
    <xf numFmtId="0" fontId="4" fillId="17" borderId="2" xfId="6" applyFont="1" applyBorder="1" applyAlignment="1">
      <alignment horizontal="right"/>
    </xf>
    <xf numFmtId="0" fontId="4" fillId="19" borderId="2" xfId="8" applyFont="1" applyBorder="1" applyAlignment="1">
      <alignment horizontal="right"/>
    </xf>
    <xf numFmtId="0" fontId="4" fillId="15" borderId="2" xfId="0" applyFont="1" applyFill="1" applyBorder="1" applyAlignment="1">
      <alignment horizontal="right"/>
    </xf>
    <xf numFmtId="0" fontId="4" fillId="12" borderId="2" xfId="0" applyFont="1" applyFill="1" applyBorder="1" applyAlignment="1">
      <alignment horizontal="right"/>
    </xf>
    <xf numFmtId="0" fontId="4" fillId="20" borderId="2" xfId="0" applyFont="1" applyFill="1" applyBorder="1" applyAlignment="1">
      <alignment horizontal="right"/>
    </xf>
    <xf numFmtId="0" fontId="11" fillId="21" borderId="0" xfId="0" applyFont="1" applyFill="1" applyAlignment="1"/>
    <xf numFmtId="0" fontId="4" fillId="21" borderId="2" xfId="0" applyFont="1" applyFill="1" applyBorder="1" applyAlignment="1">
      <alignment horizontal="center"/>
    </xf>
    <xf numFmtId="0" fontId="4" fillId="21" borderId="2" xfId="1" applyFont="1" applyFill="1" applyBorder="1" applyAlignment="1">
      <alignment horizontal="center"/>
    </xf>
    <xf numFmtId="0" fontId="4" fillId="22" borderId="2" xfId="0" applyFont="1" applyFill="1" applyBorder="1" applyAlignment="1">
      <alignment horizontal="center"/>
    </xf>
    <xf numFmtId="0" fontId="4" fillId="22" borderId="2" xfId="0" applyFont="1" applyFill="1" applyBorder="1"/>
    <xf numFmtId="0" fontId="11" fillId="22" borderId="0" xfId="0" applyFont="1" applyFill="1" applyAlignment="1"/>
    <xf numFmtId="0" fontId="11" fillId="23" borderId="0" xfId="0" applyFont="1" applyFill="1" applyAlignment="1"/>
    <xf numFmtId="0" fontId="4" fillId="23" borderId="2" xfId="0" applyFont="1" applyFill="1" applyBorder="1"/>
    <xf numFmtId="0" fontId="4" fillId="23" borderId="2" xfId="1" applyFont="1" applyFill="1" applyBorder="1" applyAlignment="1">
      <alignment horizontal="center"/>
    </xf>
    <xf numFmtId="9" fontId="0" fillId="0" borderId="0" xfId="0" applyNumberFormat="1"/>
    <xf numFmtId="9" fontId="0" fillId="0" borderId="0" xfId="0" applyNumberFormat="1" applyAlignment="1">
      <alignment horizontal="center"/>
    </xf>
    <xf numFmtId="0" fontId="15" fillId="0" borderId="0" xfId="0" applyFont="1"/>
    <xf numFmtId="0" fontId="2" fillId="14" borderId="22" xfId="3" applyFont="1" applyFill="1" applyAlignment="1">
      <alignment horizontal="center"/>
    </xf>
    <xf numFmtId="0" fontId="7" fillId="10" borderId="3" xfId="0" applyFont="1" applyFill="1" applyBorder="1" applyAlignment="1">
      <alignment horizontal="center"/>
    </xf>
    <xf numFmtId="0" fontId="7" fillId="11" borderId="3" xfId="0" applyFont="1" applyFill="1" applyBorder="1" applyAlignment="1">
      <alignment horizontal="center"/>
    </xf>
    <xf numFmtId="0" fontId="8" fillId="13" borderId="3" xfId="0" applyFont="1" applyFill="1" applyBorder="1" applyAlignment="1" applyProtection="1">
      <alignment horizontal="center"/>
      <protection locked="0"/>
    </xf>
    <xf numFmtId="0" fontId="9" fillId="0" borderId="15" xfId="0" applyFont="1" applyFill="1" applyBorder="1" applyAlignment="1">
      <alignment horizontal="center" vertical="center"/>
    </xf>
    <xf numFmtId="0" fontId="0" fillId="0" borderId="0" xfId="0" pivotButton="1" applyAlignment="1">
      <alignment horizontal="center"/>
    </xf>
    <xf numFmtId="0" fontId="0" fillId="0" borderId="0" xfId="0" pivotButton="1" applyAlignment="1">
      <alignment horizontal="center" vertical="center" wrapText="1"/>
    </xf>
    <xf numFmtId="0" fontId="4" fillId="0" borderId="3" xfId="0" applyFont="1" applyBorder="1"/>
    <xf numFmtId="0" fontId="4" fillId="0" borderId="0" xfId="0" pivotButton="1" applyFont="1" applyAlignment="1">
      <alignment horizontal="center"/>
    </xf>
    <xf numFmtId="0" fontId="4" fillId="0" borderId="0" xfId="0" pivotButton="1" applyFont="1"/>
    <xf numFmtId="0" fontId="4" fillId="0" borderId="0" xfId="0" applyFont="1"/>
    <xf numFmtId="0" fontId="4" fillId="0" borderId="0" xfId="0" applyFont="1" applyAlignment="1">
      <alignment horizontal="left"/>
    </xf>
    <xf numFmtId="165" fontId="0" fillId="0" borderId="0" xfId="0" applyNumberFormat="1" applyAlignment="1">
      <alignment horizontal="center"/>
    </xf>
    <xf numFmtId="0" fontId="4" fillId="23" borderId="0" xfId="0" applyFont="1" applyFill="1" applyAlignment="1"/>
    <xf numFmtId="0" fontId="4" fillId="5" borderId="2" xfId="0" applyFont="1" applyFill="1" applyBorder="1" applyAlignment="1">
      <alignment horizontal="left"/>
    </xf>
    <xf numFmtId="1" fontId="1" fillId="0" borderId="0" xfId="0" applyNumberFormat="1" applyFont="1" applyFill="1" applyAlignment="1" applyProtection="1">
      <alignment horizontal="left"/>
      <protection locked="0"/>
    </xf>
    <xf numFmtId="1" fontId="0" fillId="0" borderId="0" xfId="0" applyNumberFormat="1" applyFont="1" applyFill="1" applyAlignment="1" applyProtection="1">
      <alignment horizontal="left"/>
      <protection locked="0"/>
    </xf>
    <xf numFmtId="0" fontId="4" fillId="23" borderId="0" xfId="0" applyFont="1" applyFill="1" applyAlignment="1">
      <alignment horizontal="left"/>
    </xf>
    <xf numFmtId="0" fontId="37" fillId="7" borderId="30" xfId="0" applyFont="1" applyFill="1" applyBorder="1" applyAlignment="1">
      <alignment horizontal="right"/>
    </xf>
    <xf numFmtId="0" fontId="37" fillId="7" borderId="17" xfId="0" applyFont="1" applyFill="1" applyBorder="1" applyAlignment="1">
      <alignment horizontal="right"/>
    </xf>
    <xf numFmtId="0" fontId="4" fillId="0" borderId="4" xfId="0" applyFont="1" applyBorder="1"/>
    <xf numFmtId="166" fontId="41" fillId="0" borderId="4" xfId="4" applyNumberFormat="1" applyFont="1" applyBorder="1" applyAlignment="1">
      <alignment horizontal="center"/>
    </xf>
    <xf numFmtId="9" fontId="42" fillId="7" borderId="30" xfId="0" applyNumberFormat="1" applyFont="1" applyFill="1" applyBorder="1" applyAlignment="1">
      <alignment horizontal="center"/>
    </xf>
    <xf numFmtId="0" fontId="9" fillId="0" borderId="4" xfId="0" applyFont="1" applyBorder="1" applyAlignment="1">
      <alignment horizontal="center"/>
    </xf>
    <xf numFmtId="0" fontId="9" fillId="0" borderId="3" xfId="0" applyFont="1" applyBorder="1" applyAlignment="1">
      <alignment horizontal="center"/>
    </xf>
    <xf numFmtId="0" fontId="9" fillId="0" borderId="5" xfId="0" applyFont="1" applyBorder="1" applyAlignment="1">
      <alignment horizontal="center"/>
    </xf>
    <xf numFmtId="0" fontId="10" fillId="7" borderId="17" xfId="0" applyFont="1" applyFill="1" applyBorder="1" applyAlignment="1">
      <alignment horizontal="center"/>
    </xf>
    <xf numFmtId="0" fontId="43" fillId="0" borderId="4" xfId="0" applyFont="1" applyBorder="1" applyAlignment="1">
      <alignment horizontal="center"/>
    </xf>
    <xf numFmtId="0" fontId="43" fillId="0" borderId="3" xfId="0" applyFont="1" applyBorder="1" applyAlignment="1">
      <alignment horizontal="center"/>
    </xf>
    <xf numFmtId="0" fontId="43" fillId="0" borderId="5" xfId="0" applyFont="1" applyBorder="1" applyAlignment="1">
      <alignment horizontal="center"/>
    </xf>
    <xf numFmtId="167" fontId="45" fillId="0" borderId="4" xfId="0" applyNumberFormat="1" applyFont="1" applyBorder="1" applyAlignment="1">
      <alignment horizontal="center"/>
    </xf>
    <xf numFmtId="167" fontId="46" fillId="7" borderId="6" xfId="0" applyNumberFormat="1" applyFont="1" applyFill="1" applyBorder="1" applyAlignment="1">
      <alignment horizontal="center"/>
    </xf>
    <xf numFmtId="10" fontId="47" fillId="0" borderId="4" xfId="4" applyNumberFormat="1" applyFont="1" applyBorder="1" applyAlignment="1">
      <alignment horizontal="center"/>
    </xf>
    <xf numFmtId="10" fontId="48" fillId="7" borderId="31" xfId="0" applyNumberFormat="1" applyFont="1" applyFill="1" applyBorder="1" applyAlignment="1">
      <alignment horizontal="center"/>
    </xf>
    <xf numFmtId="0" fontId="9" fillId="7" borderId="3" xfId="2" applyFont="1" applyFill="1" applyBorder="1" applyAlignment="1">
      <alignment horizontal="center" vertical="center"/>
    </xf>
    <xf numFmtId="0" fontId="41" fillId="7" borderId="3" xfId="2" applyFont="1" applyFill="1" applyBorder="1" applyAlignment="1">
      <alignment horizontal="center" vertical="center" wrapText="1"/>
    </xf>
    <xf numFmtId="0" fontId="43" fillId="7" borderId="3" xfId="2" applyFont="1" applyFill="1" applyBorder="1" applyAlignment="1">
      <alignment horizontal="center" vertical="center" wrapText="1"/>
    </xf>
    <xf numFmtId="0" fontId="45" fillId="7" borderId="3" xfId="2" applyFont="1" applyFill="1" applyBorder="1" applyAlignment="1">
      <alignment horizontal="center" vertical="center" wrapText="1"/>
    </xf>
    <xf numFmtId="0" fontId="47" fillId="7" borderId="3" xfId="2" applyFont="1" applyFill="1" applyBorder="1" applyAlignment="1">
      <alignment horizontal="center" vertical="center" wrapText="1"/>
    </xf>
    <xf numFmtId="0" fontId="40" fillId="0" borderId="0" xfId="0" applyFont="1" applyAlignment="1"/>
    <xf numFmtId="0" fontId="49" fillId="0" borderId="0" xfId="0" applyFont="1"/>
    <xf numFmtId="0" fontId="36" fillId="0" borderId="0" xfId="0" applyFont="1"/>
    <xf numFmtId="0" fontId="45" fillId="0" borderId="0" xfId="0" applyFont="1"/>
    <xf numFmtId="0" fontId="9" fillId="0" borderId="0" xfId="0" applyFont="1"/>
    <xf numFmtId="0" fontId="47" fillId="0" borderId="0" xfId="0" applyFont="1"/>
    <xf numFmtId="0" fontId="0" fillId="0" borderId="0" xfId="0" applyAlignment="1" applyProtection="1">
      <alignment horizontal="center"/>
      <protection locked="0"/>
    </xf>
    <xf numFmtId="0" fontId="0" fillId="0" borderId="0" xfId="0" applyAlignment="1" applyProtection="1">
      <alignment horizontal="left"/>
      <protection locked="0"/>
    </xf>
    <xf numFmtId="49" fontId="0" fillId="0" borderId="0" xfId="0" applyNumberFormat="1" applyAlignment="1" applyProtection="1">
      <alignment horizontal="left"/>
      <protection locked="0"/>
    </xf>
    <xf numFmtId="165" fontId="0" fillId="0" borderId="0" xfId="0" applyNumberFormat="1" applyAlignment="1" applyProtection="1">
      <alignment horizontal="left"/>
      <protection locked="0"/>
    </xf>
    <xf numFmtId="0" fontId="4" fillId="5" borderId="0" xfId="0" applyFont="1" applyFill="1" applyBorder="1" applyAlignment="1" applyProtection="1">
      <alignment horizontal="center"/>
    </xf>
    <xf numFmtId="0" fontId="3" fillId="3" borderId="0" xfId="2" applyBorder="1" applyAlignment="1" applyProtection="1">
      <alignment horizontal="center"/>
    </xf>
    <xf numFmtId="0" fontId="8" fillId="0" borderId="0" xfId="0" applyFont="1" applyFill="1" applyBorder="1" applyAlignment="1">
      <alignment horizontal="center"/>
    </xf>
    <xf numFmtId="0" fontId="26" fillId="0" borderId="1" xfId="0" applyFont="1" applyFill="1" applyBorder="1" applyAlignment="1">
      <alignment horizontal="right"/>
    </xf>
    <xf numFmtId="0" fontId="26" fillId="0" borderId="1" xfId="0" applyFont="1" applyFill="1" applyBorder="1" applyAlignment="1">
      <alignment horizontal="center"/>
    </xf>
    <xf numFmtId="166" fontId="26" fillId="0" borderId="1" xfId="0" applyNumberFormat="1" applyFont="1" applyFill="1" applyBorder="1" applyAlignment="1">
      <alignment horizontal="center"/>
    </xf>
    <xf numFmtId="0" fontId="8" fillId="0" borderId="11" xfId="0" applyFont="1" applyFill="1" applyBorder="1" applyAlignment="1">
      <alignment horizontal="right"/>
    </xf>
    <xf numFmtId="0" fontId="8" fillId="0" borderId="14" xfId="0" applyFont="1" applyFill="1" applyBorder="1" applyAlignment="1">
      <alignment horizontal="right"/>
    </xf>
    <xf numFmtId="0" fontId="26" fillId="0" borderId="1" xfId="0" applyFont="1" applyFill="1" applyBorder="1" applyAlignment="1" applyProtection="1">
      <alignment horizontal="center"/>
    </xf>
    <xf numFmtId="166" fontId="26" fillId="0" borderId="1" xfId="0" applyNumberFormat="1" applyFont="1" applyFill="1" applyBorder="1" applyAlignment="1" applyProtection="1">
      <alignment horizontal="center"/>
    </xf>
    <xf numFmtId="0" fontId="8" fillId="0" borderId="21" xfId="0" applyFont="1" applyFill="1" applyBorder="1" applyAlignment="1">
      <alignment horizontal="right"/>
    </xf>
    <xf numFmtId="0" fontId="14" fillId="0" borderId="0" xfId="0" applyFont="1" applyBorder="1" applyAlignment="1">
      <alignment horizontal="right"/>
    </xf>
    <xf numFmtId="0" fontId="8" fillId="0" borderId="11" xfId="0" applyFont="1" applyFill="1" applyBorder="1" applyAlignment="1" applyProtection="1">
      <alignment horizontal="right"/>
    </xf>
    <xf numFmtId="0" fontId="14" fillId="0" borderId="0" xfId="0" applyFont="1" applyBorder="1" applyAlignment="1" applyProtection="1">
      <alignment horizontal="right"/>
    </xf>
    <xf numFmtId="0" fontId="4" fillId="0" borderId="10" xfId="0" applyFont="1" applyBorder="1" applyAlignment="1" applyProtection="1">
      <alignment horizontal="right"/>
    </xf>
    <xf numFmtId="0" fontId="26" fillId="0" borderId="1" xfId="0" applyFont="1" applyFill="1" applyBorder="1" applyAlignment="1" applyProtection="1">
      <alignment horizontal="right"/>
    </xf>
    <xf numFmtId="14" fontId="12" fillId="27" borderId="2" xfId="0" applyNumberFormat="1" applyFont="1" applyFill="1" applyBorder="1" applyAlignment="1">
      <alignment horizontal="center"/>
    </xf>
    <xf numFmtId="14" fontId="12" fillId="26" borderId="2" xfId="0" applyNumberFormat="1" applyFont="1" applyFill="1" applyBorder="1" applyAlignment="1">
      <alignment horizontal="center"/>
    </xf>
    <xf numFmtId="14" fontId="12" fillId="29" borderId="2" xfId="0" applyNumberFormat="1" applyFont="1" applyFill="1" applyBorder="1" applyAlignment="1">
      <alignment horizontal="center"/>
    </xf>
    <xf numFmtId="14" fontId="12" fillId="5" borderId="2" xfId="0" applyNumberFormat="1" applyFont="1" applyFill="1" applyBorder="1" applyAlignment="1">
      <alignment horizontal="center"/>
    </xf>
    <xf numFmtId="14" fontId="12" fillId="31" borderId="2" xfId="0" applyNumberFormat="1" applyFont="1" applyFill="1" applyBorder="1" applyAlignment="1">
      <alignment horizontal="center"/>
    </xf>
    <xf numFmtId="0" fontId="4" fillId="14" borderId="8" xfId="0" applyFont="1" applyFill="1" applyBorder="1" applyAlignment="1">
      <alignment horizontal="center"/>
    </xf>
    <xf numFmtId="0" fontId="4" fillId="13" borderId="8" xfId="0" applyFont="1" applyFill="1" applyBorder="1" applyAlignment="1">
      <alignment horizontal="center"/>
    </xf>
    <xf numFmtId="0" fontId="4" fillId="5" borderId="8" xfId="0" applyFont="1" applyFill="1" applyBorder="1" applyAlignment="1">
      <alignment horizontal="center"/>
    </xf>
    <xf numFmtId="0" fontId="4" fillId="15" borderId="8" xfId="0" applyFont="1" applyFill="1" applyBorder="1" applyAlignment="1">
      <alignment horizontal="center"/>
    </xf>
    <xf numFmtId="0" fontId="0" fillId="0" borderId="3" xfId="0" applyFont="1" applyBorder="1" applyAlignment="1" applyProtection="1">
      <protection locked="0"/>
    </xf>
    <xf numFmtId="0" fontId="0" fillId="0" borderId="3" xfId="0" applyFont="1" applyFill="1" applyBorder="1" applyAlignment="1" applyProtection="1">
      <alignment horizontal="left"/>
      <protection locked="0"/>
    </xf>
    <xf numFmtId="0" fontId="0" fillId="0" borderId="3" xfId="0" applyFont="1" applyBorder="1" applyAlignment="1" applyProtection="1">
      <alignment horizontal="center"/>
      <protection locked="0"/>
    </xf>
    <xf numFmtId="0" fontId="0" fillId="0" borderId="3" xfId="0" applyFont="1" applyBorder="1" applyAlignment="1" applyProtection="1">
      <alignment horizontal="left"/>
      <protection locked="0"/>
    </xf>
    <xf numFmtId="0" fontId="29" fillId="0" borderId="3" xfId="0" applyFont="1" applyBorder="1" applyAlignment="1" applyProtection="1">
      <protection locked="0"/>
    </xf>
    <xf numFmtId="0" fontId="0" fillId="0" borderId="3" xfId="0" applyFont="1" applyFill="1" applyBorder="1" applyAlignment="1" applyProtection="1">
      <protection locked="0"/>
    </xf>
    <xf numFmtId="0" fontId="0" fillId="0" borderId="3" xfId="0" applyFont="1" applyFill="1" applyBorder="1" applyAlignment="1" applyProtection="1">
      <alignment horizontal="center"/>
      <protection locked="0"/>
    </xf>
    <xf numFmtId="0" fontId="28" fillId="0" borderId="3" xfId="0" applyFont="1" applyBorder="1" applyAlignment="1" applyProtection="1">
      <protection locked="0"/>
    </xf>
    <xf numFmtId="0" fontId="28" fillId="0" borderId="3" xfId="0" applyFont="1" applyBorder="1" applyAlignment="1" applyProtection="1">
      <alignment horizontal="left"/>
      <protection locked="0"/>
    </xf>
    <xf numFmtId="0" fontId="29" fillId="0" borderId="3" xfId="0" applyFont="1" applyBorder="1" applyAlignment="1" applyProtection="1">
      <alignment horizontal="left"/>
      <protection locked="0"/>
    </xf>
    <xf numFmtId="0" fontId="30" fillId="0" borderId="3" xfId="0" applyFont="1" applyBorder="1" applyAlignment="1" applyProtection="1">
      <alignment horizontal="left"/>
      <protection locked="0"/>
    </xf>
    <xf numFmtId="0" fontId="37" fillId="0" borderId="0" xfId="0" applyFont="1" applyAlignment="1">
      <alignment vertical="center"/>
    </xf>
    <xf numFmtId="14" fontId="37" fillId="0" borderId="0" xfId="0" applyNumberFormat="1" applyFont="1" applyAlignment="1">
      <alignment vertical="center"/>
    </xf>
    <xf numFmtId="0" fontId="0" fillId="0" borderId="0" xfId="0" applyFont="1" applyAlignment="1">
      <alignment vertical="center"/>
    </xf>
    <xf numFmtId="0" fontId="54" fillId="0" borderId="0" xfId="0" applyFont="1" applyAlignment="1">
      <alignment vertical="center"/>
    </xf>
    <xf numFmtId="49" fontId="0" fillId="0" borderId="0" xfId="0" applyNumberFormat="1"/>
    <xf numFmtId="49" fontId="4" fillId="17" borderId="3" xfId="6" applyNumberFormat="1" applyFont="1" applyBorder="1" applyAlignment="1">
      <alignment horizontal="center" vertical="center" wrapText="1"/>
    </xf>
    <xf numFmtId="0" fontId="0" fillId="0" borderId="0" xfId="0" applyAlignment="1">
      <alignment vertical="center" wrapText="1"/>
    </xf>
    <xf numFmtId="0" fontId="0" fillId="0" borderId="0" xfId="0" applyAlignment="1">
      <alignment horizontal="left" vertical="center" wrapText="1"/>
    </xf>
    <xf numFmtId="0" fontId="60" fillId="0" borderId="0" xfId="0" applyFont="1" applyAlignment="1">
      <alignment vertical="center" wrapText="1"/>
    </xf>
    <xf numFmtId="0" fontId="27" fillId="23" borderId="0" xfId="0" applyFont="1" applyFill="1" applyAlignment="1"/>
    <xf numFmtId="0" fontId="12" fillId="0" borderId="10" xfId="0" applyFont="1" applyFill="1" applyBorder="1" applyAlignment="1" applyProtection="1">
      <alignment horizontal="right"/>
    </xf>
    <xf numFmtId="0" fontId="2" fillId="19" borderId="3" xfId="8" applyBorder="1" applyAlignment="1" applyProtection="1">
      <alignment horizontal="center"/>
    </xf>
    <xf numFmtId="0" fontId="0" fillId="0" borderId="0" xfId="0" applyAlignment="1">
      <alignment horizontal="left" indent="2"/>
    </xf>
    <xf numFmtId="0" fontId="0" fillId="0" borderId="0" xfId="0" applyAlignment="1">
      <alignment horizontal="left" indent="3"/>
    </xf>
    <xf numFmtId="0" fontId="0" fillId="0" borderId="0" xfId="0" applyAlignment="1">
      <alignment horizontal="left" indent="4"/>
    </xf>
    <xf numFmtId="0" fontId="0" fillId="0" borderId="0" xfId="0" applyAlignment="1">
      <alignment horizontal="left" indent="5"/>
    </xf>
    <xf numFmtId="0" fontId="0" fillId="0" borderId="0" xfId="0" applyAlignment="1">
      <alignment horizontal="left" indent="6"/>
    </xf>
    <xf numFmtId="0" fontId="4" fillId="0" borderId="0" xfId="0" applyFont="1" applyAlignment="1">
      <alignment horizontal="center"/>
    </xf>
    <xf numFmtId="168" fontId="0" fillId="0" borderId="0" xfId="0" applyNumberFormat="1" applyAlignment="1" applyProtection="1">
      <alignment horizontal="left"/>
      <protection locked="0"/>
    </xf>
    <xf numFmtId="168" fontId="0" fillId="0" borderId="0" xfId="0" applyNumberFormat="1" applyFont="1" applyAlignment="1" applyProtection="1">
      <alignment horizontal="left"/>
      <protection locked="0"/>
    </xf>
    <xf numFmtId="168" fontId="0" fillId="0" borderId="0" xfId="0" applyNumberFormat="1" applyFont="1" applyFill="1" applyAlignment="1" applyProtection="1">
      <alignment horizontal="left"/>
      <protection locked="0"/>
    </xf>
    <xf numFmtId="168" fontId="8" fillId="0" borderId="0" xfId="0" applyNumberFormat="1" applyFont="1" applyFill="1" applyBorder="1" applyAlignment="1"/>
    <xf numFmtId="0" fontId="4" fillId="20" borderId="2" xfId="0" applyFont="1" applyFill="1" applyBorder="1" applyAlignment="1">
      <alignment horizontal="center"/>
    </xf>
    <xf numFmtId="0" fontId="12" fillId="18" borderId="8" xfId="7" applyFont="1" applyBorder="1" applyAlignment="1">
      <alignment horizontal="center"/>
    </xf>
    <xf numFmtId="0" fontId="12" fillId="7" borderId="2" xfId="0" applyFont="1" applyFill="1" applyBorder="1" applyAlignment="1">
      <alignment horizontal="center"/>
    </xf>
    <xf numFmtId="0" fontId="4" fillId="19" borderId="2" xfId="8" applyFont="1" applyBorder="1" applyAlignment="1">
      <alignment horizontal="center"/>
    </xf>
    <xf numFmtId="0" fontId="4" fillId="17" borderId="1" xfId="6" applyFont="1" applyBorder="1" applyAlignment="1">
      <alignment horizontal="center"/>
    </xf>
    <xf numFmtId="0" fontId="4" fillId="15" borderId="2" xfId="0" applyFont="1" applyFill="1" applyBorder="1" applyAlignment="1">
      <alignment horizontal="center"/>
    </xf>
    <xf numFmtId="0" fontId="4" fillId="12" borderId="2" xfId="0" applyFont="1" applyFill="1" applyBorder="1" applyAlignment="1">
      <alignment horizontal="center"/>
    </xf>
    <xf numFmtId="0" fontId="13" fillId="7" borderId="2" xfId="0" applyFont="1" applyFill="1" applyBorder="1" applyAlignment="1">
      <alignment horizontal="center"/>
    </xf>
    <xf numFmtId="0" fontId="4" fillId="16" borderId="2" xfId="0" applyFont="1" applyFill="1" applyBorder="1" applyAlignment="1">
      <alignment horizontal="center"/>
    </xf>
    <xf numFmtId="0" fontId="4" fillId="17" borderId="0" xfId="6" applyFont="1" applyAlignment="1">
      <alignment horizontal="center"/>
    </xf>
    <xf numFmtId="0" fontId="0" fillId="0" borderId="0" xfId="0" applyAlignment="1">
      <alignment horizontal="left" vertical="top" wrapText="1"/>
    </xf>
    <xf numFmtId="0" fontId="0" fillId="0" borderId="0" xfId="0" applyFont="1" applyAlignment="1">
      <alignment horizontal="center" vertical="center"/>
    </xf>
    <xf numFmtId="0" fontId="37" fillId="0" borderId="0" xfId="0" applyFont="1" applyAlignment="1">
      <alignment horizontal="center" vertical="center"/>
    </xf>
    <xf numFmtId="0" fontId="54" fillId="0" borderId="0" xfId="0" applyFont="1" applyAlignment="1">
      <alignment horizontal="center" vertical="center"/>
    </xf>
    <xf numFmtId="0" fontId="55" fillId="0" borderId="0" xfId="0" applyFont="1" applyAlignment="1">
      <alignment horizontal="left" vertical="center"/>
    </xf>
    <xf numFmtId="14" fontId="37" fillId="0" borderId="0" xfId="0" applyNumberFormat="1" applyFont="1" applyAlignment="1">
      <alignment horizontal="center" vertical="center"/>
    </xf>
    <xf numFmtId="0" fontId="0" fillId="0" borderId="0" xfId="0" applyAlignment="1">
      <alignment horizontal="left" vertical="center" wrapText="1"/>
    </xf>
    <xf numFmtId="0" fontId="12" fillId="32" borderId="2" xfId="0" applyFont="1" applyFill="1" applyBorder="1" applyAlignment="1">
      <alignment horizontal="left"/>
    </xf>
    <xf numFmtId="0" fontId="4" fillId="8" borderId="2" xfId="0" applyFont="1" applyFill="1" applyBorder="1" applyAlignment="1">
      <alignment horizontal="left"/>
    </xf>
    <xf numFmtId="0" fontId="59" fillId="15" borderId="34" xfId="0" applyFont="1" applyFill="1" applyBorder="1" applyAlignment="1">
      <alignment horizontal="center"/>
    </xf>
    <xf numFmtId="0" fontId="51" fillId="0" borderId="0" xfId="0" applyFont="1" applyAlignment="1">
      <alignment horizontal="center" vertical="center"/>
    </xf>
    <xf numFmtId="0" fontId="58" fillId="0" borderId="1" xfId="0" applyFont="1" applyBorder="1" applyAlignment="1">
      <alignment horizontal="center"/>
    </xf>
    <xf numFmtId="0" fontId="55" fillId="29" borderId="25" xfId="0" applyFont="1" applyFill="1" applyBorder="1" applyAlignment="1">
      <alignment horizontal="center" vertical="center"/>
    </xf>
    <xf numFmtId="0" fontId="55" fillId="29" borderId="2" xfId="0" applyFont="1" applyFill="1" applyBorder="1" applyAlignment="1">
      <alignment horizontal="center" vertical="center"/>
    </xf>
    <xf numFmtId="0" fontId="55" fillId="29" borderId="9" xfId="0" applyFont="1" applyFill="1" applyBorder="1" applyAlignment="1">
      <alignment horizontal="center" vertical="center"/>
    </xf>
    <xf numFmtId="0" fontId="7" fillId="0" borderId="0" xfId="0" applyFont="1" applyBorder="1" applyAlignment="1">
      <alignment horizontal="left" vertical="center" wrapText="1"/>
    </xf>
    <xf numFmtId="0" fontId="59" fillId="20" borderId="34" xfId="0" applyFont="1" applyFill="1" applyBorder="1" applyAlignment="1">
      <alignment horizontal="center"/>
    </xf>
    <xf numFmtId="0" fontId="35" fillId="0" borderId="10" xfId="0" applyFont="1" applyBorder="1" applyAlignment="1">
      <alignment horizontal="center" vertical="top" wrapText="1"/>
    </xf>
    <xf numFmtId="0" fontId="31" fillId="28" borderId="19" xfId="0" applyFont="1" applyFill="1" applyBorder="1" applyAlignment="1">
      <alignment horizontal="center"/>
    </xf>
    <xf numFmtId="0" fontId="0" fillId="28" borderId="8" xfId="0" applyFill="1" applyBorder="1" applyAlignment="1">
      <alignment horizontal="center"/>
    </xf>
    <xf numFmtId="0" fontId="0" fillId="28" borderId="20" xfId="0" applyFill="1" applyBorder="1" applyAlignment="1">
      <alignment horizontal="center"/>
    </xf>
    <xf numFmtId="0" fontId="0" fillId="28" borderId="21" xfId="0" applyFill="1" applyBorder="1" applyAlignment="1">
      <alignment horizontal="center"/>
    </xf>
    <xf numFmtId="0" fontId="0" fillId="28" borderId="1" xfId="0" applyFill="1" applyBorder="1" applyAlignment="1">
      <alignment horizontal="center"/>
    </xf>
    <xf numFmtId="0" fontId="0" fillId="28" borderId="12" xfId="0" applyFill="1" applyBorder="1" applyAlignment="1">
      <alignment horizontal="center"/>
    </xf>
    <xf numFmtId="0" fontId="34" fillId="0" borderId="19" xfId="0" applyFont="1" applyBorder="1" applyAlignment="1">
      <alignment horizontal="center" vertical="center" wrapText="1"/>
    </xf>
    <xf numFmtId="0" fontId="34" fillId="0" borderId="20" xfId="0" applyFont="1" applyBorder="1" applyAlignment="1">
      <alignment horizontal="center" vertical="center" wrapText="1"/>
    </xf>
    <xf numFmtId="0" fontId="34" fillId="0" borderId="11" xfId="0" applyFont="1" applyBorder="1" applyAlignment="1">
      <alignment horizontal="center" vertical="center" wrapText="1"/>
    </xf>
    <xf numFmtId="0" fontId="34" fillId="0" borderId="15" xfId="0" applyFont="1" applyBorder="1" applyAlignment="1">
      <alignment horizontal="center" vertical="center" wrapText="1"/>
    </xf>
    <xf numFmtId="0" fontId="34" fillId="0" borderId="21" xfId="0" applyFont="1" applyBorder="1" applyAlignment="1">
      <alignment horizontal="center" vertical="center" wrapText="1"/>
    </xf>
    <xf numFmtId="0" fontId="34" fillId="0" borderId="12" xfId="0" applyFont="1" applyBorder="1" applyAlignment="1">
      <alignment horizontal="center" vertical="center" wrapText="1"/>
    </xf>
    <xf numFmtId="0" fontId="4" fillId="4" borderId="22" xfId="3" applyFont="1" applyAlignment="1">
      <alignment horizontal="center"/>
    </xf>
    <xf numFmtId="0" fontId="4" fillId="5" borderId="2" xfId="1" applyFont="1" applyFill="1" applyBorder="1" applyAlignment="1">
      <alignment horizontal="center"/>
    </xf>
    <xf numFmtId="0" fontId="7" fillId="0" borderId="8" xfId="0" applyFont="1" applyBorder="1" applyAlignment="1">
      <alignment horizontal="right"/>
    </xf>
    <xf numFmtId="0" fontId="7" fillId="0" borderId="18" xfId="0" applyFont="1" applyBorder="1" applyAlignment="1">
      <alignment horizontal="right"/>
    </xf>
    <xf numFmtId="0" fontId="7" fillId="0" borderId="23" xfId="0" applyFont="1" applyBorder="1" applyAlignment="1">
      <alignment horizontal="right"/>
    </xf>
    <xf numFmtId="0" fontId="7" fillId="0" borderId="24" xfId="0" applyFont="1" applyBorder="1" applyAlignment="1">
      <alignment horizontal="right"/>
    </xf>
    <xf numFmtId="0" fontId="4" fillId="4" borderId="28" xfId="3" applyFont="1" applyBorder="1" applyAlignment="1">
      <alignment horizontal="center"/>
    </xf>
    <xf numFmtId="0" fontId="4" fillId="4" borderId="29" xfId="3" applyFont="1" applyBorder="1" applyAlignment="1">
      <alignment horizontal="center"/>
    </xf>
    <xf numFmtId="0" fontId="4" fillId="26" borderId="2" xfId="1" applyFont="1" applyFill="1" applyBorder="1" applyAlignment="1">
      <alignment horizontal="center"/>
    </xf>
    <xf numFmtId="0" fontId="4" fillId="31" borderId="2" xfId="1" applyFont="1" applyFill="1" applyBorder="1" applyAlignment="1">
      <alignment horizontal="center"/>
    </xf>
    <xf numFmtId="0" fontId="4" fillId="29" borderId="2" xfId="1" applyFont="1" applyFill="1" applyBorder="1" applyAlignment="1">
      <alignment horizontal="center"/>
    </xf>
    <xf numFmtId="0" fontId="4" fillId="2" borderId="2" xfId="1" applyFont="1" applyBorder="1" applyAlignment="1">
      <alignment horizontal="center"/>
    </xf>
    <xf numFmtId="0" fontId="7" fillId="0" borderId="26" xfId="0" applyFont="1" applyBorder="1" applyAlignment="1">
      <alignment horizontal="right"/>
    </xf>
    <xf numFmtId="0" fontId="7" fillId="0" borderId="27" xfId="0" applyFont="1" applyBorder="1" applyAlignment="1">
      <alignment horizontal="right"/>
    </xf>
    <xf numFmtId="0" fontId="4" fillId="27" borderId="2" xfId="1" applyFont="1" applyFill="1" applyBorder="1" applyAlignment="1">
      <alignment horizontal="center"/>
    </xf>
    <xf numFmtId="166" fontId="0" fillId="0" borderId="7" xfId="4" applyNumberFormat="1" applyFont="1" applyBorder="1" applyAlignment="1">
      <alignment horizontal="center"/>
    </xf>
    <xf numFmtId="166" fontId="0" fillId="0" borderId="32" xfId="4" applyNumberFormat="1" applyFont="1" applyBorder="1" applyAlignment="1">
      <alignment horizontal="center"/>
    </xf>
    <xf numFmtId="166" fontId="0" fillId="0" borderId="33" xfId="4" applyNumberFormat="1" applyFont="1" applyBorder="1" applyAlignment="1">
      <alignment horizontal="center"/>
    </xf>
    <xf numFmtId="49" fontId="4" fillId="17" borderId="3" xfId="6" applyNumberFormat="1" applyFont="1" applyBorder="1" applyAlignment="1">
      <alignment horizontal="center" vertical="center" wrapText="1"/>
    </xf>
    <xf numFmtId="0" fontId="22" fillId="0" borderId="21" xfId="5" applyBorder="1" applyAlignment="1">
      <alignment horizontal="center"/>
    </xf>
    <xf numFmtId="0" fontId="22" fillId="0" borderId="1" xfId="5" applyBorder="1" applyAlignment="1">
      <alignment horizontal="center"/>
    </xf>
    <xf numFmtId="0" fontId="22" fillId="0" borderId="12" xfId="5" applyBorder="1" applyAlignment="1">
      <alignment horizontal="center"/>
    </xf>
    <xf numFmtId="0" fontId="23" fillId="9" borderId="19" xfId="0" applyFont="1" applyFill="1" applyBorder="1" applyAlignment="1">
      <alignment horizontal="center" vertical="center"/>
    </xf>
    <xf numFmtId="0" fontId="23" fillId="9" borderId="8" xfId="0" applyFont="1" applyFill="1" applyBorder="1" applyAlignment="1">
      <alignment horizontal="center" vertical="center"/>
    </xf>
    <xf numFmtId="0" fontId="23" fillId="9" borderId="20" xfId="0" applyFont="1" applyFill="1" applyBorder="1" applyAlignment="1">
      <alignment horizontal="center" vertical="center"/>
    </xf>
    <xf numFmtId="0" fontId="23" fillId="9" borderId="11" xfId="0" applyFont="1" applyFill="1" applyBorder="1" applyAlignment="1">
      <alignment horizontal="center" vertical="center"/>
    </xf>
    <xf numFmtId="0" fontId="23" fillId="9" borderId="0" xfId="0" applyFont="1" applyFill="1" applyBorder="1" applyAlignment="1">
      <alignment horizontal="center" vertical="center"/>
    </xf>
    <xf numFmtId="0" fontId="23" fillId="9" borderId="15" xfId="0" applyFont="1" applyFill="1" applyBorder="1" applyAlignment="1">
      <alignment horizontal="center" vertical="center"/>
    </xf>
    <xf numFmtId="0" fontId="23" fillId="9" borderId="21" xfId="0" applyFont="1" applyFill="1" applyBorder="1" applyAlignment="1">
      <alignment horizontal="center" vertical="center"/>
    </xf>
    <xf numFmtId="0" fontId="23" fillId="9" borderId="1" xfId="0" applyFont="1" applyFill="1" applyBorder="1" applyAlignment="1">
      <alignment horizontal="center" vertical="center"/>
    </xf>
    <xf numFmtId="0" fontId="23" fillId="9" borderId="12" xfId="0" applyFont="1" applyFill="1" applyBorder="1" applyAlignment="1">
      <alignment horizontal="center" vertical="center"/>
    </xf>
    <xf numFmtId="0" fontId="4" fillId="0" borderId="0" xfId="0" applyFont="1" applyAlignment="1">
      <alignment horizontal="center"/>
    </xf>
    <xf numFmtId="0" fontId="4" fillId="24" borderId="25" xfId="9" applyFont="1" applyBorder="1" applyAlignment="1">
      <alignment horizontal="center"/>
    </xf>
    <xf numFmtId="0" fontId="4" fillId="24" borderId="2" xfId="9" applyFont="1" applyBorder="1" applyAlignment="1">
      <alignment horizontal="center"/>
    </xf>
    <xf numFmtId="0" fontId="4" fillId="24" borderId="9" xfId="9" applyFont="1" applyBorder="1" applyAlignment="1">
      <alignment horizontal="center"/>
    </xf>
    <xf numFmtId="0" fontId="25" fillId="0" borderId="19" xfId="5" applyFont="1" applyBorder="1" applyAlignment="1">
      <alignment horizontal="center"/>
    </xf>
    <xf numFmtId="0" fontId="25" fillId="0" borderId="8" xfId="5" applyFont="1" applyBorder="1" applyAlignment="1">
      <alignment horizontal="center"/>
    </xf>
    <xf numFmtId="0" fontId="25" fillId="0" borderId="20" xfId="5" applyFont="1" applyBorder="1" applyAlignment="1">
      <alignment horizontal="center"/>
    </xf>
    <xf numFmtId="0" fontId="22" fillId="0" borderId="11" xfId="5" applyBorder="1" applyAlignment="1">
      <alignment horizontal="center"/>
    </xf>
    <xf numFmtId="0" fontId="22" fillId="0" borderId="0" xfId="5" applyBorder="1" applyAlignment="1">
      <alignment horizontal="center"/>
    </xf>
    <xf numFmtId="0" fontId="22" fillId="0" borderId="15" xfId="5" applyBorder="1" applyAlignment="1">
      <alignment horizontal="center"/>
    </xf>
    <xf numFmtId="0" fontId="25" fillId="0" borderId="11" xfId="5" applyFont="1" applyBorder="1" applyAlignment="1">
      <alignment horizontal="center"/>
    </xf>
    <xf numFmtId="0" fontId="25" fillId="0" borderId="0" xfId="5" applyFont="1" applyBorder="1" applyAlignment="1">
      <alignment horizontal="center"/>
    </xf>
    <xf numFmtId="0" fontId="25" fillId="0" borderId="15" xfId="5" applyFont="1" applyBorder="1" applyAlignment="1">
      <alignment horizontal="center"/>
    </xf>
    <xf numFmtId="0" fontId="4" fillId="0" borderId="0" xfId="0" applyFont="1" applyFill="1" applyAlignment="1">
      <alignment horizontal="center"/>
    </xf>
    <xf numFmtId="0" fontId="22" fillId="0" borderId="19" xfId="5" applyBorder="1" applyAlignment="1">
      <alignment horizontal="center"/>
    </xf>
    <xf numFmtId="0" fontId="22" fillId="0" borderId="8" xfId="5" applyBorder="1" applyAlignment="1">
      <alignment horizontal="center"/>
    </xf>
    <xf numFmtId="0" fontId="22" fillId="0" borderId="20" xfId="5" applyBorder="1" applyAlignment="1">
      <alignment horizontal="center"/>
    </xf>
    <xf numFmtId="0" fontId="22" fillId="0" borderId="0" xfId="5" applyAlignment="1">
      <alignment horizontal="center"/>
    </xf>
    <xf numFmtId="0" fontId="4" fillId="25" borderId="25" xfId="10" applyFont="1" applyBorder="1" applyAlignment="1">
      <alignment horizontal="center"/>
    </xf>
    <xf numFmtId="0" fontId="4" fillId="25" borderId="2" xfId="10" applyFont="1" applyBorder="1" applyAlignment="1">
      <alignment horizontal="center"/>
    </xf>
    <xf numFmtId="0" fontId="4" fillId="17" borderId="25" xfId="6" applyFont="1" applyBorder="1" applyAlignment="1">
      <alignment horizontal="center"/>
    </xf>
    <xf numFmtId="0" fontId="4" fillId="17" borderId="2" xfId="6" applyFont="1" applyBorder="1" applyAlignment="1">
      <alignment horizontal="center"/>
    </xf>
    <xf numFmtId="0" fontId="4" fillId="17" borderId="9" xfId="6" applyFont="1" applyBorder="1" applyAlignment="1">
      <alignment horizontal="center"/>
    </xf>
    <xf numFmtId="0" fontId="4" fillId="19" borderId="25" xfId="8" applyFont="1" applyBorder="1" applyAlignment="1">
      <alignment horizontal="center"/>
    </xf>
    <xf numFmtId="0" fontId="4" fillId="19" borderId="9" xfId="8" applyFont="1" applyBorder="1" applyAlignment="1">
      <alignment horizontal="center"/>
    </xf>
    <xf numFmtId="0" fontId="38" fillId="3" borderId="25" xfId="2" applyFont="1" applyBorder="1" applyAlignment="1">
      <alignment horizontal="center"/>
    </xf>
    <xf numFmtId="0" fontId="38" fillId="3" borderId="2" xfId="2" applyFont="1" applyBorder="1" applyAlignment="1">
      <alignment horizontal="center"/>
    </xf>
    <xf numFmtId="0" fontId="38" fillId="3" borderId="9" xfId="2" applyFont="1" applyBorder="1" applyAlignment="1">
      <alignment horizontal="center"/>
    </xf>
    <xf numFmtId="0" fontId="53" fillId="0" borderId="0" xfId="5" applyFont="1" applyAlignment="1" applyProtection="1">
      <alignment horizontal="left"/>
      <protection locked="0"/>
    </xf>
    <xf numFmtId="0" fontId="27" fillId="23" borderId="0" xfId="0" applyFont="1" applyFill="1" applyAlignment="1">
      <alignment horizontal="center"/>
    </xf>
    <xf numFmtId="0" fontId="40" fillId="0" borderId="0" xfId="0" applyFont="1" applyAlignment="1"/>
    <xf numFmtId="0" fontId="38" fillId="7" borderId="0" xfId="2" applyFont="1" applyFill="1" applyAlignment="1">
      <alignment horizontal="center"/>
    </xf>
    <xf numFmtId="0" fontId="44" fillId="0" borderId="0" xfId="0" applyFont="1" applyAlignment="1"/>
    <xf numFmtId="0" fontId="39" fillId="7" borderId="0" xfId="2" applyFont="1" applyFill="1" applyAlignment="1">
      <alignment horizontal="center"/>
    </xf>
    <xf numFmtId="0" fontId="46" fillId="0" borderId="0" xfId="0" applyFont="1" applyAlignment="1"/>
    <xf numFmtId="0" fontId="52" fillId="7" borderId="0" xfId="2" applyFont="1" applyFill="1" applyAlignment="1">
      <alignment horizontal="center"/>
    </xf>
    <xf numFmtId="0" fontId="10" fillId="0" borderId="0" xfId="0" applyFont="1" applyAlignment="1"/>
    <xf numFmtId="0" fontId="13" fillId="7" borderId="0" xfId="2" applyFont="1" applyFill="1" applyAlignment="1">
      <alignment horizontal="center"/>
    </xf>
    <xf numFmtId="0" fontId="48" fillId="0" borderId="0" xfId="0" applyFont="1" applyAlignment="1"/>
    <xf numFmtId="0" fontId="33" fillId="7" borderId="0" xfId="2" applyFont="1" applyFill="1" applyAlignment="1">
      <alignment horizontal="center"/>
    </xf>
    <xf numFmtId="0" fontId="50" fillId="0" borderId="0" xfId="0" applyFont="1" applyAlignment="1"/>
    <xf numFmtId="0" fontId="51" fillId="7" borderId="0" xfId="2" applyFont="1" applyFill="1" applyAlignment="1">
      <alignment horizontal="center"/>
    </xf>
    <xf numFmtId="0" fontId="12" fillId="30" borderId="25" xfId="0" applyFont="1" applyFill="1" applyBorder="1" applyAlignment="1">
      <alignment vertical="center"/>
    </xf>
    <xf numFmtId="0" fontId="12" fillId="30" borderId="2" xfId="0" applyFont="1" applyFill="1" applyBorder="1" applyAlignment="1">
      <alignment vertical="center"/>
    </xf>
    <xf numFmtId="0" fontId="12" fillId="30" borderId="9" xfId="0" applyFont="1" applyFill="1" applyBorder="1" applyAlignment="1">
      <alignment vertical="center"/>
    </xf>
    <xf numFmtId="0" fontId="12" fillId="0" borderId="16" xfId="0" applyFont="1" applyFill="1" applyBorder="1" applyAlignment="1">
      <alignment horizontal="center" vertical="center" wrapText="1"/>
    </xf>
    <xf numFmtId="0" fontId="12" fillId="0" borderId="13" xfId="0" applyFont="1" applyFill="1" applyBorder="1" applyAlignment="1">
      <alignment horizontal="center" vertical="center" wrapText="1"/>
    </xf>
    <xf numFmtId="0" fontId="12" fillId="0" borderId="14" xfId="0" applyFont="1" applyFill="1" applyBorder="1" applyAlignment="1">
      <alignment horizontal="center" vertical="center" wrapText="1"/>
    </xf>
    <xf numFmtId="0" fontId="8" fillId="0" borderId="13" xfId="0" applyFont="1" applyFill="1" applyBorder="1" applyAlignment="1">
      <alignment horizontal="center" vertical="center" wrapText="1"/>
    </xf>
    <xf numFmtId="0" fontId="8" fillId="0" borderId="14" xfId="0" applyFont="1" applyFill="1" applyBorder="1" applyAlignment="1">
      <alignment horizontal="center" vertical="center" wrapText="1"/>
    </xf>
    <xf numFmtId="0" fontId="8" fillId="0" borderId="16" xfId="0" applyFont="1" applyFill="1" applyBorder="1" applyAlignment="1">
      <alignment horizontal="center" vertical="center" wrapText="1"/>
    </xf>
    <xf numFmtId="0" fontId="20" fillId="0" borderId="14" xfId="0" applyFont="1" applyFill="1" applyBorder="1" applyAlignment="1">
      <alignment horizontal="center" vertical="center" wrapText="1"/>
    </xf>
    <xf numFmtId="0" fontId="12" fillId="30" borderId="25" xfId="0" applyFont="1" applyFill="1" applyBorder="1" applyAlignment="1">
      <alignment horizontal="left" vertical="center"/>
    </xf>
    <xf numFmtId="0" fontId="12" fillId="30" borderId="2" xfId="0" applyFont="1" applyFill="1" applyBorder="1" applyAlignment="1">
      <alignment horizontal="left" vertical="center"/>
    </xf>
    <xf numFmtId="0" fontId="12" fillId="30" borderId="9" xfId="0" applyFont="1" applyFill="1" applyBorder="1" applyAlignment="1">
      <alignment horizontal="left" vertical="center"/>
    </xf>
    <xf numFmtId="0" fontId="16" fillId="9" borderId="0" xfId="0" applyFont="1" applyFill="1" applyAlignment="1">
      <alignment horizontal="left"/>
    </xf>
    <xf numFmtId="0" fontId="20" fillId="0" borderId="0" xfId="0" applyFont="1" applyFill="1"/>
    <xf numFmtId="0" fontId="8" fillId="0" borderId="16" xfId="2" applyFont="1" applyFill="1" applyBorder="1" applyAlignment="1">
      <alignment horizontal="center" vertical="center" wrapText="1"/>
    </xf>
    <xf numFmtId="0" fontId="8" fillId="0" borderId="14" xfId="2" applyFont="1" applyFill="1" applyBorder="1" applyAlignment="1">
      <alignment horizontal="center" vertical="center" wrapText="1"/>
    </xf>
    <xf numFmtId="0" fontId="12" fillId="0" borderId="10" xfId="0" applyFont="1" applyFill="1" applyBorder="1" applyAlignment="1">
      <alignment horizontal="center" vertical="center" wrapText="1"/>
    </xf>
    <xf numFmtId="0" fontId="11" fillId="0" borderId="13" xfId="0" applyFont="1" applyFill="1" applyBorder="1" applyAlignment="1">
      <alignment horizontal="center"/>
    </xf>
    <xf numFmtId="0" fontId="8" fillId="0" borderId="19" xfId="2" applyFont="1" applyFill="1" applyBorder="1" applyAlignment="1">
      <alignment horizontal="center" vertical="center" wrapText="1"/>
    </xf>
    <xf numFmtId="0" fontId="8" fillId="0" borderId="20" xfId="2" applyFont="1" applyFill="1" applyBorder="1" applyAlignment="1">
      <alignment horizontal="center" vertical="center" wrapText="1"/>
    </xf>
    <xf numFmtId="0" fontId="8" fillId="0" borderId="21" xfId="2" applyFont="1" applyFill="1" applyBorder="1" applyAlignment="1">
      <alignment horizontal="center" vertical="center" wrapText="1"/>
    </xf>
    <xf numFmtId="0" fontId="8" fillId="0" borderId="12" xfId="2" applyFont="1" applyFill="1" applyBorder="1" applyAlignment="1">
      <alignment horizontal="center" vertical="center" wrapText="1"/>
    </xf>
    <xf numFmtId="0" fontId="12" fillId="0" borderId="13" xfId="0" applyFont="1" applyFill="1" applyBorder="1" applyAlignment="1">
      <alignment horizontal="center"/>
    </xf>
    <xf numFmtId="0" fontId="8" fillId="0" borderId="8" xfId="2" applyFont="1" applyFill="1" applyBorder="1" applyAlignment="1">
      <alignment horizontal="center" vertical="center" wrapText="1"/>
    </xf>
    <xf numFmtId="0" fontId="8" fillId="0" borderId="1" xfId="2" applyFont="1" applyFill="1" applyBorder="1" applyAlignment="1">
      <alignment horizontal="center" vertical="center" wrapText="1"/>
    </xf>
    <xf numFmtId="0" fontId="12" fillId="0" borderId="0" xfId="0" applyFont="1" applyFill="1" applyBorder="1" applyAlignment="1">
      <alignment vertical="center"/>
    </xf>
    <xf numFmtId="0" fontId="26" fillId="0" borderId="13" xfId="0" applyFont="1" applyFill="1" applyBorder="1" applyAlignment="1">
      <alignment horizontal="center"/>
    </xf>
    <xf numFmtId="0" fontId="26" fillId="0" borderId="14" xfId="0" applyFont="1" applyFill="1" applyBorder="1" applyAlignment="1">
      <alignment horizontal="center"/>
    </xf>
    <xf numFmtId="0" fontId="8" fillId="0" borderId="13" xfId="0" applyFont="1" applyFill="1" applyBorder="1" applyAlignment="1">
      <alignment horizontal="center"/>
    </xf>
    <xf numFmtId="0" fontId="8" fillId="0" borderId="14" xfId="0" applyFont="1" applyFill="1" applyBorder="1" applyAlignment="1">
      <alignment horizontal="center"/>
    </xf>
    <xf numFmtId="0" fontId="50" fillId="0" borderId="0" xfId="0" applyFont="1" applyAlignment="1">
      <alignment horizontal="center" vertical="center" wrapText="1"/>
    </xf>
    <xf numFmtId="0" fontId="12" fillId="0" borderId="14" xfId="0" applyFont="1" applyFill="1" applyBorder="1" applyAlignment="1">
      <alignment horizontal="center"/>
    </xf>
    <xf numFmtId="0" fontId="11" fillId="0" borderId="14" xfId="0" applyFont="1" applyFill="1" applyBorder="1" applyAlignment="1">
      <alignment horizontal="center"/>
    </xf>
    <xf numFmtId="0" fontId="17" fillId="0" borderId="0" xfId="0" applyFont="1" applyFill="1" applyBorder="1" applyAlignment="1" applyProtection="1">
      <alignment vertical="center"/>
    </xf>
    <xf numFmtId="0" fontId="12" fillId="30" borderId="25" xfId="0" applyFont="1" applyFill="1" applyBorder="1" applyAlignment="1" applyProtection="1">
      <alignment vertical="center"/>
    </xf>
    <xf numFmtId="0" fontId="12" fillId="30" borderId="2" xfId="0" applyFont="1" applyFill="1" applyBorder="1" applyAlignment="1" applyProtection="1">
      <alignment vertical="center"/>
    </xf>
    <xf numFmtId="0" fontId="12" fillId="30" borderId="9" xfId="0" applyFont="1" applyFill="1" applyBorder="1" applyAlignment="1" applyProtection="1">
      <alignment vertical="center"/>
    </xf>
    <xf numFmtId="0" fontId="16" fillId="9" borderId="0" xfId="0" applyFont="1" applyFill="1" applyAlignment="1" applyProtection="1">
      <alignment horizontal="left"/>
    </xf>
    <xf numFmtId="0" fontId="8" fillId="0" borderId="19" xfId="2" applyFont="1" applyFill="1" applyBorder="1" applyAlignment="1" applyProtection="1">
      <alignment horizontal="center" vertical="center" wrapText="1"/>
    </xf>
    <xf numFmtId="0" fontId="8" fillId="0" borderId="20" xfId="2" applyFont="1" applyFill="1" applyBorder="1" applyAlignment="1" applyProtection="1">
      <alignment horizontal="center" vertical="center" wrapText="1"/>
    </xf>
    <xf numFmtId="0" fontId="8" fillId="0" borderId="11" xfId="2" applyFont="1" applyFill="1" applyBorder="1" applyAlignment="1" applyProtection="1">
      <alignment horizontal="center" vertical="center" wrapText="1"/>
    </xf>
    <xf numFmtId="0" fontId="8" fillId="0" borderId="15" xfId="2" applyFont="1" applyFill="1" applyBorder="1" applyAlignment="1" applyProtection="1">
      <alignment horizontal="center" vertical="center" wrapText="1"/>
    </xf>
    <xf numFmtId="0" fontId="12" fillId="0" borderId="13" xfId="0" applyFont="1" applyFill="1" applyBorder="1" applyAlignment="1" applyProtection="1">
      <alignment horizontal="center"/>
    </xf>
    <xf numFmtId="0" fontId="8" fillId="0" borderId="8" xfId="2" applyFont="1" applyFill="1" applyBorder="1" applyAlignment="1" applyProtection="1">
      <alignment horizontal="center" vertical="center" wrapText="1"/>
    </xf>
    <xf numFmtId="0" fontId="8" fillId="0" borderId="0" xfId="2" applyFont="1" applyFill="1" applyBorder="1" applyAlignment="1" applyProtection="1">
      <alignment horizontal="center" vertical="center" wrapText="1"/>
    </xf>
    <xf numFmtId="0" fontId="11" fillId="0" borderId="13" xfId="0" applyFont="1" applyFill="1" applyBorder="1" applyAlignment="1" applyProtection="1">
      <alignment horizontal="center"/>
    </xf>
    <xf numFmtId="0" fontId="8" fillId="0" borderId="16" xfId="2" applyFont="1" applyFill="1" applyBorder="1" applyAlignment="1" applyProtection="1">
      <alignment horizontal="center" vertical="center" wrapText="1"/>
    </xf>
    <xf numFmtId="0" fontId="8" fillId="0" borderId="13" xfId="2" applyFont="1" applyFill="1" applyBorder="1" applyAlignment="1" applyProtection="1">
      <alignment horizontal="center" vertical="center" wrapText="1"/>
    </xf>
    <xf numFmtId="0" fontId="8" fillId="0" borderId="21" xfId="2" applyFont="1" applyFill="1" applyBorder="1" applyAlignment="1" applyProtection="1">
      <alignment horizontal="center" vertical="center" wrapText="1"/>
    </xf>
    <xf numFmtId="0" fontId="8" fillId="0" borderId="13" xfId="0" applyFont="1" applyFill="1" applyBorder="1" applyAlignment="1" applyProtection="1">
      <alignment horizontal="center" vertical="center" wrapText="1"/>
    </xf>
    <xf numFmtId="0" fontId="8" fillId="0" borderId="14" xfId="0" applyFont="1" applyFill="1" applyBorder="1" applyAlignment="1" applyProtection="1">
      <alignment horizontal="center" vertical="center" wrapText="1"/>
    </xf>
    <xf numFmtId="0" fontId="8" fillId="0" borderId="12" xfId="2" applyFont="1" applyFill="1" applyBorder="1" applyAlignment="1" applyProtection="1">
      <alignment horizontal="center" vertical="center" wrapText="1"/>
    </xf>
    <xf numFmtId="0" fontId="8" fillId="0" borderId="1" xfId="2" applyFont="1" applyFill="1" applyBorder="1" applyAlignment="1" applyProtection="1">
      <alignment horizontal="center" vertical="center" wrapText="1"/>
    </xf>
    <xf numFmtId="0" fontId="12" fillId="0" borderId="10" xfId="0" applyFont="1" applyFill="1" applyBorder="1" applyAlignment="1" applyProtection="1">
      <alignment horizontal="center" vertical="center" wrapText="1"/>
    </xf>
    <xf numFmtId="0" fontId="12" fillId="0" borderId="16" xfId="0" applyFont="1" applyFill="1" applyBorder="1" applyAlignment="1" applyProtection="1">
      <alignment horizontal="center" vertical="center" wrapText="1"/>
    </xf>
    <xf numFmtId="0" fontId="12" fillId="0" borderId="13" xfId="0" applyFont="1" applyFill="1" applyBorder="1" applyAlignment="1" applyProtection="1">
      <alignment horizontal="center" vertical="center" wrapText="1"/>
    </xf>
    <xf numFmtId="0" fontId="12" fillId="0" borderId="14" xfId="0" applyFont="1" applyFill="1" applyBorder="1" applyAlignment="1" applyProtection="1">
      <alignment horizontal="center" vertical="center" wrapText="1"/>
    </xf>
    <xf numFmtId="0" fontId="8" fillId="0" borderId="16" xfId="0" applyFont="1" applyFill="1" applyBorder="1" applyAlignment="1" applyProtection="1">
      <alignment horizontal="center" vertical="center" wrapText="1"/>
    </xf>
    <xf numFmtId="0" fontId="8" fillId="0" borderId="14" xfId="2" applyFont="1" applyFill="1" applyBorder="1" applyAlignment="1" applyProtection="1">
      <alignment horizontal="center" vertical="center" wrapText="1"/>
    </xf>
  </cellXfs>
  <cellStyles count="11">
    <cellStyle name="20% - Accent1" xfId="1" builtinId="30"/>
    <cellStyle name="20% - Accent2" xfId="9" builtinId="34"/>
    <cellStyle name="20% - Accent3" xfId="10" builtinId="38"/>
    <cellStyle name="20% - Accent4" xfId="6" builtinId="42"/>
    <cellStyle name="20% - Accent6" xfId="8" builtinId="50"/>
    <cellStyle name="Bad" xfId="7" builtinId="27"/>
    <cellStyle name="Hyperlink" xfId="5" builtinId="8"/>
    <cellStyle name="Neutral" xfId="2" builtinId="28"/>
    <cellStyle name="Normal" xfId="0" builtinId="0"/>
    <cellStyle name="Note" xfId="3" builtinId="10"/>
    <cellStyle name="Percent" xfId="4" builtinId="5"/>
  </cellStyles>
  <dxfs count="666">
    <dxf>
      <alignment horizontal="center" readingOrder="0"/>
    </dxf>
    <dxf>
      <alignment horizontal="center" readingOrder="0"/>
    </dxf>
    <dxf>
      <numFmt numFmtId="14" formatCode="0.00%"/>
    </dxf>
    <dxf>
      <numFmt numFmtId="13" formatCode="0%"/>
    </dxf>
    <dxf>
      <font>
        <b/>
      </font>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font>
        <b/>
      </font>
    </dxf>
    <dxf>
      <alignment horizontal="center" readingOrder="0"/>
    </dxf>
    <dxf>
      <alignment horizontal="center" readingOrder="0"/>
    </dxf>
    <dxf>
      <font>
        <b val="0"/>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numFmt numFmtId="14" formatCode="0.0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wrapText="1" readingOrder="0"/>
    </dxf>
    <dxf>
      <alignment horizontal="center" readingOrder="0"/>
    </dxf>
    <dxf>
      <alignment wrapText="0" readingOrder="0"/>
    </dxf>
    <dxf>
      <alignment wrapText="1"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numFmt numFmtId="14" formatCode="0.00%"/>
    </dxf>
    <dxf>
      <numFmt numFmtId="13" formatCode="0%"/>
    </dxf>
    <dxf>
      <numFmt numFmtId="0" formatCode="General"/>
    </dxf>
    <dxf>
      <numFmt numFmtId="13" formatCode="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65" formatCode="[$-409]h:mm\ AM/PM;@"/>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fill>
        <patternFill patternType="none">
          <bgColor auto="1"/>
        </patternFill>
      </fill>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readingOrder="0"/>
    </dxf>
    <dxf>
      <alignment horizontal="center" readingOrder="0"/>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rgb="FFC00000"/>
      </font>
    </dxf>
    <dxf>
      <font>
        <b/>
        <i val="0"/>
        <color rgb="FFC00000"/>
      </font>
    </dxf>
    <dxf>
      <font>
        <b/>
        <i val="0"/>
        <color rgb="FF0070C0"/>
      </font>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rgb="FFC00000"/>
      </font>
    </dxf>
    <dxf>
      <font>
        <b/>
        <i val="0"/>
        <color rgb="FFC00000"/>
      </font>
    </dxf>
    <dxf>
      <font>
        <b/>
        <i val="0"/>
        <color rgb="FF0070C0"/>
      </font>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FF0000"/>
      </font>
    </dxf>
    <dxf>
      <font>
        <color rgb="FFFF0000"/>
      </font>
    </dxf>
    <dxf>
      <font>
        <color rgb="FF9C0006"/>
      </font>
      <fill>
        <patternFill>
          <bgColor rgb="FFFFC7CE"/>
        </patternFill>
      </fill>
    </dxf>
    <dxf>
      <font>
        <color rgb="FF9C0006"/>
      </font>
      <fill>
        <patternFill>
          <bgColor rgb="FFFFC7CE"/>
        </patternFill>
      </fill>
    </dxf>
    <dxf>
      <font>
        <b/>
        <i val="0"/>
        <color rgb="FFC00000"/>
      </font>
    </dxf>
    <dxf>
      <font>
        <b/>
        <i val="0"/>
        <color rgb="FF0070C0"/>
      </font>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FF0000"/>
      </font>
    </dxf>
    <dxf>
      <font>
        <color rgb="FFFF0000"/>
      </font>
    </dxf>
    <dxf>
      <font>
        <color rgb="FF9C6500"/>
      </font>
      <fill>
        <patternFill>
          <bgColor rgb="FFFFEB9C"/>
        </patternFill>
      </fill>
    </dxf>
    <dxf>
      <font>
        <b/>
        <i val="0"/>
        <color rgb="FFC00000"/>
      </font>
    </dxf>
    <dxf>
      <font>
        <color rgb="FF9C0006"/>
      </font>
      <fill>
        <patternFill>
          <bgColor rgb="FFFFC7CE"/>
        </patternFill>
      </fill>
    </dxf>
    <dxf>
      <font>
        <color rgb="FF9C0006"/>
      </font>
      <fill>
        <patternFill>
          <bgColor rgb="FFFFC7CE"/>
        </patternFill>
      </fill>
    </dxf>
    <dxf>
      <font>
        <b/>
        <i val="0"/>
        <color rgb="FF0070C0"/>
      </font>
    </dxf>
    <dxf>
      <font>
        <b/>
        <i val="0"/>
        <color rgb="FFC00000"/>
      </font>
      <fill>
        <patternFill patternType="none">
          <bgColor auto="1"/>
        </patternFill>
      </fill>
    </dxf>
    <dxf>
      <font>
        <b/>
        <i val="0"/>
        <color rgb="FFC00000"/>
      </font>
      <fill>
        <patternFill patternType="none">
          <bgColor auto="1"/>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b/>
        <i val="0"/>
        <color theme="7" tint="-0.24994659260841701"/>
      </font>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FF0000"/>
      </font>
    </dxf>
    <dxf>
      <font>
        <color rgb="FFFF0000"/>
      </font>
    </dxf>
    <dxf>
      <font>
        <color rgb="FFFF0000"/>
      </font>
    </dxf>
    <dxf>
      <font>
        <color rgb="FFFF0000"/>
      </font>
    </dxf>
    <dxf>
      <font>
        <color rgb="FFFF0000"/>
      </font>
    </dxf>
    <dxf>
      <font>
        <color rgb="FFFF0000"/>
      </font>
    </dxf>
    <dxf>
      <font>
        <color rgb="FFFF0000"/>
      </font>
      <fill>
        <patternFill patternType="none">
          <bgColor auto="1"/>
        </patternFill>
      </fill>
    </dxf>
    <dxf>
      <font>
        <color rgb="FF9C0006"/>
      </font>
      <fill>
        <patternFill>
          <bgColor rgb="FFFFC7CE"/>
        </patternFill>
      </fill>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65" formatCode="[$-409]h:mm\ AM/PM;@"/>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val="0"/>
      </font>
    </dxf>
    <dxf>
      <alignment horizontal="center" readingOrder="0"/>
    </dxf>
    <dxf>
      <alignment horizontal="center" readingOrder="0"/>
    </dxf>
    <dxf>
      <font>
        <b/>
      </font>
    </dxf>
    <dxf>
      <font>
        <b/>
      </font>
    </dxf>
    <dxf>
      <font>
        <b/>
      </font>
    </dxf>
    <dxf>
      <font>
        <b/>
      </font>
    </dxf>
    <dxf>
      <font>
        <b/>
      </font>
    </dxf>
    <dxf>
      <font>
        <b/>
      </font>
    </dxf>
    <dxf>
      <font>
        <b/>
      </font>
    </dxf>
    <dxf>
      <font>
        <b/>
      </font>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numFmt numFmtId="14" formatCode="0.00%"/>
    </dxf>
    <dxf>
      <numFmt numFmtId="14" formatCode="0.00%"/>
    </dxf>
    <dxf>
      <alignment horizontal="center"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alignment horizontal="center" readingOrder="0"/>
    </dxf>
    <dxf>
      <numFmt numFmtId="14" formatCode="0.0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readingOrder="0"/>
    </dxf>
    <dxf>
      <numFmt numFmtId="14" formatCode="0.0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wrapText="1" readingOrder="0"/>
    </dxf>
    <dxf>
      <alignment wrapText="0" readingOrder="0"/>
    </dxf>
    <dxf>
      <alignment horizontal="center" readingOrder="0"/>
    </dxf>
    <dxf>
      <alignment wrapText="1" readingOrder="0"/>
    </dxf>
    <dxf>
      <font>
        <b/>
      </font>
    </dxf>
    <dxf>
      <font>
        <b/>
      </font>
    </dxf>
    <dxf>
      <font>
        <b/>
      </font>
    </dxf>
    <dxf>
      <font>
        <b/>
      </font>
    </dxf>
    <dxf>
      <font>
        <b/>
      </font>
    </dxf>
    <dxf>
      <font>
        <b/>
      </font>
    </dxf>
    <dxf>
      <font>
        <b/>
      </font>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general" readingOrder="0"/>
    </dxf>
    <dxf>
      <alignment horizontal="general" readingOrder="0"/>
    </dxf>
    <dxf>
      <alignment horizontal="general" readingOrder="0"/>
    </dxf>
    <dxf>
      <alignment horizontal="center" readingOrder="0"/>
    </dxf>
    <dxf>
      <alignment horizontal="center" readingOrder="0"/>
    </dxf>
    <dxf>
      <alignment horizontal="center" readingOrder="0"/>
    </dxf>
    <dxf>
      <alignment horizontal="center" readingOrder="0"/>
    </dxf>
    <dxf>
      <alignment horizontal="center" readingOrder="0"/>
    </dxf>
    <dxf>
      <numFmt numFmtId="13" formatCode="0%"/>
    </dxf>
    <dxf>
      <numFmt numFmtId="14" formatCode="0.00%"/>
    </dxf>
    <dxf>
      <alignment horizontal="center" readingOrder="0"/>
    </dxf>
    <dxf>
      <alignment horizontal="center" readingOrder="0"/>
    </dxf>
    <dxf>
      <numFmt numFmtId="13" formatCode="0%"/>
    </dxf>
    <dxf>
      <numFmt numFmtId="0" formatCode="General"/>
    </dxf>
    <dxf>
      <numFmt numFmtId="13" formatCode="0%"/>
    </dxf>
    <dxf>
      <numFmt numFmtId="14" formatCode="0.00%"/>
    </dxf>
    <dxf>
      <alignment horizontal="center" readingOrder="0"/>
    </dxf>
    <dxf>
      <alignment horizontal="center" readingOrder="0"/>
    </dxf>
  </dxfs>
  <tableStyles count="0" defaultTableStyle="TableStyleMedium2" defaultPivotStyle="PivotStyleLight16"/>
  <colors>
    <mruColors>
      <color rgb="FFFFCCCC"/>
      <color rgb="FFCCCCFF"/>
      <color rgb="FFCCECFF"/>
      <color rgb="FF99FFCC"/>
      <color rgb="FFFF9999"/>
      <color rgb="FFFF66CC"/>
      <color rgb="FFCCFFCC"/>
      <color rgb="FF99FF33"/>
      <color rgb="FFFFFF00"/>
      <color rgb="FF0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microsoft.com/office/2007/relationships/slicerCache" Target="slicerCaches/slicerCache77.xml"/><Relationship Id="rId21" Type="http://schemas.openxmlformats.org/officeDocument/2006/relationships/worksheet" Target="worksheets/sheet21.xml"/><Relationship Id="rId42" Type="http://schemas.microsoft.com/office/2007/relationships/slicerCache" Target="slicerCaches/slicerCache2.xml"/><Relationship Id="rId47" Type="http://schemas.microsoft.com/office/2007/relationships/slicerCache" Target="slicerCaches/slicerCache7.xml"/><Relationship Id="rId63" Type="http://schemas.microsoft.com/office/2007/relationships/slicerCache" Target="slicerCaches/slicerCache23.xml"/><Relationship Id="rId68" Type="http://schemas.microsoft.com/office/2007/relationships/slicerCache" Target="slicerCaches/slicerCache28.xml"/><Relationship Id="rId84" Type="http://schemas.microsoft.com/office/2007/relationships/slicerCache" Target="slicerCaches/slicerCache44.xml"/><Relationship Id="rId89" Type="http://schemas.microsoft.com/office/2007/relationships/slicerCache" Target="slicerCaches/slicerCache49.xml"/><Relationship Id="rId112" Type="http://schemas.microsoft.com/office/2007/relationships/slicerCache" Target="slicerCaches/slicerCache72.xml"/><Relationship Id="rId16" Type="http://schemas.openxmlformats.org/officeDocument/2006/relationships/worksheet" Target="worksheets/sheet16.xml"/><Relationship Id="rId107" Type="http://schemas.microsoft.com/office/2007/relationships/slicerCache" Target="slicerCaches/slicerCache6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pivotCacheDefinition" Target="pivotCache/pivotCacheDefinition1.xml"/><Relationship Id="rId53" Type="http://schemas.microsoft.com/office/2007/relationships/slicerCache" Target="slicerCaches/slicerCache13.xml"/><Relationship Id="rId58" Type="http://schemas.microsoft.com/office/2007/relationships/slicerCache" Target="slicerCaches/slicerCache18.xml"/><Relationship Id="rId74" Type="http://schemas.microsoft.com/office/2007/relationships/slicerCache" Target="slicerCaches/slicerCache34.xml"/><Relationship Id="rId79" Type="http://schemas.microsoft.com/office/2007/relationships/slicerCache" Target="slicerCaches/slicerCache39.xml"/><Relationship Id="rId102" Type="http://schemas.microsoft.com/office/2007/relationships/slicerCache" Target="slicerCaches/slicerCache62.xml"/><Relationship Id="rId123" Type="http://schemas.microsoft.com/office/2007/relationships/slicerCache" Target="slicerCaches/slicerCache83.xml"/><Relationship Id="rId128" Type="http://schemas.openxmlformats.org/officeDocument/2006/relationships/styles" Target="styles.xml"/><Relationship Id="rId5" Type="http://schemas.openxmlformats.org/officeDocument/2006/relationships/worksheet" Target="worksheets/sheet5.xml"/><Relationship Id="rId90" Type="http://schemas.microsoft.com/office/2007/relationships/slicerCache" Target="slicerCaches/slicerCache50.xml"/><Relationship Id="rId95" Type="http://schemas.microsoft.com/office/2007/relationships/slicerCache" Target="slicerCaches/slicerCache5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7/relationships/slicerCache" Target="slicerCaches/slicerCache3.xml"/><Relationship Id="rId48" Type="http://schemas.microsoft.com/office/2007/relationships/slicerCache" Target="slicerCaches/slicerCache8.xml"/><Relationship Id="rId56" Type="http://schemas.microsoft.com/office/2007/relationships/slicerCache" Target="slicerCaches/slicerCache16.xml"/><Relationship Id="rId64" Type="http://schemas.microsoft.com/office/2007/relationships/slicerCache" Target="slicerCaches/slicerCache24.xml"/><Relationship Id="rId69" Type="http://schemas.microsoft.com/office/2007/relationships/slicerCache" Target="slicerCaches/slicerCache29.xml"/><Relationship Id="rId77" Type="http://schemas.microsoft.com/office/2007/relationships/slicerCache" Target="slicerCaches/slicerCache37.xml"/><Relationship Id="rId100" Type="http://schemas.microsoft.com/office/2007/relationships/slicerCache" Target="slicerCaches/slicerCache60.xml"/><Relationship Id="rId105" Type="http://schemas.microsoft.com/office/2007/relationships/slicerCache" Target="slicerCaches/slicerCache65.xml"/><Relationship Id="rId113" Type="http://schemas.microsoft.com/office/2007/relationships/slicerCache" Target="slicerCaches/slicerCache73.xml"/><Relationship Id="rId118" Type="http://schemas.microsoft.com/office/2007/relationships/slicerCache" Target="slicerCaches/slicerCache78.xml"/><Relationship Id="rId126" Type="http://schemas.microsoft.com/office/2007/relationships/slicerCache" Target="slicerCaches/slicerCache86.xml"/><Relationship Id="rId8" Type="http://schemas.openxmlformats.org/officeDocument/2006/relationships/worksheet" Target="worksheets/sheet8.xml"/><Relationship Id="rId51" Type="http://schemas.microsoft.com/office/2007/relationships/slicerCache" Target="slicerCaches/slicerCache11.xml"/><Relationship Id="rId72" Type="http://schemas.microsoft.com/office/2007/relationships/slicerCache" Target="slicerCaches/slicerCache32.xml"/><Relationship Id="rId80" Type="http://schemas.microsoft.com/office/2007/relationships/slicerCache" Target="slicerCaches/slicerCache40.xml"/><Relationship Id="rId85" Type="http://schemas.microsoft.com/office/2007/relationships/slicerCache" Target="slicerCaches/slicerCache45.xml"/><Relationship Id="rId93" Type="http://schemas.microsoft.com/office/2007/relationships/slicerCache" Target="slicerCaches/slicerCache53.xml"/><Relationship Id="rId98" Type="http://schemas.microsoft.com/office/2007/relationships/slicerCache" Target="slicerCaches/slicerCache58.xml"/><Relationship Id="rId121" Type="http://schemas.microsoft.com/office/2007/relationships/slicerCache" Target="slicerCaches/slicerCache8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2.xml"/><Relationship Id="rId46" Type="http://schemas.microsoft.com/office/2007/relationships/slicerCache" Target="slicerCaches/slicerCache6.xml"/><Relationship Id="rId59" Type="http://schemas.microsoft.com/office/2007/relationships/slicerCache" Target="slicerCaches/slicerCache19.xml"/><Relationship Id="rId67" Type="http://schemas.microsoft.com/office/2007/relationships/slicerCache" Target="slicerCaches/slicerCache27.xml"/><Relationship Id="rId103" Type="http://schemas.microsoft.com/office/2007/relationships/slicerCache" Target="slicerCaches/slicerCache63.xml"/><Relationship Id="rId108" Type="http://schemas.microsoft.com/office/2007/relationships/slicerCache" Target="slicerCaches/slicerCache68.xml"/><Relationship Id="rId116" Type="http://schemas.microsoft.com/office/2007/relationships/slicerCache" Target="slicerCaches/slicerCache76.xml"/><Relationship Id="rId124" Type="http://schemas.microsoft.com/office/2007/relationships/slicerCache" Target="slicerCaches/slicerCache84.xml"/><Relationship Id="rId129"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1.xml"/><Relationship Id="rId54" Type="http://schemas.microsoft.com/office/2007/relationships/slicerCache" Target="slicerCaches/slicerCache14.xml"/><Relationship Id="rId62" Type="http://schemas.microsoft.com/office/2007/relationships/slicerCache" Target="slicerCaches/slicerCache22.xml"/><Relationship Id="rId70" Type="http://schemas.microsoft.com/office/2007/relationships/slicerCache" Target="slicerCaches/slicerCache30.xml"/><Relationship Id="rId75" Type="http://schemas.microsoft.com/office/2007/relationships/slicerCache" Target="slicerCaches/slicerCache35.xml"/><Relationship Id="rId83" Type="http://schemas.microsoft.com/office/2007/relationships/slicerCache" Target="slicerCaches/slicerCache43.xml"/><Relationship Id="rId88" Type="http://schemas.microsoft.com/office/2007/relationships/slicerCache" Target="slicerCaches/slicerCache48.xml"/><Relationship Id="rId91" Type="http://schemas.microsoft.com/office/2007/relationships/slicerCache" Target="slicerCaches/slicerCache51.xml"/><Relationship Id="rId96" Type="http://schemas.microsoft.com/office/2007/relationships/slicerCache" Target="slicerCaches/slicerCache56.xml"/><Relationship Id="rId111" Type="http://schemas.microsoft.com/office/2007/relationships/slicerCache" Target="slicerCaches/slicerCache7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49" Type="http://schemas.microsoft.com/office/2007/relationships/slicerCache" Target="slicerCaches/slicerCache9.xml"/><Relationship Id="rId57" Type="http://schemas.microsoft.com/office/2007/relationships/slicerCache" Target="slicerCaches/slicerCache17.xml"/><Relationship Id="rId106" Type="http://schemas.microsoft.com/office/2007/relationships/slicerCache" Target="slicerCaches/slicerCache66.xml"/><Relationship Id="rId114" Type="http://schemas.microsoft.com/office/2007/relationships/slicerCache" Target="slicerCaches/slicerCache74.xml"/><Relationship Id="rId119" Type="http://schemas.microsoft.com/office/2007/relationships/slicerCache" Target="slicerCaches/slicerCache79.xml"/><Relationship Id="rId12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07/relationships/slicerCache" Target="slicerCaches/slicerCache4.xml"/><Relationship Id="rId52" Type="http://schemas.microsoft.com/office/2007/relationships/slicerCache" Target="slicerCaches/slicerCache12.xml"/><Relationship Id="rId60" Type="http://schemas.microsoft.com/office/2007/relationships/slicerCache" Target="slicerCaches/slicerCache20.xml"/><Relationship Id="rId65" Type="http://schemas.microsoft.com/office/2007/relationships/slicerCache" Target="slicerCaches/slicerCache25.xml"/><Relationship Id="rId73" Type="http://schemas.microsoft.com/office/2007/relationships/slicerCache" Target="slicerCaches/slicerCache33.xml"/><Relationship Id="rId78" Type="http://schemas.microsoft.com/office/2007/relationships/slicerCache" Target="slicerCaches/slicerCache38.xml"/><Relationship Id="rId81" Type="http://schemas.microsoft.com/office/2007/relationships/slicerCache" Target="slicerCaches/slicerCache41.xml"/><Relationship Id="rId86" Type="http://schemas.microsoft.com/office/2007/relationships/slicerCache" Target="slicerCaches/slicerCache46.xml"/><Relationship Id="rId94" Type="http://schemas.microsoft.com/office/2007/relationships/slicerCache" Target="slicerCaches/slicerCache54.xml"/><Relationship Id="rId99" Type="http://schemas.microsoft.com/office/2007/relationships/slicerCache" Target="slicerCaches/slicerCache59.xml"/><Relationship Id="rId101" Type="http://schemas.microsoft.com/office/2007/relationships/slicerCache" Target="slicerCaches/slicerCache61.xml"/><Relationship Id="rId122" Type="http://schemas.microsoft.com/office/2007/relationships/slicerCache" Target="slicerCaches/slicerCache82.xml"/><Relationship Id="rId13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pivotCacheDefinition" Target="pivotCache/pivotCacheDefinition3.xml"/><Relationship Id="rId109" Type="http://schemas.microsoft.com/office/2007/relationships/slicerCache" Target="slicerCaches/slicerCache69.xml"/><Relationship Id="rId34" Type="http://schemas.openxmlformats.org/officeDocument/2006/relationships/worksheet" Target="worksheets/sheet34.xml"/><Relationship Id="rId50" Type="http://schemas.microsoft.com/office/2007/relationships/slicerCache" Target="slicerCaches/slicerCache10.xml"/><Relationship Id="rId55" Type="http://schemas.microsoft.com/office/2007/relationships/slicerCache" Target="slicerCaches/slicerCache15.xml"/><Relationship Id="rId76" Type="http://schemas.microsoft.com/office/2007/relationships/slicerCache" Target="slicerCaches/slicerCache36.xml"/><Relationship Id="rId97" Type="http://schemas.microsoft.com/office/2007/relationships/slicerCache" Target="slicerCaches/slicerCache57.xml"/><Relationship Id="rId104" Type="http://schemas.microsoft.com/office/2007/relationships/slicerCache" Target="slicerCaches/slicerCache64.xml"/><Relationship Id="rId120" Type="http://schemas.microsoft.com/office/2007/relationships/slicerCache" Target="slicerCaches/slicerCache80.xml"/><Relationship Id="rId125" Type="http://schemas.microsoft.com/office/2007/relationships/slicerCache" Target="slicerCaches/slicerCache85.xml"/><Relationship Id="rId7" Type="http://schemas.openxmlformats.org/officeDocument/2006/relationships/worksheet" Target="worksheets/sheet7.xml"/><Relationship Id="rId71" Type="http://schemas.microsoft.com/office/2007/relationships/slicerCache" Target="slicerCaches/slicerCache31.xml"/><Relationship Id="rId92" Type="http://schemas.microsoft.com/office/2007/relationships/slicerCache" Target="slicerCaches/slicerCache5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pivotCacheDefinition" Target="pivotCache/pivotCacheDefinition4.xml"/><Relationship Id="rId45" Type="http://schemas.microsoft.com/office/2007/relationships/slicerCache" Target="slicerCaches/slicerCache5.xml"/><Relationship Id="rId66" Type="http://schemas.microsoft.com/office/2007/relationships/slicerCache" Target="slicerCaches/slicerCache26.xml"/><Relationship Id="rId87" Type="http://schemas.microsoft.com/office/2007/relationships/slicerCache" Target="slicerCaches/slicerCache47.xml"/><Relationship Id="rId110" Type="http://schemas.microsoft.com/office/2007/relationships/slicerCache" Target="slicerCaches/slicerCache70.xml"/><Relationship Id="rId115" Type="http://schemas.microsoft.com/office/2007/relationships/slicerCache" Target="slicerCaches/slicerCache75.xml"/><Relationship Id="rId61" Type="http://schemas.microsoft.com/office/2007/relationships/slicerCache" Target="slicerCaches/slicerCache21.xml"/><Relationship Id="rId82" Type="http://schemas.microsoft.com/office/2007/relationships/slicerCache" Target="slicerCaches/slicerCache42.xml"/></Relationships>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8.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9.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5.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6.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8.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9.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2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2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2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7.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8.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3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3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39.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BIR</a:t>
            </a:r>
            <a:r>
              <a:rPr lang="en-US" b="1" baseline="0"/>
              <a:t> Summary</a:t>
            </a:r>
            <a:endParaRPr lang="en-US" b="1"/>
          </a:p>
        </c:rich>
      </c:tx>
      <c:overlay val="0"/>
      <c:spPr>
        <a:noFill/>
        <a:ln w="25400">
          <a:noFill/>
        </a:ln>
      </c:spPr>
    </c:title>
    <c:autoTitleDeleted val="0"/>
    <c:plotArea>
      <c:layout/>
      <c:barChart>
        <c:barDir val="col"/>
        <c:grouping val="clustered"/>
        <c:varyColors val="0"/>
        <c:ser>
          <c:idx val="0"/>
          <c:order val="0"/>
          <c:tx>
            <c:strRef>
              <c:f>'Program Summary'!$P$58</c:f>
              <c:strCache>
                <c:ptCount val="1"/>
                <c:pt idx="0">
                  <c:v># of BIRs</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Summary'!$P$59:$P$70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3506-4E85-A3A4-B6EC8A0ED940}"/>
            </c:ext>
          </c:extLst>
        </c:ser>
        <c:ser>
          <c:idx val="1"/>
          <c:order val="1"/>
          <c:tx>
            <c:strRef>
              <c:f>'Program Summary'!$R$58</c:f>
              <c:strCache>
                <c:ptCount val="1"/>
                <c:pt idx="0">
                  <c:v># of Children w/ BIRs</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Summary'!$R$59:$R$70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3506-4E85-A3A4-B6EC8A0ED940}"/>
            </c:ext>
          </c:extLst>
        </c:ser>
        <c:ser>
          <c:idx val="2"/>
          <c:order val="2"/>
          <c:tx>
            <c:strRef>
              <c:f>'Program Summary'!$S$58</c:f>
              <c:strCache>
                <c:ptCount val="1"/>
                <c:pt idx="0">
                  <c:v>Average # of BIRs  per Child w/ a BIR</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Summary'!$S$59:$S$70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3506-4E85-A3A4-B6EC8A0ED940}"/>
            </c:ext>
          </c:extLst>
        </c:ser>
        <c:dLbls>
          <c:showLegendKey val="0"/>
          <c:showVal val="0"/>
          <c:showCatName val="0"/>
          <c:showSerName val="0"/>
          <c:showPercent val="0"/>
          <c:showBubbleSize val="0"/>
        </c:dLbls>
        <c:gapWidth val="219"/>
        <c:overlap val="-27"/>
        <c:axId val="207915520"/>
        <c:axId val="207916080"/>
      </c:barChart>
      <c:catAx>
        <c:axId val="207915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916080"/>
        <c:crosses val="autoZero"/>
        <c:auto val="1"/>
        <c:lblAlgn val="ctr"/>
        <c:lblOffset val="100"/>
        <c:noMultiLvlLbl val="0"/>
      </c:catAx>
      <c:valAx>
        <c:axId val="207916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7915520"/>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Average Number of Incidents Per</a:t>
            </a:r>
            <a:r>
              <a:rPr lang="en-US" b="1" baseline="0"/>
              <a:t> Day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'Do Not Use'!$O$182</c:f>
              <c:strCache>
                <c:ptCount val="1"/>
                <c:pt idx="0">
                  <c:v>Rate Per Day</c:v>
                </c:pt>
              </c:strCache>
            </c:strRef>
          </c:tx>
          <c:spPr>
            <a:solidFill>
              <a:schemeClr val="accent6"/>
            </a:solidFill>
            <a:ln w="12700" cap="flat" cmpd="sng" algn="ctr">
              <a:solidFill>
                <a:schemeClr val="accent6">
                  <a:shade val="50000"/>
                </a:schemeClr>
              </a:solidFill>
              <a:prstDash val="solid"/>
              <a:miter lim="800000"/>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'Do Not Use'!$P$180:$AA$180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'Do Not Use'!$P$182:$AA$182</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99FC-4C67-AF01-B6DCF8A1C506}"/>
            </c:ext>
          </c:extLst>
        </c:ser>
        <c:dLbls>
          <c:dLblPos val="outEnd"/>
          <c:showLegendKey val="0"/>
          <c:showVal val="1"/>
          <c:showCatName val="0"/>
          <c:showSerName val="0"/>
          <c:showPercent val="0"/>
          <c:showBubbleSize val="0"/>
        </c:dLbls>
        <c:gapWidth val="219"/>
        <c:overlap val="-27"/>
        <c:axId val="210484784"/>
        <c:axId val="210485344"/>
      </c:barChart>
      <c:catAx>
        <c:axId val="210484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5344"/>
        <c:crosses val="autoZero"/>
        <c:auto val="1"/>
        <c:lblAlgn val="ctr"/>
        <c:lblOffset val="100"/>
        <c:noMultiLvlLbl val="0"/>
      </c:catAx>
      <c:valAx>
        <c:axId val="2104853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4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Summary!PivotTable2</c:name>
    <c:fmtId val="1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Percent of BIRs to Date by </a:t>
            </a:r>
            <a:r>
              <a:rPr lang="en-US" b="1" u="sng" baseline="0"/>
              <a:t>Problem Behavior </a:t>
            </a:r>
            <a:endParaRPr lang="en-US" b="1" u="sng"/>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6"/>
          </a:solidFill>
          <a:ln w="12700" cap="flat" cmpd="sng" algn="ctr">
            <a:solidFill>
              <a:schemeClr val="accent6">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w="12700" cap="flat" cmpd="sng" algn="ctr">
            <a:solidFill>
              <a:schemeClr val="accent4">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marker>
          <c:symbol val="none"/>
        </c:marker>
      </c:pivotFmt>
      <c:pivotFmt>
        <c:idx val="10"/>
        <c:spPr>
          <a:solidFill>
            <a:schemeClr val="accent4">
              <a:lumMod val="60000"/>
              <a:lumOff val="40000"/>
            </a:schemeClr>
          </a:solidFill>
          <a:ln>
            <a:solidFill>
              <a:schemeClr val="accent4">
                <a:lumMod val="60000"/>
                <a:lumOff val="40000"/>
              </a:schemeClr>
            </a:solidFill>
          </a:ln>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Summary'!$AF$2</c:f>
              <c:strCache>
                <c:ptCount val="1"/>
                <c:pt idx="0">
                  <c:v>Total</c:v>
                </c:pt>
              </c:strCache>
            </c:strRef>
          </c:tx>
          <c:spPr>
            <a:solidFill>
              <a:schemeClr val="accent4">
                <a:lumMod val="60000"/>
                <a:lumOff val="40000"/>
              </a:schemeClr>
            </a:solidFill>
            <a:ln>
              <a:solidFill>
                <a:schemeClr val="accent4">
                  <a:lumMod val="60000"/>
                  <a:lumOff val="40000"/>
                </a:schemeClr>
              </a:solidFill>
            </a:ln>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Summary'!$AE$3:$AE$4</c:f>
              <c:strCache>
                <c:ptCount val="1"/>
                <c:pt idx="0">
                  <c:v>(blank)</c:v>
                </c:pt>
              </c:strCache>
            </c:strRef>
          </c:cat>
          <c:val>
            <c:numRef>
              <c:f>'Program Summary'!$AF$3:$AF$4</c:f>
              <c:numCache>
                <c:formatCode>0%</c:formatCode>
                <c:ptCount val="1"/>
                <c:pt idx="0">
                  <c:v>#N/A</c:v>
                </c:pt>
              </c:numCache>
            </c:numRef>
          </c:val>
          <c:extLst>
            <c:ext xmlns:c16="http://schemas.microsoft.com/office/drawing/2014/chart" uri="{C3380CC4-5D6E-409C-BE32-E72D297353CC}">
              <c16:uniqueId val="{00000000-68E3-4F7E-8B15-A2FBBB529022}"/>
            </c:ext>
          </c:extLst>
        </c:ser>
        <c:dLbls>
          <c:dLblPos val="outEnd"/>
          <c:showLegendKey val="0"/>
          <c:showVal val="1"/>
          <c:showCatName val="0"/>
          <c:showSerName val="0"/>
          <c:showPercent val="0"/>
          <c:showBubbleSize val="0"/>
        </c:dLbls>
        <c:gapWidth val="219"/>
        <c:overlap val="-27"/>
        <c:axId val="210487584"/>
        <c:axId val="210488144"/>
      </c:barChart>
      <c:catAx>
        <c:axId val="210487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8144"/>
        <c:crosses val="autoZero"/>
        <c:auto val="1"/>
        <c:lblAlgn val="ctr"/>
        <c:lblOffset val="100"/>
        <c:noMultiLvlLbl val="0"/>
      </c:catAx>
      <c:valAx>
        <c:axId val="2104881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875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Summary!PivotTable3</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a:t>
            </a:r>
            <a:r>
              <a:rPr lang="en-US" b="1" baseline="0"/>
              <a:t> of BIRs to Date by </a:t>
            </a:r>
            <a:r>
              <a:rPr lang="en-US" b="1" u="sng"/>
              <a:t>Activity</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2700" cap="flat" cmpd="sng" algn="ctr">
            <a:solidFill>
              <a:schemeClr val="accent2">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Summary'!$AH$19</c:f>
              <c:strCache>
                <c:ptCount val="1"/>
                <c:pt idx="0">
                  <c:v>Total</c:v>
                </c:pt>
              </c:strCache>
            </c:strRef>
          </c:tx>
          <c:spPr>
            <a:solidFill>
              <a:schemeClr val="accent2"/>
            </a:solidFill>
            <a:ln w="12700" cap="flat" cmpd="sng" algn="ctr">
              <a:solidFill>
                <a:schemeClr val="accent2">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Summary'!$AG$20:$AG$21</c:f>
              <c:strCache>
                <c:ptCount val="1"/>
                <c:pt idx="0">
                  <c:v>(blank)</c:v>
                </c:pt>
              </c:strCache>
            </c:strRef>
          </c:cat>
          <c:val>
            <c:numRef>
              <c:f>'Program Summary'!$AH$20:$AH$21</c:f>
              <c:numCache>
                <c:formatCode>0%</c:formatCode>
                <c:ptCount val="1"/>
                <c:pt idx="0">
                  <c:v>#N/A</c:v>
                </c:pt>
              </c:numCache>
            </c:numRef>
          </c:val>
          <c:extLst>
            <c:ext xmlns:c16="http://schemas.microsoft.com/office/drawing/2014/chart" uri="{C3380CC4-5D6E-409C-BE32-E72D297353CC}">
              <c16:uniqueId val="{00000000-67FC-40BE-B3BA-8BA89AE529F8}"/>
            </c:ext>
          </c:extLst>
        </c:ser>
        <c:dLbls>
          <c:dLblPos val="outEnd"/>
          <c:showLegendKey val="0"/>
          <c:showVal val="1"/>
          <c:showCatName val="0"/>
          <c:showSerName val="0"/>
          <c:showPercent val="0"/>
          <c:showBubbleSize val="0"/>
        </c:dLbls>
        <c:gapWidth val="219"/>
        <c:overlap val="-27"/>
        <c:axId val="210490384"/>
        <c:axId val="210490944"/>
      </c:barChart>
      <c:catAx>
        <c:axId val="210490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90944"/>
        <c:crosses val="autoZero"/>
        <c:auto val="1"/>
        <c:lblAlgn val="ctr"/>
        <c:lblOffset val="100"/>
        <c:noMultiLvlLbl val="0"/>
      </c:catAx>
      <c:valAx>
        <c:axId val="2104909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10490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Summary!PivotTable6</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a:t>
            </a:r>
            <a:r>
              <a:rPr lang="en-US" b="1" baseline="0"/>
              <a:t> of BIRs to Date by </a:t>
            </a:r>
            <a:r>
              <a:rPr lang="en-US" b="1" u="sng"/>
              <a:t>Others Involved</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3"/>
          </a:solidFill>
          <a:ln w="12700" cap="flat" cmpd="sng" algn="ctr">
            <a:solidFill>
              <a:schemeClr val="accent3">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Summary'!$AF$39</c:f>
              <c:strCache>
                <c:ptCount val="1"/>
                <c:pt idx="0">
                  <c:v>Total</c:v>
                </c:pt>
              </c:strCache>
            </c:strRef>
          </c:tx>
          <c:spPr>
            <a:solidFill>
              <a:schemeClr val="accent3"/>
            </a:solidFill>
            <a:ln w="12700" cap="flat" cmpd="sng" algn="ctr">
              <a:solidFill>
                <a:schemeClr val="accent3">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Summary'!$AE$40:$AE$41</c:f>
              <c:strCache>
                <c:ptCount val="1"/>
                <c:pt idx="0">
                  <c:v>(blank)</c:v>
                </c:pt>
              </c:strCache>
            </c:strRef>
          </c:cat>
          <c:val>
            <c:numRef>
              <c:f>'Program Summary'!$AF$40:$AF$41</c:f>
              <c:numCache>
                <c:formatCode>0%</c:formatCode>
                <c:ptCount val="1"/>
                <c:pt idx="0">
                  <c:v>#N/A</c:v>
                </c:pt>
              </c:numCache>
            </c:numRef>
          </c:val>
          <c:extLst>
            <c:ext xmlns:c16="http://schemas.microsoft.com/office/drawing/2014/chart" uri="{C3380CC4-5D6E-409C-BE32-E72D297353CC}">
              <c16:uniqueId val="{00000000-AA50-478F-84AB-14790C88078B}"/>
            </c:ext>
          </c:extLst>
        </c:ser>
        <c:dLbls>
          <c:dLblPos val="outEnd"/>
          <c:showLegendKey val="0"/>
          <c:showVal val="1"/>
          <c:showCatName val="0"/>
          <c:showSerName val="0"/>
          <c:showPercent val="0"/>
          <c:showBubbleSize val="0"/>
        </c:dLbls>
        <c:gapWidth val="219"/>
        <c:overlap val="-27"/>
        <c:axId val="308534720"/>
        <c:axId val="308535280"/>
      </c:barChart>
      <c:catAx>
        <c:axId val="308534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5280"/>
        <c:crosses val="autoZero"/>
        <c:auto val="1"/>
        <c:lblAlgn val="ctr"/>
        <c:lblOffset val="100"/>
        <c:noMultiLvlLbl val="0"/>
      </c:catAx>
      <c:valAx>
        <c:axId val="3085352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47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Summary!PivotTable10</c:name>
    <c:fmtId val="4"/>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BIRs to Date</a:t>
            </a:r>
            <a:r>
              <a:rPr lang="en-US" b="1" baseline="0"/>
              <a:t> by </a:t>
            </a:r>
            <a:r>
              <a:rPr lang="en-US" b="1" u="sng"/>
              <a:t>Motivation</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w="12700" cap="flat" cmpd="sng" algn="ctr">
            <a:solidFill>
              <a:schemeClr val="accent1">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Summary'!$AH$54</c:f>
              <c:strCache>
                <c:ptCount val="1"/>
                <c:pt idx="0">
                  <c:v>Total</c:v>
                </c:pt>
              </c:strCache>
            </c:strRef>
          </c:tx>
          <c:spPr>
            <a:solidFill>
              <a:schemeClr val="accent1"/>
            </a:solidFill>
            <a:ln w="12700" cap="flat" cmpd="sng" algn="ctr">
              <a:solidFill>
                <a:schemeClr val="accent1">
                  <a:shade val="50000"/>
                </a:schemeClr>
              </a:solidFill>
              <a:prstDash val="solid"/>
              <a:miter lim="800000"/>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'Program Summary'!$AG$55:$AG$56</c:f>
              <c:strCache>
                <c:ptCount val="1"/>
                <c:pt idx="0">
                  <c:v>(blank)</c:v>
                </c:pt>
              </c:strCache>
            </c:strRef>
          </c:cat>
          <c:val>
            <c:numRef>
              <c:f>'Program Summary'!$AH$55:$AH$56</c:f>
              <c:numCache>
                <c:formatCode>0%</c:formatCode>
                <c:ptCount val="1"/>
                <c:pt idx="0">
                  <c:v>#N/A</c:v>
                </c:pt>
              </c:numCache>
            </c:numRef>
          </c:val>
          <c:extLst>
            <c:ext xmlns:c16="http://schemas.microsoft.com/office/drawing/2014/chart" uri="{C3380CC4-5D6E-409C-BE32-E72D297353CC}">
              <c16:uniqueId val="{00000000-D970-4B16-8643-A7FB058CB8A3}"/>
            </c:ext>
          </c:extLst>
        </c:ser>
        <c:dLbls>
          <c:dLblPos val="outEnd"/>
          <c:showLegendKey val="0"/>
          <c:showVal val="1"/>
          <c:showCatName val="0"/>
          <c:showSerName val="0"/>
          <c:showPercent val="0"/>
          <c:showBubbleSize val="0"/>
        </c:dLbls>
        <c:gapWidth val="219"/>
        <c:overlap val="-27"/>
        <c:axId val="308537520"/>
        <c:axId val="308538080"/>
      </c:barChart>
      <c:catAx>
        <c:axId val="3085375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8080"/>
        <c:crosses val="autoZero"/>
        <c:auto val="1"/>
        <c:lblAlgn val="ctr"/>
        <c:lblOffset val="100"/>
        <c:noMultiLvlLbl val="0"/>
      </c:catAx>
      <c:valAx>
        <c:axId val="3085380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375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Summary!PivotTable5</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BIRs to Date by </a:t>
            </a:r>
            <a:r>
              <a:rPr lang="en-US" b="1" u="sng"/>
              <a:t>Administrative Follow Up</a:t>
            </a:r>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C00000"/>
          </a:solidFill>
          <a:ln>
            <a:solidFill>
              <a:srgbClr val="C0000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Summary'!$AH$88</c:f>
              <c:strCache>
                <c:ptCount val="1"/>
                <c:pt idx="0">
                  <c:v>Total</c:v>
                </c:pt>
              </c:strCache>
            </c:strRef>
          </c:tx>
          <c:spPr>
            <a:solidFill>
              <a:srgbClr val="C00000"/>
            </a:solidFill>
            <a:ln>
              <a:solidFill>
                <a:srgbClr val="C0000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Summary'!$AG$89:$AG$90</c:f>
              <c:strCache>
                <c:ptCount val="1"/>
                <c:pt idx="0">
                  <c:v>(blank)</c:v>
                </c:pt>
              </c:strCache>
            </c:strRef>
          </c:cat>
          <c:val>
            <c:numRef>
              <c:f>'Program Summary'!$AH$89:$AH$90</c:f>
              <c:numCache>
                <c:formatCode>0%</c:formatCode>
                <c:ptCount val="1"/>
                <c:pt idx="0">
                  <c:v>#N/A</c:v>
                </c:pt>
              </c:numCache>
            </c:numRef>
          </c:val>
          <c:extLst>
            <c:ext xmlns:c16="http://schemas.microsoft.com/office/drawing/2014/chart" uri="{C3380CC4-5D6E-409C-BE32-E72D297353CC}">
              <c16:uniqueId val="{00000000-E3D6-4254-9E32-BABAD27BE8DC}"/>
            </c:ext>
          </c:extLst>
        </c:ser>
        <c:dLbls>
          <c:dLblPos val="outEnd"/>
          <c:showLegendKey val="0"/>
          <c:showVal val="1"/>
          <c:showCatName val="0"/>
          <c:showSerName val="0"/>
          <c:showPercent val="0"/>
          <c:showBubbleSize val="0"/>
        </c:dLbls>
        <c:gapWidth val="219"/>
        <c:overlap val="-27"/>
        <c:axId val="308540320"/>
        <c:axId val="308540880"/>
      </c:barChart>
      <c:catAx>
        <c:axId val="3085403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40880"/>
        <c:crosses val="autoZero"/>
        <c:auto val="1"/>
        <c:lblAlgn val="ctr"/>
        <c:lblOffset val="100"/>
        <c:noMultiLvlLbl val="0"/>
      </c:catAx>
      <c:valAx>
        <c:axId val="3085408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540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Total BIRs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'Program Summary'!$Q$58</c:f>
              <c:strCache>
                <c:ptCount val="1"/>
                <c:pt idx="0">
                  <c:v>% of Total BIRs</c:v>
                </c:pt>
              </c:strCache>
            </c:strRef>
          </c:tx>
          <c:spPr>
            <a:ln w="12700" cap="flat" cmpd="sng" algn="ctr">
              <a:solidFill>
                <a:schemeClr val="accent6"/>
              </a:solidFill>
              <a:prstDash val="solid"/>
              <a:miter lim="800000"/>
            </a:ln>
            <a:effectLst/>
          </c:spPr>
          <c:marker>
            <c:symbol val="circle"/>
            <c:size val="5"/>
            <c:spPr>
              <a:solidFill>
                <a:schemeClr val="lt1"/>
              </a:solidFill>
              <a:ln w="12700" cap="flat" cmpd="sng" algn="ctr">
                <a:solidFill>
                  <a:schemeClr val="accent6"/>
                </a:solidFill>
                <a:prstDash val="solid"/>
                <a:miter lim="800000"/>
              </a:ln>
              <a:effectLst/>
            </c:spPr>
          </c:marker>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Summary'!$Q$59:$Q$70</c:f>
              <c:numCache>
                <c:formatCode>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92-4F9C-A16C-B0ABAD0EB72C}"/>
            </c:ext>
          </c:extLst>
        </c:ser>
        <c:dLbls>
          <c:showLegendKey val="0"/>
          <c:showVal val="0"/>
          <c:showCatName val="0"/>
          <c:showSerName val="0"/>
          <c:showPercent val="0"/>
          <c:showBubbleSize val="0"/>
        </c:dLbls>
        <c:marker val="1"/>
        <c:smooth val="0"/>
        <c:axId val="309204000"/>
        <c:axId val="309204560"/>
      </c:lineChart>
      <c:catAx>
        <c:axId val="309204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4560"/>
        <c:crosses val="autoZero"/>
        <c:auto val="1"/>
        <c:lblAlgn val="ctr"/>
        <c:lblOffset val="100"/>
        <c:noMultiLvlLbl val="0"/>
      </c:catAx>
      <c:valAx>
        <c:axId val="309204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4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Children Enrolled with a BIR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'Program Summary'!$T$58</c:f>
              <c:strCache>
                <c:ptCount val="1"/>
                <c:pt idx="0">
                  <c:v>% Enrolled w/ a BIR</c:v>
                </c:pt>
              </c:strCache>
            </c:strRef>
          </c:tx>
          <c:spPr>
            <a:ln w="12700" cap="flat" cmpd="sng" algn="ctr">
              <a:solidFill>
                <a:srgbClr val="7030A0"/>
              </a:solidFill>
              <a:prstDash val="solid"/>
              <a:miter lim="800000"/>
            </a:ln>
            <a:effectLst/>
          </c:spPr>
          <c:marker>
            <c:symbol val="circle"/>
            <c:size val="5"/>
            <c:spPr>
              <a:solidFill>
                <a:schemeClr val="lt1"/>
              </a:solidFill>
              <a:ln w="12700" cap="flat" cmpd="sng" algn="ctr">
                <a:solidFill>
                  <a:srgbClr val="7030A0"/>
                </a:solidFill>
                <a:prstDash val="solid"/>
                <a:miter lim="800000"/>
              </a:ln>
              <a:effectLst/>
            </c:spPr>
          </c:marker>
          <c:cat>
            <c:strRef>
              <c:f>'Program Summary'!$O$59:$O$70</c:f>
              <c:strCache>
                <c:ptCount val="12"/>
                <c:pt idx="0">
                  <c:v>August</c:v>
                </c:pt>
                <c:pt idx="1">
                  <c:v>September</c:v>
                </c:pt>
                <c:pt idx="2">
                  <c:v>October</c:v>
                </c:pt>
                <c:pt idx="3">
                  <c:v>November</c:v>
                </c:pt>
                <c:pt idx="4">
                  <c:v>December</c:v>
                </c:pt>
                <c:pt idx="5">
                  <c:v>January</c:v>
                </c:pt>
                <c:pt idx="6">
                  <c:v>February</c:v>
                </c:pt>
                <c:pt idx="7">
                  <c:v>March</c:v>
                </c:pt>
                <c:pt idx="8">
                  <c:v>April</c:v>
                </c:pt>
                <c:pt idx="9">
                  <c:v>May</c:v>
                </c:pt>
                <c:pt idx="10">
                  <c:v>June</c:v>
                </c:pt>
                <c:pt idx="11">
                  <c:v>July</c:v>
                </c:pt>
              </c:strCache>
            </c:strRef>
          </c:cat>
          <c:val>
            <c:numRef>
              <c:f>'Program Summary'!$T$59:$T$70</c:f>
              <c:numCache>
                <c:formatCode>0.00%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7588-4776-9AE2-E30FD4944184}"/>
            </c:ext>
          </c:extLst>
        </c:ser>
        <c:dLbls>
          <c:showLegendKey val="0"/>
          <c:showVal val="0"/>
          <c:showCatName val="0"/>
          <c:showSerName val="0"/>
          <c:showPercent val="0"/>
          <c:showBubbleSize val="0"/>
        </c:dLbls>
        <c:marker val="1"/>
        <c:smooth val="0"/>
        <c:axId val="309206800"/>
        <c:axId val="309207360"/>
      </c:lineChart>
      <c:catAx>
        <c:axId val="309206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7360"/>
        <c:crosses val="autoZero"/>
        <c:auto val="1"/>
        <c:lblAlgn val="ctr"/>
        <c:lblOffset val="100"/>
        <c:noMultiLvlLbl val="0"/>
      </c:catAx>
      <c:valAx>
        <c:axId val="3092073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6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[BIR_Report.xlsm]Program Summary!PivotTable4</c:name>
    <c:fmtId val="1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Percent of BIRs to Date by </a:t>
            </a:r>
            <a:r>
              <a:rPr lang="en-US" b="1" u="sng" baseline="0"/>
              <a:t>Response</a:t>
            </a:r>
            <a:endParaRPr lang="en-US" b="1" u="sng"/>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3"/>
          </a:solidFill>
          <a:ln w="12700" cap="flat" cmpd="sng" algn="ctr">
            <a:solidFill>
              <a:schemeClr val="accent3">
                <a:shade val="50000"/>
              </a:schemeClr>
            </a:solidFill>
            <a:prstDash val="solid"/>
            <a:miter lim="800000"/>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'Program Summary'!$AF$68</c:f>
              <c:strCache>
                <c:ptCount val="1"/>
                <c:pt idx="0">
                  <c:v>Total</c:v>
                </c:pt>
              </c:strCache>
            </c:strRef>
          </c:tx>
          <c:spPr>
            <a:solidFill>
              <a:srgbClr val="7030A0"/>
            </a:solidFill>
            <a:ln>
              <a:solidFill>
                <a:srgbClr val="7030A0"/>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'Program Summary'!$AE$69:$AE$70</c:f>
              <c:strCache>
                <c:ptCount val="1"/>
                <c:pt idx="0">
                  <c:v>(blank)</c:v>
                </c:pt>
              </c:strCache>
            </c:strRef>
          </c:cat>
          <c:val>
            <c:numRef>
              <c:f>'Program Summary'!$AF$69:$AF$70</c:f>
              <c:numCache>
                <c:formatCode>0%</c:formatCode>
                <c:ptCount val="1"/>
                <c:pt idx="0">
                  <c:v>#N/A</c:v>
                </c:pt>
              </c:numCache>
            </c:numRef>
          </c:val>
          <c:extLst>
            <c:ext xmlns:c16="http://schemas.microsoft.com/office/drawing/2014/chart" uri="{C3380CC4-5D6E-409C-BE32-E72D297353CC}">
              <c16:uniqueId val="{00000000-8522-406A-9B21-35E5FDC95FA3}"/>
            </c:ext>
          </c:extLst>
        </c:ser>
        <c:dLbls>
          <c:dLblPos val="outEnd"/>
          <c:showLegendKey val="0"/>
          <c:showVal val="1"/>
          <c:showCatName val="0"/>
          <c:showSerName val="0"/>
          <c:showPercent val="0"/>
          <c:showBubbleSize val="0"/>
        </c:dLbls>
        <c:gapWidth val="219"/>
        <c:overlap val="-27"/>
        <c:axId val="309209600"/>
        <c:axId val="309487568"/>
      </c:barChart>
      <c:catAx>
        <c:axId val="3092096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87568"/>
        <c:crosses val="autoZero"/>
        <c:auto val="1"/>
        <c:lblAlgn val="ctr"/>
        <c:lblOffset val="100"/>
        <c:noMultiLvlLbl val="0"/>
      </c:catAx>
      <c:valAx>
        <c:axId val="30948756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209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a:t>
            </a:r>
            <a:r>
              <a:rPr lang="en-US" b="1" baseline="0"/>
              <a:t> Number of Children with BIRs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'Program Summary'!$P$157</c:f>
              <c:strCache>
                <c:ptCount val="1"/>
                <c:pt idx="0">
                  <c:v>Total # of Children</c:v>
                </c:pt>
              </c:strCache>
            </c:strRef>
          </c:tx>
          <c:spPr>
            <a:solidFill>
              <a:schemeClr val="accent1"/>
            </a:solidFill>
            <a:ln>
              <a:noFill/>
            </a:ln>
            <a:effectLst/>
          </c:spPr>
          <c:invertIfNegative val="0"/>
          <c:cat>
            <c:strRef>
              <c:f>'Program Summary'!$O$158:$O$163</c:f>
              <c:strCache>
                <c:ptCount val="6"/>
                <c:pt idx="0">
                  <c:v>1</c:v>
                </c:pt>
                <c:pt idx="1">
                  <c:v>1-5</c:v>
                </c:pt>
                <c:pt idx="2">
                  <c:v>5-10</c:v>
                </c:pt>
                <c:pt idx="3">
                  <c:v>10-15</c:v>
                </c:pt>
                <c:pt idx="4">
                  <c:v>15-20</c:v>
                </c:pt>
                <c:pt idx="5">
                  <c:v>20+</c:v>
                </c:pt>
              </c:strCache>
            </c:strRef>
          </c:cat>
          <c:val>
            <c:numRef>
              <c:f>'Program Summary'!$P$158:$P$163</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7FE7-4D51-BE0D-66A59BBAC29D}"/>
            </c:ext>
          </c:extLst>
        </c:ser>
        <c:dLbls>
          <c:showLegendKey val="0"/>
          <c:showVal val="0"/>
          <c:showCatName val="0"/>
          <c:showSerName val="0"/>
          <c:showPercent val="0"/>
          <c:showBubbleSize val="0"/>
        </c:dLbls>
        <c:gapWidth val="0"/>
        <c:axId val="309489808"/>
        <c:axId val="309490368"/>
      </c:barChart>
      <c:catAx>
        <c:axId val="309489808"/>
        <c:scaling>
          <c:orientation val="minMax"/>
        </c:scaling>
        <c:delete val="0"/>
        <c:axPos val="b"/>
        <c:title>
          <c:tx>
            <c:rich>
              <a:bodyPr rot="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r>
                  <a:rPr lang="en-US" b="1"/>
                  <a:t>Total # of BIRs</a:t>
                </a:r>
              </a:p>
            </c:rich>
          </c:tx>
          <c:overlay val="0"/>
          <c:spPr>
            <a:noFill/>
            <a:ln>
              <a:noFill/>
            </a:ln>
            <a:effectLst/>
          </c:spPr>
          <c:txPr>
            <a:bodyPr rot="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90368"/>
        <c:crosses val="autoZero"/>
        <c:auto val="1"/>
        <c:lblAlgn val="ctr"/>
        <c:lblOffset val="100"/>
        <c:noMultiLvlLbl val="0"/>
      </c:catAx>
      <c:valAx>
        <c:axId val="309490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r>
                  <a:rPr lang="en-US" b="1"/>
                  <a:t># of Children</a:t>
                </a:r>
              </a:p>
            </c:rich>
          </c:tx>
          <c:overlay val="0"/>
          <c:spPr>
            <a:noFill/>
            <a:ln>
              <a:noFill/>
            </a:ln>
            <a:effectLst/>
          </c:spPr>
          <c:txPr>
            <a:bodyPr rot="-5400000" spcFirstLastPara="1" vertOverflow="ellipsis" vert="horz" wrap="square" anchor="ctr" anchorCtr="1"/>
            <a:lstStyle/>
            <a:p>
              <a:pPr>
                <a:defRPr sz="900" b="1" i="0" u="none" strike="noStrike"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948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[BIR_Report.xlsm]Monthly BIRs by Classroom ID!Teacher Incidents</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t>
            </a:r>
            <a:r>
              <a:rPr lang="en-US" b="1" baseline="0"/>
              <a:t> of Incidents by Classroom ID</a:t>
            </a:r>
            <a:endParaRPr lang="en-US" b="1"/>
          </a:p>
        </c:rich>
      </c:tx>
      <c:overlay val="0"/>
      <c:spPr>
        <a:noFill/>
        <a:ln w="25400">
          <a:noFill/>
        </a:ln>
      </c:spPr>
    </c:title>
    <c:autoTitleDeleted val="0"/>
    <c:pivotFmts>
      <c:pivotFmt>
        <c:idx val="0"/>
        <c:spPr>
          <a:solidFill>
            <a:schemeClr val="accent5">
              <a:lumMod val="60000"/>
            </a:schemeClr>
          </a:solidFill>
          <a:ln>
            <a:noFill/>
          </a:ln>
          <a:effectLst/>
        </c:spPr>
        <c:marker>
          <c:symbol val="none"/>
        </c:marker>
      </c:pivotFmt>
      <c:pivotFmt>
        <c:idx val="1"/>
        <c:marker>
          <c:symbol val="none"/>
        </c:marker>
      </c:pivotFmt>
      <c:pivotFmt>
        <c:idx val="2"/>
        <c:spPr>
          <a:solidFill>
            <a:srgbClr val="A5A5A5"/>
          </a:solidFill>
          <a:ln w="25400">
            <a:noFill/>
          </a:ln>
        </c:spPr>
        <c:marker>
          <c:symbol val="none"/>
        </c:marker>
      </c:pivotFmt>
      <c:pivotFmt>
        <c:idx val="3"/>
        <c:spPr>
          <a:solidFill>
            <a:srgbClr val="FFC000"/>
          </a:solidFill>
          <a:ln w="25400">
            <a:noFill/>
          </a:ln>
        </c:spPr>
        <c:marker>
          <c:symbol val="none"/>
        </c:marker>
      </c:pivotFmt>
      <c:pivotFmt>
        <c:idx val="4"/>
        <c:spPr>
          <a:solidFill>
            <a:srgbClr val="4472C4"/>
          </a:solidFill>
          <a:ln w="25400">
            <a:noFill/>
          </a:ln>
        </c:spPr>
        <c:marker>
          <c:symbol val="none"/>
        </c:marker>
      </c:pivotFmt>
      <c:pivotFmt>
        <c:idx val="5"/>
        <c:spPr>
          <a:solidFill>
            <a:srgbClr val="70AD47"/>
          </a:solidFill>
          <a:ln w="25400">
            <a:noFill/>
          </a:ln>
        </c:spPr>
        <c:marker>
          <c:symbol val="none"/>
        </c:marker>
      </c:pivotFmt>
      <c:pivotFmt>
        <c:idx val="6"/>
        <c:spPr>
          <a:solidFill>
            <a:schemeClr val="accent1">
              <a:lumMod val="60000"/>
            </a:schemeClr>
          </a:solidFill>
          <a:ln>
            <a:noFill/>
          </a:ln>
          <a:effectLst/>
        </c:spPr>
        <c:marker>
          <c:symbol val="none"/>
        </c:marker>
      </c:pivotFmt>
      <c:pivotFmt>
        <c:idx val="7"/>
        <c:spPr>
          <a:solidFill>
            <a:schemeClr val="accent2">
              <a:lumMod val="60000"/>
            </a:schemeClr>
          </a:solidFill>
          <a:ln>
            <a:noFill/>
          </a:ln>
          <a:effectLst/>
        </c:spPr>
        <c:marker>
          <c:symbol val="none"/>
        </c:marker>
      </c:pivotFmt>
      <c:pivotFmt>
        <c:idx val="8"/>
        <c:spPr>
          <a:solidFill>
            <a:schemeClr val="accent3">
              <a:lumMod val="60000"/>
            </a:schemeClr>
          </a:solidFill>
          <a:ln>
            <a:noFill/>
          </a:ln>
          <a:effectLst/>
        </c:spPr>
        <c:marker>
          <c:symbol val="none"/>
        </c:marker>
      </c:pivotFmt>
      <c:pivotFmt>
        <c:idx val="9"/>
        <c:spPr>
          <a:solidFill>
            <a:schemeClr val="accent4">
              <a:lumMod val="60000"/>
            </a:schemeClr>
          </a:solidFill>
          <a:ln>
            <a:noFill/>
          </a:ln>
          <a:effectLst/>
        </c:spPr>
        <c:marker>
          <c:symbol val="none"/>
        </c:marker>
      </c:pivotFmt>
      <c:pivotFmt>
        <c:idx val="10"/>
        <c:spPr>
          <a:solidFill>
            <a:schemeClr val="accent6">
              <a:lumMod val="60000"/>
            </a:schemeClr>
          </a:solidFill>
          <a:ln>
            <a:noFill/>
          </a:ln>
          <a:effectLst/>
        </c:spPr>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dLbl>
          <c:idx val="0"/>
          <c:delete val="1"/>
          <c:extLst>
            <c:ext xmlns:c15="http://schemas.microsoft.com/office/drawing/2012/chart" uri="{CE6537A1-D6FC-4f65-9D91-7224C49458BB}"/>
          </c:extLst>
        </c:dLbl>
      </c:pivotFmt>
      <c:pivotFmt>
        <c:idx val="15"/>
        <c:marker>
          <c:symbol val="none"/>
        </c:marker>
      </c:pivotFmt>
    </c:pivotFmts>
    <c:plotArea>
      <c:layout/>
      <c:barChart>
        <c:barDir val="col"/>
        <c:grouping val="clustered"/>
        <c:varyColors val="0"/>
        <c:ser>
          <c:idx val="0"/>
          <c:order val="0"/>
          <c:tx>
            <c:strRef>
              <c:f>'Monthly BIRs by Classroom ID'!$F$3:$F$4</c:f>
              <c:strCache>
                <c:ptCount val="1"/>
                <c:pt idx="0">
                  <c:v>(blank)</c:v>
                </c:pt>
              </c:strCache>
            </c:strRef>
          </c:tx>
          <c:invertIfNegative val="0"/>
          <c:cat>
            <c:strRef>
              <c:f>'Monthly BIRs by Classroom ID'!$E$5:$E$6</c:f>
              <c:strCache>
                <c:ptCount val="1"/>
                <c:pt idx="0">
                  <c:v>(blank)</c:v>
                </c:pt>
              </c:strCache>
            </c:strRef>
          </c:cat>
          <c:val>
            <c:numRef>
              <c:f>'Monthly BIRs by Classroom ID'!$F$5:$F$6</c:f>
              <c:numCache>
                <c:formatCode>General</c:formatCode>
                <c:ptCount val="1"/>
              </c:numCache>
            </c:numRef>
          </c:val>
          <c:extLst>
            <c:ext xmlns:c16="http://schemas.microsoft.com/office/drawing/2014/chart" uri="{C3380CC4-5D6E-409C-BE32-E72D297353CC}">
              <c16:uniqueId val="{00000000-755A-473D-A04D-8128122144A4}"/>
            </c:ext>
          </c:extLst>
        </c:ser>
        <c:dLbls>
          <c:showLegendKey val="0"/>
          <c:showVal val="0"/>
          <c:showCatName val="0"/>
          <c:showSerName val="0"/>
          <c:showPercent val="0"/>
          <c:showBubbleSize val="0"/>
        </c:dLbls>
        <c:gapWidth val="219"/>
        <c:overlap val="-27"/>
        <c:axId val="310110560"/>
        <c:axId val="310111120"/>
      </c:barChart>
      <c:catAx>
        <c:axId val="310110560"/>
        <c:scaling>
          <c:orientation val="minMax"/>
        </c:scaling>
        <c:delete val="0"/>
        <c:axPos val="b"/>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Classroom ID</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111120"/>
        <c:crosses val="autoZero"/>
        <c:auto val="0"/>
        <c:lblAlgn val="ctr"/>
        <c:lblOffset val="100"/>
        <c:noMultiLvlLbl val="0"/>
      </c:catAx>
      <c:valAx>
        <c:axId val="3101111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110560"/>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[BIR_Report.xlsm]Monthly BIRs by Child ID!Teacher Incidents</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a:t>
            </a:r>
            <a:r>
              <a:rPr lang="en-US" b="1" baseline="0"/>
              <a:t> of Incidents</a:t>
            </a:r>
            <a:endParaRPr lang="en-US" b="1"/>
          </a:p>
        </c:rich>
      </c:tx>
      <c:layout/>
      <c:overlay val="0"/>
      <c:spPr>
        <a:noFill/>
        <a:ln w="25400">
          <a:noFill/>
        </a:ln>
      </c:spPr>
    </c:title>
    <c:autoTitleDeleted val="0"/>
    <c:pivotFmts>
      <c:pivotFmt>
        <c:idx val="0"/>
        <c:spPr>
          <a:solidFill>
            <a:schemeClr val="accent5">
              <a:lumMod val="60000"/>
            </a:schemeClr>
          </a:solidFill>
          <a:ln>
            <a:noFill/>
          </a:ln>
          <a:effectLst/>
        </c:spPr>
        <c:marker>
          <c:symbol val="none"/>
        </c:marker>
      </c:pivotFmt>
      <c:pivotFmt>
        <c:idx val="1"/>
        <c:marker>
          <c:symbol val="none"/>
        </c:marker>
      </c:pivotFmt>
      <c:pivotFmt>
        <c:idx val="2"/>
        <c:spPr>
          <a:solidFill>
            <a:srgbClr val="A5A5A5"/>
          </a:solidFill>
          <a:ln w="25400">
            <a:noFill/>
          </a:ln>
        </c:spPr>
        <c:marker>
          <c:symbol val="none"/>
        </c:marker>
      </c:pivotFmt>
      <c:pivotFmt>
        <c:idx val="3"/>
        <c:spPr>
          <a:solidFill>
            <a:srgbClr val="FFC000"/>
          </a:solidFill>
          <a:ln w="25400">
            <a:noFill/>
          </a:ln>
        </c:spPr>
        <c:marker>
          <c:symbol val="none"/>
        </c:marker>
      </c:pivotFmt>
      <c:pivotFmt>
        <c:idx val="4"/>
        <c:spPr>
          <a:solidFill>
            <a:srgbClr val="4472C4"/>
          </a:solidFill>
          <a:ln w="25400">
            <a:noFill/>
          </a:ln>
        </c:spPr>
        <c:marker>
          <c:symbol val="none"/>
        </c:marker>
      </c:pivotFmt>
      <c:pivotFmt>
        <c:idx val="5"/>
        <c:spPr>
          <a:solidFill>
            <a:srgbClr val="70AD47"/>
          </a:solidFill>
          <a:ln w="25400">
            <a:noFill/>
          </a:ln>
        </c:spPr>
        <c:marker>
          <c:symbol val="none"/>
        </c:marker>
      </c:pivotFmt>
      <c:pivotFmt>
        <c:idx val="6"/>
        <c:spPr>
          <a:solidFill>
            <a:schemeClr val="accent1">
              <a:lumMod val="60000"/>
            </a:schemeClr>
          </a:solidFill>
          <a:ln>
            <a:noFill/>
          </a:ln>
          <a:effectLst/>
        </c:spPr>
        <c:marker>
          <c:symbol val="none"/>
        </c:marker>
      </c:pivotFmt>
      <c:pivotFmt>
        <c:idx val="7"/>
        <c:spPr>
          <a:solidFill>
            <a:schemeClr val="accent2">
              <a:lumMod val="60000"/>
            </a:schemeClr>
          </a:solidFill>
          <a:ln>
            <a:noFill/>
          </a:ln>
          <a:effectLst/>
        </c:spPr>
        <c:marker>
          <c:symbol val="none"/>
        </c:marker>
      </c:pivotFmt>
      <c:pivotFmt>
        <c:idx val="8"/>
        <c:spPr>
          <a:solidFill>
            <a:schemeClr val="accent3">
              <a:lumMod val="60000"/>
            </a:schemeClr>
          </a:solidFill>
          <a:ln>
            <a:noFill/>
          </a:ln>
          <a:effectLst/>
        </c:spPr>
        <c:marker>
          <c:symbol val="none"/>
        </c:marker>
      </c:pivotFmt>
      <c:pivotFmt>
        <c:idx val="9"/>
        <c:spPr>
          <a:solidFill>
            <a:schemeClr val="accent4">
              <a:lumMod val="60000"/>
            </a:schemeClr>
          </a:solidFill>
          <a:ln>
            <a:noFill/>
          </a:ln>
          <a:effectLst/>
        </c:spPr>
        <c:marker>
          <c:symbol val="none"/>
        </c:marker>
      </c:pivotFmt>
      <c:pivotFmt>
        <c:idx val="10"/>
        <c:spPr>
          <a:solidFill>
            <a:schemeClr val="accent6">
              <a:lumMod val="60000"/>
            </a:schemeClr>
          </a:solidFill>
          <a:ln>
            <a:noFill/>
          </a:ln>
          <a:effectLst/>
        </c:spPr>
        <c:marker>
          <c:symbol val="none"/>
        </c:marker>
      </c:pivotFmt>
      <c:pivotFmt>
        <c:idx val="11"/>
        <c:marker>
          <c:symbol val="none"/>
        </c:marker>
      </c:pivotFmt>
      <c:pivotFmt>
        <c:idx val="12"/>
        <c:marker>
          <c:symbol val="none"/>
        </c:marker>
      </c:pivotFmt>
      <c:pivotFmt>
        <c:idx val="13"/>
        <c:marker>
          <c:symbol val="none"/>
        </c:marker>
      </c:pivotFmt>
      <c:pivotFmt>
        <c:idx val="14"/>
        <c:marker>
          <c:symbol val="none"/>
        </c:marker>
      </c:pivotFmt>
      <c:pivotFmt>
        <c:idx val="15"/>
        <c:marker>
          <c:symbol val="none"/>
        </c:marker>
      </c:pivotFmt>
      <c:pivotFmt>
        <c:idx val="16"/>
        <c:marker>
          <c:symbol val="none"/>
        </c:marker>
      </c:pivotFmt>
      <c:pivotFmt>
        <c:idx val="17"/>
        <c:marker>
          <c:symbol val="none"/>
        </c:marker>
      </c:pivotFmt>
      <c:pivotFmt>
        <c:idx val="18"/>
        <c:marker>
          <c:symbol val="none"/>
        </c:marker>
      </c:pivotFmt>
      <c:pivotFmt>
        <c:idx val="19"/>
        <c:marker>
          <c:symbol val="none"/>
        </c:marker>
      </c:pivotFmt>
      <c:pivotFmt>
        <c:idx val="20"/>
        <c:marker>
          <c:symbol val="none"/>
        </c:marker>
      </c:pivotFmt>
      <c:pivotFmt>
        <c:idx val="21"/>
        <c:marker>
          <c:symbol val="none"/>
        </c:marker>
      </c:pivotFmt>
      <c:pivotFmt>
        <c:idx val="22"/>
        <c:marker>
          <c:symbol val="none"/>
        </c:marker>
      </c:pivotFmt>
      <c:pivotFmt>
        <c:idx val="23"/>
        <c:marker>
          <c:symbol val="none"/>
        </c:marker>
      </c:pivotFmt>
      <c:pivotFmt>
        <c:idx val="24"/>
        <c:marker>
          <c:symbol val="none"/>
        </c:marker>
      </c:pivotFmt>
      <c:pivotFmt>
        <c:idx val="25"/>
        <c:marker>
          <c:symbol val="none"/>
        </c:marker>
      </c:pivotFmt>
      <c:pivotFmt>
        <c:idx val="26"/>
        <c:marker>
          <c:symbol val="none"/>
        </c:marker>
      </c:pivotFmt>
      <c:pivotFmt>
        <c:idx val="27"/>
        <c:marker>
          <c:symbol val="none"/>
        </c:marker>
      </c:pivotFmt>
      <c:pivotFmt>
        <c:idx val="28"/>
        <c:marker>
          <c:symbol val="none"/>
        </c:marker>
      </c:pivotFmt>
      <c:pivotFmt>
        <c:idx val="29"/>
        <c:marker>
          <c:symbol val="none"/>
        </c:marker>
      </c:pivotFmt>
      <c:pivotFmt>
        <c:idx val="30"/>
        <c:marker>
          <c:symbol val="none"/>
        </c:marker>
      </c:pivotFmt>
      <c:pivotFmt>
        <c:idx val="31"/>
        <c:marker>
          <c:symbol val="none"/>
        </c:marker>
      </c:pivotFmt>
      <c:pivotFmt>
        <c:idx val="32"/>
        <c:marker>
          <c:symbol val="none"/>
        </c:marker>
      </c:pivotFmt>
      <c:pivotFmt>
        <c:idx val="33"/>
        <c:marker>
          <c:symbol val="none"/>
        </c:marker>
      </c:pivotFmt>
      <c:pivotFmt>
        <c:idx val="34"/>
        <c:marker>
          <c:symbol val="none"/>
        </c:marker>
      </c:pivotFmt>
      <c:pivotFmt>
        <c:idx val="35"/>
        <c:marker>
          <c:symbol val="none"/>
        </c:marker>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dLbl>
          <c:idx val="0"/>
          <c:delete val="1"/>
          <c:extLst>
            <c:ext xmlns:c15="http://schemas.microsoft.com/office/drawing/2012/chart" uri="{CE6537A1-D6FC-4f65-9D91-7224C49458BB}"/>
          </c:extLst>
        </c:dLbl>
      </c:pivotFmt>
      <c:pivotFmt>
        <c:idx val="45"/>
        <c:marker>
          <c:symbol val="none"/>
        </c:marker>
        <c:dLbl>
          <c:idx val="0"/>
          <c:delete val="1"/>
          <c:extLst>
            <c:ext xmlns:c15="http://schemas.microsoft.com/office/drawing/2012/chart" uri="{CE6537A1-D6FC-4f65-9D91-7224C49458BB}"/>
          </c:extLst>
        </c:dLbl>
      </c:pivotFmt>
      <c:pivotFmt>
        <c:idx val="46"/>
        <c:marker>
          <c:symbol val="none"/>
        </c:marker>
        <c:dLbl>
          <c:idx val="0"/>
          <c:delete val="1"/>
          <c:extLst>
            <c:ext xmlns:c15="http://schemas.microsoft.com/office/drawing/2012/chart" uri="{CE6537A1-D6FC-4f65-9D91-7224C49458BB}"/>
          </c:extLst>
        </c:dLbl>
      </c:pivotFmt>
      <c:pivotFmt>
        <c:idx val="47"/>
        <c:marker>
          <c:symbol val="none"/>
        </c:marker>
      </c:pivotFmt>
      <c:pivotFmt>
        <c:idx val="48"/>
        <c:marker>
          <c:symbol val="none"/>
        </c:marker>
      </c:pivotFmt>
      <c:pivotFmt>
        <c:idx val="49"/>
        <c:marker>
          <c:symbol val="none"/>
        </c:marker>
      </c:pivotFmt>
      <c:pivotFmt>
        <c:idx val="50"/>
        <c:marker>
          <c:symbol val="none"/>
        </c:marker>
        <c:dLbl>
          <c:idx val="0"/>
          <c:delete val="1"/>
          <c:extLst>
            <c:ext xmlns:c15="http://schemas.microsoft.com/office/drawing/2012/chart" uri="{CE6537A1-D6FC-4f65-9D91-7224C49458BB}"/>
          </c:extLst>
        </c:dLbl>
      </c:pivotFmt>
      <c:pivotFmt>
        <c:idx val="51"/>
        <c:marker>
          <c:symbol val="none"/>
        </c:marker>
        <c:dLbl>
          <c:idx val="0"/>
          <c:delete val="1"/>
          <c:extLst>
            <c:ext xmlns:c15="http://schemas.microsoft.com/office/drawing/2012/chart" uri="{CE6537A1-D6FC-4f65-9D91-7224C49458BB}"/>
          </c:extLst>
        </c:dLbl>
      </c:pivotFmt>
      <c:pivotFmt>
        <c:idx val="52"/>
        <c:marker>
          <c:symbol val="none"/>
        </c:marker>
        <c:dLbl>
          <c:idx val="0"/>
          <c:delete val="1"/>
          <c:extLst>
            <c:ext xmlns:c15="http://schemas.microsoft.com/office/drawing/2012/chart" uri="{CE6537A1-D6FC-4f65-9D91-7224C49458BB}"/>
          </c:extLst>
        </c:dLbl>
      </c:pivotFmt>
      <c:pivotFmt>
        <c:idx val="53"/>
        <c:marker>
          <c:symbol val="none"/>
        </c:marker>
        <c:dLbl>
          <c:idx val="0"/>
          <c:delete val="1"/>
          <c:extLst>
            <c:ext xmlns:c15="http://schemas.microsoft.com/office/drawing/2012/chart" uri="{CE6537A1-D6FC-4f65-9D91-7224C49458BB}"/>
          </c:extLst>
        </c:dLbl>
      </c:pivotFmt>
      <c:pivotFmt>
        <c:idx val="54"/>
        <c:marker>
          <c:symbol val="none"/>
        </c:marker>
        <c:dLbl>
          <c:idx val="0"/>
          <c:delete val="1"/>
          <c:extLst>
            <c:ext xmlns:c15="http://schemas.microsoft.com/office/drawing/2012/chart" uri="{CE6537A1-D6FC-4f65-9D91-7224C49458BB}"/>
          </c:extLst>
        </c:dLbl>
      </c:pivotFmt>
      <c:pivotFmt>
        <c:idx val="55"/>
        <c:marker>
          <c:symbol val="none"/>
        </c:marker>
        <c:dLbl>
          <c:idx val="0"/>
          <c:delete val="1"/>
          <c:extLst>
            <c:ext xmlns:c15="http://schemas.microsoft.com/office/drawing/2012/chart" uri="{CE6537A1-D6FC-4f65-9D91-7224C49458BB}"/>
          </c:extLst>
        </c:dLbl>
      </c:pivotFmt>
      <c:pivotFmt>
        <c:idx val="56"/>
        <c:marker>
          <c:symbol val="none"/>
        </c:marker>
      </c:pivotFmt>
    </c:pivotFmts>
    <c:plotArea>
      <c:layout/>
      <c:barChart>
        <c:barDir val="col"/>
        <c:grouping val="clustered"/>
        <c:varyColors val="0"/>
        <c:ser>
          <c:idx val="0"/>
          <c:order val="0"/>
          <c:tx>
            <c:strRef>
              <c:f>'Monthly BIRs by Child ID'!$F$18:$F$19</c:f>
              <c:strCache>
                <c:ptCount val="1"/>
                <c:pt idx="0">
                  <c:v>(blank)</c:v>
                </c:pt>
              </c:strCache>
            </c:strRef>
          </c:tx>
          <c:invertIfNegative val="0"/>
          <c:cat>
            <c:strRef>
              <c:f>'Monthly BIRs by Child ID'!$E$20:$E$21</c:f>
              <c:strCache>
                <c:ptCount val="1"/>
                <c:pt idx="0">
                  <c:v>(blank)</c:v>
                </c:pt>
              </c:strCache>
            </c:strRef>
          </c:cat>
          <c:val>
            <c:numRef>
              <c:f>'Monthly BIRs by Child ID'!$F$20:$F$21</c:f>
              <c:numCache>
                <c:formatCode>General</c:formatCode>
                <c:ptCount val="1"/>
              </c:numCache>
            </c:numRef>
          </c:val>
          <c:extLst>
            <c:ext xmlns:c16="http://schemas.microsoft.com/office/drawing/2014/chart" uri="{C3380CC4-5D6E-409C-BE32-E72D297353CC}">
              <c16:uniqueId val="{00000000-B2E5-4459-9D86-6118A04C864C}"/>
            </c:ext>
          </c:extLst>
        </c:ser>
        <c:dLbls>
          <c:showLegendKey val="0"/>
          <c:showVal val="0"/>
          <c:showCatName val="0"/>
          <c:showSerName val="0"/>
          <c:showPercent val="0"/>
          <c:showBubbleSize val="0"/>
        </c:dLbls>
        <c:gapWidth val="219"/>
        <c:overlap val="-27"/>
        <c:axId val="310036400"/>
        <c:axId val="310036960"/>
      </c:barChart>
      <c:catAx>
        <c:axId val="310036400"/>
        <c:scaling>
          <c:orientation val="minMax"/>
        </c:scaling>
        <c:delete val="0"/>
        <c:axPos val="b"/>
        <c:majorGridlines/>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t>Child ID</a:t>
                </a:r>
              </a:p>
            </c:rich>
          </c:tx>
          <c:layout/>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036960"/>
        <c:crosses val="autoZero"/>
        <c:auto val="0"/>
        <c:lblAlgn val="ctr"/>
        <c:lblOffset val="100"/>
        <c:noMultiLvlLbl val="0"/>
      </c:catAx>
      <c:valAx>
        <c:axId val="310036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0036400"/>
        <c:crosses val="autoZero"/>
        <c:crossBetween val="between"/>
      </c:valAx>
      <c:spPr>
        <a:noFill/>
        <a:ln w="25400">
          <a:noFill/>
        </a:ln>
      </c:spPr>
    </c:plotArea>
    <c:legend>
      <c:legendPos val="t"/>
      <c:layou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Behavior!Prob Beh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Percent of Total Incidents by Problem Behavior</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dLbl>
          <c:idx val="0"/>
          <c:layout>
            <c:manualLayout>
              <c:x val="0.13242044884838833"/>
              <c:y val="0"/>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1.5855451355097468E-2"/>
              <c:y val="-1.7845042097010599E-2"/>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pivotFmt>
      <c:pivotFmt>
        <c:idx val="8"/>
        <c:spPr>
          <a:solidFill>
            <a:schemeClr val="accent2"/>
          </a:solidFill>
          <a:ln w="19050">
            <a:solidFill>
              <a:schemeClr val="lt1"/>
            </a:solidFill>
          </a:ln>
          <a:effectLst/>
        </c:spPr>
      </c:pivotFmt>
      <c:pivotFmt>
        <c:idx val="9"/>
        <c:spPr>
          <a:solidFill>
            <a:schemeClr val="accent3"/>
          </a:solidFill>
          <a:ln w="19050">
            <a:solidFill>
              <a:schemeClr val="lt1"/>
            </a:solidFill>
          </a:ln>
          <a:effectLst/>
        </c:spPr>
      </c:pivotFmt>
      <c:pivotFmt>
        <c:idx val="10"/>
        <c:spPr>
          <a:solidFill>
            <a:schemeClr val="accent4"/>
          </a:solidFill>
          <a:ln w="19050">
            <a:solidFill>
              <a:schemeClr val="lt1"/>
            </a:solidFill>
          </a:ln>
          <a:effectLst/>
        </c:spPr>
      </c:pivotFmt>
      <c:pivotFmt>
        <c:idx val="11"/>
        <c:spPr>
          <a:solidFill>
            <a:schemeClr val="accent5"/>
          </a:solidFill>
          <a:ln w="19050">
            <a:solidFill>
              <a:schemeClr val="lt1"/>
            </a:solidFill>
          </a:ln>
          <a:effectLst/>
        </c:spPr>
      </c:pivotFmt>
      <c:pivotFmt>
        <c:idx val="12"/>
        <c:dLbl>
          <c:idx val="0"/>
          <c:layout>
            <c:manualLayout>
              <c:x val="-1.9546433100356871E-2"/>
              <c:y val="-2.8310097601435126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3"/>
        <c:dLbl>
          <c:idx val="0"/>
          <c:layout>
            <c:manualLayout>
              <c:x val="-1.0970170161314106E-2"/>
              <c:y val="7.495653952346866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4"/>
        <c:dLbl>
          <c:idx val="0"/>
          <c:layout>
            <c:manualLayout>
              <c:x val="-4.0942375180630514E-2"/>
              <c:y val="5.9824340139300767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5"/>
        <c:dLbl>
          <c:idx val="0"/>
          <c:layout>
            <c:manualLayout>
              <c:x val="1.9539429060131529E-2"/>
              <c:y val="2.7004124484439444E-2"/>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6"/>
        <c:dLbl>
          <c:idx val="0"/>
          <c:layout>
            <c:manualLayout>
              <c:x val="1.5543366068005545E-2"/>
              <c:y val="7.0734340025678608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dLbl>
          <c:idx val="0"/>
          <c:layout>
            <c:manualLayout>
              <c:x val="9.0384558671739758E-3"/>
              <c:y val="9.3740555157877988E-3"/>
            </c:manualLayout>
          </c:layout>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8"/>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9"/>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pivotFmt>
      <c:pivotFmt>
        <c:idx val="21"/>
        <c:dLbl>
          <c:idx val="0"/>
          <c:layout>
            <c:manualLayout>
              <c:x val="-1.4390722227137338E-2"/>
              <c:y val="2.386451693538318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2"/>
        <c:dLbl>
          <c:idx val="0"/>
          <c:layout>
            <c:manualLayout>
              <c:x val="-7.0671378091872791E-3"/>
              <c:y val="1.003471749602293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14487632508834"/>
                  <c:h val="9.2982439014147628E-2"/>
                </c:manualLayout>
              </c15:layout>
            </c:ext>
          </c:extLst>
        </c:dLbl>
      </c:pivotFmt>
      <c:pivotFmt>
        <c:idx val="23"/>
      </c:pivotFmt>
      <c:pivotFmt>
        <c:idx val="24"/>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5"/>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layout>
            <c:manualLayout>
              <c:x val="0"/>
              <c:y val="0.16050206557037058"/>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332155477031802"/>
                  <c:h val="9.2982439014147628E-2"/>
                </c:manualLayout>
              </c15:layout>
            </c:ext>
          </c:extLst>
        </c:dLbl>
      </c:pivotFmt>
      <c:pivotFmt>
        <c:idx val="27"/>
        <c:dLbl>
          <c:idx val="0"/>
          <c:layout>
            <c:manualLayout>
              <c:x val="-0.17162358680429965"/>
              <c:y val="7.553785964214954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layout>
            <c:manualLayout>
              <c:x val="0.29192324457676017"/>
              <c:y val="5.660780833304630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dLbl>
          <c:idx val="0"/>
          <c:layout>
            <c:manualLayout>
              <c:x val="0.19238297951271993"/>
              <c:y val="5.0062154061398158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2"/>
        <c:dLbl>
          <c:idx val="0"/>
          <c:layout>
            <c:manualLayout>
              <c:x val="-0.14210652930777848"/>
              <c:y val="4.6397121451236499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dLbl>
          <c:idx val="0"/>
          <c:layout>
            <c:manualLayout>
              <c:x val="-0.10380866236944082"/>
              <c:y val="0.12866952487790859"/>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4"/>
        <c:dLbl>
          <c:idx val="0"/>
          <c:layout>
            <c:manualLayout>
              <c:x val="-1.3187722755937249E-2"/>
              <c:y val="6.607685497550218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dLbl>
          <c:idx val="0"/>
          <c:layout>
            <c:manualLayout>
              <c:x val="-9.1941082938997803E-2"/>
              <c:y val="-1.741297181562398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6"/>
        <c:dLbl>
          <c:idx val="0"/>
          <c:layout>
            <c:manualLayout>
              <c:x val="-0.16054238987962055"/>
              <c:y val="-5.9766155029533301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0.25770825200658865"/>
              <c:y val="-1.8406281819722717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4.7417379961724859E-3"/>
              <c:y val="-6.3290814834112809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9.6461739138714073E-2"/>
              <c:y val="-3.5333026620884854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0"/>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1"/>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3"/>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44"/>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5"/>
        <c:dLbl>
          <c:idx val="0"/>
          <c:layout>
            <c:manualLayout>
              <c:x val="0.31404065189525726"/>
              <c:y val="2.2832992332651333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'Problem Behavior'!$C$70:$C$71</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'Problem Behavior'!$B$72:$B$73</c:f>
              <c:strCache>
                <c:ptCount val="1"/>
                <c:pt idx="0">
                  <c:v>(blank)</c:v>
                </c:pt>
              </c:strCache>
            </c:strRef>
          </c:cat>
          <c:val>
            <c:numRef>
              <c:f>'Problem Behavior'!$C$72:$C$73</c:f>
              <c:numCache>
                <c:formatCode>0.00%</c:formatCode>
                <c:ptCount val="1"/>
                <c:pt idx="0">
                  <c:v>#N/A</c:v>
                </c:pt>
              </c:numCache>
            </c:numRef>
          </c:val>
          <c:extLst>
            <c:ext xmlns:c16="http://schemas.microsoft.com/office/drawing/2014/chart" uri="{C3380CC4-5D6E-409C-BE32-E72D297353CC}">
              <c16:uniqueId val="{00000001-5E81-4DEB-83D1-951501FA09A5}"/>
            </c:ext>
          </c:extLst>
        </c:ser>
        <c:ser>
          <c:idx val="1"/>
          <c:order val="1"/>
          <c:tx>
            <c:strRef>
              <c:f>'Problem Behavior'!$D$70:$D$71</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'Problem Behavior'!$B$72:$B$73</c:f>
              <c:strCache>
                <c:ptCount val="1"/>
                <c:pt idx="0">
                  <c:v>(blank)</c:v>
                </c:pt>
              </c:strCache>
            </c:strRef>
          </c:cat>
          <c:val>
            <c:numRef>
              <c:f>'Problem Behavior'!$D$72:$D$73</c:f>
              <c:numCache>
                <c:formatCode>General</c:formatCode>
                <c:ptCount val="1"/>
              </c:numCache>
            </c:numRef>
          </c:val>
          <c:extLst>
            <c:ext xmlns:c16="http://schemas.microsoft.com/office/drawing/2014/chart" uri="{C3380CC4-5D6E-409C-BE32-E72D297353CC}">
              <c16:uniqueId val="{00000000-B76C-4768-82E4-FAE528E274D9}"/>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Behavior!PivotTable1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 Behavior</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s>
    <c:plotArea>
      <c:layout/>
      <c:barChart>
        <c:barDir val="col"/>
        <c:grouping val="clustered"/>
        <c:varyColors val="0"/>
        <c:ser>
          <c:idx val="0"/>
          <c:order val="0"/>
          <c:tx>
            <c:strRef>
              <c:f>'Problem Behavior'!$D$3:$D$4</c:f>
              <c:strCache>
                <c:ptCount val="1"/>
                <c:pt idx="0">
                  <c:v>(blank)</c:v>
                </c:pt>
              </c:strCache>
            </c:strRef>
          </c:tx>
          <c:spPr>
            <a:solidFill>
              <a:schemeClr val="accent1"/>
            </a:solidFill>
            <a:ln>
              <a:noFill/>
            </a:ln>
            <a:effectLst/>
          </c:spPr>
          <c:invertIfNegative val="0"/>
          <c:cat>
            <c:strRef>
              <c:f>'Problem Behavior'!$C$5:$C$6</c:f>
              <c:strCache>
                <c:ptCount val="1"/>
                <c:pt idx="0">
                  <c:v>(blank)</c:v>
                </c:pt>
              </c:strCache>
            </c:strRef>
          </c:cat>
          <c:val>
            <c:numRef>
              <c:f>'Problem Behavior'!$D$5:$D$6</c:f>
              <c:numCache>
                <c:formatCode>General</c:formatCode>
                <c:ptCount val="1"/>
              </c:numCache>
            </c:numRef>
          </c:val>
          <c:extLst>
            <c:ext xmlns:c16="http://schemas.microsoft.com/office/drawing/2014/chart" uri="{C3380CC4-5D6E-409C-BE32-E72D297353CC}">
              <c16:uniqueId val="{00000000-0048-4FA8-B7AE-EC29C932E09A}"/>
            </c:ext>
          </c:extLst>
        </c:ser>
        <c:dLbls>
          <c:showLegendKey val="0"/>
          <c:showVal val="0"/>
          <c:showCatName val="0"/>
          <c:showSerName val="0"/>
          <c:showPercent val="0"/>
          <c:showBubbleSize val="0"/>
        </c:dLbls>
        <c:gapWidth val="219"/>
        <c:overlap val="-27"/>
        <c:axId val="311868976"/>
        <c:axId val="311869536"/>
      </c:barChart>
      <c:catAx>
        <c:axId val="3118689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1869536"/>
        <c:crosses val="autoZero"/>
        <c:auto val="1"/>
        <c:lblAlgn val="ctr"/>
        <c:lblOffset val="100"/>
        <c:noMultiLvlLbl val="0"/>
      </c:catAx>
      <c:valAx>
        <c:axId val="311869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18689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[BIR_Report.xlsm]Problem Behavior!Prob Beh 1</c:name>
    <c:fmtId val="3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Problem Behavior</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dLbl>
          <c:idx val="0"/>
          <c:showLegendKey val="0"/>
          <c:showVal val="1"/>
          <c:showCatName val="0"/>
          <c:showSerName val="0"/>
          <c:showPercent val="0"/>
          <c:showBubbleSize val="0"/>
          <c:extLst>
            <c:ext xmlns:c15="http://schemas.microsoft.com/office/drawing/2012/chart" uri="{CE6537A1-D6FC-4f65-9D91-7224C49458BB}"/>
          </c:extLst>
        </c:dLbl>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'Problem Behavior'!$C$70:$C$71</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'Problem Behavior'!$B$72:$B$73</c:f>
              <c:strCache>
                <c:ptCount val="1"/>
                <c:pt idx="0">
                  <c:v>(blank)</c:v>
                </c:pt>
              </c:strCache>
            </c:strRef>
          </c:cat>
          <c:val>
            <c:numRef>
              <c:f>'Problem Behavior'!$C$72:$C$73</c:f>
              <c:numCache>
                <c:formatCode>0.00%</c:formatCode>
                <c:ptCount val="1"/>
                <c:pt idx="0">
                  <c:v>#N/A</c:v>
                </c:pt>
              </c:numCache>
            </c:numRef>
          </c:val>
          <c:extLst>
            <c:ext xmlns:c16="http://schemas.microsoft.com/office/drawing/2014/chart" uri="{C3380CC4-5D6E-409C-BE32-E72D297353CC}">
              <c16:uniqueId val="{00000000-1865-4E40-B1C9-E64800A04DA6}"/>
            </c:ext>
          </c:extLst>
        </c:ser>
        <c:dLbls>
          <c:showLegendKey val="0"/>
          <c:showVal val="0"/>
          <c:showCatName val="0"/>
          <c:showSerName val="0"/>
          <c:showPercent val="0"/>
          <c:showBubbleSize val="0"/>
        </c:dLbls>
        <c:gapWidth val="219"/>
        <c:axId val="311872336"/>
        <c:axId val="311872896"/>
      </c:barChart>
      <c:lineChart>
        <c:grouping val="standard"/>
        <c:varyColors val="0"/>
        <c:ser>
          <c:idx val="1"/>
          <c:order val="1"/>
          <c:tx>
            <c:strRef>
              <c:f>'Problem Behavior'!$D$70:$D$71</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'Problem Behavior'!$B$72:$B$73</c:f>
              <c:strCache>
                <c:ptCount val="1"/>
                <c:pt idx="0">
                  <c:v>(blank)</c:v>
                </c:pt>
              </c:strCache>
            </c:strRef>
          </c:cat>
          <c:val>
            <c:numRef>
              <c:f>'Problem Behavior'!$D$72:$D$73</c:f>
              <c:numCache>
                <c:formatCode>General</c:formatCode>
                <c:ptCount val="1"/>
              </c:numCache>
            </c:numRef>
          </c:val>
          <c:smooth val="0"/>
          <c:extLst>
            <c:ext xmlns:c16="http://schemas.microsoft.com/office/drawing/2014/chart" uri="{C3380CC4-5D6E-409C-BE32-E72D297353CC}">
              <c16:uniqueId val="{00000002-1865-4E40-B1C9-E64800A04DA6}"/>
            </c:ext>
          </c:extLst>
        </c:ser>
        <c:dLbls>
          <c:showLegendKey val="0"/>
          <c:showVal val="0"/>
          <c:showCatName val="0"/>
          <c:showSerName val="0"/>
          <c:showPercent val="0"/>
          <c:showBubbleSize val="0"/>
        </c:dLbls>
        <c:marker val="1"/>
        <c:smooth val="0"/>
        <c:axId val="311874016"/>
        <c:axId val="311873456"/>
      </c:lineChart>
      <c:catAx>
        <c:axId val="3118723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1872896"/>
        <c:crosses val="autoZero"/>
        <c:auto val="1"/>
        <c:lblAlgn val="ctr"/>
        <c:lblOffset val="100"/>
        <c:noMultiLvlLbl val="0"/>
      </c:catAx>
      <c:valAx>
        <c:axId val="31187289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1872336"/>
        <c:crosses val="autoZero"/>
        <c:crossBetween val="between"/>
      </c:valAx>
      <c:valAx>
        <c:axId val="311873456"/>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1874016"/>
        <c:crosses val="max"/>
        <c:crossBetween val="between"/>
      </c:valAx>
      <c:catAx>
        <c:axId val="311874016"/>
        <c:scaling>
          <c:orientation val="minMax"/>
        </c:scaling>
        <c:delete val="1"/>
        <c:axPos val="b"/>
        <c:numFmt formatCode="General" sourceLinked="1"/>
        <c:majorTickMark val="none"/>
        <c:minorTickMark val="none"/>
        <c:tickLblPos val="nextTo"/>
        <c:crossAx val="31187345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[BIR_Report.xlsm]Activity!Activity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Activity</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pivotFmt>
      <c:pivotFmt>
        <c:idx val="14"/>
        <c:spPr>
          <a:solidFill>
            <a:schemeClr val="accent2">
              <a:lumMod val="80000"/>
              <a:lumOff val="2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4"/>
          </a:solidFill>
          <a:ln w="19050">
            <a:solidFill>
              <a:schemeClr val="lt1"/>
            </a:solidFill>
          </a:ln>
          <a:effectLst/>
        </c:spPr>
      </c:pivotFmt>
      <c:pivotFmt>
        <c:idx val="21"/>
        <c:spPr>
          <a:solidFill>
            <a:schemeClr val="accent5"/>
          </a:solidFill>
          <a:ln w="19050">
            <a:solidFill>
              <a:schemeClr val="lt1"/>
            </a:solidFill>
          </a:ln>
          <a:effectLst/>
        </c:spPr>
      </c:pivotFmt>
      <c:pivotFmt>
        <c:idx val="22"/>
        <c:spPr>
          <a:solidFill>
            <a:schemeClr val="accent6"/>
          </a:solidFill>
          <a:ln w="19050">
            <a:solidFill>
              <a:schemeClr val="lt1"/>
            </a:solidFill>
          </a:ln>
          <a:effectLst/>
        </c:spPr>
      </c:pivotFmt>
      <c:pivotFmt>
        <c:idx val="23"/>
        <c:spPr>
          <a:solidFill>
            <a:schemeClr val="accent1">
              <a:lumMod val="60000"/>
            </a:schemeClr>
          </a:solidFill>
          <a:ln w="19050">
            <a:solidFill>
              <a:schemeClr val="lt1"/>
            </a:solidFill>
          </a:ln>
          <a:effectLst/>
        </c:spPr>
      </c:pivotFmt>
      <c:pivotFmt>
        <c:idx val="24"/>
        <c:spPr>
          <a:solidFill>
            <a:schemeClr val="accent2">
              <a:lumMod val="60000"/>
            </a:schemeClr>
          </a:solidFill>
          <a:ln w="19050">
            <a:solidFill>
              <a:schemeClr val="lt1"/>
            </a:solidFill>
          </a:ln>
          <a:effectLst/>
        </c:spPr>
      </c:pivotFmt>
      <c:pivotFmt>
        <c:idx val="25"/>
        <c:spPr>
          <a:solidFill>
            <a:schemeClr val="accent3">
              <a:lumMod val="60000"/>
            </a:schemeClr>
          </a:solidFill>
          <a:ln w="19050">
            <a:solidFill>
              <a:schemeClr val="lt1"/>
            </a:solidFill>
          </a:ln>
          <a:effectLst/>
        </c:spPr>
      </c:pivotFmt>
      <c:pivotFmt>
        <c:idx val="26"/>
        <c:spPr>
          <a:solidFill>
            <a:schemeClr val="accent4">
              <a:lumMod val="60000"/>
            </a:schemeClr>
          </a:solidFill>
          <a:ln w="19050">
            <a:solidFill>
              <a:schemeClr val="lt1"/>
            </a:solidFill>
          </a:ln>
          <a:effectLst/>
        </c:spPr>
      </c:pivotFmt>
      <c:pivotFmt>
        <c:idx val="27"/>
        <c:spPr>
          <a:solidFill>
            <a:schemeClr val="accent5">
              <a:lumMod val="60000"/>
            </a:schemeClr>
          </a:solidFill>
          <a:ln w="19050">
            <a:solidFill>
              <a:schemeClr val="lt1"/>
            </a:solidFill>
          </a:ln>
          <a:effectLst/>
        </c:spPr>
      </c:pivotFmt>
      <c:pivotFmt>
        <c:idx val="28"/>
        <c:spPr>
          <a:solidFill>
            <a:schemeClr val="accent6">
              <a:lumMod val="60000"/>
            </a:schemeClr>
          </a:solidFill>
          <a:ln w="19050">
            <a:solidFill>
              <a:schemeClr val="lt1"/>
            </a:solidFill>
          </a:ln>
          <a:effectLst/>
        </c:spPr>
      </c:pivotFmt>
      <c:pivotFmt>
        <c:idx val="29"/>
        <c:spPr>
          <a:solidFill>
            <a:schemeClr val="accent1">
              <a:lumMod val="80000"/>
              <a:lumOff val="20000"/>
            </a:schemeClr>
          </a:solidFill>
          <a:ln w="19050">
            <a:solidFill>
              <a:schemeClr val="lt1"/>
            </a:solidFill>
          </a:ln>
          <a:effectLst/>
        </c:spPr>
      </c:pivotFmt>
      <c:pivotFmt>
        <c:idx val="30"/>
        <c:spPr>
          <a:solidFill>
            <a:schemeClr val="accent2">
              <a:lumMod val="80000"/>
              <a:lumOff val="20000"/>
            </a:schemeClr>
          </a:solidFill>
          <a:ln w="19050">
            <a:solidFill>
              <a:schemeClr val="lt1"/>
            </a:solidFill>
          </a:ln>
          <a:effectLst/>
        </c:spPr>
      </c:pivotFmt>
      <c:pivotFmt>
        <c:idx val="31"/>
        <c:spPr>
          <a:solidFill>
            <a:schemeClr val="accent3">
              <a:lumMod val="80000"/>
              <a:lumOff val="20000"/>
            </a:schemeClr>
          </a:solidFill>
          <a:ln w="19050">
            <a:solidFill>
              <a:schemeClr val="lt1"/>
            </a:solidFill>
          </a:ln>
          <a:effectLst/>
        </c:spPr>
      </c:pivotFmt>
      <c:pivotFmt>
        <c:idx val="32"/>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dLbl>
          <c:idx val="0"/>
          <c:layout>
            <c:manualLayout>
              <c:x val="0.20543201588230217"/>
              <c:y val="-1.9233559032718835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dLbl>
          <c:idx val="0"/>
          <c:layout>
            <c:manualLayout>
              <c:x val="0.20270229315123672"/>
              <c:y val="2.1736640296405072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6"/>
        <c:dLbl>
          <c:idx val="0"/>
          <c:layout>
            <c:manualLayout>
              <c:x val="-2.7471651305462579E-2"/>
              <c:y val="1.9164126828821609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1.3793562041042068E-2"/>
              <c:y val="1.4276200300839341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Activity!$C$74:$C$75</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Activity!$B$76:$B$77</c:f>
              <c:strCache>
                <c:ptCount val="1"/>
                <c:pt idx="0">
                  <c:v>(blank)</c:v>
                </c:pt>
              </c:strCache>
            </c:strRef>
          </c:cat>
          <c:val>
            <c:numRef>
              <c:f>Activity!$C$76:$C$77</c:f>
              <c:numCache>
                <c:formatCode>0.00%</c:formatCode>
                <c:ptCount val="1"/>
                <c:pt idx="0">
                  <c:v>#N/A</c:v>
                </c:pt>
              </c:numCache>
            </c:numRef>
          </c:val>
          <c:extLst>
            <c:ext xmlns:c16="http://schemas.microsoft.com/office/drawing/2014/chart" uri="{C3380CC4-5D6E-409C-BE32-E72D297353CC}">
              <c16:uniqueId val="{00000000-14E3-4D4D-A52E-6D0B2DD059FC}"/>
            </c:ext>
          </c:extLst>
        </c:ser>
        <c:ser>
          <c:idx val="1"/>
          <c:order val="1"/>
          <c:tx>
            <c:strRef>
              <c:f>Activity!$D$74:$D$75</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Activity!$B$76:$B$77</c:f>
              <c:strCache>
                <c:ptCount val="1"/>
                <c:pt idx="0">
                  <c:v>(blank)</c:v>
                </c:pt>
              </c:strCache>
            </c:strRef>
          </c:cat>
          <c:val>
            <c:numRef>
              <c:f>Activity!$D$76:$D$77</c:f>
              <c:numCache>
                <c:formatCode>General</c:formatCode>
                <c:ptCount val="1"/>
                <c:pt idx="0">
                  <c:v>0</c:v>
                </c:pt>
              </c:numCache>
            </c:numRef>
          </c:val>
          <c:extLst>
            <c:ext xmlns:c16="http://schemas.microsoft.com/office/drawing/2014/chart" uri="{C3380CC4-5D6E-409C-BE32-E72D297353CC}">
              <c16:uniqueId val="{00000001-14E3-4D4D-A52E-6D0B2DD059FC}"/>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Activity</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s>
    <c:plotArea>
      <c:layout/>
      <c:barChart>
        <c:barDir val="col"/>
        <c:grouping val="clustered"/>
        <c:varyColors val="0"/>
        <c:ser>
          <c:idx val="0"/>
          <c:order val="0"/>
          <c:tx>
            <c:strRef>
              <c:f>Activity!$D$3:$D$4</c:f>
              <c:strCache>
                <c:ptCount val="1"/>
                <c:pt idx="0">
                  <c:v>(blank)</c:v>
                </c:pt>
              </c:strCache>
            </c:strRef>
          </c:tx>
          <c:spPr>
            <a:solidFill>
              <a:schemeClr val="accent1"/>
            </a:solidFill>
            <a:ln>
              <a:noFill/>
            </a:ln>
            <a:effectLst/>
          </c:spPr>
          <c:invertIfNegative val="0"/>
          <c:cat>
            <c:strRef>
              <c:f>Activity!$C$5:$C$6</c:f>
              <c:strCache>
                <c:ptCount val="1"/>
                <c:pt idx="0">
                  <c:v>(blank)</c:v>
                </c:pt>
              </c:strCache>
            </c:strRef>
          </c:cat>
          <c:val>
            <c:numRef>
              <c:f>Activity!$D$5:$D$6</c:f>
              <c:numCache>
                <c:formatCode>General</c:formatCode>
                <c:ptCount val="1"/>
              </c:numCache>
            </c:numRef>
          </c:val>
          <c:extLst>
            <c:ext xmlns:c16="http://schemas.microsoft.com/office/drawing/2014/chart" uri="{C3380CC4-5D6E-409C-BE32-E72D297353CC}">
              <c16:uniqueId val="{00000000-7EC7-4ADA-B153-50C5F8C7E49C}"/>
            </c:ext>
          </c:extLst>
        </c:ser>
        <c:dLbls>
          <c:showLegendKey val="0"/>
          <c:showVal val="0"/>
          <c:showCatName val="0"/>
          <c:showSerName val="0"/>
          <c:showPercent val="0"/>
          <c:showBubbleSize val="0"/>
        </c:dLbls>
        <c:gapWidth val="219"/>
        <c:overlap val="-27"/>
        <c:axId val="312029104"/>
        <c:axId val="312029664"/>
      </c:barChart>
      <c:catAx>
        <c:axId val="31202910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029664"/>
        <c:crosses val="autoZero"/>
        <c:auto val="1"/>
        <c:lblAlgn val="ctr"/>
        <c:lblOffset val="100"/>
        <c:noMultiLvlLbl val="0"/>
      </c:catAx>
      <c:valAx>
        <c:axId val="3120296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02910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[BIR_Report.xlsm]Activity!Activity 1</c:name>
    <c:fmtId val="9"/>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Activity</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1750" cap="rnd">
            <a:solidFill>
              <a:schemeClr val="accent1"/>
            </a:solidFill>
            <a:round/>
          </a:ln>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12700">
              <a:solidFill>
                <a:schemeClr val="lt2"/>
              </a:solidFill>
              <a:round/>
            </a:ln>
            <a:effectLst/>
          </c:spPr>
        </c:marke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7"/>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Activity!$C$74:$C$75</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Activity!$B$76:$B$77</c:f>
              <c:strCache>
                <c:ptCount val="1"/>
                <c:pt idx="0">
                  <c:v>(blank)</c:v>
                </c:pt>
              </c:strCache>
            </c:strRef>
          </c:cat>
          <c:val>
            <c:numRef>
              <c:f>Activity!$C$76:$C$77</c:f>
              <c:numCache>
                <c:formatCode>0.00%</c:formatCode>
                <c:ptCount val="1"/>
                <c:pt idx="0">
                  <c:v>#N/A</c:v>
                </c:pt>
              </c:numCache>
            </c:numRef>
          </c:val>
          <c:extLst>
            <c:ext xmlns:c16="http://schemas.microsoft.com/office/drawing/2014/chart" uri="{C3380CC4-5D6E-409C-BE32-E72D297353CC}">
              <c16:uniqueId val="{00000000-D9DB-4CE7-AB2F-8A09F722B6B3}"/>
            </c:ext>
          </c:extLst>
        </c:ser>
        <c:dLbls>
          <c:showLegendKey val="0"/>
          <c:showVal val="0"/>
          <c:showCatName val="0"/>
          <c:showSerName val="0"/>
          <c:showPercent val="0"/>
          <c:showBubbleSize val="0"/>
        </c:dLbls>
        <c:gapWidth val="219"/>
        <c:overlap val="-27"/>
        <c:axId val="313087376"/>
        <c:axId val="313087936"/>
      </c:barChart>
      <c:lineChart>
        <c:grouping val="standard"/>
        <c:varyColors val="0"/>
        <c:ser>
          <c:idx val="1"/>
          <c:order val="1"/>
          <c:tx>
            <c:strRef>
              <c:f>Activity!$D$74:$D$75</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Activity!$B$76:$B$77</c:f>
              <c:strCache>
                <c:ptCount val="1"/>
                <c:pt idx="0">
                  <c:v>(blank)</c:v>
                </c:pt>
              </c:strCache>
            </c:strRef>
          </c:cat>
          <c:val>
            <c:numRef>
              <c:f>Activity!$D$76:$D$77</c:f>
              <c:numCache>
                <c:formatCode>General</c:formatCode>
                <c:ptCount val="1"/>
                <c:pt idx="0">
                  <c:v>0</c:v>
                </c:pt>
              </c:numCache>
            </c:numRef>
          </c:val>
          <c:smooth val="0"/>
          <c:extLst>
            <c:ext xmlns:c16="http://schemas.microsoft.com/office/drawing/2014/chart" uri="{C3380CC4-5D6E-409C-BE32-E72D297353CC}">
              <c16:uniqueId val="{00000001-D9DB-4CE7-AB2F-8A09F722B6B3}"/>
            </c:ext>
          </c:extLst>
        </c:ser>
        <c:dLbls>
          <c:showLegendKey val="0"/>
          <c:showVal val="0"/>
          <c:showCatName val="0"/>
          <c:showSerName val="0"/>
          <c:showPercent val="0"/>
          <c:showBubbleSize val="0"/>
        </c:dLbls>
        <c:marker val="1"/>
        <c:smooth val="0"/>
        <c:axId val="313089056"/>
        <c:axId val="313088496"/>
      </c:lineChart>
      <c:catAx>
        <c:axId val="31308737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3087936"/>
        <c:crosses val="autoZero"/>
        <c:auto val="1"/>
        <c:lblAlgn val="ctr"/>
        <c:lblOffset val="100"/>
        <c:noMultiLvlLbl val="0"/>
      </c:catAx>
      <c:valAx>
        <c:axId val="313087936"/>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087376"/>
        <c:crosses val="autoZero"/>
        <c:crossBetween val="between"/>
      </c:valAx>
      <c:valAx>
        <c:axId val="313088496"/>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089056"/>
        <c:crosses val="max"/>
        <c:crossBetween val="between"/>
      </c:valAx>
      <c:catAx>
        <c:axId val="313089056"/>
        <c:scaling>
          <c:orientation val="minMax"/>
        </c:scaling>
        <c:delete val="1"/>
        <c:axPos val="b"/>
        <c:numFmt formatCode="General" sourceLinked="1"/>
        <c:majorTickMark val="none"/>
        <c:minorTickMark val="none"/>
        <c:tickLblPos val="nextTo"/>
        <c:crossAx val="313088496"/>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Involved!Others Involved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Others Involved</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4"/>
          </a:solidFill>
          <a:ln w="19050">
            <a:solidFill>
              <a:schemeClr val="lt1"/>
            </a:solidFill>
          </a:ln>
          <a:effectLst/>
        </c:spPr>
      </c:pivotFmt>
      <c:pivotFmt>
        <c:idx val="6"/>
        <c:spPr>
          <a:solidFill>
            <a:schemeClr val="accent5"/>
          </a:solidFill>
          <a:ln w="19050">
            <a:solidFill>
              <a:schemeClr val="lt1"/>
            </a:solidFill>
          </a:ln>
          <a:effectLst/>
        </c:spPr>
      </c:pivotFmt>
      <c:pivotFmt>
        <c:idx val="7"/>
        <c:spPr>
          <a:solidFill>
            <a:schemeClr val="accent6"/>
          </a:solidFill>
          <a:ln w="19050">
            <a:solidFill>
              <a:schemeClr val="lt1"/>
            </a:solidFill>
          </a:ln>
          <a:effectLst/>
        </c:spPr>
      </c:pivotFmt>
      <c:pivotFmt>
        <c:idx val="8"/>
        <c:spPr>
          <a:solidFill>
            <a:schemeClr val="accent1">
              <a:lumMod val="60000"/>
            </a:schemeClr>
          </a:solidFill>
          <a:ln w="19050">
            <a:solidFill>
              <a:schemeClr val="lt1"/>
            </a:solidFill>
          </a:ln>
          <a:effectLst/>
        </c:spPr>
      </c:pivotFmt>
      <c:pivotFmt>
        <c:idx val="9"/>
        <c:spPr>
          <a:solidFill>
            <a:schemeClr val="accent2">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dLbl>
          <c:idx val="0"/>
          <c:delete val="1"/>
          <c:extLst>
            <c:ext xmlns:c15="http://schemas.microsoft.com/office/drawing/2012/chart" uri="{CE6537A1-D6FC-4f65-9D91-7224C49458BB}"/>
          </c:extLst>
        </c:dLbl>
      </c:pivotFmt>
      <c:pivotFmt>
        <c:idx val="11"/>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pivotFmt>
      <c:pivotFmt>
        <c:idx val="13"/>
        <c:spPr>
          <a:solidFill>
            <a:schemeClr val="accent2"/>
          </a:solidFill>
          <a:ln w="19050">
            <a:solidFill>
              <a:schemeClr val="lt1"/>
            </a:solidFill>
          </a:ln>
          <a:effectLst/>
        </c:spPr>
      </c:pivotFmt>
      <c:pivotFmt>
        <c:idx val="14"/>
        <c:spPr>
          <a:solidFill>
            <a:schemeClr val="accent3"/>
          </a:solidFill>
          <a:ln w="19050">
            <a:solidFill>
              <a:schemeClr val="lt1"/>
            </a:solidFill>
          </a:ln>
          <a:effectLst/>
        </c:spPr>
      </c:pivotFmt>
      <c:pivotFmt>
        <c:idx val="15"/>
        <c:spPr>
          <a:solidFill>
            <a:schemeClr val="accent4"/>
          </a:solidFill>
          <a:ln w="19050">
            <a:solidFill>
              <a:schemeClr val="lt1"/>
            </a:solidFill>
          </a:ln>
          <a:effectLst/>
        </c:spPr>
      </c:pivotFmt>
      <c:pivotFmt>
        <c:idx val="16"/>
        <c:spPr>
          <a:solidFill>
            <a:schemeClr val="accent4"/>
          </a:solidFill>
          <a:ln w="19050">
            <a:solidFill>
              <a:schemeClr val="lt1"/>
            </a:solidFill>
          </a:ln>
          <a:effectLst/>
        </c:spPr>
      </c:pivotFmt>
      <c:pivotFmt>
        <c:idx val="17"/>
        <c:spPr>
          <a:solidFill>
            <a:schemeClr val="accent5"/>
          </a:solidFill>
          <a:ln w="19050">
            <a:solidFill>
              <a:schemeClr val="lt1"/>
            </a:solidFill>
          </a:ln>
          <a:effectLst/>
        </c:spPr>
      </c:pivotFmt>
      <c:pivotFmt>
        <c:idx val="18"/>
        <c:spPr>
          <a:solidFill>
            <a:schemeClr val="accent6"/>
          </a:solidFill>
          <a:ln w="19050">
            <a:solidFill>
              <a:schemeClr val="lt1"/>
            </a:solidFill>
          </a:ln>
          <a:effectLst/>
        </c:spPr>
      </c:pivotFmt>
      <c:pivotFmt>
        <c:idx val="19"/>
        <c:spPr>
          <a:solidFill>
            <a:schemeClr val="accent1">
              <a:lumMod val="60000"/>
            </a:schemeClr>
          </a:solidFill>
          <a:ln w="19050">
            <a:solidFill>
              <a:schemeClr val="lt1"/>
            </a:solidFill>
          </a:ln>
          <a:effectLst/>
        </c:spPr>
      </c:pivotFmt>
      <c:pivotFmt>
        <c:idx val="20"/>
        <c:spPr>
          <a:solidFill>
            <a:schemeClr val="accent2">
              <a:lumMod val="60000"/>
            </a:schemeClr>
          </a:solidFill>
          <a:ln w="19050">
            <a:solidFill>
              <a:schemeClr val="lt1"/>
            </a:solidFill>
          </a:ln>
          <a:effectLst/>
        </c:spPr>
      </c:pivotFmt>
      <c:pivotFmt>
        <c:idx val="21"/>
        <c:spPr>
          <a:solidFill>
            <a:schemeClr val="accent4">
              <a:lumMod val="60000"/>
            </a:schemeClr>
          </a:solidFill>
          <a:ln w="19050">
            <a:solidFill>
              <a:schemeClr val="lt1"/>
            </a:solidFill>
          </a:ln>
          <a:effectLst/>
        </c:spPr>
      </c:pivotFmt>
      <c:pivotFmt>
        <c:idx val="2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4"/>
      </c:pivotFmt>
      <c:pivotFmt>
        <c:idx val="25"/>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6"/>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8"/>
        <c:dLbl>
          <c:idx val="0"/>
          <c:spPr>
            <a:noFill/>
            <a:ln>
              <a:noFill/>
            </a:ln>
            <a:effectLst/>
          </c:spPr>
          <c:txPr>
            <a:bodyPr wrap="square" lIns="38100" tIns="19050" rIns="38100" bIns="19050" anchor="ctr">
              <a:no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rect">
                  <a:avLst/>
                </a:prstGeom>
              </c15:spPr>
            </c:ext>
          </c:extLst>
        </c:dLbl>
      </c:pivotFmt>
      <c:pivotFmt>
        <c:idx val="29"/>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0"/>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1"/>
        <c:dLbl>
          <c:idx val="0"/>
          <c:layout>
            <c:manualLayout>
              <c:x val="-0.22035535048564789"/>
              <c:y val="1.8073880967581755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'Others Involved'!$C$64:$C$65</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'Others Involved'!$B$66:$B$67</c:f>
              <c:strCache>
                <c:ptCount val="1"/>
                <c:pt idx="0">
                  <c:v>(blank)</c:v>
                </c:pt>
              </c:strCache>
            </c:strRef>
          </c:cat>
          <c:val>
            <c:numRef>
              <c:f>'Others Involved'!$C$66:$C$67</c:f>
              <c:numCache>
                <c:formatCode>0.00%</c:formatCode>
                <c:ptCount val="1"/>
                <c:pt idx="0">
                  <c:v>#N/A</c:v>
                </c:pt>
              </c:numCache>
            </c:numRef>
          </c:val>
          <c:extLst>
            <c:ext xmlns:c16="http://schemas.microsoft.com/office/drawing/2014/chart" uri="{C3380CC4-5D6E-409C-BE32-E72D297353CC}">
              <c16:uniqueId val="{00000000-936D-4B78-A075-97F6E3432A80}"/>
            </c:ext>
          </c:extLst>
        </c:ser>
        <c:ser>
          <c:idx val="1"/>
          <c:order val="1"/>
          <c:tx>
            <c:strRef>
              <c:f>'Others Involved'!$D$64:$D$65</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'Others Involved'!$B$66:$B$67</c:f>
              <c:strCache>
                <c:ptCount val="1"/>
                <c:pt idx="0">
                  <c:v>(blank)</c:v>
                </c:pt>
              </c:strCache>
            </c:strRef>
          </c:cat>
          <c:val>
            <c:numRef>
              <c:f>'Others Involved'!$D$66:$D$67</c:f>
              <c:numCache>
                <c:formatCode>General</c:formatCode>
                <c:ptCount val="1"/>
                <c:pt idx="0">
                  <c:v>0</c:v>
                </c:pt>
              </c:numCache>
            </c:numRef>
          </c:val>
          <c:extLst>
            <c:ext xmlns:c16="http://schemas.microsoft.com/office/drawing/2014/chart" uri="{C3380CC4-5D6E-409C-BE32-E72D297353CC}">
              <c16:uniqueId val="{00000001-936D-4B78-A075-97F6E3432A80}"/>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Involved!PivotTable2</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Others Involved</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'Others Involved'!$D$3:$D$4</c:f>
              <c:strCache>
                <c:ptCount val="1"/>
                <c:pt idx="0">
                  <c:v>(blank)</c:v>
                </c:pt>
              </c:strCache>
            </c:strRef>
          </c:tx>
          <c:spPr>
            <a:solidFill>
              <a:schemeClr val="accent1"/>
            </a:solidFill>
            <a:ln>
              <a:noFill/>
            </a:ln>
            <a:effectLst/>
          </c:spPr>
          <c:invertIfNegative val="0"/>
          <c:cat>
            <c:strRef>
              <c:f>'Others Involved'!$C$5:$C$6</c:f>
              <c:strCache>
                <c:ptCount val="1"/>
                <c:pt idx="0">
                  <c:v>(blank)</c:v>
                </c:pt>
              </c:strCache>
            </c:strRef>
          </c:cat>
          <c:val>
            <c:numRef>
              <c:f>'Others Involved'!$D$5:$D$6</c:f>
              <c:numCache>
                <c:formatCode>General</c:formatCode>
                <c:ptCount val="1"/>
              </c:numCache>
            </c:numRef>
          </c:val>
          <c:extLst>
            <c:ext xmlns:c16="http://schemas.microsoft.com/office/drawing/2014/chart" uri="{C3380CC4-5D6E-409C-BE32-E72D297353CC}">
              <c16:uniqueId val="{00000000-B3DF-4F52-863E-57D5EE5832F0}"/>
            </c:ext>
          </c:extLst>
        </c:ser>
        <c:dLbls>
          <c:showLegendKey val="0"/>
          <c:showVal val="0"/>
          <c:showCatName val="0"/>
          <c:showSerName val="0"/>
          <c:showPercent val="0"/>
          <c:showBubbleSize val="0"/>
        </c:dLbls>
        <c:gapWidth val="219"/>
        <c:overlap val="-27"/>
        <c:axId val="312928608"/>
        <c:axId val="312929168"/>
      </c:barChart>
      <c:catAx>
        <c:axId val="312928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929168"/>
        <c:crosses val="autoZero"/>
        <c:auto val="1"/>
        <c:lblAlgn val="ctr"/>
        <c:lblOffset val="100"/>
        <c:noMultiLvlLbl val="0"/>
      </c:catAx>
      <c:valAx>
        <c:axId val="3129291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92860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[BIR_Report.xlsm]Others Involved!Others Involved 1</c:name>
    <c:fmtId val="2"/>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Others Involved</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dLbl>
          <c:idx val="0"/>
          <c:showLegendKey val="0"/>
          <c:showVal val="1"/>
          <c:showCatName val="0"/>
          <c:showSerName val="0"/>
          <c:showPercent val="0"/>
          <c:showBubbleSize val="0"/>
          <c:extLst>
            <c:ext xmlns:c15="http://schemas.microsoft.com/office/drawing/2012/chart" uri="{CE6537A1-D6FC-4f65-9D91-7224C49458BB}"/>
          </c:extLst>
        </c:dLbl>
      </c:pivotFmt>
      <c:pivotFmt>
        <c:idx val="3"/>
        <c:dLbl>
          <c:idx val="0"/>
          <c:showLegendKey val="0"/>
          <c:showVal val="1"/>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'Others Involved'!$C$64:$C$65</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'Others Involved'!$B$66:$B$67</c:f>
              <c:strCache>
                <c:ptCount val="1"/>
                <c:pt idx="0">
                  <c:v>(blank)</c:v>
                </c:pt>
              </c:strCache>
            </c:strRef>
          </c:cat>
          <c:val>
            <c:numRef>
              <c:f>'Others Involved'!$C$66:$C$67</c:f>
              <c:numCache>
                <c:formatCode>0.00%</c:formatCode>
                <c:ptCount val="1"/>
                <c:pt idx="0">
                  <c:v>#N/A</c:v>
                </c:pt>
              </c:numCache>
            </c:numRef>
          </c:val>
          <c:extLst>
            <c:ext xmlns:c16="http://schemas.microsoft.com/office/drawing/2014/chart" uri="{C3380CC4-5D6E-409C-BE32-E72D297353CC}">
              <c16:uniqueId val="{00000000-77F2-4C59-8EF2-B2387FC7E273}"/>
            </c:ext>
          </c:extLst>
        </c:ser>
        <c:dLbls>
          <c:showLegendKey val="0"/>
          <c:showVal val="1"/>
          <c:showCatName val="0"/>
          <c:showSerName val="0"/>
          <c:showPercent val="0"/>
          <c:showBubbleSize val="0"/>
        </c:dLbls>
        <c:gapWidth val="219"/>
        <c:overlap val="-27"/>
        <c:axId val="312931968"/>
        <c:axId val="312932528"/>
      </c:barChart>
      <c:lineChart>
        <c:grouping val="standard"/>
        <c:varyColors val="0"/>
        <c:ser>
          <c:idx val="1"/>
          <c:order val="1"/>
          <c:tx>
            <c:strRef>
              <c:f>'Others Involved'!$D$64:$D$65</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'Others Involved'!$B$66:$B$67</c:f>
              <c:strCache>
                <c:ptCount val="1"/>
                <c:pt idx="0">
                  <c:v>(blank)</c:v>
                </c:pt>
              </c:strCache>
            </c:strRef>
          </c:cat>
          <c:val>
            <c:numRef>
              <c:f>'Others Involved'!$D$66:$D$67</c:f>
              <c:numCache>
                <c:formatCode>General</c:formatCode>
                <c:ptCount val="1"/>
                <c:pt idx="0">
                  <c:v>0</c:v>
                </c:pt>
              </c:numCache>
            </c:numRef>
          </c:val>
          <c:smooth val="0"/>
          <c:extLst>
            <c:ext xmlns:c16="http://schemas.microsoft.com/office/drawing/2014/chart" uri="{C3380CC4-5D6E-409C-BE32-E72D297353CC}">
              <c16:uniqueId val="{00000001-77F2-4C59-8EF2-B2387FC7E273}"/>
            </c:ext>
          </c:extLst>
        </c:ser>
        <c:dLbls>
          <c:showLegendKey val="0"/>
          <c:showVal val="1"/>
          <c:showCatName val="0"/>
          <c:showSerName val="0"/>
          <c:showPercent val="0"/>
          <c:showBubbleSize val="0"/>
        </c:dLbls>
        <c:marker val="1"/>
        <c:smooth val="0"/>
        <c:axId val="313204688"/>
        <c:axId val="313204128"/>
      </c:lineChart>
      <c:catAx>
        <c:axId val="3129319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2932528"/>
        <c:crosses val="autoZero"/>
        <c:auto val="1"/>
        <c:lblAlgn val="ctr"/>
        <c:lblOffset val="100"/>
        <c:noMultiLvlLbl val="0"/>
      </c:catAx>
      <c:valAx>
        <c:axId val="3129325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2931968"/>
        <c:crosses val="autoZero"/>
        <c:crossBetween val="between"/>
      </c:valAx>
      <c:valAx>
        <c:axId val="313204128"/>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204688"/>
        <c:crosses val="max"/>
        <c:crossBetween val="between"/>
      </c:valAx>
      <c:catAx>
        <c:axId val="313204688"/>
        <c:scaling>
          <c:orientation val="minMax"/>
        </c:scaling>
        <c:delete val="1"/>
        <c:axPos val="b"/>
        <c:numFmt formatCode="General" sourceLinked="1"/>
        <c:majorTickMark val="none"/>
        <c:minorTickMark val="none"/>
        <c:tickLblPos val="nextTo"/>
        <c:crossAx val="31320412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Motivation!Possible Mot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Possible Motivation</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
        <c:idx val="10"/>
        <c:spPr>
          <a:solidFill>
            <a:schemeClr val="accent2"/>
          </a:solidFill>
          <a:ln w="19050">
            <a:solidFill>
              <a:schemeClr val="lt1"/>
            </a:solidFill>
          </a:ln>
          <a:effectLst/>
        </c:spPr>
      </c:pivotFmt>
      <c:pivotFmt>
        <c:idx val="11"/>
        <c:spPr>
          <a:solidFill>
            <a:schemeClr val="accent3"/>
          </a:solidFill>
          <a:ln w="19050">
            <a:solidFill>
              <a:schemeClr val="lt1"/>
            </a:solidFill>
          </a:ln>
          <a:effectLst/>
        </c:spPr>
      </c:pivotFmt>
      <c:pivotFmt>
        <c:idx val="12"/>
        <c:spPr>
          <a:solidFill>
            <a:schemeClr val="accent4"/>
          </a:solidFill>
          <a:ln w="19050">
            <a:solidFill>
              <a:schemeClr val="lt1"/>
            </a:solidFill>
          </a:ln>
          <a:effectLst/>
        </c:spPr>
      </c:pivotFmt>
      <c:pivotFmt>
        <c:idx val="13"/>
        <c:spPr>
          <a:solidFill>
            <a:schemeClr val="accent5"/>
          </a:solidFill>
          <a:ln w="19050">
            <a:solidFill>
              <a:schemeClr val="lt1"/>
            </a:solidFill>
          </a:ln>
          <a:effectLst/>
        </c:spPr>
      </c:pivotFmt>
      <c:pivotFmt>
        <c:idx val="14"/>
        <c:spPr>
          <a:solidFill>
            <a:schemeClr val="accent6"/>
          </a:solidFill>
          <a:ln w="19050">
            <a:solidFill>
              <a:schemeClr val="lt1"/>
            </a:solidFill>
          </a:ln>
          <a:effectLst/>
        </c:spPr>
      </c:pivotFmt>
      <c:pivotFmt>
        <c:idx val="15"/>
        <c:spPr>
          <a:solidFill>
            <a:schemeClr val="accent1">
              <a:lumMod val="60000"/>
            </a:schemeClr>
          </a:solidFill>
          <a:ln w="19050">
            <a:solidFill>
              <a:schemeClr val="lt1"/>
            </a:solidFill>
          </a:ln>
          <a:effectLst/>
        </c:spPr>
      </c:pivotFmt>
      <c:pivotFmt>
        <c:idx val="16"/>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7"/>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8"/>
        <c:dLbl>
          <c:idx val="0"/>
          <c:layout>
            <c:manualLayout>
              <c:x val="-0.14578569330033295"/>
              <c:y val="1.6491080779684447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9"/>
        <c:dLbl>
          <c:idx val="0"/>
          <c:layout>
            <c:manualLayout>
              <c:x val="0.15963192471399998"/>
              <c:y val="9.591458579793842E-3"/>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0"/>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1"/>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9569746151290465"/>
          <c:y val="0.11281157363341275"/>
          <c:w val="0.62889098771912222"/>
          <c:h val="0.86780247775781516"/>
        </c:manualLayout>
      </c:layout>
      <c:pieChart>
        <c:varyColors val="1"/>
        <c:ser>
          <c:idx val="0"/>
          <c:order val="0"/>
          <c:tx>
            <c:strRef>
              <c:f>'Possible Motivation'!$C$62:$C$63</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'Possible Motivation'!$B$64:$B$65</c:f>
              <c:strCache>
                <c:ptCount val="1"/>
                <c:pt idx="0">
                  <c:v>(blank)</c:v>
                </c:pt>
              </c:strCache>
            </c:strRef>
          </c:cat>
          <c:val>
            <c:numRef>
              <c:f>'Possible Motivation'!$C$64:$C$65</c:f>
              <c:numCache>
                <c:formatCode>0.00%</c:formatCode>
                <c:ptCount val="1"/>
                <c:pt idx="0">
                  <c:v>#N/A</c:v>
                </c:pt>
              </c:numCache>
            </c:numRef>
          </c:val>
          <c:extLst>
            <c:ext xmlns:c16="http://schemas.microsoft.com/office/drawing/2014/chart" uri="{C3380CC4-5D6E-409C-BE32-E72D297353CC}">
              <c16:uniqueId val="{00000000-6BF3-4124-AE9E-36479C3A2DF0}"/>
            </c:ext>
          </c:extLst>
        </c:ser>
        <c:ser>
          <c:idx val="1"/>
          <c:order val="1"/>
          <c:tx>
            <c:strRef>
              <c:f>'Possible Motivation'!$D$62:$D$63</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'Possible Motivation'!$B$64:$B$65</c:f>
              <c:strCache>
                <c:ptCount val="1"/>
                <c:pt idx="0">
                  <c:v>(blank)</c:v>
                </c:pt>
              </c:strCache>
            </c:strRef>
          </c:cat>
          <c:val>
            <c:numRef>
              <c:f>'Possible Motivation'!$D$64:$D$65</c:f>
              <c:numCache>
                <c:formatCode>General</c:formatCode>
                <c:ptCount val="1"/>
                <c:pt idx="0">
                  <c:v>0</c:v>
                </c:pt>
              </c:numCache>
            </c:numRef>
          </c:val>
          <c:extLst>
            <c:ext xmlns:c16="http://schemas.microsoft.com/office/drawing/2014/chart" uri="{C3380CC4-5D6E-409C-BE32-E72D297353CC}">
              <c16:uniqueId val="{00000001-6BF3-4124-AE9E-36479C3A2DF0}"/>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Motivation!PivotTable3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Possible Motivation</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'Possible Motivation'!$D$3:$D$4</c:f>
              <c:strCache>
                <c:ptCount val="1"/>
                <c:pt idx="0">
                  <c:v>(blank)</c:v>
                </c:pt>
              </c:strCache>
            </c:strRef>
          </c:tx>
          <c:spPr>
            <a:solidFill>
              <a:schemeClr val="accent1"/>
            </a:solidFill>
            <a:ln>
              <a:noFill/>
            </a:ln>
            <a:effectLst/>
          </c:spPr>
          <c:invertIfNegative val="0"/>
          <c:cat>
            <c:strRef>
              <c:f>'Possible Motivation'!$C$5:$C$6</c:f>
              <c:strCache>
                <c:ptCount val="1"/>
                <c:pt idx="0">
                  <c:v>(blank)</c:v>
                </c:pt>
              </c:strCache>
            </c:strRef>
          </c:cat>
          <c:val>
            <c:numRef>
              <c:f>'Possible Motivation'!$D$5:$D$6</c:f>
              <c:numCache>
                <c:formatCode>General</c:formatCode>
                <c:ptCount val="1"/>
              </c:numCache>
            </c:numRef>
          </c:val>
          <c:extLst>
            <c:ext xmlns:c16="http://schemas.microsoft.com/office/drawing/2014/chart" uri="{C3380CC4-5D6E-409C-BE32-E72D297353CC}">
              <c16:uniqueId val="{00000000-4F52-43DE-96BD-5A997D93386E}"/>
            </c:ext>
          </c:extLst>
        </c:ser>
        <c:dLbls>
          <c:showLegendKey val="0"/>
          <c:showVal val="0"/>
          <c:showCatName val="0"/>
          <c:showSerName val="0"/>
          <c:showPercent val="0"/>
          <c:showBubbleSize val="0"/>
        </c:dLbls>
        <c:gapWidth val="219"/>
        <c:overlap val="-27"/>
        <c:axId val="313933248"/>
        <c:axId val="313933808"/>
      </c:barChart>
      <c:catAx>
        <c:axId val="313933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3933808"/>
        <c:crosses val="autoZero"/>
        <c:auto val="1"/>
        <c:lblAlgn val="ctr"/>
        <c:lblOffset val="100"/>
        <c:noMultiLvlLbl val="0"/>
      </c:catAx>
      <c:valAx>
        <c:axId val="313933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39332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[BIR_Report.xlsm]Possible Motivation!Possible Mot 1</c:name>
    <c:fmtId val="13"/>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Possible Motivation</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'Possible Motivation'!$C$62:$C$63</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'Possible Motivation'!$B$64:$B$65</c:f>
              <c:strCache>
                <c:ptCount val="1"/>
                <c:pt idx="0">
                  <c:v>(blank)</c:v>
                </c:pt>
              </c:strCache>
            </c:strRef>
          </c:cat>
          <c:val>
            <c:numRef>
              <c:f>'Possible Motivation'!$C$64:$C$65</c:f>
              <c:numCache>
                <c:formatCode>0.00%</c:formatCode>
                <c:ptCount val="1"/>
                <c:pt idx="0">
                  <c:v>#N/A</c:v>
                </c:pt>
              </c:numCache>
            </c:numRef>
          </c:val>
          <c:extLst>
            <c:ext xmlns:c16="http://schemas.microsoft.com/office/drawing/2014/chart" uri="{C3380CC4-5D6E-409C-BE32-E72D297353CC}">
              <c16:uniqueId val="{00000000-0D4B-4622-A57F-26D0266A00F3}"/>
            </c:ext>
          </c:extLst>
        </c:ser>
        <c:dLbls>
          <c:showLegendKey val="0"/>
          <c:showVal val="0"/>
          <c:showCatName val="0"/>
          <c:showSerName val="0"/>
          <c:showPercent val="0"/>
          <c:showBubbleSize val="0"/>
        </c:dLbls>
        <c:gapWidth val="219"/>
        <c:overlap val="-27"/>
        <c:axId val="313937168"/>
        <c:axId val="313937728"/>
      </c:barChart>
      <c:lineChart>
        <c:grouping val="standard"/>
        <c:varyColors val="0"/>
        <c:ser>
          <c:idx val="1"/>
          <c:order val="1"/>
          <c:tx>
            <c:strRef>
              <c:f>'Possible Motivation'!$D$62:$D$63</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'Possible Motivation'!$B$64:$B$65</c:f>
              <c:strCache>
                <c:ptCount val="1"/>
                <c:pt idx="0">
                  <c:v>(blank)</c:v>
                </c:pt>
              </c:strCache>
            </c:strRef>
          </c:cat>
          <c:val>
            <c:numRef>
              <c:f>'Possible Motivation'!$D$64:$D$65</c:f>
              <c:numCache>
                <c:formatCode>General</c:formatCode>
                <c:ptCount val="1"/>
                <c:pt idx="0">
                  <c:v>0</c:v>
                </c:pt>
              </c:numCache>
            </c:numRef>
          </c:val>
          <c:smooth val="0"/>
          <c:extLst>
            <c:ext xmlns:c16="http://schemas.microsoft.com/office/drawing/2014/chart" uri="{C3380CC4-5D6E-409C-BE32-E72D297353CC}">
              <c16:uniqueId val="{00000001-0D4B-4622-A57F-26D0266A00F3}"/>
            </c:ext>
          </c:extLst>
        </c:ser>
        <c:dLbls>
          <c:showLegendKey val="0"/>
          <c:showVal val="0"/>
          <c:showCatName val="0"/>
          <c:showSerName val="0"/>
          <c:showPercent val="0"/>
          <c:showBubbleSize val="0"/>
        </c:dLbls>
        <c:marker val="1"/>
        <c:smooth val="0"/>
        <c:axId val="313938848"/>
        <c:axId val="313938288"/>
      </c:lineChart>
      <c:catAx>
        <c:axId val="313937168"/>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3937728"/>
        <c:crosses val="autoZero"/>
        <c:auto val="1"/>
        <c:lblAlgn val="ctr"/>
        <c:lblOffset val="100"/>
        <c:noMultiLvlLbl val="0"/>
      </c:catAx>
      <c:valAx>
        <c:axId val="3139377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937168"/>
        <c:crosses val="autoZero"/>
        <c:crossBetween val="between"/>
      </c:valAx>
      <c:valAx>
        <c:axId val="313938288"/>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3938848"/>
        <c:crosses val="max"/>
        <c:crossBetween val="between"/>
      </c:valAx>
      <c:catAx>
        <c:axId val="313938848"/>
        <c:scaling>
          <c:orientation val="minMax"/>
        </c:scaling>
        <c:delete val="1"/>
        <c:axPos val="b"/>
        <c:numFmt formatCode="General" sourceLinked="1"/>
        <c:majorTickMark val="none"/>
        <c:minorTickMark val="none"/>
        <c:tickLblPos val="nextTo"/>
        <c:crossAx val="313938288"/>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[BIR_Report.xlsm]Response!Strat_Resp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Response</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2"/>
          </a:solidFill>
          <a:ln w="19050">
            <a:solidFill>
              <a:schemeClr val="lt1"/>
            </a:solidFill>
          </a:ln>
          <a:effectLst/>
        </c:spPr>
      </c:pivotFmt>
      <c:pivotFmt>
        <c:idx val="5"/>
        <c:spPr>
          <a:solidFill>
            <a:schemeClr val="accent3"/>
          </a:solidFill>
          <a:ln w="19050">
            <a:solidFill>
              <a:schemeClr val="lt1"/>
            </a:solidFill>
          </a:ln>
          <a:effectLst/>
        </c:spPr>
      </c:pivotFmt>
      <c:pivotFmt>
        <c:idx val="6"/>
        <c:spPr>
          <a:solidFill>
            <a:schemeClr val="accent4"/>
          </a:solidFill>
          <a:ln w="19050">
            <a:solidFill>
              <a:schemeClr val="lt1"/>
            </a:solidFill>
          </a:ln>
          <a:effectLst/>
        </c:spPr>
      </c:pivotFmt>
      <c:pivotFmt>
        <c:idx val="7"/>
        <c:spPr>
          <a:solidFill>
            <a:schemeClr val="accent5"/>
          </a:solidFill>
          <a:ln w="19050">
            <a:solidFill>
              <a:schemeClr val="lt1"/>
            </a:solidFill>
          </a:ln>
          <a:effectLst/>
        </c:spPr>
      </c:pivotFmt>
      <c:pivotFmt>
        <c:idx val="8"/>
        <c:spPr>
          <a:solidFill>
            <a:schemeClr val="accent6"/>
          </a:solidFill>
          <a:ln w="19050">
            <a:solidFill>
              <a:schemeClr val="lt1"/>
            </a:solidFill>
          </a:ln>
          <a:effectLst/>
        </c:spPr>
      </c:pivotFmt>
      <c:pivotFmt>
        <c:idx val="9"/>
        <c:spPr>
          <a:solidFill>
            <a:schemeClr val="accent1">
              <a:lumMod val="60000"/>
            </a:schemeClr>
          </a:solidFill>
          <a:ln w="19050">
            <a:solidFill>
              <a:schemeClr val="lt1"/>
            </a:solidFill>
          </a:ln>
          <a:effectLst/>
        </c:spPr>
      </c:pivotFmt>
      <c:pivotFmt>
        <c:idx val="10"/>
        <c:spPr>
          <a:solidFill>
            <a:schemeClr val="accent2">
              <a:lumMod val="60000"/>
            </a:schemeClr>
          </a:solidFill>
          <a:ln w="19050">
            <a:solidFill>
              <a:schemeClr val="lt1"/>
            </a:solidFill>
          </a:ln>
          <a:effectLst/>
        </c:spPr>
      </c:pivotFmt>
      <c:pivotFmt>
        <c:idx val="11"/>
        <c:spPr>
          <a:solidFill>
            <a:schemeClr val="accent3">
              <a:lumMod val="60000"/>
            </a:schemeClr>
          </a:solidFill>
          <a:ln w="19050">
            <a:solidFill>
              <a:schemeClr val="lt1"/>
            </a:solidFill>
          </a:ln>
          <a:effectLst/>
        </c:spPr>
      </c:pivotFmt>
      <c:pivotFmt>
        <c:idx val="12"/>
        <c:spPr>
          <a:solidFill>
            <a:schemeClr val="accent4">
              <a:lumMod val="60000"/>
            </a:schemeClr>
          </a:solidFill>
          <a:ln w="19050">
            <a:solidFill>
              <a:schemeClr val="lt1"/>
            </a:solidFill>
          </a:ln>
          <a:effectLst/>
        </c:spPr>
      </c:pivotFmt>
      <c:pivotFmt>
        <c:idx val="13"/>
        <c:spPr>
          <a:solidFill>
            <a:schemeClr val="accent1">
              <a:lumMod val="80000"/>
              <a:lumOff val="20000"/>
            </a:schemeClr>
          </a:solidFill>
          <a:ln w="19050">
            <a:solidFill>
              <a:schemeClr val="lt1"/>
            </a:solidFill>
          </a:ln>
          <a:effectLst/>
        </c:spPr>
      </c:pivotFmt>
      <c:pivotFmt>
        <c:idx val="14"/>
        <c:spPr>
          <a:solidFill>
            <a:schemeClr val="accent5">
              <a:lumMod val="60000"/>
            </a:schemeClr>
          </a:solidFill>
          <a:ln w="19050">
            <a:solidFill>
              <a:schemeClr val="lt1"/>
            </a:solidFill>
          </a:ln>
          <a:effectLst/>
        </c:spPr>
      </c:pivotFmt>
      <c:pivotFmt>
        <c:idx val="15"/>
        <c:spPr>
          <a:solidFill>
            <a:schemeClr val="accent3">
              <a:lumMod val="80000"/>
              <a:lumOff val="20000"/>
            </a:schemeClr>
          </a:solidFill>
          <a:ln w="19050">
            <a:solidFill>
              <a:schemeClr val="lt1"/>
            </a:solidFill>
          </a:ln>
          <a:effectLst/>
        </c:spPr>
      </c:pivotFmt>
      <c:pivotFmt>
        <c:idx val="16"/>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pivotFmt>
      <c:pivotFmt>
        <c:idx val="18"/>
        <c:spPr>
          <a:solidFill>
            <a:schemeClr val="accent2"/>
          </a:solidFill>
          <a:ln w="19050">
            <a:solidFill>
              <a:schemeClr val="lt1"/>
            </a:solidFill>
          </a:ln>
          <a:effectLst/>
        </c:spPr>
      </c:pivotFmt>
      <c:pivotFmt>
        <c:idx val="19"/>
        <c:spPr>
          <a:solidFill>
            <a:schemeClr val="accent3"/>
          </a:solidFill>
          <a:ln w="19050">
            <a:solidFill>
              <a:schemeClr val="lt1"/>
            </a:solidFill>
          </a:ln>
          <a:effectLst/>
        </c:spPr>
      </c:pivotFmt>
      <c:pivotFmt>
        <c:idx val="20"/>
        <c:spPr>
          <a:solidFill>
            <a:schemeClr val="accent2"/>
          </a:solidFill>
          <a:ln w="19050">
            <a:solidFill>
              <a:schemeClr val="lt1"/>
            </a:solidFill>
          </a:ln>
          <a:effectLst/>
        </c:spPr>
      </c:pivotFmt>
      <c:pivotFmt>
        <c:idx val="21"/>
        <c:spPr>
          <a:solidFill>
            <a:schemeClr val="accent3"/>
          </a:solidFill>
          <a:ln w="19050">
            <a:solidFill>
              <a:schemeClr val="lt1"/>
            </a:solidFill>
          </a:ln>
          <a:effectLst/>
        </c:spPr>
      </c:pivotFmt>
      <c:pivotFmt>
        <c:idx val="22"/>
        <c:spPr>
          <a:solidFill>
            <a:schemeClr val="accent4"/>
          </a:solidFill>
          <a:ln w="19050">
            <a:solidFill>
              <a:schemeClr val="lt1"/>
            </a:solidFill>
          </a:ln>
          <a:effectLst/>
        </c:spPr>
      </c:pivotFmt>
      <c:pivotFmt>
        <c:idx val="23"/>
        <c:spPr>
          <a:solidFill>
            <a:schemeClr val="accent5"/>
          </a:solidFill>
          <a:ln w="19050">
            <a:solidFill>
              <a:schemeClr val="lt1"/>
            </a:solidFill>
          </a:ln>
          <a:effectLst/>
        </c:spPr>
      </c:pivotFmt>
      <c:pivotFmt>
        <c:idx val="24"/>
        <c:spPr>
          <a:solidFill>
            <a:schemeClr val="accent6"/>
          </a:solidFill>
          <a:ln w="19050">
            <a:solidFill>
              <a:schemeClr val="lt1"/>
            </a:solidFill>
          </a:ln>
          <a:effectLst/>
        </c:spPr>
      </c:pivotFmt>
      <c:pivotFmt>
        <c:idx val="25"/>
        <c:spPr>
          <a:solidFill>
            <a:schemeClr val="accent1">
              <a:lumMod val="60000"/>
            </a:schemeClr>
          </a:solidFill>
          <a:ln w="19050">
            <a:solidFill>
              <a:schemeClr val="lt1"/>
            </a:solidFill>
          </a:ln>
          <a:effectLst/>
        </c:spPr>
      </c:pivotFmt>
      <c:pivotFmt>
        <c:idx val="26"/>
        <c:spPr>
          <a:solidFill>
            <a:schemeClr val="accent2">
              <a:lumMod val="60000"/>
            </a:schemeClr>
          </a:solidFill>
          <a:ln w="19050">
            <a:solidFill>
              <a:schemeClr val="lt1"/>
            </a:solidFill>
          </a:ln>
          <a:effectLst/>
        </c:spPr>
      </c:pivotFmt>
      <c:pivotFmt>
        <c:idx val="27"/>
        <c:spPr>
          <a:solidFill>
            <a:schemeClr val="accent3">
              <a:lumMod val="60000"/>
            </a:schemeClr>
          </a:solidFill>
          <a:ln w="19050">
            <a:solidFill>
              <a:schemeClr val="lt1"/>
            </a:solidFill>
          </a:ln>
          <a:effectLst/>
        </c:spPr>
      </c:pivotFmt>
      <c:pivotFmt>
        <c:idx val="28"/>
        <c:spPr>
          <a:solidFill>
            <a:schemeClr val="accent4">
              <a:lumMod val="60000"/>
            </a:schemeClr>
          </a:solidFill>
          <a:ln w="19050">
            <a:solidFill>
              <a:schemeClr val="lt1"/>
            </a:solidFill>
          </a:ln>
          <a:effectLst/>
        </c:spPr>
      </c:pivotFmt>
      <c:pivotFmt>
        <c:idx val="29"/>
        <c:spPr>
          <a:solidFill>
            <a:schemeClr val="accent1">
              <a:lumMod val="80000"/>
              <a:lumOff val="20000"/>
            </a:schemeClr>
          </a:solidFill>
          <a:ln w="19050">
            <a:solidFill>
              <a:schemeClr val="lt1"/>
            </a:solidFill>
          </a:ln>
          <a:effectLst/>
        </c:spPr>
      </c:pivotFmt>
      <c:pivotFmt>
        <c:idx val="30"/>
        <c:spPr>
          <a:solidFill>
            <a:schemeClr val="accent5">
              <a:lumMod val="60000"/>
            </a:schemeClr>
          </a:solidFill>
          <a:ln w="19050">
            <a:solidFill>
              <a:schemeClr val="lt1"/>
            </a:solidFill>
          </a:ln>
          <a:effectLst/>
        </c:spPr>
      </c:pivotFmt>
      <c:pivotFmt>
        <c:idx val="31"/>
        <c:spPr>
          <a:solidFill>
            <a:schemeClr val="accent3">
              <a:lumMod val="80000"/>
              <a:lumOff val="20000"/>
            </a:schemeClr>
          </a:solidFill>
          <a:ln w="19050">
            <a:solidFill>
              <a:schemeClr val="lt1"/>
            </a:solidFill>
          </a:ln>
          <a:effectLst/>
        </c:spPr>
      </c:pivotFmt>
      <c:pivotFmt>
        <c:idx val="32"/>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4"/>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5"/>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1.5565097414182744E-2"/>
              <c:y val="-2.5009280382008323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2.629382052318989E-2"/>
              <c:y val="1.404567419726739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4.3121535789899376E-3"/>
              <c:y val="-1.9092239638269514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2.6624957378817075E-3"/>
              <c:y val="1.2239311207594378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660134221864566"/>
          <c:y val="0.1756034701269818"/>
          <c:w val="0.7324550520667128"/>
          <c:h val="0.74243791955912053"/>
        </c:manualLayout>
      </c:layout>
      <c:pieChart>
        <c:varyColors val="1"/>
        <c:ser>
          <c:idx val="0"/>
          <c:order val="0"/>
          <c:tx>
            <c:strRef>
              <c:f>Response!$C$71:$C$72</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Response!$B$73:$B$74</c:f>
              <c:strCache>
                <c:ptCount val="1"/>
                <c:pt idx="0">
                  <c:v>(blank)</c:v>
                </c:pt>
              </c:strCache>
            </c:strRef>
          </c:cat>
          <c:val>
            <c:numRef>
              <c:f>Response!$C$73:$C$74</c:f>
              <c:numCache>
                <c:formatCode>0.00%</c:formatCode>
                <c:ptCount val="1"/>
                <c:pt idx="0">
                  <c:v>#N/A</c:v>
                </c:pt>
              </c:numCache>
            </c:numRef>
          </c:val>
          <c:extLst>
            <c:ext xmlns:c16="http://schemas.microsoft.com/office/drawing/2014/chart" uri="{C3380CC4-5D6E-409C-BE32-E72D297353CC}">
              <c16:uniqueId val="{00000000-F02A-4507-B4B9-39DDD4F4E5D3}"/>
            </c:ext>
          </c:extLst>
        </c:ser>
        <c:ser>
          <c:idx val="1"/>
          <c:order val="1"/>
          <c:tx>
            <c:strRef>
              <c:f>Response!$D$71:$D$72</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Response!$B$73:$B$74</c:f>
              <c:strCache>
                <c:ptCount val="1"/>
                <c:pt idx="0">
                  <c:v>(blank)</c:v>
                </c:pt>
              </c:strCache>
            </c:strRef>
          </c:cat>
          <c:val>
            <c:numRef>
              <c:f>Response!$D$73:$D$74</c:f>
              <c:numCache>
                <c:formatCode>General</c:formatCode>
                <c:ptCount val="1"/>
                <c:pt idx="0">
                  <c:v>0</c:v>
                </c:pt>
              </c:numCache>
            </c:numRef>
          </c:val>
          <c:extLst>
            <c:ext xmlns:c16="http://schemas.microsoft.com/office/drawing/2014/chart" uri="{C3380CC4-5D6E-409C-BE32-E72D297353CC}">
              <c16:uniqueId val="{00000001-F02A-4507-B4B9-39DDD4F4E5D3}"/>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[BIR_Report.xlsm]Response!PivotTable4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t>
            </a:r>
            <a:r>
              <a:rPr lang="en-US" b="1" baseline="0"/>
              <a:t>Response</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pivotFmt>
      <c:pivotFmt>
        <c:idx val="45"/>
        <c:spPr>
          <a:solidFill>
            <a:schemeClr val="accent1"/>
          </a:solidFill>
          <a:ln>
            <a:noFill/>
          </a:ln>
          <a:effectLst/>
        </c:spPr>
        <c:marker>
          <c:symbol val="none"/>
        </c:marker>
      </c:pivotFmt>
      <c:pivotFmt>
        <c:idx val="46"/>
        <c:spPr>
          <a:solidFill>
            <a:schemeClr val="accent1"/>
          </a:solidFill>
          <a:ln>
            <a:noFill/>
          </a:ln>
          <a:effectLst/>
        </c:spPr>
        <c:marker>
          <c:symbol val="none"/>
        </c:marker>
      </c:pivotFmt>
      <c:pivotFmt>
        <c:idx val="47"/>
        <c:spPr>
          <a:solidFill>
            <a:schemeClr val="accent1"/>
          </a:solidFill>
          <a:ln>
            <a:noFill/>
          </a:ln>
          <a:effectLst/>
        </c:spPr>
        <c:marker>
          <c:symbol val="none"/>
        </c:marker>
      </c:pivotFmt>
    </c:pivotFmts>
    <c:plotArea>
      <c:layout/>
      <c:barChart>
        <c:barDir val="col"/>
        <c:grouping val="clustered"/>
        <c:varyColors val="0"/>
        <c:ser>
          <c:idx val="0"/>
          <c:order val="0"/>
          <c:tx>
            <c:strRef>
              <c:f>Response!$D$3:$D$4</c:f>
              <c:strCache>
                <c:ptCount val="1"/>
                <c:pt idx="0">
                  <c:v>(blank)</c:v>
                </c:pt>
              </c:strCache>
            </c:strRef>
          </c:tx>
          <c:spPr>
            <a:solidFill>
              <a:schemeClr val="accent1"/>
            </a:solidFill>
            <a:ln>
              <a:noFill/>
            </a:ln>
            <a:effectLst/>
          </c:spPr>
          <c:invertIfNegative val="0"/>
          <c:cat>
            <c:strRef>
              <c:f>Response!$C$5:$C$6</c:f>
              <c:strCache>
                <c:ptCount val="1"/>
                <c:pt idx="0">
                  <c:v>(blank)</c:v>
                </c:pt>
              </c:strCache>
            </c:strRef>
          </c:cat>
          <c:val>
            <c:numRef>
              <c:f>Response!$D$5:$D$6</c:f>
              <c:numCache>
                <c:formatCode>General</c:formatCode>
                <c:ptCount val="1"/>
              </c:numCache>
            </c:numRef>
          </c:val>
          <c:extLst>
            <c:ext xmlns:c16="http://schemas.microsoft.com/office/drawing/2014/chart" uri="{C3380CC4-5D6E-409C-BE32-E72D297353CC}">
              <c16:uniqueId val="{00000000-540B-48C4-961C-1D32761E636F}"/>
            </c:ext>
          </c:extLst>
        </c:ser>
        <c:dLbls>
          <c:showLegendKey val="0"/>
          <c:showVal val="0"/>
          <c:showCatName val="0"/>
          <c:showSerName val="0"/>
          <c:showPercent val="0"/>
          <c:showBubbleSize val="0"/>
        </c:dLbls>
        <c:gapWidth val="219"/>
        <c:overlap val="-27"/>
        <c:axId val="308250400"/>
        <c:axId val="308250960"/>
      </c:barChart>
      <c:catAx>
        <c:axId val="3082504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250960"/>
        <c:crosses val="autoZero"/>
        <c:auto val="1"/>
        <c:lblAlgn val="ctr"/>
        <c:lblOffset val="100"/>
        <c:noMultiLvlLbl val="0"/>
      </c:catAx>
      <c:valAx>
        <c:axId val="3082509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0825040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[BIR_Report.xlsm]Response!Strat_Resp 1</c:name>
    <c:fmtId val="7"/>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Response</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Response!$C$71:$C$72</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Response!$B$73:$B$74</c:f>
              <c:strCache>
                <c:ptCount val="1"/>
                <c:pt idx="0">
                  <c:v>(blank)</c:v>
                </c:pt>
              </c:strCache>
            </c:strRef>
          </c:cat>
          <c:val>
            <c:numRef>
              <c:f>Response!$C$73:$C$74</c:f>
              <c:numCache>
                <c:formatCode>0.00%</c:formatCode>
                <c:ptCount val="1"/>
                <c:pt idx="0">
                  <c:v>#N/A</c:v>
                </c:pt>
              </c:numCache>
            </c:numRef>
          </c:val>
          <c:extLst>
            <c:ext xmlns:c16="http://schemas.microsoft.com/office/drawing/2014/chart" uri="{C3380CC4-5D6E-409C-BE32-E72D297353CC}">
              <c16:uniqueId val="{00000000-B2CE-4D9C-B2E5-E72FED640937}"/>
            </c:ext>
          </c:extLst>
        </c:ser>
        <c:dLbls>
          <c:showLegendKey val="0"/>
          <c:showVal val="0"/>
          <c:showCatName val="0"/>
          <c:showSerName val="0"/>
          <c:showPercent val="0"/>
          <c:showBubbleSize val="0"/>
        </c:dLbls>
        <c:gapWidth val="219"/>
        <c:overlap val="-27"/>
        <c:axId val="314592000"/>
        <c:axId val="314592560"/>
      </c:barChart>
      <c:lineChart>
        <c:grouping val="standard"/>
        <c:varyColors val="0"/>
        <c:ser>
          <c:idx val="1"/>
          <c:order val="1"/>
          <c:tx>
            <c:strRef>
              <c:f>Response!$D$71:$D$72</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Response!$B$73:$B$74</c:f>
              <c:strCache>
                <c:ptCount val="1"/>
                <c:pt idx="0">
                  <c:v>(blank)</c:v>
                </c:pt>
              </c:strCache>
            </c:strRef>
          </c:cat>
          <c:val>
            <c:numRef>
              <c:f>Response!$D$73:$D$74</c:f>
              <c:numCache>
                <c:formatCode>General</c:formatCode>
                <c:ptCount val="1"/>
                <c:pt idx="0">
                  <c:v>0</c:v>
                </c:pt>
              </c:numCache>
            </c:numRef>
          </c:val>
          <c:smooth val="0"/>
          <c:extLst>
            <c:ext xmlns:c16="http://schemas.microsoft.com/office/drawing/2014/chart" uri="{C3380CC4-5D6E-409C-BE32-E72D297353CC}">
              <c16:uniqueId val="{00000001-B2CE-4D9C-B2E5-E72FED640937}"/>
            </c:ext>
          </c:extLst>
        </c:ser>
        <c:dLbls>
          <c:showLegendKey val="0"/>
          <c:showVal val="0"/>
          <c:showCatName val="0"/>
          <c:showSerName val="0"/>
          <c:showPercent val="0"/>
          <c:showBubbleSize val="0"/>
        </c:dLbls>
        <c:marker val="1"/>
        <c:smooth val="0"/>
        <c:axId val="314593680"/>
        <c:axId val="314593120"/>
      </c:lineChart>
      <c:catAx>
        <c:axId val="31459200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4592560"/>
        <c:crosses val="autoZero"/>
        <c:auto val="1"/>
        <c:lblAlgn val="ctr"/>
        <c:lblOffset val="100"/>
        <c:noMultiLvlLbl val="0"/>
      </c:catAx>
      <c:valAx>
        <c:axId val="31459256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592000"/>
        <c:crosses val="autoZero"/>
        <c:crossBetween val="between"/>
      </c:valAx>
      <c:valAx>
        <c:axId val="314593120"/>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593680"/>
        <c:crosses val="max"/>
        <c:crossBetween val="between"/>
      </c:valAx>
      <c:catAx>
        <c:axId val="314593680"/>
        <c:scaling>
          <c:orientation val="minMax"/>
        </c:scaling>
        <c:delete val="1"/>
        <c:axPos val="b"/>
        <c:numFmt formatCode="General" sourceLinked="1"/>
        <c:majorTickMark val="none"/>
        <c:minorTickMark val="none"/>
        <c:tickLblPos val="nextTo"/>
        <c:crossAx val="31459312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Up!Admin_Follow Up 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 of Total Incidents by Administrative</a:t>
            </a:r>
            <a:r>
              <a:rPr lang="en-US" b="1" baseline="0"/>
              <a:t> Follow-Up</a:t>
            </a:r>
            <a:endParaRPr lang="en-US" b="1"/>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2"/>
          </a:solidFill>
          <a:ln w="19050">
            <a:solidFill>
              <a:schemeClr val="lt1"/>
            </a:solidFill>
          </a:ln>
          <a:effectLst/>
        </c:spPr>
      </c:pivotFmt>
      <c:pivotFmt>
        <c:idx val="3"/>
        <c:spPr>
          <a:solidFill>
            <a:schemeClr val="accent3"/>
          </a:solidFill>
          <a:ln w="19050">
            <a:solidFill>
              <a:schemeClr val="lt1"/>
            </a:solidFill>
          </a:ln>
          <a:effectLst/>
        </c:spPr>
      </c:pivotFmt>
      <c:pivotFmt>
        <c:idx val="4"/>
        <c:spPr>
          <a:solidFill>
            <a:schemeClr val="accent4"/>
          </a:solidFill>
          <a:ln w="19050">
            <a:solidFill>
              <a:schemeClr val="lt1"/>
            </a:solidFill>
          </a:ln>
          <a:effectLst/>
        </c:spPr>
      </c:pivotFmt>
      <c:pivotFmt>
        <c:idx val="5"/>
        <c:spPr>
          <a:solidFill>
            <a:schemeClr val="accent5"/>
          </a:solidFill>
          <a:ln w="19050">
            <a:solidFill>
              <a:schemeClr val="lt1"/>
            </a:solidFill>
          </a:ln>
          <a:effectLst/>
        </c:spPr>
      </c:pivotFmt>
      <c:pivotFmt>
        <c:idx val="6"/>
        <c:spPr>
          <a:solidFill>
            <a:schemeClr val="accent6"/>
          </a:solidFill>
          <a:ln w="19050">
            <a:solidFill>
              <a:schemeClr val="lt1"/>
            </a:solidFill>
          </a:ln>
          <a:effectLst/>
        </c:spPr>
      </c:pivotFmt>
      <c:pivotFmt>
        <c:idx val="7"/>
        <c:spPr>
          <a:solidFill>
            <a:schemeClr val="accent1">
              <a:lumMod val="60000"/>
            </a:schemeClr>
          </a:solidFill>
          <a:ln w="19050">
            <a:solidFill>
              <a:schemeClr val="lt1"/>
            </a:solidFill>
          </a:ln>
          <a:effectLst/>
        </c:spPr>
      </c:pivotFmt>
      <c:pivotFmt>
        <c:idx val="8"/>
        <c:spPr>
          <a:solidFill>
            <a:schemeClr val="accent2">
              <a:lumMod val="60000"/>
            </a:schemeClr>
          </a:solidFill>
          <a:ln w="19050">
            <a:solidFill>
              <a:schemeClr val="lt1"/>
            </a:solidFill>
          </a:ln>
          <a:effectLst/>
        </c:spPr>
        <c:dLbl>
          <c:idx val="0"/>
          <c:delete val="1"/>
          <c:extLst>
            <c:ext xmlns:c15="http://schemas.microsoft.com/office/drawing/2012/chart" uri="{CE6537A1-D6FC-4f65-9D91-7224C49458BB}"/>
          </c:extLst>
        </c:dLbl>
      </c:pivotFmt>
      <c:pivotFmt>
        <c:idx val="9"/>
        <c:spPr>
          <a:solidFill>
            <a:schemeClr val="accent3">
              <a:lumMod val="60000"/>
            </a:schemeClr>
          </a:solidFill>
          <a:ln w="19050">
            <a:solidFill>
              <a:schemeClr val="lt1"/>
            </a:solidFill>
          </a:ln>
          <a:effectLst/>
        </c:spPr>
      </c:pivotFmt>
      <c:pivotFmt>
        <c:idx val="10"/>
        <c:spPr>
          <a:solidFill>
            <a:schemeClr val="accent4">
              <a:lumMod val="60000"/>
            </a:schemeClr>
          </a:solidFill>
          <a:ln w="19050">
            <a:solidFill>
              <a:schemeClr val="lt1"/>
            </a:solidFill>
          </a:ln>
          <a:effectLst/>
        </c:spPr>
      </c:pivotFmt>
      <c:pivotFmt>
        <c:idx val="11"/>
        <c:spPr>
          <a:solidFill>
            <a:schemeClr val="accent5">
              <a:lumMod val="60000"/>
            </a:schemeClr>
          </a:solidFill>
          <a:ln w="19050">
            <a:solidFill>
              <a:schemeClr val="lt1"/>
            </a:solidFill>
          </a:ln>
          <a:effectLst/>
        </c:spPr>
      </c:pivotFmt>
      <c:pivotFmt>
        <c:idx val="12"/>
        <c:spPr>
          <a:solidFill>
            <a:schemeClr val="accent6">
              <a:lumMod val="60000"/>
            </a:schemeClr>
          </a:solidFill>
          <a:ln w="19050">
            <a:solidFill>
              <a:schemeClr val="lt1"/>
            </a:solidFill>
          </a:ln>
          <a:effectLst/>
        </c:spPr>
      </c:pivotFmt>
      <c:pivotFmt>
        <c:idx val="13"/>
        <c:marker>
          <c:symbol val="none"/>
        </c:marker>
        <c:dLbl>
          <c:idx val="0"/>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2"/>
          </a:solidFill>
          <a:ln w="19050">
            <a:solidFill>
              <a:schemeClr val="lt1"/>
            </a:solidFill>
          </a:ln>
          <a:effectLst/>
        </c:spPr>
      </c:pivotFmt>
      <c:pivotFmt>
        <c:idx val="16"/>
        <c:spPr>
          <a:solidFill>
            <a:schemeClr val="accent3"/>
          </a:solidFill>
          <a:ln w="19050">
            <a:solidFill>
              <a:schemeClr val="lt1"/>
            </a:solidFill>
          </a:ln>
          <a:effectLst/>
        </c:spPr>
      </c:pivotFmt>
      <c:pivotFmt>
        <c:idx val="17"/>
        <c:spPr>
          <a:solidFill>
            <a:schemeClr val="accent4"/>
          </a:solidFill>
          <a:ln w="19050">
            <a:solidFill>
              <a:schemeClr val="lt1"/>
            </a:solidFill>
          </a:ln>
          <a:effectLst/>
        </c:spPr>
      </c:pivotFmt>
      <c:pivotFmt>
        <c:idx val="18"/>
        <c:spPr>
          <a:solidFill>
            <a:schemeClr val="accent5"/>
          </a:solidFill>
          <a:ln w="19050">
            <a:solidFill>
              <a:schemeClr val="lt1"/>
            </a:solidFill>
          </a:ln>
          <a:effectLst/>
        </c:spPr>
      </c:pivotFmt>
      <c:pivotFmt>
        <c:idx val="19"/>
        <c:spPr>
          <a:solidFill>
            <a:schemeClr val="accent6"/>
          </a:solidFill>
          <a:ln w="19050">
            <a:solidFill>
              <a:schemeClr val="lt1"/>
            </a:solidFill>
          </a:ln>
          <a:effectLst/>
        </c:spPr>
      </c:pivotFmt>
      <c:pivotFmt>
        <c:idx val="20"/>
        <c:spPr>
          <a:solidFill>
            <a:schemeClr val="accent1">
              <a:lumMod val="60000"/>
            </a:schemeClr>
          </a:solidFill>
          <a:ln w="19050">
            <a:solidFill>
              <a:schemeClr val="lt1"/>
            </a:solidFill>
          </a:ln>
          <a:effectLst/>
        </c:spPr>
      </c:pivotFmt>
      <c:pivotFmt>
        <c:idx val="21"/>
        <c:spPr>
          <a:solidFill>
            <a:schemeClr val="accent2">
              <a:lumMod val="60000"/>
            </a:schemeClr>
          </a:solidFill>
          <a:ln w="19050">
            <a:solidFill>
              <a:schemeClr val="lt1"/>
            </a:solidFill>
          </a:ln>
          <a:effectLst/>
        </c:spPr>
      </c:pivotFmt>
      <c:pivotFmt>
        <c:idx val="22"/>
        <c:spPr>
          <a:solidFill>
            <a:schemeClr val="accent3">
              <a:lumMod val="60000"/>
            </a:schemeClr>
          </a:solidFill>
          <a:ln w="19050">
            <a:solidFill>
              <a:schemeClr val="lt1"/>
            </a:solidFill>
          </a:ln>
          <a:effectLst/>
        </c:spPr>
      </c:pivotFmt>
      <c:pivotFmt>
        <c:idx val="23"/>
        <c:spPr>
          <a:solidFill>
            <a:schemeClr val="accent4">
              <a:lumMod val="60000"/>
            </a:schemeClr>
          </a:solidFill>
          <a:ln w="19050">
            <a:solidFill>
              <a:schemeClr val="lt1"/>
            </a:solidFill>
          </a:ln>
          <a:effectLst/>
        </c:spPr>
      </c:pivotFmt>
      <c:pivotFmt>
        <c:idx val="24"/>
        <c:spPr>
          <a:solidFill>
            <a:schemeClr val="accent5">
              <a:lumMod val="60000"/>
            </a:schemeClr>
          </a:solidFill>
          <a:ln w="19050">
            <a:solidFill>
              <a:schemeClr val="lt1"/>
            </a:solidFill>
          </a:ln>
          <a:effectLst/>
        </c:spPr>
      </c:pivotFmt>
      <c:pivotFmt>
        <c:idx val="25"/>
        <c:spPr>
          <a:solidFill>
            <a:schemeClr val="accent6">
              <a:lumMod val="60000"/>
            </a:schemeClr>
          </a:solidFill>
          <a:ln w="19050">
            <a:solidFill>
              <a:schemeClr val="lt1"/>
            </a:solidFill>
          </a:ln>
          <a:effectLst/>
        </c:spPr>
      </c:pivotFmt>
      <c:pivotFmt>
        <c:idx val="26"/>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7"/>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8"/>
        <c:dLbl>
          <c:idx val="0"/>
          <c:layout>
            <c:manualLayout>
              <c:x val="-7.1950405575278127E-3"/>
              <c:y val="1.8660902681282485E-2"/>
            </c:manualLayout>
          </c:layout>
          <c:spPr>
            <a:noFill/>
            <a:ln>
              <a:noFill/>
            </a:ln>
            <a:effectLst/>
          </c:spPr>
          <c:txPr>
            <a:bodyPr wrap="square" lIns="38100" tIns="19050" rIns="38100" bIns="19050" anchor="ctr">
              <a:spAutoFit/>
            </a:bodyPr>
            <a:lstStyle/>
            <a:p>
              <a:pPr>
                <a:defRPr/>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29"/>
        <c:marker>
          <c:symbol val="none"/>
        </c:marker>
        <c:dLbl>
          <c:idx val="0"/>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0"/>
        <c:marker>
          <c:symbol val="none"/>
        </c:marker>
        <c:dLbl>
          <c:idx val="0"/>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0.11164636321501481"/>
              <c:y val="-3.887203852839079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2"/>
        <c:dLbl>
          <c:idx val="0"/>
          <c:layout>
            <c:manualLayout>
              <c:x val="0.20840419257711051"/>
              <c:y val="2.8818692070673963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3"/>
        <c:dLbl>
          <c:idx val="0"/>
          <c:layout>
            <c:manualLayout>
              <c:x val="2.9342245491324095E-2"/>
              <c:y val="-2.9103384366985091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
        <c:idx val="34"/>
      </c:pivotFmt>
      <c:pivotFmt>
        <c:idx val="35"/>
        <c:dLbl>
          <c:idx val="0"/>
          <c:layout>
            <c:manualLayout>
              <c:x val="-0.10017750059888347"/>
              <c:y val="3.75601176038953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15:layout>
                <c:manualLayout>
                  <c:w val="0.25079281646955759"/>
                  <c:h val="7.3682811295150988E-2"/>
                </c:manualLayout>
              </c15:layout>
            </c:ext>
          </c:extLst>
        </c:dLbl>
      </c:pivotFmt>
      <c:pivotFmt>
        <c:idx val="36"/>
        <c:dLbl>
          <c:idx val="0"/>
          <c:layout>
            <c:manualLayout>
              <c:x val="0.24488532357934417"/>
              <c:y val="4.2079417492168321E-2"/>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7"/>
        <c:dLbl>
          <c:idx val="0"/>
          <c:layout>
            <c:manualLayout>
              <c:x val="-0.34297633368745573"/>
              <c:y val="0.14468420930305914"/>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8"/>
        <c:dLbl>
          <c:idx val="0"/>
          <c:layout>
            <c:manualLayout>
              <c:x val="0.36644426608132319"/>
              <c:y val="0.1222555909164106"/>
            </c:manualLayout>
          </c:layout>
          <c:dLblPos val="bestFit"/>
          <c:showLegendKey val="0"/>
          <c:showVal val="1"/>
          <c:showCatName val="1"/>
          <c:showSerName val="0"/>
          <c:showPercent val="0"/>
          <c:showBubbleSize val="0"/>
          <c:extLst>
            <c:ext xmlns:c15="http://schemas.microsoft.com/office/drawing/2012/chart" uri="{CE6537A1-D6FC-4f65-9D91-7224C49458BB}"/>
          </c:extLst>
        </c:dLbl>
      </c:pivotFmt>
      <c:pivotFmt>
        <c:idx val="39"/>
        <c:dLbl>
          <c:idx val="0"/>
          <c:layout>
            <c:manualLayout>
              <c:x val="0.12204807184910034"/>
              <c:y val="-1.3912669103519834E-2"/>
            </c:manualLayout>
          </c:layout>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'Admin Follow Up'!$C$62:$C$63</c:f>
              <c:strCache>
                <c:ptCount val="1"/>
                <c:pt idx="0">
                  <c:v>% of Total Incidents</c:v>
                </c:pt>
              </c:strCache>
            </c:strRef>
          </c:tx>
          <c:dLbls>
            <c:spPr>
              <a:noFill/>
              <a:ln>
                <a:noFill/>
              </a:ln>
              <a:effectLst/>
            </c:spPr>
            <c:txPr>
              <a:bodyPr wrap="square" lIns="38100" tIns="19050" rIns="38100" bIns="19050" anchor="ctr">
                <a:spAutoFit/>
              </a:bodyPr>
              <a:lstStyle/>
              <a:p>
                <a:pPr>
                  <a:defRPr b="1"/>
                </a:pPr>
                <a:endParaRPr lang="en-US"/>
              </a:p>
            </c:txPr>
            <c:dLblPos val="bestFit"/>
            <c:showLegendKey val="0"/>
            <c:showVal val="1"/>
            <c:showCatName val="1"/>
            <c:showSerName val="0"/>
            <c:showPercent val="0"/>
            <c:showBubbleSize val="0"/>
            <c:showLeaderLines val="1"/>
            <c:extLst>
              <c:ext xmlns:c15="http://schemas.microsoft.com/office/drawing/2012/chart" uri="{CE6537A1-D6FC-4f65-9D91-7224C49458BB}"/>
            </c:extLst>
          </c:dLbls>
          <c:cat>
            <c:strRef>
              <c:f>'Admin Follow Up'!$B$64:$B$65</c:f>
              <c:strCache>
                <c:ptCount val="1"/>
                <c:pt idx="0">
                  <c:v>(blank)</c:v>
                </c:pt>
              </c:strCache>
            </c:strRef>
          </c:cat>
          <c:val>
            <c:numRef>
              <c:f>'Admin Follow Up'!$C$64:$C$65</c:f>
              <c:numCache>
                <c:formatCode>0.00%</c:formatCode>
                <c:ptCount val="1"/>
                <c:pt idx="0">
                  <c:v>#N/A</c:v>
                </c:pt>
              </c:numCache>
            </c:numRef>
          </c:val>
          <c:extLst>
            <c:ext xmlns:c16="http://schemas.microsoft.com/office/drawing/2014/chart" uri="{C3380CC4-5D6E-409C-BE32-E72D297353CC}">
              <c16:uniqueId val="{00000000-9DF4-4C08-9959-74B3EEB5E512}"/>
            </c:ext>
          </c:extLst>
        </c:ser>
        <c:ser>
          <c:idx val="1"/>
          <c:order val="1"/>
          <c:tx>
            <c:strRef>
              <c:f>'Admin Follow Up'!$D$62:$D$63</c:f>
              <c:strCache>
                <c:ptCount val="1"/>
                <c:pt idx="0">
                  <c:v>Total # of Incidents</c:v>
                </c:pt>
              </c:strCache>
            </c:strRef>
          </c:tx>
          <c:dLbls>
            <c:spPr>
              <a:noFill/>
              <a:ln>
                <a:noFill/>
              </a:ln>
              <a:effectLst/>
            </c:spPr>
            <c:txPr>
              <a:bodyPr wrap="square" lIns="38100" tIns="19050" rIns="38100" bIns="19050" anchor="ctr">
                <a:spAutoFit/>
              </a:bodyPr>
              <a:lstStyle/>
              <a:p>
                <a:pPr>
                  <a:defRPr/>
                </a:pPr>
                <a:endParaRPr lang="en-US"/>
              </a:p>
            </c:txPr>
            <c:dLblPos val="bestFit"/>
            <c:showLegendKey val="0"/>
            <c:showVal val="1"/>
            <c:showCatName val="0"/>
            <c:showSerName val="0"/>
            <c:showPercent val="0"/>
            <c:showBubbleSize val="0"/>
            <c:showLeaderLines val="1"/>
            <c:extLst>
              <c:ext xmlns:c15="http://schemas.microsoft.com/office/drawing/2012/chart" uri="{CE6537A1-D6FC-4f65-9D91-7224C49458BB}"/>
            </c:extLst>
          </c:dLbls>
          <c:cat>
            <c:strRef>
              <c:f>'Admin Follow Up'!$B$64:$B$65</c:f>
              <c:strCache>
                <c:ptCount val="1"/>
                <c:pt idx="0">
                  <c:v>(blank)</c:v>
                </c:pt>
              </c:strCache>
            </c:strRef>
          </c:cat>
          <c:val>
            <c:numRef>
              <c:f>'Admin Follow Up'!$D$64:$D$65</c:f>
              <c:numCache>
                <c:formatCode>General</c:formatCode>
                <c:ptCount val="1"/>
                <c:pt idx="0">
                  <c:v>0</c:v>
                </c:pt>
              </c:numCache>
            </c:numRef>
          </c:val>
          <c:extLst>
            <c:ext xmlns:c16="http://schemas.microsoft.com/office/drawing/2014/chart" uri="{C3380CC4-5D6E-409C-BE32-E72D297353CC}">
              <c16:uniqueId val="{00000001-9DF4-4C08-9959-74B3EEB5E512}"/>
            </c:ext>
          </c:extLst>
        </c:ser>
        <c:dLbls>
          <c:dLblPos val="bestFit"/>
          <c:showLegendKey val="0"/>
          <c:showVal val="1"/>
          <c:showCatName val="0"/>
          <c:showSerName val="0"/>
          <c:showPercent val="0"/>
          <c:showBubbleSize val="0"/>
          <c:showLeaderLines val="1"/>
        </c:dLbls>
        <c:firstSliceAng val="0"/>
      </c:pieChart>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Up!PivotTable5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Administrative Follow Up</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s>
    <c:plotArea>
      <c:layout/>
      <c:barChart>
        <c:barDir val="col"/>
        <c:grouping val="clustered"/>
        <c:varyColors val="0"/>
        <c:ser>
          <c:idx val="0"/>
          <c:order val="0"/>
          <c:tx>
            <c:strRef>
              <c:f>'Admin Follow Up'!$D$3:$D$4</c:f>
              <c:strCache>
                <c:ptCount val="1"/>
                <c:pt idx="0">
                  <c:v>(blank)</c:v>
                </c:pt>
              </c:strCache>
            </c:strRef>
          </c:tx>
          <c:spPr>
            <a:solidFill>
              <a:schemeClr val="accent1"/>
            </a:solidFill>
            <a:ln>
              <a:noFill/>
            </a:ln>
            <a:effectLst/>
          </c:spPr>
          <c:invertIfNegative val="0"/>
          <c:cat>
            <c:strRef>
              <c:f>'Admin Follow Up'!$C$5:$C$6</c:f>
              <c:strCache>
                <c:ptCount val="1"/>
                <c:pt idx="0">
                  <c:v>(blank)</c:v>
                </c:pt>
              </c:strCache>
            </c:strRef>
          </c:cat>
          <c:val>
            <c:numRef>
              <c:f>'Admin Follow Up'!$D$5:$D$6</c:f>
              <c:numCache>
                <c:formatCode>General</c:formatCode>
                <c:ptCount val="1"/>
              </c:numCache>
            </c:numRef>
          </c:val>
          <c:extLst>
            <c:ext xmlns:c16="http://schemas.microsoft.com/office/drawing/2014/chart" uri="{C3380CC4-5D6E-409C-BE32-E72D297353CC}">
              <c16:uniqueId val="{00000000-FA7B-4B09-876B-AB6A66E0297E}"/>
            </c:ext>
          </c:extLst>
        </c:ser>
        <c:dLbls>
          <c:showLegendKey val="0"/>
          <c:showVal val="0"/>
          <c:showCatName val="0"/>
          <c:showSerName val="0"/>
          <c:showPercent val="0"/>
          <c:showBubbleSize val="0"/>
        </c:dLbls>
        <c:gapWidth val="219"/>
        <c:overlap val="-27"/>
        <c:axId val="314601520"/>
        <c:axId val="314602080"/>
      </c:barChart>
      <c:catAx>
        <c:axId val="3146015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602080"/>
        <c:crosses val="autoZero"/>
        <c:auto val="1"/>
        <c:lblAlgn val="ctr"/>
        <c:lblOffset val="100"/>
        <c:noMultiLvlLbl val="0"/>
      </c:catAx>
      <c:valAx>
        <c:axId val="3146020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6015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[BIR_Report.xlsm]Admin Follow Up!Admin_Follow Up 1</c:name>
    <c:fmtId val="1"/>
  </c:pivotSource>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en-US"/>
              <a:t>Incidents by Administrative Follow Up</a:t>
            </a:r>
          </a:p>
        </c:rich>
      </c:tx>
      <c:overlay val="0"/>
      <c:spPr>
        <a:noFill/>
        <a:ln>
          <a:noFill/>
        </a:ln>
        <a:effectLst/>
      </c:spPr>
      <c:txPr>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endParaRPr lang="en-US"/>
        </a:p>
      </c:txPr>
    </c:title>
    <c:autoTitleDeleted val="0"/>
    <c:pivotFmts>
      <c:pivotFmt>
        <c:idx val="0"/>
      </c:pivotFmt>
      <c:pivotFmt>
        <c:idx val="1"/>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pivotFmt>
      <c:pivotFmt>
        <c:idx val="3"/>
        <c:spPr>
          <a:ln w="31750" cap="rnd">
            <a:solidFill>
              <a:schemeClr val="accent1"/>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pivotFmt>
    </c:pivotFmts>
    <c:plotArea>
      <c:layout/>
      <c:barChart>
        <c:barDir val="col"/>
        <c:grouping val="clustered"/>
        <c:varyColors val="0"/>
        <c:ser>
          <c:idx val="0"/>
          <c:order val="0"/>
          <c:tx>
            <c:strRef>
              <c:f>'Admin Follow Up'!$C$62:$C$63</c:f>
              <c:strCache>
                <c:ptCount val="1"/>
                <c:pt idx="0">
                  <c:v>% of Total Incidents</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'Admin Follow Up'!$B$64:$B$65</c:f>
              <c:strCache>
                <c:ptCount val="1"/>
                <c:pt idx="0">
                  <c:v>(blank)</c:v>
                </c:pt>
              </c:strCache>
            </c:strRef>
          </c:cat>
          <c:val>
            <c:numRef>
              <c:f>'Admin Follow Up'!$C$64:$C$65</c:f>
              <c:numCache>
                <c:formatCode>0.00%</c:formatCode>
                <c:ptCount val="1"/>
                <c:pt idx="0">
                  <c:v>#N/A</c:v>
                </c:pt>
              </c:numCache>
            </c:numRef>
          </c:val>
          <c:extLst>
            <c:ext xmlns:c16="http://schemas.microsoft.com/office/drawing/2014/chart" uri="{C3380CC4-5D6E-409C-BE32-E72D297353CC}">
              <c16:uniqueId val="{00000000-C4B8-4C6F-BB2A-7D7843CE28B8}"/>
            </c:ext>
          </c:extLst>
        </c:ser>
        <c:dLbls>
          <c:showLegendKey val="0"/>
          <c:showVal val="0"/>
          <c:showCatName val="0"/>
          <c:showSerName val="0"/>
          <c:showPercent val="0"/>
          <c:showBubbleSize val="0"/>
        </c:dLbls>
        <c:gapWidth val="219"/>
        <c:overlap val="-27"/>
        <c:axId val="314604880"/>
        <c:axId val="314605440"/>
      </c:barChart>
      <c:lineChart>
        <c:grouping val="standard"/>
        <c:varyColors val="0"/>
        <c:ser>
          <c:idx val="1"/>
          <c:order val="1"/>
          <c:tx>
            <c:strRef>
              <c:f>'Admin Follow Up'!$D$62:$D$63</c:f>
              <c:strCache>
                <c:ptCount val="1"/>
                <c:pt idx="0">
                  <c:v>Total # of Incidents</c:v>
                </c:pt>
              </c:strCache>
            </c:strRef>
          </c:tx>
          <c:spPr>
            <a:ln w="31750" cap="rnd">
              <a:solidFill>
                <a:schemeClr val="accent2"/>
              </a:solidFill>
              <a:round/>
            </a:ln>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12700">
                <a:solidFill>
                  <a:schemeClr val="lt2"/>
                </a:solidFill>
                <a:round/>
              </a:ln>
              <a:effectLst/>
            </c:spPr>
          </c:marker>
          <c:cat>
            <c:strRef>
              <c:f>'Admin Follow Up'!$B$64:$B$65</c:f>
              <c:strCache>
                <c:ptCount val="1"/>
                <c:pt idx="0">
                  <c:v>(blank)</c:v>
                </c:pt>
              </c:strCache>
            </c:strRef>
          </c:cat>
          <c:val>
            <c:numRef>
              <c:f>'Admin Follow Up'!$D$64:$D$65</c:f>
              <c:numCache>
                <c:formatCode>General</c:formatCode>
                <c:ptCount val="1"/>
                <c:pt idx="0">
                  <c:v>0</c:v>
                </c:pt>
              </c:numCache>
            </c:numRef>
          </c:val>
          <c:smooth val="0"/>
          <c:extLst>
            <c:ext xmlns:c16="http://schemas.microsoft.com/office/drawing/2014/chart" uri="{C3380CC4-5D6E-409C-BE32-E72D297353CC}">
              <c16:uniqueId val="{00000001-C4B8-4C6F-BB2A-7D7843CE28B8}"/>
            </c:ext>
          </c:extLst>
        </c:ser>
        <c:dLbls>
          <c:showLegendKey val="0"/>
          <c:showVal val="0"/>
          <c:showCatName val="0"/>
          <c:showSerName val="0"/>
          <c:showPercent val="0"/>
          <c:showBubbleSize val="0"/>
        </c:dLbls>
        <c:marker val="1"/>
        <c:smooth val="0"/>
        <c:axId val="314606560"/>
        <c:axId val="314606000"/>
      </c:lineChart>
      <c:catAx>
        <c:axId val="31460488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5400000" spcFirstLastPara="1" vertOverflow="ellipsis" wrap="square" anchor="ctr" anchorCtr="1"/>
          <a:lstStyle/>
          <a:p>
            <a:pPr>
              <a:defRPr sz="900" b="1" i="0" u="none" strike="noStrike" kern="1200" baseline="0">
                <a:solidFill>
                  <a:schemeClr val="tx2"/>
                </a:solidFill>
                <a:latin typeface="+mn-lt"/>
                <a:ea typeface="+mn-ea"/>
                <a:cs typeface="+mn-cs"/>
              </a:defRPr>
            </a:pPr>
            <a:endParaRPr lang="en-US"/>
          </a:p>
        </c:txPr>
        <c:crossAx val="314605440"/>
        <c:crosses val="autoZero"/>
        <c:auto val="1"/>
        <c:lblAlgn val="ctr"/>
        <c:lblOffset val="100"/>
        <c:noMultiLvlLbl val="0"/>
      </c:catAx>
      <c:valAx>
        <c:axId val="314605440"/>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 of Total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604880"/>
        <c:crosses val="autoZero"/>
        <c:crossBetween val="between"/>
      </c:valAx>
      <c:valAx>
        <c:axId val="314606000"/>
        <c:scaling>
          <c:orientation val="minMax"/>
        </c:scaling>
        <c:delete val="0"/>
        <c:axPos val="r"/>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Total # of Incidents</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crossAx val="314606560"/>
        <c:crosses val="max"/>
        <c:crossBetween val="between"/>
      </c:valAx>
      <c:catAx>
        <c:axId val="314606560"/>
        <c:scaling>
          <c:orientation val="minMax"/>
        </c:scaling>
        <c:delete val="1"/>
        <c:axPos val="b"/>
        <c:numFmt formatCode="General" sourceLinked="1"/>
        <c:majorTickMark val="none"/>
        <c:minorTickMark val="none"/>
        <c:tickLblPos val="nextTo"/>
        <c:crossAx val="314606000"/>
        <c:crosses val="autoZero"/>
        <c:auto val="1"/>
        <c:lblAlgn val="ctr"/>
        <c:lblOffset val="100"/>
        <c:noMultiLvlLbl val="0"/>
      </c:cat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Summary!T_Sum_1</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Month</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marker>
          <c:symbol val="none"/>
        </c:marker>
      </c:pivotFmt>
      <c:pivotFmt>
        <c:idx val="3"/>
        <c:marker>
          <c:symbol val="none"/>
        </c:marker>
      </c:pivotFmt>
      <c:pivotFmt>
        <c:idx val="4"/>
        <c:marker>
          <c:symbol val="none"/>
        </c:marker>
      </c:pivotFmt>
      <c:pivotFmt>
        <c:idx val="5"/>
        <c:spPr>
          <a:solidFill>
            <a:srgbClr val="00B050"/>
          </a:solidFill>
          <a:ln>
            <a:solidFill>
              <a:srgbClr val="00B050"/>
            </a:solidFill>
          </a:ln>
        </c:spPr>
        <c:marker>
          <c:symbol val="none"/>
        </c:marker>
      </c:pivotFmt>
    </c:pivotFmts>
    <c:plotArea>
      <c:layout/>
      <c:barChart>
        <c:barDir val="col"/>
        <c:grouping val="clustered"/>
        <c:varyColors val="0"/>
        <c:ser>
          <c:idx val="0"/>
          <c:order val="0"/>
          <c:tx>
            <c:strRef>
              <c:f>'Classroom Summary'!$F$3</c:f>
              <c:strCache>
                <c:ptCount val="1"/>
                <c:pt idx="0">
                  <c:v>Total</c:v>
                </c:pt>
              </c:strCache>
            </c:strRef>
          </c:tx>
          <c:spPr>
            <a:solidFill>
              <a:srgbClr val="00B050"/>
            </a:solidFill>
            <a:ln>
              <a:solidFill>
                <a:srgbClr val="00B050"/>
              </a:solidFill>
            </a:ln>
          </c:spPr>
          <c:invertIfNegative val="0"/>
          <c:cat>
            <c:strRef>
              <c:f>'Classroom Summary'!$E$4:$E$5</c:f>
              <c:strCache>
                <c:ptCount val="1"/>
                <c:pt idx="0">
                  <c:v>(blank)</c:v>
                </c:pt>
              </c:strCache>
            </c:strRef>
          </c:cat>
          <c:val>
            <c:numRef>
              <c:f>'Classroom Summary'!$F$4:$F$5</c:f>
              <c:numCache>
                <c:formatCode>General</c:formatCode>
                <c:ptCount val="1"/>
              </c:numCache>
            </c:numRef>
          </c:val>
          <c:extLst>
            <c:ext xmlns:c16="http://schemas.microsoft.com/office/drawing/2014/chart" uri="{C3380CC4-5D6E-409C-BE32-E72D297353CC}">
              <c16:uniqueId val="{00000000-FE52-4F86-9CAB-DC2410E6E4C8}"/>
            </c:ext>
          </c:extLst>
        </c:ser>
        <c:dLbls>
          <c:showLegendKey val="0"/>
          <c:showVal val="0"/>
          <c:showCatName val="0"/>
          <c:showSerName val="0"/>
          <c:showPercent val="0"/>
          <c:showBubbleSize val="0"/>
        </c:dLbls>
        <c:gapWidth val="219"/>
        <c:overlap val="-27"/>
        <c:axId val="314191776"/>
        <c:axId val="314192336"/>
      </c:barChart>
      <c:catAx>
        <c:axId val="314191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2336"/>
        <c:crosses val="autoZero"/>
        <c:auto val="1"/>
        <c:lblAlgn val="ctr"/>
        <c:lblOffset val="100"/>
        <c:noMultiLvlLbl val="0"/>
      </c:catAx>
      <c:valAx>
        <c:axId val="314192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17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Summary!T_Sum_3</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 Behavior</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4">
              <a:lumMod val="60000"/>
              <a:lumOff val="40000"/>
            </a:schemeClr>
          </a:solidFill>
          <a:ln>
            <a:solidFill>
              <a:schemeClr val="accent4">
                <a:lumMod val="60000"/>
                <a:lumOff val="40000"/>
              </a:schemeClr>
            </a:solidFill>
          </a:ln>
          <a:effectLst/>
        </c:spPr>
        <c:marker>
          <c:symbol val="none"/>
        </c:marker>
      </c:pivotFmt>
    </c:pivotFmts>
    <c:plotArea>
      <c:layout/>
      <c:barChart>
        <c:barDir val="col"/>
        <c:grouping val="clustered"/>
        <c:varyColors val="0"/>
        <c:ser>
          <c:idx val="0"/>
          <c:order val="0"/>
          <c:tx>
            <c:strRef>
              <c:f>'Classroom Summary'!$F$25</c:f>
              <c:strCache>
                <c:ptCount val="1"/>
                <c:pt idx="0">
                  <c:v>Total</c:v>
                </c:pt>
              </c:strCache>
            </c:strRef>
          </c:tx>
          <c:spPr>
            <a:solidFill>
              <a:schemeClr val="accent4">
                <a:lumMod val="60000"/>
                <a:lumOff val="40000"/>
              </a:schemeClr>
            </a:solidFill>
            <a:ln>
              <a:solidFill>
                <a:schemeClr val="accent4">
                  <a:lumMod val="60000"/>
                  <a:lumOff val="40000"/>
                </a:schemeClr>
              </a:solidFill>
            </a:ln>
            <a:effectLst/>
          </c:spPr>
          <c:invertIfNegative val="0"/>
          <c:cat>
            <c:strRef>
              <c:f>'Classroom Summary'!$E$26</c:f>
              <c:strCache>
                <c:ptCount val="1"/>
                <c:pt idx="0">
                  <c:v>Grand Total</c:v>
                </c:pt>
              </c:strCache>
            </c:strRef>
          </c:cat>
          <c:val>
            <c:numRef>
              <c:f>'Classroom Summary'!$F$26</c:f>
              <c:numCache>
                <c:formatCode>General</c:formatCode>
                <c:ptCount val="1"/>
              </c:numCache>
            </c:numRef>
          </c:val>
          <c:extLst>
            <c:ext xmlns:c16="http://schemas.microsoft.com/office/drawing/2014/chart" uri="{C3380CC4-5D6E-409C-BE32-E72D297353CC}">
              <c16:uniqueId val="{00000000-A64E-478F-951D-FFDF235BF41D}"/>
            </c:ext>
          </c:extLst>
        </c:ser>
        <c:dLbls>
          <c:showLegendKey val="0"/>
          <c:showVal val="0"/>
          <c:showCatName val="0"/>
          <c:showSerName val="0"/>
          <c:showPercent val="0"/>
          <c:showBubbleSize val="0"/>
        </c:dLbls>
        <c:gapWidth val="219"/>
        <c:overlap val="-27"/>
        <c:axId val="314194576"/>
        <c:axId val="314195136"/>
      </c:barChart>
      <c:catAx>
        <c:axId val="3141945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5136"/>
        <c:crosses val="autoZero"/>
        <c:auto val="1"/>
        <c:lblAlgn val="ctr"/>
        <c:lblOffset val="100"/>
        <c:noMultiLvlLbl val="0"/>
      </c:catAx>
      <c:valAx>
        <c:axId val="3141951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45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Summary!T_Sum_4</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Activity</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2">
              <a:lumMod val="75000"/>
            </a:schemeClr>
          </a:solidFill>
          <a:ln>
            <a:solidFill>
              <a:schemeClr val="accent2">
                <a:lumMod val="75000"/>
              </a:schemeClr>
            </a:solidFill>
          </a:ln>
          <a:effectLst/>
        </c:spPr>
        <c:marker>
          <c:symbol val="none"/>
        </c:marker>
      </c:pivotFmt>
    </c:pivotFmts>
    <c:plotArea>
      <c:layout/>
      <c:barChart>
        <c:barDir val="col"/>
        <c:grouping val="clustered"/>
        <c:varyColors val="0"/>
        <c:ser>
          <c:idx val="0"/>
          <c:order val="0"/>
          <c:tx>
            <c:strRef>
              <c:f>'Classroom Summary'!$F$48</c:f>
              <c:strCache>
                <c:ptCount val="1"/>
                <c:pt idx="0">
                  <c:v>Total</c:v>
                </c:pt>
              </c:strCache>
            </c:strRef>
          </c:tx>
          <c:spPr>
            <a:solidFill>
              <a:schemeClr val="accent2">
                <a:lumMod val="75000"/>
              </a:schemeClr>
            </a:solidFill>
            <a:ln>
              <a:solidFill>
                <a:schemeClr val="accent2">
                  <a:lumMod val="75000"/>
                </a:schemeClr>
              </a:solidFill>
            </a:ln>
            <a:effectLst/>
          </c:spPr>
          <c:invertIfNegative val="0"/>
          <c:cat>
            <c:strRef>
              <c:f>'Classroom Summary'!$E$49</c:f>
              <c:strCache>
                <c:ptCount val="1"/>
                <c:pt idx="0">
                  <c:v>Grand Total</c:v>
                </c:pt>
              </c:strCache>
            </c:strRef>
          </c:cat>
          <c:val>
            <c:numRef>
              <c:f>'Classroom Summary'!$F$49</c:f>
              <c:numCache>
                <c:formatCode>General</c:formatCode>
                <c:ptCount val="1"/>
              </c:numCache>
            </c:numRef>
          </c:val>
          <c:extLst>
            <c:ext xmlns:c16="http://schemas.microsoft.com/office/drawing/2014/chart" uri="{C3380CC4-5D6E-409C-BE32-E72D297353CC}">
              <c16:uniqueId val="{00000000-30BD-4BAB-A690-E963AB740D67}"/>
            </c:ext>
          </c:extLst>
        </c:ser>
        <c:dLbls>
          <c:showLegendKey val="0"/>
          <c:showVal val="0"/>
          <c:showCatName val="0"/>
          <c:showSerName val="0"/>
          <c:showPercent val="0"/>
          <c:showBubbleSize val="0"/>
        </c:dLbls>
        <c:gapWidth val="219"/>
        <c:overlap val="-27"/>
        <c:axId val="314197376"/>
        <c:axId val="314197936"/>
      </c:barChart>
      <c:catAx>
        <c:axId val="314197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7936"/>
        <c:crosses val="autoZero"/>
        <c:auto val="1"/>
        <c:lblAlgn val="ctr"/>
        <c:lblOffset val="100"/>
        <c:noMultiLvlLbl val="0"/>
      </c:catAx>
      <c:valAx>
        <c:axId val="3141979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1973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Summary!T_Sum_5</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Others</a:t>
            </a:r>
            <a:r>
              <a:rPr lang="en-US" b="1" baseline="0"/>
              <a:t> Involved</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bg1">
              <a:lumMod val="65000"/>
            </a:schemeClr>
          </a:solidFill>
          <a:ln>
            <a:solidFill>
              <a:schemeClr val="bg1">
                <a:lumMod val="65000"/>
              </a:schemeClr>
            </a:solidFill>
          </a:ln>
          <a:effectLst/>
        </c:spPr>
        <c:marker>
          <c:symbol val="none"/>
        </c:marker>
      </c:pivotFmt>
    </c:pivotFmts>
    <c:plotArea>
      <c:layout/>
      <c:barChart>
        <c:barDir val="col"/>
        <c:grouping val="clustered"/>
        <c:varyColors val="0"/>
        <c:ser>
          <c:idx val="0"/>
          <c:order val="0"/>
          <c:tx>
            <c:strRef>
              <c:f>'Classroom Summary'!$F$71</c:f>
              <c:strCache>
                <c:ptCount val="1"/>
                <c:pt idx="0">
                  <c:v>Total</c:v>
                </c:pt>
              </c:strCache>
            </c:strRef>
          </c:tx>
          <c:spPr>
            <a:solidFill>
              <a:schemeClr val="bg1">
                <a:lumMod val="65000"/>
              </a:schemeClr>
            </a:solidFill>
            <a:ln>
              <a:solidFill>
                <a:schemeClr val="bg1">
                  <a:lumMod val="65000"/>
                </a:schemeClr>
              </a:solidFill>
            </a:ln>
            <a:effectLst/>
          </c:spPr>
          <c:invertIfNegative val="0"/>
          <c:cat>
            <c:strRef>
              <c:f>'Classroom Summary'!$E$72</c:f>
              <c:strCache>
                <c:ptCount val="1"/>
                <c:pt idx="0">
                  <c:v>Grand Total</c:v>
                </c:pt>
              </c:strCache>
            </c:strRef>
          </c:cat>
          <c:val>
            <c:numRef>
              <c:f>'Classroom Summary'!$F$72</c:f>
              <c:numCache>
                <c:formatCode>General</c:formatCode>
                <c:ptCount val="1"/>
              </c:numCache>
            </c:numRef>
          </c:val>
          <c:extLst>
            <c:ext xmlns:c16="http://schemas.microsoft.com/office/drawing/2014/chart" uri="{C3380CC4-5D6E-409C-BE32-E72D297353CC}">
              <c16:uniqueId val="{00000000-655C-42CC-9704-76CE088159A8}"/>
            </c:ext>
          </c:extLst>
        </c:ser>
        <c:dLbls>
          <c:showLegendKey val="0"/>
          <c:showVal val="0"/>
          <c:showCatName val="0"/>
          <c:showSerName val="0"/>
          <c:showPercent val="0"/>
          <c:showBubbleSize val="0"/>
        </c:dLbls>
        <c:gapWidth val="219"/>
        <c:overlap val="-27"/>
        <c:axId val="314200176"/>
        <c:axId val="314200736"/>
      </c:barChart>
      <c:catAx>
        <c:axId val="314200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0736"/>
        <c:crosses val="autoZero"/>
        <c:auto val="1"/>
        <c:lblAlgn val="ctr"/>
        <c:lblOffset val="100"/>
        <c:noMultiLvlLbl val="0"/>
      </c:catAx>
      <c:valAx>
        <c:axId val="314200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0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Summary!T_Sum_6</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Possible Motivation</a:t>
            </a:r>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s>
    <c:plotArea>
      <c:layout/>
      <c:barChart>
        <c:barDir val="col"/>
        <c:grouping val="clustered"/>
        <c:varyColors val="0"/>
        <c:ser>
          <c:idx val="0"/>
          <c:order val="0"/>
          <c:tx>
            <c:strRef>
              <c:f>'Classroom Summary'!$F$94</c:f>
              <c:strCache>
                <c:ptCount val="1"/>
                <c:pt idx="0">
                  <c:v>Total</c:v>
                </c:pt>
              </c:strCache>
            </c:strRef>
          </c:tx>
          <c:spPr>
            <a:solidFill>
              <a:schemeClr val="accent1"/>
            </a:solidFill>
            <a:ln>
              <a:noFill/>
            </a:ln>
            <a:effectLst/>
          </c:spPr>
          <c:invertIfNegative val="0"/>
          <c:cat>
            <c:strRef>
              <c:f>'Classroom Summary'!$E$95:$E$96</c:f>
              <c:strCache>
                <c:ptCount val="1"/>
                <c:pt idx="0">
                  <c:v>(blank)</c:v>
                </c:pt>
              </c:strCache>
            </c:strRef>
          </c:cat>
          <c:val>
            <c:numRef>
              <c:f>'Classroom Summary'!$F$95:$F$96</c:f>
              <c:numCache>
                <c:formatCode>General</c:formatCode>
                <c:ptCount val="1"/>
                <c:pt idx="0">
                  <c:v>0</c:v>
                </c:pt>
              </c:numCache>
            </c:numRef>
          </c:val>
          <c:extLst>
            <c:ext xmlns:c16="http://schemas.microsoft.com/office/drawing/2014/chart" uri="{C3380CC4-5D6E-409C-BE32-E72D297353CC}">
              <c16:uniqueId val="{00000000-B2C9-4A19-9A5B-8E14DA4E4536}"/>
            </c:ext>
          </c:extLst>
        </c:ser>
        <c:dLbls>
          <c:showLegendKey val="0"/>
          <c:showVal val="0"/>
          <c:showCatName val="0"/>
          <c:showSerName val="0"/>
          <c:showPercent val="0"/>
          <c:showBubbleSize val="0"/>
        </c:dLbls>
        <c:gapWidth val="219"/>
        <c:overlap val="-27"/>
        <c:axId val="314202976"/>
        <c:axId val="314203536"/>
      </c:barChart>
      <c:catAx>
        <c:axId val="31420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3536"/>
        <c:crosses val="autoZero"/>
        <c:auto val="1"/>
        <c:lblAlgn val="ctr"/>
        <c:lblOffset val="100"/>
        <c:noMultiLvlLbl val="0"/>
      </c:catAx>
      <c:valAx>
        <c:axId val="31420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4202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Summary!T_Sum_7</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Response</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spPr>
          <a:solidFill>
            <a:srgbClr val="7030A0"/>
          </a:solidFill>
          <a:ln>
            <a:solidFill>
              <a:srgbClr val="7030A0"/>
            </a:solidFill>
          </a:ln>
          <a:effectLst/>
        </c:spPr>
        <c:marker>
          <c:symbol val="none"/>
        </c:marker>
      </c:pivotFmt>
    </c:pivotFmts>
    <c:plotArea>
      <c:layout/>
      <c:barChart>
        <c:barDir val="col"/>
        <c:grouping val="clustered"/>
        <c:varyColors val="0"/>
        <c:ser>
          <c:idx val="0"/>
          <c:order val="0"/>
          <c:tx>
            <c:strRef>
              <c:f>'Classroom Summary'!$F$117</c:f>
              <c:strCache>
                <c:ptCount val="1"/>
                <c:pt idx="0">
                  <c:v>Total</c:v>
                </c:pt>
              </c:strCache>
            </c:strRef>
          </c:tx>
          <c:spPr>
            <a:solidFill>
              <a:srgbClr val="7030A0"/>
            </a:solidFill>
            <a:ln>
              <a:solidFill>
                <a:srgbClr val="7030A0"/>
              </a:solidFill>
            </a:ln>
            <a:effectLst/>
          </c:spPr>
          <c:invertIfNegative val="0"/>
          <c:cat>
            <c:strRef>
              <c:f>'Classroom Summary'!$E$118</c:f>
              <c:strCache>
                <c:ptCount val="1"/>
                <c:pt idx="0">
                  <c:v>Grand Total</c:v>
                </c:pt>
              </c:strCache>
            </c:strRef>
          </c:cat>
          <c:val>
            <c:numRef>
              <c:f>'Classroom Summary'!$F$118</c:f>
              <c:numCache>
                <c:formatCode>General</c:formatCode>
                <c:ptCount val="1"/>
              </c:numCache>
            </c:numRef>
          </c:val>
          <c:extLst>
            <c:ext xmlns:c16="http://schemas.microsoft.com/office/drawing/2014/chart" uri="{C3380CC4-5D6E-409C-BE32-E72D297353CC}">
              <c16:uniqueId val="{00000000-A269-4C83-8371-143FBD9B44D8}"/>
            </c:ext>
          </c:extLst>
        </c:ser>
        <c:dLbls>
          <c:showLegendKey val="0"/>
          <c:showVal val="0"/>
          <c:showCatName val="0"/>
          <c:showSerName val="0"/>
          <c:showPercent val="0"/>
          <c:showBubbleSize val="0"/>
        </c:dLbls>
        <c:gapWidth val="219"/>
        <c:overlap val="-27"/>
        <c:axId val="312189200"/>
        <c:axId val="312189760"/>
      </c:barChart>
      <c:catAx>
        <c:axId val="312189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89760"/>
        <c:crosses val="autoZero"/>
        <c:auto val="1"/>
        <c:lblAlgn val="ctr"/>
        <c:lblOffset val="100"/>
        <c:noMultiLvlLbl val="0"/>
      </c:catAx>
      <c:valAx>
        <c:axId val="312189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892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Summary!T_Sum_8</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Administrative</a:t>
            </a:r>
            <a:r>
              <a:rPr lang="en-US" b="1" baseline="0"/>
              <a:t> Follow-Up</a:t>
            </a:r>
            <a:endParaRPr lang="en-US" b="1"/>
          </a:p>
        </c:rich>
      </c:tx>
      <c:overlay val="0"/>
      <c:spPr>
        <a:noFill/>
        <a:ln>
          <a:noFill/>
        </a:ln>
        <a:effectLst/>
      </c:spPr>
    </c:title>
    <c:autoTitleDeleted val="0"/>
    <c:pivotFmts>
      <c:pivotFmt>
        <c:idx val="0"/>
        <c:spPr>
          <a:gradFill rotWithShape="1">
            <a:gsLst>
              <a:gs pos="0">
                <a:schemeClr val="accent2">
                  <a:lumMod val="110000"/>
                  <a:satMod val="105000"/>
                  <a:tint val="67000"/>
                </a:schemeClr>
              </a:gs>
              <a:gs pos="50000">
                <a:schemeClr val="accent2">
                  <a:lumMod val="105000"/>
                  <a:satMod val="103000"/>
                  <a:tint val="73000"/>
                </a:schemeClr>
              </a:gs>
              <a:gs pos="100000">
                <a:schemeClr val="accent2">
                  <a:lumMod val="105000"/>
                  <a:satMod val="109000"/>
                  <a:tint val="81000"/>
                </a:schemeClr>
              </a:gs>
            </a:gsLst>
            <a:lin ang="5400000" scaled="0"/>
          </a:gradFill>
          <a:ln w="6350" cap="flat" cmpd="sng" algn="ctr">
            <a:solidFill>
              <a:schemeClr val="accent2"/>
            </a:solidFill>
            <a:prstDash val="solid"/>
            <a:miter lim="800000"/>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C00000"/>
          </a:solidFill>
          <a:ln>
            <a:solidFill>
              <a:srgbClr val="C00000"/>
            </a:solidFill>
          </a:ln>
          <a:effectLst/>
        </c:spPr>
        <c:marker>
          <c:symbol val="none"/>
        </c:marker>
      </c:pivotFmt>
    </c:pivotFmts>
    <c:plotArea>
      <c:layout/>
      <c:barChart>
        <c:barDir val="col"/>
        <c:grouping val="clustered"/>
        <c:varyColors val="0"/>
        <c:ser>
          <c:idx val="0"/>
          <c:order val="0"/>
          <c:tx>
            <c:strRef>
              <c:f>'Classroom Summary'!$F$140</c:f>
              <c:strCache>
                <c:ptCount val="1"/>
                <c:pt idx="0">
                  <c:v>Total</c:v>
                </c:pt>
              </c:strCache>
            </c:strRef>
          </c:tx>
          <c:spPr>
            <a:solidFill>
              <a:srgbClr val="C00000"/>
            </a:solidFill>
            <a:ln>
              <a:solidFill>
                <a:srgbClr val="C00000"/>
              </a:solidFill>
            </a:ln>
            <a:effectLst/>
          </c:spPr>
          <c:invertIfNegative val="0"/>
          <c:cat>
            <c:strRef>
              <c:f>'Classroom Summary'!$E$141</c:f>
              <c:strCache>
                <c:ptCount val="1"/>
                <c:pt idx="0">
                  <c:v>Grand Total</c:v>
                </c:pt>
              </c:strCache>
            </c:strRef>
          </c:cat>
          <c:val>
            <c:numRef>
              <c:f>'Classroom Summary'!$F$141</c:f>
              <c:numCache>
                <c:formatCode>General</c:formatCode>
                <c:ptCount val="1"/>
              </c:numCache>
            </c:numRef>
          </c:val>
          <c:extLst>
            <c:ext xmlns:c16="http://schemas.microsoft.com/office/drawing/2014/chart" uri="{C3380CC4-5D6E-409C-BE32-E72D297353CC}">
              <c16:uniqueId val="{00000000-4B13-403F-8D73-F7303E31B338}"/>
            </c:ext>
          </c:extLst>
        </c:ser>
        <c:dLbls>
          <c:showLegendKey val="0"/>
          <c:showVal val="0"/>
          <c:showCatName val="0"/>
          <c:showSerName val="0"/>
          <c:showPercent val="0"/>
          <c:showBubbleSize val="0"/>
        </c:dLbls>
        <c:gapWidth val="219"/>
        <c:overlap val="-27"/>
        <c:axId val="312192000"/>
        <c:axId val="312192560"/>
      </c:barChart>
      <c:catAx>
        <c:axId val="312192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2560"/>
        <c:crosses val="autoZero"/>
        <c:auto val="1"/>
        <c:lblAlgn val="ctr"/>
        <c:lblOffset val="100"/>
        <c:noMultiLvlLbl val="0"/>
      </c:catAx>
      <c:valAx>
        <c:axId val="3121925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2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[BIR_Report.xlsm]Classroom Summary!T_Sum_9</c:name>
    <c:fmtId val="3"/>
  </c:pivotSource>
  <c:chart>
    <c:title>
      <c:tx>
        <c:rich>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r>
              <a:rPr lang="en-US"/>
              <a:t>Total # of Incidents by Time of Day</a:t>
            </a:r>
          </a:p>
        </c:rich>
      </c:tx>
      <c:overlay val="0"/>
      <c:spPr>
        <a:noFill/>
        <a:ln>
          <a:noFill/>
        </a:ln>
        <a:effectLst/>
      </c:spPr>
      <c:txPr>
        <a:bodyPr rot="0" spcFirstLastPara="1" vertOverflow="ellipsis" vert="horz" wrap="square" anchor="ctr" anchorCtr="1"/>
        <a:lstStyle/>
        <a:p>
          <a:pPr>
            <a:defRPr sz="1600" b="1" i="0" u="none" strike="noStrike" kern="1200" cap="all" spc="120" normalizeH="0" baseline="0">
              <a:solidFill>
                <a:schemeClr val="tx1">
                  <a:lumMod val="65000"/>
                  <a:lumOff val="35000"/>
                </a:schemeClr>
              </a:solidFill>
              <a:latin typeface="+mn-lt"/>
              <a:ea typeface="+mn-ea"/>
              <a:cs typeface="+mn-cs"/>
            </a:defRPr>
          </a:pPr>
          <a:endParaRPr lang="en-US"/>
        </a:p>
      </c:txPr>
    </c:title>
    <c:autoTitleDeleted val="0"/>
    <c:pivotFmts>
      <c:pivotFmt>
        <c:idx val="0"/>
      </c:pivotFmt>
      <c:pivotFmt>
        <c:idx val="1"/>
      </c:pivotFmt>
      <c:pivotFmt>
        <c:idx val="2"/>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ln w="12700" cap="flat" cmpd="sng" algn="ctr">
            <a:solidFill>
              <a:schemeClr val="accent4"/>
            </a:solidFill>
            <a:prstDash val="solid"/>
            <a:miter lim="800000"/>
          </a:ln>
          <a:effectLst/>
        </c:spPr>
        <c:marker>
          <c:symbol val="diamond"/>
          <c:size val="6"/>
          <c:spPr>
            <a:solidFill>
              <a:schemeClr val="lt1"/>
            </a:solidFill>
            <a:ln w="12700" cap="flat" cmpd="sng" algn="ctr">
              <a:solidFill>
                <a:schemeClr val="accent4"/>
              </a:solidFill>
              <a:prstDash val="solid"/>
              <a:miter lim="800000"/>
            </a:ln>
            <a:effectLst/>
          </c:spPr>
        </c:marker>
      </c:pivotFmt>
    </c:pivotFmts>
    <c:plotArea>
      <c:layout/>
      <c:lineChart>
        <c:grouping val="standard"/>
        <c:varyColors val="0"/>
        <c:ser>
          <c:idx val="0"/>
          <c:order val="0"/>
          <c:tx>
            <c:strRef>
              <c:f>'Classroom Summary'!$F$161</c:f>
              <c:strCache>
                <c:ptCount val="1"/>
                <c:pt idx="0">
                  <c:v>Total</c:v>
                </c:pt>
              </c:strCache>
            </c:strRef>
          </c:tx>
          <c:spPr>
            <a:ln w="12700" cap="flat" cmpd="sng" algn="ctr">
              <a:solidFill>
                <a:schemeClr val="accent4"/>
              </a:solidFill>
              <a:prstDash val="solid"/>
              <a:miter lim="800000"/>
            </a:ln>
            <a:effectLst/>
          </c:spPr>
          <c:marker>
            <c:symbol val="diamond"/>
            <c:size val="6"/>
            <c:spPr>
              <a:solidFill>
                <a:schemeClr val="lt1"/>
              </a:solidFill>
              <a:ln w="12700" cap="flat" cmpd="sng" algn="ctr">
                <a:solidFill>
                  <a:schemeClr val="accent4"/>
                </a:solidFill>
                <a:prstDash val="solid"/>
                <a:miter lim="800000"/>
              </a:ln>
              <a:effectLst/>
            </c:spPr>
          </c:marker>
          <c:cat>
            <c:strRef>
              <c:f>'Classroom Summary'!$E$162:$E$164</c:f>
              <c:strCache>
                <c:ptCount val="2"/>
                <c:pt idx="1">
                  <c:v>#REF!</c:v>
                </c:pt>
              </c:strCache>
            </c:strRef>
          </c:cat>
          <c:val>
            <c:numRef>
              <c:f>'Classroom Summary'!$F$162:$F$164</c:f>
              <c:numCache>
                <c:formatCode>General</c:formatCode>
                <c:ptCount val="2"/>
                <c:pt idx="0">
                  <c:v>0</c:v>
                </c:pt>
                <c:pt idx="1">
                  <c:v>0</c:v>
                </c:pt>
              </c:numCache>
            </c:numRef>
          </c:val>
          <c:smooth val="0"/>
          <c:extLst>
            <c:ext xmlns:c16="http://schemas.microsoft.com/office/drawing/2014/chart" uri="{C3380CC4-5D6E-409C-BE32-E72D297353CC}">
              <c16:uniqueId val="{00000000-29C1-4D73-BBC5-8C3FC21A6A95}"/>
            </c:ext>
          </c:extLst>
        </c:ser>
        <c:dLbls>
          <c:showLegendKey val="0"/>
          <c:showVal val="0"/>
          <c:showCatName val="0"/>
          <c:showSerName val="0"/>
          <c:showPercent val="0"/>
          <c:showBubbleSize val="0"/>
        </c:dLbls>
        <c:marker val="1"/>
        <c:smooth val="0"/>
        <c:axId val="312194800"/>
        <c:axId val="312195360"/>
      </c:lineChart>
      <c:catAx>
        <c:axId val="31219480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800" b="1" i="0" u="none" strike="noStrike" kern="1200" cap="all" spc="120" normalizeH="0" baseline="0">
                <a:solidFill>
                  <a:schemeClr val="tx1">
                    <a:lumMod val="65000"/>
                    <a:lumOff val="35000"/>
                  </a:schemeClr>
                </a:solidFill>
                <a:latin typeface="+mn-lt"/>
                <a:ea typeface="+mn-ea"/>
                <a:cs typeface="+mn-cs"/>
              </a:defRPr>
            </a:pPr>
            <a:endParaRPr lang="en-US"/>
          </a:p>
        </c:txPr>
        <c:crossAx val="312195360"/>
        <c:crosses val="autoZero"/>
        <c:auto val="1"/>
        <c:lblAlgn val="ctr"/>
        <c:lblOffset val="100"/>
        <c:noMultiLvlLbl val="0"/>
      </c:catAx>
      <c:valAx>
        <c:axId val="312195360"/>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194800"/>
        <c:crosses val="autoZero"/>
        <c:crossBetween val="between"/>
      </c:valAx>
      <c:spPr>
        <a:noFill/>
        <a:ln>
          <a:noFill/>
        </a:ln>
        <a:effectLst/>
      </c:spPr>
    </c:plotArea>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Summary!Child_Total</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rgbClr val="00B050"/>
          </a:solidFill>
          <a:ln>
            <a:solidFill>
              <a:srgbClr val="00B050"/>
            </a:solidFill>
          </a:ln>
        </c:spPr>
        <c:marker>
          <c:symbol val="none"/>
        </c:marker>
      </c:pivotFmt>
      <c:pivotFmt>
        <c:idx val="3"/>
        <c:marker>
          <c:symbol val="none"/>
        </c:marker>
      </c:pivotFmt>
    </c:pivotFmts>
    <c:plotArea>
      <c:layout/>
      <c:barChart>
        <c:barDir val="col"/>
        <c:grouping val="clustered"/>
        <c:varyColors val="0"/>
        <c:ser>
          <c:idx val="0"/>
          <c:order val="0"/>
          <c:tx>
            <c:strRef>
              <c:f>'Child Summary'!$F$3</c:f>
              <c:strCache>
                <c:ptCount val="1"/>
                <c:pt idx="0">
                  <c:v>Total</c:v>
                </c:pt>
              </c:strCache>
            </c:strRef>
          </c:tx>
          <c:invertIfNegative val="0"/>
          <c:cat>
            <c:strRef>
              <c:f>'Child Summary'!$E$4:$E$5</c:f>
              <c:strCache>
                <c:ptCount val="1"/>
                <c:pt idx="0">
                  <c:v>(blank)</c:v>
                </c:pt>
              </c:strCache>
            </c:strRef>
          </c:cat>
          <c:val>
            <c:numRef>
              <c:f>'Child Summary'!$F$4:$F$5</c:f>
              <c:numCache>
                <c:formatCode>General</c:formatCode>
                <c:ptCount val="1"/>
                <c:pt idx="0">
                  <c:v>0</c:v>
                </c:pt>
              </c:numCache>
            </c:numRef>
          </c:val>
          <c:extLst>
            <c:ext xmlns:c16="http://schemas.microsoft.com/office/drawing/2014/chart" uri="{C3380CC4-5D6E-409C-BE32-E72D297353CC}">
              <c16:uniqueId val="{00000000-5454-45EC-B1DC-C906BD79B5BD}"/>
            </c:ext>
          </c:extLst>
        </c:ser>
        <c:dLbls>
          <c:showLegendKey val="0"/>
          <c:showVal val="0"/>
          <c:showCatName val="0"/>
          <c:showSerName val="0"/>
          <c:showPercent val="0"/>
          <c:showBubbleSize val="0"/>
        </c:dLbls>
        <c:gapWidth val="219"/>
        <c:overlap val="-27"/>
        <c:axId val="312202640"/>
        <c:axId val="312203200"/>
      </c:barChart>
      <c:catAx>
        <c:axId val="312202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203200"/>
        <c:crosses val="autoZero"/>
        <c:auto val="0"/>
        <c:lblAlgn val="ctr"/>
        <c:lblOffset val="100"/>
        <c:noMultiLvlLbl val="0"/>
      </c:catAx>
      <c:valAx>
        <c:axId val="312203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2202640"/>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Summary!Child_ProbBeh</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Problem</a:t>
            </a:r>
            <a:r>
              <a:rPr lang="en-US" b="1" baseline="0"/>
              <a:t> Behavior</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chemeClr val="accent4">
              <a:lumMod val="60000"/>
              <a:lumOff val="40000"/>
            </a:schemeClr>
          </a:solidFill>
          <a:ln>
            <a:solidFill>
              <a:schemeClr val="accent4">
                <a:lumMod val="60000"/>
                <a:lumOff val="40000"/>
              </a:schemeClr>
            </a:solidFill>
          </a:ln>
        </c:spPr>
        <c:marker>
          <c:symbol val="none"/>
        </c:marker>
      </c:pivotFmt>
    </c:pivotFmts>
    <c:plotArea>
      <c:layout/>
      <c:barChart>
        <c:barDir val="col"/>
        <c:grouping val="clustered"/>
        <c:varyColors val="0"/>
        <c:ser>
          <c:idx val="0"/>
          <c:order val="0"/>
          <c:tx>
            <c:strRef>
              <c:f>'Child Summary'!$F$25</c:f>
              <c:strCache>
                <c:ptCount val="1"/>
                <c:pt idx="0">
                  <c:v>Total</c:v>
                </c:pt>
              </c:strCache>
            </c:strRef>
          </c:tx>
          <c:spPr>
            <a:solidFill>
              <a:schemeClr val="accent4">
                <a:lumMod val="60000"/>
                <a:lumOff val="40000"/>
              </a:schemeClr>
            </a:solidFill>
            <a:ln>
              <a:solidFill>
                <a:schemeClr val="accent4">
                  <a:lumMod val="60000"/>
                  <a:lumOff val="40000"/>
                </a:schemeClr>
              </a:solidFill>
            </a:ln>
          </c:spPr>
          <c:invertIfNegative val="0"/>
          <c:cat>
            <c:strRef>
              <c:f>'Child Summary'!$E$26:$E$27</c:f>
              <c:strCache>
                <c:ptCount val="1"/>
                <c:pt idx="0">
                  <c:v>(blank)</c:v>
                </c:pt>
              </c:strCache>
            </c:strRef>
          </c:cat>
          <c:val>
            <c:numRef>
              <c:f>'Child Summary'!$F$26:$F$27</c:f>
              <c:numCache>
                <c:formatCode>General</c:formatCode>
                <c:ptCount val="1"/>
                <c:pt idx="0">
                  <c:v>0</c:v>
                </c:pt>
              </c:numCache>
            </c:numRef>
          </c:val>
          <c:extLst>
            <c:ext xmlns:c16="http://schemas.microsoft.com/office/drawing/2014/chart" uri="{C3380CC4-5D6E-409C-BE32-E72D297353CC}">
              <c16:uniqueId val="{00000000-B8C6-4964-A7BE-9AEB516CE185}"/>
            </c:ext>
          </c:extLst>
        </c:ser>
        <c:dLbls>
          <c:showLegendKey val="0"/>
          <c:showVal val="0"/>
          <c:showCatName val="0"/>
          <c:showSerName val="0"/>
          <c:showPercent val="0"/>
          <c:showBubbleSize val="0"/>
        </c:dLbls>
        <c:gapWidth val="219"/>
        <c:overlap val="-27"/>
        <c:axId val="316061856"/>
        <c:axId val="316062416"/>
      </c:barChart>
      <c:catAx>
        <c:axId val="316061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2416"/>
        <c:crosses val="autoZero"/>
        <c:auto val="0"/>
        <c:lblAlgn val="ctr"/>
        <c:lblOffset val="100"/>
        <c:noMultiLvlLbl val="0"/>
      </c:catAx>
      <c:valAx>
        <c:axId val="316062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18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Summary!Child_Activity</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Activity</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lumMod val="75000"/>
            </a:schemeClr>
          </a:solidFill>
          <a:ln>
            <a:solidFill>
              <a:schemeClr val="accent2">
                <a:lumMod val="75000"/>
              </a:schemeClr>
            </a:solidFill>
          </a:ln>
        </c:spPr>
        <c:marker>
          <c:symbol val="none"/>
        </c:marker>
      </c:pivotFmt>
    </c:pivotFmts>
    <c:plotArea>
      <c:layout/>
      <c:barChart>
        <c:barDir val="col"/>
        <c:grouping val="clustered"/>
        <c:varyColors val="0"/>
        <c:ser>
          <c:idx val="0"/>
          <c:order val="0"/>
          <c:tx>
            <c:strRef>
              <c:f>'Child Summary'!$F$48</c:f>
              <c:strCache>
                <c:ptCount val="1"/>
                <c:pt idx="0">
                  <c:v>Total</c:v>
                </c:pt>
              </c:strCache>
            </c:strRef>
          </c:tx>
          <c:spPr>
            <a:solidFill>
              <a:schemeClr val="accent2">
                <a:lumMod val="75000"/>
              </a:schemeClr>
            </a:solidFill>
            <a:ln>
              <a:solidFill>
                <a:schemeClr val="accent2">
                  <a:lumMod val="75000"/>
                </a:schemeClr>
              </a:solidFill>
            </a:ln>
          </c:spPr>
          <c:invertIfNegative val="0"/>
          <c:cat>
            <c:strRef>
              <c:f>'Child Summary'!$E$49:$E$50</c:f>
              <c:strCache>
                <c:ptCount val="1"/>
                <c:pt idx="0">
                  <c:v>(blank)</c:v>
                </c:pt>
              </c:strCache>
            </c:strRef>
          </c:cat>
          <c:val>
            <c:numRef>
              <c:f>'Child Summary'!$F$49:$F$50</c:f>
              <c:numCache>
                <c:formatCode>General</c:formatCode>
                <c:ptCount val="1"/>
                <c:pt idx="0">
                  <c:v>0</c:v>
                </c:pt>
              </c:numCache>
            </c:numRef>
          </c:val>
          <c:extLst>
            <c:ext xmlns:c16="http://schemas.microsoft.com/office/drawing/2014/chart" uri="{C3380CC4-5D6E-409C-BE32-E72D297353CC}">
              <c16:uniqueId val="{00000000-5CB5-44B2-87C0-DB1C3C76B121}"/>
            </c:ext>
          </c:extLst>
        </c:ser>
        <c:dLbls>
          <c:showLegendKey val="0"/>
          <c:showVal val="0"/>
          <c:showCatName val="0"/>
          <c:showSerName val="0"/>
          <c:showPercent val="0"/>
          <c:showBubbleSize val="0"/>
        </c:dLbls>
        <c:gapWidth val="219"/>
        <c:overlap val="-27"/>
        <c:axId val="316064656"/>
        <c:axId val="316065216"/>
      </c:barChart>
      <c:catAx>
        <c:axId val="316064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5216"/>
        <c:crosses val="autoZero"/>
        <c:auto val="0"/>
        <c:lblAlgn val="ctr"/>
        <c:lblOffset val="100"/>
        <c:noMultiLvlLbl val="0"/>
      </c:catAx>
      <c:valAx>
        <c:axId val="316065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46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Summary!Child_Others Involved</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Others Involved</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spPr>
          <a:solidFill>
            <a:schemeClr val="bg1">
              <a:lumMod val="65000"/>
            </a:schemeClr>
          </a:solidFill>
          <a:ln>
            <a:solidFill>
              <a:schemeClr val="bg1">
                <a:lumMod val="65000"/>
              </a:schemeClr>
            </a:solidFill>
          </a:ln>
        </c:spPr>
        <c:marker>
          <c:symbol val="none"/>
        </c:marker>
      </c:pivotFmt>
    </c:pivotFmts>
    <c:plotArea>
      <c:layout/>
      <c:barChart>
        <c:barDir val="col"/>
        <c:grouping val="clustered"/>
        <c:varyColors val="0"/>
        <c:ser>
          <c:idx val="0"/>
          <c:order val="0"/>
          <c:tx>
            <c:strRef>
              <c:f>'Child Summary'!$F$71</c:f>
              <c:strCache>
                <c:ptCount val="1"/>
                <c:pt idx="0">
                  <c:v>Total</c:v>
                </c:pt>
              </c:strCache>
            </c:strRef>
          </c:tx>
          <c:spPr>
            <a:solidFill>
              <a:schemeClr val="bg1">
                <a:lumMod val="65000"/>
              </a:schemeClr>
            </a:solidFill>
            <a:ln>
              <a:solidFill>
                <a:schemeClr val="bg1">
                  <a:lumMod val="65000"/>
                </a:schemeClr>
              </a:solidFill>
            </a:ln>
          </c:spPr>
          <c:invertIfNegative val="0"/>
          <c:cat>
            <c:strRef>
              <c:f>'Child Summary'!$E$72:$E$73</c:f>
              <c:strCache>
                <c:ptCount val="1"/>
                <c:pt idx="0">
                  <c:v>(blank)</c:v>
                </c:pt>
              </c:strCache>
            </c:strRef>
          </c:cat>
          <c:val>
            <c:numRef>
              <c:f>'Child Summary'!$F$72:$F$73</c:f>
              <c:numCache>
                <c:formatCode>General</c:formatCode>
                <c:ptCount val="1"/>
                <c:pt idx="0">
                  <c:v>0</c:v>
                </c:pt>
              </c:numCache>
            </c:numRef>
          </c:val>
          <c:extLst>
            <c:ext xmlns:c16="http://schemas.microsoft.com/office/drawing/2014/chart" uri="{C3380CC4-5D6E-409C-BE32-E72D297353CC}">
              <c16:uniqueId val="{00000000-520E-4266-AAFF-03096B85B68A}"/>
            </c:ext>
          </c:extLst>
        </c:ser>
        <c:dLbls>
          <c:showLegendKey val="0"/>
          <c:showVal val="0"/>
          <c:showCatName val="0"/>
          <c:showSerName val="0"/>
          <c:showPercent val="0"/>
          <c:showBubbleSize val="0"/>
        </c:dLbls>
        <c:gapWidth val="219"/>
        <c:overlap val="-27"/>
        <c:axId val="316067456"/>
        <c:axId val="316068016"/>
      </c:barChart>
      <c:catAx>
        <c:axId val="316067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8016"/>
        <c:crosses val="autoZero"/>
        <c:auto val="0"/>
        <c:lblAlgn val="ctr"/>
        <c:lblOffset val="100"/>
        <c:noMultiLvlLbl val="0"/>
      </c:catAx>
      <c:valAx>
        <c:axId val="3160680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674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Summary!Child_Poss Mot</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a:t>
            </a:r>
            <a:r>
              <a:rPr lang="en-US" b="1" baseline="0"/>
              <a:t> by Possible Motivation</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s>
    <c:plotArea>
      <c:layout/>
      <c:barChart>
        <c:barDir val="col"/>
        <c:grouping val="clustered"/>
        <c:varyColors val="0"/>
        <c:ser>
          <c:idx val="0"/>
          <c:order val="0"/>
          <c:tx>
            <c:strRef>
              <c:f>'Child Summary'!$F$94</c:f>
              <c:strCache>
                <c:ptCount val="1"/>
                <c:pt idx="0">
                  <c:v>Total</c:v>
                </c:pt>
              </c:strCache>
            </c:strRef>
          </c:tx>
          <c:invertIfNegative val="0"/>
          <c:cat>
            <c:strRef>
              <c:f>'Child Summary'!$E$95:$E$96</c:f>
              <c:strCache>
                <c:ptCount val="1"/>
                <c:pt idx="0">
                  <c:v>(blank)</c:v>
                </c:pt>
              </c:strCache>
            </c:strRef>
          </c:cat>
          <c:val>
            <c:numRef>
              <c:f>'Child Summary'!$F$95:$F$96</c:f>
              <c:numCache>
                <c:formatCode>General</c:formatCode>
                <c:ptCount val="1"/>
                <c:pt idx="0">
                  <c:v>0</c:v>
                </c:pt>
              </c:numCache>
            </c:numRef>
          </c:val>
          <c:extLst>
            <c:ext xmlns:c16="http://schemas.microsoft.com/office/drawing/2014/chart" uri="{C3380CC4-5D6E-409C-BE32-E72D297353CC}">
              <c16:uniqueId val="{00000000-C5B3-4F9A-A2D3-7D5FEED0FADE}"/>
            </c:ext>
          </c:extLst>
        </c:ser>
        <c:dLbls>
          <c:showLegendKey val="0"/>
          <c:showVal val="0"/>
          <c:showCatName val="0"/>
          <c:showSerName val="0"/>
          <c:showPercent val="0"/>
          <c:showBubbleSize val="0"/>
        </c:dLbls>
        <c:gapWidth val="219"/>
        <c:overlap val="-27"/>
        <c:axId val="316070256"/>
        <c:axId val="316070816"/>
      </c:barChart>
      <c:catAx>
        <c:axId val="316070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0816"/>
        <c:crosses val="autoZero"/>
        <c:auto val="0"/>
        <c:lblAlgn val="ctr"/>
        <c:lblOffset val="100"/>
        <c:noMultiLvlLbl val="0"/>
      </c:catAx>
      <c:valAx>
        <c:axId val="3160708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02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Summary!Child_Strat Resp</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 # of Incidents by Response</a:t>
            </a:r>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marker>
          <c:symbol val="none"/>
        </c:marker>
      </c:pivotFmt>
      <c:pivotFmt>
        <c:idx val="3"/>
        <c:spPr>
          <a:solidFill>
            <a:srgbClr val="7030A0"/>
          </a:solidFill>
          <a:ln>
            <a:solidFill>
              <a:srgbClr val="7030A0"/>
            </a:solidFill>
          </a:ln>
        </c:spPr>
        <c:marker>
          <c:symbol val="none"/>
        </c:marker>
      </c:pivotFmt>
    </c:pivotFmts>
    <c:plotArea>
      <c:layout/>
      <c:barChart>
        <c:barDir val="col"/>
        <c:grouping val="clustered"/>
        <c:varyColors val="0"/>
        <c:ser>
          <c:idx val="0"/>
          <c:order val="0"/>
          <c:tx>
            <c:strRef>
              <c:f>'Child Summary'!$F$117</c:f>
              <c:strCache>
                <c:ptCount val="1"/>
                <c:pt idx="0">
                  <c:v>Total</c:v>
                </c:pt>
              </c:strCache>
            </c:strRef>
          </c:tx>
          <c:spPr>
            <a:solidFill>
              <a:srgbClr val="7030A0"/>
            </a:solidFill>
            <a:ln>
              <a:solidFill>
                <a:srgbClr val="7030A0"/>
              </a:solidFill>
            </a:ln>
          </c:spPr>
          <c:invertIfNegative val="0"/>
          <c:cat>
            <c:strRef>
              <c:f>'Child Summary'!$E$118:$E$119</c:f>
              <c:strCache>
                <c:ptCount val="1"/>
                <c:pt idx="0">
                  <c:v>(blank)</c:v>
                </c:pt>
              </c:strCache>
            </c:strRef>
          </c:cat>
          <c:val>
            <c:numRef>
              <c:f>'Child Summary'!$F$118:$F$119</c:f>
              <c:numCache>
                <c:formatCode>General</c:formatCode>
                <c:ptCount val="1"/>
                <c:pt idx="0">
                  <c:v>0</c:v>
                </c:pt>
              </c:numCache>
            </c:numRef>
          </c:val>
          <c:extLst>
            <c:ext xmlns:c16="http://schemas.microsoft.com/office/drawing/2014/chart" uri="{C3380CC4-5D6E-409C-BE32-E72D297353CC}">
              <c16:uniqueId val="{00000000-1529-4D45-9902-2DACE09F1F06}"/>
            </c:ext>
          </c:extLst>
        </c:ser>
        <c:dLbls>
          <c:showLegendKey val="0"/>
          <c:showVal val="0"/>
          <c:showCatName val="0"/>
          <c:showSerName val="0"/>
          <c:showPercent val="0"/>
          <c:showBubbleSize val="0"/>
        </c:dLbls>
        <c:gapWidth val="219"/>
        <c:overlap val="-27"/>
        <c:axId val="316073056"/>
        <c:axId val="316073616"/>
      </c:barChart>
      <c:catAx>
        <c:axId val="316073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3616"/>
        <c:crosses val="autoZero"/>
        <c:auto val="0"/>
        <c:lblAlgn val="ctr"/>
        <c:lblOffset val="100"/>
        <c:noMultiLvlLbl val="0"/>
      </c:catAx>
      <c:valAx>
        <c:axId val="3160736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30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Summary!Child_Admin FollowUp</c:name>
    <c:fmtId val="0"/>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a:t>
            </a:r>
            <a:r>
              <a:rPr lang="en-US" b="1" baseline="0"/>
              <a:t> # of Incidents by Administrative Follow-Up</a:t>
            </a:r>
            <a:endParaRPr lang="en-US" b="1"/>
          </a:p>
        </c:rich>
      </c:tx>
      <c:overlay val="0"/>
      <c:spPr>
        <a:noFill/>
        <a:ln w="25400">
          <a:noFill/>
        </a:ln>
      </c:spPr>
    </c:title>
    <c:autoTitleDeleted val="0"/>
    <c:pivotFmts>
      <c:pivotFmt>
        <c:idx val="0"/>
        <c:spPr>
          <a:solidFill>
            <a:srgbClr val="5B9BD5"/>
          </a:solidFill>
          <a:ln w="25400">
            <a:noFill/>
          </a:ln>
        </c:spPr>
        <c:marker>
          <c:symbol val="none"/>
        </c:marker>
      </c:pivotFmt>
      <c:pivotFmt>
        <c:idx val="1"/>
        <c:marker>
          <c:symbol val="none"/>
        </c:marker>
      </c:pivotFmt>
      <c:pivotFmt>
        <c:idx val="2"/>
        <c:marker>
          <c:symbol val="none"/>
        </c:marker>
      </c:pivotFmt>
      <c:pivotFmt>
        <c:idx val="3"/>
        <c:spPr>
          <a:solidFill>
            <a:srgbClr val="C00000"/>
          </a:solidFill>
          <a:ln>
            <a:solidFill>
              <a:srgbClr val="C00000"/>
            </a:solidFill>
          </a:ln>
        </c:spPr>
        <c:marker>
          <c:symbol val="none"/>
        </c:marker>
      </c:pivotFmt>
    </c:pivotFmts>
    <c:plotArea>
      <c:layout/>
      <c:barChart>
        <c:barDir val="col"/>
        <c:grouping val="clustered"/>
        <c:varyColors val="0"/>
        <c:ser>
          <c:idx val="0"/>
          <c:order val="0"/>
          <c:tx>
            <c:strRef>
              <c:f>'Child Summary'!$F$140</c:f>
              <c:strCache>
                <c:ptCount val="1"/>
                <c:pt idx="0">
                  <c:v>Total</c:v>
                </c:pt>
              </c:strCache>
            </c:strRef>
          </c:tx>
          <c:spPr>
            <a:solidFill>
              <a:srgbClr val="C00000"/>
            </a:solidFill>
            <a:ln>
              <a:solidFill>
                <a:srgbClr val="C00000"/>
              </a:solidFill>
            </a:ln>
          </c:spPr>
          <c:invertIfNegative val="0"/>
          <c:cat>
            <c:strRef>
              <c:f>'Child Summary'!$E$141:$E$142</c:f>
              <c:strCache>
                <c:ptCount val="1"/>
                <c:pt idx="0">
                  <c:v>(blank)</c:v>
                </c:pt>
              </c:strCache>
            </c:strRef>
          </c:cat>
          <c:val>
            <c:numRef>
              <c:f>'Child Summary'!$F$141:$F$142</c:f>
              <c:numCache>
                <c:formatCode>General</c:formatCode>
                <c:ptCount val="1"/>
                <c:pt idx="0">
                  <c:v>0</c:v>
                </c:pt>
              </c:numCache>
            </c:numRef>
          </c:val>
          <c:extLst>
            <c:ext xmlns:c16="http://schemas.microsoft.com/office/drawing/2014/chart" uri="{C3380CC4-5D6E-409C-BE32-E72D297353CC}">
              <c16:uniqueId val="{00000000-C7F5-41B3-B283-BB676B15AF99}"/>
            </c:ext>
          </c:extLst>
        </c:ser>
        <c:dLbls>
          <c:showLegendKey val="0"/>
          <c:showVal val="0"/>
          <c:showCatName val="0"/>
          <c:showSerName val="0"/>
          <c:showPercent val="0"/>
          <c:showBubbleSize val="0"/>
        </c:dLbls>
        <c:gapWidth val="219"/>
        <c:overlap val="-27"/>
        <c:axId val="316075856"/>
        <c:axId val="316076416"/>
      </c:barChart>
      <c:catAx>
        <c:axId val="316075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6416"/>
        <c:crosses val="autoZero"/>
        <c:auto val="0"/>
        <c:lblAlgn val="ctr"/>
        <c:lblOffset val="100"/>
        <c:noMultiLvlLbl val="0"/>
      </c:catAx>
      <c:valAx>
        <c:axId val="3160764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6075856"/>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[BIR_Report.xlsm]Child Summary!Child_FrequencyByDay</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t>
            </a:r>
            <a:r>
              <a:rPr lang="en-US" baseline="0"/>
              <a:t> of Incidents by Day</a:t>
            </a:r>
            <a:endParaRPr lang="en-US"/>
          </a:p>
        </c:rich>
      </c:tx>
      <c:overlay val="0"/>
      <c:spPr>
        <a:noFill/>
        <a:ln>
          <a:noFill/>
        </a:ln>
        <a:effectLst/>
      </c:sp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lineChart>
        <c:grouping val="stacked"/>
        <c:varyColors val="0"/>
        <c:ser>
          <c:idx val="0"/>
          <c:order val="0"/>
          <c:tx>
            <c:strRef>
              <c:f>'Child Summary'!$F$162</c:f>
              <c:strCache>
                <c:ptCount val="1"/>
                <c:pt idx="0">
                  <c:v>Total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'Child Summary'!$E$163:$E$164</c:f>
              <c:strCache>
                <c:ptCount val="1"/>
                <c:pt idx="0">
                  <c:v>(blank)</c:v>
                </c:pt>
              </c:strCache>
            </c:strRef>
          </c:cat>
          <c:val>
            <c:numRef>
              <c:f>'Child Summary'!$F$163:$F$164</c:f>
              <c:numCache>
                <c:formatCode>General</c:formatCode>
                <c:ptCount val="1"/>
                <c:pt idx="0">
                  <c:v>0</c:v>
                </c:pt>
              </c:numCache>
            </c:numRef>
          </c:val>
          <c:smooth val="0"/>
          <c:extLst>
            <c:ext xmlns:c16="http://schemas.microsoft.com/office/drawing/2014/chart" uri="{C3380CC4-5D6E-409C-BE32-E72D297353CC}">
              <c16:uniqueId val="{00000000-F184-4B09-A668-8C4B67DDA562}"/>
            </c:ext>
          </c:extLst>
        </c:ser>
        <c:dLbls>
          <c:showLegendKey val="0"/>
          <c:showVal val="0"/>
          <c:showCatName val="0"/>
          <c:showSerName val="0"/>
          <c:showPercent val="0"/>
          <c:showBubbleSize val="0"/>
        </c:dLbls>
        <c:marker val="1"/>
        <c:smooth val="0"/>
        <c:axId val="317839808"/>
        <c:axId val="317840368"/>
      </c:lineChart>
      <c:dateAx>
        <c:axId val="317839808"/>
        <c:scaling>
          <c:orientation val="minMax"/>
        </c:scaling>
        <c:delete val="0"/>
        <c:axPos val="b"/>
        <c:numFmt formatCode="m/d/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0368"/>
        <c:crosses val="autoZero"/>
        <c:auto val="0"/>
        <c:lblOffset val="100"/>
        <c:baseTimeUnit val="days"/>
      </c:dateAx>
      <c:valAx>
        <c:axId val="317840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398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Behavior Incidents by Racial/Ethnic Category</a:t>
            </a:r>
            <a:endParaRPr lang="en-US" b="1"/>
          </a:p>
        </c:rich>
      </c:tx>
      <c:overlay val="0"/>
      <c:spPr>
        <a:noFill/>
        <a:ln w="25400">
          <a:noFill/>
        </a:ln>
      </c:spPr>
    </c:title>
    <c:autoTitleDeleted val="0"/>
    <c:plotArea>
      <c:layout/>
      <c:barChart>
        <c:barDir val="col"/>
        <c:grouping val="clustered"/>
        <c:varyColors val="0"/>
        <c:ser>
          <c:idx val="0"/>
          <c:order val="0"/>
          <c:tx>
            <c:v>Total Enrollment</c:v>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C1A-4736-B9AD-FE5B4629133B}"/>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C1A-4736-B9AD-FE5B4629133B}"/>
            </c:ext>
          </c:extLst>
        </c:ser>
        <c:ser>
          <c:idx val="2"/>
          <c:order val="2"/>
          <c:tx>
            <c:v>Total # of BIRs</c:v>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C1A-4736-B9AD-FE5B4629133B}"/>
            </c:ext>
          </c:extLst>
        </c:ser>
        <c:dLbls>
          <c:showLegendKey val="0"/>
          <c:showVal val="0"/>
          <c:showCatName val="0"/>
          <c:showSerName val="0"/>
          <c:showPercent val="0"/>
          <c:showBubbleSize val="0"/>
        </c:dLbls>
        <c:gapWidth val="219"/>
        <c:overlap val="-27"/>
        <c:axId val="317844288"/>
        <c:axId val="317844848"/>
      </c:barChart>
      <c:catAx>
        <c:axId val="31784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4848"/>
        <c:crosses val="autoZero"/>
        <c:auto val="1"/>
        <c:lblAlgn val="ctr"/>
        <c:lblOffset val="100"/>
        <c:noMultiLvlLbl val="0"/>
      </c:catAx>
      <c:valAx>
        <c:axId val="317844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4288"/>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Risk Ratio by Racial/Ethnic Category</a:t>
            </a:r>
          </a:p>
          <a:p>
            <a:pPr>
              <a:defRPr sz="1400" b="1" i="0" u="none" strike="noStrike" kern="1200" spc="0" baseline="0">
                <a:solidFill>
                  <a:schemeClr val="tx1">
                    <a:lumMod val="65000"/>
                    <a:lumOff val="35000"/>
                  </a:schemeClr>
                </a:solidFill>
                <a:latin typeface="+mn-lt"/>
                <a:ea typeface="+mn-ea"/>
                <a:cs typeface="+mn-cs"/>
              </a:defRPr>
            </a:pPr>
            <a:r>
              <a:rPr lang="en-US" sz="800" b="1" i="1"/>
              <a:t>(1.0</a:t>
            </a:r>
            <a:r>
              <a:rPr lang="en-US" sz="800" b="1" i="1" baseline="0"/>
              <a:t> is equal, disregard 0.00)</a:t>
            </a:r>
            <a:endParaRPr lang="en-US" sz="800" b="1" i="1"/>
          </a:p>
        </c:rich>
      </c:tx>
      <c:overlay val="0"/>
      <c:spPr>
        <a:noFill/>
        <a:ln w="25400">
          <a:noFill/>
        </a:ln>
      </c:spPr>
    </c:title>
    <c:autoTitleDeleted val="0"/>
    <c:plotArea>
      <c:layout/>
      <c:barChart>
        <c:barDir val="col"/>
        <c:grouping val="clustered"/>
        <c:varyColors val="0"/>
        <c:ser>
          <c:idx val="0"/>
          <c:order val="0"/>
          <c:tx>
            <c:strRef>
              <c:f>'RaceEthnicity Profile'!$I$6</c:f>
              <c:strCache>
                <c:ptCount val="1"/>
                <c:pt idx="0">
                  <c:v>Risk Ratio</c:v>
                </c:pt>
              </c:strCache>
            </c:strRef>
          </c:tx>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'RaceEthnicity Profile'!$A$9:$A$15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'RaceEthnicity Profile'!$I$9:$I$15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814C-4436-A490-4200373BF5AC}"/>
            </c:ext>
          </c:extLst>
        </c:ser>
        <c:dLbls>
          <c:showLegendKey val="0"/>
          <c:showVal val="0"/>
          <c:showCatName val="0"/>
          <c:showSerName val="0"/>
          <c:showPercent val="0"/>
          <c:showBubbleSize val="0"/>
        </c:dLbls>
        <c:gapWidth val="219"/>
        <c:overlap val="-27"/>
        <c:axId val="317847648"/>
        <c:axId val="317848208"/>
      </c:barChart>
      <c:catAx>
        <c:axId val="31784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8208"/>
        <c:crosses val="autoZero"/>
        <c:auto val="1"/>
        <c:lblAlgn val="ctr"/>
        <c:lblOffset val="100"/>
        <c:noMultiLvlLbl val="0"/>
      </c:catAx>
      <c:valAx>
        <c:axId val="317848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847648"/>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a:t>
            </a:r>
            <a:r>
              <a:rPr lang="en-US" b="1" baseline="0"/>
              <a:t> </a:t>
            </a:r>
            <a:r>
              <a:rPr lang="en-US" b="1"/>
              <a:t>by Gender</a:t>
            </a:r>
          </a:p>
        </c:rich>
      </c:tx>
      <c:overlay val="0"/>
      <c:spPr>
        <a:noFill/>
        <a:ln w="25400">
          <a:noFill/>
        </a:ln>
      </c:spPr>
    </c:title>
    <c:autoTitleDeleted val="0"/>
    <c:plotArea>
      <c:layout/>
      <c:barChart>
        <c:barDir val="col"/>
        <c:grouping val="clustered"/>
        <c:varyColors val="0"/>
        <c:ser>
          <c:idx val="0"/>
          <c:order val="0"/>
          <c:tx>
            <c:strRef>
              <c:f>'Do Not Use'!$AY$28</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Use'!$AX$29:$AX$30</c:f>
              <c:strCache>
                <c:ptCount val="2"/>
                <c:pt idx="0">
                  <c:v>Female</c:v>
                </c:pt>
                <c:pt idx="1">
                  <c:v>Male</c:v>
                </c:pt>
              </c:strCache>
            </c:strRef>
          </c:cat>
          <c:val>
            <c:numRef>
              <c:f>'Do Not Use'!$AY$29:$AY$30</c:f>
              <c:numCache>
                <c:formatCode>General</c:formatCode>
                <c:ptCount val="2"/>
                <c:pt idx="0">
                  <c:v>0</c:v>
                </c:pt>
                <c:pt idx="1">
                  <c:v>0</c:v>
                </c:pt>
              </c:numCache>
            </c:numRef>
          </c:val>
          <c:extLst>
            <c:ext xmlns:c16="http://schemas.microsoft.com/office/drawing/2014/chart" uri="{C3380CC4-5D6E-409C-BE32-E72D297353CC}">
              <c16:uniqueId val="{00000000-C8DC-4E29-A6E0-714A5CD81130}"/>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Use'!$AX$29:$AX$30</c:f>
              <c:strCache>
                <c:ptCount val="2"/>
                <c:pt idx="0">
                  <c:v>Female</c:v>
                </c:pt>
                <c:pt idx="1">
                  <c:v>Male</c:v>
                </c:pt>
              </c:strCache>
            </c:strRef>
          </c:cat>
          <c:val>
            <c:numRef>
              <c:f>'Do Not Use'!$AZ$29:$AZ$30</c:f>
              <c:numCache>
                <c:formatCode>General</c:formatCode>
                <c:ptCount val="2"/>
                <c:pt idx="0">
                  <c:v>0</c:v>
                </c:pt>
                <c:pt idx="1">
                  <c:v>0</c:v>
                </c:pt>
              </c:numCache>
            </c:numRef>
          </c:val>
          <c:extLst>
            <c:ext xmlns:c16="http://schemas.microsoft.com/office/drawing/2014/chart" uri="{C3380CC4-5D6E-409C-BE32-E72D297353CC}">
              <c16:uniqueId val="{00000001-C8DC-4E29-A6E0-714A5CD81130}"/>
            </c:ext>
          </c:extLst>
        </c:ser>
        <c:ser>
          <c:idx val="2"/>
          <c:order val="2"/>
          <c:tx>
            <c:strRef>
              <c:f>'Do Not Use'!$BA$28</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Use'!$AX$29:$AX$30</c:f>
              <c:strCache>
                <c:ptCount val="2"/>
                <c:pt idx="0">
                  <c:v>Female</c:v>
                </c:pt>
                <c:pt idx="1">
                  <c:v>Male</c:v>
                </c:pt>
              </c:strCache>
            </c:strRef>
          </c:cat>
          <c:val>
            <c:numRef>
              <c:f>'Do Not Use'!$BA$29:$BA$30</c:f>
              <c:numCache>
                <c:formatCode>General</c:formatCode>
                <c:ptCount val="2"/>
                <c:pt idx="0">
                  <c:v>0</c:v>
                </c:pt>
                <c:pt idx="1">
                  <c:v>0</c:v>
                </c:pt>
              </c:numCache>
            </c:numRef>
          </c:val>
          <c:extLst>
            <c:ext xmlns:c16="http://schemas.microsoft.com/office/drawing/2014/chart" uri="{C3380CC4-5D6E-409C-BE32-E72D297353CC}">
              <c16:uniqueId val="{00000002-C8DC-4E29-A6E0-714A5CD81130}"/>
            </c:ext>
          </c:extLst>
        </c:ser>
        <c:dLbls>
          <c:showLegendKey val="0"/>
          <c:showVal val="0"/>
          <c:showCatName val="0"/>
          <c:showSerName val="0"/>
          <c:showPercent val="0"/>
          <c:showBubbleSize val="0"/>
        </c:dLbls>
        <c:gapWidth val="219"/>
        <c:overlap val="-27"/>
        <c:axId val="317852128"/>
        <c:axId val="317852688"/>
      </c:barChart>
      <c:catAx>
        <c:axId val="31785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852688"/>
        <c:crosses val="autoZero"/>
        <c:auto val="1"/>
        <c:lblAlgn val="ctr"/>
        <c:lblOffset val="100"/>
        <c:noMultiLvlLbl val="0"/>
      </c:catAx>
      <c:valAx>
        <c:axId val="3178526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852128"/>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'Gender Profile'!$A$9:$A$10</c:f>
              <c:strCache>
                <c:ptCount val="2"/>
                <c:pt idx="0">
                  <c:v>Female</c:v>
                </c:pt>
                <c:pt idx="1">
                  <c:v>Male</c:v>
                </c:pt>
              </c:strCache>
            </c:strRef>
          </c:cat>
          <c:val>
            <c:numRef>
              <c:f>'Gender Profile'!$I$9:$I$10</c:f>
              <c:numCache>
                <c:formatCode>0.00</c:formatCode>
                <c:ptCount val="2"/>
                <c:pt idx="0">
                  <c:v>0</c:v>
                </c:pt>
                <c:pt idx="1">
                  <c:v>0</c:v>
                </c:pt>
              </c:numCache>
            </c:numRef>
          </c:val>
          <c:extLst>
            <c:ext xmlns:c16="http://schemas.microsoft.com/office/drawing/2014/chart" uri="{C3380CC4-5D6E-409C-BE32-E72D297353CC}">
              <c16:uniqueId val="{00000000-1D81-4E27-B6D8-8E93C3FEA09C}"/>
            </c:ext>
          </c:extLst>
        </c:ser>
        <c:dLbls>
          <c:showLegendKey val="0"/>
          <c:showVal val="0"/>
          <c:showCatName val="0"/>
          <c:showSerName val="0"/>
          <c:showPercent val="0"/>
          <c:showBubbleSize val="0"/>
        </c:dLbls>
        <c:gapWidth val="219"/>
        <c:overlap val="-27"/>
        <c:axId val="317581584"/>
        <c:axId val="317582144"/>
      </c:barChart>
      <c:catAx>
        <c:axId val="3175815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582144"/>
        <c:crosses val="autoZero"/>
        <c:auto val="1"/>
        <c:lblAlgn val="ctr"/>
        <c:lblOffset val="100"/>
        <c:noMultiLvlLbl val="0"/>
      </c:catAx>
      <c:valAx>
        <c:axId val="317582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58158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 by IEP Status</a:t>
            </a:r>
          </a:p>
        </c:rich>
      </c:tx>
      <c:overlay val="0"/>
      <c:spPr>
        <a:noFill/>
        <a:ln w="25400">
          <a:noFill/>
        </a:ln>
      </c:spPr>
    </c:title>
    <c:autoTitleDeleted val="0"/>
    <c:plotArea>
      <c:layout/>
      <c:barChart>
        <c:barDir val="col"/>
        <c:grouping val="clustered"/>
        <c:varyColors val="0"/>
        <c:ser>
          <c:idx val="0"/>
          <c:order val="0"/>
          <c:tx>
            <c:strRef>
              <c:f>'Do Not Use'!$AY$37</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Use'!$AX$38:$AX$39</c:f>
              <c:strCache>
                <c:ptCount val="2"/>
                <c:pt idx="0">
                  <c:v>Yes</c:v>
                </c:pt>
                <c:pt idx="1">
                  <c:v>No</c:v>
                </c:pt>
              </c:strCache>
            </c:strRef>
          </c:cat>
          <c:val>
            <c:numRef>
              <c:f>'Do Not Use'!$AY$38:$AY$39</c:f>
              <c:numCache>
                <c:formatCode>General</c:formatCode>
                <c:ptCount val="2"/>
                <c:pt idx="0">
                  <c:v>0</c:v>
                </c:pt>
                <c:pt idx="1">
                  <c:v>0</c:v>
                </c:pt>
              </c:numCache>
            </c:numRef>
          </c:val>
          <c:extLst>
            <c:ext xmlns:c16="http://schemas.microsoft.com/office/drawing/2014/chart" uri="{C3380CC4-5D6E-409C-BE32-E72D297353CC}">
              <c16:uniqueId val="{00000000-F8E6-498A-947D-783D5BD5FC47}"/>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Use'!$AX$38:$AX$39</c:f>
              <c:strCache>
                <c:ptCount val="2"/>
                <c:pt idx="0">
                  <c:v>Yes</c:v>
                </c:pt>
                <c:pt idx="1">
                  <c:v>No</c:v>
                </c:pt>
              </c:strCache>
            </c:strRef>
          </c:cat>
          <c:val>
            <c:numRef>
              <c:f>'Do Not Use'!$AZ$38:$AZ$39</c:f>
              <c:numCache>
                <c:formatCode>General</c:formatCode>
                <c:ptCount val="2"/>
                <c:pt idx="0">
                  <c:v>0</c:v>
                </c:pt>
                <c:pt idx="1">
                  <c:v>0</c:v>
                </c:pt>
              </c:numCache>
            </c:numRef>
          </c:val>
          <c:extLst>
            <c:ext xmlns:c16="http://schemas.microsoft.com/office/drawing/2014/chart" uri="{C3380CC4-5D6E-409C-BE32-E72D297353CC}">
              <c16:uniqueId val="{00000001-F8E6-498A-947D-783D5BD5FC47}"/>
            </c:ext>
          </c:extLst>
        </c:ser>
        <c:ser>
          <c:idx val="2"/>
          <c:order val="2"/>
          <c:tx>
            <c:strRef>
              <c:f>'Do Not Use'!$BA$37</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Use'!$AX$38:$AX$39</c:f>
              <c:strCache>
                <c:ptCount val="2"/>
                <c:pt idx="0">
                  <c:v>Yes</c:v>
                </c:pt>
                <c:pt idx="1">
                  <c:v>No</c:v>
                </c:pt>
              </c:strCache>
            </c:strRef>
          </c:cat>
          <c:val>
            <c:numRef>
              <c:f>'Do Not Use'!$BA$38:$BA$39</c:f>
              <c:numCache>
                <c:formatCode>General</c:formatCode>
                <c:ptCount val="2"/>
                <c:pt idx="0">
                  <c:v>0</c:v>
                </c:pt>
                <c:pt idx="1">
                  <c:v>0</c:v>
                </c:pt>
              </c:numCache>
            </c:numRef>
          </c:val>
          <c:extLst>
            <c:ext xmlns:c16="http://schemas.microsoft.com/office/drawing/2014/chart" uri="{C3380CC4-5D6E-409C-BE32-E72D297353CC}">
              <c16:uniqueId val="{00000002-F8E6-498A-947D-783D5BD5FC47}"/>
            </c:ext>
          </c:extLst>
        </c:ser>
        <c:dLbls>
          <c:showLegendKey val="0"/>
          <c:showVal val="0"/>
          <c:showCatName val="0"/>
          <c:showSerName val="0"/>
          <c:showPercent val="0"/>
          <c:showBubbleSize val="0"/>
        </c:dLbls>
        <c:gapWidth val="219"/>
        <c:overlap val="-27"/>
        <c:axId val="317586064"/>
        <c:axId val="317586624"/>
      </c:barChart>
      <c:catAx>
        <c:axId val="317586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6624"/>
        <c:crosses val="autoZero"/>
        <c:auto val="1"/>
        <c:lblAlgn val="ctr"/>
        <c:lblOffset val="100"/>
        <c:noMultiLvlLbl val="0"/>
      </c:catAx>
      <c:valAx>
        <c:axId val="3175866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606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by IEP Status</a:t>
            </a:r>
          </a:p>
          <a:p>
            <a:pPr>
              <a:defRPr sz="1400" b="0" i="0" u="none" strike="noStrike" kern="1200" spc="0" baseline="0">
                <a:solidFill>
                  <a:schemeClr val="tx1">
                    <a:lumMod val="65000"/>
                    <a:lumOff val="35000"/>
                  </a:schemeClr>
                </a:solidFill>
                <a:latin typeface="+mn-lt"/>
                <a:ea typeface="+mn-ea"/>
                <a:cs typeface="+mn-cs"/>
              </a:defRPr>
            </a:pPr>
            <a:r>
              <a:rPr lang="en-US" sz="1000" i="1"/>
              <a:t>(1.0</a:t>
            </a:r>
            <a:r>
              <a:rPr lang="en-US" sz="1000" i="1" baseline="0"/>
              <a:t> is equal) </a:t>
            </a:r>
            <a:endParaRPr lang="en-US" sz="1000" i="1"/>
          </a:p>
        </c:rich>
      </c:tx>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'IEP Status Profile'!$A$9:$A$10</c:f>
              <c:strCache>
                <c:ptCount val="2"/>
                <c:pt idx="0">
                  <c:v>Children with IEPs</c:v>
                </c:pt>
                <c:pt idx="1">
                  <c:v>GenEd Children</c:v>
                </c:pt>
              </c:strCache>
            </c:strRef>
          </c:cat>
          <c:val>
            <c:numRef>
              <c:f>'IEP Status Profile'!$I$9:$I$10</c:f>
              <c:numCache>
                <c:formatCode>0.00</c:formatCode>
                <c:ptCount val="2"/>
                <c:pt idx="0">
                  <c:v>0</c:v>
                </c:pt>
                <c:pt idx="1">
                  <c:v>0</c:v>
                </c:pt>
              </c:numCache>
            </c:numRef>
          </c:val>
          <c:extLst>
            <c:ext xmlns:c16="http://schemas.microsoft.com/office/drawing/2014/chart" uri="{C3380CC4-5D6E-409C-BE32-E72D297353CC}">
              <c16:uniqueId val="{00000000-95CD-406E-8420-C9FDCAA1732F}"/>
            </c:ext>
          </c:extLst>
        </c:ser>
        <c:dLbls>
          <c:showLegendKey val="0"/>
          <c:showVal val="0"/>
          <c:showCatName val="0"/>
          <c:showSerName val="0"/>
          <c:showPercent val="0"/>
          <c:showBubbleSize val="0"/>
        </c:dLbls>
        <c:gapWidth val="219"/>
        <c:overlap val="-27"/>
        <c:axId val="317589424"/>
        <c:axId val="317589984"/>
      </c:barChart>
      <c:catAx>
        <c:axId val="31758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9984"/>
        <c:crosses val="autoZero"/>
        <c:auto val="1"/>
        <c:lblAlgn val="ctr"/>
        <c:lblOffset val="100"/>
        <c:noMultiLvlLbl val="0"/>
      </c:catAx>
      <c:valAx>
        <c:axId val="31758998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8942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Behavior Incidents by DLL Status</a:t>
            </a:r>
          </a:p>
        </c:rich>
      </c:tx>
      <c:overlay val="0"/>
      <c:spPr>
        <a:noFill/>
        <a:ln w="25400">
          <a:noFill/>
        </a:ln>
      </c:spPr>
    </c:title>
    <c:autoTitleDeleted val="0"/>
    <c:plotArea>
      <c:layout/>
      <c:barChart>
        <c:barDir val="col"/>
        <c:grouping val="clustered"/>
        <c:varyColors val="0"/>
        <c:ser>
          <c:idx val="0"/>
          <c:order val="0"/>
          <c:tx>
            <c:strRef>
              <c:f>'Do Not Use'!$AY$46</c:f>
              <c:strCache>
                <c:ptCount val="1"/>
                <c:pt idx="0">
                  <c:v>Total Enrollment</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Use'!$AX$47:$AX$48</c:f>
              <c:strCache>
                <c:ptCount val="2"/>
                <c:pt idx="0">
                  <c:v>DLL</c:v>
                </c:pt>
                <c:pt idx="1">
                  <c:v>Non-DLL</c:v>
                </c:pt>
              </c:strCache>
            </c:strRef>
          </c:cat>
          <c:val>
            <c:numRef>
              <c:f>'Do Not Use'!$AY$47:$AY$48</c:f>
              <c:numCache>
                <c:formatCode>General</c:formatCode>
                <c:ptCount val="2"/>
                <c:pt idx="0">
                  <c:v>0</c:v>
                </c:pt>
                <c:pt idx="1">
                  <c:v>0</c:v>
                </c:pt>
              </c:numCache>
            </c:numRef>
          </c:val>
          <c:extLst>
            <c:ext xmlns:c16="http://schemas.microsoft.com/office/drawing/2014/chart" uri="{C3380CC4-5D6E-409C-BE32-E72D297353CC}">
              <c16:uniqueId val="{00000000-F0BB-4076-AEA4-58B288688850}"/>
            </c:ext>
          </c:extLst>
        </c:ser>
        <c:ser>
          <c:idx val="1"/>
          <c:order val="1"/>
          <c:tx>
            <c:v>Total # of Children w/ BIRs</c:v>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Use'!$AX$47:$AX$48</c:f>
              <c:strCache>
                <c:ptCount val="2"/>
                <c:pt idx="0">
                  <c:v>DLL</c:v>
                </c:pt>
                <c:pt idx="1">
                  <c:v>Non-DLL</c:v>
                </c:pt>
              </c:strCache>
            </c:strRef>
          </c:cat>
          <c:val>
            <c:numRef>
              <c:f>'Do Not Use'!$AZ$47:$AZ$48</c:f>
              <c:numCache>
                <c:formatCode>General</c:formatCode>
                <c:ptCount val="2"/>
                <c:pt idx="0">
                  <c:v>0</c:v>
                </c:pt>
                <c:pt idx="1">
                  <c:v>0</c:v>
                </c:pt>
              </c:numCache>
            </c:numRef>
          </c:val>
          <c:extLst>
            <c:ext xmlns:c16="http://schemas.microsoft.com/office/drawing/2014/chart" uri="{C3380CC4-5D6E-409C-BE32-E72D297353CC}">
              <c16:uniqueId val="{00000001-F0BB-4076-AEA4-58B288688850}"/>
            </c:ext>
          </c:extLst>
        </c:ser>
        <c:ser>
          <c:idx val="2"/>
          <c:order val="2"/>
          <c:tx>
            <c:strRef>
              <c:f>'Do Not Use'!$BA$46</c:f>
              <c:strCache>
                <c:ptCount val="1"/>
                <c:pt idx="0">
                  <c:v>Total # of BIRs</c:v>
                </c:pt>
              </c:strCache>
            </c:strRef>
          </c:tx>
          <c:spPr>
            <a:solidFill>
              <a:srgbClr val="A5A5A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'Do Not Use'!$AX$47:$AX$48</c:f>
              <c:strCache>
                <c:ptCount val="2"/>
                <c:pt idx="0">
                  <c:v>DLL</c:v>
                </c:pt>
                <c:pt idx="1">
                  <c:v>Non-DLL</c:v>
                </c:pt>
              </c:strCache>
            </c:strRef>
          </c:cat>
          <c:val>
            <c:numRef>
              <c:f>'Do Not Use'!$BA$47:$BA$48</c:f>
              <c:numCache>
                <c:formatCode>General</c:formatCode>
                <c:ptCount val="2"/>
                <c:pt idx="0">
                  <c:v>0</c:v>
                </c:pt>
                <c:pt idx="1">
                  <c:v>0</c:v>
                </c:pt>
              </c:numCache>
            </c:numRef>
          </c:val>
          <c:extLst>
            <c:ext xmlns:c16="http://schemas.microsoft.com/office/drawing/2014/chart" uri="{C3380CC4-5D6E-409C-BE32-E72D297353CC}">
              <c16:uniqueId val="{00000002-F0BB-4076-AEA4-58B288688850}"/>
            </c:ext>
          </c:extLst>
        </c:ser>
        <c:dLbls>
          <c:showLegendKey val="0"/>
          <c:showVal val="0"/>
          <c:showCatName val="0"/>
          <c:showSerName val="0"/>
          <c:showPercent val="0"/>
          <c:showBubbleSize val="0"/>
        </c:dLbls>
        <c:gapWidth val="219"/>
        <c:overlap val="-27"/>
        <c:axId val="317593904"/>
        <c:axId val="317594464"/>
      </c:barChart>
      <c:catAx>
        <c:axId val="31759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4464"/>
        <c:crosses val="autoZero"/>
        <c:auto val="1"/>
        <c:lblAlgn val="ctr"/>
        <c:lblOffset val="100"/>
        <c:noMultiLvlLbl val="0"/>
      </c:catAx>
      <c:valAx>
        <c:axId val="31759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390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Risk Ratio by DLL Status</a:t>
            </a:r>
          </a:p>
          <a:p>
            <a:pPr>
              <a:defRPr sz="1400" b="1" i="0" u="none" strike="noStrike" kern="1200" spc="0" baseline="0">
                <a:solidFill>
                  <a:schemeClr val="tx1">
                    <a:lumMod val="65000"/>
                    <a:lumOff val="35000"/>
                  </a:schemeClr>
                </a:solidFill>
                <a:latin typeface="+mn-lt"/>
                <a:ea typeface="+mn-ea"/>
                <a:cs typeface="+mn-cs"/>
              </a:defRPr>
            </a:pPr>
            <a:r>
              <a:rPr lang="en-US" sz="1000" b="1" i="1"/>
              <a:t>(1.0</a:t>
            </a:r>
            <a:r>
              <a:rPr lang="en-US" sz="1000" b="1" i="1" baseline="0"/>
              <a:t> is equal) </a:t>
            </a:r>
            <a:endParaRPr lang="en-US" sz="1000" b="1" i="1"/>
          </a:p>
        </c:rich>
      </c:tx>
      <c:overlay val="0"/>
      <c:spPr>
        <a:noFill/>
        <a:ln w="25400">
          <a:noFill/>
        </a:ln>
      </c:spPr>
    </c:title>
    <c:autoTitleDeleted val="0"/>
    <c:plotArea>
      <c:layout/>
      <c:barChart>
        <c:barDir val="col"/>
        <c:grouping val="clustered"/>
        <c:varyColors val="0"/>
        <c:ser>
          <c:idx val="0"/>
          <c:order val="0"/>
          <c:spPr>
            <a:solidFill>
              <a:schemeClr val="accent6"/>
            </a:solidFill>
            <a:ln w="12700" cap="flat" cmpd="sng" algn="ctr">
              <a:solidFill>
                <a:schemeClr val="accent6">
                  <a:shade val="50000"/>
                </a:schemeClr>
              </a:solidFill>
              <a:prstDash val="solid"/>
              <a:miter lim="800000"/>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'DLL Status Profile'!$A$9:$A$10</c:f>
              <c:strCache>
                <c:ptCount val="2"/>
                <c:pt idx="0">
                  <c:v>DLL</c:v>
                </c:pt>
                <c:pt idx="1">
                  <c:v>Non-DLL</c:v>
                </c:pt>
              </c:strCache>
            </c:strRef>
          </c:cat>
          <c:val>
            <c:numRef>
              <c:f>'DLL Status Profile'!$I$9:$I$10</c:f>
              <c:numCache>
                <c:formatCode>0.00</c:formatCode>
                <c:ptCount val="2"/>
                <c:pt idx="0">
                  <c:v>0</c:v>
                </c:pt>
                <c:pt idx="1">
                  <c:v>0</c:v>
                </c:pt>
              </c:numCache>
            </c:numRef>
          </c:val>
          <c:extLst>
            <c:ext xmlns:c16="http://schemas.microsoft.com/office/drawing/2014/chart" uri="{C3380CC4-5D6E-409C-BE32-E72D297353CC}">
              <c16:uniqueId val="{00000000-C912-406E-BC82-0365412307E7}"/>
            </c:ext>
          </c:extLst>
        </c:ser>
        <c:dLbls>
          <c:showLegendKey val="0"/>
          <c:showVal val="0"/>
          <c:showCatName val="0"/>
          <c:showSerName val="0"/>
          <c:showPercent val="0"/>
          <c:showBubbleSize val="0"/>
        </c:dLbls>
        <c:gapWidth val="219"/>
        <c:overlap val="-27"/>
        <c:axId val="317597264"/>
        <c:axId val="319454960"/>
      </c:barChart>
      <c:catAx>
        <c:axId val="317597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54960"/>
        <c:crosses val="autoZero"/>
        <c:auto val="1"/>
        <c:lblAlgn val="ctr"/>
        <c:lblOffset val="100"/>
        <c:noMultiLvlLbl val="0"/>
      </c:catAx>
      <c:valAx>
        <c:axId val="3194549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ln w="6350">
            <a:noFill/>
          </a:ln>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7597264"/>
        <c:crosses val="autoZero"/>
        <c:crossBetween val="between"/>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In-School Suspensions by Race/Ethnicity</a:t>
            </a:r>
            <a:endParaRPr lang="en-US" b="1"/>
          </a:p>
        </c:rich>
      </c:tx>
      <c:overlay val="0"/>
      <c:spPr>
        <a:noFill/>
        <a:ln>
          <a:noFill/>
        </a:ln>
        <a:effectLst/>
      </c:spPr>
    </c:title>
    <c:autoTitleDeleted val="0"/>
    <c:plotArea>
      <c:layout>
        <c:manualLayout>
          <c:layoutTarget val="inner"/>
          <c:xMode val="edge"/>
          <c:yMode val="edge"/>
          <c:x val="4.7828220691163596E-2"/>
          <c:y val="0.19056069958847738"/>
          <c:w val="0.91810517825896754"/>
          <c:h val="0.68392530216130387"/>
        </c:manualLayout>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AA47-4AF5-8832-26684EEE6B24}"/>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AA47-4AF5-8832-26684EEE6B24}"/>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AA47-4AF5-8832-26684EEE6B24}"/>
            </c:ext>
          </c:extLst>
        </c:ser>
        <c:dLbls>
          <c:dLblPos val="outEnd"/>
          <c:showLegendKey val="0"/>
          <c:showVal val="1"/>
          <c:showCatName val="0"/>
          <c:showSerName val="0"/>
          <c:showPercent val="0"/>
          <c:showBubbleSize val="0"/>
        </c:dLbls>
        <c:gapWidth val="219"/>
        <c:overlap val="-27"/>
        <c:axId val="319459440"/>
        <c:axId val="319460000"/>
      </c:barChart>
      <c:catAx>
        <c:axId val="319459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0000"/>
        <c:crosses val="autoZero"/>
        <c:auto val="1"/>
        <c:lblAlgn val="ctr"/>
        <c:lblOffset val="100"/>
        <c:noMultiLvlLbl val="0"/>
      </c:catAx>
      <c:valAx>
        <c:axId val="319460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5944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In-School Suspensions by</a:t>
            </a:r>
            <a:r>
              <a:rPr lang="en-US" b="1" baseline="0"/>
              <a:t>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'ISS RaceEthncity'!$I$9:$I$15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083C-483B-B6CB-57E762AA9081}"/>
            </c:ext>
          </c:extLst>
        </c:ser>
        <c:dLbls>
          <c:dLblPos val="outEnd"/>
          <c:showLegendKey val="0"/>
          <c:showVal val="1"/>
          <c:showCatName val="0"/>
          <c:showSerName val="0"/>
          <c:showPercent val="0"/>
          <c:showBubbleSize val="0"/>
        </c:dLbls>
        <c:gapWidth val="219"/>
        <c:overlap val="-27"/>
        <c:axId val="319462800"/>
        <c:axId val="319463360"/>
      </c:barChart>
      <c:catAx>
        <c:axId val="3194628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3360"/>
        <c:crosses val="autoZero"/>
        <c:auto val="1"/>
        <c:lblAlgn val="ctr"/>
        <c:lblOffset val="100"/>
        <c:noMultiLvlLbl val="0"/>
      </c:catAx>
      <c:valAx>
        <c:axId val="3194633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28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In-School Suspensions</a:t>
            </a:r>
            <a:r>
              <a:rPr lang="en-US" b="1" baseline="0"/>
              <a:t> by Gender</a:t>
            </a:r>
            <a:endParaRPr lang="en-US" b="1"/>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Gender'!$B$9:$B$10</c:f>
              <c:numCache>
                <c:formatCode>General</c:formatCode>
                <c:ptCount val="2"/>
                <c:pt idx="0">
                  <c:v>0</c:v>
                </c:pt>
                <c:pt idx="1">
                  <c:v>0</c:v>
                </c:pt>
              </c:numCache>
            </c:numRef>
          </c:val>
          <c:extLst>
            <c:ext xmlns:c16="http://schemas.microsoft.com/office/drawing/2014/chart" uri="{C3380CC4-5D6E-409C-BE32-E72D297353CC}">
              <c16:uniqueId val="{00000000-9BE4-407A-AEC4-4E482A9216C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Gender'!$C$9:$C$10</c:f>
              <c:numCache>
                <c:formatCode>General</c:formatCode>
                <c:ptCount val="2"/>
                <c:pt idx="0">
                  <c:v>0</c:v>
                </c:pt>
                <c:pt idx="1">
                  <c:v>0</c:v>
                </c:pt>
              </c:numCache>
            </c:numRef>
          </c:val>
          <c:extLst>
            <c:ext xmlns:c16="http://schemas.microsoft.com/office/drawing/2014/chart" uri="{C3380CC4-5D6E-409C-BE32-E72D297353CC}">
              <c16:uniqueId val="{00000001-9BE4-407A-AEC4-4E482A9216C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Gender'!$D$9:$D$10</c:f>
              <c:numCache>
                <c:formatCode>General</c:formatCode>
                <c:ptCount val="2"/>
                <c:pt idx="0">
                  <c:v>0</c:v>
                </c:pt>
                <c:pt idx="1">
                  <c:v>0</c:v>
                </c:pt>
              </c:numCache>
            </c:numRef>
          </c:val>
          <c:extLst>
            <c:ext xmlns:c16="http://schemas.microsoft.com/office/drawing/2014/chart" uri="{C3380CC4-5D6E-409C-BE32-E72D297353CC}">
              <c16:uniqueId val="{00000002-9BE4-407A-AEC4-4E482A9216C8}"/>
            </c:ext>
          </c:extLst>
        </c:ser>
        <c:dLbls>
          <c:dLblPos val="outEnd"/>
          <c:showLegendKey val="0"/>
          <c:showVal val="1"/>
          <c:showCatName val="0"/>
          <c:showSerName val="0"/>
          <c:showPercent val="0"/>
          <c:showBubbleSize val="0"/>
        </c:dLbls>
        <c:gapWidth val="219"/>
        <c:overlap val="-27"/>
        <c:axId val="319467280"/>
        <c:axId val="319467840"/>
      </c:barChart>
      <c:catAx>
        <c:axId val="31946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7840"/>
        <c:crosses val="autoZero"/>
        <c:auto val="1"/>
        <c:lblAlgn val="ctr"/>
        <c:lblOffset val="100"/>
        <c:noMultiLvlLbl val="0"/>
      </c:catAx>
      <c:valAx>
        <c:axId val="319467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672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In-School Suspensions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Gender'!$A$9:$A$10</c:f>
              <c:strCache>
                <c:ptCount val="2"/>
                <c:pt idx="0">
                  <c:v>Females</c:v>
                </c:pt>
                <c:pt idx="1">
                  <c:v>Males</c:v>
                </c:pt>
              </c:strCache>
            </c:strRef>
          </c:cat>
          <c:val>
            <c:numRef>
              <c:f>'ISS Gender'!$I$9:$I$10</c:f>
              <c:numCache>
                <c:formatCode>0.00</c:formatCode>
                <c:ptCount val="2"/>
                <c:pt idx="0">
                  <c:v>0</c:v>
                </c:pt>
                <c:pt idx="1">
                  <c:v>0</c:v>
                </c:pt>
              </c:numCache>
            </c:numRef>
          </c:val>
          <c:extLst>
            <c:ext xmlns:c16="http://schemas.microsoft.com/office/drawing/2014/chart" uri="{C3380CC4-5D6E-409C-BE32-E72D297353CC}">
              <c16:uniqueId val="{00000000-61F9-461D-9C2E-3D730CC23BE5}"/>
            </c:ext>
          </c:extLst>
        </c:ser>
        <c:dLbls>
          <c:dLblPos val="outEnd"/>
          <c:showLegendKey val="0"/>
          <c:showVal val="1"/>
          <c:showCatName val="0"/>
          <c:showSerName val="0"/>
          <c:showPercent val="0"/>
          <c:showBubbleSize val="0"/>
        </c:dLbls>
        <c:gapWidth val="219"/>
        <c:overlap val="-27"/>
        <c:axId val="319470640"/>
        <c:axId val="319119056"/>
      </c:barChart>
      <c:catAx>
        <c:axId val="319470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19056"/>
        <c:crosses val="autoZero"/>
        <c:auto val="1"/>
        <c:lblAlgn val="ctr"/>
        <c:lblOffset val="100"/>
        <c:noMultiLvlLbl val="0"/>
      </c:catAx>
      <c:valAx>
        <c:axId val="319119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470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a:t>
            </a:r>
            <a:r>
              <a:rPr lang="en-US" b="1" baseline="0"/>
              <a:t>School </a:t>
            </a:r>
            <a:r>
              <a:rPr lang="en-US" b="1"/>
              <a:t>Suspensions by IEP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IEP'!$B$9:$B$10</c:f>
              <c:numCache>
                <c:formatCode>General</c:formatCode>
                <c:ptCount val="2"/>
                <c:pt idx="0">
                  <c:v>0</c:v>
                </c:pt>
                <c:pt idx="1">
                  <c:v>0</c:v>
                </c:pt>
              </c:numCache>
            </c:numRef>
          </c:val>
          <c:extLst>
            <c:ext xmlns:c16="http://schemas.microsoft.com/office/drawing/2014/chart" uri="{C3380CC4-5D6E-409C-BE32-E72D297353CC}">
              <c16:uniqueId val="{00000000-A143-4688-9C76-23EAA2ADFB4B}"/>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IEP'!$C$9:$C$10</c:f>
              <c:numCache>
                <c:formatCode>General</c:formatCode>
                <c:ptCount val="2"/>
                <c:pt idx="0">
                  <c:v>0</c:v>
                </c:pt>
                <c:pt idx="1">
                  <c:v>0</c:v>
                </c:pt>
              </c:numCache>
            </c:numRef>
          </c:val>
          <c:extLst>
            <c:ext xmlns:c16="http://schemas.microsoft.com/office/drawing/2014/chart" uri="{C3380CC4-5D6E-409C-BE32-E72D297353CC}">
              <c16:uniqueId val="{00000001-A143-4688-9C76-23EAA2ADFB4B}"/>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IEP'!$D$9:$D$10</c:f>
              <c:numCache>
                <c:formatCode>General</c:formatCode>
                <c:ptCount val="2"/>
                <c:pt idx="0">
                  <c:v>0</c:v>
                </c:pt>
                <c:pt idx="1">
                  <c:v>0</c:v>
                </c:pt>
              </c:numCache>
            </c:numRef>
          </c:val>
          <c:extLst>
            <c:ext xmlns:c16="http://schemas.microsoft.com/office/drawing/2014/chart" uri="{C3380CC4-5D6E-409C-BE32-E72D297353CC}">
              <c16:uniqueId val="{00000002-A143-4688-9C76-23EAA2ADFB4B}"/>
            </c:ext>
          </c:extLst>
        </c:ser>
        <c:dLbls>
          <c:dLblPos val="outEnd"/>
          <c:showLegendKey val="0"/>
          <c:showVal val="1"/>
          <c:showCatName val="0"/>
          <c:showSerName val="0"/>
          <c:showPercent val="0"/>
          <c:showBubbleSize val="0"/>
        </c:dLbls>
        <c:gapWidth val="219"/>
        <c:overlap val="-27"/>
        <c:axId val="319122976"/>
        <c:axId val="319123536"/>
      </c:barChart>
      <c:catAx>
        <c:axId val="3191229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3536"/>
        <c:crosses val="autoZero"/>
        <c:auto val="1"/>
        <c:lblAlgn val="ctr"/>
        <c:lblOffset val="100"/>
        <c:noMultiLvlLbl val="0"/>
      </c:catAx>
      <c:valAx>
        <c:axId val="3191235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297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In-School Suspensions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IEP'!$A$9:$A$10</c:f>
              <c:strCache>
                <c:ptCount val="2"/>
                <c:pt idx="0">
                  <c:v>Children with IEPs</c:v>
                </c:pt>
                <c:pt idx="1">
                  <c:v>GenEd children</c:v>
                </c:pt>
              </c:strCache>
            </c:strRef>
          </c:cat>
          <c:val>
            <c:numRef>
              <c:f>'ISS IEP'!$I$9:$I$10</c:f>
              <c:numCache>
                <c:formatCode>0.00</c:formatCode>
                <c:ptCount val="2"/>
                <c:pt idx="0">
                  <c:v>0</c:v>
                </c:pt>
                <c:pt idx="1">
                  <c:v>0</c:v>
                </c:pt>
              </c:numCache>
            </c:numRef>
          </c:val>
          <c:extLst>
            <c:ext xmlns:c16="http://schemas.microsoft.com/office/drawing/2014/chart" uri="{C3380CC4-5D6E-409C-BE32-E72D297353CC}">
              <c16:uniqueId val="{00000000-3837-4251-B29B-B52A08406C00}"/>
            </c:ext>
          </c:extLst>
        </c:ser>
        <c:dLbls>
          <c:dLblPos val="outEnd"/>
          <c:showLegendKey val="0"/>
          <c:showVal val="1"/>
          <c:showCatName val="0"/>
          <c:showSerName val="0"/>
          <c:showPercent val="0"/>
          <c:showBubbleSize val="0"/>
        </c:dLbls>
        <c:gapWidth val="219"/>
        <c:overlap val="-27"/>
        <c:axId val="319126336"/>
        <c:axId val="319126896"/>
      </c:barChart>
      <c:catAx>
        <c:axId val="3191263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6896"/>
        <c:crosses val="autoZero"/>
        <c:auto val="1"/>
        <c:lblAlgn val="ctr"/>
        <c:lblOffset val="100"/>
        <c:noMultiLvlLbl val="0"/>
      </c:catAx>
      <c:valAx>
        <c:axId val="31912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26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In-</a:t>
            </a:r>
            <a:r>
              <a:rPr lang="en-US" b="1" baseline="0"/>
              <a:t>School </a:t>
            </a:r>
            <a:r>
              <a:rPr lang="en-US" b="1"/>
              <a:t>Suspensions by DLL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DLL'!$B$9:$B$10</c:f>
              <c:numCache>
                <c:formatCode>General</c:formatCode>
                <c:ptCount val="2"/>
                <c:pt idx="0">
                  <c:v>0</c:v>
                </c:pt>
                <c:pt idx="1">
                  <c:v>0</c:v>
                </c:pt>
              </c:numCache>
            </c:numRef>
          </c:val>
          <c:extLst>
            <c:ext xmlns:c16="http://schemas.microsoft.com/office/drawing/2014/chart" uri="{C3380CC4-5D6E-409C-BE32-E72D297353CC}">
              <c16:uniqueId val="{00000000-C8C5-421A-B847-569220F8DA75}"/>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DLL'!$C$9:$C$10</c:f>
              <c:numCache>
                <c:formatCode>General</c:formatCode>
                <c:ptCount val="2"/>
                <c:pt idx="0">
                  <c:v>0</c:v>
                </c:pt>
                <c:pt idx="1">
                  <c:v>0</c:v>
                </c:pt>
              </c:numCache>
            </c:numRef>
          </c:val>
          <c:extLst>
            <c:ext xmlns:c16="http://schemas.microsoft.com/office/drawing/2014/chart" uri="{C3380CC4-5D6E-409C-BE32-E72D297353CC}">
              <c16:uniqueId val="{00000001-C8C5-421A-B847-569220F8DA75}"/>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DLL'!$D$9:$D$10</c:f>
              <c:numCache>
                <c:formatCode>General</c:formatCode>
                <c:ptCount val="2"/>
                <c:pt idx="0">
                  <c:v>0</c:v>
                </c:pt>
                <c:pt idx="1">
                  <c:v>0</c:v>
                </c:pt>
              </c:numCache>
            </c:numRef>
          </c:val>
          <c:extLst>
            <c:ext xmlns:c16="http://schemas.microsoft.com/office/drawing/2014/chart" uri="{C3380CC4-5D6E-409C-BE32-E72D297353CC}">
              <c16:uniqueId val="{00000002-C8C5-421A-B847-569220F8DA75}"/>
            </c:ext>
          </c:extLst>
        </c:ser>
        <c:dLbls>
          <c:dLblPos val="outEnd"/>
          <c:showLegendKey val="0"/>
          <c:showVal val="1"/>
          <c:showCatName val="0"/>
          <c:showSerName val="0"/>
          <c:showPercent val="0"/>
          <c:showBubbleSize val="0"/>
        </c:dLbls>
        <c:gapWidth val="219"/>
        <c:overlap val="-27"/>
        <c:axId val="319130816"/>
        <c:axId val="319131376"/>
      </c:barChart>
      <c:catAx>
        <c:axId val="31913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1376"/>
        <c:crosses val="autoZero"/>
        <c:auto val="1"/>
        <c:lblAlgn val="ctr"/>
        <c:lblOffset val="100"/>
        <c:noMultiLvlLbl val="0"/>
      </c:catAx>
      <c:valAx>
        <c:axId val="319131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081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In-School Suspensions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'ISS DLL'!$A$9:$A$10</c:f>
              <c:strCache>
                <c:ptCount val="2"/>
                <c:pt idx="0">
                  <c:v>DLL</c:v>
                </c:pt>
                <c:pt idx="1">
                  <c:v>Non-DLL</c:v>
                </c:pt>
              </c:strCache>
            </c:strRef>
          </c:cat>
          <c:val>
            <c:numRef>
              <c:f>'ISS DLL'!$I$9:$I$10</c:f>
              <c:numCache>
                <c:formatCode>0.00</c:formatCode>
                <c:ptCount val="2"/>
                <c:pt idx="0">
                  <c:v>0</c:v>
                </c:pt>
                <c:pt idx="1">
                  <c:v>0</c:v>
                </c:pt>
              </c:numCache>
            </c:numRef>
          </c:val>
          <c:extLst>
            <c:ext xmlns:c16="http://schemas.microsoft.com/office/drawing/2014/chart" uri="{C3380CC4-5D6E-409C-BE32-E72D297353CC}">
              <c16:uniqueId val="{00000000-5647-439A-9905-03EFE7D665A6}"/>
            </c:ext>
          </c:extLst>
        </c:ser>
        <c:dLbls>
          <c:dLblPos val="outEnd"/>
          <c:showLegendKey val="0"/>
          <c:showVal val="1"/>
          <c:showCatName val="0"/>
          <c:showSerName val="0"/>
          <c:showPercent val="0"/>
          <c:showBubbleSize val="0"/>
        </c:dLbls>
        <c:gapWidth val="219"/>
        <c:overlap val="-27"/>
        <c:axId val="319134176"/>
        <c:axId val="319134736"/>
      </c:barChart>
      <c:catAx>
        <c:axId val="319134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4736"/>
        <c:crosses val="autoZero"/>
        <c:auto val="1"/>
        <c:lblAlgn val="ctr"/>
        <c:lblOffset val="100"/>
        <c:noMultiLvlLbl val="0"/>
      </c:catAx>
      <c:valAx>
        <c:axId val="3191347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19134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baseline="0"/>
              <a:t>Out-of-School Suspensions by Race/Ethnicity</a:t>
            </a:r>
            <a:endParaRPr lang="en-US" b="1"/>
          </a:p>
        </c:rich>
      </c:tx>
      <c:overlay val="0"/>
      <c:spPr>
        <a:noFill/>
        <a:ln>
          <a:noFill/>
        </a:ln>
        <a:effectLst/>
      </c:spPr>
    </c:title>
    <c:autoTitleDeleted val="0"/>
    <c:plotArea>
      <c:layout>
        <c:manualLayout>
          <c:layoutTarget val="inner"/>
          <c:xMode val="edge"/>
          <c:yMode val="edge"/>
          <c:x val="4.7828220691163596E-2"/>
          <c:y val="0.19056069958847738"/>
          <c:w val="0.91810517825896754"/>
          <c:h val="0.68392530216130387"/>
        </c:manualLayout>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478-46F2-B5DD-2729E75C1E30}"/>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478-46F2-B5DD-2729E75C1E30}"/>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478-46F2-B5DD-2729E75C1E30}"/>
            </c:ext>
          </c:extLst>
        </c:ser>
        <c:dLbls>
          <c:dLblPos val="outEnd"/>
          <c:showLegendKey val="0"/>
          <c:showVal val="1"/>
          <c:showCatName val="0"/>
          <c:showSerName val="0"/>
          <c:showPercent val="0"/>
          <c:showBubbleSize val="0"/>
        </c:dLbls>
        <c:gapWidth val="219"/>
        <c:overlap val="-27"/>
        <c:axId val="321246112"/>
        <c:axId val="321246672"/>
      </c:barChart>
      <c:catAx>
        <c:axId val="32124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6672"/>
        <c:crosses val="autoZero"/>
        <c:auto val="1"/>
        <c:lblAlgn val="ctr"/>
        <c:lblOffset val="100"/>
        <c:noMultiLvlLbl val="0"/>
      </c:catAx>
      <c:valAx>
        <c:axId val="32124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611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Out-of-School Suspensions by</a:t>
            </a:r>
            <a:r>
              <a:rPr lang="en-US" b="1" baseline="0"/>
              <a:t>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RaceEthncity'!$A$9:$A$15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'OSS RaceEthncity'!$I$9:$I$15</c:f>
              <c:numCache>
                <c:formatCode>0.00</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7D9A-4249-934E-95DAF325EB9E}"/>
            </c:ext>
          </c:extLst>
        </c:ser>
        <c:dLbls>
          <c:dLblPos val="outEnd"/>
          <c:showLegendKey val="0"/>
          <c:showVal val="1"/>
          <c:showCatName val="0"/>
          <c:showSerName val="0"/>
          <c:showPercent val="0"/>
          <c:showBubbleSize val="0"/>
        </c:dLbls>
        <c:gapWidth val="219"/>
        <c:overlap val="-27"/>
        <c:axId val="321249472"/>
        <c:axId val="321250032"/>
      </c:barChart>
      <c:catAx>
        <c:axId val="321249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0032"/>
        <c:crosses val="autoZero"/>
        <c:auto val="1"/>
        <c:lblAlgn val="ctr"/>
        <c:lblOffset val="100"/>
        <c:noMultiLvlLbl val="0"/>
      </c:catAx>
      <c:valAx>
        <c:axId val="321250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494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Out-of-School Suspensions</a:t>
            </a:r>
            <a:r>
              <a:rPr lang="en-US" b="1" baseline="0"/>
              <a:t> by Gender</a:t>
            </a:r>
            <a:endParaRPr lang="en-US" b="1"/>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Gender'!$B$9:$B$10</c:f>
              <c:numCache>
                <c:formatCode>General</c:formatCode>
                <c:ptCount val="2"/>
                <c:pt idx="0">
                  <c:v>0</c:v>
                </c:pt>
                <c:pt idx="1">
                  <c:v>0</c:v>
                </c:pt>
              </c:numCache>
            </c:numRef>
          </c:val>
          <c:extLst>
            <c:ext xmlns:c16="http://schemas.microsoft.com/office/drawing/2014/chart" uri="{C3380CC4-5D6E-409C-BE32-E72D297353CC}">
              <c16:uniqueId val="{00000000-8BC5-4AEB-9A33-0A132CE34483}"/>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Gender'!$C$9:$C$10</c:f>
              <c:numCache>
                <c:formatCode>General</c:formatCode>
                <c:ptCount val="2"/>
                <c:pt idx="0">
                  <c:v>0</c:v>
                </c:pt>
                <c:pt idx="1">
                  <c:v>0</c:v>
                </c:pt>
              </c:numCache>
            </c:numRef>
          </c:val>
          <c:extLst>
            <c:ext xmlns:c16="http://schemas.microsoft.com/office/drawing/2014/chart" uri="{C3380CC4-5D6E-409C-BE32-E72D297353CC}">
              <c16:uniqueId val="{00000001-8BC5-4AEB-9A33-0A132CE34483}"/>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Gender'!$D$9:$D$10</c:f>
              <c:numCache>
                <c:formatCode>General</c:formatCode>
                <c:ptCount val="2"/>
                <c:pt idx="0">
                  <c:v>0</c:v>
                </c:pt>
                <c:pt idx="1">
                  <c:v>0</c:v>
                </c:pt>
              </c:numCache>
            </c:numRef>
          </c:val>
          <c:extLst>
            <c:ext xmlns:c16="http://schemas.microsoft.com/office/drawing/2014/chart" uri="{C3380CC4-5D6E-409C-BE32-E72D297353CC}">
              <c16:uniqueId val="{00000002-8BC5-4AEB-9A33-0A132CE34483}"/>
            </c:ext>
          </c:extLst>
        </c:ser>
        <c:dLbls>
          <c:dLblPos val="outEnd"/>
          <c:showLegendKey val="0"/>
          <c:showVal val="1"/>
          <c:showCatName val="0"/>
          <c:showSerName val="0"/>
          <c:showPercent val="0"/>
          <c:showBubbleSize val="0"/>
        </c:dLbls>
        <c:gapWidth val="219"/>
        <c:overlap val="-27"/>
        <c:axId val="321253952"/>
        <c:axId val="321254512"/>
      </c:barChart>
      <c:catAx>
        <c:axId val="321253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4512"/>
        <c:crosses val="autoZero"/>
        <c:auto val="1"/>
        <c:lblAlgn val="ctr"/>
        <c:lblOffset val="100"/>
        <c:noMultiLvlLbl val="0"/>
      </c:catAx>
      <c:valAx>
        <c:axId val="3212545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3952"/>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 Out-of-School Suspensions by Gender</a:t>
            </a:r>
          </a:p>
          <a:p>
            <a:pPr>
              <a:defRPr sz="1400" b="0" i="0" u="none" strike="noStrike" kern="1200" spc="0" baseline="0">
                <a:solidFill>
                  <a:schemeClr val="tx1">
                    <a:lumMod val="65000"/>
                    <a:lumOff val="35000"/>
                  </a:schemeClr>
                </a:solidFill>
                <a:latin typeface="+mn-lt"/>
                <a:ea typeface="+mn-ea"/>
                <a:cs typeface="+mn-cs"/>
              </a:defRPr>
            </a:pPr>
            <a:r>
              <a:rPr lang="en-US" sz="1000" i="1"/>
              <a:t>(1.0 is equal)</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Gender'!$A$9:$A$10</c:f>
              <c:strCache>
                <c:ptCount val="2"/>
                <c:pt idx="0">
                  <c:v>Females</c:v>
                </c:pt>
                <c:pt idx="1">
                  <c:v>Males</c:v>
                </c:pt>
              </c:strCache>
            </c:strRef>
          </c:cat>
          <c:val>
            <c:numRef>
              <c:f>'OSS Gender'!$I$9:$I$10</c:f>
              <c:numCache>
                <c:formatCode>0.00</c:formatCode>
                <c:ptCount val="2"/>
                <c:pt idx="0">
                  <c:v>0</c:v>
                </c:pt>
                <c:pt idx="1">
                  <c:v>0</c:v>
                </c:pt>
              </c:numCache>
            </c:numRef>
          </c:val>
          <c:extLst>
            <c:ext xmlns:c16="http://schemas.microsoft.com/office/drawing/2014/chart" uri="{C3380CC4-5D6E-409C-BE32-E72D297353CC}">
              <c16:uniqueId val="{00000000-5CD8-4CF3-AA7D-F6955B325CBE}"/>
            </c:ext>
          </c:extLst>
        </c:ser>
        <c:dLbls>
          <c:dLblPos val="outEnd"/>
          <c:showLegendKey val="0"/>
          <c:showVal val="1"/>
          <c:showCatName val="0"/>
          <c:showSerName val="0"/>
          <c:showPercent val="0"/>
          <c:showBubbleSize val="0"/>
        </c:dLbls>
        <c:gapWidth val="219"/>
        <c:overlap val="-27"/>
        <c:axId val="321257312"/>
        <c:axId val="321257872"/>
      </c:barChart>
      <c:catAx>
        <c:axId val="321257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7872"/>
        <c:crosses val="autoZero"/>
        <c:auto val="1"/>
        <c:lblAlgn val="ctr"/>
        <c:lblOffset val="100"/>
        <c:noMultiLvlLbl val="0"/>
      </c:catAx>
      <c:valAx>
        <c:axId val="321257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1257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a:t>
            </a:r>
            <a:r>
              <a:rPr lang="en-US" b="1" baseline="0"/>
              <a:t>-of-School </a:t>
            </a:r>
            <a:r>
              <a:rPr lang="en-US" b="1"/>
              <a:t>Suspensions by IEP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IEP'!$B$9:$B$10</c:f>
              <c:numCache>
                <c:formatCode>General</c:formatCode>
                <c:ptCount val="2"/>
                <c:pt idx="0">
                  <c:v>0</c:v>
                </c:pt>
                <c:pt idx="1">
                  <c:v>0</c:v>
                </c:pt>
              </c:numCache>
            </c:numRef>
          </c:val>
          <c:extLst>
            <c:ext xmlns:c16="http://schemas.microsoft.com/office/drawing/2014/chart" uri="{C3380CC4-5D6E-409C-BE32-E72D297353CC}">
              <c16:uniqueId val="{00000000-780A-4906-8B16-6092A6DBE145}"/>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IEP'!$C$9:$C$10</c:f>
              <c:numCache>
                <c:formatCode>General</c:formatCode>
                <c:ptCount val="2"/>
                <c:pt idx="0">
                  <c:v>0</c:v>
                </c:pt>
                <c:pt idx="1">
                  <c:v>0</c:v>
                </c:pt>
              </c:numCache>
            </c:numRef>
          </c:val>
          <c:extLst>
            <c:ext xmlns:c16="http://schemas.microsoft.com/office/drawing/2014/chart" uri="{C3380CC4-5D6E-409C-BE32-E72D297353CC}">
              <c16:uniqueId val="{00000001-780A-4906-8B16-6092A6DBE145}"/>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IEP'!$D$9:$D$10</c:f>
              <c:numCache>
                <c:formatCode>General</c:formatCode>
                <c:ptCount val="2"/>
                <c:pt idx="0">
                  <c:v>0</c:v>
                </c:pt>
                <c:pt idx="1">
                  <c:v>0</c:v>
                </c:pt>
              </c:numCache>
            </c:numRef>
          </c:val>
          <c:extLst>
            <c:ext xmlns:c16="http://schemas.microsoft.com/office/drawing/2014/chart" uri="{C3380CC4-5D6E-409C-BE32-E72D297353CC}">
              <c16:uniqueId val="{00000002-780A-4906-8B16-6092A6DBE145}"/>
            </c:ext>
          </c:extLst>
        </c:ser>
        <c:dLbls>
          <c:dLblPos val="outEnd"/>
          <c:showLegendKey val="0"/>
          <c:showVal val="1"/>
          <c:showCatName val="0"/>
          <c:showSerName val="0"/>
          <c:showPercent val="0"/>
          <c:showBubbleSize val="0"/>
        </c:dLbls>
        <c:gapWidth val="219"/>
        <c:overlap val="-27"/>
        <c:axId val="322505248"/>
        <c:axId val="322505808"/>
      </c:barChart>
      <c:catAx>
        <c:axId val="322505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5808"/>
        <c:crosses val="autoZero"/>
        <c:auto val="1"/>
        <c:lblAlgn val="ctr"/>
        <c:lblOffset val="100"/>
        <c:noMultiLvlLbl val="0"/>
      </c:catAx>
      <c:valAx>
        <c:axId val="322505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0524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Out-of-School Suspensions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IEP'!$A$9:$A$10</c:f>
              <c:strCache>
                <c:ptCount val="2"/>
                <c:pt idx="0">
                  <c:v>Children with IEPs</c:v>
                </c:pt>
                <c:pt idx="1">
                  <c:v>GenEd children</c:v>
                </c:pt>
              </c:strCache>
            </c:strRef>
          </c:cat>
          <c:val>
            <c:numRef>
              <c:f>'OSS IEP'!$I$9:$I$10</c:f>
              <c:numCache>
                <c:formatCode>0.00</c:formatCode>
                <c:ptCount val="2"/>
                <c:pt idx="0">
                  <c:v>0</c:v>
                </c:pt>
                <c:pt idx="1">
                  <c:v>0</c:v>
                </c:pt>
              </c:numCache>
            </c:numRef>
          </c:val>
          <c:extLst>
            <c:ext xmlns:c16="http://schemas.microsoft.com/office/drawing/2014/chart" uri="{C3380CC4-5D6E-409C-BE32-E72D297353CC}">
              <c16:uniqueId val="{00000000-057B-46A4-8CD9-767A4EFF5368}"/>
            </c:ext>
          </c:extLst>
        </c:ser>
        <c:dLbls>
          <c:dLblPos val="outEnd"/>
          <c:showLegendKey val="0"/>
          <c:showVal val="1"/>
          <c:showCatName val="0"/>
          <c:showSerName val="0"/>
          <c:showPercent val="0"/>
          <c:showBubbleSize val="0"/>
        </c:dLbls>
        <c:gapWidth val="219"/>
        <c:overlap val="-27"/>
        <c:axId val="322508608"/>
        <c:axId val="322509168"/>
      </c:barChart>
      <c:catAx>
        <c:axId val="322508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9168"/>
        <c:crosses val="autoZero"/>
        <c:auto val="1"/>
        <c:lblAlgn val="ctr"/>
        <c:lblOffset val="100"/>
        <c:noMultiLvlLbl val="0"/>
      </c:catAx>
      <c:valAx>
        <c:axId val="322509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2508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Out</a:t>
            </a:r>
            <a:r>
              <a:rPr lang="en-US" b="1" baseline="0"/>
              <a:t>-of-School </a:t>
            </a:r>
            <a:r>
              <a:rPr lang="en-US" b="1"/>
              <a:t>Suspensions by DLL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DLL'!$B$9:$B$10</c:f>
              <c:numCache>
                <c:formatCode>General</c:formatCode>
                <c:ptCount val="2"/>
                <c:pt idx="0">
                  <c:v>0</c:v>
                </c:pt>
                <c:pt idx="1">
                  <c:v>0</c:v>
                </c:pt>
              </c:numCache>
            </c:numRef>
          </c:val>
          <c:extLst>
            <c:ext xmlns:c16="http://schemas.microsoft.com/office/drawing/2014/chart" uri="{C3380CC4-5D6E-409C-BE32-E72D297353CC}">
              <c16:uniqueId val="{00000000-7E91-40B8-BBC6-66265A650C2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DLL'!$C$9:$C$10</c:f>
              <c:numCache>
                <c:formatCode>General</c:formatCode>
                <c:ptCount val="2"/>
                <c:pt idx="0">
                  <c:v>0</c:v>
                </c:pt>
                <c:pt idx="1">
                  <c:v>0</c:v>
                </c:pt>
              </c:numCache>
            </c:numRef>
          </c:val>
          <c:extLst>
            <c:ext xmlns:c16="http://schemas.microsoft.com/office/drawing/2014/chart" uri="{C3380CC4-5D6E-409C-BE32-E72D297353CC}">
              <c16:uniqueId val="{00000001-7E91-40B8-BBC6-66265A650C2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DLL'!$D$9:$D$10</c:f>
              <c:numCache>
                <c:formatCode>General</c:formatCode>
                <c:ptCount val="2"/>
                <c:pt idx="0">
                  <c:v>0</c:v>
                </c:pt>
                <c:pt idx="1">
                  <c:v>0</c:v>
                </c:pt>
              </c:numCache>
            </c:numRef>
          </c:val>
          <c:extLst>
            <c:ext xmlns:c16="http://schemas.microsoft.com/office/drawing/2014/chart" uri="{C3380CC4-5D6E-409C-BE32-E72D297353CC}">
              <c16:uniqueId val="{00000002-7E91-40B8-BBC6-66265A650C28}"/>
            </c:ext>
          </c:extLst>
        </c:ser>
        <c:dLbls>
          <c:dLblPos val="outEnd"/>
          <c:showLegendKey val="0"/>
          <c:showVal val="1"/>
          <c:showCatName val="0"/>
          <c:showSerName val="0"/>
          <c:showPercent val="0"/>
          <c:showBubbleSize val="0"/>
        </c:dLbls>
        <c:gapWidth val="219"/>
        <c:overlap val="-27"/>
        <c:axId val="322513088"/>
        <c:axId val="322513648"/>
      </c:barChart>
      <c:catAx>
        <c:axId val="3225130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3648"/>
        <c:crosses val="autoZero"/>
        <c:auto val="1"/>
        <c:lblAlgn val="ctr"/>
        <c:lblOffset val="100"/>
        <c:noMultiLvlLbl val="0"/>
      </c:catAx>
      <c:valAx>
        <c:axId val="3225136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308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Out-of-School Suspensions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layout>
        <c:manualLayout>
          <c:xMode val="edge"/>
          <c:yMode val="edge"/>
          <c:x val="0.30210069444444443"/>
          <c:y val="1.5432098765432098E-2"/>
        </c:manualLayout>
      </c:layout>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'OSS DLL'!$A$9:$A$10</c:f>
              <c:strCache>
                <c:ptCount val="2"/>
                <c:pt idx="0">
                  <c:v>DLL</c:v>
                </c:pt>
                <c:pt idx="1">
                  <c:v>Non-DLL</c:v>
                </c:pt>
              </c:strCache>
            </c:strRef>
          </c:cat>
          <c:val>
            <c:numRef>
              <c:f>'OSS DLL'!$I$9:$I$10</c:f>
              <c:numCache>
                <c:formatCode>0.00</c:formatCode>
                <c:ptCount val="2"/>
                <c:pt idx="0">
                  <c:v>0</c:v>
                </c:pt>
                <c:pt idx="1">
                  <c:v>0</c:v>
                </c:pt>
              </c:numCache>
            </c:numRef>
          </c:val>
          <c:extLst>
            <c:ext xmlns:c16="http://schemas.microsoft.com/office/drawing/2014/chart" uri="{C3380CC4-5D6E-409C-BE32-E72D297353CC}">
              <c16:uniqueId val="{00000000-D7BB-4C8E-9092-2C6715BBE270}"/>
            </c:ext>
          </c:extLst>
        </c:ser>
        <c:dLbls>
          <c:dLblPos val="outEnd"/>
          <c:showLegendKey val="0"/>
          <c:showVal val="1"/>
          <c:showCatName val="0"/>
          <c:showSerName val="0"/>
          <c:showPercent val="0"/>
          <c:showBubbleSize val="0"/>
        </c:dLbls>
        <c:gapWidth val="219"/>
        <c:overlap val="-27"/>
        <c:axId val="322516448"/>
        <c:axId val="322517008"/>
      </c:barChart>
      <c:catAx>
        <c:axId val="322516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7008"/>
        <c:crosses val="autoZero"/>
        <c:auto val="1"/>
        <c:lblAlgn val="ctr"/>
        <c:lblOffset val="100"/>
        <c:noMultiLvlLbl val="0"/>
      </c:catAx>
      <c:valAx>
        <c:axId val="322517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164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 by Race/Ethnicity</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RaceEthnicity'!$B$9:$B$15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0-FF68-4478-9948-83BBD09BB987}"/>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RaceEthnicity'!$C$9:$C$15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1-FF68-4478-9948-83BBD09BB987}"/>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RaceEthnicity'!$A$9:$A$15</c:f>
              <c:strCache>
                <c:ptCount val="7"/>
                <c:pt idx="0">
                  <c:v>American Indian or Alaskan Native</c:v>
                </c:pt>
                <c:pt idx="1">
                  <c:v>Asian</c:v>
                </c:pt>
                <c:pt idx="2">
                  <c:v>Black or African American</c:v>
                </c:pt>
                <c:pt idx="3">
                  <c:v>Hispanic or Latino of any race</c:v>
                </c:pt>
                <c:pt idx="4">
                  <c:v>Native Hawaiian or Other Pacific Islander</c:v>
                </c:pt>
                <c:pt idx="5">
                  <c:v>Two or more races</c:v>
                </c:pt>
                <c:pt idx="6">
                  <c:v>White</c:v>
                </c:pt>
              </c:strCache>
            </c:strRef>
          </c:cat>
          <c:val>
            <c:numRef>
              <c:f>'Dismissal RaceEthnicity'!$D$9:$D$15</c:f>
              <c:numCache>
                <c:formatCode>General</c:formatCode>
                <c:ptCount val="7"/>
                <c:pt idx="0">
                  <c:v>0</c:v>
                </c:pt>
                <c:pt idx="1">
                  <c:v>0</c:v>
                </c:pt>
                <c:pt idx="2">
                  <c:v>0</c:v>
                </c:pt>
                <c:pt idx="3">
                  <c:v>0</c:v>
                </c:pt>
                <c:pt idx="4">
                  <c:v>0</c:v>
                </c:pt>
                <c:pt idx="5">
                  <c:v>0</c:v>
                </c:pt>
                <c:pt idx="6">
                  <c:v>0</c:v>
                </c:pt>
              </c:numCache>
            </c:numRef>
          </c:val>
          <c:extLst>
            <c:ext xmlns:c16="http://schemas.microsoft.com/office/drawing/2014/chart" uri="{C3380CC4-5D6E-409C-BE32-E72D297353CC}">
              <c16:uniqueId val="{00000002-FF68-4478-9948-83BBD09BB987}"/>
            </c:ext>
          </c:extLst>
        </c:ser>
        <c:dLbls>
          <c:dLblPos val="outEnd"/>
          <c:showLegendKey val="0"/>
          <c:showVal val="1"/>
          <c:showCatName val="0"/>
          <c:showSerName val="0"/>
          <c:showPercent val="0"/>
          <c:showBubbleSize val="0"/>
        </c:dLbls>
        <c:gapWidth val="219"/>
        <c:overlap val="-27"/>
        <c:axId val="322520928"/>
        <c:axId val="322521488"/>
      </c:barChart>
      <c:catAx>
        <c:axId val="322520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1488"/>
        <c:crosses val="autoZero"/>
        <c:auto val="1"/>
        <c:lblAlgn val="ctr"/>
        <c:lblOffset val="100"/>
        <c:noMultiLvlLbl val="0"/>
      </c:catAx>
      <c:valAx>
        <c:axId val="322521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092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 by Race/Ethnicity</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 disregard 0.00)</a:t>
            </a:r>
            <a:endParaRPr lang="en-US" sz="1000" i="1"/>
          </a:p>
        </c:rich>
      </c:tx>
      <c:overlay val="0"/>
      <c:spPr>
        <a:noFill/>
        <a:ln>
          <a:noFill/>
        </a:ln>
        <a:effectLst/>
      </c:spPr>
    </c:title>
    <c:autoTitleDeleted val="0"/>
    <c:plotArea>
      <c:layout/>
      <c:barChart>
        <c:barDir val="col"/>
        <c:grouping val="clustered"/>
        <c:varyColors val="0"/>
        <c:ser>
          <c:idx val="0"/>
          <c:order val="0"/>
          <c:tx>
            <c:strRef>
              <c:f>'Dismissal RaceEthnicity'!$I$9</c:f>
              <c:strCache>
                <c:ptCount val="1"/>
                <c:pt idx="0">
                  <c:v>N/A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RaceEthnicity'!$A$10:$A$15</c:f>
              <c:strCache>
                <c:ptCount val="6"/>
                <c:pt idx="0">
                  <c:v>Asian</c:v>
                </c:pt>
                <c:pt idx="1">
                  <c:v>Black or African American</c:v>
                </c:pt>
                <c:pt idx="2">
                  <c:v>Hispanic or Latino of any race</c:v>
                </c:pt>
                <c:pt idx="3">
                  <c:v>Native Hawaiian or Other Pacific Islander</c:v>
                </c:pt>
                <c:pt idx="4">
                  <c:v>Two or more races</c:v>
                </c:pt>
                <c:pt idx="5">
                  <c:v>White</c:v>
                </c:pt>
              </c:strCache>
            </c:strRef>
          </c:cat>
          <c:val>
            <c:numRef>
              <c:f>'Dismissal RaceEthnicity'!$I$10:$I$15</c:f>
              <c:numCache>
                <c:formatCode>0.00</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0D78-49F2-B1FE-04893C5BE99C}"/>
            </c:ext>
          </c:extLst>
        </c:ser>
        <c:dLbls>
          <c:dLblPos val="outEnd"/>
          <c:showLegendKey val="0"/>
          <c:showVal val="1"/>
          <c:showCatName val="0"/>
          <c:showSerName val="0"/>
          <c:showPercent val="0"/>
          <c:showBubbleSize val="0"/>
        </c:dLbls>
        <c:gapWidth val="219"/>
        <c:overlap val="-27"/>
        <c:axId val="322524288"/>
        <c:axId val="322524848"/>
      </c:barChart>
      <c:catAx>
        <c:axId val="322524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4848"/>
        <c:crosses val="autoZero"/>
        <c:auto val="1"/>
        <c:lblAlgn val="ctr"/>
        <c:lblOffset val="100"/>
        <c:noMultiLvlLbl val="0"/>
      </c:catAx>
      <c:valAx>
        <c:axId val="322524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a:t>
            </a:r>
            <a:r>
              <a:rPr lang="en-US" b="1" baseline="0"/>
              <a:t> by Gender</a:t>
            </a:r>
            <a:endParaRPr lang="en-US" b="1"/>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Gender'!$B$9:$B$10</c:f>
              <c:numCache>
                <c:formatCode>General</c:formatCode>
                <c:ptCount val="2"/>
                <c:pt idx="0">
                  <c:v>0</c:v>
                </c:pt>
                <c:pt idx="1">
                  <c:v>0</c:v>
                </c:pt>
              </c:numCache>
            </c:numRef>
          </c:val>
          <c:extLst>
            <c:ext xmlns:c16="http://schemas.microsoft.com/office/drawing/2014/chart" uri="{C3380CC4-5D6E-409C-BE32-E72D297353CC}">
              <c16:uniqueId val="{00000000-B076-4385-B3B1-BB69FDD5DC6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Gender'!$C$9:$C$10</c:f>
              <c:numCache>
                <c:formatCode>General</c:formatCode>
                <c:ptCount val="2"/>
                <c:pt idx="0">
                  <c:v>0</c:v>
                </c:pt>
                <c:pt idx="1">
                  <c:v>0</c:v>
                </c:pt>
              </c:numCache>
            </c:numRef>
          </c:val>
          <c:extLst>
            <c:ext xmlns:c16="http://schemas.microsoft.com/office/drawing/2014/chart" uri="{C3380CC4-5D6E-409C-BE32-E72D297353CC}">
              <c16:uniqueId val="{00000001-B076-4385-B3B1-BB69FDD5DC6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Gender'!$D$9:$D$10</c:f>
              <c:numCache>
                <c:formatCode>General</c:formatCode>
                <c:ptCount val="2"/>
                <c:pt idx="0">
                  <c:v>0</c:v>
                </c:pt>
                <c:pt idx="1">
                  <c:v>0</c:v>
                </c:pt>
              </c:numCache>
            </c:numRef>
          </c:val>
          <c:extLst>
            <c:ext xmlns:c16="http://schemas.microsoft.com/office/drawing/2014/chart" uri="{C3380CC4-5D6E-409C-BE32-E72D297353CC}">
              <c16:uniqueId val="{00000002-B076-4385-B3B1-BB69FDD5DC68}"/>
            </c:ext>
          </c:extLst>
        </c:ser>
        <c:dLbls>
          <c:dLblPos val="outEnd"/>
          <c:showLegendKey val="0"/>
          <c:showVal val="1"/>
          <c:showCatName val="0"/>
          <c:showSerName val="0"/>
          <c:showPercent val="0"/>
          <c:showBubbleSize val="0"/>
        </c:dLbls>
        <c:gapWidth val="219"/>
        <c:overlap val="-27"/>
        <c:axId val="322528768"/>
        <c:axId val="322529328"/>
      </c:barChart>
      <c:catAx>
        <c:axId val="322528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9328"/>
        <c:crosses val="autoZero"/>
        <c:auto val="1"/>
        <c:lblAlgn val="ctr"/>
        <c:lblOffset val="100"/>
        <c:noMultiLvlLbl val="0"/>
      </c:catAx>
      <c:valAx>
        <c:axId val="322529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28768"/>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a:t>
            </a:r>
            <a:r>
              <a:rPr lang="en-US" b="1" baseline="0"/>
              <a:t> Ratio for Dismissal by Gender</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Gender'!$A$9:$A$10</c:f>
              <c:strCache>
                <c:ptCount val="2"/>
                <c:pt idx="0">
                  <c:v>Female</c:v>
                </c:pt>
                <c:pt idx="1">
                  <c:v>Male</c:v>
                </c:pt>
              </c:strCache>
            </c:strRef>
          </c:cat>
          <c:val>
            <c:numRef>
              <c:f>'Dismissal Gender'!$I$9:$I$10</c:f>
              <c:numCache>
                <c:formatCode>0.00</c:formatCode>
                <c:ptCount val="2"/>
                <c:pt idx="0">
                  <c:v>0</c:v>
                </c:pt>
                <c:pt idx="1">
                  <c:v>0</c:v>
                </c:pt>
              </c:numCache>
            </c:numRef>
          </c:val>
          <c:extLst>
            <c:ext xmlns:c16="http://schemas.microsoft.com/office/drawing/2014/chart" uri="{C3380CC4-5D6E-409C-BE32-E72D297353CC}">
              <c16:uniqueId val="{00000000-8CA4-4B5C-9F7C-2BEF8679128C}"/>
            </c:ext>
          </c:extLst>
        </c:ser>
        <c:dLbls>
          <c:dLblPos val="outEnd"/>
          <c:showLegendKey val="0"/>
          <c:showVal val="1"/>
          <c:showCatName val="0"/>
          <c:showSerName val="0"/>
          <c:showPercent val="0"/>
          <c:showBubbleSize val="0"/>
        </c:dLbls>
        <c:gapWidth val="219"/>
        <c:overlap val="-27"/>
        <c:axId val="322532128"/>
        <c:axId val="322532688"/>
      </c:barChart>
      <c:catAx>
        <c:axId val="3225321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32688"/>
        <c:crosses val="autoZero"/>
        <c:auto val="1"/>
        <c:lblAlgn val="ctr"/>
        <c:lblOffset val="100"/>
        <c:noMultiLvlLbl val="0"/>
      </c:catAx>
      <c:valAx>
        <c:axId val="32253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25321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 by IEP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IEP'!$B$9:$B$10</c:f>
              <c:numCache>
                <c:formatCode>General</c:formatCode>
                <c:ptCount val="2"/>
                <c:pt idx="0">
                  <c:v>0</c:v>
                </c:pt>
                <c:pt idx="1">
                  <c:v>0</c:v>
                </c:pt>
              </c:numCache>
            </c:numRef>
          </c:val>
          <c:extLst>
            <c:ext xmlns:c16="http://schemas.microsoft.com/office/drawing/2014/chart" uri="{C3380CC4-5D6E-409C-BE32-E72D297353CC}">
              <c16:uniqueId val="{00000000-DB19-44ED-9A55-069A82522B2C}"/>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IEP'!$C$9:$C$10</c:f>
              <c:numCache>
                <c:formatCode>General</c:formatCode>
                <c:ptCount val="2"/>
                <c:pt idx="0">
                  <c:v>0</c:v>
                </c:pt>
                <c:pt idx="1">
                  <c:v>0</c:v>
                </c:pt>
              </c:numCache>
            </c:numRef>
          </c:val>
          <c:extLst>
            <c:ext xmlns:c16="http://schemas.microsoft.com/office/drawing/2014/chart" uri="{C3380CC4-5D6E-409C-BE32-E72D297353CC}">
              <c16:uniqueId val="{00000001-DB19-44ED-9A55-069A82522B2C}"/>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IEP'!$D$9:$D$10</c:f>
              <c:numCache>
                <c:formatCode>General</c:formatCode>
                <c:ptCount val="2"/>
                <c:pt idx="0">
                  <c:v>0</c:v>
                </c:pt>
                <c:pt idx="1">
                  <c:v>0</c:v>
                </c:pt>
              </c:numCache>
            </c:numRef>
          </c:val>
          <c:extLst>
            <c:ext xmlns:c16="http://schemas.microsoft.com/office/drawing/2014/chart" uri="{C3380CC4-5D6E-409C-BE32-E72D297353CC}">
              <c16:uniqueId val="{00000002-DB19-44ED-9A55-069A82522B2C}"/>
            </c:ext>
          </c:extLst>
        </c:ser>
        <c:dLbls>
          <c:dLblPos val="outEnd"/>
          <c:showLegendKey val="0"/>
          <c:showVal val="1"/>
          <c:showCatName val="0"/>
          <c:showSerName val="0"/>
          <c:showPercent val="0"/>
          <c:showBubbleSize val="0"/>
        </c:dLbls>
        <c:gapWidth val="219"/>
        <c:overlap val="-27"/>
        <c:axId val="320740880"/>
        <c:axId val="320741440"/>
      </c:barChart>
      <c:catAx>
        <c:axId val="3207408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1440"/>
        <c:crosses val="autoZero"/>
        <c:auto val="1"/>
        <c:lblAlgn val="ctr"/>
        <c:lblOffset val="100"/>
        <c:noMultiLvlLbl val="0"/>
      </c:catAx>
      <c:valAx>
        <c:axId val="3207414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088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 by IEP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IEP'!$A$9:$A$10</c:f>
              <c:strCache>
                <c:ptCount val="2"/>
                <c:pt idx="0">
                  <c:v>Children with IEPs</c:v>
                </c:pt>
                <c:pt idx="1">
                  <c:v>GenEd children</c:v>
                </c:pt>
              </c:strCache>
            </c:strRef>
          </c:cat>
          <c:val>
            <c:numRef>
              <c:f>'Dismissal IEP'!$I$9:$I$10</c:f>
              <c:numCache>
                <c:formatCode>0.00</c:formatCode>
                <c:ptCount val="2"/>
                <c:pt idx="0">
                  <c:v>0</c:v>
                </c:pt>
                <c:pt idx="1">
                  <c:v>0</c:v>
                </c:pt>
              </c:numCache>
            </c:numRef>
          </c:val>
          <c:extLst>
            <c:ext xmlns:c16="http://schemas.microsoft.com/office/drawing/2014/chart" uri="{C3380CC4-5D6E-409C-BE32-E72D297353CC}">
              <c16:uniqueId val="{00000000-C66B-485D-9575-22FC0C2AEBB2}"/>
            </c:ext>
          </c:extLst>
        </c:ser>
        <c:dLbls>
          <c:dLblPos val="outEnd"/>
          <c:showLegendKey val="0"/>
          <c:showVal val="1"/>
          <c:showCatName val="0"/>
          <c:showSerName val="0"/>
          <c:showPercent val="0"/>
          <c:showBubbleSize val="0"/>
        </c:dLbls>
        <c:gapWidth val="219"/>
        <c:overlap val="-27"/>
        <c:axId val="320744240"/>
        <c:axId val="320744800"/>
      </c:barChart>
      <c:catAx>
        <c:axId val="320744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4800"/>
        <c:crosses val="autoZero"/>
        <c:auto val="1"/>
        <c:lblAlgn val="ctr"/>
        <c:lblOffset val="100"/>
        <c:noMultiLvlLbl val="0"/>
      </c:catAx>
      <c:valAx>
        <c:axId val="320744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4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Dismissals by DLL Status</a:t>
            </a:r>
          </a:p>
        </c:rich>
      </c:tx>
      <c:overlay val="0"/>
      <c:spPr>
        <a:noFill/>
        <a:ln>
          <a:noFill/>
        </a:ln>
        <a:effectLst/>
      </c:spPr>
    </c:title>
    <c:autoTitleDeleted val="0"/>
    <c:plotArea>
      <c:layout/>
      <c:barChart>
        <c:barDir val="col"/>
        <c:grouping val="clustered"/>
        <c:varyColors val="0"/>
        <c:ser>
          <c:idx val="0"/>
          <c:order val="0"/>
          <c:tx>
            <c:v>Total Enrollment</c:v>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DLL'!$B$9:$B$10</c:f>
              <c:numCache>
                <c:formatCode>General</c:formatCode>
                <c:ptCount val="2"/>
                <c:pt idx="0">
                  <c:v>0</c:v>
                </c:pt>
                <c:pt idx="1">
                  <c:v>0</c:v>
                </c:pt>
              </c:numCache>
            </c:numRef>
          </c:val>
          <c:extLst>
            <c:ext xmlns:c16="http://schemas.microsoft.com/office/drawing/2014/chart" uri="{C3380CC4-5D6E-409C-BE32-E72D297353CC}">
              <c16:uniqueId val="{00000000-3430-4806-85DB-EBAFB12F9248}"/>
            </c:ext>
          </c:extLst>
        </c:ser>
        <c:ser>
          <c:idx val="1"/>
          <c:order val="1"/>
          <c:tx>
            <c:v>Total # of Children w/ BIRs</c:v>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DLL'!$C$9:$C$10</c:f>
              <c:numCache>
                <c:formatCode>General</c:formatCode>
                <c:ptCount val="2"/>
                <c:pt idx="0">
                  <c:v>0</c:v>
                </c:pt>
                <c:pt idx="1">
                  <c:v>0</c:v>
                </c:pt>
              </c:numCache>
            </c:numRef>
          </c:val>
          <c:extLst>
            <c:ext xmlns:c16="http://schemas.microsoft.com/office/drawing/2014/chart" uri="{C3380CC4-5D6E-409C-BE32-E72D297353CC}">
              <c16:uniqueId val="{00000001-3430-4806-85DB-EBAFB12F9248}"/>
            </c:ext>
          </c:extLst>
        </c:ser>
        <c:ser>
          <c:idx val="2"/>
          <c:order val="2"/>
          <c:tx>
            <c:v>Total # of BIRs</c:v>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DLL'!$D$9:$D$10</c:f>
              <c:numCache>
                <c:formatCode>General</c:formatCode>
                <c:ptCount val="2"/>
                <c:pt idx="0">
                  <c:v>0</c:v>
                </c:pt>
                <c:pt idx="1">
                  <c:v>0</c:v>
                </c:pt>
              </c:numCache>
            </c:numRef>
          </c:val>
          <c:extLst>
            <c:ext xmlns:c16="http://schemas.microsoft.com/office/drawing/2014/chart" uri="{C3380CC4-5D6E-409C-BE32-E72D297353CC}">
              <c16:uniqueId val="{00000002-3430-4806-85DB-EBAFB12F9248}"/>
            </c:ext>
          </c:extLst>
        </c:ser>
        <c:dLbls>
          <c:dLblPos val="outEnd"/>
          <c:showLegendKey val="0"/>
          <c:showVal val="1"/>
          <c:showCatName val="0"/>
          <c:showSerName val="0"/>
          <c:showPercent val="0"/>
          <c:showBubbleSize val="0"/>
        </c:dLbls>
        <c:gapWidth val="219"/>
        <c:overlap val="-27"/>
        <c:axId val="320748720"/>
        <c:axId val="320749280"/>
      </c:barChart>
      <c:catAx>
        <c:axId val="3207487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9280"/>
        <c:crosses val="autoZero"/>
        <c:auto val="1"/>
        <c:lblAlgn val="ctr"/>
        <c:lblOffset val="100"/>
        <c:noMultiLvlLbl val="0"/>
      </c:catAx>
      <c:valAx>
        <c:axId val="3207492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48720"/>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Risk Ratio for</a:t>
            </a:r>
            <a:r>
              <a:rPr lang="en-US" b="1" baseline="0"/>
              <a:t> Dismissals by DLL Status</a:t>
            </a:r>
          </a:p>
          <a:p>
            <a:pPr>
              <a:defRPr sz="1400" b="0" i="0" u="none" strike="noStrike" kern="1200" spc="0" baseline="0">
                <a:solidFill>
                  <a:schemeClr val="tx1">
                    <a:lumMod val="65000"/>
                    <a:lumOff val="35000"/>
                  </a:schemeClr>
                </a:solidFill>
                <a:latin typeface="+mn-lt"/>
                <a:ea typeface="+mn-ea"/>
                <a:cs typeface="+mn-cs"/>
              </a:defRPr>
            </a:pPr>
            <a:r>
              <a:rPr lang="en-US" sz="1000" i="1" baseline="0"/>
              <a:t>(1.0 is equal)</a:t>
            </a:r>
            <a:endParaRPr lang="en-US" sz="1000" i="1"/>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'Dismissal DLL'!$A$9:$A$10</c:f>
              <c:strCache>
                <c:ptCount val="2"/>
                <c:pt idx="0">
                  <c:v>DLL</c:v>
                </c:pt>
                <c:pt idx="1">
                  <c:v>Non-DLL</c:v>
                </c:pt>
              </c:strCache>
            </c:strRef>
          </c:cat>
          <c:val>
            <c:numRef>
              <c:f>'Dismissal DLL'!$I$9:$I$10</c:f>
              <c:numCache>
                <c:formatCode>0.00</c:formatCode>
                <c:ptCount val="2"/>
                <c:pt idx="0">
                  <c:v>0</c:v>
                </c:pt>
                <c:pt idx="1">
                  <c:v>0</c:v>
                </c:pt>
              </c:numCache>
            </c:numRef>
          </c:val>
          <c:extLst>
            <c:ext xmlns:c16="http://schemas.microsoft.com/office/drawing/2014/chart" uri="{C3380CC4-5D6E-409C-BE32-E72D297353CC}">
              <c16:uniqueId val="{00000000-4EF3-4D02-9F3C-DF1C810950A8}"/>
            </c:ext>
          </c:extLst>
        </c:ser>
        <c:dLbls>
          <c:dLblPos val="outEnd"/>
          <c:showLegendKey val="0"/>
          <c:showVal val="1"/>
          <c:showCatName val="0"/>
          <c:showSerName val="0"/>
          <c:showPercent val="0"/>
          <c:showBubbleSize val="0"/>
        </c:dLbls>
        <c:gapWidth val="219"/>
        <c:overlap val="-27"/>
        <c:axId val="320752080"/>
        <c:axId val="320752640"/>
      </c:barChart>
      <c:catAx>
        <c:axId val="3207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52640"/>
        <c:crosses val="autoZero"/>
        <c:auto val="1"/>
        <c:lblAlgn val="ctr"/>
        <c:lblOffset val="100"/>
        <c:noMultiLvlLbl val="0"/>
      </c:catAx>
      <c:valAx>
        <c:axId val="3207526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3207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 id="15">
  <a:schemeClr val="accent2"/>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tx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solidFill>
    </cs:spPr>
  </cs:downBar>
  <cs:dropLine>
    <cs:lnRef idx="0"/>
    <cs:fillRef idx="0"/>
    <cs:effectRef idx="0"/>
    <cs:fontRef idx="minor">
      <a:schemeClr val="tx1"/>
    </cs:fontRef>
  </cs:dropLine>
  <cs:errorBar>
    <cs:lnRef idx="0"/>
    <cs:fillRef idx="0"/>
    <cs:effectRef idx="0"/>
    <cs:fontRef idx="minor">
      <a:schemeClr val="tx1"/>
    </cs:fontRef>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a:solidFill>
          <a:schemeClr val="tx1">
            <a:lumMod val="15000"/>
            <a:lumOff val="85000"/>
            <a:lumOff val="10000"/>
          </a:schemeClr>
        </a:solidFill>
      </a:ln>
    </cs:spPr>
  </cs:gridlineMinor>
  <cs:hiLoLine>
    <cs:lnRef idx="0"/>
    <cs:fillRef idx="0"/>
    <cs:effectRef idx="0"/>
    <cs:fontRef idx="minor">
      <a:schemeClr val="tx1"/>
    </cs:fontRef>
  </cs:hiLoLine>
  <cs:leaderLine>
    <cs:lnRef idx="0"/>
    <cs:fillRef idx="0"/>
    <cs:effectRef idx="0"/>
    <cs:fontRef idx="minor">
      <a:schemeClr val="tx1"/>
    </cs:fontRef>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2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dk1">
            <a:lumMod val="75000"/>
            <a:lumOff val="25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dk1">
            <a:lumMod val="75000"/>
            <a:lumOff val="25000"/>
          </a:schemeClr>
        </a:solidFill>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0.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6.xml"/><Relationship Id="rId2" Type="http://schemas.openxmlformats.org/officeDocument/2006/relationships/chart" Target="../charts/chart15.xml"/><Relationship Id="rId1" Type="http://schemas.openxmlformats.org/officeDocument/2006/relationships/chart" Target="../charts/chart1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chart" Target="../charts/chart18.xml"/><Relationship Id="rId1" Type="http://schemas.openxmlformats.org/officeDocument/2006/relationships/chart" Target="../charts/chart17.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s>
</file>

<file path=xl/drawings/_rels/drawing8.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s>
</file>

<file path=xl/drawings/_rels/drawing9.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39.xml"/><Relationship Id="rId3" Type="http://schemas.openxmlformats.org/officeDocument/2006/relationships/chart" Target="../charts/chart34.xml"/><Relationship Id="rId7" Type="http://schemas.openxmlformats.org/officeDocument/2006/relationships/chart" Target="../charts/chart38.xml"/><Relationship Id="rId2" Type="http://schemas.openxmlformats.org/officeDocument/2006/relationships/chart" Target="../charts/chart33.xml"/><Relationship Id="rId1" Type="http://schemas.openxmlformats.org/officeDocument/2006/relationships/chart" Target="../charts/chart32.xml"/><Relationship Id="rId6" Type="http://schemas.openxmlformats.org/officeDocument/2006/relationships/chart" Target="../charts/chart37.xml"/><Relationship Id="rId5" Type="http://schemas.openxmlformats.org/officeDocument/2006/relationships/chart" Target="../charts/chart36.xml"/><Relationship Id="rId4" Type="http://schemas.openxmlformats.org/officeDocument/2006/relationships/chart" Target="../charts/chart35.xml"/></Relationships>
</file>

<file path=xl/drawings/_rels/drawing12.xml.rels><?xml version="1.0" encoding="UTF-8" standalone="yes"?>
<Relationships xmlns="http://schemas.openxmlformats.org/package/2006/relationships"><Relationship Id="rId8" Type="http://schemas.openxmlformats.org/officeDocument/2006/relationships/chart" Target="../charts/chart47.xml"/><Relationship Id="rId3" Type="http://schemas.openxmlformats.org/officeDocument/2006/relationships/chart" Target="../charts/chart42.xml"/><Relationship Id="rId7" Type="http://schemas.openxmlformats.org/officeDocument/2006/relationships/chart" Target="../charts/chart46.xml"/><Relationship Id="rId2" Type="http://schemas.openxmlformats.org/officeDocument/2006/relationships/chart" Target="../charts/chart41.xml"/><Relationship Id="rId1" Type="http://schemas.openxmlformats.org/officeDocument/2006/relationships/chart" Target="../charts/chart40.xml"/><Relationship Id="rId6" Type="http://schemas.openxmlformats.org/officeDocument/2006/relationships/chart" Target="../charts/chart45.xml"/><Relationship Id="rId5" Type="http://schemas.openxmlformats.org/officeDocument/2006/relationships/chart" Target="../charts/chart44.xml"/><Relationship Id="rId4" Type="http://schemas.openxmlformats.org/officeDocument/2006/relationships/chart" Target="../charts/chart43.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17.xml.rels><?xml version="1.0" encoding="UTF-8" standalone="yes"?>
<Relationships xmlns="http://schemas.openxmlformats.org/package/2006/relationships"><Relationship Id="rId2" Type="http://schemas.openxmlformats.org/officeDocument/2006/relationships/chart" Target="../charts/chart55.xml"/><Relationship Id="rId1" Type="http://schemas.openxmlformats.org/officeDocument/2006/relationships/chart" Target="../charts/chart54.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63.xml"/><Relationship Id="rId1" Type="http://schemas.openxmlformats.org/officeDocument/2006/relationships/chart" Target="../charts/chart62.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65.xml"/><Relationship Id="rId1" Type="http://schemas.openxmlformats.org/officeDocument/2006/relationships/chart" Target="../charts/chart64.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25.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73.xml"/><Relationship Id="rId1" Type="http://schemas.openxmlformats.org/officeDocument/2006/relationships/chart" Target="../charts/chart72.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75.xml"/><Relationship Id="rId1" Type="http://schemas.openxmlformats.org/officeDocument/2006/relationships/chart" Target="../charts/chart74.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77.xml"/><Relationship Id="rId1" Type="http://schemas.openxmlformats.org/officeDocument/2006/relationships/chart" Target="../charts/chart76.xml"/></Relationships>
</file>

<file path=xl/drawings/_rels/drawing30.xml.rels><?xml version="1.0" encoding="UTF-8" standalone="yes"?>
<Relationships xmlns="http://schemas.openxmlformats.org/package/2006/relationships"><Relationship Id="rId2" Type="http://schemas.openxmlformats.org/officeDocument/2006/relationships/chart" Target="../charts/chart79.xml"/><Relationship Id="rId1" Type="http://schemas.openxmlformats.org/officeDocument/2006/relationships/chart" Target="../charts/chart78.xml"/></Relationships>
</file>

<file path=xl/drawings/drawing1.xml><?xml version="1.0" encoding="utf-8"?>
<xdr:wsDr xmlns:xdr="http://schemas.openxmlformats.org/drawingml/2006/spreadsheetDrawing" xmlns:a="http://schemas.openxmlformats.org/drawingml/2006/main">
  <xdr:twoCellAnchor editAs="oneCell">
    <xdr:from>
      <xdr:col>2</xdr:col>
      <xdr:colOff>571500</xdr:colOff>
      <xdr:row>1</xdr:row>
      <xdr:rowOff>38101</xdr:rowOff>
    </xdr:from>
    <xdr:to>
      <xdr:col>13</xdr:col>
      <xdr:colOff>161925</xdr:colOff>
      <xdr:row>12</xdr:row>
      <xdr:rowOff>8893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790700" y="228601"/>
          <a:ext cx="6334125" cy="206629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6</xdr:row>
      <xdr:rowOff>76198</xdr:rowOff>
    </xdr:from>
    <xdr:to>
      <xdr:col>13</xdr:col>
      <xdr:colOff>47625</xdr:colOff>
      <xdr:row>30</xdr:row>
      <xdr:rowOff>76198</xdr:rowOff>
    </xdr:to>
    <xdr:graphicFrame macro="">
      <xdr:nvGraphicFramePr>
        <xdr:cNvPr id="10" name="Chart 1">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31</xdr:row>
      <xdr:rowOff>0</xdr:rowOff>
    </xdr:from>
    <xdr:to>
      <xdr:col>13</xdr:col>
      <xdr:colOff>47625</xdr:colOff>
      <xdr:row>55</xdr:row>
      <xdr:rowOff>0</xdr:rowOff>
    </xdr:to>
    <xdr:graphicFrame macro="">
      <xdr:nvGraphicFramePr>
        <xdr:cNvPr id="9" name="Chart 8">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77</xdr:row>
      <xdr:rowOff>190499</xdr:rowOff>
    </xdr:from>
    <xdr:to>
      <xdr:col>13</xdr:col>
      <xdr:colOff>47625</xdr:colOff>
      <xdr:row>101</xdr:row>
      <xdr:rowOff>190499</xdr:rowOff>
    </xdr:to>
    <xdr:graphicFrame macro="">
      <xdr:nvGraphicFramePr>
        <xdr:cNvPr id="11" name="Chart 10">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0</xdr:colOff>
      <xdr:row>78</xdr:row>
      <xdr:rowOff>0</xdr:rowOff>
    </xdr:from>
    <xdr:to>
      <xdr:col>24</xdr:col>
      <xdr:colOff>1038225</xdr:colOff>
      <xdr:row>102</xdr:row>
      <xdr:rowOff>0</xdr:rowOff>
    </xdr:to>
    <xdr:graphicFrame macro="">
      <xdr:nvGraphicFramePr>
        <xdr:cNvPr id="13" name="Chart 12">
          <a:extLst>
            <a:ext uri="{FF2B5EF4-FFF2-40B4-BE49-F238E27FC236}">
              <a16:creationId xmlns:a16="http://schemas.microsoft.com/office/drawing/2014/main" id="{00000000-0008-0000-06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104</xdr:row>
      <xdr:rowOff>0</xdr:rowOff>
    </xdr:from>
    <xdr:to>
      <xdr:col>13</xdr:col>
      <xdr:colOff>47625</xdr:colOff>
      <xdr:row>128</xdr:row>
      <xdr:rowOff>0</xdr:rowOff>
    </xdr:to>
    <xdr:graphicFrame macro="">
      <xdr:nvGraphicFramePr>
        <xdr:cNvPr id="19" name="Chart 18">
          <a:extLst>
            <a:ext uri="{FF2B5EF4-FFF2-40B4-BE49-F238E27FC236}">
              <a16:creationId xmlns:a16="http://schemas.microsoft.com/office/drawing/2014/main" id="{00000000-0008-0000-06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9525</xdr:colOff>
      <xdr:row>104</xdr:row>
      <xdr:rowOff>0</xdr:rowOff>
    </xdr:from>
    <xdr:to>
      <xdr:col>24</xdr:col>
      <xdr:colOff>1047750</xdr:colOff>
      <xdr:row>128</xdr:row>
      <xdr:rowOff>0</xdr:rowOff>
    </xdr:to>
    <xdr:graphicFrame macro="">
      <xdr:nvGraphicFramePr>
        <xdr:cNvPr id="20" name="Chart 19">
          <a:extLst>
            <a:ext uri="{FF2B5EF4-FFF2-40B4-BE49-F238E27FC236}">
              <a16:creationId xmlns:a16="http://schemas.microsoft.com/office/drawing/2014/main" id="{00000000-0008-0000-06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0</xdr:colOff>
      <xdr:row>130</xdr:row>
      <xdr:rowOff>0</xdr:rowOff>
    </xdr:from>
    <xdr:to>
      <xdr:col>24</xdr:col>
      <xdr:colOff>1038225</xdr:colOff>
      <xdr:row>154</xdr:row>
      <xdr:rowOff>0</xdr:rowOff>
    </xdr:to>
    <xdr:graphicFrame macro="">
      <xdr:nvGraphicFramePr>
        <xdr:cNvPr id="22" name="Chart 21">
          <a:extLst>
            <a:ext uri="{FF2B5EF4-FFF2-40B4-BE49-F238E27FC236}">
              <a16:creationId xmlns:a16="http://schemas.microsoft.com/office/drawing/2014/main" id="{00000000-0008-0000-06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14</xdr:col>
      <xdr:colOff>0</xdr:colOff>
      <xdr:row>31</xdr:row>
      <xdr:rowOff>0</xdr:rowOff>
    </xdr:from>
    <xdr:to>
      <xdr:col>24</xdr:col>
      <xdr:colOff>1038225</xdr:colOff>
      <xdr:row>55</xdr:row>
      <xdr:rowOff>0</xdr:rowOff>
    </xdr:to>
    <xdr:graphicFrame macro="">
      <xdr:nvGraphicFramePr>
        <xdr:cNvPr id="12" name="Chart 4">
          <a:extLst>
            <a:ext uri="{FF2B5EF4-FFF2-40B4-BE49-F238E27FC236}">
              <a16:creationId xmlns:a16="http://schemas.microsoft.com/office/drawing/2014/main" id="{00000000-0008-0000-06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56</xdr:row>
      <xdr:rowOff>0</xdr:rowOff>
    </xdr:from>
    <xdr:to>
      <xdr:col>13</xdr:col>
      <xdr:colOff>47625</xdr:colOff>
      <xdr:row>77</xdr:row>
      <xdr:rowOff>0</xdr:rowOff>
    </xdr:to>
    <xdr:graphicFrame macro="">
      <xdr:nvGraphicFramePr>
        <xdr:cNvPr id="14" name="Chart 2">
          <a:extLst>
            <a:ext uri="{FF2B5EF4-FFF2-40B4-BE49-F238E27FC236}">
              <a16:creationId xmlns:a16="http://schemas.microsoft.com/office/drawing/2014/main" id="{00000000-0008-0000-06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130</xdr:row>
      <xdr:rowOff>0</xdr:rowOff>
    </xdr:from>
    <xdr:to>
      <xdr:col>13</xdr:col>
      <xdr:colOff>47625</xdr:colOff>
      <xdr:row>154</xdr:row>
      <xdr:rowOff>0</xdr:rowOff>
    </xdr:to>
    <xdr:graphicFrame macro="">
      <xdr:nvGraphicFramePr>
        <xdr:cNvPr id="15" name="Chart 14">
          <a:extLst>
            <a:ext uri="{FF2B5EF4-FFF2-40B4-BE49-F238E27FC236}">
              <a16:creationId xmlns:a16="http://schemas.microsoft.com/office/drawing/2014/main" id="{00000000-0008-0000-06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156</xdr:row>
      <xdr:rowOff>0</xdr:rowOff>
    </xdr:from>
    <xdr:to>
      <xdr:col>13</xdr:col>
      <xdr:colOff>47625</xdr:colOff>
      <xdr:row>180</xdr:row>
      <xdr:rowOff>0</xdr:rowOff>
    </xdr:to>
    <xdr:graphicFrame macro="">
      <xdr:nvGraphicFramePr>
        <xdr:cNvPr id="17" name="Chart 16">
          <a:extLst>
            <a:ext uri="{FF2B5EF4-FFF2-40B4-BE49-F238E27FC236}">
              <a16:creationId xmlns:a16="http://schemas.microsoft.com/office/drawing/2014/main" id="{00000000-0008-0000-06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8</xdr:col>
      <xdr:colOff>600075</xdr:colOff>
      <xdr:row>1</xdr:row>
      <xdr:rowOff>171450</xdr:rowOff>
    </xdr:from>
    <xdr:to>
      <xdr:col>29</xdr:col>
      <xdr:colOff>523875</xdr:colOff>
      <xdr:row>36</xdr:row>
      <xdr:rowOff>114300</xdr:rowOff>
    </xdr:to>
    <xdr:graphicFrame macro="">
      <xdr:nvGraphicFramePr>
        <xdr:cNvPr id="5122" name="Chart 4">
          <a:extLst>
            <a:ext uri="{FF2B5EF4-FFF2-40B4-BE49-F238E27FC236}">
              <a16:creationId xmlns:a16="http://schemas.microsoft.com/office/drawing/2014/main" id="{00000000-0008-0000-0700-000002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400050</xdr:colOff>
      <xdr:row>1</xdr:row>
      <xdr:rowOff>180975</xdr:rowOff>
    </xdr:from>
    <xdr:to>
      <xdr:col>3</xdr:col>
      <xdr:colOff>400050</xdr:colOff>
      <xdr:row>15</xdr:row>
      <xdr:rowOff>38100</xdr:rowOff>
    </xdr:to>
    <mc:AlternateContent xmlns:mc="http://schemas.openxmlformats.org/markup-compatibility/2006" xmlns:a14="http://schemas.microsoft.com/office/drawing/2010/main">
      <mc:Choice Requires="a14">
        <xdr:graphicFrame macro="">
          <xdr:nvGraphicFramePr>
            <xdr:cNvPr id="2" name="Classroom ID 7">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microsoft.com/office/drawing/2010/slicer">
              <sle:slicer xmlns:sle="http://schemas.microsoft.com/office/drawing/2010/slicer" name="Classroom ID 7"/>
            </a:graphicData>
          </a:graphic>
        </xdr:graphicFrame>
      </mc:Choice>
      <mc:Fallback xmlns="">
        <xdr:sp macro="" textlink="">
          <xdr:nvSpPr>
            <xdr:cNvPr id="0" name=""/>
            <xdr:cNvSpPr>
              <a:spLocks noTextEdit="1"/>
            </xdr:cNvSpPr>
          </xdr:nvSpPr>
          <xdr:spPr>
            <a:xfrm>
              <a:off x="40005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400050</xdr:colOff>
      <xdr:row>15</xdr:row>
      <xdr:rowOff>152400</xdr:rowOff>
    </xdr:from>
    <xdr:to>
      <xdr:col>3</xdr:col>
      <xdr:colOff>400050</xdr:colOff>
      <xdr:row>29</xdr:row>
      <xdr:rowOff>9525</xdr:rowOff>
    </xdr:to>
    <mc:AlternateContent xmlns:mc="http://schemas.openxmlformats.org/markup-compatibility/2006" xmlns:a14="http://schemas.microsoft.com/office/drawing/2010/main">
      <mc:Choice Requires="a14">
        <xdr:graphicFrame macro="">
          <xdr:nvGraphicFramePr>
            <xdr:cNvPr id="3" name="Month">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400050" y="2819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17</xdr:col>
      <xdr:colOff>276224</xdr:colOff>
      <xdr:row>16</xdr:row>
      <xdr:rowOff>180974</xdr:rowOff>
    </xdr:from>
    <xdr:to>
      <xdr:col>51</xdr:col>
      <xdr:colOff>609599</xdr:colOff>
      <xdr:row>49</xdr:row>
      <xdr:rowOff>114300</xdr:rowOff>
    </xdr:to>
    <xdr:graphicFrame macro="">
      <xdr:nvGraphicFramePr>
        <xdr:cNvPr id="2" name="Chart 4">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142875</xdr:colOff>
      <xdr:row>2</xdr:row>
      <xdr:rowOff>0</xdr:rowOff>
    </xdr:from>
    <xdr:to>
      <xdr:col>4</xdr:col>
      <xdr:colOff>783318</xdr:colOff>
      <xdr:row>15</xdr:row>
      <xdr:rowOff>47625</xdr:rowOff>
    </xdr:to>
    <mc:AlternateContent xmlns:mc="http://schemas.openxmlformats.org/markup-compatibility/2006" xmlns:a14="http://schemas.microsoft.com/office/drawing/2010/main">
      <mc:Choice Requires="a14">
        <xdr:graphicFrame macro="">
          <xdr:nvGraphicFramePr>
            <xdr:cNvPr id="11" name="Child ID 1">
              <a:extLst>
                <a:ext uri="{FF2B5EF4-FFF2-40B4-BE49-F238E27FC236}">
                  <a16:creationId xmlns:a16="http://schemas.microsoft.com/office/drawing/2014/main" id="{00000000-0008-0000-0800-00000B000000}"/>
                </a:ext>
              </a:extLst>
            </xdr:cNvPr>
            <xdr:cNvGraphicFramePr/>
          </xdr:nvGraphicFramePr>
          <xdr:xfrm>
            <a:off x="0" y="0"/>
            <a:ext cx="0" cy="0"/>
          </xdr:xfrm>
          <a:graphic>
            <a:graphicData uri="http://schemas.microsoft.com/office/drawing/2010/slicer">
              <sle:slicer xmlns:sle="http://schemas.microsoft.com/office/drawing/2010/slicer" name="Child ID 1"/>
            </a:graphicData>
          </a:graphic>
        </xdr:graphicFrame>
      </mc:Choice>
      <mc:Fallback xmlns="">
        <xdr:sp macro="" textlink="">
          <xdr:nvSpPr>
            <xdr:cNvPr id="0" name=""/>
            <xdr:cNvSpPr>
              <a:spLocks noTextEdit="1"/>
            </xdr:cNvSpPr>
          </xdr:nvSpPr>
          <xdr:spPr>
            <a:xfrm>
              <a:off x="2390775"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341086</xdr:colOff>
      <xdr:row>1</xdr:row>
      <xdr:rowOff>180975</xdr:rowOff>
    </xdr:from>
    <xdr:to>
      <xdr:col>2</xdr:col>
      <xdr:colOff>188686</xdr:colOff>
      <xdr:row>15</xdr:row>
      <xdr:rowOff>38100</xdr:rowOff>
    </xdr:to>
    <mc:AlternateContent xmlns:mc="http://schemas.openxmlformats.org/markup-compatibility/2006" xmlns:a14="http://schemas.microsoft.com/office/drawing/2010/main">
      <mc:Choice Requires="a14">
        <xdr:graphicFrame macro="">
          <xdr:nvGraphicFramePr>
            <xdr:cNvPr id="12" name="Month 7">
              <a:extLst>
                <a:ext uri="{FF2B5EF4-FFF2-40B4-BE49-F238E27FC236}">
                  <a16:creationId xmlns:a16="http://schemas.microsoft.com/office/drawing/2014/main" id="{00000000-0008-0000-0800-00000C000000}"/>
                </a:ext>
              </a:extLst>
            </xdr:cNvPr>
            <xdr:cNvGraphicFramePr/>
          </xdr:nvGraphicFramePr>
          <xdr:xfrm>
            <a:off x="0" y="0"/>
            <a:ext cx="0" cy="0"/>
          </xdr:xfrm>
          <a:graphic>
            <a:graphicData uri="http://schemas.microsoft.com/office/drawing/2010/slicer">
              <sle:slicer xmlns:sle="http://schemas.microsoft.com/office/drawing/2010/slicer" name="Month 7"/>
            </a:graphicData>
          </a:graphic>
        </xdr:graphicFrame>
      </mc:Choice>
      <mc:Fallback xmlns="">
        <xdr:sp macro="" textlink="">
          <xdr:nvSpPr>
            <xdr:cNvPr id="0" name=""/>
            <xdr:cNvSpPr>
              <a:spLocks noTextEdit="1"/>
            </xdr:cNvSpPr>
          </xdr:nvSpPr>
          <xdr:spPr>
            <a:xfrm>
              <a:off x="341086" y="362404"/>
              <a:ext cx="1884136" cy="2397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371475</xdr:colOff>
      <xdr:row>2</xdr:row>
      <xdr:rowOff>0</xdr:rowOff>
    </xdr:from>
    <xdr:to>
      <xdr:col>8</xdr:col>
      <xdr:colOff>184602</xdr:colOff>
      <xdr:row>15</xdr:row>
      <xdr:rowOff>47625</xdr:rowOff>
    </xdr:to>
    <mc:AlternateContent xmlns:mc="http://schemas.openxmlformats.org/markup-compatibility/2006" xmlns:a14="http://schemas.microsoft.com/office/drawing/2010/main">
      <mc:Choice Requires="a14">
        <xdr:graphicFrame macro="">
          <xdr:nvGraphicFramePr>
            <xdr:cNvPr id="13" name="Gender">
              <a:extLst>
                <a:ext uri="{FF2B5EF4-FFF2-40B4-BE49-F238E27FC236}">
                  <a16:creationId xmlns:a16="http://schemas.microsoft.com/office/drawing/2014/main" id="{00000000-0008-0000-0800-00000D000000}"/>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459105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0</xdr:colOff>
      <xdr:row>2</xdr:row>
      <xdr:rowOff>0</xdr:rowOff>
    </xdr:from>
    <xdr:to>
      <xdr:col>12</xdr:col>
      <xdr:colOff>19504</xdr:colOff>
      <xdr:row>15</xdr:row>
      <xdr:rowOff>47625</xdr:rowOff>
    </xdr:to>
    <mc:AlternateContent xmlns:mc="http://schemas.openxmlformats.org/markup-compatibility/2006" xmlns:a14="http://schemas.microsoft.com/office/drawing/2010/main">
      <mc:Choice Requires="a14">
        <xdr:graphicFrame macro="">
          <xdr:nvGraphicFramePr>
            <xdr:cNvPr id="14" name="DLL">
              <a:extLst>
                <a:ext uri="{FF2B5EF4-FFF2-40B4-BE49-F238E27FC236}">
                  <a16:creationId xmlns:a16="http://schemas.microsoft.com/office/drawing/2014/main" id="{00000000-0008-0000-0800-00000E000000}"/>
                </a:ext>
              </a:extLst>
            </xdr:cNvPr>
            <xdr:cNvGraphicFramePr/>
          </xdr:nvGraphicFramePr>
          <xdr:xfrm>
            <a:off x="0" y="0"/>
            <a:ext cx="0" cy="0"/>
          </xdr:xfrm>
          <a:graphic>
            <a:graphicData uri="http://schemas.microsoft.com/office/drawing/2010/slicer">
              <sle:slicer xmlns:sle="http://schemas.microsoft.com/office/drawing/2010/slicer" name="DLL"/>
            </a:graphicData>
          </a:graphic>
        </xdr:graphicFrame>
      </mc:Choice>
      <mc:Fallback xmlns="">
        <xdr:sp macro="" textlink="">
          <xdr:nvSpPr>
            <xdr:cNvPr id="0" name=""/>
            <xdr:cNvSpPr>
              <a:spLocks noTextEdit="1"/>
            </xdr:cNvSpPr>
          </xdr:nvSpPr>
          <xdr:spPr>
            <a:xfrm>
              <a:off x="664845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314325</xdr:colOff>
      <xdr:row>1</xdr:row>
      <xdr:rowOff>114300</xdr:rowOff>
    </xdr:from>
    <xdr:to>
      <xdr:col>19</xdr:col>
      <xdr:colOff>55336</xdr:colOff>
      <xdr:row>14</xdr:row>
      <xdr:rowOff>161925</xdr:rowOff>
    </xdr:to>
    <mc:AlternateContent xmlns:mc="http://schemas.openxmlformats.org/markup-compatibility/2006" xmlns:a14="http://schemas.microsoft.com/office/drawing/2010/main">
      <mc:Choice Requires="a14">
        <xdr:graphicFrame macro="">
          <xdr:nvGraphicFramePr>
            <xdr:cNvPr id="15" name="IEP">
              <a:extLst>
                <a:ext uri="{FF2B5EF4-FFF2-40B4-BE49-F238E27FC236}">
                  <a16:creationId xmlns:a16="http://schemas.microsoft.com/office/drawing/2014/main" id="{00000000-0008-0000-0800-00000F000000}"/>
                </a:ext>
              </a:extLst>
            </xdr:cNvPr>
            <xdr:cNvGraphicFramePr/>
          </xdr:nvGraphicFramePr>
          <xdr:xfrm>
            <a:off x="0" y="0"/>
            <a:ext cx="0" cy="0"/>
          </xdr:xfrm>
          <a:graphic>
            <a:graphicData uri="http://schemas.microsoft.com/office/drawing/2010/slicer">
              <sle:slicer xmlns:sle="http://schemas.microsoft.com/office/drawing/2010/slicer" name="IEP"/>
            </a:graphicData>
          </a:graphic>
        </xdr:graphicFrame>
      </mc:Choice>
      <mc:Fallback xmlns="">
        <xdr:sp macro="" textlink="">
          <xdr:nvSpPr>
            <xdr:cNvPr id="0" name=""/>
            <xdr:cNvSpPr>
              <a:spLocks noTextEdit="1"/>
            </xdr:cNvSpPr>
          </xdr:nvSpPr>
          <xdr:spPr>
            <a:xfrm>
              <a:off x="848677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200025</xdr:colOff>
      <xdr:row>1</xdr:row>
      <xdr:rowOff>114300</xdr:rowOff>
    </xdr:from>
    <xdr:to>
      <xdr:col>27</xdr:col>
      <xdr:colOff>161925</xdr:colOff>
      <xdr:row>14</xdr:row>
      <xdr:rowOff>161925</xdr:rowOff>
    </xdr:to>
    <mc:AlternateContent xmlns:mc="http://schemas.openxmlformats.org/markup-compatibility/2006" xmlns:a14="http://schemas.microsoft.com/office/drawing/2010/main">
      <mc:Choice Requires="a14">
        <xdr:graphicFrame macro="">
          <xdr:nvGraphicFramePr>
            <xdr:cNvPr id="16" name="Ethnicity">
              <a:extLst>
                <a:ext uri="{FF2B5EF4-FFF2-40B4-BE49-F238E27FC236}">
                  <a16:creationId xmlns:a16="http://schemas.microsoft.com/office/drawing/2014/main" id="{00000000-0008-0000-0800-000010000000}"/>
                </a:ext>
              </a:extLst>
            </xdr:cNvPr>
            <xdr:cNvGraphicFramePr/>
          </xdr:nvGraphicFramePr>
          <xdr:xfrm>
            <a:off x="0" y="0"/>
            <a:ext cx="0" cy="0"/>
          </xdr:xfrm>
          <a:graphic>
            <a:graphicData uri="http://schemas.microsoft.com/office/drawing/2010/slicer">
              <sle:slicer xmlns:sle="http://schemas.microsoft.com/office/drawing/2010/slicer" name="Ethnicity"/>
            </a:graphicData>
          </a:graphic>
        </xdr:graphicFrame>
      </mc:Choice>
      <mc:Fallback xmlns="">
        <xdr:sp macro="" textlink="">
          <xdr:nvSpPr>
            <xdr:cNvPr id="0" name=""/>
            <xdr:cNvSpPr>
              <a:spLocks noTextEdit="1"/>
            </xdr:cNvSpPr>
          </xdr:nvSpPr>
          <xdr:spPr>
            <a:xfrm>
              <a:off x="1054417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28</xdr:col>
      <xdr:colOff>85725</xdr:colOff>
      <xdr:row>1</xdr:row>
      <xdr:rowOff>85725</xdr:rowOff>
    </xdr:from>
    <xdr:to>
      <xdr:col>34</xdr:col>
      <xdr:colOff>257175</xdr:colOff>
      <xdr:row>14</xdr:row>
      <xdr:rowOff>133350</xdr:rowOff>
    </xdr:to>
    <mc:AlternateContent xmlns:mc="http://schemas.openxmlformats.org/markup-compatibility/2006" xmlns:a14="http://schemas.microsoft.com/office/drawing/2010/main">
      <mc:Choice Requires="a14">
        <xdr:graphicFrame macro="">
          <xdr:nvGraphicFramePr>
            <xdr:cNvPr id="17" name="Race 7">
              <a:extLst>
                <a:ext uri="{FF2B5EF4-FFF2-40B4-BE49-F238E27FC236}">
                  <a16:creationId xmlns:a16="http://schemas.microsoft.com/office/drawing/2014/main" id="{00000000-0008-0000-0800-000011000000}"/>
                </a:ext>
              </a:extLst>
            </xdr:cNvPr>
            <xdr:cNvGraphicFramePr/>
          </xdr:nvGraphicFramePr>
          <xdr:xfrm>
            <a:off x="0" y="0"/>
            <a:ext cx="0" cy="0"/>
          </xdr:xfrm>
          <a:graphic>
            <a:graphicData uri="http://schemas.microsoft.com/office/drawing/2010/slicer">
              <sle:slicer xmlns:sle="http://schemas.microsoft.com/office/drawing/2010/slicer" name="Race 7"/>
            </a:graphicData>
          </a:graphic>
        </xdr:graphicFrame>
      </mc:Choice>
      <mc:Fallback xmlns="">
        <xdr:sp macro="" textlink="">
          <xdr:nvSpPr>
            <xdr:cNvPr id="0" name=""/>
            <xdr:cNvSpPr>
              <a:spLocks noTextEdit="1"/>
            </xdr:cNvSpPr>
          </xdr:nvSpPr>
          <xdr:spPr>
            <a:xfrm>
              <a:off x="12573000" y="2762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35</xdr:col>
      <xdr:colOff>152400</xdr:colOff>
      <xdr:row>1</xdr:row>
      <xdr:rowOff>95250</xdr:rowOff>
    </xdr:from>
    <xdr:to>
      <xdr:col>42</xdr:col>
      <xdr:colOff>447675</xdr:colOff>
      <xdr:row>14</xdr:row>
      <xdr:rowOff>142875</xdr:rowOff>
    </xdr:to>
    <mc:AlternateContent xmlns:mc="http://schemas.openxmlformats.org/markup-compatibility/2006" xmlns:a14="http://schemas.microsoft.com/office/drawing/2010/main">
      <mc:Choice Requires="a14">
        <xdr:graphicFrame macro="">
          <xdr:nvGraphicFramePr>
            <xdr:cNvPr id="18" name="Enrollment Status">
              <a:extLst>
                <a:ext uri="{FF2B5EF4-FFF2-40B4-BE49-F238E27FC236}">
                  <a16:creationId xmlns:a16="http://schemas.microsoft.com/office/drawing/2014/main" id="{00000000-0008-0000-0800-000012000000}"/>
                </a:ext>
              </a:extLst>
            </xdr:cNvPr>
            <xdr:cNvGraphicFramePr/>
          </xdr:nvGraphicFramePr>
          <xdr:xfrm>
            <a:off x="0" y="0"/>
            <a:ext cx="0" cy="0"/>
          </xdr:xfrm>
          <a:graphic>
            <a:graphicData uri="http://schemas.microsoft.com/office/drawing/2010/slicer">
              <sle:slicer xmlns:sle="http://schemas.microsoft.com/office/drawing/2010/slicer" name="Enrollment Status"/>
            </a:graphicData>
          </a:graphic>
        </xdr:graphicFrame>
      </mc:Choice>
      <mc:Fallback xmlns="">
        <xdr:sp macro="" textlink="">
          <xdr:nvSpPr>
            <xdr:cNvPr id="0" name=""/>
            <xdr:cNvSpPr>
              <a:spLocks noTextEdit="1"/>
            </xdr:cNvSpPr>
          </xdr:nvSpPr>
          <xdr:spPr>
            <a:xfrm>
              <a:off x="14573250" y="2857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43</xdr:col>
      <xdr:colOff>180975</xdr:colOff>
      <xdr:row>1</xdr:row>
      <xdr:rowOff>114300</xdr:rowOff>
    </xdr:from>
    <xdr:to>
      <xdr:col>45</xdr:col>
      <xdr:colOff>561975</xdr:colOff>
      <xdr:row>14</xdr:row>
      <xdr:rowOff>161925</xdr:rowOff>
    </xdr:to>
    <mc:AlternateContent xmlns:mc="http://schemas.openxmlformats.org/markup-compatibility/2006" xmlns:a14="http://schemas.microsoft.com/office/drawing/2010/main">
      <mc:Choice Requires="a14">
        <xdr:graphicFrame macro="">
          <xdr:nvGraphicFramePr>
            <xdr:cNvPr id="3" name="Problem Behavior 3">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microsoft.com/office/drawing/2010/slicer">
              <sle:slicer xmlns:sle="http://schemas.microsoft.com/office/drawing/2010/slicer" name="Problem Behavior 3"/>
            </a:graphicData>
          </a:graphic>
        </xdr:graphicFrame>
      </mc:Choice>
      <mc:Fallback xmlns="">
        <xdr:sp macro="" textlink="">
          <xdr:nvSpPr>
            <xdr:cNvPr id="0" name=""/>
            <xdr:cNvSpPr>
              <a:spLocks noTextEdit="1"/>
            </xdr:cNvSpPr>
          </xdr:nvSpPr>
          <xdr:spPr>
            <a:xfrm>
              <a:off x="16621125" y="3048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400049</xdr:colOff>
      <xdr:row>66</xdr:row>
      <xdr:rowOff>19050</xdr:rowOff>
    </xdr:from>
    <xdr:to>
      <xdr:col>16</xdr:col>
      <xdr:colOff>781049</xdr:colOff>
      <xdr:row>91</xdr:row>
      <xdr:rowOff>47625</xdr:rowOff>
    </xdr:to>
    <xdr:graphicFrame macro="">
      <xdr:nvGraphicFramePr>
        <xdr:cNvPr id="7173" name="Chart 4">
          <a:extLst>
            <a:ext uri="{FF2B5EF4-FFF2-40B4-BE49-F238E27FC236}">
              <a16:creationId xmlns:a16="http://schemas.microsoft.com/office/drawing/2014/main" id="{00000000-0008-0000-0900-00000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28575</xdr:colOff>
      <xdr:row>51</xdr:row>
      <xdr:rowOff>133350</xdr:rowOff>
    </xdr:from>
    <xdr:to>
      <xdr:col>1</xdr:col>
      <xdr:colOff>1857375</xdr:colOff>
      <xdr:row>65</xdr:row>
      <xdr:rowOff>1059</xdr:rowOff>
    </xdr:to>
    <mc:AlternateContent xmlns:mc="http://schemas.openxmlformats.org/markup-compatibility/2006" xmlns:a14="http://schemas.microsoft.com/office/drawing/2010/main">
      <mc:Choice Requires="a14">
        <xdr:graphicFrame macro="">
          <xdr:nvGraphicFramePr>
            <xdr:cNvPr id="3" name="Classroom ID 5">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microsoft.com/office/drawing/2010/slicer">
              <sle:slicer xmlns:sle="http://schemas.microsoft.com/office/drawing/2010/slicer" name="Classroom ID 5"/>
            </a:graphicData>
          </a:graphic>
        </xdr:graphicFrame>
      </mc:Choice>
      <mc:Fallback xmlns="">
        <xdr:sp macro="" textlink="">
          <xdr:nvSpPr>
            <xdr:cNvPr id="0" name=""/>
            <xdr:cNvSpPr>
              <a:spLocks noTextEdit="1"/>
            </xdr:cNvSpPr>
          </xdr:nvSpPr>
          <xdr:spPr>
            <a:xfrm>
              <a:off x="733425" y="92773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2124075</xdr:colOff>
      <xdr:row>51</xdr:row>
      <xdr:rowOff>142875</xdr:rowOff>
    </xdr:from>
    <xdr:to>
      <xdr:col>2</xdr:col>
      <xdr:colOff>342900</xdr:colOff>
      <xdr:row>65</xdr:row>
      <xdr:rowOff>0</xdr:rowOff>
    </xdr:to>
    <mc:AlternateContent xmlns:mc="http://schemas.openxmlformats.org/markup-compatibility/2006" xmlns:a14="http://schemas.microsoft.com/office/drawing/2010/main">
      <mc:Choice Requires="a14">
        <xdr:graphicFrame macro="">
          <xdr:nvGraphicFramePr>
            <xdr:cNvPr id="4" name="Month 2">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microsoft.com/office/drawing/2010/slicer">
              <sle:slicer xmlns:sle="http://schemas.microsoft.com/office/drawing/2010/slicer" name="Month 2"/>
            </a:graphicData>
          </a:graphic>
        </xdr:graphicFrame>
      </mc:Choice>
      <mc:Fallback xmlns="">
        <xdr:sp macro="" textlink="">
          <xdr:nvSpPr>
            <xdr:cNvPr id="0" name=""/>
            <xdr:cNvSpPr>
              <a:spLocks noTextEdit="1"/>
            </xdr:cNvSpPr>
          </xdr:nvSpPr>
          <xdr:spPr>
            <a:xfrm>
              <a:off x="2828925" y="9477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682625</xdr:colOff>
      <xdr:row>51</xdr:row>
      <xdr:rowOff>136525</xdr:rowOff>
    </xdr:from>
    <xdr:to>
      <xdr:col>7</xdr:col>
      <xdr:colOff>252941</xdr:colOff>
      <xdr:row>64</xdr:row>
      <xdr:rowOff>184150</xdr:rowOff>
    </xdr:to>
    <mc:AlternateContent xmlns:mc="http://schemas.openxmlformats.org/markup-compatibility/2006" xmlns:a14="http://schemas.microsoft.com/office/drawing/2010/main">
      <mc:Choice Requires="a14">
        <xdr:graphicFrame macro="">
          <xdr:nvGraphicFramePr>
            <xdr:cNvPr id="5" name="Race">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microsoft.com/office/drawing/2010/slicer">
              <sle:slicer xmlns:sle="http://schemas.microsoft.com/office/drawing/2010/slicer" name="Race"/>
            </a:graphicData>
          </a:graphic>
        </xdr:graphicFrame>
      </mc:Choice>
      <mc:Fallback xmlns="">
        <xdr:sp macro="" textlink="">
          <xdr:nvSpPr>
            <xdr:cNvPr id="0" name=""/>
            <xdr:cNvSpPr>
              <a:spLocks noTextEdit="1"/>
            </xdr:cNvSpPr>
          </xdr:nvSpPr>
          <xdr:spPr>
            <a:xfrm>
              <a:off x="6978650" y="9852025"/>
              <a:ext cx="1837266"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657226</xdr:colOff>
      <xdr:row>3</xdr:row>
      <xdr:rowOff>85725</xdr:rowOff>
    </xdr:from>
    <xdr:to>
      <xdr:col>1</xdr:col>
      <xdr:colOff>2101850</xdr:colOff>
      <xdr:row>16</xdr:row>
      <xdr:rowOff>133350</xdr:rowOff>
    </xdr:to>
    <mc:AlternateContent xmlns:mc="http://schemas.openxmlformats.org/markup-compatibility/2006" xmlns:a14="http://schemas.microsoft.com/office/drawing/2010/main">
      <mc:Choice Requires="a14">
        <xdr:graphicFrame macro="">
          <xdr:nvGraphicFramePr>
            <xdr:cNvPr id="6" name="Problem Behavior 2">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microsoft.com/office/drawing/2010/slicer">
              <sle:slicer xmlns:sle="http://schemas.microsoft.com/office/drawing/2010/slicer" name="Problem Behavior 2"/>
            </a:graphicData>
          </a:graphic>
        </xdr:graphicFrame>
      </mc:Choice>
      <mc:Fallback xmlns="">
        <xdr:sp macro="" textlink="">
          <xdr:nvSpPr>
            <xdr:cNvPr id="0" name=""/>
            <xdr:cNvSpPr>
              <a:spLocks noTextEdit="1"/>
            </xdr:cNvSpPr>
          </xdr:nvSpPr>
          <xdr:spPr>
            <a:xfrm>
              <a:off x="657226" y="625475"/>
              <a:ext cx="2185457" cy="2386542"/>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28574</xdr:colOff>
      <xdr:row>21</xdr:row>
      <xdr:rowOff>0</xdr:rowOff>
    </xdr:from>
    <xdr:to>
      <xdr:col>18</xdr:col>
      <xdr:colOff>19049</xdr:colOff>
      <xdr:row>50</xdr:row>
      <xdr:rowOff>190499</xdr:rowOff>
    </xdr:to>
    <xdr:graphicFrame macro="">
      <xdr:nvGraphicFramePr>
        <xdr:cNvPr id="9" name="Chart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571500</xdr:colOff>
      <xdr:row>51</xdr:row>
      <xdr:rowOff>142875</xdr:rowOff>
    </xdr:from>
    <xdr:to>
      <xdr:col>5</xdr:col>
      <xdr:colOff>13759</xdr:colOff>
      <xdr:row>65</xdr:row>
      <xdr:rowOff>0</xdr:rowOff>
    </xdr:to>
    <mc:AlternateContent xmlns:mc="http://schemas.openxmlformats.org/markup-compatibility/2006" xmlns:a14="http://schemas.microsoft.com/office/drawing/2010/main">
      <mc:Choice Requires="a14">
        <xdr:graphicFrame macro="">
          <xdr:nvGraphicFramePr>
            <xdr:cNvPr id="2" name="Ethnicity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microsoft.com/office/drawing/2010/slicer">
              <sle:slicer xmlns:sle="http://schemas.microsoft.com/office/drawing/2010/slicer" name="Ethnicity 1"/>
            </a:graphicData>
          </a:graphic>
        </xdr:graphicFrame>
      </mc:Choice>
      <mc:Fallback xmlns="">
        <xdr:sp macro="" textlink="">
          <xdr:nvSpPr>
            <xdr:cNvPr id="0" name=""/>
            <xdr:cNvSpPr>
              <a:spLocks noTextEdit="1"/>
            </xdr:cNvSpPr>
          </xdr:nvSpPr>
          <xdr:spPr>
            <a:xfrm>
              <a:off x="4886325" y="9477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692150</xdr:colOff>
      <xdr:row>51</xdr:row>
      <xdr:rowOff>142875</xdr:rowOff>
    </xdr:from>
    <xdr:to>
      <xdr:col>9</xdr:col>
      <xdr:colOff>409574</xdr:colOff>
      <xdr:row>65</xdr:row>
      <xdr:rowOff>0</xdr:rowOff>
    </xdr:to>
    <mc:AlternateContent xmlns:mc="http://schemas.openxmlformats.org/markup-compatibility/2006" xmlns:a14="http://schemas.microsoft.com/office/drawing/2010/main">
      <mc:Choice Requires="a14">
        <xdr:graphicFrame macro="">
          <xdr:nvGraphicFramePr>
            <xdr:cNvPr id="7" name="Gender 3">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9074150" y="9858375"/>
              <a:ext cx="1870074"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657225</xdr:colOff>
      <xdr:row>51</xdr:row>
      <xdr:rowOff>136525</xdr:rowOff>
    </xdr:from>
    <xdr:to>
      <xdr:col>12</xdr:col>
      <xdr:colOff>35983</xdr:colOff>
      <xdr:row>64</xdr:row>
      <xdr:rowOff>184150</xdr:rowOff>
    </xdr:to>
    <mc:AlternateContent xmlns:mc="http://schemas.openxmlformats.org/markup-compatibility/2006" xmlns:a14="http://schemas.microsoft.com/office/drawing/2010/main">
      <mc:Choice Requires="a14">
        <xdr:graphicFrame macro="">
          <xdr:nvGraphicFramePr>
            <xdr:cNvPr id="8" name="DLL 3">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microsoft.com/office/drawing/2010/slicer">
              <sle:slicer xmlns:sle="http://schemas.microsoft.com/office/drawing/2010/slicer" name="DLL 3"/>
            </a:graphicData>
          </a:graphic>
        </xdr:graphicFrame>
      </mc:Choice>
      <mc:Fallback xmlns="">
        <xdr:sp macro="" textlink="">
          <xdr:nvSpPr>
            <xdr:cNvPr id="0" name=""/>
            <xdr:cNvSpPr>
              <a:spLocks noTextEdit="1"/>
            </xdr:cNvSpPr>
          </xdr:nvSpPr>
          <xdr:spPr>
            <a:xfrm>
              <a:off x="11191875" y="9852025"/>
              <a:ext cx="1864783"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273050</xdr:colOff>
      <xdr:row>51</xdr:row>
      <xdr:rowOff>136525</xdr:rowOff>
    </xdr:from>
    <xdr:to>
      <xdr:col>15</xdr:col>
      <xdr:colOff>482600</xdr:colOff>
      <xdr:row>64</xdr:row>
      <xdr:rowOff>184150</xdr:rowOff>
    </xdr:to>
    <mc:AlternateContent xmlns:mc="http://schemas.openxmlformats.org/markup-compatibility/2006" xmlns:a14="http://schemas.microsoft.com/office/drawing/2010/main">
      <mc:Choice Requires="a14">
        <xdr:graphicFrame macro="">
          <xdr:nvGraphicFramePr>
            <xdr:cNvPr id="10" name="IEP 3">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microsoft.com/office/drawing/2010/slicer">
              <sle:slicer xmlns:sle="http://schemas.microsoft.com/office/drawing/2010/slicer" name="IEP 3"/>
            </a:graphicData>
          </a:graphic>
        </xdr:graphicFrame>
      </mc:Choice>
      <mc:Fallback xmlns="">
        <xdr:sp macro="" textlink="">
          <xdr:nvSpPr>
            <xdr:cNvPr id="0" name=""/>
            <xdr:cNvSpPr>
              <a:spLocks noTextEdit="1"/>
            </xdr:cNvSpPr>
          </xdr:nvSpPr>
          <xdr:spPr>
            <a:xfrm>
              <a:off x="13293725" y="985202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9524</xdr:colOff>
      <xdr:row>90</xdr:row>
      <xdr:rowOff>171450</xdr:rowOff>
    </xdr:from>
    <xdr:to>
      <xdr:col>1</xdr:col>
      <xdr:colOff>2943225</xdr:colOff>
      <xdr:row>104</xdr:row>
      <xdr:rowOff>28575</xdr:rowOff>
    </xdr:to>
    <mc:AlternateContent xmlns:mc="http://schemas.openxmlformats.org/markup-compatibility/2006" xmlns:a14="http://schemas.microsoft.com/office/drawing/2010/main">
      <mc:Choice Requires="a14">
        <xdr:graphicFrame macro="">
          <xdr:nvGraphicFramePr>
            <xdr:cNvPr id="11" name="Problem Behavior">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microsoft.com/office/drawing/2010/slicer">
              <sle:slicer xmlns:sle="http://schemas.microsoft.com/office/drawing/2010/slicer" name="Problem Behavior"/>
            </a:graphicData>
          </a:graphic>
        </xdr:graphicFrame>
      </mc:Choice>
      <mc:Fallback xmlns="">
        <xdr:sp macro="" textlink="">
          <xdr:nvSpPr>
            <xdr:cNvPr id="0" name=""/>
            <xdr:cNvSpPr>
              <a:spLocks noTextEdit="1"/>
            </xdr:cNvSpPr>
          </xdr:nvSpPr>
          <xdr:spPr>
            <a:xfrm>
              <a:off x="714374" y="17173575"/>
              <a:ext cx="2933701"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104</xdr:row>
      <xdr:rowOff>180975</xdr:rowOff>
    </xdr:from>
    <xdr:to>
      <xdr:col>1</xdr:col>
      <xdr:colOff>1828800</xdr:colOff>
      <xdr:row>118</xdr:row>
      <xdr:rowOff>38100</xdr:rowOff>
    </xdr:to>
    <mc:AlternateContent xmlns:mc="http://schemas.openxmlformats.org/markup-compatibility/2006" xmlns:a14="http://schemas.microsoft.com/office/drawing/2010/main">
      <mc:Choice Requires="a14">
        <xdr:graphicFrame macro="">
          <xdr:nvGraphicFramePr>
            <xdr:cNvPr id="12" name="Gender 5">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microsoft.com/office/drawing/2010/slicer">
              <sle:slicer xmlns:sle="http://schemas.microsoft.com/office/drawing/2010/slicer" name="Gender 5"/>
            </a:graphicData>
          </a:graphic>
        </xdr:graphicFrame>
      </mc:Choice>
      <mc:Fallback xmlns="">
        <xdr:sp macro="" textlink="">
          <xdr:nvSpPr>
            <xdr:cNvPr id="0" name=""/>
            <xdr:cNvSpPr>
              <a:spLocks noTextEdit="1"/>
            </xdr:cNvSpPr>
          </xdr:nvSpPr>
          <xdr:spPr>
            <a:xfrm>
              <a:off x="704850" y="2004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2009775</xdr:colOff>
      <xdr:row>104</xdr:row>
      <xdr:rowOff>180975</xdr:rowOff>
    </xdr:from>
    <xdr:to>
      <xdr:col>2</xdr:col>
      <xdr:colOff>228600</xdr:colOff>
      <xdr:row>118</xdr:row>
      <xdr:rowOff>38100</xdr:rowOff>
    </xdr:to>
    <mc:AlternateContent xmlns:mc="http://schemas.openxmlformats.org/markup-compatibility/2006" xmlns:a14="http://schemas.microsoft.com/office/drawing/2010/main">
      <mc:Choice Requires="a14">
        <xdr:graphicFrame macro="">
          <xdr:nvGraphicFramePr>
            <xdr:cNvPr id="13" name="DLL 5">
              <a:extLst>
                <a:ext uri="{FF2B5EF4-FFF2-40B4-BE49-F238E27FC236}">
                  <a16:creationId xmlns:a16="http://schemas.microsoft.com/office/drawing/2014/main" id="{00000000-0008-0000-0900-00000D000000}"/>
                </a:ext>
              </a:extLst>
            </xdr:cNvPr>
            <xdr:cNvGraphicFramePr/>
          </xdr:nvGraphicFramePr>
          <xdr:xfrm>
            <a:off x="0" y="0"/>
            <a:ext cx="0" cy="0"/>
          </xdr:xfrm>
          <a:graphic>
            <a:graphicData uri="http://schemas.microsoft.com/office/drawing/2010/slicer">
              <sle:slicer xmlns:sle="http://schemas.microsoft.com/office/drawing/2010/slicer" name="DLL 5"/>
            </a:graphicData>
          </a:graphic>
        </xdr:graphicFrame>
      </mc:Choice>
      <mc:Fallback xmlns="">
        <xdr:sp macro="" textlink="">
          <xdr:nvSpPr>
            <xdr:cNvPr id="0" name=""/>
            <xdr:cNvSpPr>
              <a:spLocks noTextEdit="1"/>
            </xdr:cNvSpPr>
          </xdr:nvSpPr>
          <xdr:spPr>
            <a:xfrm>
              <a:off x="2714625" y="20040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466725</xdr:colOff>
      <xdr:row>104</xdr:row>
      <xdr:rowOff>152400</xdr:rowOff>
    </xdr:from>
    <xdr:to>
      <xdr:col>4</xdr:col>
      <xdr:colOff>162984</xdr:colOff>
      <xdr:row>118</xdr:row>
      <xdr:rowOff>9525</xdr:rowOff>
    </xdr:to>
    <mc:AlternateContent xmlns:mc="http://schemas.openxmlformats.org/markup-compatibility/2006" xmlns:a14="http://schemas.microsoft.com/office/drawing/2010/main">
      <mc:Choice Requires="a14">
        <xdr:graphicFrame macro="">
          <xdr:nvGraphicFramePr>
            <xdr:cNvPr id="14" name="IEP 5">
              <a:extLst>
                <a:ext uri="{FF2B5EF4-FFF2-40B4-BE49-F238E27FC236}">
                  <a16:creationId xmlns:a16="http://schemas.microsoft.com/office/drawing/2014/main" id="{00000000-0008-0000-0900-00000E000000}"/>
                </a:ext>
              </a:extLst>
            </xdr:cNvPr>
            <xdr:cNvGraphicFramePr/>
          </xdr:nvGraphicFramePr>
          <xdr:xfrm>
            <a:off x="0" y="0"/>
            <a:ext cx="0" cy="0"/>
          </xdr:xfrm>
          <a:graphic>
            <a:graphicData uri="http://schemas.microsoft.com/office/drawing/2010/slicer">
              <sle:slicer xmlns:sle="http://schemas.microsoft.com/office/drawing/2010/slicer" name="IEP 5"/>
            </a:graphicData>
          </a:graphic>
        </xdr:graphicFrame>
      </mc:Choice>
      <mc:Fallback xmlns="">
        <xdr:sp macro="" textlink="">
          <xdr:nvSpPr>
            <xdr:cNvPr id="0" name=""/>
            <xdr:cNvSpPr>
              <a:spLocks noTextEdit="1"/>
            </xdr:cNvSpPr>
          </xdr:nvSpPr>
          <xdr:spPr>
            <a:xfrm>
              <a:off x="4781550" y="20012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3181350</xdr:colOff>
      <xdr:row>90</xdr:row>
      <xdr:rowOff>142875</xdr:rowOff>
    </xdr:from>
    <xdr:to>
      <xdr:col>3</xdr:col>
      <xdr:colOff>47625</xdr:colOff>
      <xdr:row>104</xdr:row>
      <xdr:rowOff>0</xdr:rowOff>
    </xdr:to>
    <mc:AlternateContent xmlns:mc="http://schemas.openxmlformats.org/markup-compatibility/2006" xmlns:a14="http://schemas.microsoft.com/office/drawing/2010/main">
      <mc:Choice Requires="a14">
        <xdr:graphicFrame macro="">
          <xdr:nvGraphicFramePr>
            <xdr:cNvPr id="15" name="Ethnicity 3">
              <a:extLst>
                <a:ext uri="{FF2B5EF4-FFF2-40B4-BE49-F238E27FC236}">
                  <a16:creationId xmlns:a16="http://schemas.microsoft.com/office/drawing/2014/main" id="{00000000-0008-0000-0900-00000F000000}"/>
                </a:ext>
              </a:extLst>
            </xdr:cNvPr>
            <xdr:cNvGraphicFramePr/>
          </xdr:nvGraphicFramePr>
          <xdr:xfrm>
            <a:off x="0" y="0"/>
            <a:ext cx="0" cy="0"/>
          </xdr:xfrm>
          <a:graphic>
            <a:graphicData uri="http://schemas.microsoft.com/office/drawing/2010/slicer">
              <sle:slicer xmlns:sle="http://schemas.microsoft.com/office/drawing/2010/slicer" name="Ethnicity 3"/>
            </a:graphicData>
          </a:graphic>
        </xdr:graphicFrame>
      </mc:Choice>
      <mc:Fallback xmlns="">
        <xdr:sp macro="" textlink="">
          <xdr:nvSpPr>
            <xdr:cNvPr id="0" name=""/>
            <xdr:cNvSpPr>
              <a:spLocks noTextEdit="1"/>
            </xdr:cNvSpPr>
          </xdr:nvSpPr>
          <xdr:spPr>
            <a:xfrm>
              <a:off x="3886200" y="17335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1590675</xdr:colOff>
      <xdr:row>90</xdr:row>
      <xdr:rowOff>142875</xdr:rowOff>
    </xdr:from>
    <xdr:to>
      <xdr:col>6</xdr:col>
      <xdr:colOff>271992</xdr:colOff>
      <xdr:row>104</xdr:row>
      <xdr:rowOff>0</xdr:rowOff>
    </xdr:to>
    <mc:AlternateContent xmlns:mc="http://schemas.openxmlformats.org/markup-compatibility/2006" xmlns:a14="http://schemas.microsoft.com/office/drawing/2010/main">
      <mc:Choice Requires="a14">
        <xdr:graphicFrame macro="">
          <xdr:nvGraphicFramePr>
            <xdr:cNvPr id="16" name="Race 8">
              <a:extLst>
                <a:ext uri="{FF2B5EF4-FFF2-40B4-BE49-F238E27FC236}">
                  <a16:creationId xmlns:a16="http://schemas.microsoft.com/office/drawing/2014/main" id="{00000000-0008-0000-0900-000010000000}"/>
                </a:ext>
              </a:extLst>
            </xdr:cNvPr>
            <xdr:cNvGraphicFramePr/>
          </xdr:nvGraphicFramePr>
          <xdr:xfrm>
            <a:off x="0" y="0"/>
            <a:ext cx="0" cy="0"/>
          </xdr:xfrm>
          <a:graphic>
            <a:graphicData uri="http://schemas.microsoft.com/office/drawing/2010/slicer">
              <sle:slicer xmlns:sle="http://schemas.microsoft.com/office/drawing/2010/slicer" name="Race 8"/>
            </a:graphicData>
          </a:graphic>
        </xdr:graphicFrame>
      </mc:Choice>
      <mc:Fallback xmlns="">
        <xdr:sp macro="" textlink="">
          <xdr:nvSpPr>
            <xdr:cNvPr id="0" name=""/>
            <xdr:cNvSpPr>
              <a:spLocks noTextEdit="1"/>
            </xdr:cNvSpPr>
          </xdr:nvSpPr>
          <xdr:spPr>
            <a:xfrm>
              <a:off x="5905500" y="17335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390525</xdr:colOff>
      <xdr:row>92</xdr:row>
      <xdr:rowOff>76199</xdr:rowOff>
    </xdr:from>
    <xdr:to>
      <xdr:col>18</xdr:col>
      <xdr:colOff>104775</xdr:colOff>
      <xdr:row>117</xdr:row>
      <xdr:rowOff>142875</xdr:rowOff>
    </xdr:to>
    <xdr:graphicFrame macro="">
      <xdr:nvGraphicFramePr>
        <xdr:cNvPr id="17" name="Chart 16">
          <a:extLst>
            <a:ext uri="{FF2B5EF4-FFF2-40B4-BE49-F238E27FC236}">
              <a16:creationId xmlns:a16="http://schemas.microsoft.com/office/drawing/2014/main" id="{00000000-0008-0000-09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6</xdr:col>
      <xdr:colOff>238124</xdr:colOff>
      <xdr:row>69</xdr:row>
      <xdr:rowOff>57147</xdr:rowOff>
    </xdr:from>
    <xdr:to>
      <xdr:col>19</xdr:col>
      <xdr:colOff>180974</xdr:colOff>
      <xdr:row>94</xdr:row>
      <xdr:rowOff>122679</xdr:rowOff>
    </xdr:to>
    <xdr:graphicFrame macro="">
      <xdr:nvGraphicFramePr>
        <xdr:cNvPr id="8198" name="Chart 4">
          <a:extLst>
            <a:ext uri="{FF2B5EF4-FFF2-40B4-BE49-F238E27FC236}">
              <a16:creationId xmlns:a16="http://schemas.microsoft.com/office/drawing/2014/main" id="{00000000-0008-0000-0A00-0000062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xdr:colOff>
      <xdr:row>2</xdr:row>
      <xdr:rowOff>0</xdr:rowOff>
    </xdr:from>
    <xdr:to>
      <xdr:col>1</xdr:col>
      <xdr:colOff>2105025</xdr:colOff>
      <xdr:row>15</xdr:row>
      <xdr:rowOff>47625</xdr:rowOff>
    </xdr:to>
    <mc:AlternateContent xmlns:mc="http://schemas.openxmlformats.org/markup-compatibility/2006" xmlns:a14="http://schemas.microsoft.com/office/drawing/2010/main">
      <mc:Choice Requires="a14">
        <xdr:graphicFrame macro="">
          <xdr:nvGraphicFramePr>
            <xdr:cNvPr id="2" name="Activity">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microsoft.com/office/drawing/2010/slicer">
              <sle:slicer xmlns:sle="http://schemas.microsoft.com/office/drawing/2010/slicer" name="Activity"/>
            </a:graphicData>
          </a:graphic>
        </xdr:graphicFrame>
      </mc:Choice>
      <mc:Fallback xmlns="">
        <xdr:sp macro="" textlink="">
          <xdr:nvSpPr>
            <xdr:cNvPr id="0" name=""/>
            <xdr:cNvSpPr>
              <a:spLocks noTextEdit="1"/>
            </xdr:cNvSpPr>
          </xdr:nvSpPr>
          <xdr:spPr>
            <a:xfrm>
              <a:off x="866775" y="381000"/>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9524</xdr:colOff>
      <xdr:row>25</xdr:row>
      <xdr:rowOff>9525</xdr:rowOff>
    </xdr:from>
    <xdr:to>
      <xdr:col>19</xdr:col>
      <xdr:colOff>200025</xdr:colOff>
      <xdr:row>53</xdr:row>
      <xdr:rowOff>133350</xdr:rowOff>
    </xdr:to>
    <xdr:graphicFrame macro="">
      <xdr:nvGraphicFramePr>
        <xdr:cNvPr id="6" name="Chart 5">
          <a:extLst>
            <a:ext uri="{FF2B5EF4-FFF2-40B4-BE49-F238E27FC236}">
              <a16:creationId xmlns:a16="http://schemas.microsoft.com/office/drawing/2014/main" id="{00000000-0008-0000-0A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57150</xdr:colOff>
      <xdr:row>55</xdr:row>
      <xdr:rowOff>28575</xdr:rowOff>
    </xdr:from>
    <xdr:to>
      <xdr:col>1</xdr:col>
      <xdr:colOff>1885950</xdr:colOff>
      <xdr:row>68</xdr:row>
      <xdr:rowOff>76200</xdr:rowOff>
    </xdr:to>
    <mc:AlternateContent xmlns:mc="http://schemas.openxmlformats.org/markup-compatibility/2006" xmlns:a14="http://schemas.microsoft.com/office/drawing/2010/main">
      <mc:Choice Requires="a14">
        <xdr:graphicFrame macro="">
          <xdr:nvGraphicFramePr>
            <xdr:cNvPr id="11" name="Classroom ID 4">
              <a:extLst>
                <a:ext uri="{FF2B5EF4-FFF2-40B4-BE49-F238E27FC236}">
                  <a16:creationId xmlns:a16="http://schemas.microsoft.com/office/drawing/2014/main" id="{00000000-0008-0000-0A00-00000B000000}"/>
                </a:ext>
              </a:extLst>
            </xdr:cNvPr>
            <xdr:cNvGraphicFramePr/>
          </xdr:nvGraphicFramePr>
          <xdr:xfrm>
            <a:off x="0" y="0"/>
            <a:ext cx="0" cy="0"/>
          </xdr:xfrm>
          <a:graphic>
            <a:graphicData uri="http://schemas.microsoft.com/office/drawing/2010/slicer">
              <sle:slicer xmlns:sle="http://schemas.microsoft.com/office/drawing/2010/slicer" name="Classroom ID 4"/>
            </a:graphicData>
          </a:graphic>
        </xdr:graphicFrame>
      </mc:Choice>
      <mc:Fallback xmlns="">
        <xdr:sp macro="" textlink="">
          <xdr:nvSpPr>
            <xdr:cNvPr id="0" name=""/>
            <xdr:cNvSpPr>
              <a:spLocks noTextEdit="1"/>
            </xdr:cNvSpPr>
          </xdr:nvSpPr>
          <xdr:spPr>
            <a:xfrm>
              <a:off x="914400"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2066925</xdr:colOff>
      <xdr:row>55</xdr:row>
      <xdr:rowOff>38100</xdr:rowOff>
    </xdr:from>
    <xdr:to>
      <xdr:col>2</xdr:col>
      <xdr:colOff>1343025</xdr:colOff>
      <xdr:row>68</xdr:row>
      <xdr:rowOff>85725</xdr:rowOff>
    </xdr:to>
    <mc:AlternateContent xmlns:mc="http://schemas.openxmlformats.org/markup-compatibility/2006" xmlns:a14="http://schemas.microsoft.com/office/drawing/2010/main">
      <mc:Choice Requires="a14">
        <xdr:graphicFrame macro="">
          <xdr:nvGraphicFramePr>
            <xdr:cNvPr id="12" name="Month 3">
              <a:extLst>
                <a:ext uri="{FF2B5EF4-FFF2-40B4-BE49-F238E27FC236}">
                  <a16:creationId xmlns:a16="http://schemas.microsoft.com/office/drawing/2014/main" id="{00000000-0008-0000-0A00-00000C000000}"/>
                </a:ext>
              </a:extLst>
            </xdr:cNvPr>
            <xdr:cNvGraphicFramePr/>
          </xdr:nvGraphicFramePr>
          <xdr:xfrm>
            <a:off x="0" y="0"/>
            <a:ext cx="0" cy="0"/>
          </xdr:xfrm>
          <a:graphic>
            <a:graphicData uri="http://schemas.microsoft.com/office/drawing/2010/slicer">
              <sle:slicer xmlns:sle="http://schemas.microsoft.com/office/drawing/2010/slicer" name="Month 3"/>
            </a:graphicData>
          </a:graphic>
        </xdr:graphicFrame>
      </mc:Choice>
      <mc:Fallback xmlns="">
        <xdr:sp macro="" textlink="">
          <xdr:nvSpPr>
            <xdr:cNvPr id="0" name=""/>
            <xdr:cNvSpPr>
              <a:spLocks noTextEdit="1"/>
            </xdr:cNvSpPr>
          </xdr:nvSpPr>
          <xdr:spPr>
            <a:xfrm>
              <a:off x="2924175" y="105156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266700</xdr:colOff>
      <xdr:row>55</xdr:row>
      <xdr:rowOff>19050</xdr:rowOff>
    </xdr:from>
    <xdr:to>
      <xdr:col>13</xdr:col>
      <xdr:colOff>47625</xdr:colOff>
      <xdr:row>68</xdr:row>
      <xdr:rowOff>66675</xdr:rowOff>
    </xdr:to>
    <mc:AlternateContent xmlns:mc="http://schemas.openxmlformats.org/markup-compatibility/2006" xmlns:a14="http://schemas.microsoft.com/office/drawing/2010/main">
      <mc:Choice Requires="a14">
        <xdr:graphicFrame macro="">
          <xdr:nvGraphicFramePr>
            <xdr:cNvPr id="13" name="Gender 4">
              <a:extLst>
                <a:ext uri="{FF2B5EF4-FFF2-40B4-BE49-F238E27FC236}">
                  <a16:creationId xmlns:a16="http://schemas.microsoft.com/office/drawing/2014/main" id="{00000000-0008-0000-0A00-00000D000000}"/>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mlns="">
        <xdr:sp macro="" textlink="">
          <xdr:nvSpPr>
            <xdr:cNvPr id="0" name=""/>
            <xdr:cNvSpPr>
              <a:spLocks noTextEdit="1"/>
            </xdr:cNvSpPr>
          </xdr:nvSpPr>
          <xdr:spPr>
            <a:xfrm>
              <a:off x="8934450" y="10496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228600</xdr:colOff>
      <xdr:row>55</xdr:row>
      <xdr:rowOff>0</xdr:rowOff>
    </xdr:from>
    <xdr:to>
      <xdr:col>16</xdr:col>
      <xdr:colOff>295275</xdr:colOff>
      <xdr:row>68</xdr:row>
      <xdr:rowOff>47625</xdr:rowOff>
    </xdr:to>
    <mc:AlternateContent xmlns:mc="http://schemas.openxmlformats.org/markup-compatibility/2006" xmlns:a14="http://schemas.microsoft.com/office/drawing/2010/main">
      <mc:Choice Requires="a14">
        <xdr:graphicFrame macro="">
          <xdr:nvGraphicFramePr>
            <xdr:cNvPr id="14" name="DLL 4">
              <a:extLst>
                <a:ext uri="{FF2B5EF4-FFF2-40B4-BE49-F238E27FC236}">
                  <a16:creationId xmlns:a16="http://schemas.microsoft.com/office/drawing/2014/main" id="{00000000-0008-0000-0A00-00000E000000}"/>
                </a:ext>
              </a:extLst>
            </xdr:cNvPr>
            <xdr:cNvGraphicFramePr/>
          </xdr:nvGraphicFramePr>
          <xdr:xfrm>
            <a:off x="0" y="0"/>
            <a:ext cx="0" cy="0"/>
          </xdr:xfrm>
          <a:graphic>
            <a:graphicData uri="http://schemas.microsoft.com/office/drawing/2010/slicer">
              <sle:slicer xmlns:sle="http://schemas.microsoft.com/office/drawing/2010/slicer" name="DLL 4"/>
            </a:graphicData>
          </a:graphic>
        </xdr:graphicFrame>
      </mc:Choice>
      <mc:Fallback xmlns="">
        <xdr:sp macro="" textlink="">
          <xdr:nvSpPr>
            <xdr:cNvPr id="0" name=""/>
            <xdr:cNvSpPr>
              <a:spLocks noTextEdit="1"/>
            </xdr:cNvSpPr>
          </xdr:nvSpPr>
          <xdr:spPr>
            <a:xfrm>
              <a:off x="10944225" y="1047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514350</xdr:colOff>
      <xdr:row>54</xdr:row>
      <xdr:rowOff>171450</xdr:rowOff>
    </xdr:from>
    <xdr:to>
      <xdr:col>19</xdr:col>
      <xdr:colOff>190500</xdr:colOff>
      <xdr:row>68</xdr:row>
      <xdr:rowOff>28575</xdr:rowOff>
    </xdr:to>
    <mc:AlternateContent xmlns:mc="http://schemas.openxmlformats.org/markup-compatibility/2006" xmlns:a14="http://schemas.microsoft.com/office/drawing/2010/main">
      <mc:Choice Requires="a14">
        <xdr:graphicFrame macro="">
          <xdr:nvGraphicFramePr>
            <xdr:cNvPr id="15" name="IEP 4">
              <a:extLst>
                <a:ext uri="{FF2B5EF4-FFF2-40B4-BE49-F238E27FC236}">
                  <a16:creationId xmlns:a16="http://schemas.microsoft.com/office/drawing/2014/main" id="{00000000-0008-0000-0A00-00000F000000}"/>
                </a:ext>
              </a:extLst>
            </xdr:cNvPr>
            <xdr:cNvGraphicFramePr/>
          </xdr:nvGraphicFramePr>
          <xdr:xfrm>
            <a:off x="0" y="0"/>
            <a:ext cx="0" cy="0"/>
          </xdr:xfrm>
          <a:graphic>
            <a:graphicData uri="http://schemas.microsoft.com/office/drawing/2010/slicer">
              <sle:slicer xmlns:sle="http://schemas.microsoft.com/office/drawing/2010/slicer" name="IEP 4"/>
            </a:graphicData>
          </a:graphic>
        </xdr:graphicFrame>
      </mc:Choice>
      <mc:Fallback xmlns="">
        <xdr:sp macro="" textlink="">
          <xdr:nvSpPr>
            <xdr:cNvPr id="0" name=""/>
            <xdr:cNvSpPr>
              <a:spLocks noTextEdit="1"/>
            </xdr:cNvSpPr>
          </xdr:nvSpPr>
          <xdr:spPr>
            <a:xfrm>
              <a:off x="12992100" y="10458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1524000</xdr:colOff>
      <xdr:row>55</xdr:row>
      <xdr:rowOff>28575</xdr:rowOff>
    </xdr:from>
    <xdr:to>
      <xdr:col>4</xdr:col>
      <xdr:colOff>523875</xdr:colOff>
      <xdr:row>68</xdr:row>
      <xdr:rowOff>76200</xdr:rowOff>
    </xdr:to>
    <mc:AlternateContent xmlns:mc="http://schemas.openxmlformats.org/markup-compatibility/2006" xmlns:a14="http://schemas.microsoft.com/office/drawing/2010/main">
      <mc:Choice Requires="a14">
        <xdr:graphicFrame macro="">
          <xdr:nvGraphicFramePr>
            <xdr:cNvPr id="16" name="Ethnicity 2">
              <a:extLst>
                <a:ext uri="{FF2B5EF4-FFF2-40B4-BE49-F238E27FC236}">
                  <a16:creationId xmlns:a16="http://schemas.microsoft.com/office/drawing/2014/main" id="{00000000-0008-0000-0A00-000010000000}"/>
                </a:ext>
              </a:extLst>
            </xdr:cNvPr>
            <xdr:cNvGraphicFramePr/>
          </xdr:nvGraphicFramePr>
          <xdr:xfrm>
            <a:off x="0" y="0"/>
            <a:ext cx="0" cy="0"/>
          </xdr:xfrm>
          <a:graphic>
            <a:graphicData uri="http://schemas.microsoft.com/office/drawing/2010/slicer">
              <sle:slicer xmlns:sle="http://schemas.microsoft.com/office/drawing/2010/slicer" name="Ethnicity 2"/>
            </a:graphicData>
          </a:graphic>
        </xdr:graphicFrame>
      </mc:Choice>
      <mc:Fallback xmlns="">
        <xdr:sp macro="" textlink="">
          <xdr:nvSpPr>
            <xdr:cNvPr id="0" name=""/>
            <xdr:cNvSpPr>
              <a:spLocks noTextEdit="1"/>
            </xdr:cNvSpPr>
          </xdr:nvSpPr>
          <xdr:spPr>
            <a:xfrm>
              <a:off x="4933950" y="105060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142875</xdr:colOff>
      <xdr:row>55</xdr:row>
      <xdr:rowOff>19050</xdr:rowOff>
    </xdr:from>
    <xdr:to>
      <xdr:col>8</xdr:col>
      <xdr:colOff>85725</xdr:colOff>
      <xdr:row>68</xdr:row>
      <xdr:rowOff>66675</xdr:rowOff>
    </xdr:to>
    <mc:AlternateContent xmlns:mc="http://schemas.openxmlformats.org/markup-compatibility/2006" xmlns:a14="http://schemas.microsoft.com/office/drawing/2010/main">
      <mc:Choice Requires="a14">
        <xdr:graphicFrame macro="">
          <xdr:nvGraphicFramePr>
            <xdr:cNvPr id="17" name="Race 1">
              <a:extLst>
                <a:ext uri="{FF2B5EF4-FFF2-40B4-BE49-F238E27FC236}">
                  <a16:creationId xmlns:a16="http://schemas.microsoft.com/office/drawing/2014/main" id="{00000000-0008-0000-0A00-000011000000}"/>
                </a:ext>
              </a:extLst>
            </xdr:cNvPr>
            <xdr:cNvGraphicFramePr/>
          </xdr:nvGraphicFramePr>
          <xdr:xfrm>
            <a:off x="0" y="0"/>
            <a:ext cx="0" cy="0"/>
          </xdr:xfrm>
          <a:graphic>
            <a:graphicData uri="http://schemas.microsoft.com/office/drawing/2010/slicer">
              <sle:slicer xmlns:sle="http://schemas.microsoft.com/office/drawing/2010/slicer" name="Race 1"/>
            </a:graphicData>
          </a:graphic>
        </xdr:graphicFrame>
      </mc:Choice>
      <mc:Fallback xmlns="">
        <xdr:sp macro="" textlink="">
          <xdr:nvSpPr>
            <xdr:cNvPr id="0" name=""/>
            <xdr:cNvSpPr>
              <a:spLocks noTextEdit="1"/>
            </xdr:cNvSpPr>
          </xdr:nvSpPr>
          <xdr:spPr>
            <a:xfrm>
              <a:off x="6924675" y="104965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6</xdr:col>
      <xdr:colOff>238125</xdr:colOff>
      <xdr:row>96</xdr:row>
      <xdr:rowOff>0</xdr:rowOff>
    </xdr:from>
    <xdr:to>
      <xdr:col>19</xdr:col>
      <xdr:colOff>171450</xdr:colOff>
      <xdr:row>121</xdr:row>
      <xdr:rowOff>65532</xdr:rowOff>
    </xdr:to>
    <xdr:graphicFrame macro="">
      <xdr:nvGraphicFramePr>
        <xdr:cNvPr id="3" name="Chart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5</xdr:col>
      <xdr:colOff>0</xdr:colOff>
      <xdr:row>60</xdr:row>
      <xdr:rowOff>0</xdr:rowOff>
    </xdr:from>
    <xdr:to>
      <xdr:col>16</xdr:col>
      <xdr:colOff>486918</xdr:colOff>
      <xdr:row>85</xdr:row>
      <xdr:rowOff>56388</xdr:rowOff>
    </xdr:to>
    <xdr:graphicFrame macro="">
      <xdr:nvGraphicFramePr>
        <xdr:cNvPr id="9222" name="Chart 4">
          <a:extLst>
            <a:ext uri="{FF2B5EF4-FFF2-40B4-BE49-F238E27FC236}">
              <a16:creationId xmlns:a16="http://schemas.microsoft.com/office/drawing/2014/main" id="{00000000-0008-0000-0B00-0000062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9525</xdr:colOff>
      <xdr:row>1</xdr:row>
      <xdr:rowOff>180975</xdr:rowOff>
    </xdr:from>
    <xdr:to>
      <xdr:col>1</xdr:col>
      <xdr:colOff>2105025</xdr:colOff>
      <xdr:row>15</xdr:row>
      <xdr:rowOff>38100</xdr:rowOff>
    </xdr:to>
    <mc:AlternateContent xmlns:mc="http://schemas.openxmlformats.org/markup-compatibility/2006" xmlns:a14="http://schemas.microsoft.com/office/drawing/2010/main">
      <mc:Choice Requires="a14">
        <xdr:graphicFrame macro="">
          <xdr:nvGraphicFramePr>
            <xdr:cNvPr id="6" name="Others Involved">
              <a:extLst>
                <a:ext uri="{FF2B5EF4-FFF2-40B4-BE49-F238E27FC236}">
                  <a16:creationId xmlns:a16="http://schemas.microsoft.com/office/drawing/2014/main" id="{00000000-0008-0000-0B00-000006000000}"/>
                </a:ext>
              </a:extLst>
            </xdr:cNvPr>
            <xdr:cNvGraphicFramePr/>
          </xdr:nvGraphicFramePr>
          <xdr:xfrm>
            <a:off x="0" y="0"/>
            <a:ext cx="0" cy="0"/>
          </xdr:xfrm>
          <a:graphic>
            <a:graphicData uri="http://schemas.microsoft.com/office/drawing/2010/slicer">
              <sle:slicer xmlns:sle="http://schemas.microsoft.com/office/drawing/2010/slicer" name="Others Involved"/>
            </a:graphicData>
          </a:graphic>
        </xdr:graphicFrame>
      </mc:Choice>
      <mc:Fallback xmlns="">
        <xdr:sp macro="" textlink="">
          <xdr:nvSpPr>
            <xdr:cNvPr id="0" name=""/>
            <xdr:cNvSpPr>
              <a:spLocks noTextEdit="1"/>
            </xdr:cNvSpPr>
          </xdr:nvSpPr>
          <xdr:spPr>
            <a:xfrm>
              <a:off x="666750" y="371475"/>
              <a:ext cx="20955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657224</xdr:colOff>
      <xdr:row>19</xdr:row>
      <xdr:rowOff>180974</xdr:rowOff>
    </xdr:from>
    <xdr:to>
      <xdr:col>20</xdr:col>
      <xdr:colOff>9525</xdr:colOff>
      <xdr:row>43</xdr:row>
      <xdr:rowOff>190499</xdr:rowOff>
    </xdr:to>
    <xdr:graphicFrame macro="">
      <xdr:nvGraphicFramePr>
        <xdr:cNvPr id="7" name="Chart 6">
          <a:extLst>
            <a:ext uri="{FF2B5EF4-FFF2-40B4-BE49-F238E27FC236}">
              <a16:creationId xmlns:a16="http://schemas.microsoft.com/office/drawing/2014/main" id="{00000000-0008-0000-0B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45</xdr:row>
      <xdr:rowOff>142875</xdr:rowOff>
    </xdr:from>
    <xdr:to>
      <xdr:col>1</xdr:col>
      <xdr:colOff>1828800</xdr:colOff>
      <xdr:row>59</xdr:row>
      <xdr:rowOff>0</xdr:rowOff>
    </xdr:to>
    <mc:AlternateContent xmlns:mc="http://schemas.openxmlformats.org/markup-compatibility/2006" xmlns:a14="http://schemas.microsoft.com/office/drawing/2010/main">
      <mc:Choice Requires="a14">
        <xdr:graphicFrame macro="">
          <xdr:nvGraphicFramePr>
            <xdr:cNvPr id="2" name="Classroom ID 3">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Classroom ID 3"/>
            </a:graphicData>
          </a:graphic>
        </xdr:graphicFrame>
      </mc:Choice>
      <mc:Fallback xmlns="">
        <xdr:sp macro="" textlink="">
          <xdr:nvSpPr>
            <xdr:cNvPr id="0" name=""/>
            <xdr:cNvSpPr>
              <a:spLocks noTextEdit="1"/>
            </xdr:cNvSpPr>
          </xdr:nvSpPr>
          <xdr:spPr>
            <a:xfrm>
              <a:off x="657225" y="8143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2066925</xdr:colOff>
      <xdr:row>45</xdr:row>
      <xdr:rowOff>161925</xdr:rowOff>
    </xdr:from>
    <xdr:to>
      <xdr:col>2</xdr:col>
      <xdr:colOff>1343025</xdr:colOff>
      <xdr:row>59</xdr:row>
      <xdr:rowOff>19050</xdr:rowOff>
    </xdr:to>
    <mc:AlternateContent xmlns:mc="http://schemas.openxmlformats.org/markup-compatibility/2006" xmlns:a14="http://schemas.microsoft.com/office/drawing/2010/main">
      <mc:Choice Requires="a14">
        <xdr:graphicFrame macro="">
          <xdr:nvGraphicFramePr>
            <xdr:cNvPr id="3" name="Month 4">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microsoft.com/office/drawing/2010/slicer">
              <sle:slicer xmlns:sle="http://schemas.microsoft.com/office/drawing/2010/slicer" name="Month 4"/>
            </a:graphicData>
          </a:graphic>
        </xdr:graphicFrame>
      </mc:Choice>
      <mc:Fallback xmlns="">
        <xdr:sp macro="" textlink="">
          <xdr:nvSpPr>
            <xdr:cNvPr id="0" name=""/>
            <xdr:cNvSpPr>
              <a:spLocks noTextEdit="1"/>
            </xdr:cNvSpPr>
          </xdr:nvSpPr>
          <xdr:spPr>
            <a:xfrm>
              <a:off x="2724150" y="816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257175</xdr:colOff>
      <xdr:row>45</xdr:row>
      <xdr:rowOff>171450</xdr:rowOff>
    </xdr:from>
    <xdr:to>
      <xdr:col>13</xdr:col>
      <xdr:colOff>38100</xdr:colOff>
      <xdr:row>59</xdr:row>
      <xdr:rowOff>28575</xdr:rowOff>
    </xdr:to>
    <mc:AlternateContent xmlns:mc="http://schemas.openxmlformats.org/markup-compatibility/2006" xmlns:a14="http://schemas.microsoft.com/office/drawing/2010/main">
      <mc:Choice Requires="a14">
        <xdr:graphicFrame macro="">
          <xdr:nvGraphicFramePr>
            <xdr:cNvPr id="4" name="Gender 6">
              <a:extLst>
                <a:ext uri="{FF2B5EF4-FFF2-40B4-BE49-F238E27FC236}">
                  <a16:creationId xmlns:a16="http://schemas.microsoft.com/office/drawing/2014/main" id="{00000000-0008-0000-0B00-000004000000}"/>
                </a:ext>
              </a:extLst>
            </xdr:cNvPr>
            <xdr:cNvGraphicFramePr/>
          </xdr:nvGraphicFramePr>
          <xdr:xfrm>
            <a:off x="0" y="0"/>
            <a:ext cx="0" cy="0"/>
          </xdr:xfrm>
          <a:graphic>
            <a:graphicData uri="http://schemas.microsoft.com/office/drawing/2010/slicer">
              <sle:slicer xmlns:sle="http://schemas.microsoft.com/office/drawing/2010/slicer" name="Gender 6"/>
            </a:graphicData>
          </a:graphic>
        </xdr:graphicFrame>
      </mc:Choice>
      <mc:Fallback xmlns="">
        <xdr:sp macro="" textlink="">
          <xdr:nvSpPr>
            <xdr:cNvPr id="0" name=""/>
            <xdr:cNvSpPr>
              <a:spLocks noTextEdit="1"/>
            </xdr:cNvSpPr>
          </xdr:nvSpPr>
          <xdr:spPr>
            <a:xfrm>
              <a:off x="8896350" y="8172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209550</xdr:colOff>
      <xdr:row>45</xdr:row>
      <xdr:rowOff>171450</xdr:rowOff>
    </xdr:from>
    <xdr:to>
      <xdr:col>16</xdr:col>
      <xdr:colOff>314325</xdr:colOff>
      <xdr:row>59</xdr:row>
      <xdr:rowOff>28575</xdr:rowOff>
    </xdr:to>
    <mc:AlternateContent xmlns:mc="http://schemas.openxmlformats.org/markup-compatibility/2006" xmlns:a14="http://schemas.microsoft.com/office/drawing/2010/main">
      <mc:Choice Requires="a14">
        <xdr:graphicFrame macro="">
          <xdr:nvGraphicFramePr>
            <xdr:cNvPr id="5" name="DLL 6">
              <a:extLst>
                <a:ext uri="{FF2B5EF4-FFF2-40B4-BE49-F238E27FC236}">
                  <a16:creationId xmlns:a16="http://schemas.microsoft.com/office/drawing/2014/main" id="{00000000-0008-0000-0B00-000005000000}"/>
                </a:ext>
              </a:extLst>
            </xdr:cNvPr>
            <xdr:cNvGraphicFramePr/>
          </xdr:nvGraphicFramePr>
          <xdr:xfrm>
            <a:off x="0" y="0"/>
            <a:ext cx="0" cy="0"/>
          </xdr:xfrm>
          <a:graphic>
            <a:graphicData uri="http://schemas.microsoft.com/office/drawing/2010/slicer">
              <sle:slicer xmlns:sle="http://schemas.microsoft.com/office/drawing/2010/slicer" name="DLL 6"/>
            </a:graphicData>
          </a:graphic>
        </xdr:graphicFrame>
      </mc:Choice>
      <mc:Fallback xmlns="">
        <xdr:sp macro="" textlink="">
          <xdr:nvSpPr>
            <xdr:cNvPr id="0" name=""/>
            <xdr:cNvSpPr>
              <a:spLocks noTextEdit="1"/>
            </xdr:cNvSpPr>
          </xdr:nvSpPr>
          <xdr:spPr>
            <a:xfrm>
              <a:off x="10896600" y="8172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476250</xdr:colOff>
      <xdr:row>45</xdr:row>
      <xdr:rowOff>171450</xdr:rowOff>
    </xdr:from>
    <xdr:to>
      <xdr:col>19</xdr:col>
      <xdr:colOff>476250</xdr:colOff>
      <xdr:row>59</xdr:row>
      <xdr:rowOff>28575</xdr:rowOff>
    </xdr:to>
    <mc:AlternateContent xmlns:mc="http://schemas.openxmlformats.org/markup-compatibility/2006" xmlns:a14="http://schemas.microsoft.com/office/drawing/2010/main">
      <mc:Choice Requires="a14">
        <xdr:graphicFrame macro="">
          <xdr:nvGraphicFramePr>
            <xdr:cNvPr id="11" name="IEP 6">
              <a:extLst>
                <a:ext uri="{FF2B5EF4-FFF2-40B4-BE49-F238E27FC236}">
                  <a16:creationId xmlns:a16="http://schemas.microsoft.com/office/drawing/2014/main" id="{00000000-0008-0000-0B00-00000B000000}"/>
                </a:ext>
              </a:extLst>
            </xdr:cNvPr>
            <xdr:cNvGraphicFramePr/>
          </xdr:nvGraphicFramePr>
          <xdr:xfrm>
            <a:off x="0" y="0"/>
            <a:ext cx="0" cy="0"/>
          </xdr:xfrm>
          <a:graphic>
            <a:graphicData uri="http://schemas.microsoft.com/office/drawing/2010/slicer">
              <sle:slicer xmlns:sle="http://schemas.microsoft.com/office/drawing/2010/slicer" name="IEP 6"/>
            </a:graphicData>
          </a:graphic>
        </xdr:graphicFrame>
      </mc:Choice>
      <mc:Fallback xmlns="">
        <xdr:sp macro="" textlink="">
          <xdr:nvSpPr>
            <xdr:cNvPr id="0" name=""/>
            <xdr:cNvSpPr>
              <a:spLocks noTextEdit="1"/>
            </xdr:cNvSpPr>
          </xdr:nvSpPr>
          <xdr:spPr>
            <a:xfrm>
              <a:off x="12887325" y="8172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1600200</xdr:colOff>
      <xdr:row>45</xdr:row>
      <xdr:rowOff>161925</xdr:rowOff>
    </xdr:from>
    <xdr:to>
      <xdr:col>4</xdr:col>
      <xdr:colOff>428625</xdr:colOff>
      <xdr:row>59</xdr:row>
      <xdr:rowOff>19050</xdr:rowOff>
    </xdr:to>
    <mc:AlternateContent xmlns:mc="http://schemas.openxmlformats.org/markup-compatibility/2006" xmlns:a14="http://schemas.microsoft.com/office/drawing/2010/main">
      <mc:Choice Requires="a14">
        <xdr:graphicFrame macro="">
          <xdr:nvGraphicFramePr>
            <xdr:cNvPr id="12" name="Ethnicity 4">
              <a:extLst>
                <a:ext uri="{FF2B5EF4-FFF2-40B4-BE49-F238E27FC236}">
                  <a16:creationId xmlns:a16="http://schemas.microsoft.com/office/drawing/2014/main" id="{00000000-0008-0000-0B00-00000C000000}"/>
                </a:ext>
              </a:extLst>
            </xdr:cNvPr>
            <xdr:cNvGraphicFramePr/>
          </xdr:nvGraphicFramePr>
          <xdr:xfrm>
            <a:off x="0" y="0"/>
            <a:ext cx="0" cy="0"/>
          </xdr:xfrm>
          <a:graphic>
            <a:graphicData uri="http://schemas.microsoft.com/office/drawing/2010/slicer">
              <sle:slicer xmlns:sle="http://schemas.microsoft.com/office/drawing/2010/slicer" name="Ethnicity 4"/>
            </a:graphicData>
          </a:graphic>
        </xdr:graphicFrame>
      </mc:Choice>
      <mc:Fallback xmlns="">
        <xdr:sp macro="" textlink="">
          <xdr:nvSpPr>
            <xdr:cNvPr id="0" name=""/>
            <xdr:cNvSpPr>
              <a:spLocks noTextEdit="1"/>
            </xdr:cNvSpPr>
          </xdr:nvSpPr>
          <xdr:spPr>
            <a:xfrm>
              <a:off x="4810125" y="8162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114300</xdr:colOff>
      <xdr:row>45</xdr:row>
      <xdr:rowOff>180975</xdr:rowOff>
    </xdr:from>
    <xdr:to>
      <xdr:col>8</xdr:col>
      <xdr:colOff>57150</xdr:colOff>
      <xdr:row>59</xdr:row>
      <xdr:rowOff>38100</xdr:rowOff>
    </xdr:to>
    <mc:AlternateContent xmlns:mc="http://schemas.openxmlformats.org/markup-compatibility/2006" xmlns:a14="http://schemas.microsoft.com/office/drawing/2010/main">
      <mc:Choice Requires="a14">
        <xdr:graphicFrame macro="">
          <xdr:nvGraphicFramePr>
            <xdr:cNvPr id="13" name="Race 2">
              <a:extLst>
                <a:ext uri="{FF2B5EF4-FFF2-40B4-BE49-F238E27FC236}">
                  <a16:creationId xmlns:a16="http://schemas.microsoft.com/office/drawing/2014/main" id="{00000000-0008-0000-0B00-00000D000000}"/>
                </a:ext>
              </a:extLst>
            </xdr:cNvPr>
            <xdr:cNvGraphicFramePr/>
          </xdr:nvGraphicFramePr>
          <xdr:xfrm>
            <a:off x="0" y="0"/>
            <a:ext cx="0" cy="0"/>
          </xdr:xfrm>
          <a:graphic>
            <a:graphicData uri="http://schemas.microsoft.com/office/drawing/2010/slicer">
              <sle:slicer xmlns:sle="http://schemas.microsoft.com/office/drawing/2010/slicer" name="Race 2"/>
            </a:graphicData>
          </a:graphic>
        </xdr:graphicFrame>
      </mc:Choice>
      <mc:Fallback xmlns="">
        <xdr:sp macro="" textlink="">
          <xdr:nvSpPr>
            <xdr:cNvPr id="0" name=""/>
            <xdr:cNvSpPr>
              <a:spLocks noTextEdit="1"/>
            </xdr:cNvSpPr>
          </xdr:nvSpPr>
          <xdr:spPr>
            <a:xfrm>
              <a:off x="6867525" y="8181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19050</xdr:colOff>
      <xdr:row>86</xdr:row>
      <xdr:rowOff>57150</xdr:rowOff>
    </xdr:from>
    <xdr:to>
      <xdr:col>18</xdr:col>
      <xdr:colOff>228600</xdr:colOff>
      <xdr:row>111</xdr:row>
      <xdr:rowOff>122682</xdr:rowOff>
    </xdr:to>
    <xdr:graphicFrame macro="">
      <xdr:nvGraphicFramePr>
        <xdr:cNvPr id="8" name="Chart 7">
          <a:extLst>
            <a:ext uri="{FF2B5EF4-FFF2-40B4-BE49-F238E27FC236}">
              <a16:creationId xmlns:a16="http://schemas.microsoft.com/office/drawing/2014/main" id="{00000000-0008-0000-0B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5</xdr:col>
      <xdr:colOff>479425</xdr:colOff>
      <xdr:row>58</xdr:row>
      <xdr:rowOff>35985</xdr:rowOff>
    </xdr:from>
    <xdr:to>
      <xdr:col>17</xdr:col>
      <xdr:colOff>356743</xdr:colOff>
      <xdr:row>83</xdr:row>
      <xdr:rowOff>92373</xdr:rowOff>
    </xdr:to>
    <xdr:graphicFrame macro="">
      <xdr:nvGraphicFramePr>
        <xdr:cNvPr id="10246" name="Chart 4">
          <a:extLst>
            <a:ext uri="{FF2B5EF4-FFF2-40B4-BE49-F238E27FC236}">
              <a16:creationId xmlns:a16="http://schemas.microsoft.com/office/drawing/2014/main" id="{00000000-0008-0000-0C00-0000062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704850</xdr:colOff>
      <xdr:row>2</xdr:row>
      <xdr:rowOff>0</xdr:rowOff>
    </xdr:from>
    <xdr:to>
      <xdr:col>1</xdr:col>
      <xdr:colOff>1790700</xdr:colOff>
      <xdr:row>15</xdr:row>
      <xdr:rowOff>47625</xdr:rowOff>
    </xdr:to>
    <mc:AlternateContent xmlns:mc="http://schemas.openxmlformats.org/markup-compatibility/2006" xmlns:a14="http://schemas.microsoft.com/office/drawing/2010/main">
      <mc:Choice Requires="a14">
        <xdr:graphicFrame macro="">
          <xdr:nvGraphicFramePr>
            <xdr:cNvPr id="6" name="Possible Motivation 1">
              <a:extLst>
                <a:ext uri="{FF2B5EF4-FFF2-40B4-BE49-F238E27FC236}">
                  <a16:creationId xmlns:a16="http://schemas.microsoft.com/office/drawing/2014/main" id="{00000000-0008-0000-0C00-000006000000}"/>
                </a:ext>
              </a:extLst>
            </xdr:cNvPr>
            <xdr:cNvGraphicFramePr/>
          </xdr:nvGraphicFramePr>
          <xdr:xfrm>
            <a:off x="0" y="0"/>
            <a:ext cx="0" cy="0"/>
          </xdr:xfrm>
          <a:graphic>
            <a:graphicData uri="http://schemas.microsoft.com/office/drawing/2010/slicer">
              <sle:slicer xmlns:sle="http://schemas.microsoft.com/office/drawing/2010/slicer" name="Possible Motivation 1"/>
            </a:graphicData>
          </a:graphic>
        </xdr:graphicFrame>
      </mc:Choice>
      <mc:Fallback xmlns="">
        <xdr:sp macro="" textlink="">
          <xdr:nvSpPr>
            <xdr:cNvPr id="0" name=""/>
            <xdr:cNvSpPr>
              <a:spLocks noTextEdit="1"/>
            </xdr:cNvSpPr>
          </xdr:nvSpPr>
          <xdr:spPr>
            <a:xfrm>
              <a:off x="70485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9525</xdr:colOff>
      <xdr:row>18</xdr:row>
      <xdr:rowOff>1</xdr:rowOff>
    </xdr:from>
    <xdr:to>
      <xdr:col>19</xdr:col>
      <xdr:colOff>333375</xdr:colOff>
      <xdr:row>42</xdr:row>
      <xdr:rowOff>95251</xdr:rowOff>
    </xdr:to>
    <xdr:graphicFrame macro="">
      <xdr:nvGraphicFramePr>
        <xdr:cNvPr id="7" name="Chart 6">
          <a:extLst>
            <a:ext uri="{FF2B5EF4-FFF2-40B4-BE49-F238E27FC236}">
              <a16:creationId xmlns:a16="http://schemas.microsoft.com/office/drawing/2014/main" id="{00000000-0008-0000-0C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9525</xdr:colOff>
      <xdr:row>43</xdr:row>
      <xdr:rowOff>133350</xdr:rowOff>
    </xdr:from>
    <xdr:to>
      <xdr:col>1</xdr:col>
      <xdr:colOff>1838325</xdr:colOff>
      <xdr:row>56</xdr:row>
      <xdr:rowOff>180975</xdr:rowOff>
    </xdr:to>
    <mc:AlternateContent xmlns:mc="http://schemas.openxmlformats.org/markup-compatibility/2006" xmlns:a14="http://schemas.microsoft.com/office/drawing/2010/main">
      <mc:Choice Requires="a14">
        <xdr:graphicFrame macro="">
          <xdr:nvGraphicFramePr>
            <xdr:cNvPr id="2" name="Classroom ID 2">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microsoft.com/office/drawing/2010/slicer">
              <sle:slicer xmlns:sle="http://schemas.microsoft.com/office/drawing/2010/slicer" name="Classroom ID 2"/>
            </a:graphicData>
          </a:graphic>
        </xdr:graphicFrame>
      </mc:Choice>
      <mc:Fallback xmlns="">
        <xdr:sp macro="" textlink="">
          <xdr:nvSpPr>
            <xdr:cNvPr id="0" name=""/>
            <xdr:cNvSpPr>
              <a:spLocks noTextEdit="1"/>
            </xdr:cNvSpPr>
          </xdr:nvSpPr>
          <xdr:spPr>
            <a:xfrm>
              <a:off x="752475" y="8324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2028825</xdr:colOff>
      <xdr:row>43</xdr:row>
      <xdr:rowOff>142875</xdr:rowOff>
    </xdr:from>
    <xdr:to>
      <xdr:col>2</xdr:col>
      <xdr:colOff>1304925</xdr:colOff>
      <xdr:row>57</xdr:row>
      <xdr:rowOff>0</xdr:rowOff>
    </xdr:to>
    <mc:AlternateContent xmlns:mc="http://schemas.openxmlformats.org/markup-compatibility/2006" xmlns:a14="http://schemas.microsoft.com/office/drawing/2010/main">
      <mc:Choice Requires="a14">
        <xdr:graphicFrame macro="">
          <xdr:nvGraphicFramePr>
            <xdr:cNvPr id="8" name="Month 1">
              <a:extLst>
                <a:ext uri="{FF2B5EF4-FFF2-40B4-BE49-F238E27FC236}">
                  <a16:creationId xmlns:a16="http://schemas.microsoft.com/office/drawing/2014/main" id="{00000000-0008-0000-0C00-000008000000}"/>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771775" y="8334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161925</xdr:colOff>
      <xdr:row>43</xdr:row>
      <xdr:rowOff>142875</xdr:rowOff>
    </xdr:from>
    <xdr:to>
      <xdr:col>12</xdr:col>
      <xdr:colOff>285750</xdr:colOff>
      <xdr:row>57</xdr:row>
      <xdr:rowOff>0</xdr:rowOff>
    </xdr:to>
    <mc:AlternateContent xmlns:mc="http://schemas.openxmlformats.org/markup-compatibility/2006" xmlns:a14="http://schemas.microsoft.com/office/drawing/2010/main">
      <mc:Choice Requires="a14">
        <xdr:graphicFrame macro="">
          <xdr:nvGraphicFramePr>
            <xdr:cNvPr id="9" name="Gender 7">
              <a:extLst>
                <a:ext uri="{FF2B5EF4-FFF2-40B4-BE49-F238E27FC236}">
                  <a16:creationId xmlns:a16="http://schemas.microsoft.com/office/drawing/2014/main" id="{00000000-0008-0000-0C00-000009000000}"/>
                </a:ext>
              </a:extLst>
            </xdr:cNvPr>
            <xdr:cNvGraphicFramePr/>
          </xdr:nvGraphicFramePr>
          <xdr:xfrm>
            <a:off x="0" y="0"/>
            <a:ext cx="0" cy="0"/>
          </xdr:xfrm>
          <a:graphic>
            <a:graphicData uri="http://schemas.microsoft.com/office/drawing/2010/slicer">
              <sle:slicer xmlns:sle="http://schemas.microsoft.com/office/drawing/2010/slicer" name="Gender 7"/>
            </a:graphicData>
          </a:graphic>
        </xdr:graphicFrame>
      </mc:Choice>
      <mc:Fallback xmlns="">
        <xdr:sp macro="" textlink="">
          <xdr:nvSpPr>
            <xdr:cNvPr id="0" name=""/>
            <xdr:cNvSpPr>
              <a:spLocks noTextEdit="1"/>
            </xdr:cNvSpPr>
          </xdr:nvSpPr>
          <xdr:spPr>
            <a:xfrm>
              <a:off x="8924925" y="8334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352425</xdr:colOff>
      <xdr:row>43</xdr:row>
      <xdr:rowOff>161925</xdr:rowOff>
    </xdr:from>
    <xdr:to>
      <xdr:col>19</xdr:col>
      <xdr:colOff>352425</xdr:colOff>
      <xdr:row>57</xdr:row>
      <xdr:rowOff>19050</xdr:rowOff>
    </xdr:to>
    <mc:AlternateContent xmlns:mc="http://schemas.openxmlformats.org/markup-compatibility/2006" xmlns:a14="http://schemas.microsoft.com/office/drawing/2010/main">
      <mc:Choice Requires="a14">
        <xdr:graphicFrame macro="">
          <xdr:nvGraphicFramePr>
            <xdr:cNvPr id="10" name="DLL 7">
              <a:extLst>
                <a:ext uri="{FF2B5EF4-FFF2-40B4-BE49-F238E27FC236}">
                  <a16:creationId xmlns:a16="http://schemas.microsoft.com/office/drawing/2014/main" id="{00000000-0008-0000-0C00-00000A000000}"/>
                </a:ext>
              </a:extLst>
            </xdr:cNvPr>
            <xdr:cNvGraphicFramePr/>
          </xdr:nvGraphicFramePr>
          <xdr:xfrm>
            <a:off x="0" y="0"/>
            <a:ext cx="0" cy="0"/>
          </xdr:xfrm>
          <a:graphic>
            <a:graphicData uri="http://schemas.microsoft.com/office/drawing/2010/slicer">
              <sle:slicer xmlns:sle="http://schemas.microsoft.com/office/drawing/2010/slicer" name="DLL 7"/>
            </a:graphicData>
          </a:graphic>
        </xdr:graphicFrame>
      </mc:Choice>
      <mc:Fallback xmlns="">
        <xdr:sp macro="" textlink="">
          <xdr:nvSpPr>
            <xdr:cNvPr id="0" name=""/>
            <xdr:cNvSpPr>
              <a:spLocks noTextEdit="1"/>
            </xdr:cNvSpPr>
          </xdr:nvSpPr>
          <xdr:spPr>
            <a:xfrm>
              <a:off x="12887325" y="83534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114300</xdr:colOff>
      <xdr:row>43</xdr:row>
      <xdr:rowOff>152400</xdr:rowOff>
    </xdr:from>
    <xdr:to>
      <xdr:col>16</xdr:col>
      <xdr:colOff>219075</xdr:colOff>
      <xdr:row>57</xdr:row>
      <xdr:rowOff>9525</xdr:rowOff>
    </xdr:to>
    <mc:AlternateContent xmlns:mc="http://schemas.openxmlformats.org/markup-compatibility/2006" xmlns:a14="http://schemas.microsoft.com/office/drawing/2010/main">
      <mc:Choice Requires="a14">
        <xdr:graphicFrame macro="">
          <xdr:nvGraphicFramePr>
            <xdr:cNvPr id="11" name="IEP 7">
              <a:extLst>
                <a:ext uri="{FF2B5EF4-FFF2-40B4-BE49-F238E27FC236}">
                  <a16:creationId xmlns:a16="http://schemas.microsoft.com/office/drawing/2014/main" id="{00000000-0008-0000-0C00-00000B000000}"/>
                </a:ext>
              </a:extLst>
            </xdr:cNvPr>
            <xdr:cNvGraphicFramePr/>
          </xdr:nvGraphicFramePr>
          <xdr:xfrm>
            <a:off x="0" y="0"/>
            <a:ext cx="0" cy="0"/>
          </xdr:xfrm>
          <a:graphic>
            <a:graphicData uri="http://schemas.microsoft.com/office/drawing/2010/slicer">
              <sle:slicer xmlns:sle="http://schemas.microsoft.com/office/drawing/2010/slicer" name="IEP 7"/>
            </a:graphicData>
          </a:graphic>
        </xdr:graphicFrame>
      </mc:Choice>
      <mc:Fallback xmlns="">
        <xdr:sp macro="" textlink="">
          <xdr:nvSpPr>
            <xdr:cNvPr id="0" name=""/>
            <xdr:cNvSpPr>
              <a:spLocks noTextEdit="1"/>
            </xdr:cNvSpPr>
          </xdr:nvSpPr>
          <xdr:spPr>
            <a:xfrm>
              <a:off x="10925175" y="83439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1485900</xdr:colOff>
      <xdr:row>43</xdr:row>
      <xdr:rowOff>133350</xdr:rowOff>
    </xdr:from>
    <xdr:to>
      <xdr:col>4</xdr:col>
      <xdr:colOff>276225</xdr:colOff>
      <xdr:row>56</xdr:row>
      <xdr:rowOff>180975</xdr:rowOff>
    </xdr:to>
    <mc:AlternateContent xmlns:mc="http://schemas.openxmlformats.org/markup-compatibility/2006" xmlns:a14="http://schemas.microsoft.com/office/drawing/2010/main">
      <mc:Choice Requires="a14">
        <xdr:graphicFrame macro="">
          <xdr:nvGraphicFramePr>
            <xdr:cNvPr id="12" name="Ethnicity 5">
              <a:extLst>
                <a:ext uri="{FF2B5EF4-FFF2-40B4-BE49-F238E27FC236}">
                  <a16:creationId xmlns:a16="http://schemas.microsoft.com/office/drawing/2014/main" id="{00000000-0008-0000-0C00-00000C000000}"/>
                </a:ext>
              </a:extLst>
            </xdr:cNvPr>
            <xdr:cNvGraphicFramePr/>
          </xdr:nvGraphicFramePr>
          <xdr:xfrm>
            <a:off x="0" y="0"/>
            <a:ext cx="0" cy="0"/>
          </xdr:xfrm>
          <a:graphic>
            <a:graphicData uri="http://schemas.microsoft.com/office/drawing/2010/slicer">
              <sle:slicer xmlns:sle="http://schemas.microsoft.com/office/drawing/2010/slicer" name="Ethnicity 5"/>
            </a:graphicData>
          </a:graphic>
        </xdr:graphicFrame>
      </mc:Choice>
      <mc:Fallback xmlns="">
        <xdr:sp macro="" textlink="">
          <xdr:nvSpPr>
            <xdr:cNvPr id="0" name=""/>
            <xdr:cNvSpPr>
              <a:spLocks noTextEdit="1"/>
            </xdr:cNvSpPr>
          </xdr:nvSpPr>
          <xdr:spPr>
            <a:xfrm>
              <a:off x="4781550" y="83248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9525</xdr:colOff>
      <xdr:row>43</xdr:row>
      <xdr:rowOff>142875</xdr:rowOff>
    </xdr:from>
    <xdr:to>
      <xdr:col>7</xdr:col>
      <xdr:colOff>466725</xdr:colOff>
      <xdr:row>57</xdr:row>
      <xdr:rowOff>0</xdr:rowOff>
    </xdr:to>
    <mc:AlternateContent xmlns:mc="http://schemas.openxmlformats.org/markup-compatibility/2006" xmlns:a14="http://schemas.microsoft.com/office/drawing/2010/main">
      <mc:Choice Requires="a14">
        <xdr:graphicFrame macro="">
          <xdr:nvGraphicFramePr>
            <xdr:cNvPr id="13" name="Race 3">
              <a:extLst>
                <a:ext uri="{FF2B5EF4-FFF2-40B4-BE49-F238E27FC236}">
                  <a16:creationId xmlns:a16="http://schemas.microsoft.com/office/drawing/2014/main" id="{00000000-0008-0000-0C00-00000D000000}"/>
                </a:ext>
              </a:extLst>
            </xdr:cNvPr>
            <xdr:cNvGraphicFramePr/>
          </xdr:nvGraphicFramePr>
          <xdr:xfrm>
            <a:off x="0" y="0"/>
            <a:ext cx="0" cy="0"/>
          </xdr:xfrm>
          <a:graphic>
            <a:graphicData uri="http://schemas.microsoft.com/office/drawing/2010/slicer">
              <sle:slicer xmlns:sle="http://schemas.microsoft.com/office/drawing/2010/slicer" name="Race 3"/>
            </a:graphicData>
          </a:graphic>
        </xdr:graphicFrame>
      </mc:Choice>
      <mc:Fallback xmlns="">
        <xdr:sp macro="" textlink="">
          <xdr:nvSpPr>
            <xdr:cNvPr id="0" name=""/>
            <xdr:cNvSpPr>
              <a:spLocks noTextEdit="1"/>
            </xdr:cNvSpPr>
          </xdr:nvSpPr>
          <xdr:spPr>
            <a:xfrm>
              <a:off x="6886575" y="8334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476250</xdr:colOff>
      <xdr:row>84</xdr:row>
      <xdr:rowOff>66675</xdr:rowOff>
    </xdr:from>
    <xdr:to>
      <xdr:col>19</xdr:col>
      <xdr:colOff>76200</xdr:colOff>
      <xdr:row>109</xdr:row>
      <xdr:rowOff>132207</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4</xdr:col>
      <xdr:colOff>288131</xdr:colOff>
      <xdr:row>67</xdr:row>
      <xdr:rowOff>11907</xdr:rowOff>
    </xdr:from>
    <xdr:to>
      <xdr:col>16</xdr:col>
      <xdr:colOff>232124</xdr:colOff>
      <xdr:row>92</xdr:row>
      <xdr:rowOff>68295</xdr:rowOff>
    </xdr:to>
    <xdr:graphicFrame macro="">
      <xdr:nvGraphicFramePr>
        <xdr:cNvPr id="11270" name="Chart 4">
          <a:extLst>
            <a:ext uri="{FF2B5EF4-FFF2-40B4-BE49-F238E27FC236}">
              <a16:creationId xmlns:a16="http://schemas.microsoft.com/office/drawing/2014/main" id="{00000000-0008-0000-0D00-0000062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28573</xdr:colOff>
      <xdr:row>2</xdr:row>
      <xdr:rowOff>16669</xdr:rowOff>
    </xdr:from>
    <xdr:to>
      <xdr:col>1</xdr:col>
      <xdr:colOff>2228850</xdr:colOff>
      <xdr:row>15</xdr:row>
      <xdr:rowOff>64294</xdr:rowOff>
    </xdr:to>
    <mc:AlternateContent xmlns:mc="http://schemas.openxmlformats.org/markup-compatibility/2006" xmlns:a14="http://schemas.microsoft.com/office/drawing/2010/main">
      <mc:Choice Requires="a14">
        <xdr:graphicFrame macro="">
          <xdr:nvGraphicFramePr>
            <xdr:cNvPr id="6" name="Strategy/Response (most intrusive) 1">
              <a:extLst>
                <a:ext uri="{FF2B5EF4-FFF2-40B4-BE49-F238E27FC236}">
                  <a16:creationId xmlns:a16="http://schemas.microsoft.com/office/drawing/2014/main" id="{00000000-0008-0000-0D00-000006000000}"/>
                </a:ext>
              </a:extLst>
            </xdr:cNvPr>
            <xdr:cNvGraphicFramePr/>
          </xdr:nvGraphicFramePr>
          <xdr:xfrm>
            <a:off x="0" y="0"/>
            <a:ext cx="0" cy="0"/>
          </xdr:xfrm>
          <a:graphic>
            <a:graphicData uri="http://schemas.microsoft.com/office/drawing/2010/slicer">
              <sle:slicer xmlns:sle="http://schemas.microsoft.com/office/drawing/2010/slicer" name="Strategy/Response (most intrusive) 1"/>
            </a:graphicData>
          </a:graphic>
        </xdr:graphicFrame>
      </mc:Choice>
      <mc:Fallback xmlns="">
        <xdr:sp macro="" textlink="">
          <xdr:nvSpPr>
            <xdr:cNvPr id="0" name=""/>
            <xdr:cNvSpPr>
              <a:spLocks noTextEdit="1"/>
            </xdr:cNvSpPr>
          </xdr:nvSpPr>
          <xdr:spPr>
            <a:xfrm>
              <a:off x="638173" y="397669"/>
              <a:ext cx="2200277"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33336</xdr:colOff>
      <xdr:row>24</xdr:row>
      <xdr:rowOff>9525</xdr:rowOff>
    </xdr:from>
    <xdr:to>
      <xdr:col>16</xdr:col>
      <xdr:colOff>333376</xdr:colOff>
      <xdr:row>52</xdr:row>
      <xdr:rowOff>1</xdr:rowOff>
    </xdr:to>
    <xdr:graphicFrame macro="">
      <xdr:nvGraphicFramePr>
        <xdr:cNvPr id="7" name="Chart 6">
          <a:extLst>
            <a:ext uri="{FF2B5EF4-FFF2-40B4-BE49-F238E27FC236}">
              <a16:creationId xmlns:a16="http://schemas.microsoft.com/office/drawing/2014/main" id="{00000000-0008-0000-0D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53</xdr:row>
      <xdr:rowOff>9525</xdr:rowOff>
    </xdr:from>
    <xdr:to>
      <xdr:col>1</xdr:col>
      <xdr:colOff>1828800</xdr:colOff>
      <xdr:row>66</xdr:row>
      <xdr:rowOff>57150</xdr:rowOff>
    </xdr:to>
    <mc:AlternateContent xmlns:mc="http://schemas.openxmlformats.org/markup-compatibility/2006" xmlns:a14="http://schemas.microsoft.com/office/drawing/2010/main">
      <mc:Choice Requires="a14">
        <xdr:graphicFrame macro="">
          <xdr:nvGraphicFramePr>
            <xdr:cNvPr id="2" name="Classroom ID">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microsoft.com/office/drawing/2010/slicer">
              <sle:slicer xmlns:sle="http://schemas.microsoft.com/office/drawing/2010/slicer" name="Classroom ID"/>
            </a:graphicData>
          </a:graphic>
        </xdr:graphicFrame>
      </mc:Choice>
      <mc:Fallback xmlns="">
        <xdr:sp macro="" textlink="">
          <xdr:nvSpPr>
            <xdr:cNvPr id="0" name=""/>
            <xdr:cNvSpPr>
              <a:spLocks noTextEdit="1"/>
            </xdr:cNvSpPr>
          </xdr:nvSpPr>
          <xdr:spPr>
            <a:xfrm>
              <a:off x="609600" y="10106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2047875</xdr:colOff>
      <xdr:row>53</xdr:row>
      <xdr:rowOff>0</xdr:rowOff>
    </xdr:from>
    <xdr:to>
      <xdr:col>2</xdr:col>
      <xdr:colOff>142875</xdr:colOff>
      <xdr:row>66</xdr:row>
      <xdr:rowOff>47625</xdr:rowOff>
    </xdr:to>
    <mc:AlternateContent xmlns:mc="http://schemas.openxmlformats.org/markup-compatibility/2006" xmlns:a14="http://schemas.microsoft.com/office/drawing/2010/main">
      <mc:Choice Requires="a14">
        <xdr:graphicFrame macro="">
          <xdr:nvGraphicFramePr>
            <xdr:cNvPr id="8" name="Month 5">
              <a:extLst>
                <a:ext uri="{FF2B5EF4-FFF2-40B4-BE49-F238E27FC236}">
                  <a16:creationId xmlns:a16="http://schemas.microsoft.com/office/drawing/2014/main" id="{00000000-0008-0000-0D00-000008000000}"/>
                </a:ext>
              </a:extLst>
            </xdr:cNvPr>
            <xdr:cNvGraphicFramePr/>
          </xdr:nvGraphicFramePr>
          <xdr:xfrm>
            <a:off x="0" y="0"/>
            <a:ext cx="0" cy="0"/>
          </xdr:xfrm>
          <a:graphic>
            <a:graphicData uri="http://schemas.microsoft.com/office/drawing/2010/slicer">
              <sle:slicer xmlns:sle="http://schemas.microsoft.com/office/drawing/2010/slicer" name="Month 5"/>
            </a:graphicData>
          </a:graphic>
        </xdr:graphicFrame>
      </mc:Choice>
      <mc:Fallback xmlns="">
        <xdr:sp macro="" textlink="">
          <xdr:nvSpPr>
            <xdr:cNvPr id="0" name=""/>
            <xdr:cNvSpPr>
              <a:spLocks noTextEdit="1"/>
            </xdr:cNvSpPr>
          </xdr:nvSpPr>
          <xdr:spPr>
            <a:xfrm>
              <a:off x="2657475"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1114425</xdr:colOff>
      <xdr:row>52</xdr:row>
      <xdr:rowOff>180975</xdr:rowOff>
    </xdr:from>
    <xdr:to>
      <xdr:col>6</xdr:col>
      <xdr:colOff>504825</xdr:colOff>
      <xdr:row>66</xdr:row>
      <xdr:rowOff>38100</xdr:rowOff>
    </xdr:to>
    <mc:AlternateContent xmlns:mc="http://schemas.openxmlformats.org/markup-compatibility/2006" xmlns:a14="http://schemas.microsoft.com/office/drawing/2010/main">
      <mc:Choice Requires="a14">
        <xdr:graphicFrame macro="">
          <xdr:nvGraphicFramePr>
            <xdr:cNvPr id="9" name="Gender 8">
              <a:extLst>
                <a:ext uri="{FF2B5EF4-FFF2-40B4-BE49-F238E27FC236}">
                  <a16:creationId xmlns:a16="http://schemas.microsoft.com/office/drawing/2014/main" id="{00000000-0008-0000-0D00-000009000000}"/>
                </a:ext>
              </a:extLst>
            </xdr:cNvPr>
            <xdr:cNvGraphicFramePr/>
          </xdr:nvGraphicFramePr>
          <xdr:xfrm>
            <a:off x="0" y="0"/>
            <a:ext cx="0" cy="0"/>
          </xdr:xfrm>
          <a:graphic>
            <a:graphicData uri="http://schemas.microsoft.com/office/drawing/2010/slicer">
              <sle:slicer xmlns:sle="http://schemas.microsoft.com/office/drawing/2010/slicer" name="Gender 8"/>
            </a:graphicData>
          </a:graphic>
        </xdr:graphicFrame>
      </mc:Choice>
      <mc:Fallback xmlns="">
        <xdr:sp macro="" textlink="">
          <xdr:nvSpPr>
            <xdr:cNvPr id="0" name=""/>
            <xdr:cNvSpPr>
              <a:spLocks noTextEdit="1"/>
            </xdr:cNvSpPr>
          </xdr:nvSpPr>
          <xdr:spPr>
            <a:xfrm>
              <a:off x="9067800" y="10086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171450</xdr:colOff>
      <xdr:row>52</xdr:row>
      <xdr:rowOff>161925</xdr:rowOff>
    </xdr:from>
    <xdr:to>
      <xdr:col>11</xdr:col>
      <xdr:colOff>104775</xdr:colOff>
      <xdr:row>66</xdr:row>
      <xdr:rowOff>19050</xdr:rowOff>
    </xdr:to>
    <mc:AlternateContent xmlns:mc="http://schemas.openxmlformats.org/markup-compatibility/2006" xmlns:a14="http://schemas.microsoft.com/office/drawing/2010/main">
      <mc:Choice Requires="a14">
        <xdr:graphicFrame macro="">
          <xdr:nvGraphicFramePr>
            <xdr:cNvPr id="10" name="DLL 8">
              <a:extLst>
                <a:ext uri="{FF2B5EF4-FFF2-40B4-BE49-F238E27FC236}">
                  <a16:creationId xmlns:a16="http://schemas.microsoft.com/office/drawing/2014/main" id="{00000000-0008-0000-0D00-00000A000000}"/>
                </a:ext>
              </a:extLst>
            </xdr:cNvPr>
            <xdr:cNvGraphicFramePr/>
          </xdr:nvGraphicFramePr>
          <xdr:xfrm>
            <a:off x="0" y="0"/>
            <a:ext cx="0" cy="0"/>
          </xdr:xfrm>
          <a:graphic>
            <a:graphicData uri="http://schemas.microsoft.com/office/drawing/2010/slicer">
              <sle:slicer xmlns:sle="http://schemas.microsoft.com/office/drawing/2010/slicer" name="DLL 8"/>
            </a:graphicData>
          </a:graphic>
        </xdr:graphicFrame>
      </mc:Choice>
      <mc:Fallback xmlns="">
        <xdr:sp macro="" textlink="">
          <xdr:nvSpPr>
            <xdr:cNvPr id="0" name=""/>
            <xdr:cNvSpPr>
              <a:spLocks noTextEdit="1"/>
            </xdr:cNvSpPr>
          </xdr:nvSpPr>
          <xdr:spPr>
            <a:xfrm>
              <a:off x="11239500" y="10067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104775</xdr:colOff>
      <xdr:row>52</xdr:row>
      <xdr:rowOff>152400</xdr:rowOff>
    </xdr:from>
    <xdr:to>
      <xdr:col>15</xdr:col>
      <xdr:colOff>476250</xdr:colOff>
      <xdr:row>66</xdr:row>
      <xdr:rowOff>9525</xdr:rowOff>
    </xdr:to>
    <mc:AlternateContent xmlns:mc="http://schemas.openxmlformats.org/markup-compatibility/2006" xmlns:a14="http://schemas.microsoft.com/office/drawing/2010/main">
      <mc:Choice Requires="a14">
        <xdr:graphicFrame macro="">
          <xdr:nvGraphicFramePr>
            <xdr:cNvPr id="11" name="IEP 8">
              <a:extLst>
                <a:ext uri="{FF2B5EF4-FFF2-40B4-BE49-F238E27FC236}">
                  <a16:creationId xmlns:a16="http://schemas.microsoft.com/office/drawing/2014/main" id="{00000000-0008-0000-0D00-00000B000000}"/>
                </a:ext>
              </a:extLst>
            </xdr:cNvPr>
            <xdr:cNvGraphicFramePr/>
          </xdr:nvGraphicFramePr>
          <xdr:xfrm>
            <a:off x="0" y="0"/>
            <a:ext cx="0" cy="0"/>
          </xdr:xfrm>
          <a:graphic>
            <a:graphicData uri="http://schemas.microsoft.com/office/drawing/2010/slicer">
              <sle:slicer xmlns:sle="http://schemas.microsoft.com/office/drawing/2010/slicer" name="IEP 8"/>
            </a:graphicData>
          </a:graphic>
        </xdr:graphicFrame>
      </mc:Choice>
      <mc:Fallback xmlns="">
        <xdr:sp macro="" textlink="">
          <xdr:nvSpPr>
            <xdr:cNvPr id="0" name=""/>
            <xdr:cNvSpPr>
              <a:spLocks noTextEdit="1"/>
            </xdr:cNvSpPr>
          </xdr:nvSpPr>
          <xdr:spPr>
            <a:xfrm>
              <a:off x="13392150" y="10058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438150</xdr:colOff>
      <xdr:row>52</xdr:row>
      <xdr:rowOff>180975</xdr:rowOff>
    </xdr:from>
    <xdr:to>
      <xdr:col>2</xdr:col>
      <xdr:colOff>2266950</xdr:colOff>
      <xdr:row>66</xdr:row>
      <xdr:rowOff>38100</xdr:rowOff>
    </xdr:to>
    <mc:AlternateContent xmlns:mc="http://schemas.openxmlformats.org/markup-compatibility/2006" xmlns:a14="http://schemas.microsoft.com/office/drawing/2010/main">
      <mc:Choice Requires="a14">
        <xdr:graphicFrame macro="">
          <xdr:nvGraphicFramePr>
            <xdr:cNvPr id="12" name="Ethnicity 6">
              <a:extLst>
                <a:ext uri="{FF2B5EF4-FFF2-40B4-BE49-F238E27FC236}">
                  <a16:creationId xmlns:a16="http://schemas.microsoft.com/office/drawing/2014/main" id="{00000000-0008-0000-0D00-00000C000000}"/>
                </a:ext>
              </a:extLst>
            </xdr:cNvPr>
            <xdr:cNvGraphicFramePr/>
          </xdr:nvGraphicFramePr>
          <xdr:xfrm>
            <a:off x="0" y="0"/>
            <a:ext cx="0" cy="0"/>
          </xdr:xfrm>
          <a:graphic>
            <a:graphicData uri="http://schemas.microsoft.com/office/drawing/2010/slicer">
              <sle:slicer xmlns:sle="http://schemas.microsoft.com/office/drawing/2010/slicer" name="Ethnicity 6"/>
            </a:graphicData>
          </a:graphic>
        </xdr:graphicFrame>
      </mc:Choice>
      <mc:Fallback xmlns="">
        <xdr:sp macro="" textlink="">
          <xdr:nvSpPr>
            <xdr:cNvPr id="0" name=""/>
            <xdr:cNvSpPr>
              <a:spLocks noTextEdit="1"/>
            </xdr:cNvSpPr>
          </xdr:nvSpPr>
          <xdr:spPr>
            <a:xfrm>
              <a:off x="4781550" y="10086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2581275</xdr:colOff>
      <xdr:row>53</xdr:row>
      <xdr:rowOff>0</xdr:rowOff>
    </xdr:from>
    <xdr:to>
      <xdr:col>3</xdr:col>
      <xdr:colOff>800100</xdr:colOff>
      <xdr:row>66</xdr:row>
      <xdr:rowOff>47625</xdr:rowOff>
    </xdr:to>
    <mc:AlternateContent xmlns:mc="http://schemas.openxmlformats.org/markup-compatibility/2006" xmlns:a14="http://schemas.microsoft.com/office/drawing/2010/main">
      <mc:Choice Requires="a14">
        <xdr:graphicFrame macro="">
          <xdr:nvGraphicFramePr>
            <xdr:cNvPr id="13" name="Race 4">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microsoft.com/office/drawing/2010/slicer">
              <sle:slicer xmlns:sle="http://schemas.microsoft.com/office/drawing/2010/slicer" name="Race 4"/>
            </a:graphicData>
          </a:graphic>
        </xdr:graphicFrame>
      </mc:Choice>
      <mc:Fallback xmlns="">
        <xdr:sp macro="" textlink="">
          <xdr:nvSpPr>
            <xdr:cNvPr id="0" name=""/>
            <xdr:cNvSpPr>
              <a:spLocks noTextEdit="1"/>
            </xdr:cNvSpPr>
          </xdr:nvSpPr>
          <xdr:spPr>
            <a:xfrm>
              <a:off x="6924675" y="10096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xdr:col>
      <xdr:colOff>304800</xdr:colOff>
      <xdr:row>93</xdr:row>
      <xdr:rowOff>66675</xdr:rowOff>
    </xdr:from>
    <xdr:to>
      <xdr:col>17</xdr:col>
      <xdr:colOff>581025</xdr:colOff>
      <xdr:row>118</xdr:row>
      <xdr:rowOff>132207</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5</xdr:col>
      <xdr:colOff>19051</xdr:colOff>
      <xdr:row>58</xdr:row>
      <xdr:rowOff>0</xdr:rowOff>
    </xdr:from>
    <xdr:to>
      <xdr:col>16</xdr:col>
      <xdr:colOff>505969</xdr:colOff>
      <xdr:row>83</xdr:row>
      <xdr:rowOff>56388</xdr:rowOff>
    </xdr:to>
    <xdr:graphicFrame macro="">
      <xdr:nvGraphicFramePr>
        <xdr:cNvPr id="12294" name="Chart 4">
          <a:extLst>
            <a:ext uri="{FF2B5EF4-FFF2-40B4-BE49-F238E27FC236}">
              <a16:creationId xmlns:a16="http://schemas.microsoft.com/office/drawing/2014/main" id="{00000000-0008-0000-0E00-0000063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19050</xdr:colOff>
      <xdr:row>2</xdr:row>
      <xdr:rowOff>0</xdr:rowOff>
    </xdr:from>
    <xdr:to>
      <xdr:col>1</xdr:col>
      <xdr:colOff>1847850</xdr:colOff>
      <xdr:row>15</xdr:row>
      <xdr:rowOff>47625</xdr:rowOff>
    </xdr:to>
    <mc:AlternateContent xmlns:mc="http://schemas.openxmlformats.org/markup-compatibility/2006" xmlns:a14="http://schemas.microsoft.com/office/drawing/2010/main">
      <mc:Choice Requires="a14">
        <xdr:graphicFrame macro="">
          <xdr:nvGraphicFramePr>
            <xdr:cNvPr id="6" name="Administrative Follow-Up (most intrusive) 1">
              <a:extLst>
                <a:ext uri="{FF2B5EF4-FFF2-40B4-BE49-F238E27FC236}">
                  <a16:creationId xmlns:a16="http://schemas.microsoft.com/office/drawing/2014/main" id="{00000000-0008-0000-0E00-000006000000}"/>
                </a:ext>
              </a:extLst>
            </xdr:cNvPr>
            <xdr:cNvGraphicFramePr/>
          </xdr:nvGraphicFramePr>
          <xdr:xfrm>
            <a:off x="0" y="0"/>
            <a:ext cx="0" cy="0"/>
          </xdr:xfrm>
          <a:graphic>
            <a:graphicData uri="http://schemas.microsoft.com/office/drawing/2010/slicer">
              <sle:slicer xmlns:sle="http://schemas.microsoft.com/office/drawing/2010/slicer" name="Administrative Follow-Up (most intrusive) 1"/>
            </a:graphicData>
          </a:graphic>
        </xdr:graphicFrame>
      </mc:Choice>
      <mc:Fallback xmlns="">
        <xdr:sp macro="" textlink="">
          <xdr:nvSpPr>
            <xdr:cNvPr id="0" name=""/>
            <xdr:cNvSpPr>
              <a:spLocks noTextEdit="1"/>
            </xdr:cNvSpPr>
          </xdr:nvSpPr>
          <xdr:spPr>
            <a:xfrm>
              <a:off x="647700" y="190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0</xdr:colOff>
      <xdr:row>20</xdr:row>
      <xdr:rowOff>176213</xdr:rowOff>
    </xdr:from>
    <xdr:to>
      <xdr:col>18</xdr:col>
      <xdr:colOff>428625</xdr:colOff>
      <xdr:row>42</xdr:row>
      <xdr:rowOff>38100</xdr:rowOff>
    </xdr:to>
    <xdr:graphicFrame macro="">
      <xdr:nvGraphicFramePr>
        <xdr:cNvPr id="7" name="Chart 6">
          <a:extLst>
            <a:ext uri="{FF2B5EF4-FFF2-40B4-BE49-F238E27FC236}">
              <a16:creationId xmlns:a16="http://schemas.microsoft.com/office/drawing/2014/main" id="{00000000-0008-0000-0E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9525</xdr:colOff>
      <xdr:row>44</xdr:row>
      <xdr:rowOff>9525</xdr:rowOff>
    </xdr:from>
    <xdr:to>
      <xdr:col>1</xdr:col>
      <xdr:colOff>1838325</xdr:colOff>
      <xdr:row>57</xdr:row>
      <xdr:rowOff>57150</xdr:rowOff>
    </xdr:to>
    <mc:AlternateContent xmlns:mc="http://schemas.openxmlformats.org/markup-compatibility/2006" xmlns:a14="http://schemas.microsoft.com/office/drawing/2010/main">
      <mc:Choice Requires="a14">
        <xdr:graphicFrame macro="">
          <xdr:nvGraphicFramePr>
            <xdr:cNvPr id="2" name="Classroom ID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microsoft.com/office/drawing/2010/slicer">
              <sle:slicer xmlns:sle="http://schemas.microsoft.com/office/drawing/2010/slicer" name="Classroom ID 1"/>
            </a:graphicData>
          </a:graphic>
        </xdr:graphicFrame>
      </mc:Choice>
      <mc:Fallback xmlns="">
        <xdr:sp macro="" textlink="">
          <xdr:nvSpPr>
            <xdr:cNvPr id="0" name=""/>
            <xdr:cNvSpPr>
              <a:spLocks noTextEdit="1"/>
            </xdr:cNvSpPr>
          </xdr:nvSpPr>
          <xdr:spPr>
            <a:xfrm>
              <a:off x="638175"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2105025</xdr:colOff>
      <xdr:row>44</xdr:row>
      <xdr:rowOff>9525</xdr:rowOff>
    </xdr:from>
    <xdr:to>
      <xdr:col>2</xdr:col>
      <xdr:colOff>1000125</xdr:colOff>
      <xdr:row>57</xdr:row>
      <xdr:rowOff>57150</xdr:rowOff>
    </xdr:to>
    <mc:AlternateContent xmlns:mc="http://schemas.openxmlformats.org/markup-compatibility/2006" xmlns:a14="http://schemas.microsoft.com/office/drawing/2010/main">
      <mc:Choice Requires="a14">
        <xdr:graphicFrame macro="">
          <xdr:nvGraphicFramePr>
            <xdr:cNvPr id="8" name="Month 6">
              <a:extLst>
                <a:ext uri="{FF2B5EF4-FFF2-40B4-BE49-F238E27FC236}">
                  <a16:creationId xmlns:a16="http://schemas.microsoft.com/office/drawing/2014/main" id="{00000000-0008-0000-0E00-000008000000}"/>
                </a:ext>
              </a:extLst>
            </xdr:cNvPr>
            <xdr:cNvGraphicFramePr/>
          </xdr:nvGraphicFramePr>
          <xdr:xfrm>
            <a:off x="0" y="0"/>
            <a:ext cx="0" cy="0"/>
          </xdr:xfrm>
          <a:graphic>
            <a:graphicData uri="http://schemas.microsoft.com/office/drawing/2010/slicer">
              <sle:slicer xmlns:sle="http://schemas.microsoft.com/office/drawing/2010/slicer" name="Month 6"/>
            </a:graphicData>
          </a:graphic>
        </xdr:graphicFrame>
      </mc:Choice>
      <mc:Fallback xmlns="">
        <xdr:sp macro="" textlink="">
          <xdr:nvSpPr>
            <xdr:cNvPr id="0" name=""/>
            <xdr:cNvSpPr>
              <a:spLocks noTextEdit="1"/>
            </xdr:cNvSpPr>
          </xdr:nvSpPr>
          <xdr:spPr>
            <a:xfrm>
              <a:off x="2733675"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581025</xdr:colOff>
      <xdr:row>44</xdr:row>
      <xdr:rowOff>0</xdr:rowOff>
    </xdr:from>
    <xdr:to>
      <xdr:col>10</xdr:col>
      <xdr:colOff>190500</xdr:colOff>
      <xdr:row>57</xdr:row>
      <xdr:rowOff>47625</xdr:rowOff>
    </xdr:to>
    <mc:AlternateContent xmlns:mc="http://schemas.openxmlformats.org/markup-compatibility/2006" xmlns:a14="http://schemas.microsoft.com/office/drawing/2010/main">
      <mc:Choice Requires="a14">
        <xdr:graphicFrame macro="">
          <xdr:nvGraphicFramePr>
            <xdr:cNvPr id="9" name="Gender 9">
              <a:extLst>
                <a:ext uri="{FF2B5EF4-FFF2-40B4-BE49-F238E27FC236}">
                  <a16:creationId xmlns:a16="http://schemas.microsoft.com/office/drawing/2014/main" id="{00000000-0008-0000-0E00-000009000000}"/>
                </a:ext>
              </a:extLst>
            </xdr:cNvPr>
            <xdr:cNvGraphicFramePr/>
          </xdr:nvGraphicFramePr>
          <xdr:xfrm>
            <a:off x="0" y="0"/>
            <a:ext cx="0" cy="0"/>
          </xdr:xfrm>
          <a:graphic>
            <a:graphicData uri="http://schemas.microsoft.com/office/drawing/2010/slicer">
              <sle:slicer xmlns:sle="http://schemas.microsoft.com/office/drawing/2010/slicer" name="Gender 9"/>
            </a:graphicData>
          </a:graphic>
        </xdr:graphicFrame>
      </mc:Choice>
      <mc:Fallback xmlns="">
        <xdr:sp macro="" textlink="">
          <xdr:nvSpPr>
            <xdr:cNvPr id="0" name=""/>
            <xdr:cNvSpPr>
              <a:spLocks noTextEdit="1"/>
            </xdr:cNvSpPr>
          </xdr:nvSpPr>
          <xdr:spPr>
            <a:xfrm>
              <a:off x="8953500" y="8382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114300</xdr:colOff>
      <xdr:row>44</xdr:row>
      <xdr:rowOff>9525</xdr:rowOff>
    </xdr:from>
    <xdr:to>
      <xdr:col>15</xdr:col>
      <xdr:colOff>161925</xdr:colOff>
      <xdr:row>57</xdr:row>
      <xdr:rowOff>57150</xdr:rowOff>
    </xdr:to>
    <mc:AlternateContent xmlns:mc="http://schemas.openxmlformats.org/markup-compatibility/2006" xmlns:a14="http://schemas.microsoft.com/office/drawing/2010/main">
      <mc:Choice Requires="a14">
        <xdr:graphicFrame macro="">
          <xdr:nvGraphicFramePr>
            <xdr:cNvPr id="10" name="DLL 9">
              <a:extLst>
                <a:ext uri="{FF2B5EF4-FFF2-40B4-BE49-F238E27FC236}">
                  <a16:creationId xmlns:a16="http://schemas.microsoft.com/office/drawing/2014/main" id="{00000000-0008-0000-0E00-00000A000000}"/>
                </a:ext>
              </a:extLst>
            </xdr:cNvPr>
            <xdr:cNvGraphicFramePr/>
          </xdr:nvGraphicFramePr>
          <xdr:xfrm>
            <a:off x="0" y="0"/>
            <a:ext cx="0" cy="0"/>
          </xdr:xfrm>
          <a:graphic>
            <a:graphicData uri="http://schemas.microsoft.com/office/drawing/2010/slicer">
              <sle:slicer xmlns:sle="http://schemas.microsoft.com/office/drawing/2010/slicer" name="DLL 9"/>
            </a:graphicData>
          </a:graphic>
        </xdr:graphicFrame>
      </mc:Choice>
      <mc:Fallback xmlns="">
        <xdr:sp macro="" textlink="">
          <xdr:nvSpPr>
            <xdr:cNvPr id="0" name=""/>
            <xdr:cNvSpPr>
              <a:spLocks noTextEdit="1"/>
            </xdr:cNvSpPr>
          </xdr:nvSpPr>
          <xdr:spPr>
            <a:xfrm>
              <a:off x="11058525"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419100</xdr:colOff>
      <xdr:row>44</xdr:row>
      <xdr:rowOff>9525</xdr:rowOff>
    </xdr:from>
    <xdr:to>
      <xdr:col>18</xdr:col>
      <xdr:colOff>419100</xdr:colOff>
      <xdr:row>57</xdr:row>
      <xdr:rowOff>57150</xdr:rowOff>
    </xdr:to>
    <mc:AlternateContent xmlns:mc="http://schemas.openxmlformats.org/markup-compatibility/2006" xmlns:a14="http://schemas.microsoft.com/office/drawing/2010/main">
      <mc:Choice Requires="a14">
        <xdr:graphicFrame macro="">
          <xdr:nvGraphicFramePr>
            <xdr:cNvPr id="11" name="IEP 9">
              <a:extLst>
                <a:ext uri="{FF2B5EF4-FFF2-40B4-BE49-F238E27FC236}">
                  <a16:creationId xmlns:a16="http://schemas.microsoft.com/office/drawing/2014/main" id="{00000000-0008-0000-0E00-00000B000000}"/>
                </a:ext>
              </a:extLst>
            </xdr:cNvPr>
            <xdr:cNvGraphicFramePr/>
          </xdr:nvGraphicFramePr>
          <xdr:xfrm>
            <a:off x="0" y="0"/>
            <a:ext cx="0" cy="0"/>
          </xdr:xfrm>
          <a:graphic>
            <a:graphicData uri="http://schemas.microsoft.com/office/drawing/2010/slicer">
              <sle:slicer xmlns:sle="http://schemas.microsoft.com/office/drawing/2010/slicer" name="IEP 9"/>
            </a:graphicData>
          </a:graphic>
        </xdr:graphicFrame>
      </mc:Choice>
      <mc:Fallback xmlns="">
        <xdr:sp macro="" textlink="">
          <xdr:nvSpPr>
            <xdr:cNvPr id="0" name=""/>
            <xdr:cNvSpPr>
              <a:spLocks noTextEdit="1"/>
            </xdr:cNvSpPr>
          </xdr:nvSpPr>
          <xdr:spPr>
            <a:xfrm>
              <a:off x="13144500"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1238250</xdr:colOff>
      <xdr:row>44</xdr:row>
      <xdr:rowOff>0</xdr:rowOff>
    </xdr:from>
    <xdr:to>
      <xdr:col>3</xdr:col>
      <xdr:colOff>695325</xdr:colOff>
      <xdr:row>57</xdr:row>
      <xdr:rowOff>47625</xdr:rowOff>
    </xdr:to>
    <mc:AlternateContent xmlns:mc="http://schemas.openxmlformats.org/markup-compatibility/2006" xmlns:a14="http://schemas.microsoft.com/office/drawing/2010/main">
      <mc:Choice Requires="a14">
        <xdr:graphicFrame macro="">
          <xdr:nvGraphicFramePr>
            <xdr:cNvPr id="12" name="Ethnicity 7">
              <a:extLst>
                <a:ext uri="{FF2B5EF4-FFF2-40B4-BE49-F238E27FC236}">
                  <a16:creationId xmlns:a16="http://schemas.microsoft.com/office/drawing/2014/main" id="{00000000-0008-0000-0E00-00000C000000}"/>
                </a:ext>
              </a:extLst>
            </xdr:cNvPr>
            <xdr:cNvGraphicFramePr/>
          </xdr:nvGraphicFramePr>
          <xdr:xfrm>
            <a:off x="0" y="0"/>
            <a:ext cx="0" cy="0"/>
          </xdr:xfrm>
          <a:graphic>
            <a:graphicData uri="http://schemas.microsoft.com/office/drawing/2010/slicer">
              <sle:slicer xmlns:sle="http://schemas.microsoft.com/office/drawing/2010/slicer" name="Ethnicity 7"/>
            </a:graphicData>
          </a:graphic>
        </xdr:graphicFrame>
      </mc:Choice>
      <mc:Fallback xmlns="">
        <xdr:sp macro="" textlink="">
          <xdr:nvSpPr>
            <xdr:cNvPr id="0" name=""/>
            <xdr:cNvSpPr>
              <a:spLocks noTextEdit="1"/>
            </xdr:cNvSpPr>
          </xdr:nvSpPr>
          <xdr:spPr>
            <a:xfrm>
              <a:off x="4800600" y="8382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923925</xdr:colOff>
      <xdr:row>44</xdr:row>
      <xdr:rowOff>9525</xdr:rowOff>
    </xdr:from>
    <xdr:to>
      <xdr:col>6</xdr:col>
      <xdr:colOff>314325</xdr:colOff>
      <xdr:row>57</xdr:row>
      <xdr:rowOff>57150</xdr:rowOff>
    </xdr:to>
    <mc:AlternateContent xmlns:mc="http://schemas.openxmlformats.org/markup-compatibility/2006" xmlns:a14="http://schemas.microsoft.com/office/drawing/2010/main">
      <mc:Choice Requires="a14">
        <xdr:graphicFrame macro="">
          <xdr:nvGraphicFramePr>
            <xdr:cNvPr id="13" name="Race 5">
              <a:extLst>
                <a:ext uri="{FF2B5EF4-FFF2-40B4-BE49-F238E27FC236}">
                  <a16:creationId xmlns:a16="http://schemas.microsoft.com/office/drawing/2014/main" id="{00000000-0008-0000-0E00-00000D000000}"/>
                </a:ext>
              </a:extLst>
            </xdr:cNvPr>
            <xdr:cNvGraphicFramePr/>
          </xdr:nvGraphicFramePr>
          <xdr:xfrm>
            <a:off x="0" y="0"/>
            <a:ext cx="0" cy="0"/>
          </xdr:xfrm>
          <a:graphic>
            <a:graphicData uri="http://schemas.microsoft.com/office/drawing/2010/slicer">
              <sle:slicer xmlns:sle="http://schemas.microsoft.com/office/drawing/2010/slicer" name="Race 5"/>
            </a:graphicData>
          </a:graphic>
        </xdr:graphicFrame>
      </mc:Choice>
      <mc:Fallback xmlns="">
        <xdr:sp macro="" textlink="">
          <xdr:nvSpPr>
            <xdr:cNvPr id="0" name=""/>
            <xdr:cNvSpPr>
              <a:spLocks noTextEdit="1"/>
            </xdr:cNvSpPr>
          </xdr:nvSpPr>
          <xdr:spPr>
            <a:xfrm>
              <a:off x="6858000" y="8391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38100</xdr:colOff>
      <xdr:row>84</xdr:row>
      <xdr:rowOff>66675</xdr:rowOff>
    </xdr:from>
    <xdr:to>
      <xdr:col>18</xdr:col>
      <xdr:colOff>247650</xdr:colOff>
      <xdr:row>109</xdr:row>
      <xdr:rowOff>132207</xdr:rowOff>
    </xdr:to>
    <xdr:graphicFrame macro="">
      <xdr:nvGraphicFramePr>
        <xdr:cNvPr id="3" name="Chart 2">
          <a:extLst>
            <a:ext uri="{FF2B5EF4-FFF2-40B4-BE49-F238E27FC236}">
              <a16:creationId xmlns:a16="http://schemas.microsoft.com/office/drawing/2014/main" id="{00000000-0008-0000-0E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7</xdr:col>
      <xdr:colOff>9525</xdr:colOff>
      <xdr:row>2</xdr:row>
      <xdr:rowOff>0</xdr:rowOff>
    </xdr:from>
    <xdr:to>
      <xdr:col>12</xdr:col>
      <xdr:colOff>1072515</xdr:colOff>
      <xdr:row>22</xdr:row>
      <xdr:rowOff>30480</xdr:rowOff>
    </xdr:to>
    <xdr:graphicFrame macro="">
      <xdr:nvGraphicFramePr>
        <xdr:cNvPr id="12" name="Chart 11">
          <a:extLst>
            <a:ext uri="{FF2B5EF4-FFF2-40B4-BE49-F238E27FC236}">
              <a16:creationId xmlns:a16="http://schemas.microsoft.com/office/drawing/2014/main" id="{00000000-0008-0000-0F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24</xdr:row>
      <xdr:rowOff>0</xdr:rowOff>
    </xdr:from>
    <xdr:to>
      <xdr:col>12</xdr:col>
      <xdr:colOff>1072515</xdr:colOff>
      <xdr:row>44</xdr:row>
      <xdr:rowOff>16192</xdr:rowOff>
    </xdr:to>
    <xdr:graphicFrame macro="">
      <xdr:nvGraphicFramePr>
        <xdr:cNvPr id="15" name="Chart 14">
          <a:extLst>
            <a:ext uri="{FF2B5EF4-FFF2-40B4-BE49-F238E27FC236}">
              <a16:creationId xmlns:a16="http://schemas.microsoft.com/office/drawing/2014/main" id="{00000000-0008-0000-0F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47</xdr:row>
      <xdr:rowOff>14287</xdr:rowOff>
    </xdr:from>
    <xdr:to>
      <xdr:col>12</xdr:col>
      <xdr:colOff>1062990</xdr:colOff>
      <xdr:row>67</xdr:row>
      <xdr:rowOff>44767</xdr:rowOff>
    </xdr:to>
    <xdr:graphicFrame macro="">
      <xdr:nvGraphicFramePr>
        <xdr:cNvPr id="16" name="Chart 15">
          <a:extLst>
            <a:ext uri="{FF2B5EF4-FFF2-40B4-BE49-F238E27FC236}">
              <a16:creationId xmlns:a16="http://schemas.microsoft.com/office/drawing/2014/main" id="{00000000-0008-0000-0F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0</xdr:colOff>
      <xdr:row>70</xdr:row>
      <xdr:rowOff>4762</xdr:rowOff>
    </xdr:from>
    <xdr:to>
      <xdr:col>12</xdr:col>
      <xdr:colOff>1062990</xdr:colOff>
      <xdr:row>90</xdr:row>
      <xdr:rowOff>35242</xdr:rowOff>
    </xdr:to>
    <xdr:graphicFrame macro="">
      <xdr:nvGraphicFramePr>
        <xdr:cNvPr id="17" name="Chart 16">
          <a:extLst>
            <a:ext uri="{FF2B5EF4-FFF2-40B4-BE49-F238E27FC236}">
              <a16:creationId xmlns:a16="http://schemas.microsoft.com/office/drawing/2014/main" id="{00000000-0008-0000-0F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1076325</xdr:colOff>
      <xdr:row>93</xdr:row>
      <xdr:rowOff>4762</xdr:rowOff>
    </xdr:from>
    <xdr:to>
      <xdr:col>12</xdr:col>
      <xdr:colOff>1053465</xdr:colOff>
      <xdr:row>113</xdr:row>
      <xdr:rowOff>35242</xdr:rowOff>
    </xdr:to>
    <xdr:graphicFrame macro="">
      <xdr:nvGraphicFramePr>
        <xdr:cNvPr id="18" name="Chart 17">
          <a:extLst>
            <a:ext uri="{FF2B5EF4-FFF2-40B4-BE49-F238E27FC236}">
              <a16:creationId xmlns:a16="http://schemas.microsoft.com/office/drawing/2014/main" id="{00000000-0008-0000-0F00-00001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9525</xdr:colOff>
      <xdr:row>116</xdr:row>
      <xdr:rowOff>14287</xdr:rowOff>
    </xdr:from>
    <xdr:to>
      <xdr:col>12</xdr:col>
      <xdr:colOff>1072515</xdr:colOff>
      <xdr:row>136</xdr:row>
      <xdr:rowOff>44767</xdr:rowOff>
    </xdr:to>
    <xdr:graphicFrame macro="">
      <xdr:nvGraphicFramePr>
        <xdr:cNvPr id="19" name="Chart 18">
          <a:extLst>
            <a:ext uri="{FF2B5EF4-FFF2-40B4-BE49-F238E27FC236}">
              <a16:creationId xmlns:a16="http://schemas.microsoft.com/office/drawing/2014/main" id="{00000000-0008-0000-0F00-00001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1076325</xdr:colOff>
      <xdr:row>139</xdr:row>
      <xdr:rowOff>4762</xdr:rowOff>
    </xdr:from>
    <xdr:to>
      <xdr:col>12</xdr:col>
      <xdr:colOff>1053465</xdr:colOff>
      <xdr:row>159</xdr:row>
      <xdr:rowOff>35242</xdr:rowOff>
    </xdr:to>
    <xdr:graphicFrame macro="">
      <xdr:nvGraphicFramePr>
        <xdr:cNvPr id="20" name="Chart 19">
          <a:extLst>
            <a:ext uri="{FF2B5EF4-FFF2-40B4-BE49-F238E27FC236}">
              <a16:creationId xmlns:a16="http://schemas.microsoft.com/office/drawing/2014/main" id="{00000000-0008-0000-0F00-00001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0</xdr:colOff>
      <xdr:row>160</xdr:row>
      <xdr:rowOff>0</xdr:rowOff>
    </xdr:from>
    <xdr:to>
      <xdr:col>12</xdr:col>
      <xdr:colOff>1062990</xdr:colOff>
      <xdr:row>180</xdr:row>
      <xdr:rowOff>30480</xdr:rowOff>
    </xdr:to>
    <xdr:graphicFrame macro="">
      <xdr:nvGraphicFramePr>
        <xdr:cNvPr id="14" name="Time of Day">
          <a:extLst>
            <a:ext uri="{FF2B5EF4-FFF2-40B4-BE49-F238E27FC236}">
              <a16:creationId xmlns:a16="http://schemas.microsoft.com/office/drawing/2014/main" id="{00000000-0008-0000-0F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419100</xdr:colOff>
      <xdr:row>1</xdr:row>
      <xdr:rowOff>180975</xdr:rowOff>
    </xdr:from>
    <xdr:to>
      <xdr:col>3</xdr:col>
      <xdr:colOff>419100</xdr:colOff>
      <xdr:row>15</xdr:row>
      <xdr:rowOff>38100</xdr:rowOff>
    </xdr:to>
    <mc:AlternateContent xmlns:mc="http://schemas.openxmlformats.org/markup-compatibility/2006" xmlns:a14="http://schemas.microsoft.com/office/drawing/2010/main">
      <mc:Choice Requires="a14">
        <xdr:graphicFrame macro="">
          <xdr:nvGraphicFramePr>
            <xdr:cNvPr id="2" name="Classroom ID 6">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microsoft.com/office/drawing/2010/slicer">
              <sle:slicer xmlns:sle="http://schemas.microsoft.com/office/drawing/2010/slicer" name="Classroom ID 6"/>
            </a:graphicData>
          </a:graphic>
        </xdr:graphicFrame>
      </mc:Choice>
      <mc:Fallback xmlns="">
        <xdr:sp macro="" textlink="">
          <xdr:nvSpPr>
            <xdr:cNvPr id="0" name=""/>
            <xdr:cNvSpPr>
              <a:spLocks noTextEdit="1"/>
            </xdr:cNvSpPr>
          </xdr:nvSpPr>
          <xdr:spPr>
            <a:xfrm>
              <a:off x="419100"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2.xml><?xml version="1.0" encoding="utf-8"?>
<xdr:wsDr xmlns:xdr="http://schemas.openxmlformats.org/drawingml/2006/spreadsheetDrawing" xmlns:a="http://schemas.openxmlformats.org/drawingml/2006/main">
  <xdr:twoCellAnchor>
    <xdr:from>
      <xdr:col>6</xdr:col>
      <xdr:colOff>257175</xdr:colOff>
      <xdr:row>2</xdr:row>
      <xdr:rowOff>0</xdr:rowOff>
    </xdr:from>
    <xdr:to>
      <xdr:col>12</xdr:col>
      <xdr:colOff>643890</xdr:colOff>
      <xdr:row>22</xdr:row>
      <xdr:rowOff>28575</xdr:rowOff>
    </xdr:to>
    <xdr:graphicFrame macro="">
      <xdr:nvGraphicFramePr>
        <xdr:cNvPr id="13329" name="Chart 3">
          <a:extLst>
            <a:ext uri="{FF2B5EF4-FFF2-40B4-BE49-F238E27FC236}">
              <a16:creationId xmlns:a16="http://schemas.microsoft.com/office/drawing/2014/main" id="{00000000-0008-0000-1000-000011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304800</xdr:colOff>
      <xdr:row>24</xdr:row>
      <xdr:rowOff>0</xdr:rowOff>
    </xdr:from>
    <xdr:to>
      <xdr:col>12</xdr:col>
      <xdr:colOff>691515</xdr:colOff>
      <xdr:row>44</xdr:row>
      <xdr:rowOff>30480</xdr:rowOff>
    </xdr:to>
    <xdr:graphicFrame macro="">
      <xdr:nvGraphicFramePr>
        <xdr:cNvPr id="13331" name="Chart 5">
          <a:extLst>
            <a:ext uri="{FF2B5EF4-FFF2-40B4-BE49-F238E27FC236}">
              <a16:creationId xmlns:a16="http://schemas.microsoft.com/office/drawing/2014/main" id="{00000000-0008-0000-1000-000013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304800</xdr:colOff>
      <xdr:row>47</xdr:row>
      <xdr:rowOff>0</xdr:rowOff>
    </xdr:from>
    <xdr:to>
      <xdr:col>12</xdr:col>
      <xdr:colOff>691515</xdr:colOff>
      <xdr:row>67</xdr:row>
      <xdr:rowOff>30480</xdr:rowOff>
    </xdr:to>
    <xdr:graphicFrame macro="">
      <xdr:nvGraphicFramePr>
        <xdr:cNvPr id="13332" name="Chart 6">
          <a:extLst>
            <a:ext uri="{FF2B5EF4-FFF2-40B4-BE49-F238E27FC236}">
              <a16:creationId xmlns:a16="http://schemas.microsoft.com/office/drawing/2014/main" id="{00000000-0008-0000-1000-000014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295275</xdr:colOff>
      <xdr:row>70</xdr:row>
      <xdr:rowOff>9525</xdr:rowOff>
    </xdr:from>
    <xdr:to>
      <xdr:col>12</xdr:col>
      <xdr:colOff>681990</xdr:colOff>
      <xdr:row>90</xdr:row>
      <xdr:rowOff>40005</xdr:rowOff>
    </xdr:to>
    <xdr:graphicFrame macro="">
      <xdr:nvGraphicFramePr>
        <xdr:cNvPr id="13333" name="Chart 7">
          <a:extLst>
            <a:ext uri="{FF2B5EF4-FFF2-40B4-BE49-F238E27FC236}">
              <a16:creationId xmlns:a16="http://schemas.microsoft.com/office/drawing/2014/main" id="{00000000-0008-0000-1000-000015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304800</xdr:colOff>
      <xdr:row>92</xdr:row>
      <xdr:rowOff>180975</xdr:rowOff>
    </xdr:from>
    <xdr:to>
      <xdr:col>12</xdr:col>
      <xdr:colOff>691515</xdr:colOff>
      <xdr:row>113</xdr:row>
      <xdr:rowOff>20955</xdr:rowOff>
    </xdr:to>
    <xdr:graphicFrame macro="">
      <xdr:nvGraphicFramePr>
        <xdr:cNvPr id="13334" name="Chart 8">
          <a:extLst>
            <a:ext uri="{FF2B5EF4-FFF2-40B4-BE49-F238E27FC236}">
              <a16:creationId xmlns:a16="http://schemas.microsoft.com/office/drawing/2014/main" id="{00000000-0008-0000-1000-000016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6</xdr:col>
      <xdr:colOff>314325</xdr:colOff>
      <xdr:row>116</xdr:row>
      <xdr:rowOff>0</xdr:rowOff>
    </xdr:from>
    <xdr:to>
      <xdr:col>12</xdr:col>
      <xdr:colOff>701040</xdr:colOff>
      <xdr:row>136</xdr:row>
      <xdr:rowOff>30480</xdr:rowOff>
    </xdr:to>
    <xdr:graphicFrame macro="">
      <xdr:nvGraphicFramePr>
        <xdr:cNvPr id="13335" name="Chart 9">
          <a:extLst>
            <a:ext uri="{FF2B5EF4-FFF2-40B4-BE49-F238E27FC236}">
              <a16:creationId xmlns:a16="http://schemas.microsoft.com/office/drawing/2014/main" id="{00000000-0008-0000-1000-000017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333375</xdr:colOff>
      <xdr:row>139</xdr:row>
      <xdr:rowOff>0</xdr:rowOff>
    </xdr:from>
    <xdr:to>
      <xdr:col>12</xdr:col>
      <xdr:colOff>720090</xdr:colOff>
      <xdr:row>159</xdr:row>
      <xdr:rowOff>30480</xdr:rowOff>
    </xdr:to>
    <xdr:graphicFrame macro="">
      <xdr:nvGraphicFramePr>
        <xdr:cNvPr id="13336" name="Chart 10">
          <a:extLst>
            <a:ext uri="{FF2B5EF4-FFF2-40B4-BE49-F238E27FC236}">
              <a16:creationId xmlns:a16="http://schemas.microsoft.com/office/drawing/2014/main" id="{00000000-0008-0000-1000-0000183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6</xdr:col>
      <xdr:colOff>342898</xdr:colOff>
      <xdr:row>161</xdr:row>
      <xdr:rowOff>4761</xdr:rowOff>
    </xdr:from>
    <xdr:to>
      <xdr:col>36</xdr:col>
      <xdr:colOff>390525</xdr:colOff>
      <xdr:row>184</xdr:row>
      <xdr:rowOff>161925</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0</xdr:col>
      <xdr:colOff>371475</xdr:colOff>
      <xdr:row>1</xdr:row>
      <xdr:rowOff>180975</xdr:rowOff>
    </xdr:from>
    <xdr:to>
      <xdr:col>3</xdr:col>
      <xdr:colOff>371475</xdr:colOff>
      <xdr:row>15</xdr:row>
      <xdr:rowOff>38100</xdr:rowOff>
    </xdr:to>
    <mc:AlternateContent xmlns:mc="http://schemas.openxmlformats.org/markup-compatibility/2006" xmlns:a14="http://schemas.microsoft.com/office/drawing/2010/main">
      <mc:Choice Requires="a14">
        <xdr:graphicFrame macro="">
          <xdr:nvGraphicFramePr>
            <xdr:cNvPr id="2" name="Child ID">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microsoft.com/office/drawing/2010/slicer">
              <sle:slicer xmlns:sle="http://schemas.microsoft.com/office/drawing/2010/slicer" name="Child ID"/>
            </a:graphicData>
          </a:graphic>
        </xdr:graphicFrame>
      </mc:Choice>
      <mc:Fallback xmlns="">
        <xdr:sp macro="" textlink="">
          <xdr:nvSpPr>
            <xdr:cNvPr id="0" name=""/>
            <xdr:cNvSpPr>
              <a:spLocks noTextEdit="1"/>
            </xdr:cNvSpPr>
          </xdr:nvSpPr>
          <xdr:spPr>
            <a:xfrm>
              <a:off x="371475" y="371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9525</xdr:colOff>
      <xdr:row>2</xdr:row>
      <xdr:rowOff>9525</xdr:rowOff>
    </xdr:from>
    <xdr:to>
      <xdr:col>2</xdr:col>
      <xdr:colOff>962025</xdr:colOff>
      <xdr:row>15</xdr:row>
      <xdr:rowOff>57150</xdr:rowOff>
    </xdr:to>
    <mc:AlternateContent xmlns:mc="http://schemas.openxmlformats.org/markup-compatibility/2006" xmlns:a14="http://schemas.microsoft.com/office/drawing/2010/main">
      <mc:Choice Requires="a14">
        <xdr:graphicFrame macro="">
          <xdr:nvGraphicFramePr>
            <xdr:cNvPr id="12" name="Problem Behavior 1">
              <a:extLst>
                <a:ext uri="{FF2B5EF4-FFF2-40B4-BE49-F238E27FC236}">
                  <a16:creationId xmlns:a16="http://schemas.microsoft.com/office/drawing/2014/main" id="{00000000-0008-0000-1100-00000C000000}"/>
                </a:ext>
              </a:extLst>
            </xdr:cNvPr>
            <xdr:cNvGraphicFramePr/>
          </xdr:nvGraphicFramePr>
          <xdr:xfrm>
            <a:off x="0" y="0"/>
            <a:ext cx="0" cy="0"/>
          </xdr:xfrm>
          <a:graphic>
            <a:graphicData uri="http://schemas.microsoft.com/office/drawing/2010/slicer">
              <sle:slicer xmlns:sle="http://schemas.microsoft.com/office/drawing/2010/slicer" name="Problem Behavior 1"/>
            </a:graphicData>
          </a:graphic>
        </xdr:graphicFrame>
      </mc:Choice>
      <mc:Fallback xmlns="">
        <xdr:sp macro="" textlink="">
          <xdr:nvSpPr>
            <xdr:cNvPr id="0" name=""/>
            <xdr:cNvSpPr>
              <a:spLocks noTextEdit="1"/>
            </xdr:cNvSpPr>
          </xdr:nvSpPr>
          <xdr:spPr>
            <a:xfrm>
              <a:off x="619125"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1171575</xdr:colOff>
      <xdr:row>2</xdr:row>
      <xdr:rowOff>9525</xdr:rowOff>
    </xdr:from>
    <xdr:to>
      <xdr:col>3</xdr:col>
      <xdr:colOff>1504950</xdr:colOff>
      <xdr:row>15</xdr:row>
      <xdr:rowOff>57150</xdr:rowOff>
    </xdr:to>
    <mc:AlternateContent xmlns:mc="http://schemas.openxmlformats.org/markup-compatibility/2006" xmlns:a14="http://schemas.microsoft.com/office/drawing/2010/main">
      <mc:Choice Requires="a14">
        <xdr:graphicFrame macro="">
          <xdr:nvGraphicFramePr>
            <xdr:cNvPr id="13" name="Activity 1">
              <a:extLst>
                <a:ext uri="{FF2B5EF4-FFF2-40B4-BE49-F238E27FC236}">
                  <a16:creationId xmlns:a16="http://schemas.microsoft.com/office/drawing/2014/main" id="{00000000-0008-0000-1100-00000D000000}"/>
                </a:ext>
              </a:extLst>
            </xdr:cNvPr>
            <xdr:cNvGraphicFramePr/>
          </xdr:nvGraphicFramePr>
          <xdr:xfrm>
            <a:off x="0" y="0"/>
            <a:ext cx="0" cy="0"/>
          </xdr:xfrm>
          <a:graphic>
            <a:graphicData uri="http://schemas.microsoft.com/office/drawing/2010/slicer">
              <sle:slicer xmlns:sle="http://schemas.microsoft.com/office/drawing/2010/slicer" name="Activity 1"/>
            </a:graphicData>
          </a:graphic>
        </xdr:graphicFrame>
      </mc:Choice>
      <mc:Fallback xmlns="">
        <xdr:sp macro="" textlink="">
          <xdr:nvSpPr>
            <xdr:cNvPr id="0" name=""/>
            <xdr:cNvSpPr>
              <a:spLocks noTextEdit="1"/>
            </xdr:cNvSpPr>
          </xdr:nvSpPr>
          <xdr:spPr>
            <a:xfrm>
              <a:off x="2657475" y="390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1828800</xdr:colOff>
      <xdr:row>2</xdr:row>
      <xdr:rowOff>0</xdr:rowOff>
    </xdr:from>
    <xdr:to>
      <xdr:col>5</xdr:col>
      <xdr:colOff>104775</xdr:colOff>
      <xdr:row>15</xdr:row>
      <xdr:rowOff>47625</xdr:rowOff>
    </xdr:to>
    <mc:AlternateContent xmlns:mc="http://schemas.openxmlformats.org/markup-compatibility/2006" xmlns:a14="http://schemas.microsoft.com/office/drawing/2010/main">
      <mc:Choice Requires="a14">
        <xdr:graphicFrame macro="">
          <xdr:nvGraphicFramePr>
            <xdr:cNvPr id="14" name="Others Involved 1">
              <a:extLst>
                <a:ext uri="{FF2B5EF4-FFF2-40B4-BE49-F238E27FC236}">
                  <a16:creationId xmlns:a16="http://schemas.microsoft.com/office/drawing/2014/main" id="{00000000-0008-0000-1100-00000E000000}"/>
                </a:ext>
              </a:extLst>
            </xdr:cNvPr>
            <xdr:cNvGraphicFramePr/>
          </xdr:nvGraphicFramePr>
          <xdr:xfrm>
            <a:off x="0" y="0"/>
            <a:ext cx="0" cy="0"/>
          </xdr:xfrm>
          <a:graphic>
            <a:graphicData uri="http://schemas.microsoft.com/office/drawing/2010/slicer">
              <sle:slicer xmlns:sle="http://schemas.microsoft.com/office/drawing/2010/slicer" name="Others Involved 1"/>
            </a:graphicData>
          </a:graphic>
        </xdr:graphicFrame>
      </mc:Choice>
      <mc:Fallback xmlns="">
        <xdr:sp macro="" textlink="">
          <xdr:nvSpPr>
            <xdr:cNvPr id="0" name=""/>
            <xdr:cNvSpPr>
              <a:spLocks noTextEdit="1"/>
            </xdr:cNvSpPr>
          </xdr:nvSpPr>
          <xdr:spPr>
            <a:xfrm>
              <a:off x="4810125"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2</xdr:row>
      <xdr:rowOff>0</xdr:rowOff>
    </xdr:from>
    <xdr:to>
      <xdr:col>7</xdr:col>
      <xdr:colOff>266700</xdr:colOff>
      <xdr:row>15</xdr:row>
      <xdr:rowOff>47625</xdr:rowOff>
    </xdr:to>
    <mc:AlternateContent xmlns:mc="http://schemas.openxmlformats.org/markup-compatibility/2006" xmlns:a14="http://schemas.microsoft.com/office/drawing/2010/main">
      <mc:Choice Requires="a14">
        <xdr:graphicFrame macro="">
          <xdr:nvGraphicFramePr>
            <xdr:cNvPr id="15" name="Possible Motivation">
              <a:extLst>
                <a:ext uri="{FF2B5EF4-FFF2-40B4-BE49-F238E27FC236}">
                  <a16:creationId xmlns:a16="http://schemas.microsoft.com/office/drawing/2014/main" id="{00000000-0008-0000-1100-00000F000000}"/>
                </a:ext>
              </a:extLst>
            </xdr:cNvPr>
            <xdr:cNvGraphicFramePr/>
          </xdr:nvGraphicFramePr>
          <xdr:xfrm>
            <a:off x="0" y="0"/>
            <a:ext cx="0" cy="0"/>
          </xdr:xfrm>
          <a:graphic>
            <a:graphicData uri="http://schemas.microsoft.com/office/drawing/2010/slicer">
              <sle:slicer xmlns:sle="http://schemas.microsoft.com/office/drawing/2010/slicer" name="Possible Motivation"/>
            </a:graphicData>
          </a:graphic>
        </xdr:graphicFrame>
      </mc:Choice>
      <mc:Fallback xmlns="">
        <xdr:sp macro="" textlink="">
          <xdr:nvSpPr>
            <xdr:cNvPr id="0" name=""/>
            <xdr:cNvSpPr>
              <a:spLocks noTextEdit="1"/>
            </xdr:cNvSpPr>
          </xdr:nvSpPr>
          <xdr:spPr>
            <a:xfrm>
              <a:off x="6934200" y="381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16</xdr:row>
      <xdr:rowOff>0</xdr:rowOff>
    </xdr:from>
    <xdr:to>
      <xdr:col>2</xdr:col>
      <xdr:colOff>952500</xdr:colOff>
      <xdr:row>29</xdr:row>
      <xdr:rowOff>47625</xdr:rowOff>
    </xdr:to>
    <mc:AlternateContent xmlns:mc="http://schemas.openxmlformats.org/markup-compatibility/2006" xmlns:a14="http://schemas.microsoft.com/office/drawing/2010/main">
      <mc:Choice Requires="a14">
        <xdr:graphicFrame macro="">
          <xdr:nvGraphicFramePr>
            <xdr:cNvPr id="16" name="Strategy/Response (most intrusive)">
              <a:extLst>
                <a:ext uri="{FF2B5EF4-FFF2-40B4-BE49-F238E27FC236}">
                  <a16:creationId xmlns:a16="http://schemas.microsoft.com/office/drawing/2014/main" id="{00000000-0008-0000-1100-000010000000}"/>
                </a:ext>
              </a:extLst>
            </xdr:cNvPr>
            <xdr:cNvGraphicFramePr/>
          </xdr:nvGraphicFramePr>
          <xdr:xfrm>
            <a:off x="0" y="0"/>
            <a:ext cx="0" cy="0"/>
          </xdr:xfrm>
          <a:graphic>
            <a:graphicData uri="http://schemas.microsoft.com/office/drawing/2010/slicer">
              <sle:slicer xmlns:sle="http://schemas.microsoft.com/office/drawing/2010/slicer" name="Strategy/Response (most intrusive)"/>
            </a:graphicData>
          </a:graphic>
        </xdr:graphicFrame>
      </mc:Choice>
      <mc:Fallback xmlns="">
        <xdr:sp macro="" textlink="">
          <xdr:nvSpPr>
            <xdr:cNvPr id="0" name=""/>
            <xdr:cNvSpPr>
              <a:spLocks noTextEdit="1"/>
            </xdr:cNvSpPr>
          </xdr:nvSpPr>
          <xdr:spPr>
            <a:xfrm>
              <a:off x="609600" y="3048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1200150</xdr:colOff>
      <xdr:row>16</xdr:row>
      <xdr:rowOff>9525</xdr:rowOff>
    </xdr:from>
    <xdr:to>
      <xdr:col>3</xdr:col>
      <xdr:colOff>1533525</xdr:colOff>
      <xdr:row>29</xdr:row>
      <xdr:rowOff>57150</xdr:rowOff>
    </xdr:to>
    <mc:AlternateContent xmlns:mc="http://schemas.openxmlformats.org/markup-compatibility/2006" xmlns:a14="http://schemas.microsoft.com/office/drawing/2010/main">
      <mc:Choice Requires="a14">
        <xdr:graphicFrame macro="">
          <xdr:nvGraphicFramePr>
            <xdr:cNvPr id="17" name="Administrative Follow-Up (most intrusive)">
              <a:extLst>
                <a:ext uri="{FF2B5EF4-FFF2-40B4-BE49-F238E27FC236}">
                  <a16:creationId xmlns:a16="http://schemas.microsoft.com/office/drawing/2014/main" id="{00000000-0008-0000-1100-000011000000}"/>
                </a:ext>
              </a:extLst>
            </xdr:cNvPr>
            <xdr:cNvGraphicFramePr/>
          </xdr:nvGraphicFramePr>
          <xdr:xfrm>
            <a:off x="0" y="0"/>
            <a:ext cx="0" cy="0"/>
          </xdr:xfrm>
          <a:graphic>
            <a:graphicData uri="http://schemas.microsoft.com/office/drawing/2010/slicer">
              <sle:slicer xmlns:sle="http://schemas.microsoft.com/office/drawing/2010/slicer" name="Administrative Follow-Up (most intrusive)"/>
            </a:graphicData>
          </a:graphic>
        </xdr:graphicFrame>
      </mc:Choice>
      <mc:Fallback xmlns="">
        <xdr:sp macro="" textlink="">
          <xdr:nvSpPr>
            <xdr:cNvPr id="0" name=""/>
            <xdr:cNvSpPr>
              <a:spLocks noTextEdit="1"/>
            </xdr:cNvSpPr>
          </xdr:nvSpPr>
          <xdr:spPr>
            <a:xfrm>
              <a:off x="2686050" y="3057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1838325</xdr:colOff>
      <xdr:row>15</xdr:row>
      <xdr:rowOff>180975</xdr:rowOff>
    </xdr:from>
    <xdr:to>
      <xdr:col>5</xdr:col>
      <xdr:colOff>114300</xdr:colOff>
      <xdr:row>29</xdr:row>
      <xdr:rowOff>38100</xdr:rowOff>
    </xdr:to>
    <mc:AlternateContent xmlns:mc="http://schemas.openxmlformats.org/markup-compatibility/2006" xmlns:a14="http://schemas.microsoft.com/office/drawing/2010/main">
      <mc:Choice Requires="a14">
        <xdr:graphicFrame macro="">
          <xdr:nvGraphicFramePr>
            <xdr:cNvPr id="18" name="Gender 2">
              <a:extLst>
                <a:ext uri="{FF2B5EF4-FFF2-40B4-BE49-F238E27FC236}">
                  <a16:creationId xmlns:a16="http://schemas.microsoft.com/office/drawing/2014/main" id="{00000000-0008-0000-1100-000012000000}"/>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4819650" y="30384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400050</xdr:colOff>
      <xdr:row>16</xdr:row>
      <xdr:rowOff>0</xdr:rowOff>
    </xdr:from>
    <xdr:to>
      <xdr:col>7</xdr:col>
      <xdr:colOff>266700</xdr:colOff>
      <xdr:row>29</xdr:row>
      <xdr:rowOff>47625</xdr:rowOff>
    </xdr:to>
    <mc:AlternateContent xmlns:mc="http://schemas.openxmlformats.org/markup-compatibility/2006" xmlns:a14="http://schemas.microsoft.com/office/drawing/2010/main">
      <mc:Choice Requires="a14">
        <xdr:graphicFrame macro="">
          <xdr:nvGraphicFramePr>
            <xdr:cNvPr id="19" name="DLL 2">
              <a:extLst>
                <a:ext uri="{FF2B5EF4-FFF2-40B4-BE49-F238E27FC236}">
                  <a16:creationId xmlns:a16="http://schemas.microsoft.com/office/drawing/2014/main" id="{00000000-0008-0000-1100-000013000000}"/>
                </a:ext>
              </a:extLst>
            </xdr:cNvPr>
            <xdr:cNvGraphicFramePr/>
          </xdr:nvGraphicFramePr>
          <xdr:xfrm>
            <a:off x="0" y="0"/>
            <a:ext cx="0" cy="0"/>
          </xdr:xfrm>
          <a:graphic>
            <a:graphicData uri="http://schemas.microsoft.com/office/drawing/2010/slicer">
              <sle:slicer xmlns:sle="http://schemas.microsoft.com/office/drawing/2010/slicer" name="DLL 2"/>
            </a:graphicData>
          </a:graphic>
        </xdr:graphicFrame>
      </mc:Choice>
      <mc:Fallback xmlns="">
        <xdr:sp macro="" textlink="">
          <xdr:nvSpPr>
            <xdr:cNvPr id="0" name=""/>
            <xdr:cNvSpPr>
              <a:spLocks noTextEdit="1"/>
            </xdr:cNvSpPr>
          </xdr:nvSpPr>
          <xdr:spPr>
            <a:xfrm>
              <a:off x="6934200" y="3048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30</xdr:row>
      <xdr:rowOff>0</xdr:rowOff>
    </xdr:from>
    <xdr:to>
      <xdr:col>2</xdr:col>
      <xdr:colOff>952500</xdr:colOff>
      <xdr:row>43</xdr:row>
      <xdr:rowOff>47625</xdr:rowOff>
    </xdr:to>
    <mc:AlternateContent xmlns:mc="http://schemas.openxmlformats.org/markup-compatibility/2006" xmlns:a14="http://schemas.microsoft.com/office/drawing/2010/main">
      <mc:Choice Requires="a14">
        <xdr:graphicFrame macro="">
          <xdr:nvGraphicFramePr>
            <xdr:cNvPr id="20" name="IEP 2">
              <a:extLst>
                <a:ext uri="{FF2B5EF4-FFF2-40B4-BE49-F238E27FC236}">
                  <a16:creationId xmlns:a16="http://schemas.microsoft.com/office/drawing/2014/main" id="{00000000-0008-0000-1100-000014000000}"/>
                </a:ext>
              </a:extLst>
            </xdr:cNvPr>
            <xdr:cNvGraphicFramePr/>
          </xdr:nvGraphicFramePr>
          <xdr:xfrm>
            <a:off x="0" y="0"/>
            <a:ext cx="0" cy="0"/>
          </xdr:xfrm>
          <a:graphic>
            <a:graphicData uri="http://schemas.microsoft.com/office/drawing/2010/slicer">
              <sle:slicer xmlns:sle="http://schemas.microsoft.com/office/drawing/2010/slicer" name="IEP 2"/>
            </a:graphicData>
          </a:graphic>
        </xdr:graphicFrame>
      </mc:Choice>
      <mc:Fallback xmlns="">
        <xdr:sp macro="" textlink="">
          <xdr:nvSpPr>
            <xdr:cNvPr id="0" name=""/>
            <xdr:cNvSpPr>
              <a:spLocks noTextEdit="1"/>
            </xdr:cNvSpPr>
          </xdr:nvSpPr>
          <xdr:spPr>
            <a:xfrm>
              <a:off x="609600" y="57150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1181100</xdr:colOff>
      <xdr:row>30</xdr:row>
      <xdr:rowOff>9525</xdr:rowOff>
    </xdr:from>
    <xdr:to>
      <xdr:col>3</xdr:col>
      <xdr:colOff>1514475</xdr:colOff>
      <xdr:row>43</xdr:row>
      <xdr:rowOff>57150</xdr:rowOff>
    </xdr:to>
    <mc:AlternateContent xmlns:mc="http://schemas.openxmlformats.org/markup-compatibility/2006" xmlns:a14="http://schemas.microsoft.com/office/drawing/2010/main">
      <mc:Choice Requires="a14">
        <xdr:graphicFrame macro="">
          <xdr:nvGraphicFramePr>
            <xdr:cNvPr id="21" name="Ethnicity 8">
              <a:extLst>
                <a:ext uri="{FF2B5EF4-FFF2-40B4-BE49-F238E27FC236}">
                  <a16:creationId xmlns:a16="http://schemas.microsoft.com/office/drawing/2014/main" id="{00000000-0008-0000-1100-000015000000}"/>
                </a:ext>
              </a:extLst>
            </xdr:cNvPr>
            <xdr:cNvGraphicFramePr/>
          </xdr:nvGraphicFramePr>
          <xdr:xfrm>
            <a:off x="0" y="0"/>
            <a:ext cx="0" cy="0"/>
          </xdr:xfrm>
          <a:graphic>
            <a:graphicData uri="http://schemas.microsoft.com/office/drawing/2010/slicer">
              <sle:slicer xmlns:sle="http://schemas.microsoft.com/office/drawing/2010/slicer" name="Ethnicity 8"/>
            </a:graphicData>
          </a:graphic>
        </xdr:graphicFrame>
      </mc:Choice>
      <mc:Fallback xmlns="">
        <xdr:sp macro="" textlink="">
          <xdr:nvSpPr>
            <xdr:cNvPr id="0" name=""/>
            <xdr:cNvSpPr>
              <a:spLocks noTextEdit="1"/>
            </xdr:cNvSpPr>
          </xdr:nvSpPr>
          <xdr:spPr>
            <a:xfrm>
              <a:off x="2667000" y="57245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1847850</xdr:colOff>
      <xdr:row>30</xdr:row>
      <xdr:rowOff>19050</xdr:rowOff>
    </xdr:from>
    <xdr:to>
      <xdr:col>5</xdr:col>
      <xdr:colOff>123825</xdr:colOff>
      <xdr:row>43</xdr:row>
      <xdr:rowOff>66675</xdr:rowOff>
    </xdr:to>
    <mc:AlternateContent xmlns:mc="http://schemas.openxmlformats.org/markup-compatibility/2006" xmlns:a14="http://schemas.microsoft.com/office/drawing/2010/main">
      <mc:Choice Requires="a14">
        <xdr:graphicFrame macro="">
          <xdr:nvGraphicFramePr>
            <xdr:cNvPr id="22" name="Race 6">
              <a:extLst>
                <a:ext uri="{FF2B5EF4-FFF2-40B4-BE49-F238E27FC236}">
                  <a16:creationId xmlns:a16="http://schemas.microsoft.com/office/drawing/2014/main" id="{00000000-0008-0000-1100-000016000000}"/>
                </a:ext>
              </a:extLst>
            </xdr:cNvPr>
            <xdr:cNvGraphicFramePr/>
          </xdr:nvGraphicFramePr>
          <xdr:xfrm>
            <a:off x="0" y="0"/>
            <a:ext cx="0" cy="0"/>
          </xdr:xfrm>
          <a:graphic>
            <a:graphicData uri="http://schemas.microsoft.com/office/drawing/2010/slicer">
              <sle:slicer xmlns:sle="http://schemas.microsoft.com/office/drawing/2010/slicer" name="Race 6"/>
            </a:graphicData>
          </a:graphic>
        </xdr:graphicFrame>
      </mc:Choice>
      <mc:Fallback xmlns="">
        <xdr:sp macro="" textlink="">
          <xdr:nvSpPr>
            <xdr:cNvPr id="0" name=""/>
            <xdr:cNvSpPr>
              <a:spLocks noTextEdit="1"/>
            </xdr:cNvSpPr>
          </xdr:nvSpPr>
          <xdr:spPr>
            <a:xfrm>
              <a:off x="4829175" y="5734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4.xml><?xml version="1.0" encoding="utf-8"?>
<xdr:wsDr xmlns:xdr="http://schemas.openxmlformats.org/drawingml/2006/spreadsheetDrawing" xmlns:a="http://schemas.openxmlformats.org/drawingml/2006/main">
  <xdr:twoCellAnchor>
    <xdr:from>
      <xdr:col>1</xdr:col>
      <xdr:colOff>0</xdr:colOff>
      <xdr:row>96</xdr:row>
      <xdr:rowOff>0</xdr:rowOff>
    </xdr:from>
    <xdr:to>
      <xdr:col>7</xdr:col>
      <xdr:colOff>933450</xdr:colOff>
      <xdr:row>121</xdr:row>
      <xdr:rowOff>171450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96</xdr:row>
      <xdr:rowOff>0</xdr:rowOff>
    </xdr:from>
    <xdr:to>
      <xdr:col>13</xdr:col>
      <xdr:colOff>647700</xdr:colOff>
      <xdr:row>121</xdr:row>
      <xdr:rowOff>171450</xdr:rowOff>
    </xdr:to>
    <xdr:graphicFrame macro="">
      <xdr:nvGraphicFramePr>
        <xdr:cNvPr id="3" name="Chart 2">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771525</xdr:colOff>
      <xdr:row>60</xdr:row>
      <xdr:rowOff>171450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676275</xdr:colOff>
      <xdr:row>60</xdr:row>
      <xdr:rowOff>171450</xdr:rowOff>
    </xdr:to>
    <xdr:graphicFrame macro="">
      <xdr:nvGraphicFramePr>
        <xdr:cNvPr id="3" name="Chart 2">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447675</xdr:colOff>
      <xdr:row>60</xdr:row>
      <xdr:rowOff>171450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561975</xdr:colOff>
      <xdr:row>60</xdr:row>
      <xdr:rowOff>171450</xdr:rowOff>
    </xdr:to>
    <xdr:graphicFrame macro="">
      <xdr:nvGraphicFramePr>
        <xdr:cNvPr id="3" name="Chart 2">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447675</xdr:colOff>
      <xdr:row>60</xdr:row>
      <xdr:rowOff>171450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561975</xdr:colOff>
      <xdr:row>60</xdr:row>
      <xdr:rowOff>171450</xdr:rowOff>
    </xdr:to>
    <xdr:graphicFrame macro="">
      <xdr:nvGraphicFramePr>
        <xdr:cNvPr id="3" name="Chart 2">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editAs="oneCell">
    <xdr:from>
      <xdr:col>10</xdr:col>
      <xdr:colOff>209550</xdr:colOff>
      <xdr:row>0</xdr:row>
      <xdr:rowOff>142875</xdr:rowOff>
    </xdr:from>
    <xdr:to>
      <xdr:col>13</xdr:col>
      <xdr:colOff>209550</xdr:colOff>
      <xdr:row>14</xdr:row>
      <xdr:rowOff>0</xdr:rowOff>
    </xdr:to>
    <mc:AlternateContent xmlns:mc="http://schemas.openxmlformats.org/markup-compatibility/2006" xmlns:a14="http://schemas.microsoft.com/office/drawing/2010/main">
      <mc:Choice Requires="a14">
        <xdr:graphicFrame macro="">
          <xdr:nvGraphicFramePr>
            <xdr:cNvPr id="13" name="Gender 1">
              <a:extLst>
                <a:ext uri="{FF2B5EF4-FFF2-40B4-BE49-F238E27FC236}">
                  <a16:creationId xmlns:a16="http://schemas.microsoft.com/office/drawing/2014/main" id="{00000000-0008-0000-1600-00000D000000}"/>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829675"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352425</xdr:colOff>
      <xdr:row>0</xdr:row>
      <xdr:rowOff>142875</xdr:rowOff>
    </xdr:from>
    <xdr:to>
      <xdr:col>16</xdr:col>
      <xdr:colOff>352425</xdr:colOff>
      <xdr:row>14</xdr:row>
      <xdr:rowOff>0</xdr:rowOff>
    </xdr:to>
    <mc:AlternateContent xmlns:mc="http://schemas.openxmlformats.org/markup-compatibility/2006" xmlns:a14="http://schemas.microsoft.com/office/drawing/2010/main">
      <mc:Choice Requires="a14">
        <xdr:graphicFrame macro="">
          <xdr:nvGraphicFramePr>
            <xdr:cNvPr id="14" name="DLL 1">
              <a:extLst>
                <a:ext uri="{FF2B5EF4-FFF2-40B4-BE49-F238E27FC236}">
                  <a16:creationId xmlns:a16="http://schemas.microsoft.com/office/drawing/2014/main" id="{00000000-0008-0000-1600-00000E000000}"/>
                </a:ext>
              </a:extLst>
            </xdr:cNvPr>
            <xdr:cNvGraphicFramePr/>
          </xdr:nvGraphicFramePr>
          <xdr:xfrm>
            <a:off x="0" y="0"/>
            <a:ext cx="0" cy="0"/>
          </xdr:xfrm>
          <a:graphic>
            <a:graphicData uri="http://schemas.microsoft.com/office/drawing/2010/slicer">
              <sle:slicer xmlns:sle="http://schemas.microsoft.com/office/drawing/2010/slicer" name="DLL 1"/>
            </a:graphicData>
          </a:graphic>
        </xdr:graphicFrame>
      </mc:Choice>
      <mc:Fallback xmlns="">
        <xdr:sp macro="" textlink="">
          <xdr:nvSpPr>
            <xdr:cNvPr id="0" name=""/>
            <xdr:cNvSpPr>
              <a:spLocks noTextEdit="1"/>
            </xdr:cNvSpPr>
          </xdr:nvSpPr>
          <xdr:spPr>
            <a:xfrm>
              <a:off x="10801350"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581025</xdr:colOff>
      <xdr:row>15</xdr:row>
      <xdr:rowOff>9525</xdr:rowOff>
    </xdr:from>
    <xdr:to>
      <xdr:col>11</xdr:col>
      <xdr:colOff>314325</xdr:colOff>
      <xdr:row>28</xdr:row>
      <xdr:rowOff>57150</xdr:rowOff>
    </xdr:to>
    <mc:AlternateContent xmlns:mc="http://schemas.openxmlformats.org/markup-compatibility/2006" xmlns:a14="http://schemas.microsoft.com/office/drawing/2010/main">
      <mc:Choice Requires="a14">
        <xdr:graphicFrame macro="">
          <xdr:nvGraphicFramePr>
            <xdr:cNvPr id="15" name="IEP 1">
              <a:extLst>
                <a:ext uri="{FF2B5EF4-FFF2-40B4-BE49-F238E27FC236}">
                  <a16:creationId xmlns:a16="http://schemas.microsoft.com/office/drawing/2014/main" id="{00000000-0008-0000-1600-00000F000000}"/>
                </a:ext>
              </a:extLst>
            </xdr:cNvPr>
            <xdr:cNvGraphicFramePr/>
          </xdr:nvGraphicFramePr>
          <xdr:xfrm>
            <a:off x="0" y="0"/>
            <a:ext cx="0" cy="0"/>
          </xdr:xfrm>
          <a:graphic>
            <a:graphicData uri="http://schemas.microsoft.com/office/drawing/2010/slicer">
              <sle:slicer xmlns:sle="http://schemas.microsoft.com/office/drawing/2010/slicer" name="IEP 1"/>
            </a:graphicData>
          </a:graphic>
        </xdr:graphicFrame>
      </mc:Choice>
      <mc:Fallback xmlns="">
        <xdr:sp macro="" textlink="">
          <xdr:nvSpPr>
            <xdr:cNvPr id="0" name=""/>
            <xdr:cNvSpPr>
              <a:spLocks noTextEdit="1"/>
            </xdr:cNvSpPr>
          </xdr:nvSpPr>
          <xdr:spPr>
            <a:xfrm>
              <a:off x="7715250" y="28670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552449</xdr:colOff>
      <xdr:row>15</xdr:row>
      <xdr:rowOff>0</xdr:rowOff>
    </xdr:from>
    <xdr:to>
      <xdr:col>15</xdr:col>
      <xdr:colOff>219074</xdr:colOff>
      <xdr:row>28</xdr:row>
      <xdr:rowOff>47625</xdr:rowOff>
    </xdr:to>
    <mc:AlternateContent xmlns:mc="http://schemas.openxmlformats.org/markup-compatibility/2006" xmlns:a14="http://schemas.microsoft.com/office/drawing/2010/main">
      <mc:Choice Requires="a14">
        <xdr:graphicFrame macro="">
          <xdr:nvGraphicFramePr>
            <xdr:cNvPr id="16" name="Ethnicity 9">
              <a:extLst>
                <a:ext uri="{FF2B5EF4-FFF2-40B4-BE49-F238E27FC236}">
                  <a16:creationId xmlns:a16="http://schemas.microsoft.com/office/drawing/2014/main" id="{00000000-0008-0000-1600-000010000000}"/>
                </a:ext>
              </a:extLst>
            </xdr:cNvPr>
            <xdr:cNvGraphicFramePr/>
          </xdr:nvGraphicFramePr>
          <xdr:xfrm>
            <a:off x="0" y="0"/>
            <a:ext cx="0" cy="0"/>
          </xdr:xfrm>
          <a:graphic>
            <a:graphicData uri="http://schemas.microsoft.com/office/drawing/2010/slicer">
              <sle:slicer xmlns:sle="http://schemas.microsoft.com/office/drawing/2010/slicer" name="Ethnicity 9"/>
            </a:graphicData>
          </a:graphic>
        </xdr:graphicFrame>
      </mc:Choice>
      <mc:Fallback xmlns="">
        <xdr:sp macro="" textlink="">
          <xdr:nvSpPr>
            <xdr:cNvPr id="0" name=""/>
            <xdr:cNvSpPr>
              <a:spLocks noTextEdit="1"/>
            </xdr:cNvSpPr>
          </xdr:nvSpPr>
          <xdr:spPr>
            <a:xfrm>
              <a:off x="9782174" y="2857500"/>
              <a:ext cx="21050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361950</xdr:colOff>
      <xdr:row>14</xdr:row>
      <xdr:rowOff>171450</xdr:rowOff>
    </xdr:from>
    <xdr:to>
      <xdr:col>18</xdr:col>
      <xdr:colOff>361950</xdr:colOff>
      <xdr:row>28</xdr:row>
      <xdr:rowOff>28575</xdr:rowOff>
    </xdr:to>
    <mc:AlternateContent xmlns:mc="http://schemas.openxmlformats.org/markup-compatibility/2006" xmlns:a14="http://schemas.microsoft.com/office/drawing/2010/main">
      <mc:Choice Requires="a14">
        <xdr:graphicFrame macro="">
          <xdr:nvGraphicFramePr>
            <xdr:cNvPr id="17" name="Race 9">
              <a:extLst>
                <a:ext uri="{FF2B5EF4-FFF2-40B4-BE49-F238E27FC236}">
                  <a16:creationId xmlns:a16="http://schemas.microsoft.com/office/drawing/2014/main" id="{00000000-0008-0000-1600-000011000000}"/>
                </a:ext>
              </a:extLst>
            </xdr:cNvPr>
            <xdr:cNvGraphicFramePr/>
          </xdr:nvGraphicFramePr>
          <xdr:xfrm>
            <a:off x="0" y="0"/>
            <a:ext cx="0" cy="0"/>
          </xdr:xfrm>
          <a:graphic>
            <a:graphicData uri="http://schemas.microsoft.com/office/drawing/2010/slicer">
              <sle:slicer xmlns:sle="http://schemas.microsoft.com/office/drawing/2010/slicer" name="Race 9"/>
            </a:graphicData>
          </a:graphic>
        </xdr:graphicFrame>
      </mc:Choice>
      <mc:Fallback xmlns="">
        <xdr:sp macro="" textlink="">
          <xdr:nvSpPr>
            <xdr:cNvPr id="0" name=""/>
            <xdr:cNvSpPr>
              <a:spLocks noTextEdit="1"/>
            </xdr:cNvSpPr>
          </xdr:nvSpPr>
          <xdr:spPr>
            <a:xfrm>
              <a:off x="12030075" y="28384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57150</xdr:colOff>
      <xdr:row>0</xdr:row>
      <xdr:rowOff>142875</xdr:rowOff>
    </xdr:from>
    <xdr:to>
      <xdr:col>3</xdr:col>
      <xdr:colOff>542925</xdr:colOff>
      <xdr:row>14</xdr:row>
      <xdr:rowOff>0</xdr:rowOff>
    </xdr:to>
    <mc:AlternateContent xmlns:mc="http://schemas.openxmlformats.org/markup-compatibility/2006" xmlns:a14="http://schemas.microsoft.com/office/drawing/2010/main">
      <mc:Choice Requires="a14">
        <xdr:graphicFrame macro="">
          <xdr:nvGraphicFramePr>
            <xdr:cNvPr id="18" name="ISS Total">
              <a:extLst>
                <a:ext uri="{FF2B5EF4-FFF2-40B4-BE49-F238E27FC236}">
                  <a16:creationId xmlns:a16="http://schemas.microsoft.com/office/drawing/2014/main" id="{00000000-0008-0000-1600-000012000000}"/>
                </a:ext>
              </a:extLst>
            </xdr:cNvPr>
            <xdr:cNvGraphicFramePr/>
          </xdr:nvGraphicFramePr>
          <xdr:xfrm>
            <a:off x="0" y="0"/>
            <a:ext cx="0" cy="0"/>
          </xdr:xfrm>
          <a:graphic>
            <a:graphicData uri="http://schemas.microsoft.com/office/drawing/2010/slicer">
              <sle:slicer xmlns:sle="http://schemas.microsoft.com/office/drawing/2010/slicer" name="ISS Total"/>
            </a:graphicData>
          </a:graphic>
        </xdr:graphicFrame>
      </mc:Choice>
      <mc:Fallback xmlns="">
        <xdr:sp macro="" textlink="">
          <xdr:nvSpPr>
            <xdr:cNvPr id="0" name=""/>
            <xdr:cNvSpPr>
              <a:spLocks noTextEdit="1"/>
            </xdr:cNvSpPr>
          </xdr:nvSpPr>
          <xdr:spPr>
            <a:xfrm>
              <a:off x="1724025" y="1428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752475</xdr:colOff>
      <xdr:row>0</xdr:row>
      <xdr:rowOff>152400</xdr:rowOff>
    </xdr:from>
    <xdr:to>
      <xdr:col>5</xdr:col>
      <xdr:colOff>285750</xdr:colOff>
      <xdr:row>14</xdr:row>
      <xdr:rowOff>9525</xdr:rowOff>
    </xdr:to>
    <mc:AlternateContent xmlns:mc="http://schemas.openxmlformats.org/markup-compatibility/2006" xmlns:a14="http://schemas.microsoft.com/office/drawing/2010/main">
      <mc:Choice Requires="a14">
        <xdr:graphicFrame macro="">
          <xdr:nvGraphicFramePr>
            <xdr:cNvPr id="19" name="OSS Total">
              <a:extLst>
                <a:ext uri="{FF2B5EF4-FFF2-40B4-BE49-F238E27FC236}">
                  <a16:creationId xmlns:a16="http://schemas.microsoft.com/office/drawing/2014/main" id="{00000000-0008-0000-1600-000013000000}"/>
                </a:ext>
              </a:extLst>
            </xdr:cNvPr>
            <xdr:cNvGraphicFramePr/>
          </xdr:nvGraphicFramePr>
          <xdr:xfrm>
            <a:off x="0" y="0"/>
            <a:ext cx="0" cy="0"/>
          </xdr:xfrm>
          <a:graphic>
            <a:graphicData uri="http://schemas.microsoft.com/office/drawing/2010/slicer">
              <sle:slicer xmlns:sle="http://schemas.microsoft.com/office/drawing/2010/slicer" name="OSS Total"/>
            </a:graphicData>
          </a:graphic>
        </xdr:graphicFrame>
      </mc:Choice>
      <mc:Fallback xmlns="">
        <xdr:sp macro="" textlink="">
          <xdr:nvSpPr>
            <xdr:cNvPr id="0" name=""/>
            <xdr:cNvSpPr>
              <a:spLocks noTextEdit="1"/>
            </xdr:cNvSpPr>
          </xdr:nvSpPr>
          <xdr:spPr>
            <a:xfrm>
              <a:off x="3762375" y="1524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542925</xdr:colOff>
      <xdr:row>0</xdr:row>
      <xdr:rowOff>161925</xdr:rowOff>
    </xdr:from>
    <xdr:to>
      <xdr:col>8</xdr:col>
      <xdr:colOff>542925</xdr:colOff>
      <xdr:row>14</xdr:row>
      <xdr:rowOff>19050</xdr:rowOff>
    </xdr:to>
    <mc:AlternateContent xmlns:mc="http://schemas.openxmlformats.org/markup-compatibility/2006" xmlns:a14="http://schemas.microsoft.com/office/drawing/2010/main">
      <mc:Choice Requires="a14">
        <xdr:graphicFrame macro="">
          <xdr:nvGraphicFramePr>
            <xdr:cNvPr id="20" name="Expulsion">
              <a:extLst>
                <a:ext uri="{FF2B5EF4-FFF2-40B4-BE49-F238E27FC236}">
                  <a16:creationId xmlns:a16="http://schemas.microsoft.com/office/drawing/2014/main" id="{00000000-0008-0000-1600-000014000000}"/>
                </a:ext>
              </a:extLst>
            </xdr:cNvPr>
            <xdr:cNvGraphicFramePr/>
          </xdr:nvGraphicFramePr>
          <xdr:xfrm>
            <a:off x="0" y="0"/>
            <a:ext cx="0" cy="0"/>
          </xdr:xfrm>
          <a:graphic>
            <a:graphicData uri="http://schemas.microsoft.com/office/drawing/2010/slicer">
              <sle:slicer xmlns:sle="http://schemas.microsoft.com/office/drawing/2010/slicer" name="Expulsion"/>
            </a:graphicData>
          </a:graphic>
        </xdr:graphicFrame>
      </mc:Choice>
      <mc:Fallback xmlns="">
        <xdr:sp macro="" textlink="">
          <xdr:nvSpPr>
            <xdr:cNvPr id="0" name=""/>
            <xdr:cNvSpPr>
              <a:spLocks noTextEdit="1"/>
            </xdr:cNvSpPr>
          </xdr:nvSpPr>
          <xdr:spPr>
            <a:xfrm>
              <a:off x="5848350" y="1619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19.xml><?xml version="1.0" encoding="utf-8"?>
<xdr:wsDr xmlns:xdr="http://schemas.openxmlformats.org/drawingml/2006/spreadsheetDrawing" xmlns:a="http://schemas.openxmlformats.org/drawingml/2006/main">
  <xdr:twoCellAnchor>
    <xdr:from>
      <xdr:col>0</xdr:col>
      <xdr:colOff>1590673</xdr:colOff>
      <xdr:row>88</xdr:row>
      <xdr:rowOff>190499</xdr:rowOff>
    </xdr:from>
    <xdr:to>
      <xdr:col>7</xdr:col>
      <xdr:colOff>567688</xdr:colOff>
      <xdr:row>115</xdr:row>
      <xdr:rowOff>76199</xdr:rowOff>
    </xdr:to>
    <xdr:graphicFrame macro="">
      <xdr:nvGraphicFramePr>
        <xdr:cNvPr id="2" name="Chart 1">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14</xdr:col>
      <xdr:colOff>100965</xdr:colOff>
      <xdr:row>115</xdr:row>
      <xdr:rowOff>76200</xdr:rowOff>
    </xdr:to>
    <xdr:graphicFrame macro="">
      <xdr:nvGraphicFramePr>
        <xdr:cNvPr id="3" name="Chart 2">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561975</xdr:colOff>
      <xdr:row>15</xdr:row>
      <xdr:rowOff>38100</xdr:rowOff>
    </xdr:from>
    <xdr:to>
      <xdr:col>8</xdr:col>
      <xdr:colOff>695325</xdr:colOff>
      <xdr:row>17</xdr:row>
      <xdr:rowOff>171449</xdr:rowOff>
    </xdr:to>
    <xdr:sp macro="" textlink="">
      <xdr:nvSpPr>
        <xdr:cNvPr id="4" name="TextBox 3">
          <a:extLst>
            <a:ext uri="{FF2B5EF4-FFF2-40B4-BE49-F238E27FC236}">
              <a16:creationId xmlns:a16="http://schemas.microsoft.com/office/drawing/2014/main" id="{00000000-0008-0000-1700-000004000000}"/>
            </a:ext>
          </a:extLst>
        </xdr:cNvPr>
        <xdr:cNvSpPr txBox="1"/>
      </xdr:nvSpPr>
      <xdr:spPr>
        <a:xfrm>
          <a:off x="8048625" y="48196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619125</xdr:colOff>
      <xdr:row>59</xdr:row>
      <xdr:rowOff>175260</xdr:rowOff>
    </xdr:to>
    <xdr:graphicFrame macro="">
      <xdr:nvGraphicFramePr>
        <xdr:cNvPr id="2" name="Chart 1">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523875</xdr:colOff>
      <xdr:row>10</xdr:row>
      <xdr:rowOff>38100</xdr:rowOff>
    </xdr:from>
    <xdr:to>
      <xdr:col>8</xdr:col>
      <xdr:colOff>657225</xdr:colOff>
      <xdr:row>12</xdr:row>
      <xdr:rowOff>171449</xdr:rowOff>
    </xdr:to>
    <xdr:sp macro="" textlink="">
      <xdr:nvSpPr>
        <xdr:cNvPr id="4" name="TextBox 3">
          <a:extLst>
            <a:ext uri="{FF2B5EF4-FFF2-40B4-BE49-F238E27FC236}">
              <a16:creationId xmlns:a16="http://schemas.microsoft.com/office/drawing/2014/main" id="{00000000-0008-0000-1800-000004000000}"/>
            </a:ext>
          </a:extLst>
        </xdr:cNvPr>
        <xdr:cNvSpPr txBox="1"/>
      </xdr:nvSpPr>
      <xdr:spPr>
        <a:xfrm>
          <a:off x="7353300" y="38481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466725</xdr:colOff>
      <xdr:row>10</xdr:row>
      <xdr:rowOff>38100</xdr:rowOff>
    </xdr:from>
    <xdr:to>
      <xdr:col>8</xdr:col>
      <xdr:colOff>600075</xdr:colOff>
      <xdr:row>12</xdr:row>
      <xdr:rowOff>171449</xdr:rowOff>
    </xdr:to>
    <xdr:sp macro="" textlink="">
      <xdr:nvSpPr>
        <xdr:cNvPr id="4" name="TextBox 3">
          <a:extLst>
            <a:ext uri="{FF2B5EF4-FFF2-40B4-BE49-F238E27FC236}">
              <a16:creationId xmlns:a16="http://schemas.microsoft.com/office/drawing/2014/main" id="{00000000-0008-0000-1900-000004000000}"/>
            </a:ext>
          </a:extLst>
        </xdr:cNvPr>
        <xdr:cNvSpPr txBox="1"/>
      </xdr:nvSpPr>
      <xdr:spPr>
        <a:xfrm>
          <a:off x="7124700"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600075</xdr:colOff>
      <xdr:row>60</xdr:row>
      <xdr:rowOff>175260</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447675</xdr:colOff>
      <xdr:row>60</xdr:row>
      <xdr:rowOff>175260</xdr:rowOff>
    </xdr:to>
    <xdr:graphicFrame macro="">
      <xdr:nvGraphicFramePr>
        <xdr:cNvPr id="3" name="Chart 2">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466725</xdr:colOff>
      <xdr:row>10</xdr:row>
      <xdr:rowOff>28575</xdr:rowOff>
    </xdr:from>
    <xdr:to>
      <xdr:col>8</xdr:col>
      <xdr:colOff>600075</xdr:colOff>
      <xdr:row>12</xdr:row>
      <xdr:rowOff>161924</xdr:rowOff>
    </xdr:to>
    <xdr:sp macro="" textlink="">
      <xdr:nvSpPr>
        <xdr:cNvPr id="4" name="TextBox 3">
          <a:extLst>
            <a:ext uri="{FF2B5EF4-FFF2-40B4-BE49-F238E27FC236}">
              <a16:creationId xmlns:a16="http://schemas.microsoft.com/office/drawing/2014/main" id="{00000000-0008-0000-1A00-000004000000}"/>
            </a:ext>
          </a:extLst>
        </xdr:cNvPr>
        <xdr:cNvSpPr txBox="1"/>
      </xdr:nvSpPr>
      <xdr:spPr>
        <a:xfrm>
          <a:off x="7086600" y="370522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1590673</xdr:colOff>
      <xdr:row>88</xdr:row>
      <xdr:rowOff>190499</xdr:rowOff>
    </xdr:from>
    <xdr:to>
      <xdr:col>7</xdr:col>
      <xdr:colOff>567688</xdr:colOff>
      <xdr:row>115</xdr:row>
      <xdr:rowOff>76199</xdr:rowOff>
    </xdr:to>
    <xdr:graphicFrame macro="">
      <xdr:nvGraphicFramePr>
        <xdr:cNvPr id="2" name="Chart 1">
          <a:extLst>
            <a:ext uri="{FF2B5EF4-FFF2-40B4-BE49-F238E27FC236}">
              <a16:creationId xmlns:a16="http://schemas.microsoft.com/office/drawing/2014/main" id="{00000000-0008-0000-1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14</xdr:col>
      <xdr:colOff>100965</xdr:colOff>
      <xdr:row>115</xdr:row>
      <xdr:rowOff>76200</xdr:rowOff>
    </xdr:to>
    <xdr:graphicFrame macro="">
      <xdr:nvGraphicFramePr>
        <xdr:cNvPr id="3" name="Chart 2">
          <a:extLst>
            <a:ext uri="{FF2B5EF4-FFF2-40B4-BE49-F238E27FC236}">
              <a16:creationId xmlns:a16="http://schemas.microsoft.com/office/drawing/2014/main" id="{00000000-0008-0000-1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495300</xdr:colOff>
      <xdr:row>15</xdr:row>
      <xdr:rowOff>38100</xdr:rowOff>
    </xdr:from>
    <xdr:to>
      <xdr:col>8</xdr:col>
      <xdr:colOff>628650</xdr:colOff>
      <xdr:row>17</xdr:row>
      <xdr:rowOff>171449</xdr:rowOff>
    </xdr:to>
    <xdr:sp macro="" textlink="">
      <xdr:nvSpPr>
        <xdr:cNvPr id="4" name="TextBox 3">
          <a:extLst>
            <a:ext uri="{FF2B5EF4-FFF2-40B4-BE49-F238E27FC236}">
              <a16:creationId xmlns:a16="http://schemas.microsoft.com/office/drawing/2014/main" id="{00000000-0008-0000-1B00-000004000000}"/>
            </a:ext>
          </a:extLst>
        </xdr:cNvPr>
        <xdr:cNvSpPr txBox="1"/>
      </xdr:nvSpPr>
      <xdr:spPr>
        <a:xfrm>
          <a:off x="8248650" y="48196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619125</xdr:colOff>
      <xdr:row>59</xdr:row>
      <xdr:rowOff>175260</xdr:rowOff>
    </xdr:to>
    <xdr:graphicFrame macro="">
      <xdr:nvGraphicFramePr>
        <xdr:cNvPr id="2" name="Chart 1">
          <a:extLst>
            <a:ext uri="{FF2B5EF4-FFF2-40B4-BE49-F238E27FC236}">
              <a16:creationId xmlns:a16="http://schemas.microsoft.com/office/drawing/2014/main" id="{00000000-0008-0000-1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1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457200</xdr:colOff>
      <xdr:row>10</xdr:row>
      <xdr:rowOff>28575</xdr:rowOff>
    </xdr:from>
    <xdr:to>
      <xdr:col>8</xdr:col>
      <xdr:colOff>590550</xdr:colOff>
      <xdr:row>12</xdr:row>
      <xdr:rowOff>161924</xdr:rowOff>
    </xdr:to>
    <xdr:sp macro="" textlink="">
      <xdr:nvSpPr>
        <xdr:cNvPr id="4" name="TextBox 3">
          <a:extLst>
            <a:ext uri="{FF2B5EF4-FFF2-40B4-BE49-F238E27FC236}">
              <a16:creationId xmlns:a16="http://schemas.microsoft.com/office/drawing/2014/main" id="{00000000-0008-0000-1C00-000004000000}"/>
            </a:ext>
          </a:extLst>
        </xdr:cNvPr>
        <xdr:cNvSpPr txBox="1"/>
      </xdr:nvSpPr>
      <xdr:spPr>
        <a:xfrm>
          <a:off x="7286625" y="383857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438150</xdr:colOff>
      <xdr:row>10</xdr:row>
      <xdr:rowOff>38100</xdr:rowOff>
    </xdr:from>
    <xdr:to>
      <xdr:col>8</xdr:col>
      <xdr:colOff>571500</xdr:colOff>
      <xdr:row>12</xdr:row>
      <xdr:rowOff>171449</xdr:rowOff>
    </xdr:to>
    <xdr:sp macro="" textlink="">
      <xdr:nvSpPr>
        <xdr:cNvPr id="4" name="TextBox 3">
          <a:extLst>
            <a:ext uri="{FF2B5EF4-FFF2-40B4-BE49-F238E27FC236}">
              <a16:creationId xmlns:a16="http://schemas.microsoft.com/office/drawing/2014/main" id="{00000000-0008-0000-1D00-000004000000}"/>
            </a:ext>
          </a:extLst>
        </xdr:cNvPr>
        <xdr:cNvSpPr txBox="1"/>
      </xdr:nvSpPr>
      <xdr:spPr>
        <a:xfrm>
          <a:off x="7134225"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600075</xdr:colOff>
      <xdr:row>59</xdr:row>
      <xdr:rowOff>175260</xdr:rowOff>
    </xdr:to>
    <xdr:graphicFrame macro="">
      <xdr:nvGraphicFramePr>
        <xdr:cNvPr id="2" name="Chart 1">
          <a:extLst>
            <a:ext uri="{FF2B5EF4-FFF2-40B4-BE49-F238E27FC236}">
              <a16:creationId xmlns:a16="http://schemas.microsoft.com/office/drawing/2014/main" id="{00000000-0008-0000-1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447675</xdr:colOff>
      <xdr:row>59</xdr:row>
      <xdr:rowOff>175260</xdr:rowOff>
    </xdr:to>
    <xdr:graphicFrame macro="">
      <xdr:nvGraphicFramePr>
        <xdr:cNvPr id="3" name="Chart 2">
          <a:extLst>
            <a:ext uri="{FF2B5EF4-FFF2-40B4-BE49-F238E27FC236}">
              <a16:creationId xmlns:a16="http://schemas.microsoft.com/office/drawing/2014/main" id="{00000000-0008-0000-1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495300</xdr:colOff>
      <xdr:row>10</xdr:row>
      <xdr:rowOff>38100</xdr:rowOff>
    </xdr:from>
    <xdr:to>
      <xdr:col>8</xdr:col>
      <xdr:colOff>628650</xdr:colOff>
      <xdr:row>12</xdr:row>
      <xdr:rowOff>171449</xdr:rowOff>
    </xdr:to>
    <xdr:sp macro="" textlink="">
      <xdr:nvSpPr>
        <xdr:cNvPr id="4" name="TextBox 3">
          <a:extLst>
            <a:ext uri="{FF2B5EF4-FFF2-40B4-BE49-F238E27FC236}">
              <a16:creationId xmlns:a16="http://schemas.microsoft.com/office/drawing/2014/main" id="{00000000-0008-0000-1E00-000004000000}"/>
            </a:ext>
          </a:extLst>
        </xdr:cNvPr>
        <xdr:cNvSpPr txBox="1"/>
      </xdr:nvSpPr>
      <xdr:spPr>
        <a:xfrm>
          <a:off x="7210425" y="371475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1</xdr:col>
      <xdr:colOff>0</xdr:colOff>
      <xdr:row>89</xdr:row>
      <xdr:rowOff>0</xdr:rowOff>
    </xdr:from>
    <xdr:to>
      <xdr:col>7</xdr:col>
      <xdr:colOff>381000</xdr:colOff>
      <xdr:row>114</xdr:row>
      <xdr:rowOff>175260</xdr:rowOff>
    </xdr:to>
    <xdr:graphicFrame macro="">
      <xdr:nvGraphicFramePr>
        <xdr:cNvPr id="2" name="Chart 1">
          <a:extLst>
            <a:ext uri="{FF2B5EF4-FFF2-40B4-BE49-F238E27FC236}">
              <a16:creationId xmlns:a16="http://schemas.microsoft.com/office/drawing/2014/main" id="{00000000-0008-0000-1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89</xdr:row>
      <xdr:rowOff>0</xdr:rowOff>
    </xdr:from>
    <xdr:to>
      <xdr:col>13</xdr:col>
      <xdr:colOff>438150</xdr:colOff>
      <xdr:row>114</xdr:row>
      <xdr:rowOff>175260</xdr:rowOff>
    </xdr:to>
    <xdr:graphicFrame macro="">
      <xdr:nvGraphicFramePr>
        <xdr:cNvPr id="3" name="Chart 2">
          <a:extLst>
            <a:ext uri="{FF2B5EF4-FFF2-40B4-BE49-F238E27FC236}">
              <a16:creationId xmlns:a16="http://schemas.microsoft.com/office/drawing/2014/main" id="{00000000-0008-0000-1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600075</xdr:colOff>
      <xdr:row>15</xdr:row>
      <xdr:rowOff>28575</xdr:rowOff>
    </xdr:from>
    <xdr:to>
      <xdr:col>8</xdr:col>
      <xdr:colOff>733425</xdr:colOff>
      <xdr:row>17</xdr:row>
      <xdr:rowOff>161924</xdr:rowOff>
    </xdr:to>
    <xdr:sp macro="" textlink="">
      <xdr:nvSpPr>
        <xdr:cNvPr id="4" name="TextBox 3">
          <a:extLst>
            <a:ext uri="{FF2B5EF4-FFF2-40B4-BE49-F238E27FC236}">
              <a16:creationId xmlns:a16="http://schemas.microsoft.com/office/drawing/2014/main" id="{00000000-0008-0000-1F00-000004000000}"/>
            </a:ext>
          </a:extLst>
        </xdr:cNvPr>
        <xdr:cNvSpPr txBox="1"/>
      </xdr:nvSpPr>
      <xdr:spPr>
        <a:xfrm>
          <a:off x="8258175" y="48006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200025</xdr:colOff>
      <xdr:row>59</xdr:row>
      <xdr:rowOff>175260</xdr:rowOff>
    </xdr:to>
    <xdr:graphicFrame macro="">
      <xdr:nvGraphicFramePr>
        <xdr:cNvPr id="2" name="Chart 1">
          <a:extLst>
            <a:ext uri="{FF2B5EF4-FFF2-40B4-BE49-F238E27FC236}">
              <a16:creationId xmlns:a16="http://schemas.microsoft.com/office/drawing/2014/main" id="{00000000-0008-0000-2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400050</xdr:colOff>
      <xdr:row>59</xdr:row>
      <xdr:rowOff>175260</xdr:rowOff>
    </xdr:to>
    <xdr:graphicFrame macro="">
      <xdr:nvGraphicFramePr>
        <xdr:cNvPr id="3" name="Chart 2">
          <a:extLst>
            <a:ext uri="{FF2B5EF4-FFF2-40B4-BE49-F238E27FC236}">
              <a16:creationId xmlns:a16="http://schemas.microsoft.com/office/drawing/2014/main" id="{00000000-0008-0000-2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514350</xdr:colOff>
      <xdr:row>10</xdr:row>
      <xdr:rowOff>38100</xdr:rowOff>
    </xdr:from>
    <xdr:to>
      <xdr:col>8</xdr:col>
      <xdr:colOff>647700</xdr:colOff>
      <xdr:row>12</xdr:row>
      <xdr:rowOff>171449</xdr:rowOff>
    </xdr:to>
    <xdr:sp macro="" textlink="">
      <xdr:nvSpPr>
        <xdr:cNvPr id="4" name="TextBox 3">
          <a:extLst>
            <a:ext uri="{FF2B5EF4-FFF2-40B4-BE49-F238E27FC236}">
              <a16:creationId xmlns:a16="http://schemas.microsoft.com/office/drawing/2014/main" id="{00000000-0008-0000-2000-000004000000}"/>
            </a:ext>
          </a:extLst>
        </xdr:cNvPr>
        <xdr:cNvSpPr txBox="1"/>
      </xdr:nvSpPr>
      <xdr:spPr>
        <a:xfrm>
          <a:off x="7038975" y="385762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1</xdr:col>
      <xdr:colOff>0</xdr:colOff>
      <xdr:row>35</xdr:row>
      <xdr:rowOff>0</xdr:rowOff>
    </xdr:from>
    <xdr:to>
      <xdr:col>7</xdr:col>
      <xdr:colOff>714375</xdr:colOff>
      <xdr:row>60</xdr:row>
      <xdr:rowOff>175260</xdr:rowOff>
    </xdr:to>
    <xdr:graphicFrame macro="">
      <xdr:nvGraphicFramePr>
        <xdr:cNvPr id="2" name="Chart 1">
          <a:extLst>
            <a:ext uri="{FF2B5EF4-FFF2-40B4-BE49-F238E27FC236}">
              <a16:creationId xmlns:a16="http://schemas.microsoft.com/office/drawing/2014/main" id="{00000000-0008-0000-2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35</xdr:row>
      <xdr:rowOff>0</xdr:rowOff>
    </xdr:from>
    <xdr:to>
      <xdr:col>13</xdr:col>
      <xdr:colOff>533400</xdr:colOff>
      <xdr:row>60</xdr:row>
      <xdr:rowOff>175260</xdr:rowOff>
    </xdr:to>
    <xdr:graphicFrame macro="">
      <xdr:nvGraphicFramePr>
        <xdr:cNvPr id="3" name="Chart 2">
          <a:extLst>
            <a:ext uri="{FF2B5EF4-FFF2-40B4-BE49-F238E27FC236}">
              <a16:creationId xmlns:a16="http://schemas.microsoft.com/office/drawing/2014/main" id="{00000000-0008-0000-2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628650</xdr:colOff>
      <xdr:row>10</xdr:row>
      <xdr:rowOff>28575</xdr:rowOff>
    </xdr:from>
    <xdr:to>
      <xdr:col>8</xdr:col>
      <xdr:colOff>762000</xdr:colOff>
      <xdr:row>12</xdr:row>
      <xdr:rowOff>161924</xdr:rowOff>
    </xdr:to>
    <xdr:sp macro="" textlink="">
      <xdr:nvSpPr>
        <xdr:cNvPr id="4" name="TextBox 3">
          <a:extLst>
            <a:ext uri="{FF2B5EF4-FFF2-40B4-BE49-F238E27FC236}">
              <a16:creationId xmlns:a16="http://schemas.microsoft.com/office/drawing/2014/main" id="{00000000-0008-0000-2100-000004000000}"/>
            </a:ext>
          </a:extLst>
        </xdr:cNvPr>
        <xdr:cNvSpPr txBox="1"/>
      </xdr:nvSpPr>
      <xdr:spPr>
        <a:xfrm>
          <a:off x="7239000" y="3848100"/>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1</xdr:col>
      <xdr:colOff>0</xdr:colOff>
      <xdr:row>34</xdr:row>
      <xdr:rowOff>0</xdr:rowOff>
    </xdr:from>
    <xdr:to>
      <xdr:col>7</xdr:col>
      <xdr:colOff>714375</xdr:colOff>
      <xdr:row>59</xdr:row>
      <xdr:rowOff>175260</xdr:rowOff>
    </xdr:to>
    <xdr:graphicFrame macro="">
      <xdr:nvGraphicFramePr>
        <xdr:cNvPr id="2" name="Chart 1">
          <a:extLst>
            <a:ext uri="{FF2B5EF4-FFF2-40B4-BE49-F238E27FC236}">
              <a16:creationId xmlns:a16="http://schemas.microsoft.com/office/drawing/2014/main" id="{00000000-0008-0000-2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34</xdr:row>
      <xdr:rowOff>0</xdr:rowOff>
    </xdr:from>
    <xdr:to>
      <xdr:col>13</xdr:col>
      <xdr:colOff>533400</xdr:colOff>
      <xdr:row>59</xdr:row>
      <xdr:rowOff>175260</xdr:rowOff>
    </xdr:to>
    <xdr:graphicFrame macro="">
      <xdr:nvGraphicFramePr>
        <xdr:cNvPr id="3" name="Chart 2">
          <a:extLst>
            <a:ext uri="{FF2B5EF4-FFF2-40B4-BE49-F238E27FC236}">
              <a16:creationId xmlns:a16="http://schemas.microsoft.com/office/drawing/2014/main" id="{00000000-0008-0000-2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419100</xdr:colOff>
      <xdr:row>10</xdr:row>
      <xdr:rowOff>19050</xdr:rowOff>
    </xdr:from>
    <xdr:to>
      <xdr:col>8</xdr:col>
      <xdr:colOff>552450</xdr:colOff>
      <xdr:row>12</xdr:row>
      <xdr:rowOff>152399</xdr:rowOff>
    </xdr:to>
    <xdr:sp macro="" textlink="">
      <xdr:nvSpPr>
        <xdr:cNvPr id="4" name="TextBox 3">
          <a:extLst>
            <a:ext uri="{FF2B5EF4-FFF2-40B4-BE49-F238E27FC236}">
              <a16:creationId xmlns:a16="http://schemas.microsoft.com/office/drawing/2014/main" id="{00000000-0008-0000-2200-000004000000}"/>
            </a:ext>
          </a:extLst>
        </xdr:cNvPr>
        <xdr:cNvSpPr txBox="1"/>
      </xdr:nvSpPr>
      <xdr:spPr>
        <a:xfrm>
          <a:off x="7029450" y="3838575"/>
          <a:ext cx="2781300" cy="51434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i="1"/>
            <a:t>#DIV/O</a:t>
          </a:r>
          <a:r>
            <a:rPr lang="en-US" sz="900" i="1" baseline="0"/>
            <a:t> errors are the result of only one group receiving a BIR of this type - there is not a comparison group for these calculations. You might see this in Ratio columns.</a:t>
          </a:r>
          <a:endParaRPr lang="en-US" sz="900" i="1"/>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CBCS\CFS%20DARES%20PDG%20Supplement\Data\Clifton%20NJ\Users\courtney\Downloads\Users\veguilla\AppData\Local\Microsoft\Windows\Temporary%20Internet%20Files\Content.IE5\7RVWHRPL\BIR\BIR%20with%20Ratios%20Test%20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gram Info"/>
      <sheetName val="Data Entry"/>
      <sheetName val="Sheet3"/>
      <sheetName val=" Program Summary"/>
      <sheetName val="Sheet1"/>
      <sheetName val="Sheet2"/>
      <sheetName val="By Teacher"/>
      <sheetName val="By Location"/>
      <sheetName val="By Activity"/>
      <sheetName val="By Others"/>
      <sheetName val="Beh Type - Motivation"/>
      <sheetName val="Beh Type -Strategy_Response"/>
      <sheetName val="Beh Type - Admin Follow Up"/>
      <sheetName val="Child Specific Summary"/>
      <sheetName val="Child FBA- Across Activities"/>
      <sheetName val="Child FBA- Specific Activity"/>
      <sheetName val="Child- Progress Monitoring"/>
      <sheetName val="menu items"/>
      <sheetName val="Do Not Us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row r="2">
          <cell r="A2" t="str">
            <v>Classroom</v>
          </cell>
          <cell r="B2" t="str">
            <v>Physical Aggression</v>
          </cell>
          <cell r="C2" t="str">
            <v>Arrival</v>
          </cell>
          <cell r="D2" t="str">
            <v>Teacher</v>
          </cell>
          <cell r="E2" t="str">
            <v>Obtain Desired Item</v>
          </cell>
          <cell r="F2" t="str">
            <v>Verbal Reminder</v>
          </cell>
          <cell r="G2" t="str">
            <v>January</v>
          </cell>
          <cell r="H2" t="str">
            <v>Not Applicable</v>
          </cell>
          <cell r="I2" t="str">
            <v>Male</v>
          </cell>
          <cell r="K2" t="str">
            <v>Hispanic</v>
          </cell>
          <cell r="M2" t="str">
            <v>Yes</v>
          </cell>
        </row>
        <row r="3">
          <cell r="A3" t="str">
            <v>Hall</v>
          </cell>
          <cell r="B3" t="str">
            <v>Self-Injury</v>
          </cell>
          <cell r="C3" t="str">
            <v>Classroom Jobs</v>
          </cell>
          <cell r="D3" t="str">
            <v>Assistant Teacher</v>
          </cell>
          <cell r="E3" t="str">
            <v>Obtain Desired Activity</v>
          </cell>
          <cell r="F3" t="str">
            <v>Curriculum Modification</v>
          </cell>
          <cell r="G3" t="str">
            <v>February</v>
          </cell>
          <cell r="H3" t="str">
            <v>Talk with Child</v>
          </cell>
          <cell r="I3" t="str">
            <v>Female</v>
          </cell>
          <cell r="K3" t="str">
            <v>Black/African American</v>
          </cell>
          <cell r="M3" t="str">
            <v>No</v>
          </cell>
        </row>
        <row r="4">
          <cell r="A4" t="str">
            <v>Playground/Gym</v>
          </cell>
          <cell r="B4" t="str">
            <v>Stereotypical Behavior</v>
          </cell>
          <cell r="C4" t="str">
            <v>Circle/Large Group Activity</v>
          </cell>
          <cell r="D4" t="str">
            <v>Therapist/Other Service Provider</v>
          </cell>
          <cell r="E4" t="str">
            <v>Gain Peer Attention</v>
          </cell>
          <cell r="F4" t="str">
            <v>Move Within Group</v>
          </cell>
          <cell r="G4" t="str">
            <v>March</v>
          </cell>
          <cell r="H4" t="str">
            <v>Contact Family</v>
          </cell>
          <cell r="K4" t="str">
            <v>Multi-Racial</v>
          </cell>
        </row>
        <row r="5">
          <cell r="A5" t="str">
            <v>Lunchroom/Snackroom</v>
          </cell>
          <cell r="B5" t="str">
            <v>Disruption/Tantrums</v>
          </cell>
          <cell r="C5" t="str">
            <v>Small Group Activity</v>
          </cell>
          <cell r="D5" t="str">
            <v>Family Member</v>
          </cell>
          <cell r="E5" t="str">
            <v>Avoid Peer(s)</v>
          </cell>
          <cell r="F5" t="str">
            <v>Remove From Activity</v>
          </cell>
          <cell r="G5" t="str">
            <v>April</v>
          </cell>
          <cell r="H5" t="str">
            <v>Family Meeting</v>
          </cell>
          <cell r="K5" t="str">
            <v>American Indian/Alaskan Native</v>
          </cell>
        </row>
        <row r="6">
          <cell r="A6" t="str">
            <v>Bus/Transportation</v>
          </cell>
          <cell r="B6" t="str">
            <v>Inconsolable Crying</v>
          </cell>
          <cell r="C6" t="str">
            <v>Centers/Indoor Play</v>
          </cell>
          <cell r="D6" t="str">
            <v>Support/Administrative Staff</v>
          </cell>
          <cell r="E6" t="str">
            <v>Gain Adult Attention/Comfort</v>
          </cell>
          <cell r="F6" t="str">
            <v>Remove From Area</v>
          </cell>
          <cell r="G6" t="str">
            <v>May</v>
          </cell>
          <cell r="H6" t="str">
            <v>Arrange Behavioral Consultation/Team</v>
          </cell>
          <cell r="K6" t="str">
            <v>White</v>
          </cell>
        </row>
        <row r="7">
          <cell r="B7" t="str">
            <v>Inappropriate Language</v>
          </cell>
          <cell r="C7" t="str">
            <v>Diapering</v>
          </cell>
          <cell r="D7" t="str">
            <v>Substitute</v>
          </cell>
          <cell r="E7" t="str">
            <v>Avoid Adults</v>
          </cell>
          <cell r="F7" t="str">
            <v>Provide Physical Comfort</v>
          </cell>
          <cell r="G7" t="str">
            <v>June</v>
          </cell>
          <cell r="H7" t="str">
            <v>Targeted Group Intervention</v>
          </cell>
          <cell r="K7" t="str">
            <v>Asian</v>
          </cell>
        </row>
        <row r="8">
          <cell r="B8" t="str">
            <v>Verbal Aggression</v>
          </cell>
          <cell r="C8" t="str">
            <v>Meals</v>
          </cell>
          <cell r="D8" t="str">
            <v>Peers</v>
          </cell>
          <cell r="E8" t="str">
            <v>Avoid Task</v>
          </cell>
          <cell r="F8" t="str">
            <v>Time with a Teacher</v>
          </cell>
          <cell r="G8" t="str">
            <v>July</v>
          </cell>
          <cell r="H8" t="str">
            <v>Transfer to Another Program</v>
          </cell>
          <cell r="K8" t="str">
            <v>Native Hawaiian/Pacific Islander</v>
          </cell>
        </row>
        <row r="9">
          <cell r="B9" t="str">
            <v>Non-Compliance</v>
          </cell>
          <cell r="C9" t="str">
            <v>Quiet Time/Nap</v>
          </cell>
          <cell r="D9" t="str">
            <v>None</v>
          </cell>
          <cell r="E9" t="str">
            <v>Obtain Sensory</v>
          </cell>
          <cell r="F9" t="str">
            <v>Re-Teach/Practice Expected Behavior</v>
          </cell>
          <cell r="G9" t="str">
            <v>August</v>
          </cell>
          <cell r="H9" t="str">
            <v>Reduce Hours in Program</v>
          </cell>
        </row>
        <row r="10">
          <cell r="B10" t="str">
            <v>Social Withdrawl/Isolation</v>
          </cell>
          <cell r="C10" t="str">
            <v>Outdoor Play</v>
          </cell>
          <cell r="D10" t="str">
            <v>Other</v>
          </cell>
          <cell r="E10" t="str">
            <v>Avoid Sensory</v>
          </cell>
          <cell r="F10" t="str">
            <v>Time in a Different Classroom</v>
          </cell>
          <cell r="G10" t="str">
            <v>September</v>
          </cell>
          <cell r="H10" t="str">
            <v>Dismissal</v>
          </cell>
        </row>
        <row r="11">
          <cell r="B11" t="str">
            <v>Running Away</v>
          </cell>
          <cell r="C11" t="str">
            <v>Special Activity/Field Trip</v>
          </cell>
          <cell r="E11" t="str">
            <v>Don't know</v>
          </cell>
          <cell r="F11" t="str">
            <v>Time with Support Staff</v>
          </cell>
          <cell r="G11" t="str">
            <v>October</v>
          </cell>
          <cell r="H11" t="str">
            <v>Other</v>
          </cell>
        </row>
        <row r="12">
          <cell r="B12" t="str">
            <v>Property Damage</v>
          </cell>
          <cell r="C12" t="str">
            <v>Self-Care/Bathroom</v>
          </cell>
          <cell r="E12" t="str">
            <v>Other</v>
          </cell>
          <cell r="F12" t="str">
            <v>Redirect to Different Activity/Toy</v>
          </cell>
          <cell r="G12" t="str">
            <v>November</v>
          </cell>
        </row>
        <row r="13">
          <cell r="B13" t="str">
            <v>Unsafe Behavior</v>
          </cell>
          <cell r="C13" t="str">
            <v>Transition Between Activities</v>
          </cell>
          <cell r="F13" t="str">
            <v>Family Contact</v>
          </cell>
          <cell r="G13" t="str">
            <v>December</v>
          </cell>
        </row>
        <row r="14">
          <cell r="B14" t="str">
            <v>Trouble Falling Asleep</v>
          </cell>
          <cell r="C14" t="str">
            <v>Departure</v>
          </cell>
          <cell r="F14" t="str">
            <v>Loss of Item/Privilege</v>
          </cell>
        </row>
        <row r="15">
          <cell r="B15" t="str">
            <v>Other</v>
          </cell>
          <cell r="C15" t="str">
            <v>Clean-Up</v>
          </cell>
          <cell r="F15" t="str">
            <v>Time Out</v>
          </cell>
        </row>
        <row r="16">
          <cell r="C16" t="str">
            <v>Therapy</v>
          </cell>
          <cell r="F16" t="str">
            <v>Physical Guidance</v>
          </cell>
        </row>
        <row r="17">
          <cell r="C17" t="str">
            <v>Individual Activity</v>
          </cell>
          <cell r="F17" t="str">
            <v>Physical Hold/Restraint</v>
          </cell>
        </row>
        <row r="18">
          <cell r="C18" t="str">
            <v>Other</v>
          </cell>
          <cell r="F18" t="str">
            <v>Other</v>
          </cell>
        </row>
      </sheetData>
      <sheetData sheetId="18"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r:id="rId1" refreshOnLoad="1" refreshedBy="Simmons, Benjamin R" refreshedDate="43809.650944791669" missingItemsLimit="0" createdVersion="6" refreshedVersion="6" minRefreshableVersion="3" recordCount="1000">
  <cacheSource type="worksheet">
    <worksheetSource ref="A1:S1001" sheet="BIR Data Entry"/>
  </cacheSource>
  <cacheFields count="19">
    <cacheField name="Classroom ID" numFmtId="0">
      <sharedItems containsNonDate="0" containsString="0" containsBlank="1" count="1">
        <m/>
      </sharedItems>
    </cacheField>
    <cacheField name="Child ID" numFmtId="0">
      <sharedItems containsNonDate="0" containsString="0" containsBlank="1" count="1">
        <m/>
      </sharedItems>
    </cacheField>
    <cacheField name="Month" numFmtId="49">
      <sharedItems containsNonDate="0" containsString="0" containsBlank="1" count="1">
        <m/>
      </sharedItems>
    </cacheField>
    <cacheField name="Date" numFmtId="168">
      <sharedItems containsNonDate="0" containsString="0" containsBlank="1" count="1">
        <m/>
      </sharedItems>
    </cacheField>
    <cacheField name="Time" numFmtId="165">
      <sharedItems containsNonDate="0" containsString="0" containsBlank="1"/>
    </cacheField>
    <cacheField name="Problem Behavior" numFmtId="0">
      <sharedItems containsNonDate="0" containsString="0" containsBlank="1" count="1">
        <m/>
      </sharedItems>
    </cacheField>
    <cacheField name="Activity" numFmtId="0">
      <sharedItems containsNonDate="0" containsString="0" containsBlank="1" count="1">
        <m/>
      </sharedItems>
    </cacheField>
    <cacheField name="Others Involved" numFmtId="0">
      <sharedItems containsNonDate="0" containsString="0" containsBlank="1" count="1">
        <m/>
      </sharedItems>
    </cacheField>
    <cacheField name="Possible Motivation" numFmtId="0">
      <sharedItems containsNonDate="0" containsString="0" containsBlank="1" count="1">
        <m/>
      </sharedItems>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ount="1">
        <e v="#N/A"/>
      </sharedItems>
    </cacheField>
    <cacheField name="Time2" numFmtId="165">
      <sharedItems count="2">
        <s v=""/>
        <e v="#REF!"/>
      </sharedItems>
    </cacheField>
  </cacheFields>
  <extLst>
    <ext xmlns:x14="http://schemas.microsoft.com/office/spreadsheetml/2009/9/main" uri="{725AE2AE-9491-48be-B2B4-4EB974FC3084}">
      <x14:pivotCacheDefinition pivotCacheId="15"/>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Simmons, Benjamin R" refreshedDate="43809.650951967589" missingItemsLimit="0" createdVersion="6" refreshedVersion="6" minRefreshableVersion="3" recordCount="1000">
  <cacheSource type="worksheet">
    <worksheetSource ref="A1:Z1001" sheet="BIR Data Entry"/>
  </cacheSource>
  <cacheFields count="26">
    <cacheField name="Classroom ID" numFmtId="0">
      <sharedItems containsNonDate="0" containsString="0" containsBlank="1"/>
    </cacheField>
    <cacheField name="Child ID" numFmtId="0">
      <sharedItems containsNonDate="0" containsString="0" containsBlank="1" count="1">
        <m/>
      </sharedItems>
    </cacheField>
    <cacheField name="Month" numFmtId="49">
      <sharedItems containsNonDate="0" containsString="0" containsBlank="1"/>
    </cacheField>
    <cacheField name="Date" numFmtId="168">
      <sharedItems containsNonDate="0" containsString="0" containsBlank="1"/>
    </cacheField>
    <cacheField name="Time" numFmtId="165">
      <sharedItems containsNonDate="0" containsString="0" containsBlank="1"/>
    </cacheField>
    <cacheField name="Problem Behavior" numFmtId="0">
      <sharedItems containsNonDate="0" containsString="0" containsBlank="1"/>
    </cacheField>
    <cacheField name="Activity" numFmtId="0">
      <sharedItems containsNonDate="0" containsString="0" containsBlank="1"/>
    </cacheField>
    <cacheField name="Others Involved" numFmtId="0">
      <sharedItems containsNonDate="0" containsString="0" containsBlank="1"/>
    </cacheField>
    <cacheField name="Possible Motivation" numFmtId="0">
      <sharedItems containsNonDate="0" containsString="0" containsBlank="1"/>
    </cacheField>
    <cacheField name="Strategy/Response (most intrusive)" numFmtId="0">
      <sharedItems containsNonDate="0" containsString="0" containsBlank="1"/>
    </cacheField>
    <cacheField name="Administrative Follow-Up (most intrusive)" numFmtId="0">
      <sharedItems containsNonDate="0" containsString="0" containsBlank="1"/>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acheField>
    <cacheField name="Time2" numFmtId="165">
      <sharedItems/>
    </cacheField>
    <cacheField name="ISS Strategy" numFmtId="0">
      <sharedItems containsSemiMixedTypes="0" containsString="0" containsNumber="1" containsInteger="1" minValue="0" maxValue="0"/>
    </cacheField>
    <cacheField name="ISS Admin" numFmtId="0">
      <sharedItems containsSemiMixedTypes="0" containsString="0" containsNumber="1" containsInteger="1" minValue="0" maxValue="0"/>
    </cacheField>
    <cacheField name="ISS Total" numFmtId="0">
      <sharedItems containsSemiMixedTypes="0" containsString="0" containsNumber="1" containsInteger="1" minValue="0" maxValue="0" count="1">
        <n v="0"/>
      </sharedItems>
    </cacheField>
    <cacheField name="OSS 1 Day" numFmtId="0">
      <sharedItems containsSemiMixedTypes="0" containsString="0" containsNumber="1" containsInteger="1" minValue="0" maxValue="0"/>
    </cacheField>
    <cacheField name="OSS Remainder" numFmtId="0">
      <sharedItems containsSemiMixedTypes="0" containsString="0" containsNumber="1" containsInteger="1" minValue="0" maxValue="0"/>
    </cacheField>
    <cacheField name="OSS Total" numFmtId="0">
      <sharedItems containsSemiMixedTypes="0" containsString="0" containsNumber="1" containsInteger="1" minValue="0" maxValue="0" count="1">
        <n v="0"/>
      </sharedItems>
    </cacheField>
    <cacheField name="Expulsion" numFmtId="0">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7"/>
    </ext>
  </extLst>
</pivotCacheDefinition>
</file>

<file path=xl/pivotCache/pivotCacheDefinition3.xml><?xml version="1.0" encoding="utf-8"?>
<pivotCacheDefinition xmlns="http://schemas.openxmlformats.org/spreadsheetml/2006/main" xmlns:r="http://schemas.openxmlformats.org/officeDocument/2006/relationships" r:id="rId1" refreshOnLoad="1" refreshedBy="Simmons, Benjamin R" refreshedDate="43809.650954050929" missingItemsLimit="0" createdVersion="6" refreshedVersion="6" minRefreshableVersion="3" recordCount="1000">
  <cacheSource type="worksheet">
    <worksheetSource ref="A1:R1001" sheet="BIR Data Entry"/>
  </cacheSource>
  <cacheFields count="18">
    <cacheField name="Classroom ID" numFmtId="0">
      <sharedItems containsNonDate="0" containsString="0" containsBlank="1" count="1">
        <m/>
      </sharedItems>
    </cacheField>
    <cacheField name="Child ID" numFmtId="0">
      <sharedItems containsNonDate="0" containsString="0" containsBlank="1" count="1">
        <m/>
      </sharedItems>
    </cacheField>
    <cacheField name="Month" numFmtId="49">
      <sharedItems containsNonDate="0" containsString="0" containsBlank="1" count="1">
        <m/>
      </sharedItems>
    </cacheField>
    <cacheField name="Date" numFmtId="168">
      <sharedItems containsNonDate="0" containsString="0" containsBlank="1"/>
    </cacheField>
    <cacheField name="Time" numFmtId="165">
      <sharedItems containsNonDate="0" containsString="0" containsBlank="1"/>
    </cacheField>
    <cacheField name="Problem Behavior" numFmtId="0">
      <sharedItems containsNonDate="0" containsString="0" containsBlank="1" count="1">
        <m/>
      </sharedItems>
    </cacheField>
    <cacheField name="Activity" numFmtId="0">
      <sharedItems containsNonDate="0" containsString="0" containsBlank="1" count="1">
        <m/>
      </sharedItems>
    </cacheField>
    <cacheField name="Others Involved" numFmtId="0">
      <sharedItems containsNonDate="0" containsString="0" containsBlank="1" count="1">
        <m/>
      </sharedItems>
    </cacheField>
    <cacheField name="Possible Motivation" numFmtId="0">
      <sharedItems containsNonDate="0" containsString="0" containsBlank="1" count="1">
        <m/>
      </sharedItems>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Gender" numFmtId="0">
      <sharedItems count="1">
        <e v="#N/A"/>
      </sharedItems>
    </cacheField>
    <cacheField name="DLL" numFmtId="0">
      <sharedItems count="1">
        <e v="#N/A"/>
      </sharedItems>
    </cacheField>
    <cacheField name="IEP" numFmtId="0">
      <sharedItems count="1">
        <e v="#N/A"/>
      </sharedItems>
    </cacheField>
    <cacheField name="Ethnicity" numFmtId="0">
      <sharedItems count="1">
        <e v="#N/A"/>
      </sharedItems>
    </cacheField>
    <cacheField name="Race" numFmtId="0">
      <sharedItems count="1">
        <e v="#N/A"/>
      </sharedItems>
    </cacheField>
    <cacheField name="Enrollment Status" numFmtId="0">
      <sharedItems count="1">
        <e v="#N/A"/>
      </sharedItems>
    </cacheField>
  </cacheFields>
  <extLst>
    <ext xmlns:x14="http://schemas.microsoft.com/office/spreadsheetml/2009/9/main" uri="{725AE2AE-9491-48be-B2B4-4EB974FC3084}">
      <x14:pivotCacheDefinition pivotCacheId="14"/>
    </ext>
  </extLst>
</pivotCacheDefinition>
</file>

<file path=xl/pivotCache/pivotCacheDefinition4.xml><?xml version="1.0" encoding="utf-8"?>
<pivotCacheDefinition xmlns="http://schemas.openxmlformats.org/spreadsheetml/2006/main" xmlns:r="http://schemas.openxmlformats.org/officeDocument/2006/relationships" r:id="rId1" refreshOnLoad="1" refreshedBy="Simmons, Benjamin R" refreshedDate="43809.650991782408" missingItemsLimit="0" createdVersion="5" refreshedVersion="6" minRefreshableVersion="3" recordCount="2001">
  <cacheSource type="worksheet">
    <worksheetSource ref="A1:L1048576" sheet="BIR Data Entry"/>
  </cacheSource>
  <cacheFields count="13">
    <cacheField name="Classroom ID" numFmtId="0">
      <sharedItems containsBlank="1"/>
    </cacheField>
    <cacheField name="Child ID" numFmtId="0">
      <sharedItems containsNonDate="0" containsString="0" containsBlank="1"/>
    </cacheField>
    <cacheField name="Month" numFmtId="0">
      <sharedItems containsNonDate="0" containsString="0" containsBlank="1"/>
    </cacheField>
    <cacheField name="Date" numFmtId="0">
      <sharedItems containsNonDate="0" containsString="0" containsBlank="1"/>
    </cacheField>
    <cacheField name="Time" numFmtId="0">
      <sharedItems containsNonDate="0" containsString="0" containsBlank="1"/>
    </cacheField>
    <cacheField name="Problem Behavior" numFmtId="0">
      <sharedItems containsNonDate="0" containsString="0" containsBlank="1"/>
    </cacheField>
    <cacheField name="Activity" numFmtId="0">
      <sharedItems containsNonDate="0" containsString="0" containsBlank="1"/>
    </cacheField>
    <cacheField name="Others Involved" numFmtId="0">
      <sharedItems containsNonDate="0" containsString="0" containsBlank="1"/>
    </cacheField>
    <cacheField name="Possible Motivation" numFmtId="0">
      <sharedItems containsNonDate="0" containsString="0" containsBlank="1"/>
    </cacheField>
    <cacheField name="Strategy/Response (most intrusive)" numFmtId="0">
      <sharedItems containsNonDate="0" containsString="0" containsBlank="1" count="1">
        <m/>
      </sharedItems>
    </cacheField>
    <cacheField name="Administrative Follow-Up (most intrusive)" numFmtId="0">
      <sharedItems containsNonDate="0" containsString="0" containsBlank="1" count="1">
        <m/>
      </sharedItems>
    </cacheField>
    <cacheField name="Notes" numFmtId="0">
      <sharedItems containsNonDate="0" containsString="0" containsBlank="1"/>
    </cacheField>
    <cacheField name="Percent of Total Incidents" numFmtId="0" formula="#NAME?" databaseField="0"/>
  </cacheFields>
  <extLst>
    <ext xmlns:x14="http://schemas.microsoft.com/office/spreadsheetml/2009/9/main" uri="{725AE2AE-9491-48be-B2B4-4EB974FC3084}">
      <x14:pivotCacheDefinition pivotCacheId="9"/>
    </ext>
  </extLst>
</pivotCacheDefinition>
</file>

<file path=xl/pivotCache/pivotCacheRecords1.xml><?xml version="1.0" encoding="utf-8"?>
<pivotCacheRecords xmlns="http://schemas.openxmlformats.org/spreadsheetml/2006/main" xmlns:r="http://schemas.openxmlformats.org/officeDocument/2006/relationships" count="1000">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1"/>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1"/>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r>
    <x v="0"/>
    <x v="0"/>
    <x v="0"/>
    <x v="0"/>
    <m/>
    <x v="0"/>
    <x v="0"/>
    <x v="0"/>
    <x v="0"/>
    <x v="0"/>
    <x v="0"/>
    <m/>
    <x v="0"/>
    <x v="0"/>
    <x v="0"/>
    <x v="0"/>
    <x v="0"/>
    <x v="0"/>
    <x v="0"/>
  </r>
</pivotCacheRecords>
</file>

<file path=xl/pivotCache/pivotCacheRecords2.xml><?xml version="1.0" encoding="utf-8"?>
<pivotCacheRecords xmlns="http://schemas.openxmlformats.org/spreadsheetml/2006/main" xmlns:r="http://schemas.openxmlformats.org/officeDocument/2006/relationships" count="1000">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e v="#REF!"/>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e v="#REF!"/>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r>
    <m/>
    <x v="0"/>
    <m/>
    <m/>
    <m/>
    <m/>
    <m/>
    <m/>
    <m/>
    <m/>
    <m/>
    <m/>
    <x v="0"/>
    <x v="0"/>
    <x v="0"/>
    <x v="0"/>
    <x v="0"/>
    <e v="#N/A"/>
    <s v=""/>
    <n v="0"/>
    <n v="0"/>
    <x v="0"/>
    <n v="0"/>
    <n v="0"/>
    <x v="0"/>
    <x v="0"/>
  </r>
</pivotCacheRecords>
</file>

<file path=xl/pivotCache/pivotCacheRecords3.xml><?xml version="1.0" encoding="utf-8"?>
<pivotCacheRecords xmlns="http://schemas.openxmlformats.org/spreadsheetml/2006/main" xmlns:r="http://schemas.openxmlformats.org/officeDocument/2006/relationships" count="1000">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r>
    <x v="0"/>
    <x v="0"/>
    <x v="0"/>
    <m/>
    <m/>
    <x v="0"/>
    <x v="0"/>
    <x v="0"/>
    <x v="0"/>
    <x v="0"/>
    <x v="0"/>
    <m/>
    <x v="0"/>
    <x v="0"/>
    <x v="0"/>
    <x v="0"/>
    <x v="0"/>
    <x v="0"/>
  </r>
</pivotCacheRecords>
</file>

<file path=xl/pivotCache/pivotCacheRecords4.xml><?xml version="1.0" encoding="utf-8"?>
<pivotCacheRecords xmlns="http://schemas.openxmlformats.org/spreadsheetml/2006/main" xmlns:r="http://schemas.openxmlformats.org/officeDocument/2006/relationships" count="2001">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m/>
    <m/>
    <m/>
    <m/>
    <m/>
    <m/>
    <m/>
    <m/>
    <m/>
    <x v="0"/>
    <x v="0"/>
    <m/>
  </r>
  <r>
    <s v="STOP DATA ENTRY - CONTACT VEGUILLA@USF.EDU"/>
    <m/>
    <m/>
    <m/>
    <m/>
    <m/>
    <m/>
    <m/>
    <m/>
    <x v="0"/>
    <x v="0"/>
    <m/>
  </r>
  <r>
    <m/>
    <m/>
    <m/>
    <m/>
    <m/>
    <m/>
    <m/>
    <m/>
    <m/>
    <x v="0"/>
    <x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0" cacheId="50"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5" rowHeaderCaption="Motivation">
  <location ref="AG54:AH56" firstHeaderRow="1" firstDataRow="1" firstDataCol="1"/>
  <pivotFields count="18">
    <pivotField showAll="0"/>
    <pivotField showAll="0"/>
    <pivotField showAll="0"/>
    <pivotField showAll="0"/>
    <pivotField showAll="0"/>
    <pivotField dataField="1"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s>
  <rowFields count="1">
    <field x="8"/>
  </rowFields>
  <rowItems count="2">
    <i>
      <x/>
    </i>
    <i t="grand">
      <x/>
    </i>
  </rowItems>
  <colItems count="1">
    <i/>
  </colItems>
  <dataFields count="1">
    <dataField name="% of Total Incidents" fld="5" subtotal="count" showDataAs="percentOfTotal" baseField="8" baseItem="2" numFmtId="9"/>
  </dataFields>
  <chartFormats count="1">
    <chartFormat chart="4"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54"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11" rowHeaderCaption="Strategy/Response">
  <location ref="AE68:AF70" firstHeaderRow="1" firstDataRow="1" firstDataCol="1"/>
  <pivotFields count="13">
    <pivotField showAll="0"/>
    <pivotField showAll="0"/>
    <pivotField showAll="0"/>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pivotField dragToRow="0" dragToCol="0" dragToPage="0" showAll="0" defaultSubtotal="0"/>
  </pivotFields>
  <rowFields count="1">
    <field x="9"/>
  </rowFields>
  <rowItems count="2">
    <i>
      <x/>
    </i>
    <i t="grand">
      <x/>
    </i>
  </rowItems>
  <colItems count="1">
    <i/>
  </colItems>
  <dataFields count="1">
    <dataField name="% of Total Incidents" fld="5" subtotal="count" showDataAs="percentOfTotal" baseField="9" baseItem="0" numFmtId="9"/>
  </dataFields>
  <formats count="4">
    <format dxfId="659">
      <pivotArea outline="0" collapsedLevelsAreSubtotals="1" fieldPosition="0"/>
    </format>
    <format dxfId="658">
      <pivotArea dataOnly="0" labelOnly="1" outline="0" axis="axisValues" fieldPosition="0"/>
    </format>
    <format dxfId="657">
      <pivotArea outline="0" fieldPosition="0">
        <references count="1">
          <reference field="4294967294" count="1">
            <x v="0"/>
          </reference>
        </references>
      </pivotArea>
    </format>
    <format dxfId="656">
      <pivotArea outline="0" fieldPosition="0">
        <references count="1">
          <reference field="4294967294" count="1">
            <x v="0"/>
          </reference>
        </references>
      </pivotArea>
    </format>
  </formats>
  <chartFormats count="1">
    <chartFormat chart="10" format="9"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5" cacheId="54"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7" rowHeaderCaption="Administrative Follow-Up">
  <location ref="AG88:AH90" firstHeaderRow="1" firstDataRow="1" firstDataCol="1"/>
  <pivotFields count="13">
    <pivotField showAll="0"/>
    <pivotField showAll="0"/>
    <pivotField showAll="0"/>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pivotField dragToRow="0" dragToCol="0" dragToPage="0" showAll="0" defaultSubtotal="0"/>
  </pivotFields>
  <rowFields count="1">
    <field x="10"/>
  </rowFields>
  <rowItems count="2">
    <i>
      <x/>
    </i>
    <i t="grand">
      <x/>
    </i>
  </rowItems>
  <colItems count="1">
    <i/>
  </colItems>
  <dataFields count="1">
    <dataField name="% of Total Incidents" fld="5" subtotal="count" showDataAs="percentOfTotal" baseField="10" baseItem="0" numFmtId="9"/>
  </dataFields>
  <chartFormats count="2">
    <chartFormat chart="4"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2" cacheId="50" applyNumberFormats="0" applyBorderFormats="0" applyFontFormats="0" applyPatternFormats="0" applyAlignmentFormats="0" applyWidthHeightFormats="1" dataCaption="Values" missingCaption="0" updatedVersion="6" minRefreshableVersion="3" useAutoFormatting="1" itemPrintTitles="1" createdVersion="5" indent="0" outline="1" outlineData="1" multipleFieldFilters="0" chartFormat="19" rowHeaderCaption="Problem Behavior" fieldListSortAscending="1">
  <location ref="AE2:AF4" firstHeaderRow="1" firstDataRow="1" firstDataCol="1"/>
  <pivotFields count="18">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
    <i>
      <x/>
    </i>
    <i t="grand">
      <x/>
    </i>
  </rowItems>
  <colItems count="1">
    <i/>
  </colItems>
  <dataFields count="1">
    <dataField name="% of Total Incidents" fld="5" subtotal="count" showDataAs="percentOfTotal" baseField="5" baseItem="1" numFmtId="9"/>
  </dataFields>
  <formats count="6">
    <format dxfId="665">
      <pivotArea outline="0" collapsedLevelsAreSubtotals="1" fieldPosition="0"/>
    </format>
    <format dxfId="664">
      <pivotArea dataOnly="0" labelOnly="1" outline="0" axis="axisValues" fieldPosition="0"/>
    </format>
    <format dxfId="663">
      <pivotArea outline="0" fieldPosition="0">
        <references count="1">
          <reference field="4294967294" count="1">
            <x v="0"/>
          </reference>
        </references>
      </pivotArea>
    </format>
    <format dxfId="662">
      <pivotArea outline="0" fieldPosition="0">
        <references count="1">
          <reference field="4294967294" count="1">
            <x v="0"/>
          </reference>
        </references>
      </pivotArea>
    </format>
    <format dxfId="661">
      <pivotArea outline="0" fieldPosition="0">
        <references count="1">
          <reference field="4294967294" count="1">
            <x v="0"/>
          </reference>
        </references>
      </pivotArea>
    </format>
    <format dxfId="660">
      <pivotArea outline="0" fieldPosition="0">
        <references count="1">
          <reference field="4294967294" count="1">
            <x v="0"/>
          </reference>
        </references>
      </pivotArea>
    </format>
  </formats>
  <chartFormats count="1">
    <chartFormat chart="18" format="1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3" cacheId="50"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3" rowHeaderCaption="Activity">
  <location ref="AG19:AH21" firstHeaderRow="1" firstDataRow="1" firstDataCol="1"/>
  <pivotFields count="18">
    <pivotField showAll="0"/>
    <pivotField showAll="0"/>
    <pivotField showAll="0"/>
    <pivotField showAll="0"/>
    <pivotField showAll="0"/>
    <pivotField dataField="1"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s>
  <rowFields count="1">
    <field x="6"/>
  </rowFields>
  <rowItems count="2">
    <i>
      <x/>
    </i>
    <i t="grand">
      <x/>
    </i>
  </rowItems>
  <colItems count="1">
    <i/>
  </colItems>
  <dataFields count="1">
    <dataField name="% of Total Incidents" fld="5" subtotal="count" showDataAs="percentOfTotal" baseField="6" baseItem="6" numFmtId="9"/>
  </dataFields>
  <chartFormats count="1">
    <chartFormat chart="2" format="3"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6" cacheId="50" applyNumberFormats="0" applyBorderFormats="0" applyFontFormats="0" applyPatternFormats="0" applyAlignmentFormats="0" applyWidthHeightFormats="1" dataCaption="Values" missingCaption="0" updatedVersion="6" minRefreshableVersion="3" useAutoFormatting="1" itemPrintTitles="1" createdVersion="6" indent="0" outline="1" outlineData="1" multipleFieldFilters="0" chartFormat="5" rowHeaderCaption="Others Involved">
  <location ref="AE39:AF41" firstHeaderRow="1" firstDataRow="1" firstDataCol="1"/>
  <pivotFields count="18">
    <pivotField showAll="0"/>
    <pivotField showAll="0"/>
    <pivotField showAll="0"/>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s>
  <rowFields count="1">
    <field x="7"/>
  </rowFields>
  <rowItems count="2">
    <i>
      <x/>
    </i>
    <i t="grand">
      <x/>
    </i>
  </rowItems>
  <colItems count="1">
    <i/>
  </colItems>
  <dataFields count="1">
    <dataField name="% of Total Incidents" fld="5" subtotal="count" showDataAs="percentOfTotal" baseField="7" baseItem="2" numFmtId="9"/>
  </dataFields>
  <chartFormats count="1">
    <chartFormat chart="4" format="4"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Teacher Incidents" cacheId="50"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2" rowHeaderCaption="Classroom ID" colHeaderCaption="Month">
  <location ref="E3:G6" firstHeaderRow="1" firstDataRow="2" firstDataCol="1"/>
  <pivotFields count="18">
    <pivotField axis="axisRow" showAll="0" sortType="ascending">
      <items count="2">
        <item x="0"/>
        <item t="default"/>
      </items>
    </pivotField>
    <pivotField showAll="0"/>
    <pivotField axis="axisCol" showAll="0">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0"/>
  </rowFields>
  <rowItems count="2">
    <i>
      <x/>
    </i>
    <i t="grand">
      <x/>
    </i>
  </rowItems>
  <colFields count="1">
    <field x="2"/>
  </colFields>
  <colItems count="2">
    <i>
      <x/>
    </i>
    <i t="grand">
      <x/>
    </i>
  </colItems>
  <dataFields count="1">
    <dataField name="Total # of Incidents" fld="5" subtotal="count" baseField="0" baseItem="0"/>
  </dataFields>
  <formats count="21">
    <format dxfId="655">
      <pivotArea outline="0" collapsedLevelsAreSubtotals="1" fieldPosition="0"/>
    </format>
    <format dxfId="654">
      <pivotArea field="2" type="button" dataOnly="0" labelOnly="1" outline="0" axis="axisCol" fieldPosition="0"/>
    </format>
    <format dxfId="653">
      <pivotArea type="topRight" dataOnly="0" labelOnly="1" outline="0" fieldPosition="0"/>
    </format>
    <format dxfId="652">
      <pivotArea dataOnly="0" labelOnly="1" fieldPosition="0">
        <references count="1">
          <reference field="2" count="0"/>
        </references>
      </pivotArea>
    </format>
    <format dxfId="651">
      <pivotArea dataOnly="0" labelOnly="1" grandCol="1" outline="0" fieldPosition="0"/>
    </format>
    <format dxfId="650">
      <pivotArea outline="0" collapsedLevelsAreSubtotals="1" fieldPosition="0"/>
    </format>
    <format dxfId="649">
      <pivotArea dataOnly="0" labelOnly="1" fieldPosition="0">
        <references count="1">
          <reference field="2" count="0"/>
        </references>
      </pivotArea>
    </format>
    <format dxfId="648">
      <pivotArea dataOnly="0" labelOnly="1" grandCol="1" outline="0" fieldPosition="0"/>
    </format>
    <format dxfId="647">
      <pivotArea outline="0" collapsedLevelsAreSubtotals="1" fieldPosition="0"/>
    </format>
    <format dxfId="646">
      <pivotArea dataOnly="0" labelOnly="1" fieldPosition="0">
        <references count="1">
          <reference field="2" count="0"/>
        </references>
      </pivotArea>
    </format>
    <format dxfId="645">
      <pivotArea dataOnly="0" labelOnly="1" grandCol="1" outline="0" fieldPosition="0"/>
    </format>
    <format dxfId="644">
      <pivotArea type="origin" dataOnly="0" labelOnly="1" outline="0" fieldPosition="0"/>
    </format>
    <format dxfId="643">
      <pivotArea field="0" type="button" dataOnly="0" labelOnly="1" outline="0" axis="axisRow" fieldPosition="0"/>
    </format>
    <format dxfId="642">
      <pivotArea dataOnly="0" labelOnly="1" grandRow="1" outline="0" fieldPosition="0"/>
    </format>
    <format dxfId="641">
      <pivotArea type="origin" dataOnly="0" labelOnly="1" outline="0" fieldPosition="0"/>
    </format>
    <format dxfId="640">
      <pivotArea field="2" type="button" dataOnly="0" labelOnly="1" outline="0" axis="axisCol" fieldPosition="0"/>
    </format>
    <format dxfId="639">
      <pivotArea type="topRight" dataOnly="0" labelOnly="1" outline="0" fieldPosition="0"/>
    </format>
    <format dxfId="638">
      <pivotArea field="0" type="button" dataOnly="0" labelOnly="1" outline="0" axis="axisRow" fieldPosition="0"/>
    </format>
    <format dxfId="637">
      <pivotArea dataOnly="0" labelOnly="1" fieldPosition="0">
        <references count="1">
          <reference field="2" count="0"/>
        </references>
      </pivotArea>
    </format>
    <format dxfId="636">
      <pivotArea dataOnly="0" labelOnly="1" grandCol="1" outline="0" fieldPosition="0"/>
    </format>
    <format dxfId="635">
      <pivotArea dataOnly="0" labelOnly="1" grandRow="1" outline="0" fieldPosition="0"/>
    </format>
  </formats>
  <chartFormats count="2">
    <chartFormat chart="0" format="13" series="1">
      <pivotArea type="data" outline="0" fieldPosition="0">
        <references count="1">
          <reference field="4294967294" count="1" selected="0">
            <x v="0"/>
          </reference>
        </references>
      </pivotArea>
    </chartFormat>
    <chartFormat chart="0" format="15"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Teacher Incidents" cacheId="50"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3" rowHeaderCaption="Child ID" colHeaderCaption="Month">
  <location ref="E18:G21" firstHeaderRow="1" firstDataRow="2" firstDataCol="1"/>
  <pivotFields count="18">
    <pivotField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axis="axisCol" nonAutoSortDefault="1">
      <items count="2">
        <item x="0"/>
        <item t="default"/>
      </items>
    </pivotField>
    <pivotField showAll="0"/>
    <pivotField showAll="0"/>
    <pivotField dataField="1" showAll="0">
      <items count="2">
        <item x="0"/>
        <item t="default"/>
      </items>
    </pivotField>
    <pivotField showAll="0"/>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s>
  <rowFields count="1">
    <field x="1"/>
  </rowFields>
  <rowItems count="2">
    <i>
      <x/>
    </i>
    <i t="grand">
      <x/>
    </i>
  </rowItems>
  <colFields count="1">
    <field x="2"/>
  </colFields>
  <colItems count="2">
    <i>
      <x/>
    </i>
    <i t="grand">
      <x/>
    </i>
  </colItems>
  <dataFields count="1">
    <dataField name="Total # of Incidents" fld="5" subtotal="count" baseField="0" baseItem="0"/>
  </dataFields>
  <formats count="17">
    <format dxfId="629">
      <pivotArea outline="0" collapsedLevelsAreSubtotals="1" fieldPosition="0"/>
    </format>
    <format dxfId="628">
      <pivotArea dataOnly="0" labelOnly="1" fieldPosition="0">
        <references count="1">
          <reference field="2" count="0"/>
        </references>
      </pivotArea>
    </format>
    <format dxfId="627">
      <pivotArea dataOnly="0" labelOnly="1" grandCol="1" outline="0" fieldPosition="0"/>
    </format>
    <format dxfId="626">
      <pivotArea type="origin" dataOnly="0" labelOnly="1" outline="0" fieldPosition="0"/>
    </format>
    <format dxfId="625">
      <pivotArea field="1" type="button" dataOnly="0" labelOnly="1" outline="0" axis="axisRow" fieldPosition="0"/>
    </format>
    <format dxfId="624">
      <pivotArea dataOnly="0" labelOnly="1" grandRow="1" outline="0" fieldPosition="0"/>
    </format>
    <format dxfId="623">
      <pivotArea field="2" type="button" dataOnly="0" labelOnly="1" outline="0" axis="axisCol" fieldPosition="0"/>
    </format>
    <format dxfId="622">
      <pivotArea type="topRight" dataOnly="0" labelOnly="1" outline="0" fieldPosition="0"/>
    </format>
    <format dxfId="621">
      <pivotArea dataOnly="0" labelOnly="1" fieldPosition="0">
        <references count="1">
          <reference field="2" count="0"/>
        </references>
      </pivotArea>
    </format>
    <format dxfId="620">
      <pivotArea dataOnly="0" labelOnly="1" grandCol="1" outline="0" fieldPosition="0"/>
    </format>
    <format dxfId="619">
      <pivotArea field="2" type="button" dataOnly="0" labelOnly="1" outline="0" axis="axisCol" fieldPosition="0"/>
    </format>
    <format dxfId="618">
      <pivotArea type="topRight" dataOnly="0" labelOnly="1" outline="0" fieldPosition="0"/>
    </format>
    <format dxfId="617">
      <pivotArea dataOnly="0" labelOnly="1" fieldPosition="0">
        <references count="1">
          <reference field="2" count="0"/>
        </references>
      </pivotArea>
    </format>
    <format dxfId="616">
      <pivotArea dataOnly="0" labelOnly="1" grandCol="1" outline="0" fieldPosition="0"/>
    </format>
    <format dxfId="615">
      <pivotArea type="origin" dataOnly="0" labelOnly="1" outline="0" fieldPosition="0"/>
    </format>
    <format dxfId="614">
      <pivotArea field="1" type="button" dataOnly="0" labelOnly="1" outline="0" axis="axisRow" fieldPosition="0"/>
    </format>
    <format dxfId="613">
      <pivotArea dataOnly="0" labelOnly="1" grandRow="1" outline="0" fieldPosition="0"/>
    </format>
  </formats>
  <chartFormats count="2">
    <chartFormat chart="0" format="13" series="1">
      <pivotArea type="data" outline="0" fieldPosition="0">
        <references count="1">
          <reference field="4294967294" count="1" selected="0">
            <x v="0"/>
          </reference>
        </references>
      </pivotArea>
    </chartFormat>
    <chartFormat chart="2" format="5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 cacheId="50"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Enrollment Status">
  <location ref="B18:B23" firstHeaderRow="1" firstDataRow="1" firstDataCol="1"/>
  <pivotFields count="18">
    <pivotField axis="axisRow" showAll="0">
      <items count="2">
        <item x="0"/>
        <item t="default" sd="0"/>
      </items>
    </pivotField>
    <pivotField axis="axisRow" showAll="0">
      <items count="2">
        <item x="0"/>
        <item t="default" sd="0"/>
      </items>
    </pivotField>
    <pivotField showAll="0"/>
    <pivotField showAll="0"/>
    <pivotField showAll="0"/>
    <pivotField axis="axisRow" showAll="0">
      <items count="2">
        <item x="0"/>
        <item t="default" sd="0"/>
      </items>
    </pivotField>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axis="axisRow" showAll="0">
      <items count="2">
        <item x="0"/>
        <item t="default"/>
      </items>
    </pivotField>
  </pivotFields>
  <rowFields count="5">
    <field x="17"/>
    <field x="1"/>
    <field x="0"/>
    <field x="5"/>
    <field x="7"/>
  </rowFields>
  <rowItems count="5">
    <i>
      <x/>
    </i>
    <i r="1">
      <x/>
    </i>
    <i r="2">
      <x/>
    </i>
    <i r="3">
      <x/>
    </i>
    <i r="4">
      <x/>
    </i>
  </rowItems>
  <colItems count="1">
    <i/>
  </colItems>
  <formats count="5">
    <format dxfId="634">
      <pivotArea field="17" type="button" dataOnly="0" labelOnly="1" outline="0" axis="axisRow" fieldPosition="0"/>
    </format>
    <format dxfId="633">
      <pivotArea field="17" type="button" dataOnly="0" labelOnly="1" outline="0" axis="axisRow" fieldPosition="0"/>
    </format>
    <format dxfId="632">
      <pivotArea field="17" type="button" dataOnly="0" labelOnly="1" outline="0" axis="axisRow" fieldPosition="0"/>
    </format>
    <format dxfId="631">
      <pivotArea field="17" type="button" dataOnly="0" labelOnly="1" outline="0" axis="axisRow" fieldPosition="0"/>
    </format>
    <format dxfId="630">
      <pivotArea field="17" type="button" dataOnly="0" labelOnly="1" outline="0" axis="axisRow"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5" cacheId="50"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Response">
  <location ref="B174:C176"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9"/>
  </rowFields>
  <rowItems count="2">
    <i>
      <x/>
    </i>
    <i t="grand">
      <x/>
    </i>
  </rowItems>
  <colItems count="1">
    <i/>
  </colItems>
  <pageFields count="1">
    <pageField fld="5" hier="-1"/>
  </pageFields>
  <dataFields count="1">
    <dataField name="Total # of Incidents" fld="5" subtotal="count" baseField="0" baseItem="0"/>
  </dataFields>
  <formats count="4">
    <format dxfId="579">
      <pivotArea outline="0" collapsedLevelsAreSubtotals="1" fieldPosition="0"/>
    </format>
    <format dxfId="578">
      <pivotArea dataOnly="0" labelOnly="1" outline="0" fieldPosition="0">
        <references count="1">
          <reference field="5" count="0"/>
        </references>
      </pivotArea>
    </format>
    <format dxfId="577">
      <pivotArea dataOnly="0" labelOnly="1" outline="0" axis="axisValues" fieldPosition="0"/>
    </format>
    <format dxfId="576">
      <pivotArea dataOnly="0" labelOnly="1" outline="0" axis="axisValues" fieldPosition="0"/>
    </format>
  </formats>
  <pivotTableStyleInfo name="PivotStyleLight1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rob Beh 1" cacheId="50"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35" rowHeaderCaption="Problem Behavior">
  <location ref="B70:D73"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5"/>
  </rowFields>
  <rowItems count="2">
    <i>
      <x/>
    </i>
    <i t="grand">
      <x/>
    </i>
  </rowItems>
  <colFields count="1">
    <field x="-2"/>
  </colFields>
  <colItems count="2">
    <i>
      <x/>
    </i>
    <i i="1">
      <x v="1"/>
    </i>
  </colItems>
  <pageFields count="2">
    <pageField fld="0" hier="-1"/>
    <pageField fld="2" hier="-1"/>
  </pageFields>
  <dataFields count="2">
    <dataField name="% of Total Incidents" fld="5" subtotal="count" showDataAs="percentOfTotal" baseField="5" baseItem="1" numFmtId="10"/>
    <dataField name="Total # of Incidents" fld="5" subtotal="count" baseField="0" baseItem="0"/>
  </dataFields>
  <formats count="8">
    <format dxfId="587">
      <pivotArea outline="0" fieldPosition="0">
        <references count="1">
          <reference field="4294967294" count="1">
            <x v="0"/>
          </reference>
        </references>
      </pivotArea>
    </format>
    <format dxfId="586">
      <pivotArea outline="0" collapsedLevelsAreSubtotals="1" fieldPosition="0"/>
    </format>
    <format dxfId="585">
      <pivotArea dataOnly="0" labelOnly="1" outline="0" fieldPosition="0">
        <references count="1">
          <reference field="4294967294" count="1">
            <x v="0"/>
          </reference>
        </references>
      </pivotArea>
    </format>
    <format dxfId="584">
      <pivotArea field="-2" type="button" dataOnly="0" labelOnly="1" outline="0" axis="axisCol" fieldPosition="0"/>
    </format>
    <format dxfId="583">
      <pivotArea field="-2" type="button" dataOnly="0" labelOnly="1" outline="0" axis="axisCol" fieldPosition="0"/>
    </format>
    <format dxfId="582">
      <pivotArea outline="0" collapsedLevelsAreSubtotals="1" fieldPosition="0">
        <references count="1">
          <reference field="4294967294" count="1" selected="0">
            <x v="0"/>
          </reference>
        </references>
      </pivotArea>
    </format>
    <format dxfId="581">
      <pivotArea field="-2" type="button" dataOnly="0" labelOnly="1" outline="0" axis="axisCol" fieldPosition="0"/>
    </format>
    <format dxfId="580">
      <pivotArea dataOnly="0" labelOnly="1" outline="0" fieldPosition="0">
        <references count="1">
          <reference field="4294967294" count="1">
            <x v="0"/>
          </reference>
        </references>
      </pivotArea>
    </format>
  </formats>
  <chartFormats count="6">
    <chartFormat chart="34" format="6" series="1">
      <pivotArea type="data" outline="0" fieldPosition="0">
        <references count="1">
          <reference field="4294967294" count="1" selected="0">
            <x v="0"/>
          </reference>
        </references>
      </pivotArea>
    </chartFormat>
    <chartFormat chart="34" format="7" series="1">
      <pivotArea type="data" outline="0" fieldPosition="0">
        <references count="1">
          <reference field="4294967294" count="1" selected="0">
            <x v="1"/>
          </reference>
        </references>
      </pivotArea>
    </chartFormat>
    <chartFormat chart="0" format="43" series="1">
      <pivotArea type="data" outline="0" fieldPosition="0">
        <references count="1">
          <reference field="4294967294" count="1" selected="0">
            <x v="0"/>
          </reference>
        </references>
      </pivotArea>
    </chartFormat>
    <chartFormat chart="0" format="44" series="1">
      <pivotArea type="data" outline="0" fieldPosition="0">
        <references count="1">
          <reference field="4294967294" count="1" selected="0">
            <x v="1"/>
          </reference>
        </references>
      </pivotArea>
    </chartFormat>
    <chartFormat chart="33" format="6" series="1">
      <pivotArea type="data" outline="0" fieldPosition="0">
        <references count="1">
          <reference field="4294967294" count="1" selected="0">
            <x v="0"/>
          </reference>
        </references>
      </pivotArea>
    </chartFormat>
    <chartFormat chart="33" format="7"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3" cacheId="50"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Others Involved">
  <location ref="B142:C144"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7"/>
  </rowFields>
  <rowItems count="2">
    <i>
      <x/>
    </i>
    <i t="grand">
      <x/>
    </i>
  </rowItems>
  <colItems count="1">
    <i/>
  </colItems>
  <pageFields count="1">
    <pageField fld="5" hier="-1"/>
  </pageFields>
  <dataFields count="1">
    <dataField name="Total # of Incidents" fld="5" subtotal="count" baseField="0" baseItem="0"/>
  </dataFields>
  <formats count="4">
    <format dxfId="591">
      <pivotArea outline="0" collapsedLevelsAreSubtotals="1" fieldPosition="0"/>
    </format>
    <format dxfId="590">
      <pivotArea dataOnly="0" labelOnly="1" outline="0" fieldPosition="0">
        <references count="1">
          <reference field="5" count="0"/>
        </references>
      </pivotArea>
    </format>
    <format dxfId="589">
      <pivotArea dataOnly="0" labelOnly="1" outline="0" axis="axisValues" fieldPosition="0"/>
    </format>
    <format dxfId="588">
      <pivotArea dataOnly="0" labelOnly="1" outline="0" axis="axisValues" fieldPosition="0"/>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6" cacheId="50"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Administrative Follow Up">
  <location ref="B195:C197"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10"/>
  </rowFields>
  <rowItems count="2">
    <i>
      <x/>
    </i>
    <i t="grand">
      <x/>
    </i>
  </rowItems>
  <colItems count="1">
    <i/>
  </colItems>
  <pageFields count="1">
    <pageField fld="5" hier="-1"/>
  </pageFields>
  <dataFields count="1">
    <dataField name="Total # of Incidents" fld="5" subtotal="count" baseField="0" baseItem="0"/>
  </dataFields>
  <formats count="3">
    <format dxfId="594">
      <pivotArea outline="0" collapsedLevelsAreSubtotals="1" fieldPosition="0"/>
    </format>
    <format dxfId="593">
      <pivotArea dataOnly="0" labelOnly="1" outline="0" axis="axisValues" fieldPosition="0"/>
    </format>
    <format dxfId="592">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name="PivotTable1" cacheId="50" applyNumberFormats="0" applyBorderFormats="0" applyFontFormats="0" applyPatternFormats="0" applyAlignmentFormats="0" applyWidthHeightFormats="1" dataCaption="Values" grandTotalCaption="Total" updatedVersion="6" minRefreshableVersion="3" useAutoFormatting="1" itemPrintTitles="1" createdVersion="5" indent="0" outline="1" outlineData="1" multipleFieldFilters="0" chartFormat="2" rowHeaderCaption="Problem Behaviors" colHeaderCaption="Months">
  <location ref="C3:E6" firstHeaderRow="1" firstDataRow="2" firstDataCol="1"/>
  <pivotFields count="18">
    <pivotField showAll="0"/>
    <pivotField showAll="0"/>
    <pivotField axis="axisCol" showAll="0">
      <items count="2">
        <item x="0"/>
        <item t="default"/>
      </items>
    </pivotField>
    <pivotField showAll="0"/>
    <pivotField showAll="0"/>
    <pivotField axis="axisRow" dataField="1"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5"/>
  </rowFields>
  <rowItems count="2">
    <i>
      <x/>
    </i>
    <i t="grand">
      <x/>
    </i>
  </rowItems>
  <colFields count="1">
    <field x="2"/>
  </colFields>
  <colItems count="2">
    <i>
      <x/>
    </i>
    <i t="grand">
      <x/>
    </i>
  </colItems>
  <dataFields count="1">
    <dataField name="Total # of Incidents" fld="5" subtotal="count" baseField="0" baseItem="0"/>
  </dataFields>
  <formats count="10">
    <format dxfId="604">
      <pivotArea outline="0" collapsedLevelsAreSubtotals="1" fieldPosition="0"/>
    </format>
    <format dxfId="603">
      <pivotArea dataOnly="0" labelOnly="1" fieldPosition="0">
        <references count="1">
          <reference field="2" count="0"/>
        </references>
      </pivotArea>
    </format>
    <format dxfId="602">
      <pivotArea dataOnly="0" labelOnly="1" grandCol="1" outline="0" fieldPosition="0"/>
    </format>
    <format dxfId="601">
      <pivotArea type="origin" dataOnly="0" labelOnly="1" outline="0" fieldPosition="0"/>
    </format>
    <format dxfId="600">
      <pivotArea field="2" type="button" dataOnly="0" labelOnly="1" outline="0" axis="axisCol" fieldPosition="0"/>
    </format>
    <format dxfId="599">
      <pivotArea type="topRight" dataOnly="0" labelOnly="1" outline="0" fieldPosition="0"/>
    </format>
    <format dxfId="598">
      <pivotArea field="5" type="button" dataOnly="0" labelOnly="1" outline="0" axis="axisRow" fieldPosition="0"/>
    </format>
    <format dxfId="597">
      <pivotArea dataOnly="0" labelOnly="1" fieldPosition="0">
        <references count="1">
          <reference field="2" count="0"/>
        </references>
      </pivotArea>
    </format>
    <format dxfId="596">
      <pivotArea dataOnly="0" labelOnly="1" grandCol="1" outline="0" fieldPosition="0"/>
    </format>
    <format dxfId="595">
      <pivotArea dataOnly="0" labelOnly="1" grandRow="1" outline="0" fieldPosition="0"/>
    </format>
  </formats>
  <chartFormats count="1">
    <chartFormat chart="0" format="35"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name="PivotTable2" cacheId="50"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Activity">
  <location ref="B122:C124"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6"/>
  </rowFields>
  <rowItems count="2">
    <i>
      <x/>
    </i>
    <i t="grand">
      <x/>
    </i>
  </rowItems>
  <colItems count="1">
    <i/>
  </colItems>
  <pageFields count="1">
    <pageField fld="5" hier="-1"/>
  </pageFields>
  <dataFields count="1">
    <dataField name="Total # of Incidents" fld="5" subtotal="count" baseField="0" baseItem="0"/>
  </dataFields>
  <formats count="4">
    <format dxfId="608">
      <pivotArea outline="0" collapsedLevelsAreSubtotals="1" fieldPosition="0"/>
    </format>
    <format dxfId="607">
      <pivotArea dataOnly="0" labelOnly="1" outline="0" fieldPosition="0">
        <references count="1">
          <reference field="5" count="0"/>
        </references>
      </pivotArea>
    </format>
    <format dxfId="606">
      <pivotArea dataOnly="0" labelOnly="1" outline="0" axis="axisValues" fieldPosition="0"/>
    </format>
    <format dxfId="605">
      <pivotArea dataOnly="0" labelOnly="1" outline="0" axis="axisValues"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name="PivotTable4" cacheId="50" applyNumberFormats="0" applyBorderFormats="0" applyFontFormats="0" applyPatternFormats="0" applyAlignmentFormats="0" applyWidthHeightFormats="1" dataCaption="Values" grandTotalCaption="Total" missingCaption="0" updatedVersion="6" minRefreshableVersion="3" itemPrintTitles="1" createdVersion="6" indent="0" outline="1" outlineData="1" multipleFieldFilters="0" rowHeaderCaption="Possible Motivation">
  <location ref="B158:C160" firstHeaderRow="1" firstDataRow="1" firstDataCol="1" rowPageCount="1" colPageCount="1"/>
  <pivotFields count="18">
    <pivotField showAll="0"/>
    <pivotField showAll="0"/>
    <pivotField showAll="0"/>
    <pivotField showAll="0"/>
    <pivotField showAll="0"/>
    <pivotField axis="axisPage" dataField="1" showAll="0">
      <items count="2">
        <item x="0"/>
        <item t="default"/>
      </items>
    </pivotField>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pivotFields>
  <rowFields count="1">
    <field x="8"/>
  </rowFields>
  <rowItems count="2">
    <i>
      <x/>
    </i>
    <i t="grand">
      <x/>
    </i>
  </rowItems>
  <colItems count="1">
    <i/>
  </colItems>
  <pageFields count="1">
    <pageField fld="5" hier="-1"/>
  </pageFields>
  <dataFields count="1">
    <dataField name="Total # of Incidents" fld="5" subtotal="count" baseField="0" baseItem="0"/>
  </dataFields>
  <formats count="4">
    <format dxfId="612">
      <pivotArea outline="0" collapsedLevelsAreSubtotals="1" fieldPosition="0"/>
    </format>
    <format dxfId="611">
      <pivotArea dataOnly="0" labelOnly="1" outline="0" fieldPosition="0">
        <references count="1">
          <reference field="5" count="0"/>
        </references>
      </pivotArea>
    </format>
    <format dxfId="610">
      <pivotArea dataOnly="0" labelOnly="1" outline="0" axis="axisValues" fieldPosition="0"/>
    </format>
    <format dxfId="609">
      <pivotArea dataOnly="0" labelOnly="1" outline="0" axis="axisValues" fieldPosition="0"/>
    </format>
  </formats>
  <pivotTableStyleInfo name="PivotStyleLight18"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name="Activity 1"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0" rowHeaderCaption="Activity">
  <location ref="B74:D77"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showAll="0"/>
    <pivotField axis="axisRow" dataField="1" sortType="descending">
      <items count="2">
        <item x="0"/>
        <item t="default"/>
      </items>
      <autoSortScope>
        <pivotArea dataOnly="0" outline="0" fieldPosition="0">
          <references count="1">
            <reference field="4294967294" count="1" selected="0">
              <x v="1"/>
            </reference>
          </references>
        </pivotArea>
      </autoSortScope>
    </pivotField>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6"/>
  </rowFields>
  <rowItems count="2">
    <i>
      <x/>
    </i>
    <i t="grand">
      <x/>
    </i>
  </rowItems>
  <colFields count="1">
    <field x="-2"/>
  </colFields>
  <colItems count="2">
    <i>
      <x/>
    </i>
    <i i="1">
      <x v="1"/>
    </i>
  </colItems>
  <pageFields count="2">
    <pageField fld="0" hier="-1"/>
    <pageField fld="2" hier="-1"/>
  </pageFields>
  <dataFields count="2">
    <dataField name="% of Total Incidents" fld="6" subtotal="count" showDataAs="percentOfTotal" baseField="6" baseItem="0" numFmtId="10"/>
    <dataField name="Total # of Incidents" fld="6" subtotal="count" baseField="6" baseItem="0"/>
  </dataFields>
  <formats count="3">
    <format dxfId="562">
      <pivotArea outline="0" fieldPosition="0"/>
    </format>
    <format dxfId="561">
      <pivotArea outline="0" fieldPosition="0">
        <references count="1">
          <reference field="4294967294" count="1">
            <x v="0"/>
          </reference>
        </references>
      </pivotArea>
    </format>
    <format dxfId="560">
      <pivotArea dataOnly="0" labelOnly="1" outline="0" fieldPosition="0">
        <references count="1">
          <reference field="4294967294" count="2">
            <x v="0"/>
            <x v="1"/>
          </reference>
        </references>
      </pivotArea>
    </format>
  </formats>
  <chartFormats count="4">
    <chartFormat chart="0" format="32" series="1">
      <pivotArea type="data" outline="0" fieldPosition="0">
        <references count="1">
          <reference field="4294967294" count="1" selected="0">
            <x v="0"/>
          </reference>
        </references>
      </pivotArea>
    </chartFormat>
    <chartFormat chart="0" format="33" series="1">
      <pivotArea type="data" outline="0" fieldPosition="0">
        <references count="1">
          <reference field="4294967294" count="1" selected="0">
            <x v="1"/>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name="Activity 2"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Activity_Problem Behavior">
  <location ref="B100:D104" firstHeaderRow="1" firstDataRow="2" firstDataCol="1" rowPageCount="2" colPageCount="1"/>
  <pivotFields count="18">
    <pivotField axis="axisPage" multipleItemSelectionAllowed="1" showAll="0">
      <items count="2">
        <item x="0"/>
        <item t="default"/>
      </items>
    </pivotField>
    <pivotField showAll="0"/>
    <pivotField axis="axisPage" multipleItemSelectionAllowed="1" showAll="0">
      <items count="2">
        <item x="0"/>
        <item t="default"/>
      </items>
    </pivotField>
    <pivotField showAll="0"/>
    <pivotField showAll="0"/>
    <pivotField axis="axisRow" dataField="1">
      <items count="2">
        <item x="0"/>
        <item t="default"/>
      </items>
    </pivotField>
    <pivotField axis="axisRow" showAll="0" sortType="descending">
      <items count="2">
        <item x="0"/>
        <item t="default"/>
      </items>
      <autoSortScope>
        <pivotArea dataOnly="0" outline="0" fieldPosition="0">
          <references count="1">
            <reference field="4294967294" count="1" selected="0">
              <x v="1"/>
            </reference>
          </references>
        </pivotArea>
      </autoSortScope>
    </pivotField>
    <pivotField showAll="0"/>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6"/>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6" baseItem="0" numFmtId="10"/>
    <dataField name="Total # of Incidents" fld="5" subtotal="count" baseField="6" baseItem="0"/>
  </dataFields>
  <formats count="3">
    <format dxfId="565">
      <pivotArea outline="0" fieldPosition="0"/>
    </format>
    <format dxfId="564">
      <pivotArea outline="0" fieldPosition="0">
        <references count="1">
          <reference field="4294967294" count="1">
            <x v="0"/>
          </reference>
        </references>
      </pivotArea>
    </format>
    <format dxfId="563">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name="PivotTable2" cacheId="50"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Activity"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axis="axisRow" showAll="0">
      <items count="2">
        <item x="0"/>
        <item t="default"/>
      </items>
    </pivotField>
    <pivotField showAll="0"/>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6"/>
  </rowFields>
  <rowItems count="2">
    <i>
      <x/>
    </i>
    <i t="grand">
      <x/>
    </i>
  </rowItems>
  <colFields count="1">
    <field x="2"/>
  </colFields>
  <colItems count="2">
    <i>
      <x/>
    </i>
    <i t="grand">
      <x/>
    </i>
  </colItems>
  <dataFields count="1">
    <dataField name="Total # of Incidents" fld="5" subtotal="count" baseField="0" baseItem="0"/>
  </dataFields>
  <formats count="10">
    <format dxfId="575">
      <pivotArea outline="0" collapsedLevelsAreSubtotals="1" fieldPosition="0"/>
    </format>
    <format dxfId="574">
      <pivotArea dataOnly="0" labelOnly="1" fieldPosition="0">
        <references count="1">
          <reference field="2" count="0"/>
        </references>
      </pivotArea>
    </format>
    <format dxfId="573">
      <pivotArea dataOnly="0" labelOnly="1" grandCol="1" outline="0" fieldPosition="0"/>
    </format>
    <format dxfId="572">
      <pivotArea type="origin" dataOnly="0" labelOnly="1" outline="0" fieldPosition="0"/>
    </format>
    <format dxfId="571">
      <pivotArea field="2" type="button" dataOnly="0" labelOnly="1" outline="0" axis="axisCol" fieldPosition="0"/>
    </format>
    <format dxfId="570">
      <pivotArea type="topRight" dataOnly="0" labelOnly="1" outline="0" fieldPosition="0"/>
    </format>
    <format dxfId="569">
      <pivotArea field="6" type="button" dataOnly="0" labelOnly="1" outline="0" axis="axisRow" fieldPosition="0"/>
    </format>
    <format dxfId="568">
      <pivotArea dataOnly="0" labelOnly="1" fieldPosition="0">
        <references count="1">
          <reference field="2" count="0"/>
        </references>
      </pivotArea>
    </format>
    <format dxfId="567">
      <pivotArea dataOnly="0" labelOnly="1" grandCol="1" outline="0" fieldPosition="0"/>
    </format>
    <format dxfId="566">
      <pivotArea dataOnly="0" labelOnly="1" grandRow="1" outline="0" fieldPosition="0"/>
    </format>
  </formats>
  <chartFormats count="1">
    <chartFormat chart="0" format="47"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name="PivotTable2" cacheId="50"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Others Involved"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7"/>
  </rowFields>
  <rowItems count="2">
    <i>
      <x/>
    </i>
    <i t="grand">
      <x/>
    </i>
  </rowItems>
  <colFields count="1">
    <field x="2"/>
  </colFields>
  <colItems count="2">
    <i>
      <x/>
    </i>
    <i t="grand">
      <x/>
    </i>
  </colItems>
  <dataFields count="1">
    <dataField name="Total # of Incidents" fld="5" subtotal="count" baseField="0" baseItem="0"/>
  </dataFields>
  <formats count="12">
    <format dxfId="551">
      <pivotArea outline="0" collapsedLevelsAreSubtotals="1" fieldPosition="0"/>
    </format>
    <format dxfId="550">
      <pivotArea field="2" type="button" dataOnly="0" labelOnly="1" outline="0" axis="axisCol" fieldPosition="0"/>
    </format>
    <format dxfId="549">
      <pivotArea type="topRight" dataOnly="0" labelOnly="1" outline="0" fieldPosition="0"/>
    </format>
    <format dxfId="548">
      <pivotArea dataOnly="0" labelOnly="1" fieldPosition="0">
        <references count="1">
          <reference field="2" count="0"/>
        </references>
      </pivotArea>
    </format>
    <format dxfId="547">
      <pivotArea dataOnly="0" labelOnly="1" grandCol="1" outline="0" fieldPosition="0"/>
    </format>
    <format dxfId="546">
      <pivotArea field="2" type="button" dataOnly="0" labelOnly="1" outline="0" axis="axisCol" fieldPosition="0"/>
    </format>
    <format dxfId="545">
      <pivotArea type="topRight" dataOnly="0" labelOnly="1" outline="0" fieldPosition="0"/>
    </format>
    <format dxfId="544">
      <pivotArea dataOnly="0" labelOnly="1" fieldPosition="0">
        <references count="1">
          <reference field="2" count="0"/>
        </references>
      </pivotArea>
    </format>
    <format dxfId="543">
      <pivotArea dataOnly="0" labelOnly="1" grandCol="1" outline="0" fieldPosition="0"/>
    </format>
    <format dxfId="542">
      <pivotArea type="origin" dataOnly="0" labelOnly="1" outline="0" fieldPosition="0"/>
    </format>
    <format dxfId="541">
      <pivotArea field="7" type="button" dataOnly="0" labelOnly="1" outline="0" axis="axisRow" fieldPosition="0"/>
    </format>
    <format dxfId="540">
      <pivotArea dataOnly="0" labelOnly="1" grandRow="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name="Others Involved 1"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3" rowHeaderCaption="Others Involved">
  <location ref="B64:D67"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dataField="1"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7"/>
  </rowFields>
  <rowItems count="2">
    <i>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7" baseItem="0" numFmtId="10"/>
    <dataField name="Total # of Incidents" fld="5" subtotal="count" baseField="0" baseItem="0"/>
  </dataFields>
  <formats count="5">
    <format dxfId="556">
      <pivotArea outline="0" fieldPosition="0"/>
    </format>
    <format dxfId="555">
      <pivotArea dataOnly="0" outline="0" fieldPosition="0">
        <references count="1">
          <reference field="4294967294" count="1">
            <x v="0"/>
          </reference>
        </references>
      </pivotArea>
    </format>
    <format dxfId="554">
      <pivotArea dataOnly="0" labelOnly="1" outline="0" fieldPosition="0">
        <references count="1">
          <reference field="4294967294" count="1">
            <x v="1"/>
          </reference>
        </references>
      </pivotArea>
    </format>
    <format dxfId="553">
      <pivotArea outline="0" fieldPosition="0">
        <references count="1">
          <reference field="4294967294" count="1">
            <x v="0"/>
          </reference>
        </references>
      </pivotArea>
    </format>
    <format dxfId="552">
      <pivotArea outline="0" collapsedLevelsAreSubtotals="1" fieldPosition="0">
        <references count="1">
          <reference field="4294967294" count="1" selected="0">
            <x v="0"/>
          </reference>
        </references>
      </pivotArea>
    </format>
  </formats>
  <chartFormats count="4">
    <chartFormat chart="0" format="29" series="1">
      <pivotArea type="data" outline="0" fieldPosition="0">
        <references count="1">
          <reference field="4294967294" count="1" selected="0">
            <x v="1"/>
          </reference>
        </references>
      </pivotArea>
    </chartFormat>
    <chartFormat chart="0" format="30" series="1">
      <pivotArea type="data" outline="0" fieldPosition="0">
        <references count="1">
          <reference field="4294967294" count="1" selected="0">
            <x v="0"/>
          </reference>
        </references>
      </pivotArea>
    </chartFormat>
    <chartFormat chart="2" format="4" series="1">
      <pivotArea type="data" outline="0" fieldPosition="0">
        <references count="1">
          <reference field="4294967294" count="1" selected="0">
            <x v="0"/>
          </reference>
        </references>
      </pivotArea>
    </chartFormat>
    <chartFormat chart="2" format="5"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name="Others Involved 2"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Others Involved_Problem Behavior">
  <location ref="B84:D88"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7"/>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559">
      <pivotArea outline="0" fieldPosition="0"/>
    </format>
    <format dxfId="558">
      <pivotArea outline="0" fieldPosition="0">
        <references count="1">
          <reference field="4294967294" count="1">
            <x v="0"/>
          </reference>
        </references>
      </pivotArea>
    </format>
    <format dxfId="557">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name="Possible Mot 2"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Possible Motivation_Problem Behavior">
  <location ref="B81:D85"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8"/>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529">
      <pivotArea outline="0" fieldPosition="0"/>
    </format>
    <format dxfId="528">
      <pivotArea outline="0" fieldPosition="0">
        <references count="1">
          <reference field="4294967294" count="1">
            <x v="0"/>
          </reference>
        </references>
      </pivotArea>
    </format>
    <format dxfId="527">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name="Possible Mot 1"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4" rowHeaderCaption="Possible Motivation">
  <location ref="B62:D65"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showAll="0"/>
    <pivotField showAll="0"/>
    <pivotField showAll="0"/>
    <pivotField axis="axisRow" dataField="1" multipleItemSelectionAllowe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8"/>
  </rowFields>
  <rowItems count="2">
    <i>
      <x/>
    </i>
    <i t="grand">
      <x/>
    </i>
  </rowItems>
  <colFields count="1">
    <field x="-2"/>
  </colFields>
  <colItems count="2">
    <i>
      <x/>
    </i>
    <i i="1">
      <x v="1"/>
    </i>
  </colItems>
  <pageFields count="2">
    <pageField fld="0" hier="-1"/>
    <pageField fld="2" hier="-1"/>
  </pageFields>
  <dataFields count="2">
    <dataField name="% of Total Incidents" fld="8" subtotal="count" showDataAs="percentOfTotal" baseField="8" baseItem="0" numFmtId="10"/>
    <dataField name="Total # of Incidents" fld="8" subtotal="count" baseField="8" baseItem="0"/>
  </dataFields>
  <formats count="3">
    <format dxfId="532">
      <pivotArea outline="0" fieldPosition="0"/>
    </format>
    <format dxfId="531">
      <pivotArea outline="0" fieldPosition="0">
        <references count="1">
          <reference field="4294967294" count="1">
            <x v="0"/>
          </reference>
        </references>
      </pivotArea>
    </format>
    <format dxfId="530">
      <pivotArea dataOnly="0" labelOnly="1" outline="0" fieldPosition="0">
        <references count="1">
          <reference field="4294967294" count="2">
            <x v="0"/>
            <x v="1"/>
          </reference>
        </references>
      </pivotArea>
    </format>
  </formats>
  <chartFormats count="4">
    <chartFormat chart="0" format="20" series="1">
      <pivotArea type="data" outline="0" fieldPosition="0">
        <references count="1">
          <reference field="4294967294" count="1" selected="0">
            <x v="0"/>
          </reference>
        </references>
      </pivotArea>
    </chartFormat>
    <chartFormat chart="0" format="21" series="1">
      <pivotArea type="data" outline="0" fieldPosition="0">
        <references count="1">
          <reference field="4294967294" count="1" selected="0">
            <x v="1"/>
          </reference>
        </references>
      </pivotArea>
    </chartFormat>
    <chartFormat chart="13" format="2" series="1">
      <pivotArea type="data" outline="0" fieldPosition="0">
        <references count="1">
          <reference field="4294967294" count="1" selected="0">
            <x v="0"/>
          </reference>
        </references>
      </pivotArea>
    </chartFormat>
    <chartFormat chart="13"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name="PivotTable3" cacheId="50"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Possible Motivation"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axis="axisRow">
      <items count="2">
        <item x="0"/>
        <item t="default"/>
      </items>
    </pivotField>
    <pivotField showAll="0"/>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8"/>
  </rowFields>
  <rowItems count="2">
    <i>
      <x/>
    </i>
    <i t="grand">
      <x/>
    </i>
  </rowItems>
  <colFields count="1">
    <field x="2"/>
  </colFields>
  <colItems count="2">
    <i>
      <x/>
    </i>
    <i t="grand">
      <x/>
    </i>
  </colItems>
  <dataFields count="1">
    <dataField name="Total # of Incidents" fld="5" subtotal="count" baseField="0" baseItem="0"/>
  </dataFields>
  <formats count="7">
    <format dxfId="539">
      <pivotArea type="origin" dataOnly="0" labelOnly="1" outline="0" fieldPosition="0"/>
    </format>
    <format dxfId="538">
      <pivotArea field="2" type="button" dataOnly="0" labelOnly="1" outline="0" axis="axisCol" fieldPosition="0"/>
    </format>
    <format dxfId="537">
      <pivotArea type="topRight" dataOnly="0" labelOnly="1" outline="0" fieldPosition="0"/>
    </format>
    <format dxfId="536">
      <pivotArea field="8" type="button" dataOnly="0" labelOnly="1" outline="0" axis="axisRow" fieldPosition="0"/>
    </format>
    <format dxfId="535">
      <pivotArea dataOnly="0" labelOnly="1" grandCol="1" outline="0" fieldPosition="0"/>
    </format>
    <format dxfId="534">
      <pivotArea dataOnly="0" labelOnly="1" fieldPosition="0">
        <references count="1">
          <reference field="8" count="0"/>
        </references>
      </pivotArea>
    </format>
    <format dxfId="533">
      <pivotArea dataOnly="0" labelOnly="1" grandRow="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name="Strat_Resp 1"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8" rowHeaderCaption="Response">
  <location ref="B71:D74"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9"/>
  </rowFields>
  <rowItems count="2">
    <i>
      <x/>
    </i>
    <i t="grand">
      <x/>
    </i>
  </rowItems>
  <colFields count="1">
    <field x="-2"/>
  </colFields>
  <colItems count="2">
    <i>
      <x/>
    </i>
    <i i="1">
      <x v="1"/>
    </i>
  </colItems>
  <pageFields count="2">
    <pageField fld="0" hier="-1"/>
    <pageField fld="2" hier="-1"/>
  </pageFields>
  <dataFields count="2">
    <dataField name="% of Total Incidents" fld="5" subtotal="count" showDataAs="percentOfTotal" baseField="9" baseItem="4" numFmtId="10"/>
    <dataField name="Total # of Incidents" fld="5" subtotal="count" baseField="0" baseItem="0"/>
  </dataFields>
  <formats count="3">
    <format dxfId="511">
      <pivotArea outline="0" fieldPosition="0"/>
    </format>
    <format dxfId="510">
      <pivotArea outline="0" fieldPosition="0">
        <references count="1">
          <reference field="4294967294" count="1">
            <x v="0"/>
          </reference>
        </references>
      </pivotArea>
    </format>
    <format dxfId="509">
      <pivotArea dataOnly="0" labelOnly="1" outline="0" fieldPosition="0">
        <references count="1">
          <reference field="4294967294" count="2">
            <x v="0"/>
            <x v="1"/>
          </reference>
        </references>
      </pivotArea>
    </format>
  </formats>
  <chartFormats count="4">
    <chartFormat chart="0" format="34" series="1">
      <pivotArea type="data" outline="0" fieldPosition="0">
        <references count="1">
          <reference field="4294967294" count="1" selected="0">
            <x v="0"/>
          </reference>
        </references>
      </pivotArea>
    </chartFormat>
    <chartFormat chart="0" format="35" series="1">
      <pivotArea type="data" outline="0" fieldPosition="0">
        <references count="1">
          <reference field="4294967294" count="1" selected="0">
            <x v="1"/>
          </reference>
        </references>
      </pivotArea>
    </chartFormat>
    <chartFormat chart="7" format="2" series="1">
      <pivotArea type="data" outline="0" fieldPosition="0">
        <references count="1">
          <reference field="4294967294" count="1" selected="0">
            <x v="0"/>
          </reference>
        </references>
      </pivotArea>
    </chartFormat>
    <chartFormat chart="7"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name="Strat_Resp 2"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Response/Problem Behavior">
  <location ref="B97:D101" firstHeaderRow="1" firstDataRow="2" firstDataCol="1" rowPageCount="2" colPageCount="1"/>
  <pivotFields count="18">
    <pivotField axis="axisPage" multipleItemSelectionAllowed="1"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showAll="0"/>
    <pivotField axis="axisRow" showAll="0"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9"/>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1" numFmtId="10"/>
    <dataField name="Total # of Incidents" fld="5" subtotal="count" baseField="5" baseItem="1"/>
  </dataFields>
  <formats count="3">
    <format dxfId="514">
      <pivotArea outline="0" fieldPosition="0"/>
    </format>
    <format dxfId="513">
      <pivotArea outline="0" fieldPosition="0">
        <references count="1">
          <reference field="4294967294" count="1">
            <x v="0"/>
          </reference>
        </references>
      </pivotArea>
    </format>
    <format dxfId="512">
      <pivotArea dataOnly="0" labelOnly="1" outline="0" fieldPosition="0">
        <references count="1">
          <reference field="4294967294" count="2">
            <x v="0"/>
            <x v="1"/>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name="PivotTable4" cacheId="50"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Response" colHeaderCaption="Months">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defaultSubtotal="0"/>
    <pivotField showAll="0" defaultSubtotal="0"/>
    <pivotField showAll="0"/>
    <pivotField showAll="0" defaultSubtotal="0"/>
  </pivotFields>
  <rowFields count="1">
    <field x="9"/>
  </rowFields>
  <rowItems count="2">
    <i>
      <x/>
    </i>
    <i t="grand">
      <x/>
    </i>
  </rowItems>
  <colFields count="1">
    <field x="2"/>
  </colFields>
  <colItems count="2">
    <i>
      <x/>
    </i>
    <i t="grand">
      <x/>
    </i>
  </colItems>
  <dataFields count="1">
    <dataField name="Total # of Incidents" fld="5" subtotal="count" baseField="0" baseItem="0"/>
  </dataFields>
  <formats count="12">
    <format dxfId="526">
      <pivotArea type="origin" dataOnly="0" labelOnly="1" outline="0" fieldPosition="0"/>
    </format>
    <format dxfId="525">
      <pivotArea field="2" type="button" dataOnly="0" labelOnly="1" outline="0" axis="axisCol" fieldPosition="0"/>
    </format>
    <format dxfId="524">
      <pivotArea type="topRight" dataOnly="0" labelOnly="1" outline="0" fieldPosition="0"/>
    </format>
    <format dxfId="523">
      <pivotArea field="9" type="button" dataOnly="0" labelOnly="1" outline="0" axis="axisRow" fieldPosition="0"/>
    </format>
    <format dxfId="522">
      <pivotArea dataOnly="0" labelOnly="1" fieldPosition="0">
        <references count="1">
          <reference field="2" count="0"/>
        </references>
      </pivotArea>
    </format>
    <format dxfId="521">
      <pivotArea dataOnly="0" labelOnly="1" grandCol="1" outline="0" fieldPosition="0"/>
    </format>
    <format dxfId="520">
      <pivotArea dataOnly="0" labelOnly="1" fieldPosition="0">
        <references count="1">
          <reference field="9" count="0"/>
        </references>
      </pivotArea>
    </format>
    <format dxfId="519">
      <pivotArea dataOnly="0" labelOnly="1" grandRow="1" outline="0" fieldPosition="0"/>
    </format>
    <format dxfId="518">
      <pivotArea outline="0" collapsedLevelsAreSubtotals="1" fieldPosition="0"/>
    </format>
    <format dxfId="517">
      <pivotArea dataOnly="0" labelOnly="1" grandCol="1" outline="0" fieldPosition="0"/>
    </format>
    <format dxfId="516">
      <pivotArea field="9" type="button" dataOnly="0" labelOnly="1" outline="0" axis="axisRow" fieldPosition="0"/>
    </format>
    <format dxfId="515">
      <pivotArea field="9" type="button" dataOnly="0" labelOnly="1" outline="0" axis="axisRow" fieldPosition="0"/>
    </format>
  </formats>
  <chartFormats count="1">
    <chartFormat chart="0" format="47"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name="Admin_Follow Up 2"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rowHeaderCaption="Administrative Follow-Up_Problem Behavior">
  <location ref="B84:D88"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axis="axisRow" dataField="1">
      <items count="2">
        <item x="0"/>
        <item t="default"/>
      </items>
    </pivotField>
    <pivotField showAll="0"/>
    <pivotField showAll="0"/>
    <pivotField showAll="0"/>
    <pivotField showAll="0" defaultSubtotal="0"/>
    <pivotField axis="axisRow" showAll="0"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2">
    <field x="10"/>
    <field x="5"/>
  </rowFields>
  <rowItems count="3">
    <i>
      <x/>
    </i>
    <i r="1">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5" baseItem="7" numFmtId="10"/>
    <dataField name="Total # of Incidents" fld="5" subtotal="count" baseField="10" baseItem="0"/>
  </dataFields>
  <formats count="3">
    <format dxfId="494">
      <pivotArea outline="0" fieldPosition="0"/>
    </format>
    <format dxfId="493">
      <pivotArea outline="0" fieldPosition="0">
        <references count="1">
          <reference field="4294967294" count="1">
            <x v="0"/>
          </reference>
        </references>
      </pivotArea>
    </format>
    <format dxfId="492">
      <pivotArea dataOnly="0" labelOnly="1" outline="0" fieldPosition="0">
        <references count="1">
          <reference field="4294967294" count="1">
            <x v="0"/>
          </reference>
        </references>
      </pivotArea>
    </format>
  </formats>
  <pivotTableStyleInfo name="PivotStyleLight21"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name="Admin_Follow Up 1" cacheId="50"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2" rowHeaderCaption="Administrative Follow-Up">
  <location ref="B62:D65" firstHeaderRow="1" firstDataRow="2" firstDataCol="1" rowPageCount="2" colPageCount="1"/>
  <pivotFields count="18">
    <pivotField axis="axisPage" showAll="0">
      <items count="2">
        <item x="0"/>
        <item t="default"/>
      </items>
    </pivotField>
    <pivotField showAll="0"/>
    <pivotField axis="axisPage" showAll="0">
      <items count="2">
        <item x="0"/>
        <item t="default"/>
      </items>
    </pivotField>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s>
  <rowFields count="1">
    <field x="10"/>
  </rowFields>
  <rowItems count="2">
    <i>
      <x/>
    </i>
    <i t="grand">
      <x/>
    </i>
  </rowItems>
  <colFields count="1">
    <field x="-2"/>
  </colFields>
  <colItems count="2">
    <i>
      <x/>
    </i>
    <i i="1">
      <x v="1"/>
    </i>
  </colItems>
  <pageFields count="2">
    <pageField fld="0" hier="0"/>
    <pageField fld="2" hier="-1"/>
  </pageFields>
  <dataFields count="2">
    <dataField name="% of Total Incidents" fld="5" subtotal="count" showDataAs="percentOfTotal" baseField="11" baseItem="0" numFmtId="10"/>
    <dataField name="Total # of Incidents" fld="5" subtotal="count" baseField="0" baseItem="0"/>
  </dataFields>
  <formats count="3">
    <format dxfId="497">
      <pivotArea outline="0" fieldPosition="0"/>
    </format>
    <format dxfId="496">
      <pivotArea outline="0" fieldPosition="0">
        <references count="1">
          <reference field="4294967294" count="1">
            <x v="0"/>
          </reference>
        </references>
      </pivotArea>
    </format>
    <format dxfId="495">
      <pivotArea dataOnly="0" labelOnly="1" outline="0" fieldPosition="0">
        <references count="1">
          <reference field="4294967294" count="1">
            <x v="0"/>
          </reference>
        </references>
      </pivotArea>
    </format>
  </formats>
  <chartFormats count="4">
    <chartFormat chart="0" format="29" series="1">
      <pivotArea type="data" outline="0" fieldPosition="0">
        <references count="1">
          <reference field="4294967294" count="1" selected="0">
            <x v="0"/>
          </reference>
        </references>
      </pivotArea>
    </chartFormat>
    <chartFormat chart="0" format="30"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name="PivotStyleLight17"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name="PivotTable5" cacheId="50" applyNumberFormats="0" applyBorderFormats="0" applyFontFormats="0" applyPatternFormats="0" applyAlignmentFormats="0" applyWidthHeightFormats="1" dataCaption="Values" grandTotalCaption="Total" updatedVersion="6" minRefreshableVersion="3" itemPrintTitles="1" createdVersion="5" indent="0" outline="1" outlineData="1" multipleFieldFilters="0" chartFormat="2" rowHeaderCaption="Administrative Follow-Up" colHeaderCaption="Month">
  <location ref="C3:E6" firstHeaderRow="1" firstDataRow="2" firstDataCol="1"/>
  <pivotFields count="18">
    <pivotField showAll="0"/>
    <pivotField showAll="0"/>
    <pivotField axis="axisCol" showAll="0">
      <items count="2">
        <item x="0"/>
        <item t="default"/>
      </items>
    </pivotField>
    <pivotField showAll="0"/>
    <pivotField showAll="0"/>
    <pivotField dataField="1" showAll="0"/>
    <pivotField showAll="0"/>
    <pivotField showAll="0"/>
    <pivotField showAll="0"/>
    <pivotField showAll="0"/>
    <pivotField axis="axisRow"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pivotField showAll="0" defaultSubtotal="0"/>
  </pivotFields>
  <rowFields count="1">
    <field x="10"/>
  </rowFields>
  <rowItems count="2">
    <i>
      <x/>
    </i>
    <i t="grand">
      <x/>
    </i>
  </rowItems>
  <colFields count="1">
    <field x="2"/>
  </colFields>
  <colItems count="2">
    <i>
      <x/>
    </i>
    <i t="grand">
      <x/>
    </i>
  </colItems>
  <dataFields count="1">
    <dataField name="Total # of Incidents" fld="5" subtotal="count" baseField="0" baseItem="0"/>
  </dataFields>
  <formats count="11">
    <format dxfId="508">
      <pivotArea type="origin" dataOnly="0" labelOnly="1" outline="0" fieldPosition="0"/>
    </format>
    <format dxfId="507">
      <pivotArea field="2" type="button" dataOnly="0" labelOnly="1" outline="0" axis="axisCol" fieldPosition="0"/>
    </format>
    <format dxfId="506">
      <pivotArea type="topRight" dataOnly="0" labelOnly="1" outline="0" fieldPosition="0"/>
    </format>
    <format dxfId="505">
      <pivotArea field="10" type="button" dataOnly="0" labelOnly="1" outline="0" axis="axisRow" fieldPosition="0"/>
    </format>
    <format dxfId="504">
      <pivotArea dataOnly="0" labelOnly="1" fieldPosition="0">
        <references count="1">
          <reference field="2" count="0"/>
        </references>
      </pivotArea>
    </format>
    <format dxfId="503">
      <pivotArea dataOnly="0" labelOnly="1" grandCol="1" outline="0" fieldPosition="0"/>
    </format>
    <format dxfId="502">
      <pivotArea dataOnly="0" labelOnly="1" fieldPosition="0">
        <references count="1">
          <reference field="10" count="0"/>
        </references>
      </pivotArea>
    </format>
    <format dxfId="501">
      <pivotArea dataOnly="0" labelOnly="1" grandRow="1" outline="0" fieldPosition="0"/>
    </format>
    <format dxfId="500">
      <pivotArea outline="0" collapsedLevelsAreSubtotals="1" fieldPosition="0"/>
    </format>
    <format dxfId="499">
      <pivotArea dataOnly="0" labelOnly="1" fieldPosition="0">
        <references count="1">
          <reference field="2" count="0"/>
        </references>
      </pivotArea>
    </format>
    <format dxfId="498">
      <pivotArea dataOnly="0" labelOnly="1" grandCol="1" outline="0" fieldPosition="0"/>
    </format>
  </formats>
  <chartFormats count="1">
    <chartFormat chart="0" format="36" series="1">
      <pivotArea type="data" outline="0" fieldPosition="0">
        <references count="2">
          <reference field="4294967294" count="1" selected="0">
            <x v="0"/>
          </reference>
          <reference field="2" count="1" selected="0">
            <x v="0"/>
          </reference>
        </references>
      </pivotArea>
    </chartFormat>
  </chartFormats>
  <pivotTableStyleInfo name="PivotStyleLight23"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name="T_Sum_6" cacheId="22"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Possible Motivation">
  <location ref="E94:F96"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2">
    <i>
      <x/>
    </i>
    <i t="grand">
      <x/>
    </i>
  </rowItems>
  <colItems count="1">
    <i/>
  </colItems>
  <dataFields count="1">
    <dataField name="Total # of Incidents" fld="8" subtotal="count" baseField="8" baseItem="4"/>
  </dataFields>
  <formats count="2">
    <format dxfId="476">
      <pivotArea outline="0" collapsedLevelsAreSubtotals="1" fieldPosition="0"/>
    </format>
    <format dxfId="475">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name="T_Sum_7" cacheId="22"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Response">
  <location ref="E117:F118"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dataField="1" showAll="0"/>
    <pivotField showAll="0"/>
    <pivotField showAll="0"/>
    <pivotField showAll="0"/>
    <pivotField axis="axisRow" measureFilter="1"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1">
    <i t="grand">
      <x/>
    </i>
  </rowItems>
  <colItems count="1">
    <i/>
  </colItems>
  <dataFields count="1">
    <dataField name="Total # of Incidents" fld="5" subtotal="count" baseField="0" baseItem="0"/>
  </dataFields>
  <formats count="2">
    <format dxfId="478">
      <pivotArea outline="0" collapsedLevelsAreSubtotals="1" fieldPosition="0"/>
    </format>
    <format dxfId="477">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9"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name="T_Sum_4" cacheId="22"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Activity">
  <location ref="E48:F49"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6"/>
  </rowFields>
  <rowItems count="1">
    <i t="grand">
      <x/>
    </i>
  </rowItems>
  <colItems count="1">
    <i/>
  </colItems>
  <dataFields count="1">
    <dataField name="Total # of Incidents" fld="6" subtotal="count" baseField="6" baseItem="7"/>
  </dataFields>
  <formats count="2">
    <format dxfId="480">
      <pivotArea outline="0" collapsedLevelsAreSubtotals="1" fieldPosition="0"/>
    </format>
    <format dxfId="479">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6"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name="T_Sum_8" cacheId="22"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3" rowHeaderCaption="Administrative Follow-Up">
  <location ref="E140:F141"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dataField="1" showAll="0"/>
    <pivotField showAll="0"/>
    <pivotField showAll="0"/>
    <pivotField showAll="0"/>
    <pivotField showAll="0" defaultSubtotal="0"/>
    <pivotField axis="axisRow" measureFilter="1" sortType="descending" defaultSubtotal="0">
      <items count="1">
        <item x="0"/>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0"/>
  </rowFields>
  <rowItems count="1">
    <i t="grand">
      <x/>
    </i>
  </rowItems>
  <colItems count="1">
    <i/>
  </colItems>
  <dataFields count="1">
    <dataField name="Total # of Incidents" fld="5" subtotal="count" baseField="0" baseItem="0"/>
  </dataFields>
  <formats count="2">
    <format dxfId="482">
      <pivotArea outline="0" collapsedLevelsAreSubtotals="1" fieldPosition="0"/>
    </format>
    <format dxfId="481">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10"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name="T_Sum_5" cacheId="22"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Others Involved">
  <location ref="E71:F72"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1">
    <i t="grand">
      <x/>
    </i>
  </rowItems>
  <colItems count="1">
    <i/>
  </colItems>
  <dataFields count="1">
    <dataField name="Total # of Incidents" fld="7" subtotal="count" baseField="7" baseItem="4"/>
  </dataFields>
  <formats count="2">
    <format dxfId="484">
      <pivotArea outline="0" collapsedLevelsAreSubtotals="1" fieldPosition="0"/>
    </format>
    <format dxfId="48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7"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name="T_Sum_9" cacheId="22" applyNumberFormats="0" applyBorderFormats="0" applyFontFormats="0" applyPatternFormats="0" applyAlignmentFormats="0" applyWidthHeightFormats="1" dataCaption="Values" missingCaption="0" updatedVersion="6" minRefreshableVersion="3" itemPrintTitles="1" createdVersion="5" indent="0" outline="1" outlineData="1" multipleFieldFilters="0" chartFormat="17" rowHeaderCaption="Time">
  <location ref="E161:F164" firstHeaderRow="1" firstDataRow="1" firstDataCol="1"/>
  <pivotFields count="19">
    <pivotField showAll="0">
      <items count="2">
        <item x="0"/>
        <item t="default"/>
      </items>
    </pivotField>
    <pivotField showAll="0"/>
    <pivotField showAll="0"/>
    <pivotField showAll="0"/>
    <pivotField showAll="0" sortType="ascending"/>
    <pivotField dataField="1"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name="TimebyDay" axis="axisRow" showAll="0" sortType="ascending" defaultSubtotal="0">
      <items count="2">
        <item x="0"/>
        <item x="1"/>
      </items>
    </pivotField>
  </pivotFields>
  <rowFields count="1">
    <field x="18"/>
  </rowFields>
  <rowItems count="3">
    <i>
      <x/>
    </i>
    <i>
      <x v="1"/>
    </i>
    <i t="grand">
      <x/>
    </i>
  </rowItems>
  <colItems count="1">
    <i/>
  </colItems>
  <dataFields count="1">
    <dataField name="Total # of Incidents" fld="5" subtotal="count" baseField="0" baseItem="0"/>
  </dataFields>
  <formats count="1">
    <format dxfId="485">
      <pivotArea dataOnly="0" labelOnly="1" fieldPosition="0">
        <references count="1">
          <reference field="18" count="1">
            <x v="1"/>
          </reference>
        </references>
      </pivotArea>
    </format>
  </formats>
  <chartFormats count="1">
    <chartFormat chart="3" format="4" series="1">
      <pivotArea type="data" outline="0" fieldPosition="0">
        <references count="1">
          <reference field="4294967294" count="1" selected="0">
            <x v="0"/>
          </reference>
        </references>
      </pivotArea>
    </chartFormat>
  </chartFormats>
  <pivotTableStyleInfo name="PivotStyleLight1"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name="T_Sum_1" cacheId="22"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chartFormat="5" rowHeaderCaption="Month">
  <location ref="E3:F5" firstHeaderRow="1" firstDataRow="1" firstDataCol="1"/>
  <pivotFields count="19">
    <pivotField multipleItemSelectionAllowed="1" showAll="0">
      <items count="2">
        <item x="0"/>
        <item t="default"/>
      </items>
    </pivotField>
    <pivotField multipleItemSelectionAllowed="1" showAll="0"/>
    <pivotField axis="axisRow" nonAutoSortDefault="1">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dataFields count="1">
    <dataField name="Total # of Incidents" fld="5" subtotal="count" baseField="2" baseItem="10"/>
  </dataFields>
  <formats count="2">
    <format dxfId="487">
      <pivotArea outline="0" collapsedLevelsAreSubtotals="1" fieldPosition="0"/>
    </format>
    <format dxfId="486">
      <pivotArea dataOnly="0" labelOnly="1" outline="0" axis="axisValues" fieldPosition="0"/>
    </format>
  </formats>
  <chartFormats count="1">
    <chartFormat chart="0" format="5"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name="T_Sum_3" cacheId="22" applyNumberFormats="0" applyBorderFormats="0" applyFontFormats="0" applyPatternFormats="0" applyAlignmentFormats="0" applyWidthHeightFormats="1" dataCaption="Values" missingCaption="0" updatedVersion="6" minRefreshableVersion="3" colGrandTotals="0" itemPrintTitles="1" createdVersion="5" indent="0" outline="1" outlineData="1" multipleFieldFilters="0" chartFormat="2" rowHeaderCaption="Problem Behavior">
  <location ref="E25:F26" firstHeaderRow="1" firstDataRow="1" firstDataCol="1"/>
  <pivotFields count="19">
    <pivotField multipleItemSelectionAllowed="1" showAll="0">
      <items count="2">
        <item x="0"/>
        <item t="default"/>
      </items>
    </pivotField>
    <pivotField multipleItemSelectionAllowed="1" showAll="0"/>
    <pivotField showAll="0"/>
    <pivotField showAll="0"/>
    <pivotField showAll="0"/>
    <pivotField axis="axisRow" dataField="1"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1">
    <i t="grand">
      <x/>
    </i>
  </rowItems>
  <colItems count="1">
    <i/>
  </colItems>
  <dataFields count="1">
    <dataField name="Total # of Incidents" fld="5" subtotal="count" baseField="5" baseItem="5"/>
  </dataFields>
  <formats count="2">
    <format dxfId="489">
      <pivotArea outline="0" collapsedLevelsAreSubtotals="1" fieldPosition="0"/>
    </format>
    <format dxfId="488">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filters count="1">
    <filter fld="5" type="valueGreaterThan" evalOrder="-1" id="1"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name="T_Sum_2" cacheId="22" applyNumberFormats="0" applyBorderFormats="0" applyFontFormats="0" applyPatternFormats="0" applyAlignmentFormats="0" applyWidthHeightFormats="1" dataCaption="Values" updatedVersion="6" minRefreshableVersion="3" colGrandTotals="0" itemPrintTitles="1" createdVersion="5" indent="0" outline="1" outlineData="1" multipleFieldFilters="0" chartFormat="12" rowHeaderCaption="Child ID" colHeaderCaption="Class ID">
  <location ref="O3:P6" firstHeaderRow="1" firstDataRow="2" firstDataCol="1"/>
  <pivotFields count="19">
    <pivotField axis="axisCol" multipleItemSelectionAllowed="1" showAll="0">
      <items count="2">
        <item x="0"/>
        <item t="default"/>
      </items>
    </pivotField>
    <pivotField axis="axisRow" showAll="0"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dataField="1" showAll="0"/>
    <pivotField showAll="0"/>
    <pivotField showAll="0"/>
    <pivotField showAl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
  </rowFields>
  <rowItems count="2">
    <i>
      <x/>
    </i>
    <i t="grand">
      <x/>
    </i>
  </rowItems>
  <colFields count="1">
    <field x="0"/>
  </colFields>
  <colItems count="1">
    <i>
      <x/>
    </i>
  </colItems>
  <dataFields count="1">
    <dataField name="Total # of Incidents" fld="5" subtotal="count" baseField="0" baseItem="0"/>
  </dataFields>
  <formats count="2">
    <format dxfId="491">
      <pivotArea outline="0" collapsedLevelsAreSubtotals="1" fieldPosition="0"/>
    </format>
    <format dxfId="490">
      <pivotArea dataOnly="0" labelOnly="1" fieldPosition="0">
        <references count="1">
          <reference field="0" count="0"/>
        </references>
      </pivotArea>
    </format>
  </formats>
  <pivotTableStyleInfo name="PivotStyleLight5"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name="Child_Admin FollowUp"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Administrative Follow-Up">
  <location ref="E140:F142" firstHeaderRow="1" firstDataRow="1" firstDataCol="1"/>
  <pivotFields count="19">
    <pivotField showAll="0"/>
    <pivotField multipleItemSelectionAllowed="1" showAll="0">
      <items count="2">
        <item x="0"/>
        <item t="default"/>
      </items>
    </pivotField>
    <pivotField showAll="0"/>
    <pivotField showAll="0"/>
    <pivotField showAll="0"/>
    <pivotField dataField="1" showAll="0"/>
    <pivotField showAll="0"/>
    <pivotField showAll="0"/>
    <pivotField showAll="0"/>
    <pivotField showAll="0" defaultSubtota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10"/>
  </rowFields>
  <rowItems count="2">
    <i>
      <x/>
    </i>
    <i t="grand">
      <x/>
    </i>
  </rowItems>
  <colItems count="1">
    <i/>
  </colItems>
  <dataFields count="1">
    <dataField name="Total # of Incidents" fld="5" subtotal="count" baseField="0" baseItem="0"/>
  </dataFields>
  <formats count="5">
    <format dxfId="439">
      <pivotArea outline="0" fieldPosition="0"/>
    </format>
    <format dxfId="438">
      <pivotArea dataOnly="0" labelOnly="1" outline="0" axis="axisValues" fieldPosition="0"/>
    </format>
    <format dxfId="437">
      <pivotArea outline="0" collapsedLevelsAreSubtotals="1" fieldPosition="0"/>
    </format>
    <format dxfId="436">
      <pivotArea dataOnly="0" labelOnly="1" outline="0" axis="axisValues" fieldPosition="0"/>
    </format>
    <format dxfId="435">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name="Child_Poss Mot"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Possible Motivation">
  <location ref="E94:F96" firstHeaderRow="1" firstDataRow="1" firstDataCol="1"/>
  <pivotFields count="19">
    <pivotField showAll="0"/>
    <pivotField multipleItemSelectionAllowed="1" showAll="0">
      <items count="2">
        <item x="0"/>
        <item t="default"/>
      </items>
    </pivotField>
    <pivotField showAll="0"/>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8"/>
  </rowFields>
  <rowItems count="2">
    <i>
      <x/>
    </i>
    <i t="grand">
      <x/>
    </i>
  </rowItems>
  <colItems count="1">
    <i/>
  </colItems>
  <dataFields count="1">
    <dataField name="Total # of Incidents" fld="8" subtotal="count" baseField="0" baseItem="0"/>
  </dataFields>
  <formats count="5">
    <format dxfId="444">
      <pivotArea outline="0" fieldPosition="0"/>
    </format>
    <format dxfId="443">
      <pivotArea dataOnly="0" labelOnly="1" outline="0" axis="axisValues" fieldPosition="0"/>
    </format>
    <format dxfId="442">
      <pivotArea outline="0" collapsedLevelsAreSubtotals="1" fieldPosition="0"/>
    </format>
    <format dxfId="441">
      <pivotArea dataOnly="0" labelOnly="1" outline="0" axis="axisValues" fieldPosition="0"/>
    </format>
    <format dxfId="440">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name="Child_FrequencyByDay"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2" rowHeaderCaption="Date">
  <location ref="E162:F164" firstHeaderRow="1" firstDataRow="1" firstDataCol="1"/>
  <pivotFields count="19">
    <pivotField showAll="0"/>
    <pivotField showAll="0">
      <items count="2">
        <item x="0"/>
        <item t="default"/>
      </items>
    </pivotField>
    <pivotField showAll="0"/>
    <pivotField axis="axisRow">
      <items count="2">
        <item x="0"/>
        <item t="default"/>
      </items>
    </pivotField>
    <pivotField showAll="0"/>
    <pivotField dataField="1"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3"/>
  </rowFields>
  <rowItems count="2">
    <i>
      <x/>
    </i>
    <i t="grand">
      <x/>
    </i>
  </rowItems>
  <colItems count="1">
    <i/>
  </colItems>
  <dataFields count="1">
    <dataField name="Total # of Incidents" fld="5" subtotal="count" baseField="0" baseItem="0"/>
  </dataFields>
  <formats count="3">
    <format dxfId="447">
      <pivotArea outline="0" collapsedLevelsAreSubtotals="1" fieldPosition="0"/>
    </format>
    <format dxfId="446">
      <pivotArea dataOnly="0" labelOnly="1" outline="0" axis="axisValues" fieldPosition="0"/>
    </format>
    <format dxfId="445">
      <pivotArea dataOnly="0" labelOnly="1" outline="0" axis="axisValues" fieldPosition="0"/>
    </format>
  </formats>
  <chartFormats count="1">
    <chartFormat chart="0" format="10"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name="Child_Others Involved"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Others Involved">
  <location ref="E71:F73" firstHeaderRow="1" firstDataRow="1" firstDataCol="1"/>
  <pivotFields count="19">
    <pivotField showAll="0"/>
    <pivotField multipleItemSelectionAllowed="1" showAll="0">
      <items count="2">
        <item x="0"/>
        <item t="default"/>
      </items>
    </pivotField>
    <pivotField showAll="0"/>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7"/>
  </rowFields>
  <rowItems count="2">
    <i>
      <x/>
    </i>
    <i t="grand">
      <x/>
    </i>
  </rowItems>
  <colItems count="1">
    <i/>
  </colItems>
  <dataFields count="1">
    <dataField name="Total # of Incidents" fld="7" subtotal="count" baseField="0" baseItem="0"/>
  </dataFields>
  <formats count="5">
    <format dxfId="452">
      <pivotArea dataOnly="0" labelOnly="1" outline="0" axis="axisValues" fieldPosition="0"/>
    </format>
    <format dxfId="451">
      <pivotArea outline="0" fieldPosition="0"/>
    </format>
    <format dxfId="450">
      <pivotArea outline="0" collapsedLevelsAreSubtotals="1" fieldPosition="0"/>
    </format>
    <format dxfId="449">
      <pivotArea dataOnly="0" labelOnly="1" outline="0" axis="axisValues" fieldPosition="0"/>
    </format>
    <format dxfId="448">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name="Child Information" cacheId="22" applyNumberFormats="0" applyBorderFormats="0" applyFontFormats="0" applyPatternFormats="0" applyAlignmentFormats="0" applyWidthHeightFormats="1" dataCaption="Values" updatedVersion="6" minRefreshableVersion="3" useAutoFormatting="1" rowGrandTotals="0" colGrandTotals="0" itemPrintTitles="1" createdVersion="6" indent="0" outline="1" outlineData="1" multipleFieldFilters="0" rowHeaderCaption="Child Information">
  <location ref="O3:O10" firstHeaderRow="1" firstDataRow="1" firstDataCol="1"/>
  <pivotFields count="19">
    <pivotField showAll="0"/>
    <pivotField axis="axisRow" showAll="0">
      <items count="2">
        <item x="0"/>
        <item t="default"/>
      </items>
    </pivotField>
    <pivotField showAll="0"/>
    <pivotField showAll="0"/>
    <pivotField showAll="0"/>
    <pivotField showAll="0"/>
    <pivotField showAll="0"/>
    <pivotField showAll="0"/>
    <pivotField showAll="0"/>
    <pivotField showAll="0"/>
    <pivotField showAll="0"/>
    <pivotField showAll="0"/>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axis="axisRow" showAll="0">
      <items count="2">
        <item x="0"/>
        <item t="default"/>
      </items>
    </pivotField>
    <pivotField showAll="0" defaultSubtotal="0"/>
  </pivotFields>
  <rowFields count="7">
    <field x="1"/>
    <field x="12"/>
    <field x="13"/>
    <field x="14"/>
    <field x="15"/>
    <field x="16"/>
    <field x="17"/>
  </rowFields>
  <rowItems count="7">
    <i>
      <x/>
    </i>
    <i r="1">
      <x/>
    </i>
    <i r="2">
      <x/>
    </i>
    <i r="3">
      <x/>
    </i>
    <i r="4">
      <x/>
    </i>
    <i r="5">
      <x/>
    </i>
    <i r="6">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name="Child_Activity"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Activity">
  <location ref="E48:F50" firstHeaderRow="1" firstDataRow="1" firstDataCol="1"/>
  <pivotFields count="19">
    <pivotField showAll="0"/>
    <pivotField multipleItemSelectionAllowed="1" showAll="0">
      <items count="2">
        <item x="0"/>
        <item t="default"/>
      </items>
    </pivotField>
    <pivotField showAll="0"/>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6"/>
  </rowFields>
  <rowItems count="2">
    <i>
      <x/>
    </i>
    <i t="grand">
      <x/>
    </i>
  </rowItems>
  <colItems count="1">
    <i/>
  </colItems>
  <dataFields count="1">
    <dataField name="Total # of Incidents" fld="6" subtotal="count" baseField="0" baseItem="0"/>
  </dataFields>
  <formats count="5">
    <format dxfId="457">
      <pivotArea outline="0" fieldPosition="0"/>
    </format>
    <format dxfId="456">
      <pivotArea dataOnly="0" labelOnly="1" outline="0" axis="axisValues" fieldPosition="0"/>
    </format>
    <format dxfId="455">
      <pivotArea outline="0" collapsedLevelsAreSubtotals="1" fieldPosition="0"/>
    </format>
    <format dxfId="454">
      <pivotArea dataOnly="0" labelOnly="1" outline="0" axis="axisValues" fieldPosition="0"/>
    </format>
    <format dxfId="453">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name="Child_ProbBeh"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Problem Behavior">
  <location ref="E25:F27" firstHeaderRow="1" firstDataRow="1" firstDataCol="1"/>
  <pivotFields count="19">
    <pivotField showAll="0"/>
    <pivotField multipleItemSelectionAllowed="1" showAll="0">
      <items count="2">
        <item x="0"/>
        <item t="default"/>
      </items>
    </pivotField>
    <pivotField showAll="0"/>
    <pivotField showAll="0"/>
    <pivotField showAll="0"/>
    <pivotField axis="axisRow" dataField="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2">
    <i>
      <x/>
    </i>
    <i t="grand">
      <x/>
    </i>
  </rowItems>
  <colItems count="1">
    <i/>
  </colItems>
  <dataFields count="1">
    <dataField name="Total # of Incidents" fld="5" subtotal="count" baseField="0" baseItem="0"/>
  </dataFields>
  <formats count="6">
    <format dxfId="463">
      <pivotArea fieldPosition="0">
        <references count="1">
          <reference field="5" count="0"/>
        </references>
      </pivotArea>
    </format>
    <format dxfId="462">
      <pivotArea dataOnly="0" labelOnly="1" outline="0" axis="axisValues" fieldPosition="0"/>
    </format>
    <format dxfId="461">
      <pivotArea grandRow="1" outline="0" fieldPosition="0"/>
    </format>
    <format dxfId="460">
      <pivotArea outline="0" collapsedLevelsAreSubtotals="1" fieldPosition="0"/>
    </format>
    <format dxfId="459">
      <pivotArea dataOnly="0" labelOnly="1" outline="0" axis="axisValues" fieldPosition="0"/>
    </format>
    <format dxfId="458">
      <pivotArea dataOnly="0" labelOnly="1" outline="0" axis="axisValues" fieldPosition="0"/>
    </format>
  </formats>
  <chartFormats count="1">
    <chartFormat chart="0" format="2"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name="Child_Total"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Month">
  <location ref="E3:F5" firstHeaderRow="1" firstDataRow="1" firstDataCol="1"/>
  <pivotFields count="19">
    <pivotField showAll="0"/>
    <pivotField multipleItemSelectionAllowed="1" showAll="0">
      <items count="2">
        <item x="0"/>
        <item t="default"/>
      </items>
    </pivotField>
    <pivotField axis="axisRow">
      <items count="2">
        <item x="0"/>
        <item t="default"/>
      </items>
    </pivotField>
    <pivotField showAll="0"/>
    <pivotField showAll="0"/>
    <pivotField dataField="1"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2"/>
  </rowFields>
  <rowItems count="2">
    <i>
      <x/>
    </i>
    <i t="grand">
      <x/>
    </i>
  </rowItems>
  <colItems count="1">
    <i/>
  </colItems>
  <dataFields count="1">
    <dataField name="Total # of Incidents" fld="5" subtotal="count" baseField="0" baseItem="0"/>
  </dataFields>
  <formats count="6">
    <format dxfId="469">
      <pivotArea dataOnly="0" outline="0" axis="axisValues" fieldPosition="0"/>
    </format>
    <format dxfId="468">
      <pivotArea outline="0" fieldPosition="0"/>
    </format>
    <format dxfId="467">
      <pivotArea dataOnly="0" labelOnly="1" outline="0" axis="axisValues" fieldPosition="0"/>
    </format>
    <format dxfId="466">
      <pivotArea outline="0" collapsedLevelsAreSubtotals="1" fieldPosition="0"/>
    </format>
    <format dxfId="465">
      <pivotArea dataOnly="0" labelOnly="1" outline="0" axis="axisValues" fieldPosition="0"/>
    </format>
    <format dxfId="464">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name="Child_Strat Resp" cacheId="22" applyNumberFormats="0" applyBorderFormats="0" applyFontFormats="0" applyPatternFormats="0" applyAlignmentFormats="0" applyWidthHeightFormats="1" dataCaption="Values" grandTotalCaption="Total" missingCaption="0" updatedVersion="6" minRefreshableVersion="3" itemPrintTitles="1" createdVersion="5" indent="0" outline="1" outlineData="1" multipleFieldFilters="0" chartFormat="1" rowHeaderCaption="Response">
  <location ref="E117:F119" firstHeaderRow="1" firstDataRow="1" firstDataCol="1"/>
  <pivotFields count="19">
    <pivotField showAll="0"/>
    <pivotField multipleItemSelectionAllowed="1" showAll="0">
      <items count="2">
        <item x="0"/>
        <item t="default"/>
      </items>
    </pivotField>
    <pivotField showAll="0"/>
    <pivotField showAll="0"/>
    <pivotField showAll="0"/>
    <pivotField dataField="1" showAll="0"/>
    <pivotField showAll="0"/>
    <pivotField showAll="0"/>
    <pivotField showAll="0"/>
    <pivotField axis="axisRow" sortType="descending" defaultSubtotal="0">
      <items count="1">
        <item x="0"/>
      </items>
      <autoSortScope>
        <pivotArea dataOnly="0" outline="0" fieldPosition="0">
          <references count="1">
            <reference field="4294967294" count="1" selected="0">
              <x v="0"/>
            </reference>
          </references>
        </pivotArea>
      </autoSortScope>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9"/>
  </rowFields>
  <rowItems count="2">
    <i>
      <x/>
    </i>
    <i t="grand">
      <x/>
    </i>
  </rowItems>
  <colItems count="1">
    <i/>
  </colItems>
  <dataFields count="1">
    <dataField name="Total # of Incidents" fld="5" subtotal="count" baseField="0" baseItem="0"/>
  </dataFields>
  <formats count="5">
    <format dxfId="474">
      <pivotArea outline="0" fieldPosition="0"/>
    </format>
    <format dxfId="473">
      <pivotArea dataOnly="0" labelOnly="1" outline="0" axis="axisValues" fieldPosition="0"/>
    </format>
    <format dxfId="472">
      <pivotArea outline="0" collapsedLevelsAreSubtotals="1" fieldPosition="0"/>
    </format>
    <format dxfId="471">
      <pivotArea dataOnly="0" labelOnly="1" outline="0" axis="axisValues" fieldPosition="0"/>
    </format>
    <format dxfId="470">
      <pivotArea dataOnly="0" labelOnly="1" outline="0" axis="axisValues" fieldPosition="0"/>
    </format>
  </formats>
  <chartFormats count="1">
    <chartFormat chart="0" format="3" series="1">
      <pivotArea type="data" outline="0" fieldPosition="0">
        <references count="1">
          <reference field="4294967294" count="1" selected="0">
            <x v="0"/>
          </reference>
        </references>
      </pivotArea>
    </chartFormat>
  </chartFormats>
  <pivotTableStyleInfo name="PivotStyleLight4" showRowHeaders="1" showColHeaders="1" showRowStripes="1" showColStripes="0" showLastColumn="1"/>
  <extLs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name="PivotTable2" cacheId="22" applyNumberFormats="0" applyBorderFormats="0" applyFontFormats="0" applyPatternFormats="0" applyAlignmentFormats="0" applyWidthHeightFormats="1" dataCaption="Values" updatedVersion="6" minRefreshableVersion="3" useAutoFormatting="1" itemPrintTitles="1" createdVersion="5" indent="0" outline="1" outlineData="1" multipleFieldFilters="0" chartFormat="3" rowHeaderCaption="Classroom ID">
  <location ref="I3:K4" firstHeaderRow="0" firstDataRow="1" firstDataCol="1"/>
  <pivotFields count="19">
    <pivotField axis="axisRow" showAll="0" measureFilter="1" sortType="descending">
      <items count="2">
        <item x="0"/>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dataField="1" showAll="0">
      <items count="2">
        <item x="0"/>
        <item t="default"/>
      </items>
    </pivotField>
    <pivotField showAll="0">
      <items count="2">
        <item x="0"/>
        <item t="default"/>
      </items>
    </pivotField>
    <pivotField showAll="0">
      <items count="2">
        <item x="0"/>
        <item t="default"/>
      </items>
    </pivotField>
    <pivotField showAll="0">
      <items count="2">
        <item x="0"/>
        <item t="default"/>
      </items>
    </pivotField>
    <pivotField showAll="0" defaultSubtotal="0">
      <items count="1">
        <item x="0"/>
      </items>
    </pivotField>
    <pivotField showAll="0" defaultSubtotal="0">
      <items count="1">
        <item x="0"/>
      </items>
    </pivotField>
    <pivotField showAll="0"/>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items count="1">
        <item x="0"/>
      </items>
    </pivotField>
    <pivotField showAll="0" defaultSubtotal="0"/>
    <pivotField showAll="0" defaultSubtotal="0"/>
  </pivotFields>
  <rowFields count="1">
    <field x="0"/>
  </rowFields>
  <rowItems count="1">
    <i t="grand">
      <x/>
    </i>
  </rowItems>
  <colFields count="1">
    <field x="-2"/>
  </colFields>
  <colItems count="2">
    <i>
      <x/>
    </i>
    <i i="1">
      <x v="1"/>
    </i>
  </colItems>
  <dataFields count="2">
    <dataField name="% of Total Incidents" fld="5" subtotal="count" showDataAs="percentOfTotal" baseField="0" baseItem="0" numFmtId="10"/>
    <dataField name="Total # of Incidents" fld="5" subtotal="count" baseField="0" baseItem="0"/>
  </dataFields>
  <formats count="2">
    <format dxfId="434">
      <pivotArea outline="0" collapsedLevelsAreSubtotals="1" fieldPosition="0"/>
    </format>
    <format dxfId="433">
      <pivotArea outline="0" fieldPosition="0">
        <references count="1">
          <reference field="4294967294" count="1">
            <x v="0"/>
          </reference>
        </references>
      </pivotArea>
    </format>
  </formats>
  <pivotTableStyleInfo name="PivotStyleLight4" showRowHeaders="1" showColHeaders="1" showRowStripes="1" showColStripes="0" showLastColumn="1"/>
  <filters count="1">
    <filter fld="0" type="valueGreaterThan" evalOrder="-1" id="2" iMeasureFld="0">
      <autoFilter ref="A1">
        <filterColumn colId="0">
          <customFilters>
            <customFilter operator="greaterThan"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name="ISS_OSS_Expulsion" cacheId="33" applyNumberFormats="0" applyBorderFormats="0" applyFontFormats="0" applyPatternFormats="0" applyAlignmentFormats="0" applyWidthHeightFormats="1" dataCaption="Values" updatedVersion="6" minRefreshableVersion="3" rowGrandTotals="0" colGrandTotals="0" itemPrintTitles="1" createdVersion="5" indent="0" outline="1" outlineData="1" multipleFieldFilters="0" rowHeaderCaption="Child ID">
  <location ref="B17:E21" firstHeaderRow="0" firstDataRow="1" firstDataCol="1"/>
  <pivotFields count="26">
    <pivotField showAll="0" defaultSubtotal="0"/>
    <pivotField axis="axisRow" showAll="0">
      <items count="2">
        <item x="0"/>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items count="2">
        <item x="0"/>
        <item t="default"/>
      </items>
    </pivotField>
    <pivotField axis="axisRow" showAll="0">
      <items count="2">
        <item x="0"/>
        <item t="default"/>
      </items>
    </pivotField>
    <pivotField axis="axisRow" showAll="0">
      <items count="2">
        <item x="0"/>
        <item t="default"/>
      </items>
    </pivotField>
    <pivotField showAll="0" defaultSubtotal="0">
      <items count="1">
        <item x="0"/>
      </items>
    </pivotField>
    <pivotField showAll="0" defaultSubtotal="0">
      <items count="1">
        <item x="0"/>
      </items>
    </pivotField>
    <pivotField showAll="0" defaultSubtotal="0"/>
    <pivotField showAll="0" defaultSubtotal="0"/>
    <pivotField showAll="0" defaultSubtotal="0"/>
    <pivotField showAll="0" defaultSubtotal="0"/>
    <pivotField dataField="1" showAll="0" defaultSubtotal="0">
      <items count="1">
        <item x="0"/>
      </items>
    </pivotField>
    <pivotField showAll="0" defaultSubtotal="0"/>
    <pivotField showAll="0" defaultSubtotal="0"/>
    <pivotField dataField="1" showAll="0" defaultSubtotal="0">
      <items count="1">
        <item x="0"/>
      </items>
    </pivotField>
    <pivotField dataField="1" showAll="0" defaultSubtotal="0">
      <items count="1">
        <item x="0"/>
      </items>
    </pivotField>
  </pivotFields>
  <rowFields count="4">
    <field x="1"/>
    <field x="12"/>
    <field x="14"/>
    <field x="13"/>
  </rowFields>
  <rowItems count="4">
    <i>
      <x/>
    </i>
    <i r="1">
      <x/>
    </i>
    <i r="2">
      <x/>
    </i>
    <i r="3">
      <x/>
    </i>
  </rowItems>
  <colFields count="1">
    <field x="-2"/>
  </colFields>
  <colItems count="3">
    <i>
      <x/>
    </i>
    <i i="1">
      <x v="1"/>
    </i>
    <i i="2">
      <x v="2"/>
    </i>
  </colItems>
  <dataFields count="3">
    <dataField name="In-School Suspension" fld="21" baseField="14" baseItem="0"/>
    <dataField name="Out-of-School Suspension" fld="24" baseField="0" baseItem="0"/>
    <dataField name="Expulsion " fld="25" baseField="0" baseItem="0"/>
  </dataFields>
  <formats count="2">
    <format dxfId="380">
      <pivotArea outline="0" collapsedLevelsAreSubtotals="1" fieldPosition="0"/>
    </format>
    <format dxfId="379">
      <pivotArea dataOnly="0" labelOnly="1" outline="0" fieldPosition="0">
        <references count="1">
          <reference field="4294967294" count="3">
            <x v="0"/>
            <x v="1"/>
            <x v="2"/>
          </reference>
        </references>
      </pivotArea>
    </format>
  </formats>
  <pivotTableStyleInfo name="PivotStyleLight4" showRowHeaders="1" showColHeaders="1" showRowStripes="0" showColStripes="1"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Classroom_ID5" sourceName="Classroom ID">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Classroom_ID7" sourceName="Classroom ID">
  <pivotTables>
    <pivotTable tabId="23"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23"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Month2" sourceName="Month">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Race" sourceName="Race">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Activity" sourceName="Activity">
  <pivotTables>
    <pivotTable tabId="18" name="PivotTable2"/>
  </pivotTables>
  <data>
    <tabular pivotCacheId="14" showMissing="0">
      <items count="1">
        <i x="0"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Problem_Behavior2" sourceName="Problem Behavior">
  <pivotTables>
    <pivotTable tabId="16" name="PivotTable1"/>
  </pivotTables>
  <data>
    <tabular pivotCacheId="14" showMissing="0">
      <items count="1">
        <i x="0"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Others_Involved" sourceName="Others Involved">
  <pivotTables>
    <pivotTable tabId="19" name="PivotTable2"/>
  </pivotTables>
  <data>
    <tabular pivotCacheId="14" showMissing="0">
      <items count="1">
        <i x="0"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ossible_Motivation1" sourceName="Possible Motivation">
  <pivotTables>
    <pivotTable tabId="20" name="PivotTable3"/>
  </pivotTables>
  <data>
    <tabular pivotCacheId="14">
      <items count="1">
        <i x="0"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Strategy_Response__most_intrusive1" sourceName="Strategy/Response (most intrusive)">
  <pivotTables>
    <pivotTable tabId="21" name="PivotTable4"/>
  </pivotTables>
  <data>
    <tabular pivotCacheId="14" showMissing="0">
      <items count="1">
        <i x="0"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Administrative_Follow_Up__most_intrusive1" sourceName="Administrative Follow-Up (most intrusive)">
  <pivotTables>
    <pivotTable tabId="22" name="PivotTable5"/>
  </pivotTables>
  <data>
    <tabular pivotCacheId="14">
      <items count="1">
        <i x="0" s="1" nd="1"/>
      </items>
    </tabular>
  </data>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mc:Ignorable="x" name="Slicer_Child_ID1" sourceName="Child ID">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mc:Ignorable="x" name="Slicer_Month7" sourceName="Month">
  <pivotTables>
    <pivotTable tabId="52" name="Teacher Incidents"/>
  </pivotTables>
  <data>
    <tabular pivotCacheId="14" showMissing="0">
      <items count="1">
        <i x="0" s="1" nd="1"/>
      </items>
    </tabular>
  </data>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mc:Ignorable="x" name="Slicer_Gender" sourceName="Gender">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mc:Ignorable="x" name="Slicer_DLL" sourceName="DLL">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mc:Ignorable="x" name="Slicer_IEP" sourceName="IEP">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mc:Ignorable="x" name="Slicer_Ethnicity" sourceName="Ethnicity">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8.xml><?xml version="1.0" encoding="utf-8"?>
<slicerCacheDefinition xmlns="http://schemas.microsoft.com/office/spreadsheetml/2009/9/main" xmlns:mc="http://schemas.openxmlformats.org/markup-compatibility/2006" xmlns:x="http://schemas.openxmlformats.org/spreadsheetml/2006/main" mc:Ignorable="x" name="Slicer_Race7" sourceName="Race">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19.xml><?xml version="1.0" encoding="utf-8"?>
<slicerCacheDefinition xmlns="http://schemas.microsoft.com/office/spreadsheetml/2009/9/main" xmlns:mc="http://schemas.openxmlformats.org/markup-compatibility/2006" xmlns:x="http://schemas.openxmlformats.org/spreadsheetml/2006/main" mc:Ignorable="x" name="Slicer_Enrollment_Status" sourceName="Enrollment Status">
  <pivotTables>
    <pivotTable tabId="52" name="Teacher Incidents"/>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0.xml><?xml version="1.0" encoding="utf-8"?>
<slicerCacheDefinition xmlns="http://schemas.microsoft.com/office/spreadsheetml/2009/9/main" xmlns:mc="http://schemas.openxmlformats.org/markup-compatibility/2006" xmlns:x="http://schemas.openxmlformats.org/spreadsheetml/2006/main" mc:Ignorable="x" name="Slicer_Ethnicity1" sourceName="Ethnicity">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1.xml><?xml version="1.0" encoding="utf-8"?>
<slicerCacheDefinition xmlns="http://schemas.microsoft.com/office/spreadsheetml/2009/9/main" xmlns:mc="http://schemas.openxmlformats.org/markup-compatibility/2006" xmlns:x="http://schemas.openxmlformats.org/spreadsheetml/2006/main" mc:Ignorable="x" name="Slicer_Gender3" sourceName="Gender">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2.xml><?xml version="1.0" encoding="utf-8"?>
<slicerCacheDefinition xmlns="http://schemas.microsoft.com/office/spreadsheetml/2009/9/main" xmlns:mc="http://schemas.openxmlformats.org/markup-compatibility/2006" xmlns:x="http://schemas.openxmlformats.org/spreadsheetml/2006/main" mc:Ignorable="x" name="Slicer_DLL3" sourceName="DLL">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3.xml><?xml version="1.0" encoding="utf-8"?>
<slicerCacheDefinition xmlns="http://schemas.microsoft.com/office/spreadsheetml/2009/9/main" xmlns:mc="http://schemas.openxmlformats.org/markup-compatibility/2006" xmlns:x="http://schemas.openxmlformats.org/spreadsheetml/2006/main" mc:Ignorable="x" name="Slicer_IEP3" sourceName="IEP">
  <pivotTables>
    <pivotTable tabId="16" name="Prob Beh 1"/>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4.xml><?xml version="1.0" encoding="utf-8"?>
<slicerCacheDefinition xmlns="http://schemas.microsoft.com/office/spreadsheetml/2009/9/main" xmlns:mc="http://schemas.openxmlformats.org/markup-compatibility/2006" xmlns:x="http://schemas.openxmlformats.org/spreadsheetml/2006/main" mc:Ignorable="x" name="Slicer_Problem_Behavior" sourceName="Problem Behavior">
  <pivotTables>
    <pivotTable tabId="16" name="PivotTable2"/>
    <pivotTable tabId="16" name="PivotTable3"/>
    <pivotTable tabId="16" name="PivotTable4"/>
    <pivotTable tabId="16" name="PivotTable5"/>
    <pivotTable tabId="16" name="PivotTable6"/>
  </pivotTables>
  <data>
    <tabular pivotCacheId="14">
      <items count="1">
        <i x="0" s="1" nd="1"/>
      </items>
    </tabular>
  </data>
</slicerCacheDefinition>
</file>

<file path=xl/slicerCaches/slicerCache25.xml><?xml version="1.0" encoding="utf-8"?>
<slicerCacheDefinition xmlns="http://schemas.microsoft.com/office/spreadsheetml/2009/9/main" xmlns:mc="http://schemas.openxmlformats.org/markup-compatibility/2006" xmlns:x="http://schemas.openxmlformats.org/spreadsheetml/2006/main" mc:Ignorable="x" name="Slicer_Gender5" sourceName="Gender">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6.xml><?xml version="1.0" encoding="utf-8"?>
<slicerCacheDefinition xmlns="http://schemas.microsoft.com/office/spreadsheetml/2009/9/main" xmlns:mc="http://schemas.openxmlformats.org/markup-compatibility/2006" xmlns:x="http://schemas.openxmlformats.org/spreadsheetml/2006/main" mc:Ignorable="x" name="Slicer_DLL5" sourceName="DLL">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7.xml><?xml version="1.0" encoding="utf-8"?>
<slicerCacheDefinition xmlns="http://schemas.microsoft.com/office/spreadsheetml/2009/9/main" xmlns:mc="http://schemas.openxmlformats.org/markup-compatibility/2006" xmlns:x="http://schemas.openxmlformats.org/spreadsheetml/2006/main" mc:Ignorable="x" name="Slicer_IEP5" sourceName="IEP">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8.xml><?xml version="1.0" encoding="utf-8"?>
<slicerCacheDefinition xmlns="http://schemas.microsoft.com/office/spreadsheetml/2009/9/main" xmlns:mc="http://schemas.openxmlformats.org/markup-compatibility/2006" xmlns:x="http://schemas.openxmlformats.org/spreadsheetml/2006/main" mc:Ignorable="x" name="Slicer_Ethnicity3" sourceName="Ethnicity">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29.xml><?xml version="1.0" encoding="utf-8"?>
<slicerCacheDefinition xmlns="http://schemas.microsoft.com/office/spreadsheetml/2009/9/main" xmlns:mc="http://schemas.openxmlformats.org/markup-compatibility/2006" xmlns:x="http://schemas.openxmlformats.org/spreadsheetml/2006/main" mc:Ignorable="x" name="Slicer_Race8" sourceName="Race">
  <pivotTables>
    <pivotTable tabId="16" name="PivotTable2"/>
    <pivotTable tabId="16" name="PivotTable3"/>
    <pivotTable tabId="16" name="PivotTable4"/>
    <pivotTable tabId="16" name="PivotTable5"/>
    <pivotTable tabId="16" name="PivotTable6"/>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0.xml><?xml version="1.0" encoding="utf-8"?>
<slicerCacheDefinition xmlns="http://schemas.microsoft.com/office/spreadsheetml/2009/9/main" xmlns:mc="http://schemas.openxmlformats.org/markup-compatibility/2006" xmlns:x="http://schemas.openxmlformats.org/spreadsheetml/2006/main" mc:Ignorable="x" name="Slicer_Classroom_ID4" sourceName="Classroom ID">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1.xml><?xml version="1.0" encoding="utf-8"?>
<slicerCacheDefinition xmlns="http://schemas.microsoft.com/office/spreadsheetml/2009/9/main" xmlns:mc="http://schemas.openxmlformats.org/markup-compatibility/2006" xmlns:x="http://schemas.openxmlformats.org/spreadsheetml/2006/main" mc:Ignorable="x" name="Slicer_Month3" sourceName="Month">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2.xml><?xml version="1.0" encoding="utf-8"?>
<slicerCacheDefinition xmlns="http://schemas.microsoft.com/office/spreadsheetml/2009/9/main" xmlns:mc="http://schemas.openxmlformats.org/markup-compatibility/2006" xmlns:x="http://schemas.openxmlformats.org/spreadsheetml/2006/main" mc:Ignorable="x" name="Slicer_Gender4" sourceName="Gender">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3.xml><?xml version="1.0" encoding="utf-8"?>
<slicerCacheDefinition xmlns="http://schemas.microsoft.com/office/spreadsheetml/2009/9/main" xmlns:mc="http://schemas.openxmlformats.org/markup-compatibility/2006" xmlns:x="http://schemas.openxmlformats.org/spreadsheetml/2006/main" mc:Ignorable="x" name="Slicer_DLL4" sourceName="DLL">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4.xml><?xml version="1.0" encoding="utf-8"?>
<slicerCacheDefinition xmlns="http://schemas.microsoft.com/office/spreadsheetml/2009/9/main" xmlns:mc="http://schemas.openxmlformats.org/markup-compatibility/2006" xmlns:x="http://schemas.openxmlformats.org/spreadsheetml/2006/main" mc:Ignorable="x" name="Slicer_IEP4" sourceName="IEP">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5.xml><?xml version="1.0" encoding="utf-8"?>
<slicerCacheDefinition xmlns="http://schemas.microsoft.com/office/spreadsheetml/2009/9/main" xmlns:mc="http://schemas.openxmlformats.org/markup-compatibility/2006" xmlns:x="http://schemas.openxmlformats.org/spreadsheetml/2006/main" mc:Ignorable="x" name="Slicer_Ethnicity2" sourceName="Ethnicity">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6.xml><?xml version="1.0" encoding="utf-8"?>
<slicerCacheDefinition xmlns="http://schemas.microsoft.com/office/spreadsheetml/2009/9/main" xmlns:mc="http://schemas.openxmlformats.org/markup-compatibility/2006" xmlns:x="http://schemas.openxmlformats.org/spreadsheetml/2006/main" mc:Ignorable="x" name="Slicer_Race1" sourceName="Race">
  <pivotTables>
    <pivotTable tabId="18" name="Activity 1"/>
    <pivotTable tabId="18" name="Activity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7.xml><?xml version="1.0" encoding="utf-8"?>
<slicerCacheDefinition xmlns="http://schemas.microsoft.com/office/spreadsheetml/2009/9/main" xmlns:mc="http://schemas.openxmlformats.org/markup-compatibility/2006" xmlns:x="http://schemas.openxmlformats.org/spreadsheetml/2006/main" mc:Ignorable="x" name="Slicer_Classroom_ID3" sourceName="Classroom ID">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8.xml><?xml version="1.0" encoding="utf-8"?>
<slicerCacheDefinition xmlns="http://schemas.microsoft.com/office/spreadsheetml/2009/9/main" xmlns:mc="http://schemas.openxmlformats.org/markup-compatibility/2006" xmlns:x="http://schemas.openxmlformats.org/spreadsheetml/2006/main" mc:Ignorable="x" name="Slicer_Month4" sourceName="Month">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39.xml><?xml version="1.0" encoding="utf-8"?>
<slicerCacheDefinition xmlns="http://schemas.microsoft.com/office/spreadsheetml/2009/9/main" xmlns:mc="http://schemas.openxmlformats.org/markup-compatibility/2006" xmlns:x="http://schemas.openxmlformats.org/spreadsheetml/2006/main" mc:Ignorable="x" name="Slicer_Gender6" sourceName="Gender">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0.xml><?xml version="1.0" encoding="utf-8"?>
<slicerCacheDefinition xmlns="http://schemas.microsoft.com/office/spreadsheetml/2009/9/main" xmlns:mc="http://schemas.openxmlformats.org/markup-compatibility/2006" xmlns:x="http://schemas.openxmlformats.org/spreadsheetml/2006/main" mc:Ignorable="x" name="Slicer_DLL6" sourceName="DLL">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1.xml><?xml version="1.0" encoding="utf-8"?>
<slicerCacheDefinition xmlns="http://schemas.microsoft.com/office/spreadsheetml/2009/9/main" xmlns:mc="http://schemas.openxmlformats.org/markup-compatibility/2006" xmlns:x="http://schemas.openxmlformats.org/spreadsheetml/2006/main" mc:Ignorable="x" name="Slicer_IEP6" sourceName="IEP">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2.xml><?xml version="1.0" encoding="utf-8"?>
<slicerCacheDefinition xmlns="http://schemas.microsoft.com/office/spreadsheetml/2009/9/main" xmlns:mc="http://schemas.openxmlformats.org/markup-compatibility/2006" xmlns:x="http://schemas.openxmlformats.org/spreadsheetml/2006/main" mc:Ignorable="x" name="Slicer_Ethnicity4" sourceName="Ethnicity">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3.xml><?xml version="1.0" encoding="utf-8"?>
<slicerCacheDefinition xmlns="http://schemas.microsoft.com/office/spreadsheetml/2009/9/main" xmlns:mc="http://schemas.openxmlformats.org/markup-compatibility/2006" xmlns:x="http://schemas.openxmlformats.org/spreadsheetml/2006/main" mc:Ignorable="x" name="Slicer_Race2" sourceName="Race">
  <pivotTables>
    <pivotTable tabId="19" name="Others Involved 1"/>
    <pivotTable tabId="19" name="Others Involved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4.xml><?xml version="1.0" encoding="utf-8"?>
<slicerCacheDefinition xmlns="http://schemas.microsoft.com/office/spreadsheetml/2009/9/main" xmlns:mc="http://schemas.openxmlformats.org/markup-compatibility/2006" xmlns:x="http://schemas.openxmlformats.org/spreadsheetml/2006/main" mc:Ignorable="x" name="Slicer_Classroom_ID2" sourceName="Classroom ID">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5.xml><?xml version="1.0" encoding="utf-8"?>
<slicerCacheDefinition xmlns="http://schemas.microsoft.com/office/spreadsheetml/2009/9/main" xmlns:mc="http://schemas.openxmlformats.org/markup-compatibility/2006" xmlns:x="http://schemas.openxmlformats.org/spreadsheetml/2006/main" mc:Ignorable="x" name="Slicer_Month1" sourceName="Month">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6.xml><?xml version="1.0" encoding="utf-8"?>
<slicerCacheDefinition xmlns="http://schemas.microsoft.com/office/spreadsheetml/2009/9/main" xmlns:mc="http://schemas.openxmlformats.org/markup-compatibility/2006" xmlns:x="http://schemas.openxmlformats.org/spreadsheetml/2006/main" mc:Ignorable="x" name="Slicer_Gender7" sourceName="Gender">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7.xml><?xml version="1.0" encoding="utf-8"?>
<slicerCacheDefinition xmlns="http://schemas.microsoft.com/office/spreadsheetml/2009/9/main" xmlns:mc="http://schemas.openxmlformats.org/markup-compatibility/2006" xmlns:x="http://schemas.openxmlformats.org/spreadsheetml/2006/main" mc:Ignorable="x" name="Slicer_DLL7" sourceName="DLL">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8.xml><?xml version="1.0" encoding="utf-8"?>
<slicerCacheDefinition xmlns="http://schemas.microsoft.com/office/spreadsheetml/2009/9/main" xmlns:mc="http://schemas.openxmlformats.org/markup-compatibility/2006" xmlns:x="http://schemas.openxmlformats.org/spreadsheetml/2006/main" mc:Ignorable="x" name="Slicer_IEP7" sourceName="IEP">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49.xml><?xml version="1.0" encoding="utf-8"?>
<slicerCacheDefinition xmlns="http://schemas.microsoft.com/office/spreadsheetml/2009/9/main" xmlns:mc="http://schemas.openxmlformats.org/markup-compatibility/2006" xmlns:x="http://schemas.openxmlformats.org/spreadsheetml/2006/main" mc:Ignorable="x" name="Slicer_Ethnicity5" sourceName="Ethnicity">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0.xml><?xml version="1.0" encoding="utf-8"?>
<slicerCacheDefinition xmlns="http://schemas.microsoft.com/office/spreadsheetml/2009/9/main" xmlns:mc="http://schemas.openxmlformats.org/markup-compatibility/2006" xmlns:x="http://schemas.openxmlformats.org/spreadsheetml/2006/main" mc:Ignorable="x" name="Slicer_Race3" sourceName="Race">
  <pivotTables>
    <pivotTable tabId="20" name="Possible Mot 1"/>
    <pivotTable tabId="20" name="Possible Mot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1.xml><?xml version="1.0" encoding="utf-8"?>
<slicerCacheDefinition xmlns="http://schemas.microsoft.com/office/spreadsheetml/2009/9/main" xmlns:mc="http://schemas.openxmlformats.org/markup-compatibility/2006" xmlns:x="http://schemas.openxmlformats.org/spreadsheetml/2006/main" mc:Ignorable="x" name="Slicer_Classroom_ID" sourceName="Classroom ID">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2.xml><?xml version="1.0" encoding="utf-8"?>
<slicerCacheDefinition xmlns="http://schemas.microsoft.com/office/spreadsheetml/2009/9/main" xmlns:mc="http://schemas.openxmlformats.org/markup-compatibility/2006" xmlns:x="http://schemas.openxmlformats.org/spreadsheetml/2006/main" mc:Ignorable="x" name="Slicer_Month5" sourceName="Month">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3.xml><?xml version="1.0" encoding="utf-8"?>
<slicerCacheDefinition xmlns="http://schemas.microsoft.com/office/spreadsheetml/2009/9/main" xmlns:mc="http://schemas.openxmlformats.org/markup-compatibility/2006" xmlns:x="http://schemas.openxmlformats.org/spreadsheetml/2006/main" mc:Ignorable="x" name="Slicer_Gender8" sourceName="Gender">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4.xml><?xml version="1.0" encoding="utf-8"?>
<slicerCacheDefinition xmlns="http://schemas.microsoft.com/office/spreadsheetml/2009/9/main" xmlns:mc="http://schemas.openxmlformats.org/markup-compatibility/2006" xmlns:x="http://schemas.openxmlformats.org/spreadsheetml/2006/main" mc:Ignorable="x" name="Slicer_DLL8" sourceName="DLL">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5.xml><?xml version="1.0" encoding="utf-8"?>
<slicerCacheDefinition xmlns="http://schemas.microsoft.com/office/spreadsheetml/2009/9/main" xmlns:mc="http://schemas.openxmlformats.org/markup-compatibility/2006" xmlns:x="http://schemas.openxmlformats.org/spreadsheetml/2006/main" mc:Ignorable="x" name="Slicer_IEP8" sourceName="IEP">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6.xml><?xml version="1.0" encoding="utf-8"?>
<slicerCacheDefinition xmlns="http://schemas.microsoft.com/office/spreadsheetml/2009/9/main" xmlns:mc="http://schemas.openxmlformats.org/markup-compatibility/2006" xmlns:x="http://schemas.openxmlformats.org/spreadsheetml/2006/main" mc:Ignorable="x" name="Slicer_Ethnicity6" sourceName="Ethnicity">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7.xml><?xml version="1.0" encoding="utf-8"?>
<slicerCacheDefinition xmlns="http://schemas.microsoft.com/office/spreadsheetml/2009/9/main" xmlns:mc="http://schemas.openxmlformats.org/markup-compatibility/2006" xmlns:x="http://schemas.openxmlformats.org/spreadsheetml/2006/main" mc:Ignorable="x" name="Slicer_Race4" sourceName="Race">
  <pivotTables>
    <pivotTable tabId="21" name="Strat_Resp 1"/>
    <pivotTable tabId="21" name="Strat_Res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8.xml><?xml version="1.0" encoding="utf-8"?>
<slicerCacheDefinition xmlns="http://schemas.microsoft.com/office/spreadsheetml/2009/9/main" xmlns:mc="http://schemas.openxmlformats.org/markup-compatibility/2006" xmlns:x="http://schemas.openxmlformats.org/spreadsheetml/2006/main" mc:Ignorable="x" name="Slicer_Classroom_ID1" sourceName="Classroom ID">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59.xml><?xml version="1.0" encoding="utf-8"?>
<slicerCacheDefinition xmlns="http://schemas.microsoft.com/office/spreadsheetml/2009/9/main" xmlns:mc="http://schemas.openxmlformats.org/markup-compatibility/2006" xmlns:x="http://schemas.openxmlformats.org/spreadsheetml/2006/main" mc:Ignorable="x" name="Slicer_Month6" sourceName="Month">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0.xml><?xml version="1.0" encoding="utf-8"?>
<slicerCacheDefinition xmlns="http://schemas.microsoft.com/office/spreadsheetml/2009/9/main" xmlns:mc="http://schemas.openxmlformats.org/markup-compatibility/2006" xmlns:x="http://schemas.openxmlformats.org/spreadsheetml/2006/main" mc:Ignorable="x" name="Slicer_Gender9" sourceName="Gender">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1.xml><?xml version="1.0" encoding="utf-8"?>
<slicerCacheDefinition xmlns="http://schemas.microsoft.com/office/spreadsheetml/2009/9/main" xmlns:mc="http://schemas.openxmlformats.org/markup-compatibility/2006" xmlns:x="http://schemas.openxmlformats.org/spreadsheetml/2006/main" mc:Ignorable="x" name="Slicer_DLL9" sourceName="DLL">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2.xml><?xml version="1.0" encoding="utf-8"?>
<slicerCacheDefinition xmlns="http://schemas.microsoft.com/office/spreadsheetml/2009/9/main" xmlns:mc="http://schemas.openxmlformats.org/markup-compatibility/2006" xmlns:x="http://schemas.openxmlformats.org/spreadsheetml/2006/main" mc:Ignorable="x" name="Slicer_IEP9" sourceName="IEP">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3.xml><?xml version="1.0" encoding="utf-8"?>
<slicerCacheDefinition xmlns="http://schemas.microsoft.com/office/spreadsheetml/2009/9/main" xmlns:mc="http://schemas.openxmlformats.org/markup-compatibility/2006" xmlns:x="http://schemas.openxmlformats.org/spreadsheetml/2006/main" mc:Ignorable="x" name="Slicer_Ethnicity7" sourceName="Ethnicity">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4.xml><?xml version="1.0" encoding="utf-8"?>
<slicerCacheDefinition xmlns="http://schemas.microsoft.com/office/spreadsheetml/2009/9/main" xmlns:mc="http://schemas.openxmlformats.org/markup-compatibility/2006" xmlns:x="http://schemas.openxmlformats.org/spreadsheetml/2006/main" mc:Ignorable="x" name="Slicer_Race5" sourceName="Race">
  <pivotTables>
    <pivotTable tabId="22" name="Admin_Follow Up 1"/>
    <pivotTable tabId="22" name="Admin_Follow Up 2"/>
  </pivotTables>
  <data>
    <tabular pivotCacheId="14" showMissing="0">
      <items count="1">
        <i x="0" s="1" nd="1"/>
      </items>
    </tabular>
  </data>
  <extLst>
    <x:ext xmlns:x15="http://schemas.microsoft.com/office/spreadsheetml/2010/11/main" uri="{470722E0-AACD-4C17-9CDC-17EF765DBC7E}">
      <x15:slicerCacheHideItemsWithNoData/>
    </x:ext>
  </extLst>
</slicerCacheDefinition>
</file>

<file path=xl/slicerCaches/slicerCache65.xml><?xml version="1.0" encoding="utf-8"?>
<slicerCacheDefinition xmlns="http://schemas.microsoft.com/office/spreadsheetml/2009/9/main" xmlns:mc="http://schemas.openxmlformats.org/markup-compatibility/2006" xmlns:x="http://schemas.openxmlformats.org/spreadsheetml/2006/main" mc:Ignorable="x" name="Slicer_Classroom_ID6" sourceName="Classroom ID">
  <pivotTables>
    <pivotTable tabId="41" name="T_Sum_1"/>
    <pivotTable tabId="41" name="T_Sum_3"/>
    <pivotTable tabId="41" name="T_Sum_4"/>
    <pivotTable tabId="41" name="T_Sum_5"/>
    <pivotTable tabId="41" name="T_Sum_6"/>
    <pivotTable tabId="41" name="T_Sum_7"/>
    <pivotTable tabId="41" name="T_Sum_8"/>
    <pivotTable tabId="41" name="T_Sum_2"/>
    <pivotTable tabId="41" name="T_Sum_9"/>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66.xml><?xml version="1.0" encoding="utf-8"?>
<slicerCacheDefinition xmlns="http://schemas.microsoft.com/office/spreadsheetml/2009/9/main" xmlns:mc="http://schemas.openxmlformats.org/markup-compatibility/2006" xmlns:x="http://schemas.openxmlformats.org/spreadsheetml/2006/main" mc:Ignorable="x" name="Slicer_Child_ID" sourceName="Child ID">
  <pivotTables>
    <pivotTable tabId="24" name="Child_Total"/>
    <pivotTable tabId="24" name="Child_Activity"/>
    <pivotTable tabId="24" name="Child_Admin FollowUp"/>
    <pivotTable tabId="24" name="Child_FrequencyByDay"/>
    <pivotTable tabId="24" name="Child_Others Involved"/>
    <pivotTable tabId="24" name="Child_Poss Mot"/>
    <pivotTable tabId="24" name="Child_ProbBeh"/>
    <pivotTable tabId="24" name="Child_Strat Resp"/>
    <pivotTable tabId="24" name="Child Information"/>
  </pivotTables>
  <data>
    <tabular pivotCacheId="15" showMissing="0">
      <items count="1">
        <i x="0" s="1"/>
      </items>
    </tabular>
  </data>
  <extLst>
    <x:ext xmlns:x15="http://schemas.microsoft.com/office/spreadsheetml/2010/11/main" uri="{470722E0-AACD-4C17-9CDC-17EF765DBC7E}">
      <x15:slicerCacheHideItemsWithNoData/>
    </x:ext>
  </extLst>
</slicerCacheDefinition>
</file>

<file path=xl/slicerCaches/slicerCache67.xml><?xml version="1.0" encoding="utf-8"?>
<slicerCacheDefinition xmlns="http://schemas.microsoft.com/office/spreadsheetml/2009/9/main" xmlns:mc="http://schemas.openxmlformats.org/markup-compatibility/2006" xmlns:x="http://schemas.openxmlformats.org/spreadsheetml/2006/main" mc:Ignorable="x" name="Slicer_Problem_Behavior1" sourceName="Problem Behavior">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68.xml><?xml version="1.0" encoding="utf-8"?>
<slicerCacheDefinition xmlns="http://schemas.microsoft.com/office/spreadsheetml/2009/9/main" xmlns:mc="http://schemas.openxmlformats.org/markup-compatibility/2006" xmlns:x="http://schemas.openxmlformats.org/spreadsheetml/2006/main" mc:Ignorable="x" name="Slicer_Activity1" sourceName="Activity">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69.xml><?xml version="1.0" encoding="utf-8"?>
<slicerCacheDefinition xmlns="http://schemas.microsoft.com/office/spreadsheetml/2009/9/main" xmlns:mc="http://schemas.openxmlformats.org/markup-compatibility/2006" xmlns:x="http://schemas.openxmlformats.org/spreadsheetml/2006/main" mc:Ignorable="x" name="Slicer_Others_Involved1" sourceName="Others Involved">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0.xml><?xml version="1.0" encoding="utf-8"?>
<slicerCacheDefinition xmlns="http://schemas.microsoft.com/office/spreadsheetml/2009/9/main" xmlns:mc="http://schemas.openxmlformats.org/markup-compatibility/2006" xmlns:x="http://schemas.openxmlformats.org/spreadsheetml/2006/main" mc:Ignorable="x" name="Slicer_Possible_Motivation" sourceName="Possible Motivation">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1.xml><?xml version="1.0" encoding="utf-8"?>
<slicerCacheDefinition xmlns="http://schemas.microsoft.com/office/spreadsheetml/2009/9/main" xmlns:mc="http://schemas.openxmlformats.org/markup-compatibility/2006" xmlns:x="http://schemas.openxmlformats.org/spreadsheetml/2006/main" mc:Ignorable="x" name="Slicer_Strategy_Response__most_intrusive" sourceName="Strategy/Response (most intrusive)">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2.xml><?xml version="1.0" encoding="utf-8"?>
<slicerCacheDefinition xmlns="http://schemas.microsoft.com/office/spreadsheetml/2009/9/main" xmlns:mc="http://schemas.openxmlformats.org/markup-compatibility/2006" xmlns:x="http://schemas.openxmlformats.org/spreadsheetml/2006/main" mc:Ignorable="x" name="Slicer_Administrative_Follow_Up__most_intrusive" sourceName="Administrative Follow-Up (most intrusive)">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3.xml><?xml version="1.0" encoding="utf-8"?>
<slicerCacheDefinition xmlns="http://schemas.microsoft.com/office/spreadsheetml/2009/9/main" xmlns:mc="http://schemas.openxmlformats.org/markup-compatibility/2006" xmlns:x="http://schemas.openxmlformats.org/spreadsheetml/2006/main" mc:Ignorable="x" name="Slicer_Gender2" sourceName="Gender">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4.xml><?xml version="1.0" encoding="utf-8"?>
<slicerCacheDefinition xmlns="http://schemas.microsoft.com/office/spreadsheetml/2009/9/main" xmlns:mc="http://schemas.openxmlformats.org/markup-compatibility/2006" xmlns:x="http://schemas.openxmlformats.org/spreadsheetml/2006/main" mc:Ignorable="x" name="Slicer_DLL2" sourceName="DLL">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5.xml><?xml version="1.0" encoding="utf-8"?>
<slicerCacheDefinition xmlns="http://schemas.microsoft.com/office/spreadsheetml/2009/9/main" xmlns:mc="http://schemas.openxmlformats.org/markup-compatibility/2006" xmlns:x="http://schemas.openxmlformats.org/spreadsheetml/2006/main" mc:Ignorable="x" name="Slicer_IEP2" sourceName="IEP">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6.xml><?xml version="1.0" encoding="utf-8"?>
<slicerCacheDefinition xmlns="http://schemas.microsoft.com/office/spreadsheetml/2009/9/main" xmlns:mc="http://schemas.openxmlformats.org/markup-compatibility/2006" xmlns:x="http://schemas.openxmlformats.org/spreadsheetml/2006/main" mc:Ignorable="x" name="Slicer_Ethnicity8" sourceName="Ethnicity">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7.xml><?xml version="1.0" encoding="utf-8"?>
<slicerCacheDefinition xmlns="http://schemas.microsoft.com/office/spreadsheetml/2009/9/main" xmlns:mc="http://schemas.openxmlformats.org/markup-compatibility/2006" xmlns:x="http://schemas.openxmlformats.org/spreadsheetml/2006/main" mc:Ignorable="x" name="Slicer_Race6" sourceName="Race">
  <pivotTables>
    <pivotTable tabId="42" name="PivotTable2"/>
  </pivotTables>
  <data>
    <tabular pivotCacheId="15" showMissing="0">
      <items count="1">
        <i x="0" s="1" nd="1"/>
      </items>
    </tabular>
  </data>
  <extLst>
    <x:ext xmlns:x15="http://schemas.microsoft.com/office/spreadsheetml/2010/11/main" uri="{470722E0-AACD-4C17-9CDC-17EF765DBC7E}">
      <x15:slicerCacheHideItemsWithNoData/>
    </x:ext>
  </extLst>
</slicerCacheDefinition>
</file>

<file path=xl/slicerCaches/slicerCache78.xml><?xml version="1.0" encoding="utf-8"?>
<slicerCacheDefinition xmlns="http://schemas.microsoft.com/office/spreadsheetml/2009/9/main" xmlns:mc="http://schemas.openxmlformats.org/markup-compatibility/2006" xmlns:x="http://schemas.openxmlformats.org/spreadsheetml/2006/main" mc:Ignorable="x" name="Slicer_Gender1" sourceName="Gender">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79.xml><?xml version="1.0" encoding="utf-8"?>
<slicerCacheDefinition xmlns="http://schemas.microsoft.com/office/spreadsheetml/2009/9/main" xmlns:mc="http://schemas.openxmlformats.org/markup-compatibility/2006" xmlns:x="http://schemas.openxmlformats.org/spreadsheetml/2006/main" mc:Ignorable="x" name="Slicer_DLL1" sourceName="DLL">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0.xml><?xml version="1.0" encoding="utf-8"?>
<slicerCacheDefinition xmlns="http://schemas.microsoft.com/office/spreadsheetml/2009/9/main" xmlns:mc="http://schemas.openxmlformats.org/markup-compatibility/2006" xmlns:x="http://schemas.openxmlformats.org/spreadsheetml/2006/main" mc:Ignorable="x" name="Slicer_IEP1" sourceName="IEP">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1.xml><?xml version="1.0" encoding="utf-8"?>
<slicerCacheDefinition xmlns="http://schemas.microsoft.com/office/spreadsheetml/2009/9/main" xmlns:mc="http://schemas.openxmlformats.org/markup-compatibility/2006" xmlns:x="http://schemas.openxmlformats.org/spreadsheetml/2006/main" mc:Ignorable="x" name="Slicer_Ethnicity9" sourceName="Ethnicity">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2.xml><?xml version="1.0" encoding="utf-8"?>
<slicerCacheDefinition xmlns="http://schemas.microsoft.com/office/spreadsheetml/2009/9/main" xmlns:mc="http://schemas.openxmlformats.org/markup-compatibility/2006" xmlns:x="http://schemas.openxmlformats.org/spreadsheetml/2006/main" mc:Ignorable="x" name="Slicer_Race9" sourceName="Race">
  <pivotTables>
    <pivotTable tabId="53" name="ISS_OSS_Expulsion"/>
  </pivotTables>
  <data>
    <tabular pivotCacheId="17" showMissing="0">
      <items count="1">
        <i x="0" s="1"/>
      </items>
    </tabular>
  </data>
  <extLst>
    <x:ext xmlns:x15="http://schemas.microsoft.com/office/spreadsheetml/2010/11/main" uri="{470722E0-AACD-4C17-9CDC-17EF765DBC7E}">
      <x15:slicerCacheHideItemsWithNoData/>
    </x:ext>
  </extLst>
</slicerCacheDefinition>
</file>

<file path=xl/slicerCaches/slicerCache83.xml><?xml version="1.0" encoding="utf-8"?>
<slicerCacheDefinition xmlns="http://schemas.microsoft.com/office/spreadsheetml/2009/9/main" xmlns:mc="http://schemas.openxmlformats.org/markup-compatibility/2006" xmlns:x="http://schemas.openxmlformats.org/spreadsheetml/2006/main" mc:Ignorable="x" name="Slicer_ISS_Total" sourceName="ISS Total">
  <pivotTables>
    <pivotTable tabId="53" name="ISS_OSS_Expulsion"/>
  </pivotTables>
  <data>
    <tabular pivotCacheId="17" showMissing="0">
      <items count="1">
        <i x="0" s="1"/>
      </items>
    </tabular>
  </data>
</slicerCacheDefinition>
</file>

<file path=xl/slicerCaches/slicerCache84.xml><?xml version="1.0" encoding="utf-8"?>
<slicerCacheDefinition xmlns="http://schemas.microsoft.com/office/spreadsheetml/2009/9/main" xmlns:mc="http://schemas.openxmlformats.org/markup-compatibility/2006" xmlns:x="http://schemas.openxmlformats.org/spreadsheetml/2006/main" mc:Ignorable="x" name="Slicer_OSS_Total" sourceName="OSS Total">
  <pivotTables>
    <pivotTable tabId="53" name="ISS_OSS_Expulsion"/>
  </pivotTables>
  <data>
    <tabular pivotCacheId="17" showMissing="0">
      <items count="1">
        <i x="0" s="1"/>
      </items>
    </tabular>
  </data>
</slicerCacheDefinition>
</file>

<file path=xl/slicerCaches/slicerCache85.xml><?xml version="1.0" encoding="utf-8"?>
<slicerCacheDefinition xmlns="http://schemas.microsoft.com/office/spreadsheetml/2009/9/main" xmlns:mc="http://schemas.openxmlformats.org/markup-compatibility/2006" xmlns:x="http://schemas.openxmlformats.org/spreadsheetml/2006/main" mc:Ignorable="x" name="Slicer_Expulsion" sourceName="Expulsion">
  <pivotTables>
    <pivotTable tabId="53" name="ISS_OSS_Expulsion"/>
  </pivotTables>
  <data>
    <tabular pivotCacheId="17" showMissing="0">
      <items count="1">
        <i x="0" s="1"/>
      </items>
    </tabular>
  </data>
</slicerCacheDefinition>
</file>

<file path=xl/slicerCaches/slicerCache86.xml><?xml version="1.0" encoding="utf-8"?>
<slicerCacheDefinition xmlns="http://schemas.microsoft.com/office/spreadsheetml/2009/9/main" xmlns:mc="http://schemas.openxmlformats.org/markup-compatibility/2006" xmlns:x="http://schemas.openxmlformats.org/spreadsheetml/2006/main" mc:Ignorable="x" name="Slicer_Problem_Behavior3" sourceName="Problem Behavior">
  <pivotTables>
    <pivotTable tabId="52" name="Teacher Incidents"/>
  </pivotTables>
  <data>
    <tabular pivotCacheId="14">
      <items count="1">
        <i x="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Classroom ID 7" cache="Slicer_Classroom_ID7" caption="Classroom ID" rowHeight="241300"/>
  <slicer name="Month" cache="Slicer_Month" caption="Month" style="SlicerStyleLight2"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Child ID 1" cache="Slicer_Child_ID1" caption="Child ID" style="SlicerStyleLight2" rowHeight="241300"/>
  <slicer name="Month 7" cache="Slicer_Month7" caption="Month" rowHeight="241300"/>
  <slicer name="Gender" cache="Slicer_Gender" caption="Gender" style="SlicerStyleLight3" rowHeight="241300"/>
  <slicer name="DLL" cache="Slicer_DLL" caption="DLL" style="SlicerStyleLight4" rowHeight="241300"/>
  <slicer name="IEP" cache="Slicer_IEP" caption="IEP" style="SlicerStyleLight5" rowHeight="241300"/>
  <slicer name="Ethnicity" cache="Slicer_Ethnicity" caption="Ethnicity" style="SlicerStyleLight6" rowHeight="241300"/>
  <slicer name="Race 7" cache="Slicer_Race7" caption="Race" style="SlicerStyleOther1" rowHeight="241300"/>
  <slicer name="Enrollment Status" cache="Slicer_Enrollment_Status" caption="Enrollment Status" rowHeight="241300"/>
  <slicer name="Problem Behavior 3" cache="Slicer_Problem_Behavior3" caption="Problem Behavior" style="SlicerStyleLight6"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Classroom ID 5" cache="Slicer_Classroom_ID5" caption="Classroom ID" style="SlicerStyleLight2" rowHeight="241300"/>
  <slicer name="Month 2" cache="Slicer_Month2" caption="Month" style="SlicerStyleLight6" rowHeight="241300"/>
  <slicer name="Race" cache="Slicer_Race" caption="Race" style="SlicerStyleOther1" rowHeight="241300"/>
  <slicer name="Problem Behavior 2" cache="Slicer_Problem_Behavior2" caption="Problem Behavior" rowHeight="241300"/>
  <slicer name="Ethnicity 1" cache="Slicer_Ethnicity1" caption="Ethnicity" rowHeight="241300"/>
  <slicer name="Gender 3" cache="Slicer_Gender3" caption="Gender" style="SlicerStyleLight4" rowHeight="241300"/>
  <slicer name="DLL 3" cache="Slicer_DLL3" caption="DLL" style="SlicerStyleLight3" rowHeight="241300"/>
  <slicer name="IEP 3" cache="Slicer_IEP3" caption="IEP" style="SlicerStyleLight6" rowHeight="241300"/>
  <slicer name="Problem Behavior" cache="Slicer_Problem_Behavior" caption="Problem Behavior" style="SlicerStyleLight2" rowHeight="241300"/>
  <slicer name="Gender 5" cache="Slicer_Gender5" caption="Gender" style="SlicerStyleLight4" rowHeight="241300"/>
  <slicer name="DLL 5" cache="Slicer_DLL5" caption="DLL" style="SlicerStyleLight3" rowHeight="241300"/>
  <slicer name="IEP 5" cache="Slicer_IEP5" caption="IEP" style="SlicerStyleLight6" rowHeight="241300"/>
  <slicer name="Ethnicity 3" cache="Slicer_Ethnicity3" caption="Ethnicity" style="SlicerStyleOther2" rowHeight="241300"/>
  <slicer name="Race 8" cache="Slicer_Race8" caption="Race" style="SlicerStyleLight3"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Activity" cache="Slicer_Activity" caption="Activity" rowHeight="241300"/>
  <slicer name="Classroom ID 4" cache="Slicer_Classroom_ID4" caption="Classroom ID" style="SlicerStyleLight2" rowHeight="241300"/>
  <slicer name="Month 3" cache="Slicer_Month3" caption="Month" style="SlicerStyleLight6" rowHeight="241300"/>
  <slicer name="Gender 4" cache="Slicer_Gender4" caption="Gender" style="SlicerStyleLight4" rowHeight="241300"/>
  <slicer name="DLL 4" cache="Slicer_DLL4" caption="DLL" style="SlicerStyleLight3" rowHeight="241300"/>
  <slicer name="IEP 4" cache="Slicer_IEP4" caption="IEP" style="SlicerStyleLight6" rowHeight="241300"/>
  <slicer name="Ethnicity 2" cache="Slicer_Ethnicity2" caption="Ethnicity" rowHeight="241300"/>
  <slicer name="Race 1" cache="Slicer_Race1" caption="Race" style="SlicerStyleLight3" rowHeight="241300"/>
</slicers>
</file>

<file path=xl/slicers/slicer5.xml><?xml version="1.0" encoding="utf-8"?>
<slicers xmlns="http://schemas.microsoft.com/office/spreadsheetml/2009/9/main" xmlns:mc="http://schemas.openxmlformats.org/markup-compatibility/2006" xmlns:x="http://schemas.openxmlformats.org/spreadsheetml/2006/main" mc:Ignorable="x">
  <slicer name="Others Involved" cache="Slicer_Others_Involved" caption="Others Involved" rowHeight="241300"/>
  <slicer name="Classroom ID 3" cache="Slicer_Classroom_ID3" caption="Classroom ID" style="SlicerStyleLight2" rowHeight="241300"/>
  <slicer name="Month 4" cache="Slicer_Month4" caption="Month" style="SlicerStyleLight6" rowHeight="241300"/>
  <slicer name="Gender 6" cache="Slicer_Gender6" caption="Gender" style="SlicerStyleLight4" rowHeight="241300"/>
  <slicer name="DLL 6" cache="Slicer_DLL6" caption="DLL" style="SlicerStyleLight3" rowHeight="241300"/>
  <slicer name="IEP 6" cache="Slicer_IEP6" caption="IEP" style="SlicerStyleLight6" rowHeight="241300"/>
  <slicer name="Ethnicity 4" cache="Slicer_Ethnicity4" caption="Ethnicity" rowHeight="241300"/>
  <slicer name="Race 2" cache="Slicer_Race2" caption="Race" style="SlicerStyleLight3" rowHeight="241300"/>
</slicers>
</file>

<file path=xl/slicers/slicer6.xml><?xml version="1.0" encoding="utf-8"?>
<slicers xmlns="http://schemas.microsoft.com/office/spreadsheetml/2009/9/main" xmlns:mc="http://schemas.openxmlformats.org/markup-compatibility/2006" xmlns:x="http://schemas.openxmlformats.org/spreadsheetml/2006/main" mc:Ignorable="x">
  <slicer name="Possible Motivation 1" cache="Slicer_Possible_Motivation1" caption="Possible Motivation" rowHeight="241300"/>
  <slicer name="Classroom ID 2" cache="Slicer_Classroom_ID2" caption="Classroom ID" style="SlicerStyleLight2" rowHeight="241300"/>
  <slicer name="Month 1" cache="Slicer_Month1" caption="Month" style="SlicerStyleLight6" rowHeight="241300"/>
  <slicer name="Gender 7" cache="Slicer_Gender7" caption="Gender" style="SlicerStyleLight4" rowHeight="241300"/>
  <slicer name="DLL 7" cache="Slicer_DLL7" caption="DLL" style="SlicerStyleLight6" rowHeight="241300"/>
  <slicer name="IEP 7" cache="Slicer_IEP7" caption="IEP" style="SlicerStyleLight3" rowHeight="241300"/>
  <slicer name="Ethnicity 5" cache="Slicer_Ethnicity5" caption="Ethnicity" rowHeight="241300"/>
  <slicer name="Race 3" cache="Slicer_Race3" caption="Race" style="SlicerStyleLight3" rowHeight="241300"/>
</slicers>
</file>

<file path=xl/slicers/slicer7.xml><?xml version="1.0" encoding="utf-8"?>
<slicers xmlns="http://schemas.microsoft.com/office/spreadsheetml/2009/9/main" xmlns:mc="http://schemas.openxmlformats.org/markup-compatibility/2006" xmlns:x="http://schemas.openxmlformats.org/spreadsheetml/2006/main" mc:Ignorable="x">
  <slicer name="Strategy/Response (most intrusive) 1" cache="Slicer_Strategy_Response__most_intrusive1" caption="Response" rowHeight="241300"/>
  <slicer name="Classroom ID" cache="Slicer_Classroom_ID" caption="Classroom ID" style="SlicerStyleLight2" rowHeight="241300"/>
  <slicer name="Month 5" cache="Slicer_Month5" caption="Month" style="SlicerStyleLight6" rowHeight="241300"/>
  <slicer name="Gender 8" cache="Slicer_Gender8" caption="Gender" style="SlicerStyleLight4" rowHeight="241300"/>
  <slicer name="DLL 8" cache="Slicer_DLL8" caption="DLL" style="SlicerStyleLight3" rowHeight="241300"/>
  <slicer name="IEP 8" cache="Slicer_IEP8" caption="IEP" style="SlicerStyleLight6" rowHeight="241300"/>
  <slicer name="Ethnicity 6" cache="Slicer_Ethnicity6" caption="Ethnicity" rowHeight="241300"/>
  <slicer name="Race 4" cache="Slicer_Race4" caption="Race" style="SlicerStyleLight3" rowHeight="241300"/>
</slicers>
</file>

<file path=xl/slicers/slicer8.xml><?xml version="1.0" encoding="utf-8"?>
<slicers xmlns="http://schemas.microsoft.com/office/spreadsheetml/2009/9/main" xmlns:mc="http://schemas.openxmlformats.org/markup-compatibility/2006" xmlns:x="http://schemas.openxmlformats.org/spreadsheetml/2006/main" mc:Ignorable="x">
  <slicer name="Administrative Follow-Up (most intrusive) 1" cache="Slicer_Administrative_Follow_Up__most_intrusive1" caption="Administrative Follow-Up (most intrusive)" rowHeight="241300"/>
  <slicer name="Classroom ID 1" cache="Slicer_Classroom_ID1" caption="Classroom ID" style="SlicerStyleLight2" rowHeight="241300"/>
  <slicer name="Month 6" cache="Slicer_Month6" caption="Month" style="SlicerStyleLight6" rowHeight="241300"/>
  <slicer name="Gender 9" cache="Slicer_Gender9" caption="Gender" style="SlicerStyleLight4" rowHeight="241300"/>
  <slicer name="DLL 9" cache="Slicer_DLL9" caption="DLL" style="SlicerStyleLight3" rowHeight="241300"/>
  <slicer name="IEP 9" cache="Slicer_IEP9" caption="IEP" style="SlicerStyleLight6" rowHeight="241300"/>
  <slicer name="Ethnicity 7" cache="Slicer_Ethnicity7" caption="Ethnicity" rowHeight="241300"/>
  <slicer name="Race 5" cache="Slicer_Race5" caption="Race" style="SlicerStyleLight3" rowHeight="241300"/>
</slicers>
</file>

<file path=xl/slicers/slicer9.xml><?xml version="1.0" encoding="utf-8"?>
<slicers xmlns="http://schemas.microsoft.com/office/spreadsheetml/2009/9/main" xmlns:mc="http://schemas.openxmlformats.org/markup-compatibility/2006" xmlns:x="http://schemas.openxmlformats.org/spreadsheetml/2006/main" mc:Ignorable="x">
  <slicer name="Classroom ID 6" cache="Slicer_Classroom_ID6" caption="Classroom ID" rowHeight="241300"/>
</slicers>
</file>

<file path=xl/slicers/slicer10.xml><?xml version="1.0" encoding="utf-8"?>
<slicers xmlns="http://schemas.microsoft.com/office/spreadsheetml/2009/9/main" xmlns:mc="http://schemas.openxmlformats.org/markup-compatibility/2006" xmlns:x="http://schemas.openxmlformats.org/spreadsheetml/2006/main" mc:Ignorable="x">
  <slicer name="Child ID" cache="Slicer_Child_ID" caption="Child ID" rowHeight="241300"/>
</slicers>
</file>

<file path=xl/slicers/slicer11.xml><?xml version="1.0" encoding="utf-8"?>
<slicers xmlns="http://schemas.microsoft.com/office/spreadsheetml/2009/9/main" xmlns:mc="http://schemas.openxmlformats.org/markup-compatibility/2006" xmlns:x="http://schemas.openxmlformats.org/spreadsheetml/2006/main" mc:Ignorable="x">
  <slicer name="Problem Behavior 1" cache="Slicer_Problem_Behavior1" caption="Problem Behavior" rowHeight="241300"/>
  <slicer name="Activity 1" cache="Slicer_Activity1" caption="Activity" style="SlicerStyleLight4" rowHeight="241300"/>
  <slicer name="Others Involved 1" cache="Slicer_Others_Involved1" caption="Others Involved" style="SlicerStyleLight3" rowHeight="241300"/>
  <slicer name="Possible Motivation" cache="Slicer_Possible_Motivation" caption="Possible Motivation" style="SlicerStyleLight2" rowHeight="241300"/>
  <slicer name="Strategy/Response (most intrusive)" cache="Slicer_Strategy_Response__most_intrusive" caption="Response" style="SlicerStyleLight6" rowHeight="241300"/>
  <slicer name="Administrative Follow-Up (most intrusive)" cache="Slicer_Administrative_Follow_Up__most_intrusive" caption="Administrative Follow-Up" style="SlicerStyleLight5" rowHeight="241300"/>
  <slicer name="Gender 2" cache="Slicer_Gender2" caption="Gender" style="SlicerStyleLight4" rowHeight="241300"/>
  <slicer name="DLL 2" cache="Slicer_DLL2" caption="DLL" style="SlicerStyleLight3" rowHeight="241300"/>
  <slicer name="IEP 2" cache="Slicer_IEP2" caption="IEP" style="SlicerStyleOther1" rowHeight="241300"/>
  <slicer name="Ethnicity 8" cache="Slicer_Ethnicity8" caption="Ethnicity" style="SlicerStyleLight2" rowHeight="241300"/>
  <slicer name="Race 6" cache="Slicer_Race6" caption="Race" style="SlicerStyleLight6" rowHeight="241300"/>
</slicers>
</file>

<file path=xl/slicers/slicer12.xml><?xml version="1.0" encoding="utf-8"?>
<slicers xmlns="http://schemas.microsoft.com/office/spreadsheetml/2009/9/main" xmlns:mc="http://schemas.openxmlformats.org/markup-compatibility/2006" xmlns:x="http://schemas.openxmlformats.org/spreadsheetml/2006/main" mc:Ignorable="x">
  <slicer name="Gender 1" cache="Slicer_Gender1" caption="Gender" style="SlicerStyleLight4" rowHeight="241300"/>
  <slicer name="DLL 1" cache="Slicer_DLL1" caption="DLL" style="SlicerStyleLight3" rowHeight="241300"/>
  <slicer name="IEP 1" cache="Slicer_IEP1" caption="IEP" style="SlicerStyleLight6" rowHeight="241300"/>
  <slicer name="Ethnicity 9" cache="Slicer_Ethnicity9" caption="Ethnicity" rowHeight="241300"/>
  <slicer name="Race 9" cache="Slicer_Race9" caption="Race" style="SlicerStyleLight2" rowHeight="241300"/>
  <slicer name="ISS Total" cache="Slicer_ISS_Total" caption="ISS Total" style="SlicerStyleLight2" rowHeight="241300"/>
  <slicer name="OSS Total" cache="Slicer_OSS_Total" caption="OSS Total" style="SlicerStyleLight4" rowHeight="241300"/>
  <slicer name="Expulsion" cache="Slicer_Expulsion" caption="Expulsion" style="SlicerStyleLight3"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drawing" Target="../drawings/drawing2.xml"/><Relationship Id="rId3" Type="http://schemas.openxmlformats.org/officeDocument/2006/relationships/pivotTable" Target="../pivotTables/pivotTable3.xml"/><Relationship Id="rId7"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8.bin"/><Relationship Id="rId1" Type="http://schemas.openxmlformats.org/officeDocument/2006/relationships/pivotTable" Target="../pivotTables/pivotTable7.xml"/><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ivotTable" Target="../pivotTables/pivotTable9.xml"/><Relationship Id="rId1" Type="http://schemas.openxmlformats.org/officeDocument/2006/relationships/pivotTable" Target="../pivotTables/pivotTable8.xml"/><Relationship Id="rId5" Type="http://schemas.microsoft.com/office/2007/relationships/slicer" Target="../slicers/slicer2.xml"/><Relationship Id="rId4"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10.bin"/><Relationship Id="rId3" Type="http://schemas.openxmlformats.org/officeDocument/2006/relationships/pivotTable" Target="../pivotTables/pivotTable12.xml"/><Relationship Id="rId7" Type="http://schemas.openxmlformats.org/officeDocument/2006/relationships/pivotTable" Target="../pivotTables/pivotTable16.xml"/><Relationship Id="rId2" Type="http://schemas.openxmlformats.org/officeDocument/2006/relationships/pivotTable" Target="../pivotTables/pivotTable11.xml"/><Relationship Id="rId1" Type="http://schemas.openxmlformats.org/officeDocument/2006/relationships/pivotTable" Target="../pivotTables/pivotTable10.xml"/><Relationship Id="rId6" Type="http://schemas.openxmlformats.org/officeDocument/2006/relationships/pivotTable" Target="../pivotTables/pivotTable15.xml"/><Relationship Id="rId5" Type="http://schemas.openxmlformats.org/officeDocument/2006/relationships/pivotTable" Target="../pivotTables/pivotTable14.xml"/><Relationship Id="rId10" Type="http://schemas.microsoft.com/office/2007/relationships/slicer" Target="../slicers/slicer3.xml"/><Relationship Id="rId4" Type="http://schemas.openxmlformats.org/officeDocument/2006/relationships/pivotTable" Target="../pivotTables/pivotTable13.xml"/><Relationship Id="rId9"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3" Type="http://schemas.openxmlformats.org/officeDocument/2006/relationships/pivotTable" Target="../pivotTables/pivotTable19.xml"/><Relationship Id="rId2" Type="http://schemas.openxmlformats.org/officeDocument/2006/relationships/pivotTable" Target="../pivotTables/pivotTable18.xml"/><Relationship Id="rId1" Type="http://schemas.openxmlformats.org/officeDocument/2006/relationships/pivotTable" Target="../pivotTables/pivotTable17.xml"/><Relationship Id="rId6" Type="http://schemas.microsoft.com/office/2007/relationships/slicer" Target="../slicers/slicer4.xml"/><Relationship Id="rId5" Type="http://schemas.openxmlformats.org/officeDocument/2006/relationships/drawing" Target="../drawings/drawing6.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22.xml"/><Relationship Id="rId2" Type="http://schemas.openxmlformats.org/officeDocument/2006/relationships/pivotTable" Target="../pivotTables/pivotTable21.xml"/><Relationship Id="rId1" Type="http://schemas.openxmlformats.org/officeDocument/2006/relationships/pivotTable" Target="../pivotTables/pivotTable20.xml"/><Relationship Id="rId6" Type="http://schemas.microsoft.com/office/2007/relationships/slicer" Target="../slicers/slicer5.xml"/><Relationship Id="rId5" Type="http://schemas.openxmlformats.org/officeDocument/2006/relationships/drawing" Target="../drawings/drawing7.xml"/><Relationship Id="rId4"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pivotTable" Target="../pivotTables/pivotTable25.xml"/><Relationship Id="rId2" Type="http://schemas.openxmlformats.org/officeDocument/2006/relationships/pivotTable" Target="../pivotTables/pivotTable24.xml"/><Relationship Id="rId1" Type="http://schemas.openxmlformats.org/officeDocument/2006/relationships/pivotTable" Target="../pivotTables/pivotTable23.xml"/><Relationship Id="rId6" Type="http://schemas.microsoft.com/office/2007/relationships/slicer" Target="../slicers/slicer6.xml"/><Relationship Id="rId5" Type="http://schemas.openxmlformats.org/officeDocument/2006/relationships/drawing" Target="../drawings/drawing8.xml"/><Relationship Id="rId4"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ivotTable" Target="../pivotTables/pivotTable28.xml"/><Relationship Id="rId2" Type="http://schemas.openxmlformats.org/officeDocument/2006/relationships/pivotTable" Target="../pivotTables/pivotTable27.xml"/><Relationship Id="rId1" Type="http://schemas.openxmlformats.org/officeDocument/2006/relationships/pivotTable" Target="../pivotTables/pivotTable26.xml"/><Relationship Id="rId6" Type="http://schemas.microsoft.com/office/2007/relationships/slicer" Target="../slicers/slicer7.xml"/><Relationship Id="rId5" Type="http://schemas.openxmlformats.org/officeDocument/2006/relationships/drawing" Target="../drawings/drawing9.xml"/><Relationship Id="rId4"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pivotTable" Target="../pivotTables/pivotTable31.xml"/><Relationship Id="rId2" Type="http://schemas.openxmlformats.org/officeDocument/2006/relationships/pivotTable" Target="../pivotTables/pivotTable30.xml"/><Relationship Id="rId1" Type="http://schemas.openxmlformats.org/officeDocument/2006/relationships/pivotTable" Target="../pivotTables/pivotTable29.xml"/><Relationship Id="rId6" Type="http://schemas.microsoft.com/office/2007/relationships/slicer" Target="../slicers/slicer8.xml"/><Relationship Id="rId5" Type="http://schemas.openxmlformats.org/officeDocument/2006/relationships/drawing" Target="../drawings/drawing10.xml"/><Relationship Id="rId4"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pivotTable" Target="../pivotTables/pivotTable39.xml"/><Relationship Id="rId3" Type="http://schemas.openxmlformats.org/officeDocument/2006/relationships/pivotTable" Target="../pivotTables/pivotTable34.xml"/><Relationship Id="rId7" Type="http://schemas.openxmlformats.org/officeDocument/2006/relationships/pivotTable" Target="../pivotTables/pivotTable38.xml"/><Relationship Id="rId12" Type="http://schemas.microsoft.com/office/2007/relationships/slicer" Target="../slicers/slicer9.xml"/><Relationship Id="rId2" Type="http://schemas.openxmlformats.org/officeDocument/2006/relationships/pivotTable" Target="../pivotTables/pivotTable33.xml"/><Relationship Id="rId1" Type="http://schemas.openxmlformats.org/officeDocument/2006/relationships/pivotTable" Target="../pivotTables/pivotTable32.xml"/><Relationship Id="rId6" Type="http://schemas.openxmlformats.org/officeDocument/2006/relationships/pivotTable" Target="../pivotTables/pivotTable37.xml"/><Relationship Id="rId11" Type="http://schemas.openxmlformats.org/officeDocument/2006/relationships/drawing" Target="../drawings/drawing11.xml"/><Relationship Id="rId5" Type="http://schemas.openxmlformats.org/officeDocument/2006/relationships/pivotTable" Target="../pivotTables/pivotTable36.xml"/><Relationship Id="rId10" Type="http://schemas.openxmlformats.org/officeDocument/2006/relationships/printerSettings" Target="../printerSettings/printerSettings16.bin"/><Relationship Id="rId4" Type="http://schemas.openxmlformats.org/officeDocument/2006/relationships/pivotTable" Target="../pivotTables/pivotTable35.xml"/><Relationship Id="rId9" Type="http://schemas.openxmlformats.org/officeDocument/2006/relationships/pivotTable" Target="../pivotTables/pivotTable40.xml"/></Relationships>
</file>

<file path=xl/worksheets/_rels/sheet17.xml.rels><?xml version="1.0" encoding="UTF-8" standalone="yes"?>
<Relationships xmlns="http://schemas.openxmlformats.org/package/2006/relationships"><Relationship Id="rId8" Type="http://schemas.openxmlformats.org/officeDocument/2006/relationships/pivotTable" Target="../pivotTables/pivotTable48.xml"/><Relationship Id="rId3" Type="http://schemas.openxmlformats.org/officeDocument/2006/relationships/pivotTable" Target="../pivotTables/pivotTable43.xml"/><Relationship Id="rId7" Type="http://schemas.openxmlformats.org/officeDocument/2006/relationships/pivotTable" Target="../pivotTables/pivotTable47.xml"/><Relationship Id="rId12" Type="http://schemas.microsoft.com/office/2007/relationships/slicer" Target="../slicers/slicer10.xml"/><Relationship Id="rId2" Type="http://schemas.openxmlformats.org/officeDocument/2006/relationships/pivotTable" Target="../pivotTables/pivotTable42.xml"/><Relationship Id="rId1" Type="http://schemas.openxmlformats.org/officeDocument/2006/relationships/pivotTable" Target="../pivotTables/pivotTable41.xml"/><Relationship Id="rId6" Type="http://schemas.openxmlformats.org/officeDocument/2006/relationships/pivotTable" Target="../pivotTables/pivotTable46.xml"/><Relationship Id="rId11" Type="http://schemas.openxmlformats.org/officeDocument/2006/relationships/drawing" Target="../drawings/drawing12.xml"/><Relationship Id="rId5" Type="http://schemas.openxmlformats.org/officeDocument/2006/relationships/pivotTable" Target="../pivotTables/pivotTable45.xml"/><Relationship Id="rId10" Type="http://schemas.openxmlformats.org/officeDocument/2006/relationships/printerSettings" Target="../printerSettings/printerSettings17.bin"/><Relationship Id="rId4" Type="http://schemas.openxmlformats.org/officeDocument/2006/relationships/pivotTable" Target="../pivotTables/pivotTable44.xml"/><Relationship Id="rId9" Type="http://schemas.openxmlformats.org/officeDocument/2006/relationships/pivotTable" Target="../pivotTables/pivotTable49.xml"/></Relationships>
</file>

<file path=xl/worksheets/_rels/sheet18.xml.rels><?xml version="1.0" encoding="UTF-8" standalone="yes"?>
<Relationships xmlns="http://schemas.openxmlformats.org/package/2006/relationships"><Relationship Id="rId3" Type="http://schemas.microsoft.com/office/2007/relationships/slicer" Target="../slicers/slicer11.xml"/><Relationship Id="rId2" Type="http://schemas.openxmlformats.org/officeDocument/2006/relationships/drawing" Target="../drawings/drawing13.xml"/><Relationship Id="rId1" Type="http://schemas.openxmlformats.org/officeDocument/2006/relationships/pivotTable" Target="../pivotTables/pivotTable50.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3" Type="http://schemas.microsoft.com/office/2007/relationships/slicer" Target="../slicers/slicer12.xml"/><Relationship Id="rId2" Type="http://schemas.openxmlformats.org/officeDocument/2006/relationships/drawing" Target="../drawings/drawing18.xml"/><Relationship Id="rId1" Type="http://schemas.openxmlformats.org/officeDocument/2006/relationships/pivotTable" Target="../pivotTables/pivotTable51.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0000"/>
  </sheetPr>
  <dimension ref="A1:CE263"/>
  <sheetViews>
    <sheetView topLeftCell="O1" zoomScaleNormal="100" workbookViewId="0">
      <selection activeCell="T8" sqref="T8"/>
    </sheetView>
  </sheetViews>
  <sheetFormatPr defaultRowHeight="15" x14ac:dyDescent="0.25"/>
  <cols>
    <col min="1" max="1" width="7.7109375" bestFit="1" customWidth="1"/>
    <col min="2" max="2" width="9.85546875" bestFit="1" customWidth="1"/>
    <col min="3" max="3" width="9.5703125" bestFit="1" customWidth="1"/>
    <col min="4" max="4" width="22.5703125" bestFit="1" customWidth="1"/>
    <col min="5" max="5" width="38" bestFit="1" customWidth="1"/>
    <col min="6" max="6" width="11.28515625" bestFit="1" customWidth="1"/>
    <col min="7" max="7" width="10.85546875" bestFit="1" customWidth="1"/>
    <col min="8" max="8" width="34.5703125" bestFit="1" customWidth="1"/>
    <col min="9" max="9" width="24.42578125" bestFit="1" customWidth="1"/>
    <col min="10" max="10" width="27" bestFit="1" customWidth="1"/>
    <col min="11" max="11" width="27.42578125" bestFit="1" customWidth="1"/>
    <col min="12" max="12" width="54.140625" bestFit="1" customWidth="1"/>
    <col min="13" max="13" width="35.5703125" bestFit="1" customWidth="1"/>
    <col min="14" max="14" width="8.7109375" customWidth="1"/>
    <col min="15" max="15" width="33.85546875" style="1" bestFit="1" customWidth="1"/>
    <col min="16" max="16" width="12.140625" style="1" customWidth="1"/>
    <col min="17" max="17" width="28.42578125" bestFit="1" customWidth="1"/>
    <col min="18" max="18" width="8.140625" bestFit="1" customWidth="1"/>
    <col min="19" max="19" width="10.42578125" bestFit="1" customWidth="1"/>
    <col min="20" max="20" width="10.140625" bestFit="1" customWidth="1"/>
    <col min="21" max="21" width="7.7109375" bestFit="1" customWidth="1"/>
    <col min="22" max="22" width="8.85546875" bestFit="1" customWidth="1"/>
    <col min="23" max="23" width="6.5703125" bestFit="1" customWidth="1"/>
    <col min="24" max="24" width="5.28515625" bestFit="1" customWidth="1"/>
    <col min="25" max="25" width="4.85546875" bestFit="1" customWidth="1"/>
    <col min="26" max="26" width="5.140625" bestFit="1" customWidth="1"/>
    <col min="27" max="27" width="4.5703125" bestFit="1" customWidth="1"/>
    <col min="28" max="28" width="5.42578125" style="80" bestFit="1" customWidth="1"/>
    <col min="29" max="29" width="7.7109375" style="1" bestFit="1" customWidth="1"/>
    <col min="30" max="30" width="9.85546875" style="1" bestFit="1" customWidth="1"/>
    <col min="31" max="31" width="9.5703125" style="1" bestFit="1" customWidth="1"/>
    <col min="32" max="32" width="27" style="1" customWidth="1"/>
    <col min="33" max="33" width="24.28515625" style="1" bestFit="1" customWidth="1"/>
    <col min="34" max="34" width="8.7109375" customWidth="1"/>
    <col min="35" max="35" width="38" style="299" bestFit="1" customWidth="1"/>
    <col min="36" max="36" width="29" bestFit="1" customWidth="1"/>
    <col min="37" max="37" width="17.85546875" bestFit="1" customWidth="1"/>
    <col min="38" max="38" width="28.140625" bestFit="1" customWidth="1"/>
    <col min="39" max="39" width="16.85546875" style="1" bestFit="1" customWidth="1"/>
    <col min="40" max="40" width="27" style="1" bestFit="1" customWidth="1"/>
    <col min="41" max="41" width="18.140625" style="1" bestFit="1" customWidth="1"/>
    <col min="42" max="42" width="27.85546875" style="1" customWidth="1"/>
    <col min="43" max="43" width="23.85546875" bestFit="1" customWidth="1"/>
    <col min="44" max="44" width="5.28515625" bestFit="1" customWidth="1"/>
    <col min="45" max="45" width="4.85546875" bestFit="1" customWidth="1"/>
    <col min="46" max="46" width="5.140625" bestFit="1" customWidth="1"/>
    <col min="47" max="47" width="4.42578125" bestFit="1" customWidth="1"/>
    <col min="48" max="48" width="5.42578125" bestFit="1" customWidth="1"/>
    <col min="49" max="49" width="8.7109375" customWidth="1"/>
    <col min="50" max="50" width="38" bestFit="1" customWidth="1"/>
    <col min="51" max="51" width="15.85546875" bestFit="1" customWidth="1"/>
    <col min="52" max="52" width="24.85546875" bestFit="1" customWidth="1"/>
    <col min="53" max="53" width="13.42578125" bestFit="1" customWidth="1"/>
    <col min="56" max="56" width="54.140625" bestFit="1" customWidth="1"/>
    <col min="57" max="57" width="7.140625" bestFit="1" customWidth="1"/>
    <col min="58" max="58" width="10.85546875" bestFit="1" customWidth="1"/>
    <col min="59" max="59" width="8.140625" bestFit="1" customWidth="1"/>
    <col min="60" max="60" width="10.42578125" bestFit="1" customWidth="1"/>
    <col min="61" max="61" width="10.140625" bestFit="1" customWidth="1"/>
    <col min="62" max="62" width="7.7109375" bestFit="1" customWidth="1"/>
    <col min="63" max="63" width="8.85546875" bestFit="1" customWidth="1"/>
    <col min="64" max="64" width="6.5703125" bestFit="1" customWidth="1"/>
    <col min="65" max="65" width="5.28515625" bestFit="1" customWidth="1"/>
    <col min="66" max="66" width="4.85546875" bestFit="1" customWidth="1"/>
    <col min="67" max="67" width="5.140625" bestFit="1" customWidth="1"/>
    <col min="68" max="68" width="4.42578125" bestFit="1" customWidth="1"/>
    <col min="69" max="69" width="5.42578125" bestFit="1" customWidth="1"/>
    <col min="71" max="71" width="54.140625" bestFit="1" customWidth="1"/>
    <col min="72" max="72" width="7.7109375" bestFit="1" customWidth="1"/>
    <col min="73" max="73" width="10.85546875" bestFit="1" customWidth="1"/>
    <col min="74" max="74" width="8.140625" bestFit="1" customWidth="1"/>
    <col min="75" max="75" width="10.42578125" bestFit="1" customWidth="1"/>
    <col min="76" max="76" width="10.140625" bestFit="1" customWidth="1"/>
    <col min="77" max="77" width="7.7109375" bestFit="1" customWidth="1"/>
    <col min="78" max="78" width="8.85546875" bestFit="1" customWidth="1"/>
    <col min="79" max="79" width="8.5703125" bestFit="1" customWidth="1"/>
    <col min="80" max="83" width="7.7109375" bestFit="1" customWidth="1"/>
    <col min="85" max="85" width="27" customWidth="1"/>
    <col min="86" max="86" width="18.5703125" customWidth="1"/>
    <col min="87" max="87" width="24.42578125" customWidth="1"/>
    <col min="88" max="88" width="18.5703125" bestFit="1" customWidth="1"/>
    <col min="89" max="89" width="18.5703125" customWidth="1"/>
  </cols>
  <sheetData>
    <row r="1" spans="1:83" x14ac:dyDescent="0.25">
      <c r="A1" s="75" t="s">
        <v>18</v>
      </c>
      <c r="B1" s="75" t="s">
        <v>265</v>
      </c>
      <c r="C1" s="75" t="s">
        <v>20</v>
      </c>
      <c r="D1" s="75" t="s">
        <v>317</v>
      </c>
      <c r="E1" s="75" t="s">
        <v>19</v>
      </c>
      <c r="F1" s="75" t="s">
        <v>324</v>
      </c>
      <c r="G1" s="75" t="s">
        <v>21</v>
      </c>
      <c r="H1" s="75" t="s">
        <v>24</v>
      </c>
      <c r="I1" s="75" t="s">
        <v>25</v>
      </c>
      <c r="J1" s="75" t="s">
        <v>26</v>
      </c>
      <c r="K1" s="75" t="s">
        <v>27</v>
      </c>
      <c r="L1" s="75" t="s">
        <v>28</v>
      </c>
      <c r="M1" s="75" t="s">
        <v>29</v>
      </c>
      <c r="O1" s="445" t="s">
        <v>108</v>
      </c>
      <c r="P1" s="445"/>
      <c r="Q1" s="445"/>
      <c r="R1" s="445"/>
      <c r="S1" s="445"/>
      <c r="T1" s="445"/>
      <c r="U1" s="445"/>
      <c r="V1" s="445"/>
      <c r="W1" s="445"/>
      <c r="X1" s="445"/>
      <c r="Y1" s="445"/>
      <c r="Z1" s="445"/>
      <c r="AA1" s="445"/>
      <c r="AB1" s="256"/>
      <c r="AC1" s="446" t="s">
        <v>322</v>
      </c>
      <c r="AD1" s="446"/>
      <c r="AE1" s="446"/>
      <c r="AF1" s="446"/>
      <c r="AG1" s="446"/>
      <c r="AI1" s="447" t="s">
        <v>323</v>
      </c>
      <c r="AJ1" s="447"/>
      <c r="AK1" s="447"/>
      <c r="AL1" s="447"/>
      <c r="AM1" s="447"/>
      <c r="AN1" s="447"/>
      <c r="AO1" s="447"/>
      <c r="AP1" s="447"/>
      <c r="AQ1" s="447"/>
      <c r="AR1" s="447"/>
      <c r="AS1" s="447"/>
      <c r="AT1" s="447"/>
      <c r="AU1" s="447"/>
      <c r="AV1" s="447"/>
      <c r="AW1" s="291"/>
      <c r="AX1" s="442" t="s">
        <v>323</v>
      </c>
      <c r="AY1" s="442"/>
      <c r="AZ1" s="442"/>
      <c r="BA1" s="442"/>
      <c r="BD1" s="445" t="s">
        <v>114</v>
      </c>
      <c r="BE1" s="445"/>
      <c r="BF1" s="445"/>
      <c r="BG1" s="445"/>
      <c r="BH1" s="445"/>
      <c r="BI1" s="445"/>
      <c r="BJ1" s="445"/>
      <c r="BK1" s="445"/>
      <c r="BL1" s="445"/>
      <c r="BM1" s="445"/>
      <c r="BN1" s="445"/>
      <c r="BO1" s="445"/>
      <c r="BP1" s="445"/>
      <c r="BQ1" s="70"/>
      <c r="BS1" s="445" t="s">
        <v>115</v>
      </c>
      <c r="BT1" s="445"/>
      <c r="BU1" s="445"/>
      <c r="BV1" s="445"/>
      <c r="BW1" s="445"/>
      <c r="BX1" s="445"/>
      <c r="BY1" s="445"/>
      <c r="BZ1" s="445"/>
      <c r="CA1" s="445"/>
      <c r="CB1" s="445"/>
      <c r="CC1" s="445"/>
      <c r="CD1" s="445"/>
      <c r="CE1" s="445"/>
    </row>
    <row r="2" spans="1:83" x14ac:dyDescent="0.25">
      <c r="A2" s="74" t="s">
        <v>30</v>
      </c>
      <c r="B2" s="74" t="s">
        <v>268</v>
      </c>
      <c r="C2" s="74" t="s">
        <v>39</v>
      </c>
      <c r="D2" s="74" t="s">
        <v>411</v>
      </c>
      <c r="E2" s="74" t="s">
        <v>32</v>
      </c>
      <c r="F2" s="74" t="s">
        <v>336</v>
      </c>
      <c r="G2" s="277" t="s">
        <v>5</v>
      </c>
      <c r="H2" s="74" t="s">
        <v>194</v>
      </c>
      <c r="I2" s="77" t="s">
        <v>42</v>
      </c>
      <c r="J2" s="77" t="s">
        <v>49</v>
      </c>
      <c r="K2" s="77" t="s">
        <v>213</v>
      </c>
      <c r="L2" s="77" t="s">
        <v>218</v>
      </c>
      <c r="M2" s="77" t="s">
        <v>234</v>
      </c>
      <c r="N2" s="77"/>
      <c r="O2" s="288" t="s">
        <v>17</v>
      </c>
      <c r="P2" s="280" t="str">
        <f>G2</f>
        <v>August</v>
      </c>
      <c r="Q2" s="280" t="str">
        <f>G3</f>
        <v>September</v>
      </c>
      <c r="R2" s="280" t="str">
        <f>G4</f>
        <v>October</v>
      </c>
      <c r="S2" s="280" t="str">
        <f>G5</f>
        <v>November</v>
      </c>
      <c r="T2" s="280" t="str">
        <f>G6</f>
        <v>December</v>
      </c>
      <c r="U2" s="280" t="str">
        <f>G7</f>
        <v>January</v>
      </c>
      <c r="V2" s="280" t="str">
        <f>G8</f>
        <v>February</v>
      </c>
      <c r="W2" s="280" t="str">
        <f>G9</f>
        <v>March</v>
      </c>
      <c r="X2" s="280" t="str">
        <f>G10</f>
        <v>April</v>
      </c>
      <c r="Y2" s="280" t="str">
        <f>G11</f>
        <v>May</v>
      </c>
      <c r="Z2" s="280" t="str">
        <f>G12</f>
        <v>June</v>
      </c>
      <c r="AA2" s="280" t="str">
        <f>G13</f>
        <v>July</v>
      </c>
      <c r="AB2" s="280" t="s">
        <v>16</v>
      </c>
      <c r="AC2" s="283" t="s">
        <v>18</v>
      </c>
      <c r="AD2" s="305" t="s">
        <v>265</v>
      </c>
      <c r="AE2" s="254" t="s">
        <v>20</v>
      </c>
      <c r="AF2" s="289" t="s">
        <v>317</v>
      </c>
      <c r="AG2" s="290" t="s">
        <v>252</v>
      </c>
      <c r="AI2" s="306" t="s">
        <v>67</v>
      </c>
      <c r="AJ2" s="280" t="str">
        <f>G2</f>
        <v>August</v>
      </c>
      <c r="AK2" s="280" t="str">
        <f>G3</f>
        <v>September</v>
      </c>
      <c r="AL2" s="280" t="str">
        <f>G4</f>
        <v>October</v>
      </c>
      <c r="AM2" s="280" t="str">
        <f>G5</f>
        <v>November</v>
      </c>
      <c r="AN2" s="280" t="str">
        <f>G6</f>
        <v>December</v>
      </c>
      <c r="AO2" s="280" t="str">
        <f>G7</f>
        <v>January</v>
      </c>
      <c r="AP2" s="280" t="str">
        <f>G8</f>
        <v>February</v>
      </c>
      <c r="AQ2" s="280" t="str">
        <f>G9</f>
        <v>March</v>
      </c>
      <c r="AR2" s="280" t="str">
        <f>G10</f>
        <v>April</v>
      </c>
      <c r="AS2" s="280" t="str">
        <f>G11</f>
        <v>May</v>
      </c>
      <c r="AT2" s="280" t="str">
        <f>G12</f>
        <v>June</v>
      </c>
      <c r="AU2" s="280" t="str">
        <f>G13</f>
        <v>July</v>
      </c>
      <c r="AV2" s="285" t="s">
        <v>16</v>
      </c>
      <c r="AY2" s="71" t="s">
        <v>67</v>
      </c>
      <c r="AZ2" s="71" t="s">
        <v>68</v>
      </c>
      <c r="BA2" s="71" t="s">
        <v>69</v>
      </c>
      <c r="BD2" s="69" t="s">
        <v>24</v>
      </c>
      <c r="BE2" s="280" t="str">
        <f>G2</f>
        <v>August</v>
      </c>
      <c r="BF2" s="280" t="str">
        <f>G3</f>
        <v>September</v>
      </c>
      <c r="BG2" s="280" t="str">
        <f>G4</f>
        <v>October</v>
      </c>
      <c r="BH2" s="280" t="str">
        <f>G5</f>
        <v>November</v>
      </c>
      <c r="BI2" s="280" t="str">
        <f>G6</f>
        <v>December</v>
      </c>
      <c r="BJ2" s="280" t="str">
        <f>G7</f>
        <v>January</v>
      </c>
      <c r="BK2" s="280" t="str">
        <f>G8</f>
        <v>February</v>
      </c>
      <c r="BL2" s="280" t="str">
        <f>G9</f>
        <v>March</v>
      </c>
      <c r="BM2" s="280" t="str">
        <f>G10</f>
        <v>April</v>
      </c>
      <c r="BN2" s="280" t="str">
        <f>G11</f>
        <v>May</v>
      </c>
      <c r="BO2" s="280" t="str">
        <f>G12</f>
        <v>June</v>
      </c>
      <c r="BP2" s="280" t="str">
        <f>G13</f>
        <v>July</v>
      </c>
      <c r="BQ2" s="29" t="s">
        <v>16</v>
      </c>
      <c r="BS2" s="84" t="s">
        <v>24</v>
      </c>
      <c r="BT2" s="280" t="str">
        <f>G2</f>
        <v>August</v>
      </c>
      <c r="BU2" s="280" t="str">
        <f>G3</f>
        <v>September</v>
      </c>
      <c r="BV2" s="280" t="str">
        <f>G4</f>
        <v>October</v>
      </c>
      <c r="BW2" s="280" t="str">
        <f>G5</f>
        <v>November</v>
      </c>
      <c r="BX2" s="280" t="str">
        <f>G6</f>
        <v>December</v>
      </c>
      <c r="BY2" s="280" t="str">
        <f>G7</f>
        <v>January</v>
      </c>
      <c r="BZ2" s="280" t="str">
        <f>G8</f>
        <v>February</v>
      </c>
      <c r="CA2" s="280" t="str">
        <f>G9</f>
        <v>March</v>
      </c>
      <c r="CB2" s="280" t="str">
        <f>G10</f>
        <v>April</v>
      </c>
      <c r="CC2" s="280" t="str">
        <f>G11</f>
        <v>May</v>
      </c>
      <c r="CD2" s="280" t="str">
        <f>G12</f>
        <v>June</v>
      </c>
      <c r="CE2" s="280" t="str">
        <f>G13</f>
        <v>July</v>
      </c>
    </row>
    <row r="3" spans="1:83" x14ac:dyDescent="0.25">
      <c r="A3" s="74" t="s">
        <v>31</v>
      </c>
      <c r="B3" s="74" t="s">
        <v>269</v>
      </c>
      <c r="C3" s="74" t="s">
        <v>38</v>
      </c>
      <c r="D3" s="74" t="s">
        <v>412</v>
      </c>
      <c r="E3" s="74" t="s">
        <v>33</v>
      </c>
      <c r="F3" s="74" t="s">
        <v>335</v>
      </c>
      <c r="G3" s="277" t="s">
        <v>6</v>
      </c>
      <c r="H3" s="74" t="s">
        <v>182</v>
      </c>
      <c r="I3" s="77" t="s">
        <v>193</v>
      </c>
      <c r="J3" s="77" t="s">
        <v>205</v>
      </c>
      <c r="K3" s="77" t="s">
        <v>212</v>
      </c>
      <c r="L3" s="77" t="s">
        <v>220</v>
      </c>
      <c r="M3" s="77" t="s">
        <v>247</v>
      </c>
      <c r="N3" s="78"/>
      <c r="O3" s="335">
        <f>'Child Enrollment'!B2</f>
        <v>0</v>
      </c>
      <c r="P3" s="24">
        <f>COUNTIFS('BIR Data Entry'!B:B,'Child Enrollment'!B2,'BIR Data Entry'!C:C,$P$2)</f>
        <v>0</v>
      </c>
      <c r="Q3" s="24">
        <f>COUNTIFS('BIR Data Entry'!B:B,'Child Enrollment'!B2,'BIR Data Entry'!C:C,$Q$2)</f>
        <v>0</v>
      </c>
      <c r="R3" s="24">
        <f>COUNTIFS('BIR Data Entry'!B:B,'Child Enrollment'!B2,'BIR Data Entry'!C:C,$R$2)</f>
        <v>0</v>
      </c>
      <c r="S3" s="24">
        <f>COUNTIFS('BIR Data Entry'!B:B,'Child Enrollment'!B2,'BIR Data Entry'!C:C,$S$2)</f>
        <v>0</v>
      </c>
      <c r="T3" s="24">
        <f>COUNTIFS('BIR Data Entry'!B:B,'Child Enrollment'!B2,'BIR Data Entry'!C:C,$T$2)</f>
        <v>0</v>
      </c>
      <c r="U3" s="24">
        <f>COUNTIFS('BIR Data Entry'!B:B,'Child Enrollment'!B2,'BIR Data Entry'!C:C,$U$2)</f>
        <v>0</v>
      </c>
      <c r="V3" s="24">
        <f>COUNTIFS('BIR Data Entry'!B:B,'Child Enrollment'!B2,'BIR Data Entry'!C:C,$V$2)</f>
        <v>0</v>
      </c>
      <c r="W3" s="24">
        <f>COUNTIFS('BIR Data Entry'!B:B,'Child Enrollment'!B2,'BIR Data Entry'!C:C,$W$2)</f>
        <v>0</v>
      </c>
      <c r="X3" s="24">
        <f>COUNTIFS('BIR Data Entry'!B:B,'Child Enrollment'!B2,'BIR Data Entry'!C:C,$X$2)</f>
        <v>0</v>
      </c>
      <c r="Y3" s="24">
        <f>COUNTIFS('BIR Data Entry'!B:B,'Child Enrollment'!B2,'BIR Data Entry'!C:C,$Y$2)</f>
        <v>0</v>
      </c>
      <c r="Z3" s="24">
        <f>COUNTIFS('BIR Data Entry'!B:B,'Child Enrollment'!B2,'BIR Data Entry'!C:C,$Z$2)</f>
        <v>0</v>
      </c>
      <c r="AA3" s="239">
        <f>COUNTIFS('BIR Data Entry'!B:B,'Child Enrollment'!B2,'BIR Data Entry'!C:C,$AA$2)</f>
        <v>0</v>
      </c>
      <c r="AB3" s="68">
        <f t="shared" ref="AB3:AB34" si="0">SUM(P3:AA3)</f>
        <v>0</v>
      </c>
      <c r="AC3" s="249">
        <f>'Child Enrollment'!C2</f>
        <v>0</v>
      </c>
      <c r="AD3" s="1">
        <f>'Child Enrollment'!D2</f>
        <v>0</v>
      </c>
      <c r="AE3" s="249">
        <f>'Child Enrollment'!E2</f>
        <v>0</v>
      </c>
      <c r="AF3" s="249">
        <f>'Child Enrollment'!F2</f>
        <v>0</v>
      </c>
      <c r="AG3" s="249" t="str">
        <f>IF('Child Enrollment'!F2="Not Hispanic or Latino", 'Child Enrollment'!G2, "")</f>
        <v/>
      </c>
      <c r="AI3" s="26" t="str">
        <f>D2</f>
        <v>Hispanic or Latino of any race</v>
      </c>
      <c r="AJ3" s="25">
        <f>'Program Information'!C37</f>
        <v>0</v>
      </c>
      <c r="AK3" s="25">
        <f>IF('Program Information'!D37-'Program Information'!C37&gt;0,'Program Information'!D37-'Program Information'!C37,0)</f>
        <v>0</v>
      </c>
      <c r="AL3" s="25">
        <f>IF('Program Information'!E37-'Program Information'!D37&gt;0,'Program Information'!E37-'Program Information'!D37,0)</f>
        <v>0</v>
      </c>
      <c r="AM3" s="25">
        <f>IF('Program Information'!F37-'Program Information'!E37&gt;0,'Program Information'!F37-'Program Information'!E37,0)</f>
        <v>0</v>
      </c>
      <c r="AN3" s="25">
        <f>IF('Program Information'!G37-'Program Information'!F37&gt;0,'Program Information'!G37-'Program Information'!F37,0)</f>
        <v>0</v>
      </c>
      <c r="AO3" s="25">
        <f>IF('Program Information'!H37-'Program Information'!G37&gt;0,'Program Information'!H37-'Program Information'!G37,0)</f>
        <v>0</v>
      </c>
      <c r="AP3" s="25">
        <f>IF('Program Information'!I37-'Program Information'!H37&gt;0,'Program Information'!I37-'Program Information'!H37,0)</f>
        <v>0</v>
      </c>
      <c r="AQ3" s="25">
        <f>IF('Program Information'!J37-'Program Information'!I37&gt;0,'Program Information'!J37-'Program Information'!I37,0)</f>
        <v>0</v>
      </c>
      <c r="AR3" s="25">
        <f>IF('Program Information'!K37-'Program Information'!J37&gt;0,'Program Information'!K37-'Program Information'!J37,0)</f>
        <v>0</v>
      </c>
      <c r="AS3" s="25">
        <f>IF('Program Information'!L37-'Program Information'!K37&gt;0,'Program Information'!L37-'Program Information'!K37,0)</f>
        <v>0</v>
      </c>
      <c r="AT3" s="25">
        <f>IF('Program Information'!M37-'Program Information'!L37&gt;0,'Program Information'!M37-'Program Information'!L37,0)</f>
        <v>0</v>
      </c>
      <c r="AU3" s="25">
        <f>IF('Program Information'!N37-'Program Information'!M37&gt;0,'Program Information'!N37-'Program Information'!M37,0)</f>
        <v>0</v>
      </c>
      <c r="AV3" s="32">
        <f>SUM(AJ3:AU3)</f>
        <v>0</v>
      </c>
      <c r="AX3" s="81" t="str">
        <f>D2</f>
        <v>Hispanic or Latino of any race</v>
      </c>
      <c r="AY3" s="1">
        <f>AV3</f>
        <v>0</v>
      </c>
      <c r="AZ3" s="1">
        <f>COUNTIFS(AB3:AB176,"&gt;0",AF3:AF176,AX3)</f>
        <v>0</v>
      </c>
      <c r="BA3" s="1">
        <f>AV7</f>
        <v>0</v>
      </c>
      <c r="BD3" t="str">
        <f t="shared" ref="BD3:BD16" si="1">H2</f>
        <v>Breaking/Destroying objects or items</v>
      </c>
      <c r="BE3" s="1">
        <f>COUNTIFS('BIR Data Entry'!$F:$F,'Do Not Use'!$BD3,'BIR Data Entry'!$C:$C,'Do Not Use'!$BE$2)</f>
        <v>0</v>
      </c>
      <c r="BF3" s="1">
        <f>COUNTIFS('BIR Data Entry'!$F:$F,'Do Not Use'!$BD3,'BIR Data Entry'!$C:$C,'Do Not Use'!$BF$2)</f>
        <v>0</v>
      </c>
      <c r="BG3" s="1">
        <f>COUNTIFS('BIR Data Entry'!$F:$F,'Do Not Use'!$BD3,'BIR Data Entry'!$C:$C,'Do Not Use'!$BG$2)</f>
        <v>0</v>
      </c>
      <c r="BH3" s="1">
        <f>COUNTIFS('BIR Data Entry'!$F:$F,'Do Not Use'!$BD3,'BIR Data Entry'!$C:$C,'Do Not Use'!$BH$2)</f>
        <v>0</v>
      </c>
      <c r="BI3" s="1">
        <f>COUNTIFS('BIR Data Entry'!$F:$F,'Do Not Use'!$BD3,'BIR Data Entry'!$C:$C,'Do Not Use'!$BI$2)</f>
        <v>0</v>
      </c>
      <c r="BJ3" s="1">
        <f>COUNTIFS('BIR Data Entry'!$F:$F,'Do Not Use'!$BD3,'BIR Data Entry'!$C:$C,'Do Not Use'!$BJ$2)</f>
        <v>0</v>
      </c>
      <c r="BK3" s="1">
        <f>COUNTIFS('BIR Data Entry'!$F:$F,'Do Not Use'!$BD3,'BIR Data Entry'!$C:$C,'Do Not Use'!$BK$2)</f>
        <v>0</v>
      </c>
      <c r="BL3" s="1">
        <f>COUNTIFS('BIR Data Entry'!$F:$F,'Do Not Use'!$BD3,'BIR Data Entry'!$C:$C,'Do Not Use'!$BL$2)</f>
        <v>0</v>
      </c>
      <c r="BM3" s="1">
        <f>COUNTIFS('BIR Data Entry'!$F:$F,'Do Not Use'!$BD3,'BIR Data Entry'!$C:$C,'Do Not Use'!$BM$2)</f>
        <v>0</v>
      </c>
      <c r="BN3" s="1">
        <f>COUNTIFS('BIR Data Entry'!$F:$F,'Do Not Use'!$BD3,'BIR Data Entry'!$C:$C,'Do Not Use'!$BN$2)</f>
        <v>0</v>
      </c>
      <c r="BO3" s="1">
        <f>COUNTIFS('BIR Data Entry'!$F:$F,'Do Not Use'!$BD3,'BIR Data Entry'!$C:$C,'Do Not Use'!$BO$2)</f>
        <v>0</v>
      </c>
      <c r="BP3" s="1">
        <f>COUNTIFS('BIR Data Entry'!$F:$F,'Do Not Use'!$BD3,'BIR Data Entry'!$C:$C,'Do Not Use'!$BP$2)</f>
        <v>0</v>
      </c>
      <c r="BQ3" s="82">
        <f t="shared" ref="BQ3:BQ17" si="2">SUM(BE3:BP3)</f>
        <v>0</v>
      </c>
      <c r="BS3" t="str">
        <f t="shared" ref="BS3:BS16" si="3">BD3</f>
        <v>Breaking/Destroying objects or items</v>
      </c>
      <c r="BT3" s="86" t="e">
        <f t="shared" ref="BT3:BT16" si="4">BE3/$BE$17</f>
        <v>#DIV/0!</v>
      </c>
      <c r="BU3" s="86" t="e">
        <f t="shared" ref="BU3:BU16" si="5">BF3/$BF$17</f>
        <v>#DIV/0!</v>
      </c>
      <c r="BV3" s="86" t="e">
        <f t="shared" ref="BV3:BV16" si="6">BG3/$BG$17</f>
        <v>#DIV/0!</v>
      </c>
      <c r="BW3" s="86" t="e">
        <f t="shared" ref="BW3:BW16" si="7">BH3/$BH$17</f>
        <v>#DIV/0!</v>
      </c>
      <c r="BX3" s="86" t="e">
        <f t="shared" ref="BX3:BX16" si="8">BI3/$BI$17</f>
        <v>#DIV/0!</v>
      </c>
      <c r="BY3" s="86" t="e">
        <f t="shared" ref="BY3:BY16" si="9">BJ3/$BJ$17</f>
        <v>#DIV/0!</v>
      </c>
      <c r="BZ3" s="86" t="e">
        <f t="shared" ref="BZ3:BZ16" si="10">BK3/$BK$17</f>
        <v>#DIV/0!</v>
      </c>
      <c r="CA3" s="86" t="e">
        <f t="shared" ref="CA3:CA16" si="11">BL3/$BL$17</f>
        <v>#DIV/0!</v>
      </c>
      <c r="CB3" s="86" t="e">
        <f t="shared" ref="CB3:CB16" si="12">BM3/$BM$17</f>
        <v>#DIV/0!</v>
      </c>
      <c r="CC3" s="86" t="e">
        <f t="shared" ref="CC3:CC16" si="13">BN3/$BN$17</f>
        <v>#DIV/0!</v>
      </c>
      <c r="CD3" s="86" t="e">
        <f t="shared" ref="CD3:CD16" si="14">BO3/$BO$17</f>
        <v>#DIV/0!</v>
      </c>
      <c r="CE3" s="86" t="e">
        <f t="shared" ref="CE3:CE16" si="15">BP3/$BP$17</f>
        <v>#DIV/0!</v>
      </c>
    </row>
    <row r="4" spans="1:83" x14ac:dyDescent="0.25">
      <c r="A4" s="74"/>
      <c r="B4" s="74"/>
      <c r="C4" s="74"/>
      <c r="D4" s="74"/>
      <c r="E4" s="74" t="s">
        <v>34</v>
      </c>
      <c r="F4" s="74"/>
      <c r="G4" s="277" t="s">
        <v>7</v>
      </c>
      <c r="H4" s="74" t="s">
        <v>191</v>
      </c>
      <c r="I4" s="77" t="s">
        <v>192</v>
      </c>
      <c r="J4" s="77" t="s">
        <v>50</v>
      </c>
      <c r="K4" s="77" t="s">
        <v>214</v>
      </c>
      <c r="L4" s="77" t="s">
        <v>221</v>
      </c>
      <c r="M4" s="77" t="s">
        <v>235</v>
      </c>
      <c r="N4" s="78"/>
      <c r="O4" s="335">
        <f>'Child Enrollment'!B3</f>
        <v>0</v>
      </c>
      <c r="P4" s="25">
        <f>COUNTIFS('BIR Data Entry'!B:B,'Child Enrollment'!B3,'BIR Data Entry'!C:C,$P$2)</f>
        <v>0</v>
      </c>
      <c r="Q4" s="24">
        <f>COUNTIFS('BIR Data Entry'!B:B,'Child Enrollment'!B3,'BIR Data Entry'!C:C,$Q$2)</f>
        <v>0</v>
      </c>
      <c r="R4" s="24">
        <f>COUNTIFS('BIR Data Entry'!B:B,'Child Enrollment'!B3,'BIR Data Entry'!C:C,$R$2)</f>
        <v>0</v>
      </c>
      <c r="S4" s="24">
        <f>COUNTIFS('BIR Data Entry'!B:B,'Child Enrollment'!B3,'BIR Data Entry'!C:C,$S$2)</f>
        <v>0</v>
      </c>
      <c r="T4" s="24">
        <f>COUNTIFS('BIR Data Entry'!B:B,'Child Enrollment'!B3,'BIR Data Entry'!C:C,$T$2)</f>
        <v>0</v>
      </c>
      <c r="U4" s="24">
        <f>COUNTIFS('BIR Data Entry'!B:B,'Child Enrollment'!B3,'BIR Data Entry'!C:C,$U$2)</f>
        <v>0</v>
      </c>
      <c r="V4" s="24">
        <f>COUNTIFS('BIR Data Entry'!B:B,'Child Enrollment'!B3,'BIR Data Entry'!C:C,$V$2)</f>
        <v>0</v>
      </c>
      <c r="W4" s="24">
        <f>COUNTIFS('BIR Data Entry'!B:B,'Child Enrollment'!B3,'BIR Data Entry'!C:C,$W$2)</f>
        <v>0</v>
      </c>
      <c r="X4" s="24">
        <f>COUNTIFS('BIR Data Entry'!B:B,'Child Enrollment'!B3,'BIR Data Entry'!C:C,$X$2)</f>
        <v>0</v>
      </c>
      <c r="Y4" s="24">
        <f>COUNTIFS('BIR Data Entry'!B:B,'Child Enrollment'!B3,'BIR Data Entry'!C:C,$Y$2)</f>
        <v>0</v>
      </c>
      <c r="Z4" s="24">
        <f>COUNTIFS('BIR Data Entry'!B:B,'Child Enrollment'!B3,'BIR Data Entry'!C:C,$Z$2)</f>
        <v>0</v>
      </c>
      <c r="AA4" s="239">
        <f>COUNTIFS('BIR Data Entry'!B:B,'Child Enrollment'!B3,'BIR Data Entry'!C:C,$AA$2)</f>
        <v>0</v>
      </c>
      <c r="AB4" s="68">
        <f t="shared" si="0"/>
        <v>0</v>
      </c>
      <c r="AC4" s="249">
        <f>'Child Enrollment'!C3</f>
        <v>0</v>
      </c>
      <c r="AD4" s="1">
        <f>'Child Enrollment'!D3</f>
        <v>0</v>
      </c>
      <c r="AE4" s="249">
        <f>'Child Enrollment'!E3</f>
        <v>0</v>
      </c>
      <c r="AF4" s="249">
        <f>'Child Enrollment'!F3</f>
        <v>0</v>
      </c>
      <c r="AG4" s="249" t="str">
        <f>IF('Child Enrollment'!F3="Not Hispanic or Latino", 'Child Enrollment'!G3, "")</f>
        <v/>
      </c>
      <c r="AI4" s="27" t="str">
        <f>D3</f>
        <v>Not Hispanic or Latino</v>
      </c>
      <c r="AJ4" s="25">
        <f>'Program Information'!C38</f>
        <v>0</v>
      </c>
      <c r="AK4" s="25">
        <f>IF('Program Information'!D38-'Program Information'!C38&gt;0,'Program Information'!D38-'Program Information'!C38,0)</f>
        <v>0</v>
      </c>
      <c r="AL4" s="25">
        <f>IF('Program Information'!E38-'Program Information'!D38&gt;0,'Program Information'!E38-'Program Information'!D38,0)</f>
        <v>0</v>
      </c>
      <c r="AM4" s="25">
        <f>IF('Program Information'!F38-'Program Information'!E38&gt;0,'Program Information'!F38-'Program Information'!E38,0)</f>
        <v>0</v>
      </c>
      <c r="AN4" s="25">
        <f>IF('Program Information'!G38-'Program Information'!F38&gt;0,'Program Information'!G38-'Program Information'!F38,0)</f>
        <v>0</v>
      </c>
      <c r="AO4" s="25">
        <f>IF('Program Information'!H38-'Program Information'!G38&gt;0,'Program Information'!H38-'Program Information'!G38,0)</f>
        <v>0</v>
      </c>
      <c r="AP4" s="25">
        <f>IF('Program Information'!I38-'Program Information'!H38&gt;0,'Program Information'!I38-'Program Information'!H38,0)</f>
        <v>0</v>
      </c>
      <c r="AQ4" s="25">
        <f>IF('Program Information'!J38-'Program Information'!I38&gt;0,'Program Information'!J38-'Program Information'!I38,0)</f>
        <v>0</v>
      </c>
      <c r="AR4" s="25">
        <f>IF('Program Information'!K38-'Program Information'!J38&gt;0,'Program Information'!K38-'Program Information'!J38,0)</f>
        <v>0</v>
      </c>
      <c r="AS4" s="25">
        <f>IF('Program Information'!L38-'Program Information'!K38&gt;0,'Program Information'!L38-'Program Information'!K38,0)</f>
        <v>0</v>
      </c>
      <c r="AT4" s="25">
        <f>IF('Program Information'!M38-'Program Information'!L38&gt;0,'Program Information'!M38-'Program Information'!L38,0)</f>
        <v>0</v>
      </c>
      <c r="AU4" s="25">
        <f>IF('Program Information'!N38-'Program Information'!M38&gt;0,'Program Information'!N38-'Program Information'!M38,0)</f>
        <v>0</v>
      </c>
      <c r="AV4" s="32">
        <f>SUM(AJ4:AU4)</f>
        <v>0</v>
      </c>
      <c r="AX4" s="81" t="str">
        <f>D3</f>
        <v>Not Hispanic or Latino</v>
      </c>
      <c r="AY4" s="300">
        <f>AV4</f>
        <v>0</v>
      </c>
      <c r="AZ4" s="300">
        <f>COUNTIFS(AB3:AB176,"&gt;0",AF3:AF176,AX4)</f>
        <v>0</v>
      </c>
      <c r="BA4" s="300">
        <f>AV8</f>
        <v>0</v>
      </c>
      <c r="BD4" t="str">
        <f t="shared" si="1"/>
        <v>Disruption/Tantrums</v>
      </c>
      <c r="BE4" s="1">
        <f>COUNTIFS('BIR Data Entry'!$F:$F,'Do Not Use'!$BD4,'BIR Data Entry'!$C:$C,'Do Not Use'!$BE$2)</f>
        <v>0</v>
      </c>
      <c r="BF4" s="1">
        <f>COUNTIFS('BIR Data Entry'!$F:$F,'Do Not Use'!$BD4,'BIR Data Entry'!$C:$C,'Do Not Use'!$BF$2)</f>
        <v>0</v>
      </c>
      <c r="BG4" s="1">
        <f>COUNTIFS('BIR Data Entry'!$F:$F,'Do Not Use'!$BD4,'BIR Data Entry'!$C:$C,'Do Not Use'!$BG$2)</f>
        <v>0</v>
      </c>
      <c r="BH4" s="1">
        <f>COUNTIFS('BIR Data Entry'!$F:$F,'Do Not Use'!$BD4,'BIR Data Entry'!$C:$C,'Do Not Use'!$BH$2)</f>
        <v>0</v>
      </c>
      <c r="BI4" s="1">
        <f>COUNTIFS('BIR Data Entry'!$F:$F,'Do Not Use'!$BD4,'BIR Data Entry'!$C:$C,'Do Not Use'!$BI$2)</f>
        <v>0</v>
      </c>
      <c r="BJ4" s="1">
        <f>COUNTIFS('BIR Data Entry'!$F:$F,'Do Not Use'!$BD4,'BIR Data Entry'!$C:$C,'Do Not Use'!$BJ$2)</f>
        <v>0</v>
      </c>
      <c r="BK4" s="1">
        <f>COUNTIFS('BIR Data Entry'!$F:$F,'Do Not Use'!$BD4,'BIR Data Entry'!$C:$C,'Do Not Use'!$BK$2)</f>
        <v>0</v>
      </c>
      <c r="BL4" s="1">
        <f>COUNTIFS('BIR Data Entry'!$F:$F,'Do Not Use'!$BD4,'BIR Data Entry'!$C:$C,'Do Not Use'!$BL$2)</f>
        <v>0</v>
      </c>
      <c r="BM4" s="1">
        <f>COUNTIFS('BIR Data Entry'!$F:$F,'Do Not Use'!$BD4,'BIR Data Entry'!$C:$C,'Do Not Use'!$BM$2)</f>
        <v>0</v>
      </c>
      <c r="BN4" s="1">
        <f>COUNTIFS('BIR Data Entry'!$F:$F,'Do Not Use'!$BD4,'BIR Data Entry'!$C:$C,'Do Not Use'!$BN$2)</f>
        <v>0</v>
      </c>
      <c r="BO4" s="1">
        <f>COUNTIFS('BIR Data Entry'!$F:$F,'Do Not Use'!$BD4,'BIR Data Entry'!$C:$C,'Do Not Use'!$BO$2)</f>
        <v>0</v>
      </c>
      <c r="BP4" s="1">
        <f>COUNTIFS('BIR Data Entry'!$F:$F,'Do Not Use'!$BD4,'BIR Data Entry'!$C:$C,'Do Not Use'!$BP$2)</f>
        <v>0</v>
      </c>
      <c r="BQ4" s="82">
        <f t="shared" si="2"/>
        <v>0</v>
      </c>
      <c r="BS4" t="str">
        <f t="shared" si="3"/>
        <v>Disruption/Tantrums</v>
      </c>
      <c r="BT4" s="86" t="e">
        <f t="shared" si="4"/>
        <v>#DIV/0!</v>
      </c>
      <c r="BU4" s="86" t="e">
        <f t="shared" si="5"/>
        <v>#DIV/0!</v>
      </c>
      <c r="BV4" s="86" t="e">
        <f t="shared" si="6"/>
        <v>#DIV/0!</v>
      </c>
      <c r="BW4" s="86" t="e">
        <f t="shared" si="7"/>
        <v>#DIV/0!</v>
      </c>
      <c r="BX4" s="86" t="e">
        <f t="shared" si="8"/>
        <v>#DIV/0!</v>
      </c>
      <c r="BY4" s="86" t="e">
        <f t="shared" si="9"/>
        <v>#DIV/0!</v>
      </c>
      <c r="BZ4" s="86" t="e">
        <f t="shared" si="10"/>
        <v>#DIV/0!</v>
      </c>
      <c r="CA4" s="86" t="e">
        <f t="shared" si="11"/>
        <v>#DIV/0!</v>
      </c>
      <c r="CB4" s="86" t="e">
        <f t="shared" si="12"/>
        <v>#DIV/0!</v>
      </c>
      <c r="CC4" s="86" t="e">
        <f t="shared" si="13"/>
        <v>#DIV/0!</v>
      </c>
      <c r="CD4" s="86" t="e">
        <f t="shared" si="14"/>
        <v>#DIV/0!</v>
      </c>
      <c r="CE4" s="86" t="e">
        <f t="shared" si="15"/>
        <v>#DIV/0!</v>
      </c>
    </row>
    <row r="5" spans="1:83" x14ac:dyDescent="0.25">
      <c r="A5" s="74"/>
      <c r="B5" s="74"/>
      <c r="C5" s="74"/>
      <c r="D5" s="74"/>
      <c r="E5" s="74" t="s">
        <v>35</v>
      </c>
      <c r="F5" s="74"/>
      <c r="G5" s="277" t="s">
        <v>8</v>
      </c>
      <c r="H5" s="74" t="s">
        <v>186</v>
      </c>
      <c r="I5" s="77" t="s">
        <v>195</v>
      </c>
      <c r="J5" s="77" t="s">
        <v>208</v>
      </c>
      <c r="K5" s="77" t="s">
        <v>216</v>
      </c>
      <c r="L5" s="77" t="s">
        <v>40</v>
      </c>
      <c r="M5" s="319" t="s">
        <v>236</v>
      </c>
      <c r="N5" s="78"/>
      <c r="O5" s="335">
        <f>'Child Enrollment'!B4</f>
        <v>0</v>
      </c>
      <c r="P5" s="25">
        <f>COUNTIFS('BIR Data Entry'!B:B,'Child Enrollment'!B4,'BIR Data Entry'!C:C,$P$2)</f>
        <v>0</v>
      </c>
      <c r="Q5" s="24">
        <f>COUNTIFS('BIR Data Entry'!B:B,'Child Enrollment'!B4,'BIR Data Entry'!C:C,$Q$2)</f>
        <v>0</v>
      </c>
      <c r="R5" s="24">
        <f>COUNTIFS('BIR Data Entry'!B:B,'Child Enrollment'!B4,'BIR Data Entry'!C:C,$R$2)</f>
        <v>0</v>
      </c>
      <c r="S5" s="24">
        <f>COUNTIFS('BIR Data Entry'!B:B,'Child Enrollment'!B4,'BIR Data Entry'!C:C,$S$2)</f>
        <v>0</v>
      </c>
      <c r="T5" s="24">
        <f>COUNTIFS('BIR Data Entry'!B:B,'Child Enrollment'!B4,'BIR Data Entry'!C:C,$T$2)</f>
        <v>0</v>
      </c>
      <c r="U5" s="24">
        <f>COUNTIFS('BIR Data Entry'!B:B,'Child Enrollment'!B4,'BIR Data Entry'!C:C,$U$2)</f>
        <v>0</v>
      </c>
      <c r="V5" s="24">
        <f>COUNTIFS('BIR Data Entry'!B:B,'Child Enrollment'!B4,'BIR Data Entry'!C:C,$V$2)</f>
        <v>0</v>
      </c>
      <c r="W5" s="24">
        <f>COUNTIFS('BIR Data Entry'!B:B,'Child Enrollment'!B4,'BIR Data Entry'!C:C,$W$2)</f>
        <v>0</v>
      </c>
      <c r="X5" s="24">
        <f>COUNTIFS('BIR Data Entry'!B:B,'Child Enrollment'!B4,'BIR Data Entry'!C:C,$X$2)</f>
        <v>0</v>
      </c>
      <c r="Y5" s="24">
        <f>COUNTIFS('BIR Data Entry'!B:B,'Child Enrollment'!B4,'BIR Data Entry'!C:C,$Y$2)</f>
        <v>0</v>
      </c>
      <c r="Z5" s="24">
        <f>COUNTIFS('BIR Data Entry'!B:B,'Child Enrollment'!B4,'BIR Data Entry'!C:C,$Z$2)</f>
        <v>0</v>
      </c>
      <c r="AA5" s="239">
        <f>COUNTIFS('BIR Data Entry'!B:B,'Child Enrollment'!B4,'BIR Data Entry'!C:C,$AA$2)</f>
        <v>0</v>
      </c>
      <c r="AB5" s="68">
        <f t="shared" si="0"/>
        <v>0</v>
      </c>
      <c r="AC5" s="249">
        <f>'Child Enrollment'!C4</f>
        <v>0</v>
      </c>
      <c r="AD5" s="1">
        <f>'Child Enrollment'!D4</f>
        <v>0</v>
      </c>
      <c r="AE5" s="249">
        <f>'Child Enrollment'!E4</f>
        <v>0</v>
      </c>
      <c r="AF5" s="249">
        <f>'Child Enrollment'!F4</f>
        <v>0</v>
      </c>
      <c r="AG5" s="249" t="str">
        <f>IF('Child Enrollment'!F4="Not Hispanic or Latino", 'Child Enrollment'!G4, "")</f>
        <v/>
      </c>
      <c r="AY5">
        <f>SUM(AY3:AY4)</f>
        <v>0</v>
      </c>
      <c r="AZ5">
        <f>SUM(AZ3:AZ4)</f>
        <v>0</v>
      </c>
      <c r="BA5">
        <f>SUM(BA3:BA4)</f>
        <v>0</v>
      </c>
      <c r="BD5" t="str">
        <f t="shared" si="1"/>
        <v>Hurting self</v>
      </c>
      <c r="BE5" s="1">
        <f>COUNTIFS('BIR Data Entry'!$F:$F,'Do Not Use'!$BD5,'BIR Data Entry'!$C:$C,'Do Not Use'!$BE$2)</f>
        <v>0</v>
      </c>
      <c r="BF5" s="1">
        <f>COUNTIFS('BIR Data Entry'!$F:$F,'Do Not Use'!$BD5,'BIR Data Entry'!$C:$C,'Do Not Use'!$BF$2)</f>
        <v>0</v>
      </c>
      <c r="BG5" s="1">
        <f>COUNTIFS('BIR Data Entry'!$F:$F,'Do Not Use'!$BD5,'BIR Data Entry'!$C:$C,'Do Not Use'!$BG$2)</f>
        <v>0</v>
      </c>
      <c r="BH5" s="1">
        <f>COUNTIFS('BIR Data Entry'!$F:$F,'Do Not Use'!$BD5,'BIR Data Entry'!$C:$C,'Do Not Use'!$BH$2)</f>
        <v>0</v>
      </c>
      <c r="BI5" s="1">
        <f>COUNTIFS('BIR Data Entry'!$F:$F,'Do Not Use'!$BD5,'BIR Data Entry'!$C:$C,'Do Not Use'!$BI$2)</f>
        <v>0</v>
      </c>
      <c r="BJ5" s="1">
        <f>COUNTIFS('BIR Data Entry'!$F:$F,'Do Not Use'!$BD5,'BIR Data Entry'!$C:$C,'Do Not Use'!$BJ$2)</f>
        <v>0</v>
      </c>
      <c r="BK5" s="1">
        <f>COUNTIFS('BIR Data Entry'!$F:$F,'Do Not Use'!$BD5,'BIR Data Entry'!$C:$C,'Do Not Use'!$BK$2)</f>
        <v>0</v>
      </c>
      <c r="BL5" s="1">
        <f>COUNTIFS('BIR Data Entry'!$F:$F,'Do Not Use'!$BD5,'BIR Data Entry'!$C:$C,'Do Not Use'!$BL$2)</f>
        <v>0</v>
      </c>
      <c r="BM5" s="1">
        <f>COUNTIFS('BIR Data Entry'!$F:$F,'Do Not Use'!$BD5,'BIR Data Entry'!$C:$C,'Do Not Use'!$BM$2)</f>
        <v>0</v>
      </c>
      <c r="BN5" s="1">
        <f>COUNTIFS('BIR Data Entry'!$F:$F,'Do Not Use'!$BD5,'BIR Data Entry'!$C:$C,'Do Not Use'!$BN$2)</f>
        <v>0</v>
      </c>
      <c r="BO5" s="1">
        <f>COUNTIFS('BIR Data Entry'!$F:$F,'Do Not Use'!$BD5,'BIR Data Entry'!$C:$C,'Do Not Use'!$BO$2)</f>
        <v>0</v>
      </c>
      <c r="BP5" s="1">
        <f>COUNTIFS('BIR Data Entry'!$F:$F,'Do Not Use'!$BD5,'BIR Data Entry'!$C:$C,'Do Not Use'!$BP$2)</f>
        <v>0</v>
      </c>
      <c r="BQ5" s="82">
        <f t="shared" si="2"/>
        <v>0</v>
      </c>
      <c r="BS5" t="str">
        <f t="shared" si="3"/>
        <v>Hurting self</v>
      </c>
      <c r="BT5" s="86" t="e">
        <f t="shared" si="4"/>
        <v>#DIV/0!</v>
      </c>
      <c r="BU5" s="86" t="e">
        <f t="shared" si="5"/>
        <v>#DIV/0!</v>
      </c>
      <c r="BV5" s="86" t="e">
        <f t="shared" si="6"/>
        <v>#DIV/0!</v>
      </c>
      <c r="BW5" s="86" t="e">
        <f t="shared" si="7"/>
        <v>#DIV/0!</v>
      </c>
      <c r="BX5" s="86" t="e">
        <f t="shared" si="8"/>
        <v>#DIV/0!</v>
      </c>
      <c r="BY5" s="86" t="e">
        <f t="shared" si="9"/>
        <v>#DIV/0!</v>
      </c>
      <c r="BZ5" s="86" t="e">
        <f t="shared" si="10"/>
        <v>#DIV/0!</v>
      </c>
      <c r="CA5" s="86" t="e">
        <f t="shared" si="11"/>
        <v>#DIV/0!</v>
      </c>
      <c r="CB5" s="86" t="e">
        <f t="shared" si="12"/>
        <v>#DIV/0!</v>
      </c>
      <c r="CC5" s="86" t="e">
        <f t="shared" si="13"/>
        <v>#DIV/0!</v>
      </c>
      <c r="CD5" s="86" t="e">
        <f t="shared" si="14"/>
        <v>#DIV/0!</v>
      </c>
      <c r="CE5" s="86" t="e">
        <f t="shared" si="15"/>
        <v>#DIV/0!</v>
      </c>
    </row>
    <row r="6" spans="1:83" x14ac:dyDescent="0.25">
      <c r="A6" s="74"/>
      <c r="B6" s="74"/>
      <c r="C6" s="74"/>
      <c r="D6" s="74"/>
      <c r="E6" s="74" t="s">
        <v>37</v>
      </c>
      <c r="F6" s="74"/>
      <c r="G6" s="277" t="s">
        <v>9</v>
      </c>
      <c r="H6" s="74" t="s">
        <v>183</v>
      </c>
      <c r="I6" s="77" t="s">
        <v>45</v>
      </c>
      <c r="J6" s="77" t="s">
        <v>53</v>
      </c>
      <c r="K6" s="77" t="s">
        <v>55</v>
      </c>
      <c r="L6" s="77" t="s">
        <v>222</v>
      </c>
      <c r="M6" s="77" t="s">
        <v>237</v>
      </c>
      <c r="N6" s="78"/>
      <c r="O6" s="335">
        <f>'Child Enrollment'!B5</f>
        <v>0</v>
      </c>
      <c r="P6" s="25">
        <f>COUNTIFS('BIR Data Entry'!B:B,'Child Enrollment'!B5,'BIR Data Entry'!C:C,$P$2)</f>
        <v>0</v>
      </c>
      <c r="Q6" s="24">
        <f>COUNTIFS('BIR Data Entry'!B:B,'Child Enrollment'!B5,'BIR Data Entry'!C:C,$Q$2)</f>
        <v>0</v>
      </c>
      <c r="R6" s="24">
        <f>COUNTIFS('BIR Data Entry'!B:B,'Child Enrollment'!B5,'BIR Data Entry'!C:C,$R$2)</f>
        <v>0</v>
      </c>
      <c r="S6" s="24">
        <f>COUNTIFS('BIR Data Entry'!B:B,'Child Enrollment'!B5,'BIR Data Entry'!C:C,$S$2)</f>
        <v>0</v>
      </c>
      <c r="T6" s="24">
        <f>COUNTIFS('BIR Data Entry'!B:B,'Child Enrollment'!B5,'BIR Data Entry'!C:C,$T$2)</f>
        <v>0</v>
      </c>
      <c r="U6" s="24">
        <f>COUNTIFS('BIR Data Entry'!B:B,'Child Enrollment'!B5,'BIR Data Entry'!C:C,$U$2)</f>
        <v>0</v>
      </c>
      <c r="V6" s="24">
        <f>COUNTIFS('BIR Data Entry'!B:B,'Child Enrollment'!B5,'BIR Data Entry'!C:C,$V$2)</f>
        <v>0</v>
      </c>
      <c r="W6" s="24">
        <f>COUNTIFS('BIR Data Entry'!B:B,'Child Enrollment'!B5,'BIR Data Entry'!C:C,$W$2)</f>
        <v>0</v>
      </c>
      <c r="X6" s="24">
        <f>COUNTIFS('BIR Data Entry'!B:B,'Child Enrollment'!B5,'BIR Data Entry'!C:C,$X$2)</f>
        <v>0</v>
      </c>
      <c r="Y6" s="24">
        <f>COUNTIFS('BIR Data Entry'!B:B,'Child Enrollment'!B5,'BIR Data Entry'!C:C,$Y$2)</f>
        <v>0</v>
      </c>
      <c r="Z6" s="24">
        <f>COUNTIFS('BIR Data Entry'!B:B,'Child Enrollment'!B5,'BIR Data Entry'!C:C,$Z$2)</f>
        <v>0</v>
      </c>
      <c r="AA6" s="239">
        <f>COUNTIFS('BIR Data Entry'!B:B,'Child Enrollment'!B5,'BIR Data Entry'!C:C,$AA$2)</f>
        <v>0</v>
      </c>
      <c r="AB6" s="68">
        <f t="shared" si="0"/>
        <v>0</v>
      </c>
      <c r="AC6" s="249">
        <f>'Child Enrollment'!C5</f>
        <v>0</v>
      </c>
      <c r="AD6" s="1">
        <f>'Child Enrollment'!D5</f>
        <v>0</v>
      </c>
      <c r="AE6" s="249">
        <f>'Child Enrollment'!E5</f>
        <v>0</v>
      </c>
      <c r="AF6" s="249">
        <f>'Child Enrollment'!F5</f>
        <v>0</v>
      </c>
      <c r="AG6" s="249" t="str">
        <f>IF('Child Enrollment'!F5="Not Hispanic or Latino", 'Child Enrollment'!G5, "")</f>
        <v/>
      </c>
      <c r="AI6" s="307" t="s">
        <v>71</v>
      </c>
      <c r="AJ6" s="293" t="str">
        <f>G2</f>
        <v>August</v>
      </c>
      <c r="AK6" s="293" t="str">
        <f>G3</f>
        <v>September</v>
      </c>
      <c r="AL6" s="293" t="str">
        <f>G4</f>
        <v>October</v>
      </c>
      <c r="AM6" s="293" t="str">
        <f>G5</f>
        <v>November</v>
      </c>
      <c r="AN6" s="293" t="str">
        <f>G6</f>
        <v>December</v>
      </c>
      <c r="AO6" s="293" t="str">
        <f>G7</f>
        <v>January</v>
      </c>
      <c r="AP6" s="293" t="str">
        <f>G8</f>
        <v>February</v>
      </c>
      <c r="AQ6" s="293" t="str">
        <f>G9</f>
        <v>March</v>
      </c>
      <c r="AR6" s="293" t="str">
        <f>G10</f>
        <v>April</v>
      </c>
      <c r="AS6" s="293" t="str">
        <f>G11</f>
        <v>May</v>
      </c>
      <c r="AT6" s="293" t="str">
        <f>G12</f>
        <v>June</v>
      </c>
      <c r="AU6" s="293" t="str">
        <f>G13</f>
        <v>July</v>
      </c>
      <c r="AV6" s="292" t="s">
        <v>16</v>
      </c>
      <c r="BD6" t="str">
        <f t="shared" si="1"/>
        <v>Inappropriate language</v>
      </c>
      <c r="BE6" s="1">
        <f>COUNTIFS('BIR Data Entry'!$F:$F,'Do Not Use'!$BD6,'BIR Data Entry'!$C:$C,'Do Not Use'!$BE$2)</f>
        <v>0</v>
      </c>
      <c r="BF6" s="1">
        <f>COUNTIFS('BIR Data Entry'!$F:$F,'Do Not Use'!$BD6,'BIR Data Entry'!$C:$C,'Do Not Use'!$BF$2)</f>
        <v>0</v>
      </c>
      <c r="BG6" s="1">
        <f>COUNTIFS('BIR Data Entry'!$F:$F,'Do Not Use'!$BD6,'BIR Data Entry'!$C:$C,'Do Not Use'!$BG$2)</f>
        <v>0</v>
      </c>
      <c r="BH6" s="1">
        <f>COUNTIFS('BIR Data Entry'!$F:$F,'Do Not Use'!$BD6,'BIR Data Entry'!$C:$C,'Do Not Use'!$BH$2)</f>
        <v>0</v>
      </c>
      <c r="BI6" s="1">
        <f>COUNTIFS('BIR Data Entry'!$F:$F,'Do Not Use'!$BD6,'BIR Data Entry'!$C:$C,'Do Not Use'!$BI$2)</f>
        <v>0</v>
      </c>
      <c r="BJ6" s="1">
        <f>COUNTIFS('BIR Data Entry'!$F:$F,'Do Not Use'!$BD6,'BIR Data Entry'!$C:$C,'Do Not Use'!$BJ$2)</f>
        <v>0</v>
      </c>
      <c r="BK6" s="1">
        <f>COUNTIFS('BIR Data Entry'!$F:$F,'Do Not Use'!$BD6,'BIR Data Entry'!$C:$C,'Do Not Use'!$BK$2)</f>
        <v>0</v>
      </c>
      <c r="BL6" s="1">
        <f>COUNTIFS('BIR Data Entry'!$F:$F,'Do Not Use'!$BD6,'BIR Data Entry'!$C:$C,'Do Not Use'!$BL$2)</f>
        <v>0</v>
      </c>
      <c r="BM6" s="1">
        <f>COUNTIFS('BIR Data Entry'!$F:$F,'Do Not Use'!$BD6,'BIR Data Entry'!$C:$C,'Do Not Use'!$BM$2)</f>
        <v>0</v>
      </c>
      <c r="BN6" s="1">
        <f>COUNTIFS('BIR Data Entry'!$F:$F,'Do Not Use'!$BD6,'BIR Data Entry'!$C:$C,'Do Not Use'!$BN$2)</f>
        <v>0</v>
      </c>
      <c r="BO6" s="1">
        <f>COUNTIFS('BIR Data Entry'!$F:$F,'Do Not Use'!$BD6,'BIR Data Entry'!$C:$C,'Do Not Use'!$BO$2)</f>
        <v>0</v>
      </c>
      <c r="BP6" s="1">
        <f>COUNTIFS('BIR Data Entry'!$F:$F,'Do Not Use'!$BD6,'BIR Data Entry'!$C:$C,'Do Not Use'!$BP$2)</f>
        <v>0</v>
      </c>
      <c r="BQ6" s="82">
        <f t="shared" si="2"/>
        <v>0</v>
      </c>
      <c r="BS6" t="str">
        <f t="shared" si="3"/>
        <v>Inappropriate language</v>
      </c>
      <c r="BT6" s="86" t="e">
        <f t="shared" si="4"/>
        <v>#DIV/0!</v>
      </c>
      <c r="BU6" s="86" t="e">
        <f t="shared" si="5"/>
        <v>#DIV/0!</v>
      </c>
      <c r="BV6" s="86" t="e">
        <f t="shared" si="6"/>
        <v>#DIV/0!</v>
      </c>
      <c r="BW6" s="86" t="e">
        <f t="shared" si="7"/>
        <v>#DIV/0!</v>
      </c>
      <c r="BX6" s="86" t="e">
        <f t="shared" si="8"/>
        <v>#DIV/0!</v>
      </c>
      <c r="BY6" s="86" t="e">
        <f t="shared" si="9"/>
        <v>#DIV/0!</v>
      </c>
      <c r="BZ6" s="86" t="e">
        <f t="shared" si="10"/>
        <v>#DIV/0!</v>
      </c>
      <c r="CA6" s="86" t="e">
        <f t="shared" si="11"/>
        <v>#DIV/0!</v>
      </c>
      <c r="CB6" s="86" t="e">
        <f t="shared" si="12"/>
        <v>#DIV/0!</v>
      </c>
      <c r="CC6" s="86" t="e">
        <f t="shared" si="13"/>
        <v>#DIV/0!</v>
      </c>
      <c r="CD6" s="86" t="e">
        <f t="shared" si="14"/>
        <v>#DIV/0!</v>
      </c>
      <c r="CE6" s="86" t="e">
        <f t="shared" si="15"/>
        <v>#DIV/0!</v>
      </c>
    </row>
    <row r="7" spans="1:83" x14ac:dyDescent="0.25">
      <c r="A7" s="74"/>
      <c r="B7" s="74"/>
      <c r="C7" s="74"/>
      <c r="D7" s="74"/>
      <c r="E7" s="74" t="s">
        <v>36</v>
      </c>
      <c r="F7" s="74"/>
      <c r="G7" s="277" t="s">
        <v>11</v>
      </c>
      <c r="H7" s="74" t="s">
        <v>187</v>
      </c>
      <c r="I7" s="77" t="s">
        <v>43</v>
      </c>
      <c r="J7" s="77" t="s">
        <v>40</v>
      </c>
      <c r="K7" s="77" t="s">
        <v>217</v>
      </c>
      <c r="L7" s="77" t="s">
        <v>223</v>
      </c>
      <c r="M7" s="77" t="s">
        <v>56</v>
      </c>
      <c r="N7" s="78"/>
      <c r="O7" s="335">
        <f>'Child Enrollment'!B6</f>
        <v>0</v>
      </c>
      <c r="P7" s="25">
        <f>COUNTIFS('BIR Data Entry'!B:B,'Child Enrollment'!B6,'BIR Data Entry'!C:C,$P$2)</f>
        <v>0</v>
      </c>
      <c r="Q7" s="24">
        <f>COUNTIFS('BIR Data Entry'!B:B,'Child Enrollment'!B6,'BIR Data Entry'!C:C,$Q$2)</f>
        <v>0</v>
      </c>
      <c r="R7" s="24">
        <f>COUNTIFS('BIR Data Entry'!B:B,'Child Enrollment'!B6,'BIR Data Entry'!C:C,$R$2)</f>
        <v>0</v>
      </c>
      <c r="S7" s="24">
        <f>COUNTIFS('BIR Data Entry'!B:B,'Child Enrollment'!B6,'BIR Data Entry'!C:C,$S$2)</f>
        <v>0</v>
      </c>
      <c r="T7" s="24">
        <f>COUNTIFS('BIR Data Entry'!B:B,'Child Enrollment'!B6,'BIR Data Entry'!C:C,$T$2)</f>
        <v>0</v>
      </c>
      <c r="U7" s="24">
        <f>COUNTIFS('BIR Data Entry'!B:B,'Child Enrollment'!B6,'BIR Data Entry'!C:C,$U$2)</f>
        <v>0</v>
      </c>
      <c r="V7" s="24">
        <f>COUNTIFS('BIR Data Entry'!B:B,'Child Enrollment'!B6,'BIR Data Entry'!C:C,$V$2)</f>
        <v>0</v>
      </c>
      <c r="W7" s="24">
        <f>COUNTIFS('BIR Data Entry'!B:B,'Child Enrollment'!B6,'BIR Data Entry'!C:C,$W$2)</f>
        <v>0</v>
      </c>
      <c r="X7" s="24">
        <f>COUNTIFS('BIR Data Entry'!B:B,'Child Enrollment'!B6,'BIR Data Entry'!C:C,$X$2)</f>
        <v>0</v>
      </c>
      <c r="Y7" s="24">
        <f>COUNTIFS('BIR Data Entry'!B:B,'Child Enrollment'!B6,'BIR Data Entry'!C:C,$Y$2)</f>
        <v>0</v>
      </c>
      <c r="Z7" s="24">
        <f>COUNTIFS('BIR Data Entry'!B:B,'Child Enrollment'!B6,'BIR Data Entry'!C:C,$Z$2)</f>
        <v>0</v>
      </c>
      <c r="AA7" s="239">
        <f>COUNTIFS('BIR Data Entry'!B:B,'Child Enrollment'!B6,'BIR Data Entry'!C:C,$AA$2)</f>
        <v>0</v>
      </c>
      <c r="AB7" s="68">
        <f t="shared" si="0"/>
        <v>0</v>
      </c>
      <c r="AC7" s="249">
        <f>'Child Enrollment'!C6</f>
        <v>0</v>
      </c>
      <c r="AD7" s="1">
        <f>'Child Enrollment'!D6</f>
        <v>0</v>
      </c>
      <c r="AE7" s="249">
        <f>'Child Enrollment'!E6</f>
        <v>0</v>
      </c>
      <c r="AF7" s="249">
        <f>'Child Enrollment'!F6</f>
        <v>0</v>
      </c>
      <c r="AG7" s="249" t="str">
        <f>IF('Child Enrollment'!F6="Not Hispanic or Latino", 'Child Enrollment'!G6, "")</f>
        <v/>
      </c>
      <c r="AI7" s="26" t="str">
        <f>D2</f>
        <v>Hispanic or Latino of any race</v>
      </c>
      <c r="AJ7" s="25">
        <f t="shared" ref="AJ7:AU7" si="16">SUMIFS(P3:P176, P3:P176,"&lt;&gt;0", $AF$3:$AF$176, $AI$7)</f>
        <v>0</v>
      </c>
      <c r="AK7" s="25">
        <f t="shared" si="16"/>
        <v>0</v>
      </c>
      <c r="AL7" s="25">
        <f t="shared" si="16"/>
        <v>0</v>
      </c>
      <c r="AM7" s="25">
        <f t="shared" si="16"/>
        <v>0</v>
      </c>
      <c r="AN7" s="25">
        <f t="shared" si="16"/>
        <v>0</v>
      </c>
      <c r="AO7" s="25">
        <f t="shared" si="16"/>
        <v>0</v>
      </c>
      <c r="AP7" s="25">
        <f t="shared" si="16"/>
        <v>0</v>
      </c>
      <c r="AQ7" s="25">
        <f t="shared" si="16"/>
        <v>0</v>
      </c>
      <c r="AR7" s="25">
        <f t="shared" si="16"/>
        <v>0</v>
      </c>
      <c r="AS7" s="25">
        <f t="shared" si="16"/>
        <v>0</v>
      </c>
      <c r="AT7" s="25">
        <f t="shared" si="16"/>
        <v>0</v>
      </c>
      <c r="AU7" s="25">
        <f t="shared" si="16"/>
        <v>0</v>
      </c>
      <c r="AV7" s="32">
        <f>SUM(AJ7:AU7)</f>
        <v>0</v>
      </c>
      <c r="BD7" t="str">
        <f t="shared" si="1"/>
        <v>Inconsolable crying</v>
      </c>
      <c r="BE7" s="1">
        <f>COUNTIFS('BIR Data Entry'!$F:$F,'Do Not Use'!$BD7,'BIR Data Entry'!$C:$C,'Do Not Use'!$BE$2)</f>
        <v>0</v>
      </c>
      <c r="BF7" s="1">
        <f>COUNTIFS('BIR Data Entry'!$F:$F,'Do Not Use'!$BD7,'BIR Data Entry'!$C:$C,'Do Not Use'!$BF$2)</f>
        <v>0</v>
      </c>
      <c r="BG7" s="1">
        <f>COUNTIFS('BIR Data Entry'!$F:$F,'Do Not Use'!$BD7,'BIR Data Entry'!$C:$C,'Do Not Use'!$BG$2)</f>
        <v>0</v>
      </c>
      <c r="BH7" s="1">
        <f>COUNTIFS('BIR Data Entry'!$F:$F,'Do Not Use'!$BD7,'BIR Data Entry'!$C:$C,'Do Not Use'!$BH$2)</f>
        <v>0</v>
      </c>
      <c r="BI7" s="1">
        <f>COUNTIFS('BIR Data Entry'!$F:$F,'Do Not Use'!$BD7,'BIR Data Entry'!$C:$C,'Do Not Use'!$BI$2)</f>
        <v>0</v>
      </c>
      <c r="BJ7" s="1">
        <f>COUNTIFS('BIR Data Entry'!$F:$F,'Do Not Use'!$BD7,'BIR Data Entry'!$C:$C,'Do Not Use'!$BJ$2)</f>
        <v>0</v>
      </c>
      <c r="BK7" s="1">
        <f>COUNTIFS('BIR Data Entry'!$F:$F,'Do Not Use'!$BD7,'BIR Data Entry'!$C:$C,'Do Not Use'!$BK$2)</f>
        <v>0</v>
      </c>
      <c r="BL7" s="1">
        <f>COUNTIFS('BIR Data Entry'!$F:$F,'Do Not Use'!$BD7,'BIR Data Entry'!$C:$C,'Do Not Use'!$BL$2)</f>
        <v>0</v>
      </c>
      <c r="BM7" s="1">
        <f>COUNTIFS('BIR Data Entry'!$F:$F,'Do Not Use'!$BD7,'BIR Data Entry'!$C:$C,'Do Not Use'!$BM$2)</f>
        <v>0</v>
      </c>
      <c r="BN7" s="1">
        <f>COUNTIFS('BIR Data Entry'!$F:$F,'Do Not Use'!$BD7,'BIR Data Entry'!$C:$C,'Do Not Use'!$BN$2)</f>
        <v>0</v>
      </c>
      <c r="BO7" s="1">
        <f>COUNTIFS('BIR Data Entry'!$F:$F,'Do Not Use'!$BD7,'BIR Data Entry'!$C:$C,'Do Not Use'!$BO$2)</f>
        <v>0</v>
      </c>
      <c r="BP7" s="1">
        <f>COUNTIFS('BIR Data Entry'!$F:$F,'Do Not Use'!$BD7,'BIR Data Entry'!$C:$C,'Do Not Use'!$BP$2)</f>
        <v>0</v>
      </c>
      <c r="BQ7" s="82">
        <f t="shared" si="2"/>
        <v>0</v>
      </c>
      <c r="BS7" t="str">
        <f t="shared" si="3"/>
        <v>Inconsolable crying</v>
      </c>
      <c r="BT7" s="86" t="e">
        <f t="shared" si="4"/>
        <v>#DIV/0!</v>
      </c>
      <c r="BU7" s="86" t="e">
        <f t="shared" si="5"/>
        <v>#DIV/0!</v>
      </c>
      <c r="BV7" s="86" t="e">
        <f t="shared" si="6"/>
        <v>#DIV/0!</v>
      </c>
      <c r="BW7" s="86" t="e">
        <f t="shared" si="7"/>
        <v>#DIV/0!</v>
      </c>
      <c r="BX7" s="86" t="e">
        <f t="shared" si="8"/>
        <v>#DIV/0!</v>
      </c>
      <c r="BY7" s="86" t="e">
        <f t="shared" si="9"/>
        <v>#DIV/0!</v>
      </c>
      <c r="BZ7" s="86" t="e">
        <f t="shared" si="10"/>
        <v>#DIV/0!</v>
      </c>
      <c r="CA7" s="86" t="e">
        <f t="shared" si="11"/>
        <v>#DIV/0!</v>
      </c>
      <c r="CB7" s="86" t="e">
        <f t="shared" si="12"/>
        <v>#DIV/0!</v>
      </c>
      <c r="CC7" s="86" t="e">
        <f t="shared" si="13"/>
        <v>#DIV/0!</v>
      </c>
      <c r="CD7" s="86" t="e">
        <f t="shared" si="14"/>
        <v>#DIV/0!</v>
      </c>
      <c r="CE7" s="86" t="e">
        <f t="shared" si="15"/>
        <v>#DIV/0!</v>
      </c>
    </row>
    <row r="8" spans="1:83" x14ac:dyDescent="0.25">
      <c r="A8" s="74"/>
      <c r="B8" s="74"/>
      <c r="C8" s="74"/>
      <c r="D8" s="74"/>
      <c r="G8" s="277" t="s">
        <v>10</v>
      </c>
      <c r="H8" s="74" t="s">
        <v>40</v>
      </c>
      <c r="I8" s="77" t="s">
        <v>202</v>
      </c>
      <c r="J8" s="77" t="s">
        <v>52</v>
      </c>
      <c r="K8" s="77" t="s">
        <v>211</v>
      </c>
      <c r="L8" s="77" t="s">
        <v>224</v>
      </c>
      <c r="M8" s="77" t="s">
        <v>40</v>
      </c>
      <c r="N8" s="78"/>
      <c r="O8" s="335">
        <f>'Child Enrollment'!B7</f>
        <v>0</v>
      </c>
      <c r="P8" s="25">
        <f>COUNTIFS('BIR Data Entry'!B:B,'Child Enrollment'!B7,'BIR Data Entry'!C:C,$P$2)</f>
        <v>0</v>
      </c>
      <c r="Q8" s="24">
        <f>COUNTIFS('BIR Data Entry'!B:B,'Child Enrollment'!B7,'BIR Data Entry'!C:C,$Q$2)</f>
        <v>0</v>
      </c>
      <c r="R8" s="24">
        <f>COUNTIFS('BIR Data Entry'!B:B,'Child Enrollment'!B7,'BIR Data Entry'!C:C,$R$2)</f>
        <v>0</v>
      </c>
      <c r="S8" s="24">
        <f>COUNTIFS('BIR Data Entry'!B:B,'Child Enrollment'!B7,'BIR Data Entry'!C:C,$S$2)</f>
        <v>0</v>
      </c>
      <c r="T8" s="24">
        <f>COUNTIFS('BIR Data Entry'!B:B,'Child Enrollment'!B7,'BIR Data Entry'!C:C,$T$2)</f>
        <v>0</v>
      </c>
      <c r="U8" s="24">
        <f>COUNTIFS('BIR Data Entry'!B:B,'Child Enrollment'!B7,'BIR Data Entry'!C:C,$U$2)</f>
        <v>0</v>
      </c>
      <c r="V8" s="24">
        <f>COUNTIFS('BIR Data Entry'!B:B,'Child Enrollment'!B7,'BIR Data Entry'!C:C,$V$2)</f>
        <v>0</v>
      </c>
      <c r="W8" s="24">
        <f>COUNTIFS('BIR Data Entry'!B:B,'Child Enrollment'!B7,'BIR Data Entry'!C:C,$W$2)</f>
        <v>0</v>
      </c>
      <c r="X8" s="24">
        <f>COUNTIFS('BIR Data Entry'!B:B,'Child Enrollment'!B7,'BIR Data Entry'!C:C,$X$2)</f>
        <v>0</v>
      </c>
      <c r="Y8" s="24">
        <f>COUNTIFS('BIR Data Entry'!B:B,'Child Enrollment'!B7,'BIR Data Entry'!C:C,$Y$2)</f>
        <v>0</v>
      </c>
      <c r="Z8" s="24">
        <f>COUNTIFS('BIR Data Entry'!B:B,'Child Enrollment'!B7,'BIR Data Entry'!C:C,$Z$2)</f>
        <v>0</v>
      </c>
      <c r="AA8" s="239">
        <f>COUNTIFS('BIR Data Entry'!B:B,'Child Enrollment'!B7,'BIR Data Entry'!C:C,$AA$2)</f>
        <v>0</v>
      </c>
      <c r="AB8" s="68">
        <f t="shared" si="0"/>
        <v>0</v>
      </c>
      <c r="AC8" s="249">
        <f>'Child Enrollment'!C7</f>
        <v>0</v>
      </c>
      <c r="AD8" s="1">
        <f>'Child Enrollment'!D7</f>
        <v>0</v>
      </c>
      <c r="AE8" s="249">
        <f>'Child Enrollment'!E7</f>
        <v>0</v>
      </c>
      <c r="AF8" s="249">
        <f>'Child Enrollment'!F7</f>
        <v>0</v>
      </c>
      <c r="AG8" s="249" t="str">
        <f>IF('Child Enrollment'!F7="Not Hispanic or Latino", 'Child Enrollment'!G7, "")</f>
        <v/>
      </c>
      <c r="AI8" s="27" t="str">
        <f>D3</f>
        <v>Not Hispanic or Latino</v>
      </c>
      <c r="AJ8" s="25">
        <f t="shared" ref="AJ8:AU8" si="17">SUMIFS(P3:P176, P3:P176,"&lt;&gt;0", $AF$3:$AF$176, $AI8)</f>
        <v>0</v>
      </c>
      <c r="AK8" s="25">
        <f t="shared" si="17"/>
        <v>0</v>
      </c>
      <c r="AL8" s="25">
        <f t="shared" si="17"/>
        <v>0</v>
      </c>
      <c r="AM8" s="25">
        <f t="shared" si="17"/>
        <v>0</v>
      </c>
      <c r="AN8" s="25">
        <f t="shared" si="17"/>
        <v>0</v>
      </c>
      <c r="AO8" s="25">
        <f t="shared" si="17"/>
        <v>0</v>
      </c>
      <c r="AP8" s="25">
        <f t="shared" si="17"/>
        <v>0</v>
      </c>
      <c r="AQ8" s="25">
        <f t="shared" si="17"/>
        <v>0</v>
      </c>
      <c r="AR8" s="25">
        <f t="shared" si="17"/>
        <v>0</v>
      </c>
      <c r="AS8" s="25">
        <f t="shared" si="17"/>
        <v>0</v>
      </c>
      <c r="AT8" s="25">
        <f t="shared" si="17"/>
        <v>0</v>
      </c>
      <c r="AU8" s="25">
        <f t="shared" si="17"/>
        <v>0</v>
      </c>
      <c r="AV8" s="32">
        <f>SUM(AJ8:AU8)</f>
        <v>0</v>
      </c>
      <c r="BD8" t="str">
        <f t="shared" si="1"/>
        <v>Non-compliance</v>
      </c>
      <c r="BE8" s="1">
        <f>COUNTIFS('BIR Data Entry'!$F:$F,'Do Not Use'!$BD8,'BIR Data Entry'!$C:$C,'Do Not Use'!$BE$2)</f>
        <v>0</v>
      </c>
      <c r="BF8" s="1">
        <f>COUNTIFS('BIR Data Entry'!$F:$F,'Do Not Use'!$BD8,'BIR Data Entry'!$C:$C,'Do Not Use'!$BF$2)</f>
        <v>0</v>
      </c>
      <c r="BG8" s="1">
        <f>COUNTIFS('BIR Data Entry'!$F:$F,'Do Not Use'!$BD8,'BIR Data Entry'!$C:$C,'Do Not Use'!$BG$2)</f>
        <v>0</v>
      </c>
      <c r="BH8" s="1">
        <f>COUNTIFS('BIR Data Entry'!$F:$F,'Do Not Use'!$BD8,'BIR Data Entry'!$C:$C,'Do Not Use'!$BH$2)</f>
        <v>0</v>
      </c>
      <c r="BI8" s="1">
        <f>COUNTIFS('BIR Data Entry'!$F:$F,'Do Not Use'!$BD8,'BIR Data Entry'!$C:$C,'Do Not Use'!$BI$2)</f>
        <v>0</v>
      </c>
      <c r="BJ8" s="1">
        <f>COUNTIFS('BIR Data Entry'!$F:$F,'Do Not Use'!$BD8,'BIR Data Entry'!$C:$C,'Do Not Use'!$BJ$2)</f>
        <v>0</v>
      </c>
      <c r="BK8" s="1">
        <f>COUNTIFS('BIR Data Entry'!$F:$F,'Do Not Use'!$BD8,'BIR Data Entry'!$C:$C,'Do Not Use'!$BK$2)</f>
        <v>0</v>
      </c>
      <c r="BL8" s="1">
        <f>COUNTIFS('BIR Data Entry'!$F:$F,'Do Not Use'!$BD8,'BIR Data Entry'!$C:$C,'Do Not Use'!$BL$2)</f>
        <v>0</v>
      </c>
      <c r="BM8" s="1">
        <f>COUNTIFS('BIR Data Entry'!$F:$F,'Do Not Use'!$BD8,'BIR Data Entry'!$C:$C,'Do Not Use'!$BM$2)</f>
        <v>0</v>
      </c>
      <c r="BN8" s="1">
        <f>COUNTIFS('BIR Data Entry'!$F:$F,'Do Not Use'!$BD8,'BIR Data Entry'!$C:$C,'Do Not Use'!$BN$2)</f>
        <v>0</v>
      </c>
      <c r="BO8" s="1">
        <f>COUNTIFS('BIR Data Entry'!$F:$F,'Do Not Use'!$BD8,'BIR Data Entry'!$C:$C,'Do Not Use'!$BO$2)</f>
        <v>0</v>
      </c>
      <c r="BP8" s="1">
        <f>COUNTIFS('BIR Data Entry'!$F:$F,'Do Not Use'!$BD8,'BIR Data Entry'!$C:$C,'Do Not Use'!$BP$2)</f>
        <v>0</v>
      </c>
      <c r="BQ8" s="82">
        <f t="shared" si="2"/>
        <v>0</v>
      </c>
      <c r="BS8" t="str">
        <f t="shared" si="3"/>
        <v>Non-compliance</v>
      </c>
      <c r="BT8" s="86" t="e">
        <f t="shared" si="4"/>
        <v>#DIV/0!</v>
      </c>
      <c r="BU8" s="86" t="e">
        <f t="shared" si="5"/>
        <v>#DIV/0!</v>
      </c>
      <c r="BV8" s="86" t="e">
        <f t="shared" si="6"/>
        <v>#DIV/0!</v>
      </c>
      <c r="BW8" s="86" t="e">
        <f t="shared" si="7"/>
        <v>#DIV/0!</v>
      </c>
      <c r="BX8" s="86" t="e">
        <f t="shared" si="8"/>
        <v>#DIV/0!</v>
      </c>
      <c r="BY8" s="86" t="e">
        <f t="shared" si="9"/>
        <v>#DIV/0!</v>
      </c>
      <c r="BZ8" s="86" t="e">
        <f t="shared" si="10"/>
        <v>#DIV/0!</v>
      </c>
      <c r="CA8" s="86" t="e">
        <f t="shared" si="11"/>
        <v>#DIV/0!</v>
      </c>
      <c r="CB8" s="86" t="e">
        <f t="shared" si="12"/>
        <v>#DIV/0!</v>
      </c>
      <c r="CC8" s="86" t="e">
        <f t="shared" si="13"/>
        <v>#DIV/0!</v>
      </c>
      <c r="CD8" s="86" t="e">
        <f t="shared" si="14"/>
        <v>#DIV/0!</v>
      </c>
      <c r="CE8" s="86" t="e">
        <f t="shared" si="15"/>
        <v>#DIV/0!</v>
      </c>
    </row>
    <row r="9" spans="1:83" x14ac:dyDescent="0.25">
      <c r="A9" s="74"/>
      <c r="B9" s="74"/>
      <c r="C9" s="74"/>
      <c r="D9" s="74"/>
      <c r="E9" s="74"/>
      <c r="F9" s="74"/>
      <c r="G9" s="277" t="s">
        <v>12</v>
      </c>
      <c r="H9" s="74" t="s">
        <v>184</v>
      </c>
      <c r="I9" s="77" t="s">
        <v>196</v>
      </c>
      <c r="J9" s="77" t="s">
        <v>51</v>
      </c>
      <c r="K9" s="77" t="s">
        <v>209</v>
      </c>
      <c r="L9" s="77" t="s">
        <v>225</v>
      </c>
      <c r="M9" s="77" t="s">
        <v>238</v>
      </c>
      <c r="N9" s="78"/>
      <c r="O9" s="335">
        <f>'Child Enrollment'!B8</f>
        <v>0</v>
      </c>
      <c r="P9" s="25">
        <f>COUNTIFS('BIR Data Entry'!B:B,'Child Enrollment'!B8,'BIR Data Entry'!C:C,$P$2)</f>
        <v>0</v>
      </c>
      <c r="Q9" s="24">
        <f>COUNTIFS('BIR Data Entry'!B:B,'Child Enrollment'!B8,'BIR Data Entry'!C:C,$Q$2)</f>
        <v>0</v>
      </c>
      <c r="R9" s="24">
        <f>COUNTIFS('BIR Data Entry'!B:B,'Child Enrollment'!B8,'BIR Data Entry'!C:C,$R$2)</f>
        <v>0</v>
      </c>
      <c r="S9" s="24">
        <f>COUNTIFS('BIR Data Entry'!B:B,'Child Enrollment'!B8,'BIR Data Entry'!C:C,$S$2)</f>
        <v>0</v>
      </c>
      <c r="T9" s="24">
        <f>COUNTIFS('BIR Data Entry'!B:B,'Child Enrollment'!B8,'BIR Data Entry'!C:C,$T$2)</f>
        <v>0</v>
      </c>
      <c r="U9" s="24">
        <f>COUNTIFS('BIR Data Entry'!B:B,'Child Enrollment'!B8,'BIR Data Entry'!C:C,$U$2)</f>
        <v>0</v>
      </c>
      <c r="V9" s="24">
        <f>COUNTIFS('BIR Data Entry'!B:B,'Child Enrollment'!B8,'BIR Data Entry'!C:C,$V$2)</f>
        <v>0</v>
      </c>
      <c r="W9" s="24">
        <f>COUNTIFS('BIR Data Entry'!B:B,'Child Enrollment'!B8,'BIR Data Entry'!C:C,$W$2)</f>
        <v>0</v>
      </c>
      <c r="X9" s="24">
        <f>COUNTIFS('BIR Data Entry'!B:B,'Child Enrollment'!B8,'BIR Data Entry'!C:C,$X$2)</f>
        <v>0</v>
      </c>
      <c r="Y9" s="24">
        <f>COUNTIFS('BIR Data Entry'!B:B,'Child Enrollment'!B8,'BIR Data Entry'!C:C,$Y$2)</f>
        <v>0</v>
      </c>
      <c r="Z9" s="24">
        <f>COUNTIFS('BIR Data Entry'!B:B,'Child Enrollment'!B8,'BIR Data Entry'!C:C,$Z$2)</f>
        <v>0</v>
      </c>
      <c r="AA9" s="239">
        <f>COUNTIFS('BIR Data Entry'!B:B,'Child Enrollment'!B8,'BIR Data Entry'!C:C,$AA$2)</f>
        <v>0</v>
      </c>
      <c r="AB9" s="68">
        <f t="shared" si="0"/>
        <v>0</v>
      </c>
      <c r="AC9" s="249">
        <f>'Child Enrollment'!C8</f>
        <v>0</v>
      </c>
      <c r="AD9" s="1">
        <f>'Child Enrollment'!D8</f>
        <v>0</v>
      </c>
      <c r="AE9" s="249">
        <f>'Child Enrollment'!E8</f>
        <v>0</v>
      </c>
      <c r="AF9" s="249">
        <f>'Child Enrollment'!F8</f>
        <v>0</v>
      </c>
      <c r="AG9" s="249" t="str">
        <f>IF('Child Enrollment'!F8="Not Hispanic or Latino", 'Child Enrollment'!G8, "")</f>
        <v/>
      </c>
      <c r="AI9" s="28"/>
      <c r="AJ9" s="287"/>
      <c r="AK9" s="287"/>
      <c r="AL9" s="287"/>
      <c r="AM9" s="287"/>
      <c r="AN9" s="287"/>
      <c r="AO9" s="287"/>
      <c r="AP9" s="287"/>
      <c r="AQ9" s="287"/>
      <c r="AR9" s="287"/>
      <c r="AS9" s="287"/>
      <c r="AT9" s="287"/>
      <c r="AU9" s="287"/>
      <c r="BD9" t="str">
        <f t="shared" si="1"/>
        <v>Other</v>
      </c>
      <c r="BE9" s="1">
        <f>COUNTIFS('BIR Data Entry'!$F:$F,'Do Not Use'!$BD9,'BIR Data Entry'!$C:$C,'Do Not Use'!$BE$2)</f>
        <v>0</v>
      </c>
      <c r="BF9" s="1">
        <f>COUNTIFS('BIR Data Entry'!$F:$F,'Do Not Use'!$BD9,'BIR Data Entry'!$C:$C,'Do Not Use'!$BF$2)</f>
        <v>0</v>
      </c>
      <c r="BG9" s="1">
        <f>COUNTIFS('BIR Data Entry'!$F:$F,'Do Not Use'!$BD9,'BIR Data Entry'!$C:$C,'Do Not Use'!$BG$2)</f>
        <v>0</v>
      </c>
      <c r="BH9" s="1">
        <f>COUNTIFS('BIR Data Entry'!$F:$F,'Do Not Use'!$BD9,'BIR Data Entry'!$C:$C,'Do Not Use'!$BH$2)</f>
        <v>0</v>
      </c>
      <c r="BI9" s="1">
        <f>COUNTIFS('BIR Data Entry'!$F:$F,'Do Not Use'!$BD9,'BIR Data Entry'!$C:$C,'Do Not Use'!$BI$2)</f>
        <v>0</v>
      </c>
      <c r="BJ9" s="1">
        <f>COUNTIFS('BIR Data Entry'!$F:$F,'Do Not Use'!$BD9,'BIR Data Entry'!$C:$C,'Do Not Use'!$BJ$2)</f>
        <v>0</v>
      </c>
      <c r="BK9" s="1">
        <f>COUNTIFS('BIR Data Entry'!$F:$F,'Do Not Use'!$BD9,'BIR Data Entry'!$C:$C,'Do Not Use'!$BK$2)</f>
        <v>0</v>
      </c>
      <c r="BL9" s="1">
        <f>COUNTIFS('BIR Data Entry'!$F:$F,'Do Not Use'!$BD9,'BIR Data Entry'!$C:$C,'Do Not Use'!$BL$2)</f>
        <v>0</v>
      </c>
      <c r="BM9" s="1">
        <f>COUNTIFS('BIR Data Entry'!$F:$F,'Do Not Use'!$BD9,'BIR Data Entry'!$C:$C,'Do Not Use'!$BM$2)</f>
        <v>0</v>
      </c>
      <c r="BN9" s="1">
        <f>COUNTIFS('BIR Data Entry'!$F:$F,'Do Not Use'!$BD9,'BIR Data Entry'!$C:$C,'Do Not Use'!$BN$2)</f>
        <v>0</v>
      </c>
      <c r="BO9" s="1">
        <f>COUNTIFS('BIR Data Entry'!$F:$F,'Do Not Use'!$BD9,'BIR Data Entry'!$C:$C,'Do Not Use'!$BO$2)</f>
        <v>0</v>
      </c>
      <c r="BP9" s="1">
        <f>COUNTIFS('BIR Data Entry'!$F:$F,'Do Not Use'!$BD9,'BIR Data Entry'!$C:$C,'Do Not Use'!$BP$2)</f>
        <v>0</v>
      </c>
      <c r="BQ9" s="82">
        <f t="shared" si="2"/>
        <v>0</v>
      </c>
      <c r="BS9" t="str">
        <f t="shared" si="3"/>
        <v>Other</v>
      </c>
      <c r="BT9" s="86" t="e">
        <f t="shared" si="4"/>
        <v>#DIV/0!</v>
      </c>
      <c r="BU9" s="86" t="e">
        <f t="shared" si="5"/>
        <v>#DIV/0!</v>
      </c>
      <c r="BV9" s="86" t="e">
        <f t="shared" si="6"/>
        <v>#DIV/0!</v>
      </c>
      <c r="BW9" s="86" t="e">
        <f t="shared" si="7"/>
        <v>#DIV/0!</v>
      </c>
      <c r="BX9" s="86" t="e">
        <f t="shared" si="8"/>
        <v>#DIV/0!</v>
      </c>
      <c r="BY9" s="86" t="e">
        <f t="shared" si="9"/>
        <v>#DIV/0!</v>
      </c>
      <c r="BZ9" s="86" t="e">
        <f t="shared" si="10"/>
        <v>#DIV/0!</v>
      </c>
      <c r="CA9" s="86" t="e">
        <f t="shared" si="11"/>
        <v>#DIV/0!</v>
      </c>
      <c r="CB9" s="86" t="e">
        <f t="shared" si="12"/>
        <v>#DIV/0!</v>
      </c>
      <c r="CC9" s="86" t="e">
        <f t="shared" si="13"/>
        <v>#DIV/0!</v>
      </c>
      <c r="CD9" s="86" t="e">
        <f t="shared" si="14"/>
        <v>#DIV/0!</v>
      </c>
      <c r="CE9" s="86" t="e">
        <f t="shared" si="15"/>
        <v>#DIV/0!</v>
      </c>
    </row>
    <row r="10" spans="1:83" x14ac:dyDescent="0.25">
      <c r="A10" s="74"/>
      <c r="B10" s="74"/>
      <c r="C10" s="74"/>
      <c r="D10" s="74"/>
      <c r="E10" s="74"/>
      <c r="F10" s="74"/>
      <c r="G10" s="277" t="s">
        <v>13</v>
      </c>
      <c r="H10" s="74" t="s">
        <v>190</v>
      </c>
      <c r="I10" s="77" t="s">
        <v>44</v>
      </c>
      <c r="J10" s="77" t="s">
        <v>206</v>
      </c>
      <c r="K10" s="77" t="s">
        <v>210</v>
      </c>
      <c r="L10" s="77" t="s">
        <v>226</v>
      </c>
      <c r="M10" s="325" t="s">
        <v>244</v>
      </c>
      <c r="N10" s="78"/>
      <c r="O10" s="335">
        <f>'Child Enrollment'!B9</f>
        <v>0</v>
      </c>
      <c r="P10" s="25">
        <f>COUNTIFS('BIR Data Entry'!B:B,'Child Enrollment'!B9,'BIR Data Entry'!C:C,$P$2)</f>
        <v>0</v>
      </c>
      <c r="Q10" s="24">
        <f>COUNTIFS('BIR Data Entry'!B:B,'Child Enrollment'!B9,'BIR Data Entry'!C:C,$Q$2)</f>
        <v>0</v>
      </c>
      <c r="R10" s="24">
        <f>COUNTIFS('BIR Data Entry'!B:B,'Child Enrollment'!B9,'BIR Data Entry'!C:C,$R$2)</f>
        <v>0</v>
      </c>
      <c r="S10" s="24">
        <f>COUNTIFS('BIR Data Entry'!B:B,'Child Enrollment'!B9,'BIR Data Entry'!C:C,$S$2)</f>
        <v>0</v>
      </c>
      <c r="T10" s="24">
        <f>COUNTIFS('BIR Data Entry'!B:B,'Child Enrollment'!B9,'BIR Data Entry'!C:C,$T$2)</f>
        <v>0</v>
      </c>
      <c r="U10" s="24">
        <f>COUNTIFS('BIR Data Entry'!B:B,'Child Enrollment'!B9,'BIR Data Entry'!C:C,$U$2)</f>
        <v>0</v>
      </c>
      <c r="V10" s="24">
        <f>COUNTIFS('BIR Data Entry'!B:B,'Child Enrollment'!B9,'BIR Data Entry'!C:C,$V$2)</f>
        <v>0</v>
      </c>
      <c r="W10" s="24">
        <f>COUNTIFS('BIR Data Entry'!B:B,'Child Enrollment'!B9,'BIR Data Entry'!C:C,$W$2)</f>
        <v>0</v>
      </c>
      <c r="X10" s="24">
        <f>COUNTIFS('BIR Data Entry'!B:B,'Child Enrollment'!B9,'BIR Data Entry'!C:C,$X$2)</f>
        <v>0</v>
      </c>
      <c r="Y10" s="24">
        <f>COUNTIFS('BIR Data Entry'!B:B,'Child Enrollment'!B9,'BIR Data Entry'!C:C,$Y$2)</f>
        <v>0</v>
      </c>
      <c r="Z10" s="24">
        <f>COUNTIFS('BIR Data Entry'!B:B,'Child Enrollment'!B9,'BIR Data Entry'!C:C,$Z$2)</f>
        <v>0</v>
      </c>
      <c r="AA10" s="239">
        <f>COUNTIFS('BIR Data Entry'!B:B,'Child Enrollment'!B9,'BIR Data Entry'!C:C,$AA$2)</f>
        <v>0</v>
      </c>
      <c r="AB10" s="68">
        <f t="shared" si="0"/>
        <v>0</v>
      </c>
      <c r="AC10" s="249">
        <f>'Child Enrollment'!C9</f>
        <v>0</v>
      </c>
      <c r="AD10" s="1">
        <f>'Child Enrollment'!D9</f>
        <v>0</v>
      </c>
      <c r="AE10" s="249">
        <f>'Child Enrollment'!E9</f>
        <v>0</v>
      </c>
      <c r="AF10" s="249">
        <f>'Child Enrollment'!F9</f>
        <v>0</v>
      </c>
      <c r="AG10" s="249" t="str">
        <f>IF('Child Enrollment'!F9="Not Hispanic or Latino", 'Child Enrollment'!G9, "")</f>
        <v/>
      </c>
      <c r="AI10" s="441" t="s">
        <v>325</v>
      </c>
      <c r="AJ10" s="441"/>
      <c r="AK10" s="441"/>
      <c r="AL10" s="441"/>
      <c r="AM10" s="441"/>
      <c r="AN10" s="441"/>
      <c r="AO10" s="441"/>
      <c r="AP10" s="441"/>
      <c r="AQ10" s="441"/>
      <c r="AR10" s="441"/>
      <c r="AS10" s="441"/>
      <c r="AT10" s="441"/>
      <c r="AU10" s="441"/>
      <c r="AV10" s="441"/>
      <c r="AW10" s="294"/>
      <c r="AX10" s="441" t="s">
        <v>325</v>
      </c>
      <c r="AY10" s="441"/>
      <c r="AZ10" s="441"/>
      <c r="BA10" s="441"/>
      <c r="BD10" t="str">
        <f t="shared" si="1"/>
        <v>Physical aggression</v>
      </c>
      <c r="BE10" s="1">
        <f>COUNTIFS('BIR Data Entry'!$F:$F,'Do Not Use'!$BD10,'BIR Data Entry'!$C:$C,'Do Not Use'!$BE$2)</f>
        <v>0</v>
      </c>
      <c r="BF10" s="1">
        <f>COUNTIFS('BIR Data Entry'!$F:$F,'Do Not Use'!$BD10,'BIR Data Entry'!$C:$C,'Do Not Use'!$BF$2)</f>
        <v>0</v>
      </c>
      <c r="BG10" s="1">
        <f>COUNTIFS('BIR Data Entry'!$F:$F,'Do Not Use'!$BD10,'BIR Data Entry'!$C:$C,'Do Not Use'!$BG$2)</f>
        <v>0</v>
      </c>
      <c r="BH10" s="1">
        <f>COUNTIFS('BIR Data Entry'!$F:$F,'Do Not Use'!$BD10,'BIR Data Entry'!$C:$C,'Do Not Use'!$BH$2)</f>
        <v>0</v>
      </c>
      <c r="BI10" s="1">
        <f>COUNTIFS('BIR Data Entry'!$F:$F,'Do Not Use'!$BD10,'BIR Data Entry'!$C:$C,'Do Not Use'!$BI$2)</f>
        <v>0</v>
      </c>
      <c r="BJ10" s="1">
        <f>COUNTIFS('BIR Data Entry'!$F:$F,'Do Not Use'!$BD10,'BIR Data Entry'!$C:$C,'Do Not Use'!$BJ$2)</f>
        <v>0</v>
      </c>
      <c r="BK10" s="1">
        <f>COUNTIFS('BIR Data Entry'!$F:$F,'Do Not Use'!$BD10,'BIR Data Entry'!$C:$C,'Do Not Use'!$BK$2)</f>
        <v>0</v>
      </c>
      <c r="BL10" s="1">
        <f>COUNTIFS('BIR Data Entry'!$F:$F,'Do Not Use'!$BD10,'BIR Data Entry'!$C:$C,'Do Not Use'!$BL$2)</f>
        <v>0</v>
      </c>
      <c r="BM10" s="1">
        <f>COUNTIFS('BIR Data Entry'!$F:$F,'Do Not Use'!$BD10,'BIR Data Entry'!$C:$C,'Do Not Use'!$BM$2)</f>
        <v>0</v>
      </c>
      <c r="BN10" s="1">
        <f>COUNTIFS('BIR Data Entry'!$F:$F,'Do Not Use'!$BD10,'BIR Data Entry'!$C:$C,'Do Not Use'!$BN$2)</f>
        <v>0</v>
      </c>
      <c r="BO10" s="1">
        <f>COUNTIFS('BIR Data Entry'!$F:$F,'Do Not Use'!$BD10,'BIR Data Entry'!$C:$C,'Do Not Use'!$BO$2)</f>
        <v>0</v>
      </c>
      <c r="BP10" s="1">
        <f>COUNTIFS('BIR Data Entry'!$F:$F,'Do Not Use'!$BD10,'BIR Data Entry'!$C:$C,'Do Not Use'!$BP$2)</f>
        <v>0</v>
      </c>
      <c r="BQ10" s="82">
        <f t="shared" si="2"/>
        <v>0</v>
      </c>
      <c r="BS10" t="str">
        <f t="shared" si="3"/>
        <v>Physical aggression</v>
      </c>
      <c r="BT10" s="86" t="e">
        <f t="shared" si="4"/>
        <v>#DIV/0!</v>
      </c>
      <c r="BU10" s="86" t="e">
        <f t="shared" si="5"/>
        <v>#DIV/0!</v>
      </c>
      <c r="BV10" s="86" t="e">
        <f t="shared" si="6"/>
        <v>#DIV/0!</v>
      </c>
      <c r="BW10" s="86" t="e">
        <f t="shared" si="7"/>
        <v>#DIV/0!</v>
      </c>
      <c r="BX10" s="86" t="e">
        <f t="shared" si="8"/>
        <v>#DIV/0!</v>
      </c>
      <c r="BY10" s="86" t="e">
        <f t="shared" si="9"/>
        <v>#DIV/0!</v>
      </c>
      <c r="BZ10" s="86" t="e">
        <f t="shared" si="10"/>
        <v>#DIV/0!</v>
      </c>
      <c r="CA10" s="86" t="e">
        <f t="shared" si="11"/>
        <v>#DIV/0!</v>
      </c>
      <c r="CB10" s="86" t="e">
        <f t="shared" si="12"/>
        <v>#DIV/0!</v>
      </c>
      <c r="CC10" s="86" t="e">
        <f t="shared" si="13"/>
        <v>#DIV/0!</v>
      </c>
      <c r="CD10" s="86" t="e">
        <f t="shared" si="14"/>
        <v>#DIV/0!</v>
      </c>
      <c r="CE10" s="86" t="e">
        <f t="shared" si="15"/>
        <v>#DIV/0!</v>
      </c>
    </row>
    <row r="11" spans="1:83" x14ac:dyDescent="0.25">
      <c r="A11" s="74"/>
      <c r="B11" s="74"/>
      <c r="C11" s="74"/>
      <c r="D11" s="74"/>
      <c r="E11" s="74"/>
      <c r="F11" s="74"/>
      <c r="G11" s="277" t="s">
        <v>14</v>
      </c>
      <c r="H11" s="74" t="s">
        <v>188</v>
      </c>
      <c r="I11" s="77" t="s">
        <v>40</v>
      </c>
      <c r="J11" s="77" t="s">
        <v>48</v>
      </c>
      <c r="K11" s="77" t="s">
        <v>215</v>
      </c>
      <c r="L11" s="77" t="s">
        <v>227</v>
      </c>
      <c r="M11" s="325" t="s">
        <v>243</v>
      </c>
      <c r="N11" s="78"/>
      <c r="O11" s="335">
        <f>'Child Enrollment'!B10</f>
        <v>0</v>
      </c>
      <c r="P11" s="25">
        <f>COUNTIFS('BIR Data Entry'!B:B,'Child Enrollment'!B10,'BIR Data Entry'!C:C,$P$2)</f>
        <v>0</v>
      </c>
      <c r="Q11" s="24">
        <f>COUNTIFS('BIR Data Entry'!B:B,'Child Enrollment'!B10,'BIR Data Entry'!C:C,$Q$2)</f>
        <v>0</v>
      </c>
      <c r="R11" s="24">
        <f>COUNTIFS('BIR Data Entry'!B:B,'Child Enrollment'!B10,'BIR Data Entry'!C:C,$R$2)</f>
        <v>0</v>
      </c>
      <c r="S11" s="24">
        <f>COUNTIFS('BIR Data Entry'!B:B,'Child Enrollment'!B10,'BIR Data Entry'!C:C,$S$2)</f>
        <v>0</v>
      </c>
      <c r="T11" s="24">
        <f>COUNTIFS('BIR Data Entry'!B:B,'Child Enrollment'!B10,'BIR Data Entry'!C:C,$T$2)</f>
        <v>0</v>
      </c>
      <c r="U11" s="24">
        <f>COUNTIFS('BIR Data Entry'!B:B,'Child Enrollment'!B10,'BIR Data Entry'!C:C,$U$2)</f>
        <v>0</v>
      </c>
      <c r="V11" s="24">
        <f>COUNTIFS('BIR Data Entry'!B:B,'Child Enrollment'!B10,'BIR Data Entry'!C:C,$V$2)</f>
        <v>0</v>
      </c>
      <c r="W11" s="24">
        <f>COUNTIFS('BIR Data Entry'!B:B,'Child Enrollment'!B10,'BIR Data Entry'!C:C,$W$2)</f>
        <v>0</v>
      </c>
      <c r="X11" s="24">
        <f>COUNTIFS('BIR Data Entry'!B:B,'Child Enrollment'!B10,'BIR Data Entry'!C:C,$X$2)</f>
        <v>0</v>
      </c>
      <c r="Y11" s="24">
        <f>COUNTIFS('BIR Data Entry'!B:B,'Child Enrollment'!B10,'BIR Data Entry'!C:C,$Y$2)</f>
        <v>0</v>
      </c>
      <c r="Z11" s="24">
        <f>COUNTIFS('BIR Data Entry'!B:B,'Child Enrollment'!B10,'BIR Data Entry'!C:C,$Z$2)</f>
        <v>0</v>
      </c>
      <c r="AA11" s="239">
        <f>COUNTIFS('BIR Data Entry'!B:B,'Child Enrollment'!B10,'BIR Data Entry'!C:C,$AA$2)</f>
        <v>0</v>
      </c>
      <c r="AB11" s="68">
        <f t="shared" si="0"/>
        <v>0</v>
      </c>
      <c r="AC11" s="249">
        <f>'Child Enrollment'!C10</f>
        <v>0</v>
      </c>
      <c r="AD11" s="1">
        <f>'Child Enrollment'!D10</f>
        <v>0</v>
      </c>
      <c r="AE11" s="249">
        <f>'Child Enrollment'!E10</f>
        <v>0</v>
      </c>
      <c r="AF11" s="249">
        <f>'Child Enrollment'!F10</f>
        <v>0</v>
      </c>
      <c r="AG11" s="249" t="str">
        <f>IF('Child Enrollment'!F10="Not Hispanic or Latino", 'Child Enrollment'!G10, "")</f>
        <v/>
      </c>
      <c r="AI11" s="306" t="s">
        <v>326</v>
      </c>
      <c r="AJ11" s="280" t="str">
        <f>G2</f>
        <v>August</v>
      </c>
      <c r="AK11" s="280" t="str">
        <f>G3</f>
        <v>September</v>
      </c>
      <c r="AL11" s="280" t="str">
        <f>G4</f>
        <v>October</v>
      </c>
      <c r="AM11" s="280" t="str">
        <f>G5</f>
        <v>November</v>
      </c>
      <c r="AN11" s="280" t="str">
        <f>G6</f>
        <v>December</v>
      </c>
      <c r="AO11" s="280" t="str">
        <f>G7</f>
        <v>January</v>
      </c>
      <c r="AP11" s="280" t="str">
        <f>G8</f>
        <v>February</v>
      </c>
      <c r="AQ11" s="280" t="str">
        <f>G9</f>
        <v>March</v>
      </c>
      <c r="AR11" s="280" t="str">
        <f>G10</f>
        <v>April</v>
      </c>
      <c r="AS11" s="280" t="str">
        <f>G11</f>
        <v>May</v>
      </c>
      <c r="AT11" s="280" t="str">
        <f>G12</f>
        <v>June</v>
      </c>
      <c r="AU11" s="280" t="str">
        <f>G13</f>
        <v>July</v>
      </c>
      <c r="AV11" s="280" t="s">
        <v>16</v>
      </c>
      <c r="AX11" s="298"/>
      <c r="AY11" s="71" t="s">
        <v>67</v>
      </c>
      <c r="AZ11" s="71" t="s">
        <v>68</v>
      </c>
      <c r="BA11" s="71" t="s">
        <v>69</v>
      </c>
      <c r="BD11" t="str">
        <f t="shared" si="1"/>
        <v>Repetitive behavior</v>
      </c>
      <c r="BE11" s="1">
        <f>COUNTIFS('BIR Data Entry'!$F:$F,'Do Not Use'!$BD11,'BIR Data Entry'!$C:$C,'Do Not Use'!$BE$2)</f>
        <v>0</v>
      </c>
      <c r="BF11" s="1">
        <f>COUNTIFS('BIR Data Entry'!$F:$F,'Do Not Use'!$BD11,'BIR Data Entry'!$C:$C,'Do Not Use'!$BF$2)</f>
        <v>0</v>
      </c>
      <c r="BG11" s="1">
        <f>COUNTIFS('BIR Data Entry'!$F:$F,'Do Not Use'!$BD11,'BIR Data Entry'!$C:$C,'Do Not Use'!$BG$2)</f>
        <v>0</v>
      </c>
      <c r="BH11" s="1">
        <f>COUNTIFS('BIR Data Entry'!$F:$F,'Do Not Use'!$BD11,'BIR Data Entry'!$C:$C,'Do Not Use'!$BH$2)</f>
        <v>0</v>
      </c>
      <c r="BI11" s="1">
        <f>COUNTIFS('BIR Data Entry'!$F:$F,'Do Not Use'!$BD11,'BIR Data Entry'!$C:$C,'Do Not Use'!$BI$2)</f>
        <v>0</v>
      </c>
      <c r="BJ11" s="1">
        <f>COUNTIFS('BIR Data Entry'!$F:$F,'Do Not Use'!$BD11,'BIR Data Entry'!$C:$C,'Do Not Use'!$BJ$2)</f>
        <v>0</v>
      </c>
      <c r="BK11" s="1">
        <f>COUNTIFS('BIR Data Entry'!$F:$F,'Do Not Use'!$BD11,'BIR Data Entry'!$C:$C,'Do Not Use'!$BK$2)</f>
        <v>0</v>
      </c>
      <c r="BL11" s="1">
        <f>COUNTIFS('BIR Data Entry'!$F:$F,'Do Not Use'!$BD11,'BIR Data Entry'!$C:$C,'Do Not Use'!$BL$2)</f>
        <v>0</v>
      </c>
      <c r="BM11" s="1">
        <f>COUNTIFS('BIR Data Entry'!$F:$F,'Do Not Use'!$BD11,'BIR Data Entry'!$C:$C,'Do Not Use'!$BM$2)</f>
        <v>0</v>
      </c>
      <c r="BN11" s="1">
        <f>COUNTIFS('BIR Data Entry'!$F:$F,'Do Not Use'!$BD11,'BIR Data Entry'!$C:$C,'Do Not Use'!$BN$2)</f>
        <v>0</v>
      </c>
      <c r="BO11" s="1">
        <f>COUNTIFS('BIR Data Entry'!$F:$F,'Do Not Use'!$BD11,'BIR Data Entry'!$C:$C,'Do Not Use'!$BO$2)</f>
        <v>0</v>
      </c>
      <c r="BP11" s="1">
        <f>COUNTIFS('BIR Data Entry'!$F:$F,'Do Not Use'!$BD11,'BIR Data Entry'!$C:$C,'Do Not Use'!$BP$2)</f>
        <v>0</v>
      </c>
      <c r="BQ11" s="82">
        <f t="shared" si="2"/>
        <v>0</v>
      </c>
      <c r="BS11" t="str">
        <f t="shared" si="3"/>
        <v>Repetitive behavior</v>
      </c>
      <c r="BT11" s="86" t="e">
        <f t="shared" si="4"/>
        <v>#DIV/0!</v>
      </c>
      <c r="BU11" s="86" t="e">
        <f t="shared" si="5"/>
        <v>#DIV/0!</v>
      </c>
      <c r="BV11" s="86" t="e">
        <f t="shared" si="6"/>
        <v>#DIV/0!</v>
      </c>
      <c r="BW11" s="86" t="e">
        <f t="shared" si="7"/>
        <v>#DIV/0!</v>
      </c>
      <c r="BX11" s="86" t="e">
        <f t="shared" si="8"/>
        <v>#DIV/0!</v>
      </c>
      <c r="BY11" s="86" t="e">
        <f t="shared" si="9"/>
        <v>#DIV/0!</v>
      </c>
      <c r="BZ11" s="86" t="e">
        <f t="shared" si="10"/>
        <v>#DIV/0!</v>
      </c>
      <c r="CA11" s="86" t="e">
        <f t="shared" si="11"/>
        <v>#DIV/0!</v>
      </c>
      <c r="CB11" s="86" t="e">
        <f t="shared" si="12"/>
        <v>#DIV/0!</v>
      </c>
      <c r="CC11" s="86" t="e">
        <f t="shared" si="13"/>
        <v>#DIV/0!</v>
      </c>
      <c r="CD11" s="86" t="e">
        <f t="shared" si="14"/>
        <v>#DIV/0!</v>
      </c>
      <c r="CE11" s="86" t="e">
        <f t="shared" si="15"/>
        <v>#DIV/0!</v>
      </c>
    </row>
    <row r="12" spans="1:83" x14ac:dyDescent="0.25">
      <c r="A12" s="74"/>
      <c r="B12" s="74"/>
      <c r="C12" s="74"/>
      <c r="D12" s="74"/>
      <c r="E12" s="74"/>
      <c r="F12" s="74"/>
      <c r="G12" s="277" t="s">
        <v>15</v>
      </c>
      <c r="H12" s="74" t="s">
        <v>204</v>
      </c>
      <c r="I12" s="77" t="s">
        <v>197</v>
      </c>
      <c r="J12" s="77" t="s">
        <v>54</v>
      </c>
      <c r="K12" s="77" t="s">
        <v>40</v>
      </c>
      <c r="L12" s="77" t="s">
        <v>232</v>
      </c>
      <c r="M12" s="77" t="s">
        <v>239</v>
      </c>
      <c r="N12" s="78"/>
      <c r="O12" s="335">
        <f>'Child Enrollment'!B11</f>
        <v>0</v>
      </c>
      <c r="P12" s="25">
        <f>COUNTIFS('BIR Data Entry'!B:B,'Child Enrollment'!B11,'BIR Data Entry'!C:C,$P$2)</f>
        <v>0</v>
      </c>
      <c r="Q12" s="24">
        <f>COUNTIFS('BIR Data Entry'!B:B,'Child Enrollment'!B11,'BIR Data Entry'!C:C,$Q$2)</f>
        <v>0</v>
      </c>
      <c r="R12" s="24">
        <f>COUNTIFS('BIR Data Entry'!B:B,'Child Enrollment'!B11,'BIR Data Entry'!C:C,$R$2)</f>
        <v>0</v>
      </c>
      <c r="S12" s="24">
        <f>COUNTIFS('BIR Data Entry'!B:B,'Child Enrollment'!B11,'BIR Data Entry'!C:C,$S$2)</f>
        <v>0</v>
      </c>
      <c r="T12" s="24">
        <f>COUNTIFS('BIR Data Entry'!B:B,'Child Enrollment'!B11,'BIR Data Entry'!C:C,$T$2)</f>
        <v>0</v>
      </c>
      <c r="U12" s="24">
        <f>COUNTIFS('BIR Data Entry'!B:B,'Child Enrollment'!B11,'BIR Data Entry'!C:C,$U$2)</f>
        <v>0</v>
      </c>
      <c r="V12" s="24">
        <f>COUNTIFS('BIR Data Entry'!B:B,'Child Enrollment'!B11,'BIR Data Entry'!C:C,$V$2)</f>
        <v>0</v>
      </c>
      <c r="W12" s="24">
        <f>COUNTIFS('BIR Data Entry'!B:B,'Child Enrollment'!B11,'BIR Data Entry'!C:C,$W$2)</f>
        <v>0</v>
      </c>
      <c r="X12" s="24">
        <f>COUNTIFS('BIR Data Entry'!B:B,'Child Enrollment'!B11,'BIR Data Entry'!C:C,$X$2)</f>
        <v>0</v>
      </c>
      <c r="Y12" s="24">
        <f>COUNTIFS('BIR Data Entry'!B:B,'Child Enrollment'!B11,'BIR Data Entry'!C:C,$Y$2)</f>
        <v>0</v>
      </c>
      <c r="Z12" s="24">
        <f>COUNTIFS('BIR Data Entry'!B:B,'Child Enrollment'!B11,'BIR Data Entry'!C:C,$Z$2)</f>
        <v>0</v>
      </c>
      <c r="AA12" s="239">
        <f>COUNTIFS('BIR Data Entry'!B:B,'Child Enrollment'!B11,'BIR Data Entry'!C:C,$AA$2)</f>
        <v>0</v>
      </c>
      <c r="AB12" s="68">
        <f t="shared" si="0"/>
        <v>0</v>
      </c>
      <c r="AC12" s="249">
        <f>'Child Enrollment'!C11</f>
        <v>0</v>
      </c>
      <c r="AD12" s="1">
        <f>'Child Enrollment'!D11</f>
        <v>0</v>
      </c>
      <c r="AE12" s="249">
        <f>'Child Enrollment'!E11</f>
        <v>0</v>
      </c>
      <c r="AF12" s="249">
        <f>'Child Enrollment'!F11</f>
        <v>0</v>
      </c>
      <c r="AG12" s="249" t="str">
        <f>IF('Child Enrollment'!F11="Not Hispanic or Latino", 'Child Enrollment'!G11, "")</f>
        <v/>
      </c>
      <c r="AI12" s="26" t="s">
        <v>32</v>
      </c>
      <c r="AJ12" s="25">
        <f>'Program Information'!C42</f>
        <v>0</v>
      </c>
      <c r="AK12" s="25">
        <f>IF('Program Information'!D42-'Program Information'!C42&gt;0,'Program Information'!D42-'Program Information'!C42,0)</f>
        <v>0</v>
      </c>
      <c r="AL12" s="25">
        <f>IF('Program Information'!E42-'Program Information'!D42&gt;0,'Program Information'!E42-'Program Information'!D42,0)</f>
        <v>0</v>
      </c>
      <c r="AM12" s="25">
        <f>IF('Program Information'!F42-'Program Information'!E42&gt;0,'Program Information'!F42-'Program Information'!E42,0)</f>
        <v>0</v>
      </c>
      <c r="AN12" s="25">
        <f>IF('Program Information'!G42-'Program Information'!F42&gt;0,'Program Information'!G42-'Program Information'!F42,0)</f>
        <v>0</v>
      </c>
      <c r="AO12" s="25">
        <f>IF('Program Information'!H42-'Program Information'!G42&gt;0,'Program Information'!H42-'Program Information'!G42,0)</f>
        <v>0</v>
      </c>
      <c r="AP12" s="25">
        <f>IF('Program Information'!I42-'Program Information'!H42&gt;0,'Program Information'!I42-'Program Information'!H42,0)</f>
        <v>0</v>
      </c>
      <c r="AQ12" s="25">
        <f>IF('Program Information'!J42-'Program Information'!I42&gt;0,'Program Information'!J42-'Program Information'!I42,0)</f>
        <v>0</v>
      </c>
      <c r="AR12" s="25">
        <f>IF('Program Information'!K42-'Program Information'!J42&gt;0,'Program Information'!K42-'Program Information'!J42,0)</f>
        <v>0</v>
      </c>
      <c r="AS12" s="25">
        <f>IF('Program Information'!L42-'Program Information'!K42&gt;0,'Program Information'!L42-'Program Information'!K42,0)</f>
        <v>0</v>
      </c>
      <c r="AT12" s="25">
        <f>IF('Program Information'!M42-'Program Information'!L42&gt;0,'Program Information'!M42-'Program Information'!L42,0)</f>
        <v>0</v>
      </c>
      <c r="AU12" s="25">
        <f>IF('Program Information'!N42-'Program Information'!M42&gt;0,'Program Information'!N42-'Program Information'!M42,0)</f>
        <v>0</v>
      </c>
      <c r="AV12" s="32">
        <f t="shared" ref="AV12:AV17" si="18">SUM(AJ12:AU12)</f>
        <v>0</v>
      </c>
      <c r="AX12" s="81" t="s">
        <v>32</v>
      </c>
      <c r="AY12" s="1">
        <f t="shared" ref="AY12:AY17" si="19">AV12</f>
        <v>0</v>
      </c>
      <c r="AZ12" s="1">
        <f>COUNTIFS(AB3:AB176,"&gt;0",AG3:AG176,AX12)</f>
        <v>0</v>
      </c>
      <c r="BA12" s="1">
        <f t="shared" ref="BA12:BA17" si="20">AV20</f>
        <v>0</v>
      </c>
      <c r="BD12" t="str">
        <f t="shared" si="1"/>
        <v>Running away</v>
      </c>
      <c r="BE12" s="1">
        <f>COUNTIFS('BIR Data Entry'!$F:$F,'Do Not Use'!$BD12,'BIR Data Entry'!$C:$C,'Do Not Use'!$BE$2)</f>
        <v>0</v>
      </c>
      <c r="BF12" s="1">
        <f>COUNTIFS('BIR Data Entry'!$F:$F,'Do Not Use'!$BD12,'BIR Data Entry'!$C:$C,'Do Not Use'!$BF$2)</f>
        <v>0</v>
      </c>
      <c r="BG12" s="1">
        <f>COUNTIFS('BIR Data Entry'!$F:$F,'Do Not Use'!$BD12,'BIR Data Entry'!$C:$C,'Do Not Use'!$BG$2)</f>
        <v>0</v>
      </c>
      <c r="BH12" s="1">
        <f>COUNTIFS('BIR Data Entry'!$F:$F,'Do Not Use'!$BD12,'BIR Data Entry'!$C:$C,'Do Not Use'!$BH$2)</f>
        <v>0</v>
      </c>
      <c r="BI12" s="1">
        <f>COUNTIFS('BIR Data Entry'!$F:$F,'Do Not Use'!$BD12,'BIR Data Entry'!$C:$C,'Do Not Use'!$BI$2)</f>
        <v>0</v>
      </c>
      <c r="BJ12" s="1">
        <f>COUNTIFS('BIR Data Entry'!$F:$F,'Do Not Use'!$BD12,'BIR Data Entry'!$C:$C,'Do Not Use'!$BJ$2)</f>
        <v>0</v>
      </c>
      <c r="BK12" s="1">
        <f>COUNTIFS('BIR Data Entry'!$F:$F,'Do Not Use'!$BD12,'BIR Data Entry'!$C:$C,'Do Not Use'!$BK$2)</f>
        <v>0</v>
      </c>
      <c r="BL12" s="1">
        <f>COUNTIFS('BIR Data Entry'!$F:$F,'Do Not Use'!$BD12,'BIR Data Entry'!$C:$C,'Do Not Use'!$BL$2)</f>
        <v>0</v>
      </c>
      <c r="BM12" s="1">
        <f>COUNTIFS('BIR Data Entry'!$F:$F,'Do Not Use'!$BD12,'BIR Data Entry'!$C:$C,'Do Not Use'!$BM$2)</f>
        <v>0</v>
      </c>
      <c r="BN12" s="1">
        <f>COUNTIFS('BIR Data Entry'!$F:$F,'Do Not Use'!$BD12,'BIR Data Entry'!$C:$C,'Do Not Use'!$BN$2)</f>
        <v>0</v>
      </c>
      <c r="BO12" s="1">
        <f>COUNTIFS('BIR Data Entry'!$F:$F,'Do Not Use'!$BD12,'BIR Data Entry'!$C:$C,'Do Not Use'!$BO$2)</f>
        <v>0</v>
      </c>
      <c r="BP12" s="1">
        <f>COUNTIFS('BIR Data Entry'!$F:$F,'Do Not Use'!$BD12,'BIR Data Entry'!$C:$C,'Do Not Use'!$BP$2)</f>
        <v>0</v>
      </c>
      <c r="BQ12" s="82">
        <f t="shared" si="2"/>
        <v>0</v>
      </c>
      <c r="BS12" t="str">
        <f t="shared" si="3"/>
        <v>Running away</v>
      </c>
      <c r="BT12" s="86" t="e">
        <f t="shared" si="4"/>
        <v>#DIV/0!</v>
      </c>
      <c r="BU12" s="86" t="e">
        <f t="shared" si="5"/>
        <v>#DIV/0!</v>
      </c>
      <c r="BV12" s="86" t="e">
        <f t="shared" si="6"/>
        <v>#DIV/0!</v>
      </c>
      <c r="BW12" s="86" t="e">
        <f t="shared" si="7"/>
        <v>#DIV/0!</v>
      </c>
      <c r="BX12" s="86" t="e">
        <f t="shared" si="8"/>
        <v>#DIV/0!</v>
      </c>
      <c r="BY12" s="86" t="e">
        <f t="shared" si="9"/>
        <v>#DIV/0!</v>
      </c>
      <c r="BZ12" s="86" t="e">
        <f t="shared" si="10"/>
        <v>#DIV/0!</v>
      </c>
      <c r="CA12" s="86" t="e">
        <f t="shared" si="11"/>
        <v>#DIV/0!</v>
      </c>
      <c r="CB12" s="86" t="e">
        <f t="shared" si="12"/>
        <v>#DIV/0!</v>
      </c>
      <c r="CC12" s="86" t="e">
        <f t="shared" si="13"/>
        <v>#DIV/0!</v>
      </c>
      <c r="CD12" s="86" t="e">
        <f t="shared" si="14"/>
        <v>#DIV/0!</v>
      </c>
      <c r="CE12" s="86" t="e">
        <f t="shared" si="15"/>
        <v>#DIV/0!</v>
      </c>
    </row>
    <row r="13" spans="1:83" x14ac:dyDescent="0.25">
      <c r="A13" s="74"/>
      <c r="B13" s="74"/>
      <c r="C13" s="74"/>
      <c r="D13" s="74"/>
      <c r="E13" s="74"/>
      <c r="F13" s="74"/>
      <c r="G13" s="277" t="s">
        <v>4</v>
      </c>
      <c r="H13" s="74" t="s">
        <v>41</v>
      </c>
      <c r="I13" s="77" t="s">
        <v>198</v>
      </c>
      <c r="J13" s="77" t="s">
        <v>207</v>
      </c>
      <c r="K13" s="74"/>
      <c r="L13" s="77" t="s">
        <v>228</v>
      </c>
      <c r="M13" s="77" t="s">
        <v>240</v>
      </c>
      <c r="N13" s="78"/>
      <c r="O13" s="335">
        <f>'Child Enrollment'!B12</f>
        <v>0</v>
      </c>
      <c r="P13" s="25">
        <f>COUNTIFS('BIR Data Entry'!B:B,'Child Enrollment'!B12,'BIR Data Entry'!C:C,$P$2)</f>
        <v>0</v>
      </c>
      <c r="Q13" s="24">
        <f>COUNTIFS('BIR Data Entry'!B:B,'Child Enrollment'!B12,'BIR Data Entry'!C:C,$Q$2)</f>
        <v>0</v>
      </c>
      <c r="R13" s="24">
        <f>COUNTIFS('BIR Data Entry'!B:B,'Child Enrollment'!B12,'BIR Data Entry'!C:C,$R$2)</f>
        <v>0</v>
      </c>
      <c r="S13" s="24">
        <f>COUNTIFS('BIR Data Entry'!B:B,'Child Enrollment'!B12,'BIR Data Entry'!C:C,$S$2)</f>
        <v>0</v>
      </c>
      <c r="T13" s="24">
        <f>COUNTIFS('BIR Data Entry'!B:B,'Child Enrollment'!B12,'BIR Data Entry'!C:C,$T$2)</f>
        <v>0</v>
      </c>
      <c r="U13" s="24">
        <f>COUNTIFS('BIR Data Entry'!B:B,'Child Enrollment'!B12,'BIR Data Entry'!C:C,$U$2)</f>
        <v>0</v>
      </c>
      <c r="V13" s="24">
        <f>COUNTIFS('BIR Data Entry'!B:B,'Child Enrollment'!B12,'BIR Data Entry'!C:C,$V$2)</f>
        <v>0</v>
      </c>
      <c r="W13" s="24">
        <f>COUNTIFS('BIR Data Entry'!B:B,'Child Enrollment'!B12,'BIR Data Entry'!C:C,$W$2)</f>
        <v>0</v>
      </c>
      <c r="X13" s="24">
        <f>COUNTIFS('BIR Data Entry'!B:B,'Child Enrollment'!B12,'BIR Data Entry'!C:C,$X$2)</f>
        <v>0</v>
      </c>
      <c r="Y13" s="24">
        <f>COUNTIFS('BIR Data Entry'!B:B,'Child Enrollment'!B12,'BIR Data Entry'!C:C,$Y$2)</f>
        <v>0</v>
      </c>
      <c r="Z13" s="24">
        <f>COUNTIFS('BIR Data Entry'!B:B,'Child Enrollment'!B12,'BIR Data Entry'!C:C,$Z$2)</f>
        <v>0</v>
      </c>
      <c r="AA13" s="239">
        <f>COUNTIFS('BIR Data Entry'!B:B,'Child Enrollment'!B12,'BIR Data Entry'!C:C,$AA$2)</f>
        <v>0</v>
      </c>
      <c r="AB13" s="68">
        <f t="shared" si="0"/>
        <v>0</v>
      </c>
      <c r="AC13" s="249">
        <f>'Child Enrollment'!C12</f>
        <v>0</v>
      </c>
      <c r="AD13" s="1">
        <f>'Child Enrollment'!D12</f>
        <v>0</v>
      </c>
      <c r="AE13" s="249">
        <f>'Child Enrollment'!E12</f>
        <v>0</v>
      </c>
      <c r="AF13" s="249">
        <f>'Child Enrollment'!F12</f>
        <v>0</v>
      </c>
      <c r="AG13" s="249" t="str">
        <f>IF('Child Enrollment'!F12="Not Hispanic or Latino", 'Child Enrollment'!G12, "")</f>
        <v/>
      </c>
      <c r="AI13" s="27" t="s">
        <v>33</v>
      </c>
      <c r="AJ13" s="25">
        <f>'Program Information'!C43</f>
        <v>0</v>
      </c>
      <c r="AK13" s="25">
        <f>IF('Program Information'!D43-'Program Information'!C43&gt;0,'Program Information'!D43-'Program Information'!C43,0)</f>
        <v>0</v>
      </c>
      <c r="AL13" s="25">
        <f>IF('Program Information'!E43-'Program Information'!D43&gt;0,'Program Information'!E43-'Program Information'!D43,0)</f>
        <v>0</v>
      </c>
      <c r="AM13" s="25">
        <f>IF('Program Information'!F43-'Program Information'!E43&gt;0,'Program Information'!F43-'Program Information'!E43,0)</f>
        <v>0</v>
      </c>
      <c r="AN13" s="25">
        <f>IF('Program Information'!G43-'Program Information'!F43&gt;0,'Program Information'!G43-'Program Information'!F43,0)</f>
        <v>0</v>
      </c>
      <c r="AO13" s="25">
        <f>IF('Program Information'!H43-'Program Information'!G43&gt;0,'Program Information'!H43-'Program Information'!G43,0)</f>
        <v>0</v>
      </c>
      <c r="AP13" s="25">
        <f>IF('Program Information'!I43-'Program Information'!H43&gt;0,'Program Information'!I43-'Program Information'!H43,0)</f>
        <v>0</v>
      </c>
      <c r="AQ13" s="25">
        <f>IF('Program Information'!J43-'Program Information'!I43&gt;0,'Program Information'!J43-'Program Information'!I43,0)</f>
        <v>0</v>
      </c>
      <c r="AR13" s="25">
        <f>IF('Program Information'!K43-'Program Information'!J43&gt;0,'Program Information'!K43-'Program Information'!J43,0)</f>
        <v>0</v>
      </c>
      <c r="AS13" s="25">
        <f>IF('Program Information'!L43-'Program Information'!K43&gt;0,'Program Information'!L43-'Program Information'!K43,0)</f>
        <v>0</v>
      </c>
      <c r="AT13" s="25">
        <f>IF('Program Information'!M43-'Program Information'!L43&gt;0,'Program Information'!M43-'Program Information'!L43,0)</f>
        <v>0</v>
      </c>
      <c r="AU13" s="25">
        <f>IF('Program Information'!N43-'Program Information'!M43&gt;0,'Program Information'!N43-'Program Information'!M43,0)</f>
        <v>0</v>
      </c>
      <c r="AV13" s="32">
        <f t="shared" si="18"/>
        <v>0</v>
      </c>
      <c r="AX13" s="81" t="s">
        <v>33</v>
      </c>
      <c r="AY13" s="1">
        <f t="shared" si="19"/>
        <v>0</v>
      </c>
      <c r="AZ13" s="1">
        <f>COUNTIFS(AB3:AB176,"&gt;0",AG3:AG176,AX13)</f>
        <v>0</v>
      </c>
      <c r="BA13" s="1">
        <f t="shared" si="20"/>
        <v>0</v>
      </c>
      <c r="BD13" t="str">
        <f t="shared" si="1"/>
        <v>Social withdrawal/Isolation</v>
      </c>
      <c r="BE13" s="1">
        <f>COUNTIFS('BIR Data Entry'!$F:$F,'Do Not Use'!$BD13,'BIR Data Entry'!$C:$C,'Do Not Use'!$BE$2)</f>
        <v>0</v>
      </c>
      <c r="BF13" s="1">
        <f>COUNTIFS('BIR Data Entry'!$F:$F,'Do Not Use'!$BD13,'BIR Data Entry'!$C:$C,'Do Not Use'!$BF$2)</f>
        <v>0</v>
      </c>
      <c r="BG13" s="1">
        <f>COUNTIFS('BIR Data Entry'!$F:$F,'Do Not Use'!$BD13,'BIR Data Entry'!$C:$C,'Do Not Use'!$BG$2)</f>
        <v>0</v>
      </c>
      <c r="BH13" s="1">
        <f>COUNTIFS('BIR Data Entry'!$F:$F,'Do Not Use'!$BD13,'BIR Data Entry'!$C:$C,'Do Not Use'!$BH$2)</f>
        <v>0</v>
      </c>
      <c r="BI13" s="1">
        <f>COUNTIFS('BIR Data Entry'!$F:$F,'Do Not Use'!$BD13,'BIR Data Entry'!$C:$C,'Do Not Use'!$BI$2)</f>
        <v>0</v>
      </c>
      <c r="BJ13" s="1">
        <f>COUNTIFS('BIR Data Entry'!$F:$F,'Do Not Use'!$BD13,'BIR Data Entry'!$C:$C,'Do Not Use'!$BJ$2)</f>
        <v>0</v>
      </c>
      <c r="BK13" s="1">
        <f>COUNTIFS('BIR Data Entry'!$F:$F,'Do Not Use'!$BD13,'BIR Data Entry'!$C:$C,'Do Not Use'!$BK$2)</f>
        <v>0</v>
      </c>
      <c r="BL13" s="1">
        <f>COUNTIFS('BIR Data Entry'!$F:$F,'Do Not Use'!$BD13,'BIR Data Entry'!$C:$C,'Do Not Use'!$BL$2)</f>
        <v>0</v>
      </c>
      <c r="BM13" s="1">
        <f>COUNTIFS('BIR Data Entry'!$F:$F,'Do Not Use'!$BD13,'BIR Data Entry'!$C:$C,'Do Not Use'!$BM$2)</f>
        <v>0</v>
      </c>
      <c r="BN13" s="1">
        <f>COUNTIFS('BIR Data Entry'!$F:$F,'Do Not Use'!$BD13,'BIR Data Entry'!$C:$C,'Do Not Use'!$BN$2)</f>
        <v>0</v>
      </c>
      <c r="BO13" s="1">
        <f>COUNTIFS('BIR Data Entry'!$F:$F,'Do Not Use'!$BD13,'BIR Data Entry'!$C:$C,'Do Not Use'!$BO$2)</f>
        <v>0</v>
      </c>
      <c r="BP13" s="1">
        <f>COUNTIFS('BIR Data Entry'!$F:$F,'Do Not Use'!$BD13,'BIR Data Entry'!$C:$C,'Do Not Use'!$BP$2)</f>
        <v>0</v>
      </c>
      <c r="BQ13" s="82">
        <f t="shared" si="2"/>
        <v>0</v>
      </c>
      <c r="BS13" t="str">
        <f t="shared" si="3"/>
        <v>Social withdrawal/Isolation</v>
      </c>
      <c r="BT13" s="86" t="e">
        <f t="shared" si="4"/>
        <v>#DIV/0!</v>
      </c>
      <c r="BU13" s="86" t="e">
        <f t="shared" si="5"/>
        <v>#DIV/0!</v>
      </c>
      <c r="BV13" s="86" t="e">
        <f t="shared" si="6"/>
        <v>#DIV/0!</v>
      </c>
      <c r="BW13" s="86" t="e">
        <f t="shared" si="7"/>
        <v>#DIV/0!</v>
      </c>
      <c r="BX13" s="86" t="e">
        <f t="shared" si="8"/>
        <v>#DIV/0!</v>
      </c>
      <c r="BY13" s="86" t="e">
        <f t="shared" si="9"/>
        <v>#DIV/0!</v>
      </c>
      <c r="BZ13" s="86" t="e">
        <f t="shared" si="10"/>
        <v>#DIV/0!</v>
      </c>
      <c r="CA13" s="86" t="e">
        <f t="shared" si="11"/>
        <v>#DIV/0!</v>
      </c>
      <c r="CB13" s="86" t="e">
        <f t="shared" si="12"/>
        <v>#DIV/0!</v>
      </c>
      <c r="CC13" s="86" t="e">
        <f t="shared" si="13"/>
        <v>#DIV/0!</v>
      </c>
      <c r="CD13" s="86" t="e">
        <f t="shared" si="14"/>
        <v>#DIV/0!</v>
      </c>
      <c r="CE13" s="86" t="e">
        <f t="shared" si="15"/>
        <v>#DIV/0!</v>
      </c>
    </row>
    <row r="14" spans="1:83" x14ac:dyDescent="0.25">
      <c r="A14" s="74"/>
      <c r="B14" s="74"/>
      <c r="C14" s="74"/>
      <c r="D14" s="74"/>
      <c r="E14" s="74"/>
      <c r="F14" s="74"/>
      <c r="G14" s="74"/>
      <c r="H14" s="74" t="s">
        <v>189</v>
      </c>
      <c r="I14" s="77" t="s">
        <v>199</v>
      </c>
      <c r="J14" s="74"/>
      <c r="K14" s="74"/>
      <c r="L14" s="77" t="s">
        <v>219</v>
      </c>
      <c r="M14" s="324" t="s">
        <v>242</v>
      </c>
      <c r="N14" s="78"/>
      <c r="O14" s="335">
        <f>'Child Enrollment'!B13</f>
        <v>0</v>
      </c>
      <c r="P14" s="25">
        <f>COUNTIFS('BIR Data Entry'!B:B,'Child Enrollment'!B13,'BIR Data Entry'!C:C,$P$2)</f>
        <v>0</v>
      </c>
      <c r="Q14" s="24">
        <f>COUNTIFS('BIR Data Entry'!B:B,'Child Enrollment'!B13,'BIR Data Entry'!C:C,$Q$2)</f>
        <v>0</v>
      </c>
      <c r="R14" s="24">
        <f>COUNTIFS('BIR Data Entry'!B:B,'Child Enrollment'!B13,'BIR Data Entry'!C:C,$R$2)</f>
        <v>0</v>
      </c>
      <c r="S14" s="24">
        <f>COUNTIFS('BIR Data Entry'!B:B,'Child Enrollment'!B13,'BIR Data Entry'!C:C,$S$2)</f>
        <v>0</v>
      </c>
      <c r="T14" s="24">
        <f>COUNTIFS('BIR Data Entry'!B:B,'Child Enrollment'!B13,'BIR Data Entry'!C:C,$T$2)</f>
        <v>0</v>
      </c>
      <c r="U14" s="24">
        <f>COUNTIFS('BIR Data Entry'!B:B,'Child Enrollment'!B13,'BIR Data Entry'!C:C,$U$2)</f>
        <v>0</v>
      </c>
      <c r="V14" s="24">
        <f>COUNTIFS('BIR Data Entry'!B:B,'Child Enrollment'!B13,'BIR Data Entry'!C:C,$V$2)</f>
        <v>0</v>
      </c>
      <c r="W14" s="24">
        <f>COUNTIFS('BIR Data Entry'!B:B,'Child Enrollment'!B13,'BIR Data Entry'!C:C,$W$2)</f>
        <v>0</v>
      </c>
      <c r="X14" s="24">
        <f>COUNTIFS('BIR Data Entry'!B:B,'Child Enrollment'!B13,'BIR Data Entry'!C:C,$X$2)</f>
        <v>0</v>
      </c>
      <c r="Y14" s="24">
        <f>COUNTIFS('BIR Data Entry'!B:B,'Child Enrollment'!B13,'BIR Data Entry'!C:C,$Y$2)</f>
        <v>0</v>
      </c>
      <c r="Z14" s="24">
        <f>COUNTIFS('BIR Data Entry'!B:B,'Child Enrollment'!B13,'BIR Data Entry'!C:C,$Z$2)</f>
        <v>0</v>
      </c>
      <c r="AA14" s="239">
        <f>COUNTIFS('BIR Data Entry'!B:B,'Child Enrollment'!B13,'BIR Data Entry'!C:C,$AA$2)</f>
        <v>0</v>
      </c>
      <c r="AB14" s="68">
        <f t="shared" si="0"/>
        <v>0</v>
      </c>
      <c r="AC14" s="249">
        <f>'Child Enrollment'!C13</f>
        <v>0</v>
      </c>
      <c r="AD14" s="1">
        <f>'Child Enrollment'!D13</f>
        <v>0</v>
      </c>
      <c r="AE14" s="249">
        <f>'Child Enrollment'!E13</f>
        <v>0</v>
      </c>
      <c r="AF14" s="249">
        <f>'Child Enrollment'!F13</f>
        <v>0</v>
      </c>
      <c r="AG14" s="249" t="str">
        <f>IF('Child Enrollment'!F13="Not Hispanic or Latino", 'Child Enrollment'!G13, "")</f>
        <v/>
      </c>
      <c r="AI14" s="27" t="s">
        <v>34</v>
      </c>
      <c r="AJ14" s="25">
        <f>'Program Information'!C44</f>
        <v>0</v>
      </c>
      <c r="AK14" s="25">
        <f>IF('Program Information'!D44-'Program Information'!C44&gt;0,'Program Information'!D44-'Program Information'!C44,0)</f>
        <v>0</v>
      </c>
      <c r="AL14" s="25">
        <f>IF('Program Information'!E44-'Program Information'!D44&gt;0,'Program Information'!E44-'Program Information'!D44,0)</f>
        <v>0</v>
      </c>
      <c r="AM14" s="25">
        <f>IF('Program Information'!F44-'Program Information'!E44&gt;0,'Program Information'!F44-'Program Information'!E44,0)</f>
        <v>0</v>
      </c>
      <c r="AN14" s="25">
        <f>IF('Program Information'!G44-'Program Information'!F44&gt;0,'Program Information'!G44-'Program Information'!F44,0)</f>
        <v>0</v>
      </c>
      <c r="AO14" s="25">
        <f>IF('Program Information'!H44-'Program Information'!G44&gt;0,'Program Information'!H44-'Program Information'!G44,0)</f>
        <v>0</v>
      </c>
      <c r="AP14" s="25">
        <f>IF('Program Information'!I44-'Program Information'!H44&gt;0,'Program Information'!I44-'Program Information'!H44,0)</f>
        <v>0</v>
      </c>
      <c r="AQ14" s="25">
        <f>IF('Program Information'!J44-'Program Information'!I44&gt;0,'Program Information'!J44-'Program Information'!I44,0)</f>
        <v>0</v>
      </c>
      <c r="AR14" s="25">
        <f>IF('Program Information'!K44-'Program Information'!J44&gt;0,'Program Information'!K44-'Program Information'!J44,0)</f>
        <v>0</v>
      </c>
      <c r="AS14" s="25">
        <f>IF('Program Information'!L44-'Program Information'!K44&gt;0,'Program Information'!L44-'Program Information'!K44,0)</f>
        <v>0</v>
      </c>
      <c r="AT14" s="25">
        <f>IF('Program Information'!M44-'Program Information'!L44&gt;0,'Program Information'!M44-'Program Information'!L44,0)</f>
        <v>0</v>
      </c>
      <c r="AU14" s="25">
        <f>IF('Program Information'!N44-'Program Information'!M44&gt;0,'Program Information'!N44-'Program Information'!M44,0)</f>
        <v>0</v>
      </c>
      <c r="AV14" s="32">
        <f t="shared" si="18"/>
        <v>0</v>
      </c>
      <c r="AX14" s="81" t="s">
        <v>34</v>
      </c>
      <c r="AY14" s="1">
        <f t="shared" si="19"/>
        <v>0</v>
      </c>
      <c r="AZ14" s="1">
        <f>COUNTIFS(AB3:AB176,"&gt;0",AG3:AG176,AX14)</f>
        <v>0</v>
      </c>
      <c r="BA14" s="1">
        <f t="shared" si="20"/>
        <v>0</v>
      </c>
      <c r="BD14" t="str">
        <f t="shared" si="1"/>
        <v>Trouble falling asleep</v>
      </c>
      <c r="BE14" s="1">
        <f>COUNTIFS('BIR Data Entry'!$F:$F,'Do Not Use'!$BD14,'BIR Data Entry'!$C:$C,'Do Not Use'!$BE$2)</f>
        <v>0</v>
      </c>
      <c r="BF14" s="1">
        <f>COUNTIFS('BIR Data Entry'!$F:$F,'Do Not Use'!$BD14,'BIR Data Entry'!$C:$C,'Do Not Use'!$BF$2)</f>
        <v>0</v>
      </c>
      <c r="BG14" s="1">
        <f>COUNTIFS('BIR Data Entry'!$F:$F,'Do Not Use'!$BD14,'BIR Data Entry'!$C:$C,'Do Not Use'!$BG$2)</f>
        <v>0</v>
      </c>
      <c r="BH14" s="1">
        <f>COUNTIFS('BIR Data Entry'!$F:$F,'Do Not Use'!$BD14,'BIR Data Entry'!$C:$C,'Do Not Use'!$BH$2)</f>
        <v>0</v>
      </c>
      <c r="BI14" s="1">
        <f>COUNTIFS('BIR Data Entry'!$F:$F,'Do Not Use'!$BD14,'BIR Data Entry'!$C:$C,'Do Not Use'!$BI$2)</f>
        <v>0</v>
      </c>
      <c r="BJ14" s="1">
        <f>COUNTIFS('BIR Data Entry'!$F:$F,'Do Not Use'!$BD14,'BIR Data Entry'!$C:$C,'Do Not Use'!$BJ$2)</f>
        <v>0</v>
      </c>
      <c r="BK14" s="1">
        <f>COUNTIFS('BIR Data Entry'!$F:$F,'Do Not Use'!$BD14,'BIR Data Entry'!$C:$C,'Do Not Use'!$BK$2)</f>
        <v>0</v>
      </c>
      <c r="BL14" s="1">
        <f>COUNTIFS('BIR Data Entry'!$F:$F,'Do Not Use'!$BD14,'BIR Data Entry'!$C:$C,'Do Not Use'!$BL$2)</f>
        <v>0</v>
      </c>
      <c r="BM14" s="1">
        <f>COUNTIFS('BIR Data Entry'!$F:$F,'Do Not Use'!$BD14,'BIR Data Entry'!$C:$C,'Do Not Use'!$BM$2)</f>
        <v>0</v>
      </c>
      <c r="BN14" s="1">
        <f>COUNTIFS('BIR Data Entry'!$F:$F,'Do Not Use'!$BD14,'BIR Data Entry'!$C:$C,'Do Not Use'!$BN$2)</f>
        <v>0</v>
      </c>
      <c r="BO14" s="1">
        <f>COUNTIFS('BIR Data Entry'!$F:$F,'Do Not Use'!$BD14,'BIR Data Entry'!$C:$C,'Do Not Use'!$BO$2)</f>
        <v>0</v>
      </c>
      <c r="BP14" s="1">
        <f>COUNTIFS('BIR Data Entry'!$F:$F,'Do Not Use'!$BD14,'BIR Data Entry'!$C:$C,'Do Not Use'!$BP$2)</f>
        <v>0</v>
      </c>
      <c r="BQ14" s="82">
        <f t="shared" si="2"/>
        <v>0</v>
      </c>
      <c r="BS14" t="str">
        <f t="shared" si="3"/>
        <v>Trouble falling asleep</v>
      </c>
      <c r="BT14" s="86" t="e">
        <f t="shared" si="4"/>
        <v>#DIV/0!</v>
      </c>
      <c r="BU14" s="86" t="e">
        <f t="shared" si="5"/>
        <v>#DIV/0!</v>
      </c>
      <c r="BV14" s="86" t="e">
        <f t="shared" si="6"/>
        <v>#DIV/0!</v>
      </c>
      <c r="BW14" s="86" t="e">
        <f t="shared" si="7"/>
        <v>#DIV/0!</v>
      </c>
      <c r="BX14" s="86" t="e">
        <f t="shared" si="8"/>
        <v>#DIV/0!</v>
      </c>
      <c r="BY14" s="86" t="e">
        <f t="shared" si="9"/>
        <v>#DIV/0!</v>
      </c>
      <c r="BZ14" s="86" t="e">
        <f t="shared" si="10"/>
        <v>#DIV/0!</v>
      </c>
      <c r="CA14" s="86" t="e">
        <f t="shared" si="11"/>
        <v>#DIV/0!</v>
      </c>
      <c r="CB14" s="86" t="e">
        <f t="shared" si="12"/>
        <v>#DIV/0!</v>
      </c>
      <c r="CC14" s="86" t="e">
        <f t="shared" si="13"/>
        <v>#DIV/0!</v>
      </c>
      <c r="CD14" s="86" t="e">
        <f t="shared" si="14"/>
        <v>#DIV/0!</v>
      </c>
      <c r="CE14" s="86" t="e">
        <f t="shared" si="15"/>
        <v>#DIV/0!</v>
      </c>
    </row>
    <row r="15" spans="1:83" x14ac:dyDescent="0.25">
      <c r="A15" s="74"/>
      <c r="B15" s="74"/>
      <c r="C15" s="74"/>
      <c r="D15" s="74"/>
      <c r="E15" s="74"/>
      <c r="F15" s="74"/>
      <c r="G15" s="74"/>
      <c r="H15" s="74" t="s">
        <v>185</v>
      </c>
      <c r="I15" s="77" t="s">
        <v>200</v>
      </c>
      <c r="J15" s="74"/>
      <c r="K15" s="74"/>
      <c r="L15" s="324" t="s">
        <v>229</v>
      </c>
      <c r="M15" s="77" t="s">
        <v>241</v>
      </c>
      <c r="N15" s="78"/>
      <c r="O15" s="335">
        <f>'Child Enrollment'!B14</f>
        <v>0</v>
      </c>
      <c r="P15" s="25">
        <f>COUNTIFS('BIR Data Entry'!B:B,'Child Enrollment'!B14,'BIR Data Entry'!C:C,$P$2)</f>
        <v>0</v>
      </c>
      <c r="Q15" s="24">
        <f>COUNTIFS('BIR Data Entry'!B:B,'Child Enrollment'!B14,'BIR Data Entry'!C:C,$Q$2)</f>
        <v>0</v>
      </c>
      <c r="R15" s="24">
        <f>COUNTIFS('BIR Data Entry'!B:B,'Child Enrollment'!B14,'BIR Data Entry'!C:C,$R$2)</f>
        <v>0</v>
      </c>
      <c r="S15" s="24">
        <f>COUNTIFS('BIR Data Entry'!B:B,'Child Enrollment'!B14,'BIR Data Entry'!C:C,$S$2)</f>
        <v>0</v>
      </c>
      <c r="T15" s="24">
        <f>COUNTIFS('BIR Data Entry'!B:B,'Child Enrollment'!B14,'BIR Data Entry'!C:C,$T$2)</f>
        <v>0</v>
      </c>
      <c r="U15" s="24">
        <f>COUNTIFS('BIR Data Entry'!B:B,'Child Enrollment'!B14,'BIR Data Entry'!C:C,$U$2)</f>
        <v>0</v>
      </c>
      <c r="V15" s="24">
        <f>COUNTIFS('BIR Data Entry'!B:B,'Child Enrollment'!B14,'BIR Data Entry'!C:C,$V$2)</f>
        <v>0</v>
      </c>
      <c r="W15" s="24">
        <f>COUNTIFS('BIR Data Entry'!B:B,'Child Enrollment'!B14,'BIR Data Entry'!C:C,$W$2)</f>
        <v>0</v>
      </c>
      <c r="X15" s="24">
        <f>COUNTIFS('BIR Data Entry'!B:B,'Child Enrollment'!B14,'BIR Data Entry'!C:C,$X$2)</f>
        <v>0</v>
      </c>
      <c r="Y15" s="24">
        <f>COUNTIFS('BIR Data Entry'!B:B,'Child Enrollment'!B14,'BIR Data Entry'!C:C,$Y$2)</f>
        <v>0</v>
      </c>
      <c r="Z15" s="24">
        <f>COUNTIFS('BIR Data Entry'!B:B,'Child Enrollment'!B14,'BIR Data Entry'!C:C,$Z$2)</f>
        <v>0</v>
      </c>
      <c r="AA15" s="239">
        <f>COUNTIFS('BIR Data Entry'!B:B,'Child Enrollment'!B14,'BIR Data Entry'!C:C,$AA$2)</f>
        <v>0</v>
      </c>
      <c r="AB15" s="68">
        <f t="shared" si="0"/>
        <v>0</v>
      </c>
      <c r="AC15" s="249">
        <f>'Child Enrollment'!C14</f>
        <v>0</v>
      </c>
      <c r="AD15" s="1">
        <f>'Child Enrollment'!D14</f>
        <v>0</v>
      </c>
      <c r="AE15" s="249">
        <f>'Child Enrollment'!E14</f>
        <v>0</v>
      </c>
      <c r="AF15" s="249">
        <f>'Child Enrollment'!F14</f>
        <v>0</v>
      </c>
      <c r="AG15" s="249" t="str">
        <f>IF('Child Enrollment'!F14="Not Hispanic or Latino", 'Child Enrollment'!G14, "")</f>
        <v/>
      </c>
      <c r="AI15" s="27" t="s">
        <v>35</v>
      </c>
      <c r="AJ15" s="25">
        <f>'Program Information'!C45</f>
        <v>0</v>
      </c>
      <c r="AK15" s="25">
        <f>IF('Program Information'!D45-'Program Information'!C45&gt;0,'Program Information'!D45-'Program Information'!C45,0)</f>
        <v>0</v>
      </c>
      <c r="AL15" s="25">
        <f>IF('Program Information'!E45-'Program Information'!D45&gt;0,'Program Information'!E45-'Program Information'!D45,0)</f>
        <v>0</v>
      </c>
      <c r="AM15" s="25">
        <f>IF('Program Information'!F45-'Program Information'!E45&gt;0,'Program Information'!F45-'Program Information'!E45,0)</f>
        <v>0</v>
      </c>
      <c r="AN15" s="25">
        <f>IF('Program Information'!G45-'Program Information'!F45&gt;0,'Program Information'!G45-'Program Information'!F45,0)</f>
        <v>0</v>
      </c>
      <c r="AO15" s="25">
        <f>IF('Program Information'!H45-'Program Information'!G45&gt;0,'Program Information'!H45-'Program Information'!G45,0)</f>
        <v>0</v>
      </c>
      <c r="AP15" s="25">
        <f>IF('Program Information'!I45-'Program Information'!H45&gt;0,'Program Information'!I45-'Program Information'!H45,0)</f>
        <v>0</v>
      </c>
      <c r="AQ15" s="25">
        <f>IF('Program Information'!J45-'Program Information'!I45&gt;0,'Program Information'!J45-'Program Information'!I45,0)</f>
        <v>0</v>
      </c>
      <c r="AR15" s="25">
        <f>IF('Program Information'!K45-'Program Information'!J45&gt;0,'Program Information'!K45-'Program Information'!J45,0)</f>
        <v>0</v>
      </c>
      <c r="AS15" s="25">
        <f>IF('Program Information'!L45-'Program Information'!K45&gt;0,'Program Information'!L45-'Program Information'!K45,0)</f>
        <v>0</v>
      </c>
      <c r="AT15" s="25">
        <f>IF('Program Information'!M45-'Program Information'!L45&gt;0,'Program Information'!M45-'Program Information'!L45,0)</f>
        <v>0</v>
      </c>
      <c r="AU15" s="25">
        <f>IF('Program Information'!N45-'Program Information'!M45&gt;0,'Program Information'!N45-'Program Information'!M45,0)</f>
        <v>0</v>
      </c>
      <c r="AV15" s="32">
        <f t="shared" si="18"/>
        <v>0</v>
      </c>
      <c r="AX15" s="81" t="s">
        <v>35</v>
      </c>
      <c r="AY15" s="1">
        <f t="shared" si="19"/>
        <v>0</v>
      </c>
      <c r="AZ15" s="1">
        <f>COUNTIFS(AB3:AB176,"&gt;0",AG3:AG176,AX15)</f>
        <v>0</v>
      </c>
      <c r="BA15" s="1">
        <f t="shared" si="20"/>
        <v>0</v>
      </c>
      <c r="BD15" t="str">
        <f t="shared" si="1"/>
        <v>Unsafe behaviors</v>
      </c>
      <c r="BE15" s="1">
        <f>COUNTIFS('BIR Data Entry'!$F:$F,'Do Not Use'!$BD15,'BIR Data Entry'!$C:$C,'Do Not Use'!$BE$2)</f>
        <v>0</v>
      </c>
      <c r="BF15" s="1">
        <f>COUNTIFS('BIR Data Entry'!$F:$F,'Do Not Use'!$BD15,'BIR Data Entry'!$C:$C,'Do Not Use'!$BF$2)</f>
        <v>0</v>
      </c>
      <c r="BG15" s="1">
        <f>COUNTIFS('BIR Data Entry'!$F:$F,'Do Not Use'!$BD15,'BIR Data Entry'!$C:$C,'Do Not Use'!$BG$2)</f>
        <v>0</v>
      </c>
      <c r="BH15" s="1">
        <f>COUNTIFS('BIR Data Entry'!$F:$F,'Do Not Use'!$BD15,'BIR Data Entry'!$C:$C,'Do Not Use'!$BH$2)</f>
        <v>0</v>
      </c>
      <c r="BI15" s="1">
        <f>COUNTIFS('BIR Data Entry'!$F:$F,'Do Not Use'!$BD15,'BIR Data Entry'!$C:$C,'Do Not Use'!$BI$2)</f>
        <v>0</v>
      </c>
      <c r="BJ15" s="1">
        <f>COUNTIFS('BIR Data Entry'!$F:$F,'Do Not Use'!$BD15,'BIR Data Entry'!$C:$C,'Do Not Use'!$BJ$2)</f>
        <v>0</v>
      </c>
      <c r="BK15" s="1">
        <f>COUNTIFS('BIR Data Entry'!$F:$F,'Do Not Use'!$BD15,'BIR Data Entry'!$C:$C,'Do Not Use'!$BK$2)</f>
        <v>0</v>
      </c>
      <c r="BL15" s="1">
        <f>COUNTIFS('BIR Data Entry'!$F:$F,'Do Not Use'!$BD15,'BIR Data Entry'!$C:$C,'Do Not Use'!$BL$2)</f>
        <v>0</v>
      </c>
      <c r="BM15" s="1">
        <f>COUNTIFS('BIR Data Entry'!$F:$F,'Do Not Use'!$BD15,'BIR Data Entry'!$C:$C,'Do Not Use'!$BM$2)</f>
        <v>0</v>
      </c>
      <c r="BN15" s="1">
        <f>COUNTIFS('BIR Data Entry'!$F:$F,'Do Not Use'!$BD15,'BIR Data Entry'!$C:$C,'Do Not Use'!$BN$2)</f>
        <v>0</v>
      </c>
      <c r="BO15" s="1">
        <f>COUNTIFS('BIR Data Entry'!$F:$F,'Do Not Use'!$BD15,'BIR Data Entry'!$C:$C,'Do Not Use'!$BO$2)</f>
        <v>0</v>
      </c>
      <c r="BP15" s="1">
        <f>COUNTIFS('BIR Data Entry'!$F:$F,'Do Not Use'!$BD15,'BIR Data Entry'!$C:$C,'Do Not Use'!$BP$2)</f>
        <v>0</v>
      </c>
      <c r="BQ15" s="82">
        <f t="shared" si="2"/>
        <v>0</v>
      </c>
      <c r="BS15" t="str">
        <f t="shared" si="3"/>
        <v>Unsafe behaviors</v>
      </c>
      <c r="BT15" s="86" t="e">
        <f t="shared" si="4"/>
        <v>#DIV/0!</v>
      </c>
      <c r="BU15" s="86" t="e">
        <f t="shared" si="5"/>
        <v>#DIV/0!</v>
      </c>
      <c r="BV15" s="86" t="e">
        <f t="shared" si="6"/>
        <v>#DIV/0!</v>
      </c>
      <c r="BW15" s="86" t="e">
        <f t="shared" si="7"/>
        <v>#DIV/0!</v>
      </c>
      <c r="BX15" s="86" t="e">
        <f t="shared" si="8"/>
        <v>#DIV/0!</v>
      </c>
      <c r="BY15" s="86" t="e">
        <f t="shared" si="9"/>
        <v>#DIV/0!</v>
      </c>
      <c r="BZ15" s="86" t="e">
        <f t="shared" si="10"/>
        <v>#DIV/0!</v>
      </c>
      <c r="CA15" s="86" t="e">
        <f t="shared" si="11"/>
        <v>#DIV/0!</v>
      </c>
      <c r="CB15" s="86" t="e">
        <f t="shared" si="12"/>
        <v>#DIV/0!</v>
      </c>
      <c r="CC15" s="86" t="e">
        <f t="shared" si="13"/>
        <v>#DIV/0!</v>
      </c>
      <c r="CD15" s="86" t="e">
        <f t="shared" si="14"/>
        <v>#DIV/0!</v>
      </c>
      <c r="CE15" s="86" t="e">
        <f t="shared" si="15"/>
        <v>#DIV/0!</v>
      </c>
    </row>
    <row r="16" spans="1:83" x14ac:dyDescent="0.25">
      <c r="A16" s="74"/>
      <c r="B16" s="74"/>
      <c r="C16" s="74"/>
      <c r="D16" s="74"/>
      <c r="E16" s="74"/>
      <c r="F16" s="74"/>
      <c r="G16" s="74"/>
      <c r="H16" s="74"/>
      <c r="I16" s="77" t="s">
        <v>201</v>
      </c>
      <c r="J16" s="74"/>
      <c r="K16" s="74"/>
      <c r="L16" s="77" t="s">
        <v>230</v>
      </c>
      <c r="M16" s="77"/>
      <c r="N16" s="78"/>
      <c r="O16" s="335">
        <f>'Child Enrollment'!B15</f>
        <v>0</v>
      </c>
      <c r="P16" s="25">
        <f>COUNTIFS('BIR Data Entry'!B:B,'Child Enrollment'!B15,'BIR Data Entry'!C:C,$P$2)</f>
        <v>0</v>
      </c>
      <c r="Q16" s="24">
        <f>COUNTIFS('BIR Data Entry'!B:B,'Child Enrollment'!B15,'BIR Data Entry'!C:C,$Q$2)</f>
        <v>0</v>
      </c>
      <c r="R16" s="24">
        <f>COUNTIFS('BIR Data Entry'!B:B,'Child Enrollment'!B15,'BIR Data Entry'!C:C,$R$2)</f>
        <v>0</v>
      </c>
      <c r="S16" s="24">
        <f>COUNTIFS('BIR Data Entry'!B:B,'Child Enrollment'!B15,'BIR Data Entry'!C:C,$S$2)</f>
        <v>0</v>
      </c>
      <c r="T16" s="24">
        <f>COUNTIFS('BIR Data Entry'!B:B,'Child Enrollment'!B15,'BIR Data Entry'!C:C,$T$2)</f>
        <v>0</v>
      </c>
      <c r="U16" s="24">
        <f>COUNTIFS('BIR Data Entry'!B:B,'Child Enrollment'!B15,'BIR Data Entry'!C:C,$U$2)</f>
        <v>0</v>
      </c>
      <c r="V16" s="24">
        <f>COUNTIFS('BIR Data Entry'!B:B,'Child Enrollment'!B15,'BIR Data Entry'!C:C,$V$2)</f>
        <v>0</v>
      </c>
      <c r="W16" s="24">
        <f>COUNTIFS('BIR Data Entry'!B:B,'Child Enrollment'!B15,'BIR Data Entry'!C:C,$W$2)</f>
        <v>0</v>
      </c>
      <c r="X16" s="24">
        <f>COUNTIFS('BIR Data Entry'!B:B,'Child Enrollment'!B15,'BIR Data Entry'!C:C,$X$2)</f>
        <v>0</v>
      </c>
      <c r="Y16" s="24">
        <f>COUNTIFS('BIR Data Entry'!B:B,'Child Enrollment'!B15,'BIR Data Entry'!C:C,$Y$2)</f>
        <v>0</v>
      </c>
      <c r="Z16" s="24">
        <f>COUNTIFS('BIR Data Entry'!B:B,'Child Enrollment'!B15,'BIR Data Entry'!C:C,$Z$2)</f>
        <v>0</v>
      </c>
      <c r="AA16" s="239">
        <f>COUNTIFS('BIR Data Entry'!B:B,'Child Enrollment'!B15,'BIR Data Entry'!C:C,$AA$2)</f>
        <v>0</v>
      </c>
      <c r="AB16" s="68">
        <f t="shared" si="0"/>
        <v>0</v>
      </c>
      <c r="AC16" s="249">
        <f>'Child Enrollment'!C15</f>
        <v>0</v>
      </c>
      <c r="AD16" s="1">
        <f>'Child Enrollment'!D15</f>
        <v>0</v>
      </c>
      <c r="AE16" s="249">
        <f>'Child Enrollment'!E15</f>
        <v>0</v>
      </c>
      <c r="AF16" s="249">
        <f>'Child Enrollment'!F15</f>
        <v>0</v>
      </c>
      <c r="AG16" s="249" t="str">
        <f>IF('Child Enrollment'!F15="Not Hispanic or Latino", 'Child Enrollment'!G15, "")</f>
        <v/>
      </c>
      <c r="AI16" s="27" t="s">
        <v>37</v>
      </c>
      <c r="AJ16" s="25">
        <f>'Program Information'!C46</f>
        <v>0</v>
      </c>
      <c r="AK16" s="25">
        <f>IF('Program Information'!D46-'Program Information'!C46&gt;0,'Program Information'!D46-'Program Information'!C46,0)</f>
        <v>0</v>
      </c>
      <c r="AL16" s="25">
        <f>IF('Program Information'!E46-'Program Information'!D46&gt;0,'Program Information'!E46-'Program Information'!D46,0)</f>
        <v>0</v>
      </c>
      <c r="AM16" s="25">
        <f>IF('Program Information'!F46-'Program Information'!E46&gt;0,'Program Information'!F46-'Program Information'!E46,0)</f>
        <v>0</v>
      </c>
      <c r="AN16" s="25">
        <f>IF('Program Information'!G46-'Program Information'!F46&gt;0,'Program Information'!G46-'Program Information'!F46,0)</f>
        <v>0</v>
      </c>
      <c r="AO16" s="25">
        <f>IF('Program Information'!H46-'Program Information'!G46&gt;0,'Program Information'!H46-'Program Information'!G46,0)</f>
        <v>0</v>
      </c>
      <c r="AP16" s="25">
        <f>IF('Program Information'!I46-'Program Information'!H46&gt;0,'Program Information'!I46-'Program Information'!H46,0)</f>
        <v>0</v>
      </c>
      <c r="AQ16" s="25">
        <f>IF('Program Information'!J46-'Program Information'!I46&gt;0,'Program Information'!J46-'Program Information'!I46,0)</f>
        <v>0</v>
      </c>
      <c r="AR16" s="25">
        <f>IF('Program Information'!K46-'Program Information'!J46&gt;0,'Program Information'!K46-'Program Information'!J46,0)</f>
        <v>0</v>
      </c>
      <c r="AS16" s="25">
        <f>IF('Program Information'!L46-'Program Information'!K46&gt;0,'Program Information'!L46-'Program Information'!K46,0)</f>
        <v>0</v>
      </c>
      <c r="AT16" s="25">
        <f>IF('Program Information'!M46-'Program Information'!L46&gt;0,'Program Information'!M46-'Program Information'!L46,0)</f>
        <v>0</v>
      </c>
      <c r="AU16" s="25">
        <f>IF('Program Information'!N46-'Program Information'!M46&gt;0,'Program Information'!N46-'Program Information'!M46,0)</f>
        <v>0</v>
      </c>
      <c r="AV16" s="32">
        <f t="shared" si="18"/>
        <v>0</v>
      </c>
      <c r="AX16" s="81" t="s">
        <v>37</v>
      </c>
      <c r="AY16" s="1">
        <f t="shared" si="19"/>
        <v>0</v>
      </c>
      <c r="AZ16" s="1">
        <f>COUNTIFS(AB3:AB176,"&gt;0",AG3:AG176,AX16)</f>
        <v>0</v>
      </c>
      <c r="BA16" s="1">
        <f t="shared" si="20"/>
        <v>0</v>
      </c>
      <c r="BD16" t="str">
        <f t="shared" si="1"/>
        <v>Verbal aggression</v>
      </c>
      <c r="BE16" s="1">
        <f>COUNTIFS('BIR Data Entry'!$F:$F,'Do Not Use'!$BD16,'BIR Data Entry'!$C:$C,'Do Not Use'!$BE$2)</f>
        <v>0</v>
      </c>
      <c r="BF16" s="1">
        <f>COUNTIFS('BIR Data Entry'!$F:$F,'Do Not Use'!$BD16,'BIR Data Entry'!$C:$C,'Do Not Use'!$BF$2)</f>
        <v>0</v>
      </c>
      <c r="BG16" s="1">
        <f>COUNTIFS('BIR Data Entry'!$F:$F,'Do Not Use'!$BD16,'BIR Data Entry'!$C:$C,'Do Not Use'!$BG$2)</f>
        <v>0</v>
      </c>
      <c r="BH16" s="1">
        <f>COUNTIFS('BIR Data Entry'!$F:$F,'Do Not Use'!$BD16,'BIR Data Entry'!$C:$C,'Do Not Use'!$BH$2)</f>
        <v>0</v>
      </c>
      <c r="BI16" s="1">
        <f>COUNTIFS('BIR Data Entry'!$F:$F,'Do Not Use'!$BD16,'BIR Data Entry'!$C:$C,'Do Not Use'!$BI$2)</f>
        <v>0</v>
      </c>
      <c r="BJ16" s="1">
        <f>COUNTIFS('BIR Data Entry'!$F:$F,'Do Not Use'!$BD16,'BIR Data Entry'!$C:$C,'Do Not Use'!$BJ$2)</f>
        <v>0</v>
      </c>
      <c r="BK16" s="1">
        <f>COUNTIFS('BIR Data Entry'!$F:$F,'Do Not Use'!$BD16,'BIR Data Entry'!$C:$C,'Do Not Use'!$BK$2)</f>
        <v>0</v>
      </c>
      <c r="BL16" s="1">
        <f>COUNTIFS('BIR Data Entry'!$F:$F,'Do Not Use'!$BD16,'BIR Data Entry'!$C:$C,'Do Not Use'!$BL$2)</f>
        <v>0</v>
      </c>
      <c r="BM16" s="1">
        <f>COUNTIFS('BIR Data Entry'!$F:$F,'Do Not Use'!$BD16,'BIR Data Entry'!$C:$C,'Do Not Use'!$BM$2)</f>
        <v>0</v>
      </c>
      <c r="BN16" s="1">
        <f>COUNTIFS('BIR Data Entry'!$F:$F,'Do Not Use'!$BD16,'BIR Data Entry'!$C:$C,'Do Not Use'!$BN$2)</f>
        <v>0</v>
      </c>
      <c r="BO16" s="1">
        <f>COUNTIFS('BIR Data Entry'!$F:$F,'Do Not Use'!$BD16,'BIR Data Entry'!$C:$C,'Do Not Use'!$BO$2)</f>
        <v>0</v>
      </c>
      <c r="BP16" s="1">
        <f>COUNTIFS('BIR Data Entry'!$F:$F,'Do Not Use'!$BD16,'BIR Data Entry'!$C:$C,'Do Not Use'!$BP$2)</f>
        <v>0</v>
      </c>
      <c r="BQ16" s="82">
        <f t="shared" si="2"/>
        <v>0</v>
      </c>
      <c r="BS16" t="str">
        <f t="shared" si="3"/>
        <v>Verbal aggression</v>
      </c>
      <c r="BT16" s="86" t="e">
        <f t="shared" si="4"/>
        <v>#DIV/0!</v>
      </c>
      <c r="BU16" s="86" t="e">
        <f t="shared" si="5"/>
        <v>#DIV/0!</v>
      </c>
      <c r="BV16" s="86" t="e">
        <f t="shared" si="6"/>
        <v>#DIV/0!</v>
      </c>
      <c r="BW16" s="86" t="e">
        <f t="shared" si="7"/>
        <v>#DIV/0!</v>
      </c>
      <c r="BX16" s="86" t="e">
        <f t="shared" si="8"/>
        <v>#DIV/0!</v>
      </c>
      <c r="BY16" s="86" t="e">
        <f t="shared" si="9"/>
        <v>#DIV/0!</v>
      </c>
      <c r="BZ16" s="86" t="e">
        <f t="shared" si="10"/>
        <v>#DIV/0!</v>
      </c>
      <c r="CA16" s="86" t="e">
        <f t="shared" si="11"/>
        <v>#DIV/0!</v>
      </c>
      <c r="CB16" s="86" t="e">
        <f t="shared" si="12"/>
        <v>#DIV/0!</v>
      </c>
      <c r="CC16" s="86" t="e">
        <f t="shared" si="13"/>
        <v>#DIV/0!</v>
      </c>
      <c r="CD16" s="86" t="e">
        <f t="shared" si="14"/>
        <v>#DIV/0!</v>
      </c>
      <c r="CE16" s="86" t="e">
        <f t="shared" si="15"/>
        <v>#DIV/0!</v>
      </c>
    </row>
    <row r="17" spans="1:83" x14ac:dyDescent="0.25">
      <c r="A17" s="74"/>
      <c r="B17" s="74"/>
      <c r="C17" s="74"/>
      <c r="D17" s="74"/>
      <c r="E17" s="74"/>
      <c r="F17" s="74"/>
      <c r="G17" s="74"/>
      <c r="H17" s="74"/>
      <c r="I17" s="77" t="s">
        <v>46</v>
      </c>
      <c r="J17" s="74"/>
      <c r="K17" s="74"/>
      <c r="L17" s="77" t="s">
        <v>231</v>
      </c>
      <c r="M17" s="77"/>
      <c r="N17" s="79"/>
      <c r="O17" s="335">
        <f>'Child Enrollment'!B16</f>
        <v>0</v>
      </c>
      <c r="P17" s="25">
        <f>COUNTIFS('BIR Data Entry'!B:B,'Child Enrollment'!B16,'BIR Data Entry'!C:C,$P$2)</f>
        <v>0</v>
      </c>
      <c r="Q17" s="24">
        <f>COUNTIFS('BIR Data Entry'!B:B,'Child Enrollment'!B16,'BIR Data Entry'!C:C,$Q$2)</f>
        <v>0</v>
      </c>
      <c r="R17" s="24">
        <f>COUNTIFS('BIR Data Entry'!B:B,'Child Enrollment'!B16,'BIR Data Entry'!C:C,$R$2)</f>
        <v>0</v>
      </c>
      <c r="S17" s="24">
        <f>COUNTIFS('BIR Data Entry'!B:B,'Child Enrollment'!B16,'BIR Data Entry'!C:C,$S$2)</f>
        <v>0</v>
      </c>
      <c r="T17" s="24">
        <f>COUNTIFS('BIR Data Entry'!B:B,'Child Enrollment'!B16,'BIR Data Entry'!C:C,$T$2)</f>
        <v>0</v>
      </c>
      <c r="U17" s="24">
        <f>COUNTIFS('BIR Data Entry'!B:B,'Child Enrollment'!B16,'BIR Data Entry'!C:C,$U$2)</f>
        <v>0</v>
      </c>
      <c r="V17" s="24">
        <f>COUNTIFS('BIR Data Entry'!B:B,'Child Enrollment'!B16,'BIR Data Entry'!C:C,$V$2)</f>
        <v>0</v>
      </c>
      <c r="W17" s="24">
        <f>COUNTIFS('BIR Data Entry'!B:B,'Child Enrollment'!B16,'BIR Data Entry'!C:C,$W$2)</f>
        <v>0</v>
      </c>
      <c r="X17" s="24">
        <f>COUNTIFS('BIR Data Entry'!B:B,'Child Enrollment'!B16,'BIR Data Entry'!C:C,$X$2)</f>
        <v>0</v>
      </c>
      <c r="Y17" s="24">
        <f>COUNTIFS('BIR Data Entry'!B:B,'Child Enrollment'!B16,'BIR Data Entry'!C:C,$Y$2)</f>
        <v>0</v>
      </c>
      <c r="Z17" s="24">
        <f>COUNTIFS('BIR Data Entry'!B:B,'Child Enrollment'!B16,'BIR Data Entry'!C:C,$Z$2)</f>
        <v>0</v>
      </c>
      <c r="AA17" s="239">
        <f>COUNTIFS('BIR Data Entry'!B:B,'Child Enrollment'!B16,'BIR Data Entry'!C:C,$AA$2)</f>
        <v>0</v>
      </c>
      <c r="AB17" s="68">
        <f t="shared" si="0"/>
        <v>0</v>
      </c>
      <c r="AC17" s="249">
        <f>'Child Enrollment'!C16</f>
        <v>0</v>
      </c>
      <c r="AD17" s="1">
        <f>'Child Enrollment'!D16</f>
        <v>0</v>
      </c>
      <c r="AE17" s="249">
        <f>'Child Enrollment'!E16</f>
        <v>0</v>
      </c>
      <c r="AF17" s="249">
        <f>'Child Enrollment'!F16</f>
        <v>0</v>
      </c>
      <c r="AG17" s="249" t="str">
        <f>IF('Child Enrollment'!F16="Not Hispanic or Latino", 'Child Enrollment'!G16, "")</f>
        <v/>
      </c>
      <c r="AI17" s="27" t="s">
        <v>36</v>
      </c>
      <c r="AJ17" s="25">
        <f>'Program Information'!C47</f>
        <v>0</v>
      </c>
      <c r="AK17" s="25">
        <f>IF('Program Information'!D47-'Program Information'!C47&gt;0,'Program Information'!D47-'Program Information'!C47,0)</f>
        <v>0</v>
      </c>
      <c r="AL17" s="25">
        <f>IF('Program Information'!E47-'Program Information'!D47&gt;0,'Program Information'!E47-'Program Information'!D47,0)</f>
        <v>0</v>
      </c>
      <c r="AM17" s="25">
        <f>IF('Program Information'!F47-'Program Information'!E47&gt;0,'Program Information'!F47-'Program Information'!E47,0)</f>
        <v>0</v>
      </c>
      <c r="AN17" s="25">
        <f>IF('Program Information'!G47-'Program Information'!F47&gt;0,'Program Information'!G47-'Program Information'!F47,0)</f>
        <v>0</v>
      </c>
      <c r="AO17" s="25">
        <f>IF('Program Information'!H47-'Program Information'!G47&gt;0,'Program Information'!H47-'Program Information'!G47,0)</f>
        <v>0</v>
      </c>
      <c r="AP17" s="25">
        <f>IF('Program Information'!I47-'Program Information'!H47&gt;0,'Program Information'!I47-'Program Information'!H47,0)</f>
        <v>0</v>
      </c>
      <c r="AQ17" s="25">
        <f>IF('Program Information'!J47-'Program Information'!I47&gt;0,'Program Information'!J47-'Program Information'!I47,0)</f>
        <v>0</v>
      </c>
      <c r="AR17" s="25">
        <f>IF('Program Information'!K47-'Program Information'!J47&gt;0,'Program Information'!K47-'Program Information'!J47,0)</f>
        <v>0</v>
      </c>
      <c r="AS17" s="25">
        <f>IF('Program Information'!L47-'Program Information'!K47&gt;0,'Program Information'!L47-'Program Information'!K47,0)</f>
        <v>0</v>
      </c>
      <c r="AT17" s="25">
        <f>IF('Program Information'!M47-'Program Information'!L47&gt;0,'Program Information'!M47-'Program Information'!L47,0)</f>
        <v>0</v>
      </c>
      <c r="AU17" s="25">
        <f>IF('Program Information'!N47-'Program Information'!M47&gt;0,'Program Information'!N47-'Program Information'!M47,0)</f>
        <v>0</v>
      </c>
      <c r="AV17" s="32">
        <f t="shared" si="18"/>
        <v>0</v>
      </c>
      <c r="AX17" s="81" t="s">
        <v>36</v>
      </c>
      <c r="AY17" s="1">
        <f t="shared" si="19"/>
        <v>0</v>
      </c>
      <c r="AZ17" s="1">
        <f>COUNTIFS(AB3:AB176,"&gt;0",AG3:AG176,AX17)</f>
        <v>0</v>
      </c>
      <c r="BA17" s="1">
        <f t="shared" si="20"/>
        <v>0</v>
      </c>
      <c r="BD17" s="31"/>
      <c r="BE17" s="31">
        <f t="shared" ref="BE17:BP17" si="21">SUM(BE3:BE16)</f>
        <v>0</v>
      </c>
      <c r="BF17" s="31">
        <f t="shared" si="21"/>
        <v>0</v>
      </c>
      <c r="BG17" s="31">
        <f t="shared" si="21"/>
        <v>0</v>
      </c>
      <c r="BH17" s="31">
        <f t="shared" si="21"/>
        <v>0</v>
      </c>
      <c r="BI17" s="31">
        <f t="shared" si="21"/>
        <v>0</v>
      </c>
      <c r="BJ17" s="31">
        <f t="shared" si="21"/>
        <v>0</v>
      </c>
      <c r="BK17" s="31">
        <f t="shared" si="21"/>
        <v>0</v>
      </c>
      <c r="BL17" s="31">
        <f t="shared" si="21"/>
        <v>0</v>
      </c>
      <c r="BM17" s="31">
        <f t="shared" si="21"/>
        <v>0</v>
      </c>
      <c r="BN17" s="31">
        <f t="shared" si="21"/>
        <v>0</v>
      </c>
      <c r="BO17" s="31">
        <f t="shared" si="21"/>
        <v>0</v>
      </c>
      <c r="BP17" s="31">
        <f t="shared" si="21"/>
        <v>0</v>
      </c>
      <c r="BQ17" s="31">
        <f t="shared" si="2"/>
        <v>0</v>
      </c>
      <c r="BS17" s="31"/>
      <c r="BT17" s="163" t="e">
        <f t="shared" ref="BT17:CE17" si="22">SUM(BT3:BT16)</f>
        <v>#DIV/0!</v>
      </c>
      <c r="BU17" s="163" t="e">
        <f t="shared" si="22"/>
        <v>#DIV/0!</v>
      </c>
      <c r="BV17" s="163" t="e">
        <f t="shared" si="22"/>
        <v>#DIV/0!</v>
      </c>
      <c r="BW17" s="163" t="e">
        <f t="shared" si="22"/>
        <v>#DIV/0!</v>
      </c>
      <c r="BX17" s="163" t="e">
        <f t="shared" si="22"/>
        <v>#DIV/0!</v>
      </c>
      <c r="BY17" s="163" t="e">
        <f t="shared" si="22"/>
        <v>#DIV/0!</v>
      </c>
      <c r="BZ17" s="163" t="e">
        <f t="shared" si="22"/>
        <v>#DIV/0!</v>
      </c>
      <c r="CA17" s="163" t="e">
        <f t="shared" si="22"/>
        <v>#DIV/0!</v>
      </c>
      <c r="CB17" s="163" t="e">
        <f t="shared" si="22"/>
        <v>#DIV/0!</v>
      </c>
      <c r="CC17" s="163" t="e">
        <f t="shared" si="22"/>
        <v>#DIV/0!</v>
      </c>
      <c r="CD17" s="163" t="e">
        <f t="shared" si="22"/>
        <v>#DIV/0!</v>
      </c>
      <c r="CE17" s="163" t="e">
        <f t="shared" si="22"/>
        <v>#DIV/0!</v>
      </c>
    </row>
    <row r="18" spans="1:83" x14ac:dyDescent="0.25">
      <c r="A18" s="74"/>
      <c r="B18" s="74"/>
      <c r="C18" s="74"/>
      <c r="D18" s="74"/>
      <c r="E18" s="74"/>
      <c r="F18" s="74"/>
      <c r="G18" s="74"/>
      <c r="H18" s="74"/>
      <c r="I18" s="77" t="s">
        <v>47</v>
      </c>
      <c r="J18" s="74"/>
      <c r="K18" s="74"/>
      <c r="L18" s="77" t="s">
        <v>233</v>
      </c>
      <c r="M18" s="74"/>
      <c r="N18" s="79"/>
      <c r="O18" s="335">
        <f>'Child Enrollment'!B17</f>
        <v>0</v>
      </c>
      <c r="P18" s="25">
        <f>COUNTIFS('BIR Data Entry'!B:B,'Child Enrollment'!B17,'BIR Data Entry'!C:C,$P$2)</f>
        <v>0</v>
      </c>
      <c r="Q18" s="24">
        <f>COUNTIFS('BIR Data Entry'!B:B,'Child Enrollment'!B17,'BIR Data Entry'!C:C,$Q$2)</f>
        <v>0</v>
      </c>
      <c r="R18" s="24">
        <f>COUNTIFS('BIR Data Entry'!B:B,'Child Enrollment'!B17,'BIR Data Entry'!C:C,$R$2)</f>
        <v>0</v>
      </c>
      <c r="S18" s="24">
        <f>COUNTIFS('BIR Data Entry'!B:B,'Child Enrollment'!B17,'BIR Data Entry'!C:C,$S$2)</f>
        <v>0</v>
      </c>
      <c r="T18" s="24">
        <f>COUNTIFS('BIR Data Entry'!B:B,'Child Enrollment'!B17,'BIR Data Entry'!C:C,$T$2)</f>
        <v>0</v>
      </c>
      <c r="U18" s="24">
        <f>COUNTIFS('BIR Data Entry'!B:B,'Child Enrollment'!B17,'BIR Data Entry'!C:C,$U$2)</f>
        <v>0</v>
      </c>
      <c r="V18" s="24">
        <f>COUNTIFS('BIR Data Entry'!B:B,'Child Enrollment'!B17,'BIR Data Entry'!C:C,$V$2)</f>
        <v>0</v>
      </c>
      <c r="W18" s="24">
        <f>COUNTIFS('BIR Data Entry'!B:B,'Child Enrollment'!B17,'BIR Data Entry'!C:C,$W$2)</f>
        <v>0</v>
      </c>
      <c r="X18" s="24">
        <f>COUNTIFS('BIR Data Entry'!B:B,'Child Enrollment'!B17,'BIR Data Entry'!C:C,$X$2)</f>
        <v>0</v>
      </c>
      <c r="Y18" s="24">
        <f>COUNTIFS('BIR Data Entry'!B:B,'Child Enrollment'!B17,'BIR Data Entry'!C:C,$Y$2)</f>
        <v>0</v>
      </c>
      <c r="Z18" s="24">
        <f>COUNTIFS('BIR Data Entry'!B:B,'Child Enrollment'!B17,'BIR Data Entry'!C:C,$Z$2)</f>
        <v>0</v>
      </c>
      <c r="AA18" s="239">
        <f>COUNTIFS('BIR Data Entry'!B:B,'Child Enrollment'!B17,'BIR Data Entry'!C:C,$AA$2)</f>
        <v>0</v>
      </c>
      <c r="AB18" s="68">
        <f t="shared" si="0"/>
        <v>0</v>
      </c>
      <c r="AC18" s="249">
        <f>'Child Enrollment'!C17</f>
        <v>0</v>
      </c>
      <c r="AD18" s="1">
        <f>'Child Enrollment'!D17</f>
        <v>0</v>
      </c>
      <c r="AE18" s="249">
        <f>'Child Enrollment'!E17</f>
        <v>0</v>
      </c>
      <c r="AF18" s="249">
        <f>'Child Enrollment'!F17</f>
        <v>0</v>
      </c>
      <c r="AG18" s="249" t="str">
        <f>IF('Child Enrollment'!F17="Not Hispanic or Latino", 'Child Enrollment'!G17, "")</f>
        <v/>
      </c>
      <c r="AM18"/>
      <c r="AN18"/>
      <c r="AO18"/>
      <c r="AP18"/>
      <c r="AY18" s="301">
        <f>SUM(AY12:AY17)</f>
        <v>0</v>
      </c>
      <c r="AZ18" s="301">
        <f>SUM(AZ12:AZ17)</f>
        <v>0</v>
      </c>
      <c r="BA18" s="301">
        <f>SUM(BA12:BA17)</f>
        <v>0</v>
      </c>
      <c r="BD18" s="445" t="s">
        <v>109</v>
      </c>
      <c r="BE18" s="445"/>
      <c r="BF18" s="445"/>
      <c r="BG18" s="445"/>
      <c r="BH18" s="445"/>
      <c r="BI18" s="445"/>
      <c r="BJ18" s="445"/>
      <c r="BK18" s="445"/>
      <c r="BL18" s="445"/>
      <c r="BM18" s="445"/>
      <c r="BN18" s="445"/>
      <c r="BO18" s="445"/>
      <c r="BP18" s="445"/>
      <c r="BQ18" s="70"/>
      <c r="BS18" s="445" t="s">
        <v>116</v>
      </c>
      <c r="BT18" s="445"/>
      <c r="BU18" s="445"/>
      <c r="BV18" s="445"/>
      <c r="BW18" s="445"/>
      <c r="BX18" s="445"/>
      <c r="BY18" s="445"/>
      <c r="BZ18" s="445"/>
      <c r="CA18" s="445"/>
      <c r="CB18" s="445"/>
      <c r="CC18" s="445"/>
      <c r="CD18" s="445"/>
      <c r="CE18" s="445"/>
    </row>
    <row r="19" spans="1:83" x14ac:dyDescent="0.25">
      <c r="A19" s="73"/>
      <c r="B19" s="73"/>
      <c r="C19" s="10"/>
      <c r="D19" s="10"/>
      <c r="E19" s="10"/>
      <c r="F19" s="10"/>
      <c r="G19" s="10"/>
      <c r="H19" s="10"/>
      <c r="I19" s="77" t="s">
        <v>203</v>
      </c>
      <c r="J19" s="74"/>
      <c r="K19" s="10"/>
      <c r="L19" s="10"/>
      <c r="M19" s="74"/>
      <c r="N19" s="73"/>
      <c r="O19" s="335">
        <f>'Child Enrollment'!B18</f>
        <v>0</v>
      </c>
      <c r="P19" s="25">
        <f>COUNTIFS('BIR Data Entry'!B:B,'Child Enrollment'!B18,'BIR Data Entry'!C:C,$P$2)</f>
        <v>0</v>
      </c>
      <c r="Q19" s="24">
        <f>COUNTIFS('BIR Data Entry'!B:B,'Child Enrollment'!B18,'BIR Data Entry'!C:C,$Q$2)</f>
        <v>0</v>
      </c>
      <c r="R19" s="24">
        <f>COUNTIFS('BIR Data Entry'!B:B,'Child Enrollment'!B18,'BIR Data Entry'!C:C,$R$2)</f>
        <v>0</v>
      </c>
      <c r="S19" s="24">
        <f>COUNTIFS('BIR Data Entry'!B:B,'Child Enrollment'!B18,'BIR Data Entry'!C:C,$S$2)</f>
        <v>0</v>
      </c>
      <c r="T19" s="24">
        <f>COUNTIFS('BIR Data Entry'!B:B,'Child Enrollment'!B18,'BIR Data Entry'!C:C,$T$2)</f>
        <v>0</v>
      </c>
      <c r="U19" s="24">
        <f>COUNTIFS('BIR Data Entry'!B:B,'Child Enrollment'!B18,'BIR Data Entry'!C:C,$U$2)</f>
        <v>0</v>
      </c>
      <c r="V19" s="24">
        <f>COUNTIFS('BIR Data Entry'!B:B,'Child Enrollment'!B18,'BIR Data Entry'!C:C,$V$2)</f>
        <v>0</v>
      </c>
      <c r="W19" s="24">
        <f>COUNTIFS('BIR Data Entry'!B:B,'Child Enrollment'!B18,'BIR Data Entry'!C:C,$W$2)</f>
        <v>0</v>
      </c>
      <c r="X19" s="24">
        <f>COUNTIFS('BIR Data Entry'!B:B,'Child Enrollment'!B18,'BIR Data Entry'!C:C,$X$2)</f>
        <v>0</v>
      </c>
      <c r="Y19" s="24">
        <f>COUNTIFS('BIR Data Entry'!B:B,'Child Enrollment'!B18,'BIR Data Entry'!C:C,$Y$2)</f>
        <v>0</v>
      </c>
      <c r="Z19" s="24">
        <f>COUNTIFS('BIR Data Entry'!B:B,'Child Enrollment'!B18,'BIR Data Entry'!C:C,$Z$2)</f>
        <v>0</v>
      </c>
      <c r="AA19" s="239">
        <f>COUNTIFS('BIR Data Entry'!B:B,'Child Enrollment'!B18,'BIR Data Entry'!C:C,$AA$2)</f>
        <v>0</v>
      </c>
      <c r="AB19" s="68">
        <f t="shared" si="0"/>
        <v>0</v>
      </c>
      <c r="AC19" s="249">
        <f>'Child Enrollment'!C18</f>
        <v>0</v>
      </c>
      <c r="AD19" s="1">
        <f>'Child Enrollment'!D18</f>
        <v>0</v>
      </c>
      <c r="AE19" s="249">
        <f>'Child Enrollment'!E18</f>
        <v>0</v>
      </c>
      <c r="AF19" s="249">
        <f>'Child Enrollment'!F18</f>
        <v>0</v>
      </c>
      <c r="AG19" s="249" t="str">
        <f>IF('Child Enrollment'!F18="Not Hispanic or Latino", 'Child Enrollment'!G18, "")</f>
        <v/>
      </c>
      <c r="AI19" s="307" t="s">
        <v>71</v>
      </c>
      <c r="AJ19" s="293" t="str">
        <f>G2</f>
        <v>August</v>
      </c>
      <c r="AK19" s="293" t="str">
        <f>G3</f>
        <v>September</v>
      </c>
      <c r="AL19" s="293" t="str">
        <f>G4</f>
        <v>October</v>
      </c>
      <c r="AM19" s="293" t="str">
        <f>G5</f>
        <v>November</v>
      </c>
      <c r="AN19" s="293" t="str">
        <f>G6</f>
        <v>December</v>
      </c>
      <c r="AO19" s="293" t="str">
        <f>G7</f>
        <v>January</v>
      </c>
      <c r="AP19" s="293" t="str">
        <f>G8</f>
        <v>February</v>
      </c>
      <c r="AQ19" s="293" t="str">
        <f>G9</f>
        <v>March</v>
      </c>
      <c r="AR19" s="293" t="str">
        <f>G10</f>
        <v>April</v>
      </c>
      <c r="AS19" s="293" t="str">
        <f>G11</f>
        <v>May</v>
      </c>
      <c r="AT19" s="293" t="str">
        <f>G12</f>
        <v>June</v>
      </c>
      <c r="AU19" s="293" t="str">
        <f>G13</f>
        <v>July</v>
      </c>
      <c r="AV19" s="292" t="s">
        <v>16</v>
      </c>
      <c r="BD19" s="69" t="s">
        <v>25</v>
      </c>
      <c r="BE19" s="280" t="str">
        <f>G2</f>
        <v>August</v>
      </c>
      <c r="BF19" s="280" t="str">
        <f>G3</f>
        <v>September</v>
      </c>
      <c r="BG19" s="280" t="str">
        <f>G4</f>
        <v>October</v>
      </c>
      <c r="BH19" s="280" t="str">
        <f>G5</f>
        <v>November</v>
      </c>
      <c r="BI19" s="280" t="str">
        <f>G6</f>
        <v>December</v>
      </c>
      <c r="BJ19" s="280" t="str">
        <f>G7</f>
        <v>January</v>
      </c>
      <c r="BK19" s="280" t="str">
        <f>G8</f>
        <v>February</v>
      </c>
      <c r="BL19" s="280" t="str">
        <f>G9</f>
        <v>March</v>
      </c>
      <c r="BM19" s="280" t="str">
        <f>G10</f>
        <v>April</v>
      </c>
      <c r="BN19" s="280" t="str">
        <f>G11</f>
        <v>May</v>
      </c>
      <c r="BO19" s="280" t="str">
        <f>G12</f>
        <v>June</v>
      </c>
      <c r="BP19" s="280" t="str">
        <f>G13</f>
        <v>July</v>
      </c>
      <c r="BQ19" s="29" t="s">
        <v>16</v>
      </c>
      <c r="BS19" s="85" t="s">
        <v>25</v>
      </c>
      <c r="BT19" s="280" t="str">
        <f>G2</f>
        <v>August</v>
      </c>
      <c r="BU19" s="280" t="str">
        <f>G3</f>
        <v>September</v>
      </c>
      <c r="BV19" s="280" t="str">
        <f>G4</f>
        <v>October</v>
      </c>
      <c r="BW19" s="280" t="str">
        <f>G5</f>
        <v>November</v>
      </c>
      <c r="BX19" s="280" t="str">
        <f>G6</f>
        <v>December</v>
      </c>
      <c r="BY19" s="280" t="str">
        <f>G7</f>
        <v>January</v>
      </c>
      <c r="BZ19" s="280" t="str">
        <f>G8</f>
        <v>February</v>
      </c>
      <c r="CA19" s="280" t="str">
        <f>G9</f>
        <v>March</v>
      </c>
      <c r="CB19" s="280" t="str">
        <f>G10</f>
        <v>April</v>
      </c>
      <c r="CC19" s="280" t="str">
        <f>G11</f>
        <v>May</v>
      </c>
      <c r="CD19" s="280" t="str">
        <f>G12</f>
        <v>June</v>
      </c>
      <c r="CE19" s="280" t="str">
        <f>G13</f>
        <v>July</v>
      </c>
    </row>
    <row r="20" spans="1:83" x14ac:dyDescent="0.25">
      <c r="I20" s="10"/>
      <c r="J20" s="74"/>
      <c r="M20" s="10"/>
      <c r="N20" s="80"/>
      <c r="O20" s="335">
        <f>'Child Enrollment'!B19</f>
        <v>0</v>
      </c>
      <c r="P20" s="25">
        <f>COUNTIFS('BIR Data Entry'!B:B,'Child Enrollment'!B19,'BIR Data Entry'!C:C,$P$2)</f>
        <v>0</v>
      </c>
      <c r="Q20" s="24">
        <f>COUNTIFS('BIR Data Entry'!B:B,'Child Enrollment'!B19,'BIR Data Entry'!C:C,$Q$2)</f>
        <v>0</v>
      </c>
      <c r="R20" s="24">
        <f>COUNTIFS('BIR Data Entry'!B:B,'Child Enrollment'!B19,'BIR Data Entry'!C:C,$R$2)</f>
        <v>0</v>
      </c>
      <c r="S20" s="24">
        <f>COUNTIFS('BIR Data Entry'!B:B,'Child Enrollment'!B19,'BIR Data Entry'!C:C,$S$2)</f>
        <v>0</v>
      </c>
      <c r="T20" s="24">
        <f>COUNTIFS('BIR Data Entry'!B:B,'Child Enrollment'!B19,'BIR Data Entry'!C:C,$T$2)</f>
        <v>0</v>
      </c>
      <c r="U20" s="24">
        <f>COUNTIFS('BIR Data Entry'!B:B,'Child Enrollment'!B19,'BIR Data Entry'!C:C,$U$2)</f>
        <v>0</v>
      </c>
      <c r="V20" s="24">
        <f>COUNTIFS('BIR Data Entry'!B:B,'Child Enrollment'!B19,'BIR Data Entry'!C:C,$V$2)</f>
        <v>0</v>
      </c>
      <c r="W20" s="24">
        <f>COUNTIFS('BIR Data Entry'!B:B,'Child Enrollment'!B19,'BIR Data Entry'!C:C,$W$2)</f>
        <v>0</v>
      </c>
      <c r="X20" s="24">
        <f>COUNTIFS('BIR Data Entry'!B:B,'Child Enrollment'!B19,'BIR Data Entry'!C:C,$X$2)</f>
        <v>0</v>
      </c>
      <c r="Y20" s="24">
        <f>COUNTIFS('BIR Data Entry'!B:B,'Child Enrollment'!B19,'BIR Data Entry'!C:C,$Y$2)</f>
        <v>0</v>
      </c>
      <c r="Z20" s="24">
        <f>COUNTIFS('BIR Data Entry'!B:B,'Child Enrollment'!B19,'BIR Data Entry'!C:C,$Z$2)</f>
        <v>0</v>
      </c>
      <c r="AA20" s="239">
        <f>COUNTIFS('BIR Data Entry'!B:B,'Child Enrollment'!B19,'BIR Data Entry'!C:C,$AA$2)</f>
        <v>0</v>
      </c>
      <c r="AB20" s="68">
        <f t="shared" si="0"/>
        <v>0</v>
      </c>
      <c r="AC20" s="249">
        <f>'Child Enrollment'!C19</f>
        <v>0</v>
      </c>
      <c r="AD20" s="1">
        <f>'Child Enrollment'!D19</f>
        <v>0</v>
      </c>
      <c r="AE20" s="249">
        <f>'Child Enrollment'!E19</f>
        <v>0</v>
      </c>
      <c r="AF20" s="249">
        <f>'Child Enrollment'!F19</f>
        <v>0</v>
      </c>
      <c r="AG20" s="249" t="str">
        <f>IF('Child Enrollment'!F19="Not Hispanic or Latino", 'Child Enrollment'!G19, "")</f>
        <v/>
      </c>
      <c r="AI20" s="27" t="s">
        <v>32</v>
      </c>
      <c r="AJ20" s="25">
        <f t="shared" ref="AJ20:AJ25" si="23">SUMIFS($P$3:$P$176,$P$3:$P$176,"&lt;&gt;0",$AG$3:$AG$176,$AI20)</f>
        <v>0</v>
      </c>
      <c r="AK20" s="25">
        <f t="shared" ref="AK20:AK25" si="24">SUMIFS($Q$3:$Q$176,$Q$3:$Q$176,"&lt;&gt;0",$AG$3:$AG$176,$AI20)</f>
        <v>0</v>
      </c>
      <c r="AL20" s="25">
        <f t="shared" ref="AL20:AL25" si="25">SUMIFS($R$3:$R$176,$R$3:$R$176,"&lt;&gt;0",$AG$3:$AG$176,$AI20)</f>
        <v>0</v>
      </c>
      <c r="AM20" s="25">
        <f t="shared" ref="AM20:AM25" si="26">SUMIFS($S$3:$S$176,$S$3:$S$176,"&lt;&gt;0",$AG$3:$AG$176,$AI20)</f>
        <v>0</v>
      </c>
      <c r="AN20" s="25">
        <f t="shared" ref="AN20:AN25" si="27">SUMIFS($T$3:$T$176,$T$3:$T$176,"&lt;&gt;0",$AG$3:$AG$176,$AI20)</f>
        <v>0</v>
      </c>
      <c r="AO20" s="25">
        <f t="shared" ref="AO20:AO25" si="28">SUMIFS($U$3:$U$176,$U$3:$U$176,"&lt;&gt;0",$AG$3:$AG$176,$AI20)</f>
        <v>0</v>
      </c>
      <c r="AP20" s="25">
        <f t="shared" ref="AP20:AP25" si="29">SUMIFS($V$3:$V$176,$V$3:$V$176,"&lt;&gt;0",$AG$3:$AG$176,$AI20)</f>
        <v>0</v>
      </c>
      <c r="AQ20" s="25">
        <f t="shared" ref="AQ20:AQ25" si="30">SUMIFS($W$3:$W$176,$W$3:$W$176,"&lt;&gt;0",$AG$3:$AG$176,$AI20)</f>
        <v>0</v>
      </c>
      <c r="AR20" s="25">
        <f t="shared" ref="AR20:AR25" si="31">SUMIFS($X$3:$X$176,$X$3:$X$176,"&lt;&gt;0",$AG$3:$AG$176,$AI20)</f>
        <v>0</v>
      </c>
      <c r="AS20" s="25">
        <f t="shared" ref="AS20:AS25" si="32">SUMIFS($Y$3:$Y$176,$Y$3:$Y$176,"&lt;&gt;0",$AG$3:$AG$176,$AI20)</f>
        <v>0</v>
      </c>
      <c r="AT20" s="25">
        <f t="shared" ref="AT20:AT25" si="33">SUMIFS($Z$3:$Z$176,$Z$3:$Z$176,"&lt;&gt;0",$AG$3:$AG$176,$AI20)</f>
        <v>0</v>
      </c>
      <c r="AU20" s="25">
        <f t="shared" ref="AU20:AU25" si="34">SUMIFS($AA$3:$AA$176,$AA$3:$AA$176,"&lt;&gt;0",$AG$3:$AG$176,$AI20)</f>
        <v>0</v>
      </c>
      <c r="AV20" s="32">
        <f t="shared" ref="AV20:AV25" si="35">SUM(AJ20:AU20)</f>
        <v>0</v>
      </c>
      <c r="BD20" t="str">
        <f t="shared" ref="BD20:BD37" si="36">I2</f>
        <v>Arrival</v>
      </c>
      <c r="BE20" s="1">
        <f>COUNTIFS('BIR Data Entry'!$G:$G,'Do Not Use'!$BD20,'BIR Data Entry'!$C:$C,'Do Not Use'!BE$19)</f>
        <v>0</v>
      </c>
      <c r="BF20" s="1">
        <f>COUNTIFS('BIR Data Entry'!$G:$G,'Do Not Use'!$BD20,'BIR Data Entry'!$C:$C,'Do Not Use'!BF$19)</f>
        <v>0</v>
      </c>
      <c r="BG20" s="1">
        <f>COUNTIFS('BIR Data Entry'!$G:$G,'Do Not Use'!$BD20,'BIR Data Entry'!$C:$C,'Do Not Use'!BG$19)</f>
        <v>0</v>
      </c>
      <c r="BH20" s="1">
        <f>COUNTIFS('BIR Data Entry'!$G:$G,'Do Not Use'!$BD20,'BIR Data Entry'!$C:$C,'Do Not Use'!BH$19)</f>
        <v>0</v>
      </c>
      <c r="BI20" s="1">
        <f>COUNTIFS('BIR Data Entry'!$G:$G,'Do Not Use'!$BD20,'BIR Data Entry'!$C:$C,'Do Not Use'!BI$19)</f>
        <v>0</v>
      </c>
      <c r="BJ20" s="1">
        <f>COUNTIFS('BIR Data Entry'!$G:$G,'Do Not Use'!$BD20,'BIR Data Entry'!$C:$C,'Do Not Use'!BJ$19)</f>
        <v>0</v>
      </c>
      <c r="BK20" s="1">
        <f>COUNTIFS('BIR Data Entry'!$G:$G,'Do Not Use'!$BD20,'BIR Data Entry'!$C:$C,'Do Not Use'!BK$19)</f>
        <v>0</v>
      </c>
      <c r="BL20" s="1">
        <f>COUNTIFS('BIR Data Entry'!$G:$G,'Do Not Use'!$BD20,'BIR Data Entry'!$C:$C,'Do Not Use'!BL$19)</f>
        <v>0</v>
      </c>
      <c r="BM20" s="1">
        <f>COUNTIFS('BIR Data Entry'!$G:$G,'Do Not Use'!$BD20,'BIR Data Entry'!$C:$C,'Do Not Use'!BM$19)</f>
        <v>0</v>
      </c>
      <c r="BN20" s="1">
        <f>COUNTIFS('BIR Data Entry'!$G:$G,'Do Not Use'!$BD20,'BIR Data Entry'!$C:$C,'Do Not Use'!BN$19)</f>
        <v>0</v>
      </c>
      <c r="BO20" s="1">
        <f>COUNTIFS('BIR Data Entry'!$G:$G,'Do Not Use'!$BD20,'BIR Data Entry'!$C:$C,'Do Not Use'!BO$19)</f>
        <v>0</v>
      </c>
      <c r="BP20" s="1">
        <f>COUNTIFS('BIR Data Entry'!$G:$G,'Do Not Use'!$BD20,'BIR Data Entry'!$C:$C,'Do Not Use'!BP$19)</f>
        <v>0</v>
      </c>
      <c r="BQ20" s="82">
        <f t="shared" ref="BQ20:BQ38" si="37">SUM(BE20:BP20)</f>
        <v>0</v>
      </c>
      <c r="BS20" t="str">
        <f t="shared" ref="BS20:BS37" si="38">BD20</f>
        <v>Arrival</v>
      </c>
      <c r="BT20" s="86" t="e">
        <f t="shared" ref="BT20:BT37" si="39">BE20/$BE$38</f>
        <v>#DIV/0!</v>
      </c>
      <c r="BU20" s="86" t="e">
        <f t="shared" ref="BU20:BU37" si="40">BF20/$BF$38</f>
        <v>#DIV/0!</v>
      </c>
      <c r="BV20" s="86" t="e">
        <f t="shared" ref="BV20:BV37" si="41">BG20/$BG$38</f>
        <v>#DIV/0!</v>
      </c>
      <c r="BW20" s="86" t="e">
        <f t="shared" ref="BW20:BW37" si="42">BH20/$BH$38</f>
        <v>#DIV/0!</v>
      </c>
      <c r="BX20" s="86" t="e">
        <f t="shared" ref="BX20:BX37" si="43">BI20/$BI$38</f>
        <v>#DIV/0!</v>
      </c>
      <c r="BY20" s="86" t="e">
        <f t="shared" ref="BY20:BY37" si="44">BJ20/$BJ$38</f>
        <v>#DIV/0!</v>
      </c>
      <c r="BZ20" s="86" t="e">
        <f t="shared" ref="BZ20:BZ37" si="45">BK20/$BK$38</f>
        <v>#DIV/0!</v>
      </c>
      <c r="CA20" s="86" t="e">
        <f t="shared" ref="CA20:CA37" si="46">BL20/$BL$38</f>
        <v>#DIV/0!</v>
      </c>
      <c r="CB20" s="86" t="e">
        <f t="shared" ref="CB20:CB37" si="47">BM20/$BM$38</f>
        <v>#DIV/0!</v>
      </c>
      <c r="CC20" s="86" t="e">
        <f t="shared" ref="CC20:CC37" si="48">BN20/$BN$38</f>
        <v>#DIV/0!</v>
      </c>
      <c r="CD20" s="86" t="e">
        <f t="shared" ref="CD20:CD37" si="49">BO20/$BO$38</f>
        <v>#DIV/0!</v>
      </c>
      <c r="CE20" s="86" t="e">
        <f t="shared" ref="CE20:CE37" si="50">BP20/$BP$38</f>
        <v>#DIV/0!</v>
      </c>
    </row>
    <row r="21" spans="1:83" x14ac:dyDescent="0.25">
      <c r="J21" s="74"/>
      <c r="N21" s="80"/>
      <c r="O21" s="335">
        <f>'Child Enrollment'!B20</f>
        <v>0</v>
      </c>
      <c r="P21" s="25">
        <f>COUNTIFS('BIR Data Entry'!B:B,'Child Enrollment'!B20,'BIR Data Entry'!C:C,$P$2)</f>
        <v>0</v>
      </c>
      <c r="Q21" s="24">
        <f>COUNTIFS('BIR Data Entry'!B:B,'Child Enrollment'!B20,'BIR Data Entry'!C:C,$Q$2)</f>
        <v>0</v>
      </c>
      <c r="R21" s="24">
        <f>COUNTIFS('BIR Data Entry'!B:B,'Child Enrollment'!B20,'BIR Data Entry'!C:C,$R$2)</f>
        <v>0</v>
      </c>
      <c r="S21" s="24">
        <f>COUNTIFS('BIR Data Entry'!B:B,'Child Enrollment'!B20,'BIR Data Entry'!C:C,$S$2)</f>
        <v>0</v>
      </c>
      <c r="T21" s="24">
        <f>COUNTIFS('BIR Data Entry'!B:B,'Child Enrollment'!B20,'BIR Data Entry'!C:C,$T$2)</f>
        <v>0</v>
      </c>
      <c r="U21" s="24">
        <f>COUNTIFS('BIR Data Entry'!B:B,'Child Enrollment'!B20,'BIR Data Entry'!C:C,$U$2)</f>
        <v>0</v>
      </c>
      <c r="V21" s="24">
        <f>COUNTIFS('BIR Data Entry'!B:B,'Child Enrollment'!B20,'BIR Data Entry'!C:C,$V$2)</f>
        <v>0</v>
      </c>
      <c r="W21" s="24">
        <f>COUNTIFS('BIR Data Entry'!B:B,'Child Enrollment'!B20,'BIR Data Entry'!C:C,$W$2)</f>
        <v>0</v>
      </c>
      <c r="X21" s="24">
        <f>COUNTIFS('BIR Data Entry'!B:B,'Child Enrollment'!B20,'BIR Data Entry'!C:C,$X$2)</f>
        <v>0</v>
      </c>
      <c r="Y21" s="24">
        <f>COUNTIFS('BIR Data Entry'!B:B,'Child Enrollment'!B20,'BIR Data Entry'!C:C,$Y$2)</f>
        <v>0</v>
      </c>
      <c r="Z21" s="24">
        <f>COUNTIFS('BIR Data Entry'!B:B,'Child Enrollment'!B20,'BIR Data Entry'!C:C,$Z$2)</f>
        <v>0</v>
      </c>
      <c r="AA21" s="239">
        <f>COUNTIFS('BIR Data Entry'!B:B,'Child Enrollment'!B20,'BIR Data Entry'!C:C,$AA$2)</f>
        <v>0</v>
      </c>
      <c r="AB21" s="68">
        <f t="shared" si="0"/>
        <v>0</v>
      </c>
      <c r="AC21" s="249">
        <f>'Child Enrollment'!C20</f>
        <v>0</v>
      </c>
      <c r="AD21" s="1">
        <f>'Child Enrollment'!D20</f>
        <v>0</v>
      </c>
      <c r="AE21" s="249">
        <f>'Child Enrollment'!E20</f>
        <v>0</v>
      </c>
      <c r="AF21" s="249">
        <f>'Child Enrollment'!F20</f>
        <v>0</v>
      </c>
      <c r="AG21" s="249" t="str">
        <f>IF('Child Enrollment'!F20="Not Hispanic or Latino", 'Child Enrollment'!G20, "")</f>
        <v/>
      </c>
      <c r="AI21" s="27" t="s">
        <v>33</v>
      </c>
      <c r="AJ21" s="25">
        <f t="shared" si="23"/>
        <v>0</v>
      </c>
      <c r="AK21" s="25">
        <f t="shared" si="24"/>
        <v>0</v>
      </c>
      <c r="AL21" s="25">
        <f t="shared" si="25"/>
        <v>0</v>
      </c>
      <c r="AM21" s="25">
        <f t="shared" si="26"/>
        <v>0</v>
      </c>
      <c r="AN21" s="25">
        <f t="shared" si="27"/>
        <v>0</v>
      </c>
      <c r="AO21" s="25">
        <f t="shared" si="28"/>
        <v>0</v>
      </c>
      <c r="AP21" s="25">
        <f t="shared" si="29"/>
        <v>0</v>
      </c>
      <c r="AQ21" s="25">
        <f t="shared" si="30"/>
        <v>0</v>
      </c>
      <c r="AR21" s="25">
        <f t="shared" si="31"/>
        <v>0</v>
      </c>
      <c r="AS21" s="25">
        <f t="shared" si="32"/>
        <v>0</v>
      </c>
      <c r="AT21" s="25">
        <f t="shared" si="33"/>
        <v>0</v>
      </c>
      <c r="AU21" s="25">
        <f t="shared" si="34"/>
        <v>0</v>
      </c>
      <c r="AV21" s="32">
        <f t="shared" si="35"/>
        <v>0</v>
      </c>
      <c r="BD21" t="str">
        <f t="shared" si="36"/>
        <v>Centers/Indoor play</v>
      </c>
      <c r="BE21" s="1">
        <f>COUNTIFS('BIR Data Entry'!$G:$G,'Do Not Use'!$BD21,'BIR Data Entry'!$C:$C,'Do Not Use'!BE$19)</f>
        <v>0</v>
      </c>
      <c r="BF21" s="1">
        <f>COUNTIFS('BIR Data Entry'!$G:$G,'Do Not Use'!$BD21,'BIR Data Entry'!$C:$C,'Do Not Use'!BF$19)</f>
        <v>0</v>
      </c>
      <c r="BG21" s="1">
        <f>COUNTIFS('BIR Data Entry'!$G:$G,'Do Not Use'!$BD21,'BIR Data Entry'!$C:$C,'Do Not Use'!BG$19)</f>
        <v>0</v>
      </c>
      <c r="BH21" s="1">
        <f>COUNTIFS('BIR Data Entry'!$G:$G,'Do Not Use'!$BD21,'BIR Data Entry'!$C:$C,'Do Not Use'!BH$19)</f>
        <v>0</v>
      </c>
      <c r="BI21" s="1">
        <f>COUNTIFS('BIR Data Entry'!$G:$G,'Do Not Use'!$BD21,'BIR Data Entry'!$C:$C,'Do Not Use'!BI$19)</f>
        <v>0</v>
      </c>
      <c r="BJ21" s="1">
        <f>COUNTIFS('BIR Data Entry'!$G:$G,'Do Not Use'!$BD21,'BIR Data Entry'!$C:$C,'Do Not Use'!BJ$19)</f>
        <v>0</v>
      </c>
      <c r="BK21" s="1">
        <f>COUNTIFS('BIR Data Entry'!$G:$G,'Do Not Use'!$BD21,'BIR Data Entry'!$C:$C,'Do Not Use'!BK$19)</f>
        <v>0</v>
      </c>
      <c r="BL21" s="1">
        <f>COUNTIFS('BIR Data Entry'!$G:$G,'Do Not Use'!$BD21,'BIR Data Entry'!$C:$C,'Do Not Use'!BL$19)</f>
        <v>0</v>
      </c>
      <c r="BM21" s="1">
        <f>COUNTIFS('BIR Data Entry'!$G:$G,'Do Not Use'!$BD21,'BIR Data Entry'!$C:$C,'Do Not Use'!BM$19)</f>
        <v>0</v>
      </c>
      <c r="BN21" s="1">
        <f>COUNTIFS('BIR Data Entry'!$G:$G,'Do Not Use'!$BD21,'BIR Data Entry'!$C:$C,'Do Not Use'!BN$19)</f>
        <v>0</v>
      </c>
      <c r="BO21" s="1">
        <f>COUNTIFS('BIR Data Entry'!$G:$G,'Do Not Use'!$BD21,'BIR Data Entry'!$C:$C,'Do Not Use'!BO$19)</f>
        <v>0</v>
      </c>
      <c r="BP21" s="1">
        <f>COUNTIFS('BIR Data Entry'!$G:$G,'Do Not Use'!$BD21,'BIR Data Entry'!$C:$C,'Do Not Use'!BP$19)</f>
        <v>0</v>
      </c>
      <c r="BQ21" s="82">
        <f t="shared" si="37"/>
        <v>0</v>
      </c>
      <c r="BS21" t="str">
        <f t="shared" si="38"/>
        <v>Centers/Indoor play</v>
      </c>
      <c r="BT21" s="86" t="e">
        <f t="shared" si="39"/>
        <v>#DIV/0!</v>
      </c>
      <c r="BU21" s="86" t="e">
        <f t="shared" si="40"/>
        <v>#DIV/0!</v>
      </c>
      <c r="BV21" s="86" t="e">
        <f t="shared" si="41"/>
        <v>#DIV/0!</v>
      </c>
      <c r="BW21" s="86" t="e">
        <f t="shared" si="42"/>
        <v>#DIV/0!</v>
      </c>
      <c r="BX21" s="86" t="e">
        <f t="shared" si="43"/>
        <v>#DIV/0!</v>
      </c>
      <c r="BY21" s="86" t="e">
        <f t="shared" si="44"/>
        <v>#DIV/0!</v>
      </c>
      <c r="BZ21" s="86" t="e">
        <f t="shared" si="45"/>
        <v>#DIV/0!</v>
      </c>
      <c r="CA21" s="86" t="e">
        <f t="shared" si="46"/>
        <v>#DIV/0!</v>
      </c>
      <c r="CB21" s="86" t="e">
        <f t="shared" si="47"/>
        <v>#DIV/0!</v>
      </c>
      <c r="CC21" s="86" t="e">
        <f t="shared" si="48"/>
        <v>#DIV/0!</v>
      </c>
      <c r="CD21" s="86" t="e">
        <f t="shared" si="49"/>
        <v>#DIV/0!</v>
      </c>
      <c r="CE21" s="86" t="e">
        <f t="shared" si="50"/>
        <v>#DIV/0!</v>
      </c>
    </row>
    <row r="22" spans="1:83" x14ac:dyDescent="0.25">
      <c r="J22" s="10"/>
      <c r="N22" s="80"/>
      <c r="O22" s="335">
        <f>'Child Enrollment'!B21</f>
        <v>0</v>
      </c>
      <c r="P22" s="25">
        <f>COUNTIFS('BIR Data Entry'!B:B,'Child Enrollment'!B21,'BIR Data Entry'!C:C,$P$2)</f>
        <v>0</v>
      </c>
      <c r="Q22" s="24">
        <f>COUNTIFS('BIR Data Entry'!B:B,'Child Enrollment'!B21,'BIR Data Entry'!C:C,$Q$2)</f>
        <v>0</v>
      </c>
      <c r="R22" s="24">
        <f>COUNTIFS('BIR Data Entry'!B:B,'Child Enrollment'!B21,'BIR Data Entry'!C:C,$R$2)</f>
        <v>0</v>
      </c>
      <c r="S22" s="24">
        <f>COUNTIFS('BIR Data Entry'!B:B,'Child Enrollment'!B21,'BIR Data Entry'!C:C,$S$2)</f>
        <v>0</v>
      </c>
      <c r="T22" s="24">
        <f>COUNTIFS('BIR Data Entry'!B:B,'Child Enrollment'!B21,'BIR Data Entry'!C:C,$T$2)</f>
        <v>0</v>
      </c>
      <c r="U22" s="24">
        <f>COUNTIFS('BIR Data Entry'!B:B,'Child Enrollment'!B21,'BIR Data Entry'!C:C,$U$2)</f>
        <v>0</v>
      </c>
      <c r="V22" s="24">
        <f>COUNTIFS('BIR Data Entry'!B:B,'Child Enrollment'!B21,'BIR Data Entry'!C:C,$V$2)</f>
        <v>0</v>
      </c>
      <c r="W22" s="24">
        <f>COUNTIFS('BIR Data Entry'!B:B,'Child Enrollment'!B21,'BIR Data Entry'!C:C,$W$2)</f>
        <v>0</v>
      </c>
      <c r="X22" s="24">
        <f>COUNTIFS('BIR Data Entry'!B:B,'Child Enrollment'!B21,'BIR Data Entry'!C:C,$X$2)</f>
        <v>0</v>
      </c>
      <c r="Y22" s="24">
        <f>COUNTIFS('BIR Data Entry'!B:B,'Child Enrollment'!B21,'BIR Data Entry'!C:C,$Y$2)</f>
        <v>0</v>
      </c>
      <c r="Z22" s="24">
        <f>COUNTIFS('BIR Data Entry'!B:B,'Child Enrollment'!B21,'BIR Data Entry'!C:C,$Z$2)</f>
        <v>0</v>
      </c>
      <c r="AA22" s="239">
        <f>COUNTIFS('BIR Data Entry'!B:B,'Child Enrollment'!B21,'BIR Data Entry'!C:C,$AA$2)</f>
        <v>0</v>
      </c>
      <c r="AB22" s="68">
        <f t="shared" si="0"/>
        <v>0</v>
      </c>
      <c r="AC22" s="249">
        <f>'Child Enrollment'!C21</f>
        <v>0</v>
      </c>
      <c r="AD22" s="1">
        <f>'Child Enrollment'!D21</f>
        <v>0</v>
      </c>
      <c r="AE22" s="249">
        <f>'Child Enrollment'!E21</f>
        <v>0</v>
      </c>
      <c r="AF22" s="249">
        <f>'Child Enrollment'!F21</f>
        <v>0</v>
      </c>
      <c r="AG22" s="249" t="str">
        <f>IF('Child Enrollment'!F21="Not Hispanic or Latino", 'Child Enrollment'!G21, "")</f>
        <v/>
      </c>
      <c r="AI22" s="27" t="s">
        <v>34</v>
      </c>
      <c r="AJ22" s="25">
        <f t="shared" si="23"/>
        <v>0</v>
      </c>
      <c r="AK22" s="25">
        <f t="shared" si="24"/>
        <v>0</v>
      </c>
      <c r="AL22" s="25">
        <f t="shared" si="25"/>
        <v>0</v>
      </c>
      <c r="AM22" s="25">
        <f t="shared" si="26"/>
        <v>0</v>
      </c>
      <c r="AN22" s="25">
        <f t="shared" si="27"/>
        <v>0</v>
      </c>
      <c r="AO22" s="25">
        <f t="shared" si="28"/>
        <v>0</v>
      </c>
      <c r="AP22" s="25">
        <f t="shared" si="29"/>
        <v>0</v>
      </c>
      <c r="AQ22" s="25">
        <f t="shared" si="30"/>
        <v>0</v>
      </c>
      <c r="AR22" s="25">
        <f t="shared" si="31"/>
        <v>0</v>
      </c>
      <c r="AS22" s="25">
        <f t="shared" si="32"/>
        <v>0</v>
      </c>
      <c r="AT22" s="25">
        <f t="shared" si="33"/>
        <v>0</v>
      </c>
      <c r="AU22" s="25">
        <f t="shared" si="34"/>
        <v>0</v>
      </c>
      <c r="AV22" s="32">
        <f t="shared" si="35"/>
        <v>0</v>
      </c>
      <c r="BD22" t="str">
        <f t="shared" si="36"/>
        <v>Circle/Large group activity</v>
      </c>
      <c r="BE22" s="1">
        <f>COUNTIFS('BIR Data Entry'!$G:$G,'Do Not Use'!$BD22,'BIR Data Entry'!$C:$C,'Do Not Use'!BE$19)</f>
        <v>0</v>
      </c>
      <c r="BF22" s="1">
        <f>COUNTIFS('BIR Data Entry'!$G:$G,'Do Not Use'!$BD22,'BIR Data Entry'!$C:$C,'Do Not Use'!BF$19)</f>
        <v>0</v>
      </c>
      <c r="BG22" s="1">
        <f>COUNTIFS('BIR Data Entry'!$G:$G,'Do Not Use'!$BD22,'BIR Data Entry'!$C:$C,'Do Not Use'!BG$19)</f>
        <v>0</v>
      </c>
      <c r="BH22" s="1">
        <f>COUNTIFS('BIR Data Entry'!$G:$G,'Do Not Use'!$BD22,'BIR Data Entry'!$C:$C,'Do Not Use'!BH$19)</f>
        <v>0</v>
      </c>
      <c r="BI22" s="1">
        <f>COUNTIFS('BIR Data Entry'!$G:$G,'Do Not Use'!$BD22,'BIR Data Entry'!$C:$C,'Do Not Use'!BI$19)</f>
        <v>0</v>
      </c>
      <c r="BJ22" s="1">
        <f>COUNTIFS('BIR Data Entry'!$G:$G,'Do Not Use'!$BD22,'BIR Data Entry'!$C:$C,'Do Not Use'!BJ$19)</f>
        <v>0</v>
      </c>
      <c r="BK22" s="1">
        <f>COUNTIFS('BIR Data Entry'!$G:$G,'Do Not Use'!$BD22,'BIR Data Entry'!$C:$C,'Do Not Use'!BK$19)</f>
        <v>0</v>
      </c>
      <c r="BL22" s="1">
        <f>COUNTIFS('BIR Data Entry'!$G:$G,'Do Not Use'!$BD22,'BIR Data Entry'!$C:$C,'Do Not Use'!BL$19)</f>
        <v>0</v>
      </c>
      <c r="BM22" s="1">
        <f>COUNTIFS('BIR Data Entry'!$G:$G,'Do Not Use'!$BD22,'BIR Data Entry'!$C:$C,'Do Not Use'!BM$19)</f>
        <v>0</v>
      </c>
      <c r="BN22" s="1">
        <f>COUNTIFS('BIR Data Entry'!$G:$G,'Do Not Use'!$BD22,'BIR Data Entry'!$C:$C,'Do Not Use'!BN$19)</f>
        <v>0</v>
      </c>
      <c r="BO22" s="1">
        <f>COUNTIFS('BIR Data Entry'!$G:$G,'Do Not Use'!$BD22,'BIR Data Entry'!$C:$C,'Do Not Use'!BO$19)</f>
        <v>0</v>
      </c>
      <c r="BP22" s="1">
        <f>COUNTIFS('BIR Data Entry'!$G:$G,'Do Not Use'!$BD22,'BIR Data Entry'!$C:$C,'Do Not Use'!BP$19)</f>
        <v>0</v>
      </c>
      <c r="BQ22" s="82">
        <f t="shared" si="37"/>
        <v>0</v>
      </c>
      <c r="BS22" t="str">
        <f t="shared" si="38"/>
        <v>Circle/Large group activity</v>
      </c>
      <c r="BT22" s="86" t="e">
        <f t="shared" si="39"/>
        <v>#DIV/0!</v>
      </c>
      <c r="BU22" s="86" t="e">
        <f t="shared" si="40"/>
        <v>#DIV/0!</v>
      </c>
      <c r="BV22" s="86" t="e">
        <f t="shared" si="41"/>
        <v>#DIV/0!</v>
      </c>
      <c r="BW22" s="86" t="e">
        <f t="shared" si="42"/>
        <v>#DIV/0!</v>
      </c>
      <c r="BX22" s="86" t="e">
        <f t="shared" si="43"/>
        <v>#DIV/0!</v>
      </c>
      <c r="BY22" s="86" t="e">
        <f t="shared" si="44"/>
        <v>#DIV/0!</v>
      </c>
      <c r="BZ22" s="86" t="e">
        <f t="shared" si="45"/>
        <v>#DIV/0!</v>
      </c>
      <c r="CA22" s="86" t="e">
        <f t="shared" si="46"/>
        <v>#DIV/0!</v>
      </c>
      <c r="CB22" s="86" t="e">
        <f t="shared" si="47"/>
        <v>#DIV/0!</v>
      </c>
      <c r="CC22" s="86" t="e">
        <f t="shared" si="48"/>
        <v>#DIV/0!</v>
      </c>
      <c r="CD22" s="86" t="e">
        <f t="shared" si="49"/>
        <v>#DIV/0!</v>
      </c>
      <c r="CE22" s="86" t="e">
        <f t="shared" si="50"/>
        <v>#DIV/0!</v>
      </c>
    </row>
    <row r="23" spans="1:83" x14ac:dyDescent="0.25">
      <c r="N23" s="80"/>
      <c r="O23" s="335">
        <f>'Child Enrollment'!B22</f>
        <v>0</v>
      </c>
      <c r="P23" s="25">
        <f>COUNTIFS('BIR Data Entry'!B:B,'Child Enrollment'!B22,'BIR Data Entry'!C:C,$P$2)</f>
        <v>0</v>
      </c>
      <c r="Q23" s="24">
        <f>COUNTIFS('BIR Data Entry'!B:B,'Child Enrollment'!B22,'BIR Data Entry'!C:C,$Q$2)</f>
        <v>0</v>
      </c>
      <c r="R23" s="24">
        <f>COUNTIFS('BIR Data Entry'!B:B,'Child Enrollment'!B22,'BIR Data Entry'!C:C,$R$2)</f>
        <v>0</v>
      </c>
      <c r="S23" s="24">
        <f>COUNTIFS('BIR Data Entry'!B:B,'Child Enrollment'!B22,'BIR Data Entry'!C:C,$S$2)</f>
        <v>0</v>
      </c>
      <c r="T23" s="24">
        <f>COUNTIFS('BIR Data Entry'!B:B,'Child Enrollment'!B22,'BIR Data Entry'!C:C,$T$2)</f>
        <v>0</v>
      </c>
      <c r="U23" s="24">
        <f>COUNTIFS('BIR Data Entry'!B:B,'Child Enrollment'!B22,'BIR Data Entry'!C:C,$U$2)</f>
        <v>0</v>
      </c>
      <c r="V23" s="24">
        <f>COUNTIFS('BIR Data Entry'!B:B,'Child Enrollment'!B22,'BIR Data Entry'!C:C,$V$2)</f>
        <v>0</v>
      </c>
      <c r="W23" s="24">
        <f>COUNTIFS('BIR Data Entry'!B:B,'Child Enrollment'!B22,'BIR Data Entry'!C:C,$W$2)</f>
        <v>0</v>
      </c>
      <c r="X23" s="24">
        <f>COUNTIFS('BIR Data Entry'!B:B,'Child Enrollment'!B22,'BIR Data Entry'!C:C,$X$2)</f>
        <v>0</v>
      </c>
      <c r="Y23" s="24">
        <f>COUNTIFS('BIR Data Entry'!B:B,'Child Enrollment'!B22,'BIR Data Entry'!C:C,$Y$2)</f>
        <v>0</v>
      </c>
      <c r="Z23" s="24">
        <f>COUNTIFS('BIR Data Entry'!B:B,'Child Enrollment'!B22,'BIR Data Entry'!C:C,$Z$2)</f>
        <v>0</v>
      </c>
      <c r="AA23" s="239">
        <f>COUNTIFS('BIR Data Entry'!B:B,'Child Enrollment'!B22,'BIR Data Entry'!C:C,$AA$2)</f>
        <v>0</v>
      </c>
      <c r="AB23" s="68">
        <f t="shared" si="0"/>
        <v>0</v>
      </c>
      <c r="AC23" s="249">
        <f>'Child Enrollment'!C22</f>
        <v>0</v>
      </c>
      <c r="AD23" s="1">
        <f>'Child Enrollment'!D22</f>
        <v>0</v>
      </c>
      <c r="AE23" s="249">
        <f>'Child Enrollment'!E22</f>
        <v>0</v>
      </c>
      <c r="AF23" s="249">
        <f>'Child Enrollment'!F22</f>
        <v>0</v>
      </c>
      <c r="AG23" s="249" t="str">
        <f>IF('Child Enrollment'!F22="Not Hispanic or Latino", 'Child Enrollment'!G22, "")</f>
        <v/>
      </c>
      <c r="AI23" s="27" t="s">
        <v>35</v>
      </c>
      <c r="AJ23" s="25">
        <f t="shared" si="23"/>
        <v>0</v>
      </c>
      <c r="AK23" s="25">
        <f t="shared" si="24"/>
        <v>0</v>
      </c>
      <c r="AL23" s="25">
        <f t="shared" si="25"/>
        <v>0</v>
      </c>
      <c r="AM23" s="25">
        <f t="shared" si="26"/>
        <v>0</v>
      </c>
      <c r="AN23" s="25">
        <f t="shared" si="27"/>
        <v>0</v>
      </c>
      <c r="AO23" s="25">
        <f t="shared" si="28"/>
        <v>0</v>
      </c>
      <c r="AP23" s="25">
        <f t="shared" si="29"/>
        <v>0</v>
      </c>
      <c r="AQ23" s="25">
        <f t="shared" si="30"/>
        <v>0</v>
      </c>
      <c r="AR23" s="25">
        <f t="shared" si="31"/>
        <v>0</v>
      </c>
      <c r="AS23" s="25">
        <f t="shared" si="32"/>
        <v>0</v>
      </c>
      <c r="AT23" s="25">
        <f t="shared" si="33"/>
        <v>0</v>
      </c>
      <c r="AU23" s="25">
        <f t="shared" si="34"/>
        <v>0</v>
      </c>
      <c r="AV23" s="32">
        <f t="shared" si="35"/>
        <v>0</v>
      </c>
      <c r="BD23" t="str">
        <f t="shared" si="36"/>
        <v>Clean-up</v>
      </c>
      <c r="BE23" s="1">
        <f>COUNTIFS('BIR Data Entry'!$G:$G,'Do Not Use'!$BD23,'BIR Data Entry'!$C:$C,'Do Not Use'!BE$19)</f>
        <v>0</v>
      </c>
      <c r="BF23" s="1">
        <f>COUNTIFS('BIR Data Entry'!$G:$G,'Do Not Use'!$BD23,'BIR Data Entry'!$C:$C,'Do Not Use'!BF$19)</f>
        <v>0</v>
      </c>
      <c r="BG23" s="1">
        <f>COUNTIFS('BIR Data Entry'!$G:$G,'Do Not Use'!$BD23,'BIR Data Entry'!$C:$C,'Do Not Use'!BG$19)</f>
        <v>0</v>
      </c>
      <c r="BH23" s="1">
        <f>COUNTIFS('BIR Data Entry'!$G:$G,'Do Not Use'!$BD23,'BIR Data Entry'!$C:$C,'Do Not Use'!BH$19)</f>
        <v>0</v>
      </c>
      <c r="BI23" s="1">
        <f>COUNTIFS('BIR Data Entry'!$G:$G,'Do Not Use'!$BD23,'BIR Data Entry'!$C:$C,'Do Not Use'!BI$19)</f>
        <v>0</v>
      </c>
      <c r="BJ23" s="1">
        <f>COUNTIFS('BIR Data Entry'!$G:$G,'Do Not Use'!$BD23,'BIR Data Entry'!$C:$C,'Do Not Use'!BJ$19)</f>
        <v>0</v>
      </c>
      <c r="BK23" s="1">
        <f>COUNTIFS('BIR Data Entry'!$G:$G,'Do Not Use'!$BD23,'BIR Data Entry'!$C:$C,'Do Not Use'!BK$19)</f>
        <v>0</v>
      </c>
      <c r="BL23" s="1">
        <f>COUNTIFS('BIR Data Entry'!$G:$G,'Do Not Use'!$BD23,'BIR Data Entry'!$C:$C,'Do Not Use'!BL$19)</f>
        <v>0</v>
      </c>
      <c r="BM23" s="1">
        <f>COUNTIFS('BIR Data Entry'!$G:$G,'Do Not Use'!$BD23,'BIR Data Entry'!$C:$C,'Do Not Use'!BM$19)</f>
        <v>0</v>
      </c>
      <c r="BN23" s="1">
        <f>COUNTIFS('BIR Data Entry'!$G:$G,'Do Not Use'!$BD23,'BIR Data Entry'!$C:$C,'Do Not Use'!BN$19)</f>
        <v>0</v>
      </c>
      <c r="BO23" s="1">
        <f>COUNTIFS('BIR Data Entry'!$G:$G,'Do Not Use'!$BD23,'BIR Data Entry'!$C:$C,'Do Not Use'!BO$19)</f>
        <v>0</v>
      </c>
      <c r="BP23" s="1">
        <f>COUNTIFS('BIR Data Entry'!$G:$G,'Do Not Use'!$BD23,'BIR Data Entry'!$C:$C,'Do Not Use'!BP$19)</f>
        <v>0</v>
      </c>
      <c r="BQ23" s="82">
        <f t="shared" si="37"/>
        <v>0</v>
      </c>
      <c r="BS23" t="str">
        <f t="shared" si="38"/>
        <v>Clean-up</v>
      </c>
      <c r="BT23" s="86" t="e">
        <f t="shared" si="39"/>
        <v>#DIV/0!</v>
      </c>
      <c r="BU23" s="86" t="e">
        <f t="shared" si="40"/>
        <v>#DIV/0!</v>
      </c>
      <c r="BV23" s="86" t="e">
        <f t="shared" si="41"/>
        <v>#DIV/0!</v>
      </c>
      <c r="BW23" s="86" t="e">
        <f t="shared" si="42"/>
        <v>#DIV/0!</v>
      </c>
      <c r="BX23" s="86" t="e">
        <f t="shared" si="43"/>
        <v>#DIV/0!</v>
      </c>
      <c r="BY23" s="86" t="e">
        <f t="shared" si="44"/>
        <v>#DIV/0!</v>
      </c>
      <c r="BZ23" s="86" t="e">
        <f t="shared" si="45"/>
        <v>#DIV/0!</v>
      </c>
      <c r="CA23" s="86" t="e">
        <f t="shared" si="46"/>
        <v>#DIV/0!</v>
      </c>
      <c r="CB23" s="86" t="e">
        <f t="shared" si="47"/>
        <v>#DIV/0!</v>
      </c>
      <c r="CC23" s="86" t="e">
        <f t="shared" si="48"/>
        <v>#DIV/0!</v>
      </c>
      <c r="CD23" s="86" t="e">
        <f t="shared" si="49"/>
        <v>#DIV/0!</v>
      </c>
      <c r="CE23" s="86" t="e">
        <f t="shared" si="50"/>
        <v>#DIV/0!</v>
      </c>
    </row>
    <row r="24" spans="1:83" x14ac:dyDescent="0.25">
      <c r="N24" s="80"/>
      <c r="O24" s="335">
        <f>'Child Enrollment'!B23</f>
        <v>0</v>
      </c>
      <c r="P24" s="25">
        <f>COUNTIFS('BIR Data Entry'!B:B,'Child Enrollment'!B23,'BIR Data Entry'!C:C,$P$2)</f>
        <v>0</v>
      </c>
      <c r="Q24" s="24">
        <f>COUNTIFS('BIR Data Entry'!B:B,'Child Enrollment'!B23,'BIR Data Entry'!C:C,$Q$2)</f>
        <v>0</v>
      </c>
      <c r="R24" s="24">
        <f>COUNTIFS('BIR Data Entry'!B:B,'Child Enrollment'!B23,'BIR Data Entry'!C:C,$R$2)</f>
        <v>0</v>
      </c>
      <c r="S24" s="24">
        <f>COUNTIFS('BIR Data Entry'!B:B,'Child Enrollment'!B23,'BIR Data Entry'!C:C,$S$2)</f>
        <v>0</v>
      </c>
      <c r="T24" s="24">
        <f>COUNTIFS('BIR Data Entry'!B:B,'Child Enrollment'!B23,'BIR Data Entry'!C:C,$T$2)</f>
        <v>0</v>
      </c>
      <c r="U24" s="24">
        <f>COUNTIFS('BIR Data Entry'!B:B,'Child Enrollment'!B23,'BIR Data Entry'!C:C,$U$2)</f>
        <v>0</v>
      </c>
      <c r="V24" s="24">
        <f>COUNTIFS('BIR Data Entry'!B:B,'Child Enrollment'!B23,'BIR Data Entry'!C:C,$V$2)</f>
        <v>0</v>
      </c>
      <c r="W24" s="24">
        <f>COUNTIFS('BIR Data Entry'!B:B,'Child Enrollment'!B23,'BIR Data Entry'!C:C,$W$2)</f>
        <v>0</v>
      </c>
      <c r="X24" s="24">
        <f>COUNTIFS('BIR Data Entry'!B:B,'Child Enrollment'!B23,'BIR Data Entry'!C:C,$X$2)</f>
        <v>0</v>
      </c>
      <c r="Y24" s="24">
        <f>COUNTIFS('BIR Data Entry'!B:B,'Child Enrollment'!B23,'BIR Data Entry'!C:C,$Y$2)</f>
        <v>0</v>
      </c>
      <c r="Z24" s="24">
        <f>COUNTIFS('BIR Data Entry'!B:B,'Child Enrollment'!B23,'BIR Data Entry'!C:C,$Z$2)</f>
        <v>0</v>
      </c>
      <c r="AA24" s="239">
        <f>COUNTIFS('BIR Data Entry'!B:B,'Child Enrollment'!B23,'BIR Data Entry'!C:C,$AA$2)</f>
        <v>0</v>
      </c>
      <c r="AB24" s="68">
        <f t="shared" si="0"/>
        <v>0</v>
      </c>
      <c r="AC24" s="249">
        <f>'Child Enrollment'!C23</f>
        <v>0</v>
      </c>
      <c r="AD24" s="1">
        <f>'Child Enrollment'!D23</f>
        <v>0</v>
      </c>
      <c r="AE24" s="249">
        <f>'Child Enrollment'!E23</f>
        <v>0</v>
      </c>
      <c r="AF24" s="249">
        <f>'Child Enrollment'!F23</f>
        <v>0</v>
      </c>
      <c r="AG24" s="249" t="str">
        <f>IF('Child Enrollment'!F23="Not Hispanic or Latino", 'Child Enrollment'!G23, "")</f>
        <v/>
      </c>
      <c r="AI24" s="27" t="s">
        <v>37</v>
      </c>
      <c r="AJ24" s="25">
        <f t="shared" si="23"/>
        <v>0</v>
      </c>
      <c r="AK24" s="25">
        <f t="shared" si="24"/>
        <v>0</v>
      </c>
      <c r="AL24" s="25">
        <f t="shared" si="25"/>
        <v>0</v>
      </c>
      <c r="AM24" s="25">
        <f t="shared" si="26"/>
        <v>0</v>
      </c>
      <c r="AN24" s="25">
        <f t="shared" si="27"/>
        <v>0</v>
      </c>
      <c r="AO24" s="25">
        <f t="shared" si="28"/>
        <v>0</v>
      </c>
      <c r="AP24" s="25">
        <f t="shared" si="29"/>
        <v>0</v>
      </c>
      <c r="AQ24" s="25">
        <f t="shared" si="30"/>
        <v>0</v>
      </c>
      <c r="AR24" s="25">
        <f t="shared" si="31"/>
        <v>0</v>
      </c>
      <c r="AS24" s="25">
        <f t="shared" si="32"/>
        <v>0</v>
      </c>
      <c r="AT24" s="25">
        <f t="shared" si="33"/>
        <v>0</v>
      </c>
      <c r="AU24" s="25">
        <f t="shared" si="34"/>
        <v>0</v>
      </c>
      <c r="AV24" s="32">
        <f t="shared" si="35"/>
        <v>0</v>
      </c>
      <c r="BD24" t="str">
        <f t="shared" si="36"/>
        <v>Departure</v>
      </c>
      <c r="BE24" s="1">
        <f>COUNTIFS('BIR Data Entry'!$G:$G,'Do Not Use'!$BD24,'BIR Data Entry'!$C:$C,'Do Not Use'!BE$19)</f>
        <v>0</v>
      </c>
      <c r="BF24" s="1">
        <f>COUNTIFS('BIR Data Entry'!$G:$G,'Do Not Use'!$BD24,'BIR Data Entry'!$C:$C,'Do Not Use'!BF$19)</f>
        <v>0</v>
      </c>
      <c r="BG24" s="1">
        <f>COUNTIFS('BIR Data Entry'!$G:$G,'Do Not Use'!$BD24,'BIR Data Entry'!$C:$C,'Do Not Use'!BG$19)</f>
        <v>0</v>
      </c>
      <c r="BH24" s="1">
        <f>COUNTIFS('BIR Data Entry'!$G:$G,'Do Not Use'!$BD24,'BIR Data Entry'!$C:$C,'Do Not Use'!BH$19)</f>
        <v>0</v>
      </c>
      <c r="BI24" s="1">
        <f>COUNTIFS('BIR Data Entry'!$G:$G,'Do Not Use'!$BD24,'BIR Data Entry'!$C:$C,'Do Not Use'!BI$19)</f>
        <v>0</v>
      </c>
      <c r="BJ24" s="1">
        <f>COUNTIFS('BIR Data Entry'!$G:$G,'Do Not Use'!$BD24,'BIR Data Entry'!$C:$C,'Do Not Use'!BJ$19)</f>
        <v>0</v>
      </c>
      <c r="BK24" s="1">
        <f>COUNTIFS('BIR Data Entry'!$G:$G,'Do Not Use'!$BD24,'BIR Data Entry'!$C:$C,'Do Not Use'!BK$19)</f>
        <v>0</v>
      </c>
      <c r="BL24" s="1">
        <f>COUNTIFS('BIR Data Entry'!$G:$G,'Do Not Use'!$BD24,'BIR Data Entry'!$C:$C,'Do Not Use'!BL$19)</f>
        <v>0</v>
      </c>
      <c r="BM24" s="1">
        <f>COUNTIFS('BIR Data Entry'!$G:$G,'Do Not Use'!$BD24,'BIR Data Entry'!$C:$C,'Do Not Use'!BM$19)</f>
        <v>0</v>
      </c>
      <c r="BN24" s="1">
        <f>COUNTIFS('BIR Data Entry'!$G:$G,'Do Not Use'!$BD24,'BIR Data Entry'!$C:$C,'Do Not Use'!BN$19)</f>
        <v>0</v>
      </c>
      <c r="BO24" s="1">
        <f>COUNTIFS('BIR Data Entry'!$G:$G,'Do Not Use'!$BD24,'BIR Data Entry'!$C:$C,'Do Not Use'!BO$19)</f>
        <v>0</v>
      </c>
      <c r="BP24" s="1">
        <f>COUNTIFS('BIR Data Entry'!$G:$G,'Do Not Use'!$BD24,'BIR Data Entry'!$C:$C,'Do Not Use'!BP$19)</f>
        <v>0</v>
      </c>
      <c r="BQ24" s="82">
        <f t="shared" si="37"/>
        <v>0</v>
      </c>
      <c r="BS24" t="str">
        <f t="shared" si="38"/>
        <v>Departure</v>
      </c>
      <c r="BT24" s="86" t="e">
        <f t="shared" si="39"/>
        <v>#DIV/0!</v>
      </c>
      <c r="BU24" s="86" t="e">
        <f t="shared" si="40"/>
        <v>#DIV/0!</v>
      </c>
      <c r="BV24" s="86" t="e">
        <f t="shared" si="41"/>
        <v>#DIV/0!</v>
      </c>
      <c r="BW24" s="86" t="e">
        <f t="shared" si="42"/>
        <v>#DIV/0!</v>
      </c>
      <c r="BX24" s="86" t="e">
        <f t="shared" si="43"/>
        <v>#DIV/0!</v>
      </c>
      <c r="BY24" s="86" t="e">
        <f t="shared" si="44"/>
        <v>#DIV/0!</v>
      </c>
      <c r="BZ24" s="86" t="e">
        <f t="shared" si="45"/>
        <v>#DIV/0!</v>
      </c>
      <c r="CA24" s="86" t="e">
        <f t="shared" si="46"/>
        <v>#DIV/0!</v>
      </c>
      <c r="CB24" s="86" t="e">
        <f t="shared" si="47"/>
        <v>#DIV/0!</v>
      </c>
      <c r="CC24" s="86" t="e">
        <f t="shared" si="48"/>
        <v>#DIV/0!</v>
      </c>
      <c r="CD24" s="86" t="e">
        <f t="shared" si="49"/>
        <v>#DIV/0!</v>
      </c>
      <c r="CE24" s="86" t="e">
        <f t="shared" si="50"/>
        <v>#DIV/0!</v>
      </c>
    </row>
    <row r="25" spans="1:83" x14ac:dyDescent="0.25">
      <c r="N25" s="80"/>
      <c r="O25" s="335">
        <f>'Child Enrollment'!B24</f>
        <v>0</v>
      </c>
      <c r="P25" s="25">
        <f>COUNTIFS('BIR Data Entry'!B:B,'Child Enrollment'!B24,'BIR Data Entry'!C:C,$P$2)</f>
        <v>0</v>
      </c>
      <c r="Q25" s="24">
        <f>COUNTIFS('BIR Data Entry'!B:B,'Child Enrollment'!B24,'BIR Data Entry'!C:C,$Q$2)</f>
        <v>0</v>
      </c>
      <c r="R25" s="24">
        <f>COUNTIFS('BIR Data Entry'!B:B,'Child Enrollment'!B24,'BIR Data Entry'!C:C,$R$2)</f>
        <v>0</v>
      </c>
      <c r="S25" s="24">
        <f>COUNTIFS('BIR Data Entry'!B:B,'Child Enrollment'!B24,'BIR Data Entry'!C:C,$S$2)</f>
        <v>0</v>
      </c>
      <c r="T25" s="24">
        <f>COUNTIFS('BIR Data Entry'!B:B,'Child Enrollment'!B24,'BIR Data Entry'!C:C,$T$2)</f>
        <v>0</v>
      </c>
      <c r="U25" s="24">
        <f>COUNTIFS('BIR Data Entry'!B:B,'Child Enrollment'!B24,'BIR Data Entry'!C:C,$U$2)</f>
        <v>0</v>
      </c>
      <c r="V25" s="24">
        <f>COUNTIFS('BIR Data Entry'!B:B,'Child Enrollment'!B24,'BIR Data Entry'!C:C,$V$2)</f>
        <v>0</v>
      </c>
      <c r="W25" s="24">
        <f>COUNTIFS('BIR Data Entry'!B:B,'Child Enrollment'!B24,'BIR Data Entry'!C:C,$W$2)</f>
        <v>0</v>
      </c>
      <c r="X25" s="24">
        <f>COUNTIFS('BIR Data Entry'!B:B,'Child Enrollment'!B24,'BIR Data Entry'!C:C,$X$2)</f>
        <v>0</v>
      </c>
      <c r="Y25" s="24">
        <f>COUNTIFS('BIR Data Entry'!B:B,'Child Enrollment'!B24,'BIR Data Entry'!C:C,$Y$2)</f>
        <v>0</v>
      </c>
      <c r="Z25" s="24">
        <f>COUNTIFS('BIR Data Entry'!B:B,'Child Enrollment'!B24,'BIR Data Entry'!C:C,$Z$2)</f>
        <v>0</v>
      </c>
      <c r="AA25" s="239">
        <f>COUNTIFS('BIR Data Entry'!B:B,'Child Enrollment'!B24,'BIR Data Entry'!C:C,$AA$2)</f>
        <v>0</v>
      </c>
      <c r="AB25" s="68">
        <f t="shared" si="0"/>
        <v>0</v>
      </c>
      <c r="AC25" s="249">
        <f>'Child Enrollment'!C24</f>
        <v>0</v>
      </c>
      <c r="AD25" s="1">
        <f>'Child Enrollment'!D24</f>
        <v>0</v>
      </c>
      <c r="AE25" s="249">
        <f>'Child Enrollment'!E24</f>
        <v>0</v>
      </c>
      <c r="AF25" s="249">
        <f>'Child Enrollment'!F24</f>
        <v>0</v>
      </c>
      <c r="AG25" s="249" t="str">
        <f>IF('Child Enrollment'!F24="Not Hispanic or Latino", 'Child Enrollment'!G24, "")</f>
        <v/>
      </c>
      <c r="AI25" s="27" t="s">
        <v>36</v>
      </c>
      <c r="AJ25" s="25">
        <f t="shared" si="23"/>
        <v>0</v>
      </c>
      <c r="AK25" s="25">
        <f t="shared" si="24"/>
        <v>0</v>
      </c>
      <c r="AL25" s="25">
        <f t="shared" si="25"/>
        <v>0</v>
      </c>
      <c r="AM25" s="25">
        <f t="shared" si="26"/>
        <v>0</v>
      </c>
      <c r="AN25" s="25">
        <f t="shared" si="27"/>
        <v>0</v>
      </c>
      <c r="AO25" s="25">
        <f t="shared" si="28"/>
        <v>0</v>
      </c>
      <c r="AP25" s="25">
        <f t="shared" si="29"/>
        <v>0</v>
      </c>
      <c r="AQ25" s="25">
        <f t="shared" si="30"/>
        <v>0</v>
      </c>
      <c r="AR25" s="25">
        <f t="shared" si="31"/>
        <v>0</v>
      </c>
      <c r="AS25" s="25">
        <f t="shared" si="32"/>
        <v>0</v>
      </c>
      <c r="AT25" s="25">
        <f t="shared" si="33"/>
        <v>0</v>
      </c>
      <c r="AU25" s="25">
        <f t="shared" si="34"/>
        <v>0</v>
      </c>
      <c r="AV25" s="32">
        <f t="shared" si="35"/>
        <v>0</v>
      </c>
      <c r="BD25" t="str">
        <f t="shared" si="36"/>
        <v>Diapering</v>
      </c>
      <c r="BE25" s="1">
        <f>COUNTIFS('BIR Data Entry'!$G:$G,'Do Not Use'!$BD25,'BIR Data Entry'!$C:$C,'Do Not Use'!BE$19)</f>
        <v>0</v>
      </c>
      <c r="BF25" s="1">
        <f>COUNTIFS('BIR Data Entry'!$G:$G,'Do Not Use'!$BD25,'BIR Data Entry'!$C:$C,'Do Not Use'!BF$19)</f>
        <v>0</v>
      </c>
      <c r="BG25" s="1">
        <f>COUNTIFS('BIR Data Entry'!$G:$G,'Do Not Use'!$BD25,'BIR Data Entry'!$C:$C,'Do Not Use'!BG$19)</f>
        <v>0</v>
      </c>
      <c r="BH25" s="1">
        <f>COUNTIFS('BIR Data Entry'!$G:$G,'Do Not Use'!$BD25,'BIR Data Entry'!$C:$C,'Do Not Use'!BH$19)</f>
        <v>0</v>
      </c>
      <c r="BI25" s="1">
        <f>COUNTIFS('BIR Data Entry'!$G:$G,'Do Not Use'!$BD25,'BIR Data Entry'!$C:$C,'Do Not Use'!BI$19)</f>
        <v>0</v>
      </c>
      <c r="BJ25" s="1">
        <f>COUNTIFS('BIR Data Entry'!$G:$G,'Do Not Use'!$BD25,'BIR Data Entry'!$C:$C,'Do Not Use'!BJ$19)</f>
        <v>0</v>
      </c>
      <c r="BK25" s="1">
        <f>COUNTIFS('BIR Data Entry'!$G:$G,'Do Not Use'!$BD25,'BIR Data Entry'!$C:$C,'Do Not Use'!BK$19)</f>
        <v>0</v>
      </c>
      <c r="BL25" s="1">
        <f>COUNTIFS('BIR Data Entry'!$G:$G,'Do Not Use'!$BD25,'BIR Data Entry'!$C:$C,'Do Not Use'!BL$19)</f>
        <v>0</v>
      </c>
      <c r="BM25" s="1">
        <f>COUNTIFS('BIR Data Entry'!$G:$G,'Do Not Use'!$BD25,'BIR Data Entry'!$C:$C,'Do Not Use'!BM$19)</f>
        <v>0</v>
      </c>
      <c r="BN25" s="1">
        <f>COUNTIFS('BIR Data Entry'!$G:$G,'Do Not Use'!$BD25,'BIR Data Entry'!$C:$C,'Do Not Use'!BN$19)</f>
        <v>0</v>
      </c>
      <c r="BO25" s="1">
        <f>COUNTIFS('BIR Data Entry'!$G:$G,'Do Not Use'!$BD25,'BIR Data Entry'!$C:$C,'Do Not Use'!BO$19)</f>
        <v>0</v>
      </c>
      <c r="BP25" s="1">
        <f>COUNTIFS('BIR Data Entry'!$G:$G,'Do Not Use'!$BD25,'BIR Data Entry'!$C:$C,'Do Not Use'!BP$19)</f>
        <v>0</v>
      </c>
      <c r="BQ25" s="82">
        <f t="shared" si="37"/>
        <v>0</v>
      </c>
      <c r="BS25" t="str">
        <f t="shared" si="38"/>
        <v>Diapering</v>
      </c>
      <c r="BT25" s="86" t="e">
        <f t="shared" si="39"/>
        <v>#DIV/0!</v>
      </c>
      <c r="BU25" s="86" t="e">
        <f t="shared" si="40"/>
        <v>#DIV/0!</v>
      </c>
      <c r="BV25" s="86" t="e">
        <f t="shared" si="41"/>
        <v>#DIV/0!</v>
      </c>
      <c r="BW25" s="86" t="e">
        <f t="shared" si="42"/>
        <v>#DIV/0!</v>
      </c>
      <c r="BX25" s="86" t="e">
        <f t="shared" si="43"/>
        <v>#DIV/0!</v>
      </c>
      <c r="BY25" s="86" t="e">
        <f t="shared" si="44"/>
        <v>#DIV/0!</v>
      </c>
      <c r="BZ25" s="86" t="e">
        <f t="shared" si="45"/>
        <v>#DIV/0!</v>
      </c>
      <c r="CA25" s="86" t="e">
        <f t="shared" si="46"/>
        <v>#DIV/0!</v>
      </c>
      <c r="CB25" s="86" t="e">
        <f t="shared" si="47"/>
        <v>#DIV/0!</v>
      </c>
      <c r="CC25" s="86" t="e">
        <f t="shared" si="48"/>
        <v>#DIV/0!</v>
      </c>
      <c r="CD25" s="86" t="e">
        <f t="shared" si="49"/>
        <v>#DIV/0!</v>
      </c>
      <c r="CE25" s="86" t="e">
        <f t="shared" si="50"/>
        <v>#DIV/0!</v>
      </c>
    </row>
    <row r="26" spans="1:83" x14ac:dyDescent="0.25">
      <c r="N26" s="80"/>
      <c r="O26" s="335">
        <f>'Child Enrollment'!B25</f>
        <v>0</v>
      </c>
      <c r="P26" s="25">
        <f>COUNTIFS('BIR Data Entry'!B:B,'Child Enrollment'!B25,'BIR Data Entry'!C:C,$P$2)</f>
        <v>0</v>
      </c>
      <c r="Q26" s="24">
        <f>COUNTIFS('BIR Data Entry'!B:B,'Child Enrollment'!B25,'BIR Data Entry'!C:C,$Q$2)</f>
        <v>0</v>
      </c>
      <c r="R26" s="24">
        <f>COUNTIFS('BIR Data Entry'!B:B,'Child Enrollment'!B25,'BIR Data Entry'!C:C,$R$2)</f>
        <v>0</v>
      </c>
      <c r="S26" s="24">
        <f>COUNTIFS('BIR Data Entry'!B:B,'Child Enrollment'!B25,'BIR Data Entry'!C:C,$S$2)</f>
        <v>0</v>
      </c>
      <c r="T26" s="24">
        <f>COUNTIFS('BIR Data Entry'!B:B,'Child Enrollment'!B25,'BIR Data Entry'!C:C,$T$2)</f>
        <v>0</v>
      </c>
      <c r="U26" s="24">
        <f>COUNTIFS('BIR Data Entry'!B:B,'Child Enrollment'!B25,'BIR Data Entry'!C:C,$U$2)</f>
        <v>0</v>
      </c>
      <c r="V26" s="24">
        <f>COUNTIFS('BIR Data Entry'!B:B,'Child Enrollment'!B25,'BIR Data Entry'!C:C,$V$2)</f>
        <v>0</v>
      </c>
      <c r="W26" s="24">
        <f>COUNTIFS('BIR Data Entry'!B:B,'Child Enrollment'!B25,'BIR Data Entry'!C:C,$W$2)</f>
        <v>0</v>
      </c>
      <c r="X26" s="24">
        <f>COUNTIFS('BIR Data Entry'!B:B,'Child Enrollment'!B25,'BIR Data Entry'!C:C,$X$2)</f>
        <v>0</v>
      </c>
      <c r="Y26" s="24">
        <f>COUNTIFS('BIR Data Entry'!B:B,'Child Enrollment'!B25,'BIR Data Entry'!C:C,$Y$2)</f>
        <v>0</v>
      </c>
      <c r="Z26" s="24">
        <f>COUNTIFS('BIR Data Entry'!B:B,'Child Enrollment'!B25,'BIR Data Entry'!C:C,$Z$2)</f>
        <v>0</v>
      </c>
      <c r="AA26" s="239">
        <f>COUNTIFS('BIR Data Entry'!B:B,'Child Enrollment'!B25,'BIR Data Entry'!C:C,$AA$2)</f>
        <v>0</v>
      </c>
      <c r="AB26" s="68">
        <f t="shared" si="0"/>
        <v>0</v>
      </c>
      <c r="AC26" s="249">
        <f>'Child Enrollment'!C25</f>
        <v>0</v>
      </c>
      <c r="AD26" s="1">
        <f>'Child Enrollment'!D25</f>
        <v>0</v>
      </c>
      <c r="AE26" s="249">
        <f>'Child Enrollment'!E25</f>
        <v>0</v>
      </c>
      <c r="AF26" s="249">
        <f>'Child Enrollment'!F25</f>
        <v>0</v>
      </c>
      <c r="AG26" s="249" t="str">
        <f>IF('Child Enrollment'!F25="Not Hispanic or Latino", 'Child Enrollment'!G25, "")</f>
        <v/>
      </c>
      <c r="BD26" t="str">
        <f t="shared" si="36"/>
        <v>Field trip</v>
      </c>
      <c r="BE26" s="1">
        <f>COUNTIFS('BIR Data Entry'!$G:$G,'Do Not Use'!$BD26,'BIR Data Entry'!$C:$C,'Do Not Use'!BE$19)</f>
        <v>0</v>
      </c>
      <c r="BF26" s="1">
        <f>COUNTIFS('BIR Data Entry'!$G:$G,'Do Not Use'!$BD26,'BIR Data Entry'!$C:$C,'Do Not Use'!BF$19)</f>
        <v>0</v>
      </c>
      <c r="BG26" s="1">
        <f>COUNTIFS('BIR Data Entry'!$G:$G,'Do Not Use'!$BD26,'BIR Data Entry'!$C:$C,'Do Not Use'!BG$19)</f>
        <v>0</v>
      </c>
      <c r="BH26" s="1">
        <f>COUNTIFS('BIR Data Entry'!$G:$G,'Do Not Use'!$BD26,'BIR Data Entry'!$C:$C,'Do Not Use'!BH$19)</f>
        <v>0</v>
      </c>
      <c r="BI26" s="1">
        <f>COUNTIFS('BIR Data Entry'!$G:$G,'Do Not Use'!$BD26,'BIR Data Entry'!$C:$C,'Do Not Use'!BI$19)</f>
        <v>0</v>
      </c>
      <c r="BJ26" s="1">
        <f>COUNTIFS('BIR Data Entry'!$G:$G,'Do Not Use'!$BD26,'BIR Data Entry'!$C:$C,'Do Not Use'!BJ$19)</f>
        <v>0</v>
      </c>
      <c r="BK26" s="1">
        <f>COUNTIFS('BIR Data Entry'!$G:$G,'Do Not Use'!$BD26,'BIR Data Entry'!$C:$C,'Do Not Use'!BK$19)</f>
        <v>0</v>
      </c>
      <c r="BL26" s="1">
        <f>COUNTIFS('BIR Data Entry'!$G:$G,'Do Not Use'!$BD26,'BIR Data Entry'!$C:$C,'Do Not Use'!BL$19)</f>
        <v>0</v>
      </c>
      <c r="BM26" s="1">
        <f>COUNTIFS('BIR Data Entry'!$G:$G,'Do Not Use'!$BD26,'BIR Data Entry'!$C:$C,'Do Not Use'!BM$19)</f>
        <v>0</v>
      </c>
      <c r="BN26" s="1">
        <f>COUNTIFS('BIR Data Entry'!$G:$G,'Do Not Use'!$BD26,'BIR Data Entry'!$C:$C,'Do Not Use'!BN$19)</f>
        <v>0</v>
      </c>
      <c r="BO26" s="1">
        <f>COUNTIFS('BIR Data Entry'!$G:$G,'Do Not Use'!$BD26,'BIR Data Entry'!$C:$C,'Do Not Use'!BO$19)</f>
        <v>0</v>
      </c>
      <c r="BP26" s="1">
        <f>COUNTIFS('BIR Data Entry'!$G:$G,'Do Not Use'!$BD26,'BIR Data Entry'!$C:$C,'Do Not Use'!BP$19)</f>
        <v>0</v>
      </c>
      <c r="BQ26" s="82">
        <f t="shared" si="37"/>
        <v>0</v>
      </c>
      <c r="BS26" t="str">
        <f t="shared" si="38"/>
        <v>Field trip</v>
      </c>
      <c r="BT26" s="86" t="e">
        <f t="shared" si="39"/>
        <v>#DIV/0!</v>
      </c>
      <c r="BU26" s="86" t="e">
        <f t="shared" si="40"/>
        <v>#DIV/0!</v>
      </c>
      <c r="BV26" s="86" t="e">
        <f t="shared" si="41"/>
        <v>#DIV/0!</v>
      </c>
      <c r="BW26" s="86" t="e">
        <f t="shared" si="42"/>
        <v>#DIV/0!</v>
      </c>
      <c r="BX26" s="86" t="e">
        <f t="shared" si="43"/>
        <v>#DIV/0!</v>
      </c>
      <c r="BY26" s="86" t="e">
        <f t="shared" si="44"/>
        <v>#DIV/0!</v>
      </c>
      <c r="BZ26" s="86" t="e">
        <f t="shared" si="45"/>
        <v>#DIV/0!</v>
      </c>
      <c r="CA26" s="86" t="e">
        <f t="shared" si="46"/>
        <v>#DIV/0!</v>
      </c>
      <c r="CB26" s="86" t="e">
        <f t="shared" si="47"/>
        <v>#DIV/0!</v>
      </c>
      <c r="CC26" s="86" t="e">
        <f t="shared" si="48"/>
        <v>#DIV/0!</v>
      </c>
      <c r="CD26" s="86" t="e">
        <f t="shared" si="49"/>
        <v>#DIV/0!</v>
      </c>
      <c r="CE26" s="86" t="e">
        <f t="shared" si="50"/>
        <v>#DIV/0!</v>
      </c>
    </row>
    <row r="27" spans="1:83" x14ac:dyDescent="0.25">
      <c r="N27" s="80"/>
      <c r="O27" s="335">
        <f>'Child Enrollment'!B26</f>
        <v>0</v>
      </c>
      <c r="P27" s="25">
        <f>COUNTIFS('BIR Data Entry'!B:B,'Child Enrollment'!B26,'BIR Data Entry'!C:C,$P$2)</f>
        <v>0</v>
      </c>
      <c r="Q27" s="24">
        <f>COUNTIFS('BIR Data Entry'!B:B,'Child Enrollment'!B26,'BIR Data Entry'!C:C,$Q$2)</f>
        <v>0</v>
      </c>
      <c r="R27" s="24">
        <f>COUNTIFS('BIR Data Entry'!B:B,'Child Enrollment'!B26,'BIR Data Entry'!C:C,$R$2)</f>
        <v>0</v>
      </c>
      <c r="S27" s="24">
        <f>COUNTIFS('BIR Data Entry'!B:B,'Child Enrollment'!B26,'BIR Data Entry'!C:C,$S$2)</f>
        <v>0</v>
      </c>
      <c r="T27" s="24">
        <f>COUNTIFS('BIR Data Entry'!B:B,'Child Enrollment'!B26,'BIR Data Entry'!C:C,$T$2)</f>
        <v>0</v>
      </c>
      <c r="U27" s="24">
        <f>COUNTIFS('BIR Data Entry'!B:B,'Child Enrollment'!B26,'BIR Data Entry'!C:C,$U$2)</f>
        <v>0</v>
      </c>
      <c r="V27" s="24">
        <f>COUNTIFS('BIR Data Entry'!B:B,'Child Enrollment'!B26,'BIR Data Entry'!C:C,$V$2)</f>
        <v>0</v>
      </c>
      <c r="W27" s="24">
        <f>COUNTIFS('BIR Data Entry'!B:B,'Child Enrollment'!B26,'BIR Data Entry'!C:C,$W$2)</f>
        <v>0</v>
      </c>
      <c r="X27" s="24">
        <f>COUNTIFS('BIR Data Entry'!B:B,'Child Enrollment'!B26,'BIR Data Entry'!C:C,$X$2)</f>
        <v>0</v>
      </c>
      <c r="Y27" s="24">
        <f>COUNTIFS('BIR Data Entry'!B:B,'Child Enrollment'!B26,'BIR Data Entry'!C:C,$Y$2)</f>
        <v>0</v>
      </c>
      <c r="Z27" s="24">
        <f>COUNTIFS('BIR Data Entry'!B:B,'Child Enrollment'!B26,'BIR Data Entry'!C:C,$Z$2)</f>
        <v>0</v>
      </c>
      <c r="AA27" s="239">
        <f>COUNTIFS('BIR Data Entry'!B:B,'Child Enrollment'!B26,'BIR Data Entry'!C:C,$AA$2)</f>
        <v>0</v>
      </c>
      <c r="AB27" s="68">
        <f t="shared" si="0"/>
        <v>0</v>
      </c>
      <c r="AC27" s="249">
        <f>'Child Enrollment'!C26</f>
        <v>0</v>
      </c>
      <c r="AD27" s="1">
        <f>'Child Enrollment'!D26</f>
        <v>0</v>
      </c>
      <c r="AE27" s="249">
        <f>'Child Enrollment'!E26</f>
        <v>0</v>
      </c>
      <c r="AF27" s="249">
        <f>'Child Enrollment'!F26</f>
        <v>0</v>
      </c>
      <c r="AG27" s="249" t="str">
        <f>IF('Child Enrollment'!F26="Not Hispanic or Latino", 'Child Enrollment'!G26, "")</f>
        <v/>
      </c>
      <c r="AI27" s="443" t="s">
        <v>327</v>
      </c>
      <c r="AJ27" s="443"/>
      <c r="AK27" s="443"/>
      <c r="AL27" s="443"/>
      <c r="AM27" s="443"/>
      <c r="AN27" s="443"/>
      <c r="AO27" s="443"/>
      <c r="AP27" s="443"/>
      <c r="AQ27" s="443"/>
      <c r="AR27" s="443"/>
      <c r="AS27" s="443"/>
      <c r="AT27" s="443"/>
      <c r="AU27" s="443"/>
      <c r="AV27" s="443"/>
      <c r="AW27" s="295"/>
      <c r="AX27" s="443" t="s">
        <v>327</v>
      </c>
      <c r="AY27" s="443"/>
      <c r="AZ27" s="443"/>
      <c r="BA27" s="443"/>
      <c r="BD27" t="str">
        <f t="shared" si="36"/>
        <v>Individual activity</v>
      </c>
      <c r="BE27" s="1">
        <f>COUNTIFS('BIR Data Entry'!$G:$G,'Do Not Use'!$BD27,'BIR Data Entry'!$C:$C,'Do Not Use'!BE$19)</f>
        <v>0</v>
      </c>
      <c r="BF27" s="1">
        <f>COUNTIFS('BIR Data Entry'!$G:$G,'Do Not Use'!$BD27,'BIR Data Entry'!$C:$C,'Do Not Use'!BF$19)</f>
        <v>0</v>
      </c>
      <c r="BG27" s="1">
        <f>COUNTIFS('BIR Data Entry'!$G:$G,'Do Not Use'!$BD27,'BIR Data Entry'!$C:$C,'Do Not Use'!BG$19)</f>
        <v>0</v>
      </c>
      <c r="BH27" s="1">
        <f>COUNTIFS('BIR Data Entry'!$G:$G,'Do Not Use'!$BD27,'BIR Data Entry'!$C:$C,'Do Not Use'!BH$19)</f>
        <v>0</v>
      </c>
      <c r="BI27" s="1">
        <f>COUNTIFS('BIR Data Entry'!$G:$G,'Do Not Use'!$BD27,'BIR Data Entry'!$C:$C,'Do Not Use'!BI$19)</f>
        <v>0</v>
      </c>
      <c r="BJ27" s="1">
        <f>COUNTIFS('BIR Data Entry'!$G:$G,'Do Not Use'!$BD27,'BIR Data Entry'!$C:$C,'Do Not Use'!BJ$19)</f>
        <v>0</v>
      </c>
      <c r="BK27" s="1">
        <f>COUNTIFS('BIR Data Entry'!$G:$G,'Do Not Use'!$BD27,'BIR Data Entry'!$C:$C,'Do Not Use'!BK$19)</f>
        <v>0</v>
      </c>
      <c r="BL27" s="1">
        <f>COUNTIFS('BIR Data Entry'!$G:$G,'Do Not Use'!$BD27,'BIR Data Entry'!$C:$C,'Do Not Use'!BL$19)</f>
        <v>0</v>
      </c>
      <c r="BM27" s="1">
        <f>COUNTIFS('BIR Data Entry'!$G:$G,'Do Not Use'!$BD27,'BIR Data Entry'!$C:$C,'Do Not Use'!BM$19)</f>
        <v>0</v>
      </c>
      <c r="BN27" s="1">
        <f>COUNTIFS('BIR Data Entry'!$G:$G,'Do Not Use'!$BD27,'BIR Data Entry'!$C:$C,'Do Not Use'!BN$19)</f>
        <v>0</v>
      </c>
      <c r="BO27" s="1">
        <f>COUNTIFS('BIR Data Entry'!$G:$G,'Do Not Use'!$BD27,'BIR Data Entry'!$C:$C,'Do Not Use'!BO$19)</f>
        <v>0</v>
      </c>
      <c r="BP27" s="1">
        <f>COUNTIFS('BIR Data Entry'!$G:$G,'Do Not Use'!$BD27,'BIR Data Entry'!$C:$C,'Do Not Use'!BP$19)</f>
        <v>0</v>
      </c>
      <c r="BQ27" s="82">
        <f t="shared" si="37"/>
        <v>0</v>
      </c>
      <c r="BS27" t="str">
        <f t="shared" si="38"/>
        <v>Individual activity</v>
      </c>
      <c r="BT27" s="86" t="e">
        <f t="shared" si="39"/>
        <v>#DIV/0!</v>
      </c>
      <c r="BU27" s="86" t="e">
        <f t="shared" si="40"/>
        <v>#DIV/0!</v>
      </c>
      <c r="BV27" s="86" t="e">
        <f t="shared" si="41"/>
        <v>#DIV/0!</v>
      </c>
      <c r="BW27" s="86" t="e">
        <f t="shared" si="42"/>
        <v>#DIV/0!</v>
      </c>
      <c r="BX27" s="86" t="e">
        <f t="shared" si="43"/>
        <v>#DIV/0!</v>
      </c>
      <c r="BY27" s="86" t="e">
        <f t="shared" si="44"/>
        <v>#DIV/0!</v>
      </c>
      <c r="BZ27" s="86" t="e">
        <f t="shared" si="45"/>
        <v>#DIV/0!</v>
      </c>
      <c r="CA27" s="86" t="e">
        <f t="shared" si="46"/>
        <v>#DIV/0!</v>
      </c>
      <c r="CB27" s="86" t="e">
        <f t="shared" si="47"/>
        <v>#DIV/0!</v>
      </c>
      <c r="CC27" s="86" t="e">
        <f t="shared" si="48"/>
        <v>#DIV/0!</v>
      </c>
      <c r="CD27" s="86" t="e">
        <f t="shared" si="49"/>
        <v>#DIV/0!</v>
      </c>
      <c r="CE27" s="86" t="e">
        <f t="shared" si="50"/>
        <v>#DIV/0!</v>
      </c>
    </row>
    <row r="28" spans="1:83" x14ac:dyDescent="0.25">
      <c r="N28" s="80"/>
      <c r="O28" s="335">
        <f>'Child Enrollment'!B27</f>
        <v>0</v>
      </c>
      <c r="P28" s="25">
        <f>COUNTIFS('BIR Data Entry'!B:B,'Child Enrollment'!B27,'BIR Data Entry'!C:C,$P$2)</f>
        <v>0</v>
      </c>
      <c r="Q28" s="24">
        <f>COUNTIFS('BIR Data Entry'!B:B,'Child Enrollment'!B27,'BIR Data Entry'!C:C,$Q$2)</f>
        <v>0</v>
      </c>
      <c r="R28" s="24">
        <f>COUNTIFS('BIR Data Entry'!B:B,'Child Enrollment'!B27,'BIR Data Entry'!C:C,$R$2)</f>
        <v>0</v>
      </c>
      <c r="S28" s="24">
        <f>COUNTIFS('BIR Data Entry'!B:B,'Child Enrollment'!B27,'BIR Data Entry'!C:C,$S$2)</f>
        <v>0</v>
      </c>
      <c r="T28" s="24">
        <f>COUNTIFS('BIR Data Entry'!B:B,'Child Enrollment'!B27,'BIR Data Entry'!C:C,$T$2)</f>
        <v>0</v>
      </c>
      <c r="U28" s="24">
        <f>COUNTIFS('BIR Data Entry'!B:B,'Child Enrollment'!B27,'BIR Data Entry'!C:C,$U$2)</f>
        <v>0</v>
      </c>
      <c r="V28" s="24">
        <f>COUNTIFS('BIR Data Entry'!B:B,'Child Enrollment'!B27,'BIR Data Entry'!C:C,$V$2)</f>
        <v>0</v>
      </c>
      <c r="W28" s="24">
        <f>COUNTIFS('BIR Data Entry'!B:B,'Child Enrollment'!B27,'BIR Data Entry'!C:C,$W$2)</f>
        <v>0</v>
      </c>
      <c r="X28" s="24">
        <f>COUNTIFS('BIR Data Entry'!B:B,'Child Enrollment'!B27,'BIR Data Entry'!C:C,$X$2)</f>
        <v>0</v>
      </c>
      <c r="Y28" s="24">
        <f>COUNTIFS('BIR Data Entry'!B:B,'Child Enrollment'!B27,'BIR Data Entry'!C:C,$Y$2)</f>
        <v>0</v>
      </c>
      <c r="Z28" s="24">
        <f>COUNTIFS('BIR Data Entry'!B:B,'Child Enrollment'!B27,'BIR Data Entry'!C:C,$Z$2)</f>
        <v>0</v>
      </c>
      <c r="AA28" s="239">
        <f>COUNTIFS('BIR Data Entry'!B:B,'Child Enrollment'!B27,'BIR Data Entry'!C:C,$AA$2)</f>
        <v>0</v>
      </c>
      <c r="AB28" s="68">
        <f t="shared" si="0"/>
        <v>0</v>
      </c>
      <c r="AC28" s="249">
        <f>'Child Enrollment'!C27</f>
        <v>0</v>
      </c>
      <c r="AD28" s="1">
        <f>'Child Enrollment'!D27</f>
        <v>0</v>
      </c>
      <c r="AE28" s="249">
        <f>'Child Enrollment'!E27</f>
        <v>0</v>
      </c>
      <c r="AF28" s="249">
        <f>'Child Enrollment'!F27</f>
        <v>0</v>
      </c>
      <c r="AG28" s="249" t="str">
        <f>IF('Child Enrollment'!F27="Not Hispanic or Latino", 'Child Enrollment'!G27, "")</f>
        <v/>
      </c>
      <c r="AI28" s="306" t="s">
        <v>326</v>
      </c>
      <c r="AJ28" s="280" t="str">
        <f>G2</f>
        <v>August</v>
      </c>
      <c r="AK28" s="280" t="str">
        <f>G3</f>
        <v>September</v>
      </c>
      <c r="AL28" s="280" t="str">
        <f>G4</f>
        <v>October</v>
      </c>
      <c r="AM28" s="280" t="str">
        <f>G5</f>
        <v>November</v>
      </c>
      <c r="AN28" s="280" t="str">
        <f>G6</f>
        <v>December</v>
      </c>
      <c r="AO28" s="280" t="str">
        <f>G7</f>
        <v>January</v>
      </c>
      <c r="AP28" s="280" t="str">
        <f>G8</f>
        <v>February</v>
      </c>
      <c r="AQ28" s="280" t="str">
        <f>G9</f>
        <v>March</v>
      </c>
      <c r="AR28" s="280" t="str">
        <f>G10</f>
        <v>April</v>
      </c>
      <c r="AS28" s="280" t="str">
        <f>G11</f>
        <v>May</v>
      </c>
      <c r="AT28" s="280" t="str">
        <f>G12</f>
        <v>June</v>
      </c>
      <c r="AU28" s="280" t="str">
        <f>G13</f>
        <v>July</v>
      </c>
      <c r="AV28" s="280" t="s">
        <v>16</v>
      </c>
      <c r="AX28" s="298"/>
      <c r="AY28" s="71" t="s">
        <v>67</v>
      </c>
      <c r="AZ28" s="71" t="s">
        <v>68</v>
      </c>
      <c r="BA28" s="71" t="s">
        <v>69</v>
      </c>
      <c r="BD28" t="str">
        <f t="shared" si="36"/>
        <v>Meals</v>
      </c>
      <c r="BE28" s="1">
        <f>COUNTIFS('BIR Data Entry'!$G:$G,'Do Not Use'!$BD28,'BIR Data Entry'!$C:$C,'Do Not Use'!BE$19)</f>
        <v>0</v>
      </c>
      <c r="BF28" s="1">
        <f>COUNTIFS('BIR Data Entry'!$G:$G,'Do Not Use'!$BD28,'BIR Data Entry'!$C:$C,'Do Not Use'!BF$19)</f>
        <v>0</v>
      </c>
      <c r="BG28" s="1">
        <f>COUNTIFS('BIR Data Entry'!$G:$G,'Do Not Use'!$BD28,'BIR Data Entry'!$C:$C,'Do Not Use'!BG$19)</f>
        <v>0</v>
      </c>
      <c r="BH28" s="1">
        <f>COUNTIFS('BIR Data Entry'!$G:$G,'Do Not Use'!$BD28,'BIR Data Entry'!$C:$C,'Do Not Use'!BH$19)</f>
        <v>0</v>
      </c>
      <c r="BI28" s="1">
        <f>COUNTIFS('BIR Data Entry'!$G:$G,'Do Not Use'!$BD28,'BIR Data Entry'!$C:$C,'Do Not Use'!BI$19)</f>
        <v>0</v>
      </c>
      <c r="BJ28" s="1">
        <f>COUNTIFS('BIR Data Entry'!$G:$G,'Do Not Use'!$BD28,'BIR Data Entry'!$C:$C,'Do Not Use'!BJ$19)</f>
        <v>0</v>
      </c>
      <c r="BK28" s="1">
        <f>COUNTIFS('BIR Data Entry'!$G:$G,'Do Not Use'!$BD28,'BIR Data Entry'!$C:$C,'Do Not Use'!BK$19)</f>
        <v>0</v>
      </c>
      <c r="BL28" s="1">
        <f>COUNTIFS('BIR Data Entry'!$G:$G,'Do Not Use'!$BD28,'BIR Data Entry'!$C:$C,'Do Not Use'!BL$19)</f>
        <v>0</v>
      </c>
      <c r="BM28" s="1">
        <f>COUNTIFS('BIR Data Entry'!$G:$G,'Do Not Use'!$BD28,'BIR Data Entry'!$C:$C,'Do Not Use'!BM$19)</f>
        <v>0</v>
      </c>
      <c r="BN28" s="1">
        <f>COUNTIFS('BIR Data Entry'!$G:$G,'Do Not Use'!$BD28,'BIR Data Entry'!$C:$C,'Do Not Use'!BN$19)</f>
        <v>0</v>
      </c>
      <c r="BO28" s="1">
        <f>COUNTIFS('BIR Data Entry'!$G:$G,'Do Not Use'!$BD28,'BIR Data Entry'!$C:$C,'Do Not Use'!BO$19)</f>
        <v>0</v>
      </c>
      <c r="BP28" s="1">
        <f>COUNTIFS('BIR Data Entry'!$G:$G,'Do Not Use'!$BD28,'BIR Data Entry'!$C:$C,'Do Not Use'!BP$19)</f>
        <v>0</v>
      </c>
      <c r="BQ28" s="82">
        <f t="shared" si="37"/>
        <v>0</v>
      </c>
      <c r="BS28" t="str">
        <f t="shared" si="38"/>
        <v>Meals</v>
      </c>
      <c r="BT28" s="86" t="e">
        <f t="shared" si="39"/>
        <v>#DIV/0!</v>
      </c>
      <c r="BU28" s="86" t="e">
        <f t="shared" si="40"/>
        <v>#DIV/0!</v>
      </c>
      <c r="BV28" s="86" t="e">
        <f t="shared" si="41"/>
        <v>#DIV/0!</v>
      </c>
      <c r="BW28" s="86" t="e">
        <f t="shared" si="42"/>
        <v>#DIV/0!</v>
      </c>
      <c r="BX28" s="86" t="e">
        <f t="shared" si="43"/>
        <v>#DIV/0!</v>
      </c>
      <c r="BY28" s="86" t="e">
        <f t="shared" si="44"/>
        <v>#DIV/0!</v>
      </c>
      <c r="BZ28" s="86" t="e">
        <f t="shared" si="45"/>
        <v>#DIV/0!</v>
      </c>
      <c r="CA28" s="86" t="e">
        <f t="shared" si="46"/>
        <v>#DIV/0!</v>
      </c>
      <c r="CB28" s="86" t="e">
        <f t="shared" si="47"/>
        <v>#DIV/0!</v>
      </c>
      <c r="CC28" s="86" t="e">
        <f t="shared" si="48"/>
        <v>#DIV/0!</v>
      </c>
      <c r="CD28" s="86" t="e">
        <f t="shared" si="49"/>
        <v>#DIV/0!</v>
      </c>
      <c r="CE28" s="86" t="e">
        <f t="shared" si="50"/>
        <v>#DIV/0!</v>
      </c>
    </row>
    <row r="29" spans="1:83" x14ac:dyDescent="0.25">
      <c r="N29" s="80"/>
      <c r="O29" s="335">
        <f>'Child Enrollment'!B28</f>
        <v>0</v>
      </c>
      <c r="P29" s="25">
        <f>COUNTIFS('BIR Data Entry'!B:B,'Child Enrollment'!B28,'BIR Data Entry'!C:C,$P$2)</f>
        <v>0</v>
      </c>
      <c r="Q29" s="24">
        <f>COUNTIFS('BIR Data Entry'!B:B,'Child Enrollment'!B28,'BIR Data Entry'!C:C,$Q$2)</f>
        <v>0</v>
      </c>
      <c r="R29" s="24">
        <f>COUNTIFS('BIR Data Entry'!B:B,'Child Enrollment'!B28,'BIR Data Entry'!C:C,$R$2)</f>
        <v>0</v>
      </c>
      <c r="S29" s="24">
        <f>COUNTIFS('BIR Data Entry'!B:B,'Child Enrollment'!B28,'BIR Data Entry'!C:C,$S$2)</f>
        <v>0</v>
      </c>
      <c r="T29" s="24">
        <f>COUNTIFS('BIR Data Entry'!B:B,'Child Enrollment'!B28,'BIR Data Entry'!C:C,$T$2)</f>
        <v>0</v>
      </c>
      <c r="U29" s="24">
        <f>COUNTIFS('BIR Data Entry'!B:B,'Child Enrollment'!B28,'BIR Data Entry'!C:C,$U$2)</f>
        <v>0</v>
      </c>
      <c r="V29" s="24">
        <f>COUNTIFS('BIR Data Entry'!B:B,'Child Enrollment'!B28,'BIR Data Entry'!C:C,$V$2)</f>
        <v>0</v>
      </c>
      <c r="W29" s="24">
        <f>COUNTIFS('BIR Data Entry'!B:B,'Child Enrollment'!B28,'BIR Data Entry'!C:C,$W$2)</f>
        <v>0</v>
      </c>
      <c r="X29" s="24">
        <f>COUNTIFS('BIR Data Entry'!B:B,'Child Enrollment'!B28,'BIR Data Entry'!C:C,$X$2)</f>
        <v>0</v>
      </c>
      <c r="Y29" s="24">
        <f>COUNTIFS('BIR Data Entry'!B:B,'Child Enrollment'!B28,'BIR Data Entry'!C:C,$Y$2)</f>
        <v>0</v>
      </c>
      <c r="Z29" s="24">
        <f>COUNTIFS('BIR Data Entry'!B:B,'Child Enrollment'!B28,'BIR Data Entry'!C:C,$Z$2)</f>
        <v>0</v>
      </c>
      <c r="AA29" s="239">
        <f>COUNTIFS('BIR Data Entry'!B:B,'Child Enrollment'!B28,'BIR Data Entry'!C:C,$AA$2)</f>
        <v>0</v>
      </c>
      <c r="AB29" s="68">
        <f t="shared" si="0"/>
        <v>0</v>
      </c>
      <c r="AC29" s="249">
        <f>'Child Enrollment'!C28</f>
        <v>0</v>
      </c>
      <c r="AD29" s="1">
        <f>'Child Enrollment'!D28</f>
        <v>0</v>
      </c>
      <c r="AE29" s="249">
        <f>'Child Enrollment'!E28</f>
        <v>0</v>
      </c>
      <c r="AF29" s="249">
        <f>'Child Enrollment'!F28</f>
        <v>0</v>
      </c>
      <c r="AG29" s="249" t="str">
        <f>IF('Child Enrollment'!F28="Not Hispanic or Latino", 'Child Enrollment'!G28, "")</f>
        <v/>
      </c>
      <c r="AI29" s="303" t="s">
        <v>31</v>
      </c>
      <c r="AJ29" s="25">
        <f>'Program Information'!C51</f>
        <v>0</v>
      </c>
      <c r="AK29" s="25">
        <f>IF('Program Information'!D51-'Program Information'!C51&gt;0,'Program Information'!D51-'Program Information'!C51,0)</f>
        <v>0</v>
      </c>
      <c r="AL29" s="25">
        <f>IF('Program Information'!E51-'Program Information'!D51&gt;0,'Program Information'!E51-'Program Information'!D51,0)</f>
        <v>0</v>
      </c>
      <c r="AM29" s="25">
        <f>IF('Program Information'!F51-'Program Information'!E51&gt;0,'Program Information'!F51-'Program Information'!E51,0)</f>
        <v>0</v>
      </c>
      <c r="AN29" s="25">
        <f>IF('Program Information'!G51-'Program Information'!F51&gt;0,'Program Information'!G51-'Program Information'!F51,0)</f>
        <v>0</v>
      </c>
      <c r="AO29" s="25">
        <f>IF('Program Information'!H51-'Program Information'!G51&gt;0,'Program Information'!H51-'Program Information'!G51,0)</f>
        <v>0</v>
      </c>
      <c r="AP29" s="25">
        <f>IF('Program Information'!I51-'Program Information'!H51&gt;0,'Program Information'!I51-'Program Information'!H51,0)</f>
        <v>0</v>
      </c>
      <c r="AQ29" s="25">
        <f>IF('Program Information'!J51-'Program Information'!I51&gt;0,'Program Information'!J51-'Program Information'!I51,0)</f>
        <v>0</v>
      </c>
      <c r="AR29" s="25">
        <f>IF('Program Information'!K51-'Program Information'!J51&gt;0,'Program Information'!K51-'Program Information'!J51,0)</f>
        <v>0</v>
      </c>
      <c r="AS29" s="25">
        <f>IF('Program Information'!L51-'Program Information'!K51&gt;0,'Program Information'!L51-'Program Information'!K51,0)</f>
        <v>0</v>
      </c>
      <c r="AT29" s="25">
        <f>IF('Program Information'!M51-'Program Information'!L51&gt;0,'Program Information'!M51-'Program Information'!L51,0)</f>
        <v>0</v>
      </c>
      <c r="AU29" s="25">
        <f>IF('Program Information'!N51-'Program Information'!M51&gt;0,'Program Information'!N51-'Program Information'!M51,0)</f>
        <v>0</v>
      </c>
      <c r="AV29" s="32">
        <f>SUM(AJ29:AU29)</f>
        <v>0</v>
      </c>
      <c r="AX29" s="28" t="s">
        <v>31</v>
      </c>
      <c r="AY29" s="1">
        <f>AV29</f>
        <v>0</v>
      </c>
      <c r="AZ29" s="1">
        <f>COUNTIFS(AB3:AB176,"&gt;0",AC3:AC176,AX29)</f>
        <v>0</v>
      </c>
      <c r="BA29" s="1">
        <f>AV33</f>
        <v>0</v>
      </c>
      <c r="BD29" t="str">
        <f t="shared" si="36"/>
        <v>Other</v>
      </c>
      <c r="BE29" s="1">
        <f>COUNTIFS('BIR Data Entry'!$G:$G,'Do Not Use'!$BD29,'BIR Data Entry'!$C:$C,'Do Not Use'!BE$19)</f>
        <v>0</v>
      </c>
      <c r="BF29" s="1">
        <f>COUNTIFS('BIR Data Entry'!$G:$G,'Do Not Use'!$BD29,'BIR Data Entry'!$C:$C,'Do Not Use'!BF$19)</f>
        <v>0</v>
      </c>
      <c r="BG29" s="1">
        <f>COUNTIFS('BIR Data Entry'!$G:$G,'Do Not Use'!$BD29,'BIR Data Entry'!$C:$C,'Do Not Use'!BG$19)</f>
        <v>0</v>
      </c>
      <c r="BH29" s="1">
        <f>COUNTIFS('BIR Data Entry'!$G:$G,'Do Not Use'!$BD29,'BIR Data Entry'!$C:$C,'Do Not Use'!BH$19)</f>
        <v>0</v>
      </c>
      <c r="BI29" s="1">
        <f>COUNTIFS('BIR Data Entry'!$G:$G,'Do Not Use'!$BD29,'BIR Data Entry'!$C:$C,'Do Not Use'!BI$19)</f>
        <v>0</v>
      </c>
      <c r="BJ29" s="1">
        <f>COUNTIFS('BIR Data Entry'!$G:$G,'Do Not Use'!$BD29,'BIR Data Entry'!$C:$C,'Do Not Use'!BJ$19)</f>
        <v>0</v>
      </c>
      <c r="BK29" s="1">
        <f>COUNTIFS('BIR Data Entry'!$G:$G,'Do Not Use'!$BD29,'BIR Data Entry'!$C:$C,'Do Not Use'!BK$19)</f>
        <v>0</v>
      </c>
      <c r="BL29" s="1">
        <f>COUNTIFS('BIR Data Entry'!$G:$G,'Do Not Use'!$BD29,'BIR Data Entry'!$C:$C,'Do Not Use'!BL$19)</f>
        <v>0</v>
      </c>
      <c r="BM29" s="1">
        <f>COUNTIFS('BIR Data Entry'!$G:$G,'Do Not Use'!$BD29,'BIR Data Entry'!$C:$C,'Do Not Use'!BM$19)</f>
        <v>0</v>
      </c>
      <c r="BN29" s="1">
        <f>COUNTIFS('BIR Data Entry'!$G:$G,'Do Not Use'!$BD29,'BIR Data Entry'!$C:$C,'Do Not Use'!BN$19)</f>
        <v>0</v>
      </c>
      <c r="BO29" s="1">
        <f>COUNTIFS('BIR Data Entry'!$G:$G,'Do Not Use'!$BD29,'BIR Data Entry'!$C:$C,'Do Not Use'!BO$19)</f>
        <v>0</v>
      </c>
      <c r="BP29" s="1">
        <f>COUNTIFS('BIR Data Entry'!$G:$G,'Do Not Use'!$BD29,'BIR Data Entry'!$C:$C,'Do Not Use'!BP$19)</f>
        <v>0</v>
      </c>
      <c r="BQ29" s="82">
        <f t="shared" si="37"/>
        <v>0</v>
      </c>
      <c r="BS29" t="str">
        <f t="shared" si="38"/>
        <v>Other</v>
      </c>
      <c r="BT29" s="86" t="e">
        <f t="shared" si="39"/>
        <v>#DIV/0!</v>
      </c>
      <c r="BU29" s="86" t="e">
        <f t="shared" si="40"/>
        <v>#DIV/0!</v>
      </c>
      <c r="BV29" s="86" t="e">
        <f t="shared" si="41"/>
        <v>#DIV/0!</v>
      </c>
      <c r="BW29" s="86" t="e">
        <f t="shared" si="42"/>
        <v>#DIV/0!</v>
      </c>
      <c r="BX29" s="86" t="e">
        <f t="shared" si="43"/>
        <v>#DIV/0!</v>
      </c>
      <c r="BY29" s="86" t="e">
        <f t="shared" si="44"/>
        <v>#DIV/0!</v>
      </c>
      <c r="BZ29" s="86" t="e">
        <f t="shared" si="45"/>
        <v>#DIV/0!</v>
      </c>
      <c r="CA29" s="86" t="e">
        <f t="shared" si="46"/>
        <v>#DIV/0!</v>
      </c>
      <c r="CB29" s="86" t="e">
        <f t="shared" si="47"/>
        <v>#DIV/0!</v>
      </c>
      <c r="CC29" s="86" t="e">
        <f t="shared" si="48"/>
        <v>#DIV/0!</v>
      </c>
      <c r="CD29" s="86" t="e">
        <f t="shared" si="49"/>
        <v>#DIV/0!</v>
      </c>
      <c r="CE29" s="86" t="e">
        <f t="shared" si="50"/>
        <v>#DIV/0!</v>
      </c>
    </row>
    <row r="30" spans="1:83" x14ac:dyDescent="0.25">
      <c r="N30" s="80"/>
      <c r="O30" s="335">
        <f>'Child Enrollment'!B29</f>
        <v>0</v>
      </c>
      <c r="P30" s="25">
        <f>COUNTIFS('BIR Data Entry'!B:B,'Child Enrollment'!B29,'BIR Data Entry'!C:C,$P$2)</f>
        <v>0</v>
      </c>
      <c r="Q30" s="24">
        <f>COUNTIFS('BIR Data Entry'!B:B,'Child Enrollment'!B29,'BIR Data Entry'!C:C,$Q$2)</f>
        <v>0</v>
      </c>
      <c r="R30" s="24">
        <f>COUNTIFS('BIR Data Entry'!B:B,'Child Enrollment'!B29,'BIR Data Entry'!C:C,$R$2)</f>
        <v>0</v>
      </c>
      <c r="S30" s="24">
        <f>COUNTIFS('BIR Data Entry'!B:B,'Child Enrollment'!B29,'BIR Data Entry'!C:C,$S$2)</f>
        <v>0</v>
      </c>
      <c r="T30" s="24">
        <f>COUNTIFS('BIR Data Entry'!B:B,'Child Enrollment'!B29,'BIR Data Entry'!C:C,$T$2)</f>
        <v>0</v>
      </c>
      <c r="U30" s="24">
        <f>COUNTIFS('BIR Data Entry'!B:B,'Child Enrollment'!B29,'BIR Data Entry'!C:C,$U$2)</f>
        <v>0</v>
      </c>
      <c r="V30" s="24">
        <f>COUNTIFS('BIR Data Entry'!B:B,'Child Enrollment'!B29,'BIR Data Entry'!C:C,$V$2)</f>
        <v>0</v>
      </c>
      <c r="W30" s="24">
        <f>COUNTIFS('BIR Data Entry'!B:B,'Child Enrollment'!B29,'BIR Data Entry'!C:C,$W$2)</f>
        <v>0</v>
      </c>
      <c r="X30" s="24">
        <f>COUNTIFS('BIR Data Entry'!B:B,'Child Enrollment'!B29,'BIR Data Entry'!C:C,$X$2)</f>
        <v>0</v>
      </c>
      <c r="Y30" s="24">
        <f>COUNTIFS('BIR Data Entry'!B:B,'Child Enrollment'!B29,'BIR Data Entry'!C:C,$Y$2)</f>
        <v>0</v>
      </c>
      <c r="Z30" s="24">
        <f>COUNTIFS('BIR Data Entry'!B:B,'Child Enrollment'!B29,'BIR Data Entry'!C:C,$Z$2)</f>
        <v>0</v>
      </c>
      <c r="AA30" s="239">
        <f>COUNTIFS('BIR Data Entry'!B:B,'Child Enrollment'!B29,'BIR Data Entry'!C:C,$AA$2)</f>
        <v>0</v>
      </c>
      <c r="AB30" s="68">
        <f t="shared" si="0"/>
        <v>0</v>
      </c>
      <c r="AC30" s="249">
        <f>'Child Enrollment'!C29</f>
        <v>0</v>
      </c>
      <c r="AD30" s="1">
        <f>'Child Enrollment'!D29</f>
        <v>0</v>
      </c>
      <c r="AE30" s="249">
        <f>'Child Enrollment'!E29</f>
        <v>0</v>
      </c>
      <c r="AF30" s="249">
        <f>'Child Enrollment'!F29</f>
        <v>0</v>
      </c>
      <c r="AG30" s="249" t="str">
        <f>IF('Child Enrollment'!F29="Not Hispanic or Latino", 'Child Enrollment'!G29, "")</f>
        <v/>
      </c>
      <c r="AI30" s="302" t="s">
        <v>30</v>
      </c>
      <c r="AJ30" s="25">
        <f>'Program Information'!C52</f>
        <v>0</v>
      </c>
      <c r="AK30" s="25">
        <f>IF('Program Information'!D52-'Program Information'!C52&gt;0,'Program Information'!D52-'Program Information'!C52,0)</f>
        <v>0</v>
      </c>
      <c r="AL30" s="25">
        <f>IF('Program Information'!E52-'Program Information'!D52&gt;0,'Program Information'!E52-'Program Information'!D52,0)</f>
        <v>0</v>
      </c>
      <c r="AM30" s="25">
        <f>IF('Program Information'!F52-'Program Information'!E52&gt;0,'Program Information'!F52-'Program Information'!E52,0)</f>
        <v>0</v>
      </c>
      <c r="AN30" s="25">
        <f>IF('Program Information'!G52-'Program Information'!F52&gt;0,'Program Information'!G52-'Program Information'!F52,0)</f>
        <v>0</v>
      </c>
      <c r="AO30" s="25">
        <f>IF('Program Information'!H52-'Program Information'!G52&gt;0,'Program Information'!H52-'Program Information'!G52,0)</f>
        <v>0</v>
      </c>
      <c r="AP30" s="25">
        <f>IF('Program Information'!I52-'Program Information'!H52&gt;0,'Program Information'!I52-'Program Information'!H52,0)</f>
        <v>0</v>
      </c>
      <c r="AQ30" s="25">
        <f>IF('Program Information'!J52-'Program Information'!I52&gt;0,'Program Information'!J52-'Program Information'!I52,0)</f>
        <v>0</v>
      </c>
      <c r="AR30" s="25">
        <f>IF('Program Information'!K52-'Program Information'!J52&gt;0,'Program Information'!K52-'Program Information'!J52,0)</f>
        <v>0</v>
      </c>
      <c r="AS30" s="25">
        <f>IF('Program Information'!L52-'Program Information'!K52&gt;0,'Program Information'!L52-'Program Information'!K52,0)</f>
        <v>0</v>
      </c>
      <c r="AT30" s="25">
        <f>IF('Program Information'!M52-'Program Information'!L52&gt;0,'Program Information'!M52-'Program Information'!L52,0)</f>
        <v>0</v>
      </c>
      <c r="AU30" s="25">
        <f>IF('Program Information'!N52-'Program Information'!M52&gt;0,'Program Information'!N52-'Program Information'!M52,0)</f>
        <v>0</v>
      </c>
      <c r="AV30" s="32">
        <f>SUM(AJ30:AU30)</f>
        <v>0</v>
      </c>
      <c r="AX30" s="28" t="s">
        <v>30</v>
      </c>
      <c r="AY30" s="1">
        <f>AV30</f>
        <v>0</v>
      </c>
      <c r="AZ30" s="1">
        <f>COUNTIFS(AB3:AB176,"&gt;0",AC3:AC176,AX30)</f>
        <v>0</v>
      </c>
      <c r="BA30" s="1">
        <f>AV34</f>
        <v>0</v>
      </c>
      <c r="BD30" t="str">
        <f t="shared" si="36"/>
        <v>Outdoor play</v>
      </c>
      <c r="BE30" s="1">
        <f>COUNTIFS('BIR Data Entry'!$G:$G,'Do Not Use'!$BD30,'BIR Data Entry'!$C:$C,'Do Not Use'!BE$19)</f>
        <v>0</v>
      </c>
      <c r="BF30" s="1">
        <f>COUNTIFS('BIR Data Entry'!$G:$G,'Do Not Use'!$BD30,'BIR Data Entry'!$C:$C,'Do Not Use'!BF$19)</f>
        <v>0</v>
      </c>
      <c r="BG30" s="1">
        <f>COUNTIFS('BIR Data Entry'!$G:$G,'Do Not Use'!$BD30,'BIR Data Entry'!$C:$C,'Do Not Use'!BG$19)</f>
        <v>0</v>
      </c>
      <c r="BH30" s="1">
        <f>COUNTIFS('BIR Data Entry'!$G:$G,'Do Not Use'!$BD30,'BIR Data Entry'!$C:$C,'Do Not Use'!BH$19)</f>
        <v>0</v>
      </c>
      <c r="BI30" s="1">
        <f>COUNTIFS('BIR Data Entry'!$G:$G,'Do Not Use'!$BD30,'BIR Data Entry'!$C:$C,'Do Not Use'!BI$19)</f>
        <v>0</v>
      </c>
      <c r="BJ30" s="1">
        <f>COUNTIFS('BIR Data Entry'!$G:$G,'Do Not Use'!$BD30,'BIR Data Entry'!$C:$C,'Do Not Use'!BJ$19)</f>
        <v>0</v>
      </c>
      <c r="BK30" s="1">
        <f>COUNTIFS('BIR Data Entry'!$G:$G,'Do Not Use'!$BD30,'BIR Data Entry'!$C:$C,'Do Not Use'!BK$19)</f>
        <v>0</v>
      </c>
      <c r="BL30" s="1">
        <f>COUNTIFS('BIR Data Entry'!$G:$G,'Do Not Use'!$BD30,'BIR Data Entry'!$C:$C,'Do Not Use'!BL$19)</f>
        <v>0</v>
      </c>
      <c r="BM30" s="1">
        <f>COUNTIFS('BIR Data Entry'!$G:$G,'Do Not Use'!$BD30,'BIR Data Entry'!$C:$C,'Do Not Use'!BM$19)</f>
        <v>0</v>
      </c>
      <c r="BN30" s="1">
        <f>COUNTIFS('BIR Data Entry'!$G:$G,'Do Not Use'!$BD30,'BIR Data Entry'!$C:$C,'Do Not Use'!BN$19)</f>
        <v>0</v>
      </c>
      <c r="BO30" s="1">
        <f>COUNTIFS('BIR Data Entry'!$G:$G,'Do Not Use'!$BD30,'BIR Data Entry'!$C:$C,'Do Not Use'!BO$19)</f>
        <v>0</v>
      </c>
      <c r="BP30" s="1">
        <f>COUNTIFS('BIR Data Entry'!$G:$G,'Do Not Use'!$BD30,'BIR Data Entry'!$C:$C,'Do Not Use'!BP$19)</f>
        <v>0</v>
      </c>
      <c r="BQ30" s="82">
        <f t="shared" si="37"/>
        <v>0</v>
      </c>
      <c r="BS30" t="str">
        <f t="shared" si="38"/>
        <v>Outdoor play</v>
      </c>
      <c r="BT30" s="86" t="e">
        <f t="shared" si="39"/>
        <v>#DIV/0!</v>
      </c>
      <c r="BU30" s="86" t="e">
        <f t="shared" si="40"/>
        <v>#DIV/0!</v>
      </c>
      <c r="BV30" s="86" t="e">
        <f t="shared" si="41"/>
        <v>#DIV/0!</v>
      </c>
      <c r="BW30" s="86" t="e">
        <f t="shared" si="42"/>
        <v>#DIV/0!</v>
      </c>
      <c r="BX30" s="86" t="e">
        <f t="shared" si="43"/>
        <v>#DIV/0!</v>
      </c>
      <c r="BY30" s="86" t="e">
        <f t="shared" si="44"/>
        <v>#DIV/0!</v>
      </c>
      <c r="BZ30" s="86" t="e">
        <f t="shared" si="45"/>
        <v>#DIV/0!</v>
      </c>
      <c r="CA30" s="86" t="e">
        <f t="shared" si="46"/>
        <v>#DIV/0!</v>
      </c>
      <c r="CB30" s="86" t="e">
        <f t="shared" si="47"/>
        <v>#DIV/0!</v>
      </c>
      <c r="CC30" s="86" t="e">
        <f t="shared" si="48"/>
        <v>#DIV/0!</v>
      </c>
      <c r="CD30" s="86" t="e">
        <f t="shared" si="49"/>
        <v>#DIV/0!</v>
      </c>
      <c r="CE30" s="86" t="e">
        <f t="shared" si="50"/>
        <v>#DIV/0!</v>
      </c>
    </row>
    <row r="31" spans="1:83" x14ac:dyDescent="0.25">
      <c r="N31" s="80"/>
      <c r="O31" s="335">
        <f>'Child Enrollment'!B30</f>
        <v>0</v>
      </c>
      <c r="P31" s="25">
        <f>COUNTIFS('BIR Data Entry'!B:B,'Child Enrollment'!B30,'BIR Data Entry'!C:C,$P$2)</f>
        <v>0</v>
      </c>
      <c r="Q31" s="24">
        <f>COUNTIFS('BIR Data Entry'!B:B,'Child Enrollment'!B30,'BIR Data Entry'!C:C,$Q$2)</f>
        <v>0</v>
      </c>
      <c r="R31" s="24">
        <f>COUNTIFS('BIR Data Entry'!B:B,'Child Enrollment'!B30,'BIR Data Entry'!C:C,$R$2)</f>
        <v>0</v>
      </c>
      <c r="S31" s="24">
        <f>COUNTIFS('BIR Data Entry'!B:B,'Child Enrollment'!B30,'BIR Data Entry'!C:C,$S$2)</f>
        <v>0</v>
      </c>
      <c r="T31" s="24">
        <f>COUNTIFS('BIR Data Entry'!B:B,'Child Enrollment'!B30,'BIR Data Entry'!C:C,$T$2)</f>
        <v>0</v>
      </c>
      <c r="U31" s="24">
        <f>COUNTIFS('BIR Data Entry'!B:B,'Child Enrollment'!B30,'BIR Data Entry'!C:C,$U$2)</f>
        <v>0</v>
      </c>
      <c r="V31" s="24">
        <f>COUNTIFS('BIR Data Entry'!B:B,'Child Enrollment'!B30,'BIR Data Entry'!C:C,$V$2)</f>
        <v>0</v>
      </c>
      <c r="W31" s="24">
        <f>COUNTIFS('BIR Data Entry'!B:B,'Child Enrollment'!B30,'BIR Data Entry'!C:C,$W$2)</f>
        <v>0</v>
      </c>
      <c r="X31" s="24">
        <f>COUNTIFS('BIR Data Entry'!B:B,'Child Enrollment'!B30,'BIR Data Entry'!C:C,$X$2)</f>
        <v>0</v>
      </c>
      <c r="Y31" s="24">
        <f>COUNTIFS('BIR Data Entry'!B:B,'Child Enrollment'!B30,'BIR Data Entry'!C:C,$Y$2)</f>
        <v>0</v>
      </c>
      <c r="Z31" s="24">
        <f>COUNTIFS('BIR Data Entry'!B:B,'Child Enrollment'!B30,'BIR Data Entry'!C:C,$Z$2)</f>
        <v>0</v>
      </c>
      <c r="AA31" s="239">
        <f>COUNTIFS('BIR Data Entry'!B:B,'Child Enrollment'!B30,'BIR Data Entry'!C:C,$AA$2)</f>
        <v>0</v>
      </c>
      <c r="AB31" s="68">
        <f t="shared" si="0"/>
        <v>0</v>
      </c>
      <c r="AC31" s="249">
        <f>'Child Enrollment'!C30</f>
        <v>0</v>
      </c>
      <c r="AD31" s="1">
        <f>'Child Enrollment'!D30</f>
        <v>0</v>
      </c>
      <c r="AE31" s="249">
        <f>'Child Enrollment'!E30</f>
        <v>0</v>
      </c>
      <c r="AF31" s="249">
        <f>'Child Enrollment'!F30</f>
        <v>0</v>
      </c>
      <c r="AG31" s="249" t="str">
        <f>IF('Child Enrollment'!F30="Not Hispanic or Latino", 'Child Enrollment'!G30, "")</f>
        <v/>
      </c>
      <c r="AM31"/>
      <c r="AN31"/>
      <c r="AO31"/>
      <c r="AP31"/>
      <c r="AY31" s="301">
        <f>SUM(AY29:AY30)</f>
        <v>0</v>
      </c>
      <c r="AZ31" s="301">
        <f>SUM(AZ29:AZ30)</f>
        <v>0</v>
      </c>
      <c r="BA31" s="301">
        <f>SUM(BA29:BA30)</f>
        <v>0</v>
      </c>
      <c r="BD31" t="str">
        <f t="shared" si="36"/>
        <v>Quiet time/Nap</v>
      </c>
      <c r="BE31" s="1">
        <f>COUNTIFS('BIR Data Entry'!$G:$G,'Do Not Use'!$BD31,'BIR Data Entry'!$C:$C,'Do Not Use'!BE$19)</f>
        <v>0</v>
      </c>
      <c r="BF31" s="1">
        <f>COUNTIFS('BIR Data Entry'!$G:$G,'Do Not Use'!$BD31,'BIR Data Entry'!$C:$C,'Do Not Use'!BF$19)</f>
        <v>0</v>
      </c>
      <c r="BG31" s="1">
        <f>COUNTIFS('BIR Data Entry'!$G:$G,'Do Not Use'!$BD31,'BIR Data Entry'!$C:$C,'Do Not Use'!BG$19)</f>
        <v>0</v>
      </c>
      <c r="BH31" s="1">
        <f>COUNTIFS('BIR Data Entry'!$G:$G,'Do Not Use'!$BD31,'BIR Data Entry'!$C:$C,'Do Not Use'!BH$19)</f>
        <v>0</v>
      </c>
      <c r="BI31" s="1">
        <f>COUNTIFS('BIR Data Entry'!$G:$G,'Do Not Use'!$BD31,'BIR Data Entry'!$C:$C,'Do Not Use'!BI$19)</f>
        <v>0</v>
      </c>
      <c r="BJ31" s="1">
        <f>COUNTIFS('BIR Data Entry'!$G:$G,'Do Not Use'!$BD31,'BIR Data Entry'!$C:$C,'Do Not Use'!BJ$19)</f>
        <v>0</v>
      </c>
      <c r="BK31" s="1">
        <f>COUNTIFS('BIR Data Entry'!$G:$G,'Do Not Use'!$BD31,'BIR Data Entry'!$C:$C,'Do Not Use'!BK$19)</f>
        <v>0</v>
      </c>
      <c r="BL31" s="1">
        <f>COUNTIFS('BIR Data Entry'!$G:$G,'Do Not Use'!$BD31,'BIR Data Entry'!$C:$C,'Do Not Use'!BL$19)</f>
        <v>0</v>
      </c>
      <c r="BM31" s="1">
        <f>COUNTIFS('BIR Data Entry'!$G:$G,'Do Not Use'!$BD31,'BIR Data Entry'!$C:$C,'Do Not Use'!BM$19)</f>
        <v>0</v>
      </c>
      <c r="BN31" s="1">
        <f>COUNTIFS('BIR Data Entry'!$G:$G,'Do Not Use'!$BD31,'BIR Data Entry'!$C:$C,'Do Not Use'!BN$19)</f>
        <v>0</v>
      </c>
      <c r="BO31" s="1">
        <f>COUNTIFS('BIR Data Entry'!$G:$G,'Do Not Use'!$BD31,'BIR Data Entry'!$C:$C,'Do Not Use'!BO$19)</f>
        <v>0</v>
      </c>
      <c r="BP31" s="1">
        <f>COUNTIFS('BIR Data Entry'!$G:$G,'Do Not Use'!$BD31,'BIR Data Entry'!$C:$C,'Do Not Use'!BP$19)</f>
        <v>0</v>
      </c>
      <c r="BQ31" s="82">
        <f t="shared" si="37"/>
        <v>0</v>
      </c>
      <c r="BS31" t="str">
        <f t="shared" si="38"/>
        <v>Quiet time/Nap</v>
      </c>
      <c r="BT31" s="86" t="e">
        <f t="shared" si="39"/>
        <v>#DIV/0!</v>
      </c>
      <c r="BU31" s="86" t="e">
        <f t="shared" si="40"/>
        <v>#DIV/0!</v>
      </c>
      <c r="BV31" s="86" t="e">
        <f t="shared" si="41"/>
        <v>#DIV/0!</v>
      </c>
      <c r="BW31" s="86" t="e">
        <f t="shared" si="42"/>
        <v>#DIV/0!</v>
      </c>
      <c r="BX31" s="86" t="e">
        <f t="shared" si="43"/>
        <v>#DIV/0!</v>
      </c>
      <c r="BY31" s="86" t="e">
        <f t="shared" si="44"/>
        <v>#DIV/0!</v>
      </c>
      <c r="BZ31" s="86" t="e">
        <f t="shared" si="45"/>
        <v>#DIV/0!</v>
      </c>
      <c r="CA31" s="86" t="e">
        <f t="shared" si="46"/>
        <v>#DIV/0!</v>
      </c>
      <c r="CB31" s="86" t="e">
        <f t="shared" si="47"/>
        <v>#DIV/0!</v>
      </c>
      <c r="CC31" s="86" t="e">
        <f t="shared" si="48"/>
        <v>#DIV/0!</v>
      </c>
      <c r="CD31" s="86" t="e">
        <f t="shared" si="49"/>
        <v>#DIV/0!</v>
      </c>
      <c r="CE31" s="86" t="e">
        <f t="shared" si="50"/>
        <v>#DIV/0!</v>
      </c>
    </row>
    <row r="32" spans="1:83" x14ac:dyDescent="0.25">
      <c r="N32" s="80"/>
      <c r="O32" s="335">
        <f>'Child Enrollment'!B31</f>
        <v>0</v>
      </c>
      <c r="P32" s="25">
        <f>COUNTIFS('BIR Data Entry'!B:B,'Child Enrollment'!B31,'BIR Data Entry'!C:C,$P$2)</f>
        <v>0</v>
      </c>
      <c r="Q32" s="24">
        <f>COUNTIFS('BIR Data Entry'!B:B,'Child Enrollment'!B31,'BIR Data Entry'!C:C,$Q$2)</f>
        <v>0</v>
      </c>
      <c r="R32" s="24">
        <f>COUNTIFS('BIR Data Entry'!B:B,'Child Enrollment'!B31,'BIR Data Entry'!C:C,$R$2)</f>
        <v>0</v>
      </c>
      <c r="S32" s="24">
        <f>COUNTIFS('BIR Data Entry'!B:B,'Child Enrollment'!B31,'BIR Data Entry'!C:C,$S$2)</f>
        <v>0</v>
      </c>
      <c r="T32" s="24">
        <f>COUNTIFS('BIR Data Entry'!B:B,'Child Enrollment'!B31,'BIR Data Entry'!C:C,$T$2)</f>
        <v>0</v>
      </c>
      <c r="U32" s="24">
        <f>COUNTIFS('BIR Data Entry'!B:B,'Child Enrollment'!B31,'BIR Data Entry'!C:C,$U$2)</f>
        <v>0</v>
      </c>
      <c r="V32" s="24">
        <f>COUNTIFS('BIR Data Entry'!B:B,'Child Enrollment'!B31,'BIR Data Entry'!C:C,$V$2)</f>
        <v>0</v>
      </c>
      <c r="W32" s="24">
        <f>COUNTIFS('BIR Data Entry'!B:B,'Child Enrollment'!B31,'BIR Data Entry'!C:C,$W$2)</f>
        <v>0</v>
      </c>
      <c r="X32" s="24">
        <f>COUNTIFS('BIR Data Entry'!B:B,'Child Enrollment'!B31,'BIR Data Entry'!C:C,$X$2)</f>
        <v>0</v>
      </c>
      <c r="Y32" s="24">
        <f>COUNTIFS('BIR Data Entry'!B:B,'Child Enrollment'!B31,'BIR Data Entry'!C:C,$Y$2)</f>
        <v>0</v>
      </c>
      <c r="Z32" s="24">
        <f>COUNTIFS('BIR Data Entry'!B:B,'Child Enrollment'!B31,'BIR Data Entry'!C:C,$Z$2)</f>
        <v>0</v>
      </c>
      <c r="AA32" s="239">
        <f>COUNTIFS('BIR Data Entry'!B:B,'Child Enrollment'!B31,'BIR Data Entry'!C:C,$AA$2)</f>
        <v>0</v>
      </c>
      <c r="AB32" s="68">
        <f t="shared" si="0"/>
        <v>0</v>
      </c>
      <c r="AC32" s="249">
        <f>'Child Enrollment'!C31</f>
        <v>0</v>
      </c>
      <c r="AD32" s="1">
        <f>'Child Enrollment'!D31</f>
        <v>0</v>
      </c>
      <c r="AE32" s="249">
        <f>'Child Enrollment'!E31</f>
        <v>0</v>
      </c>
      <c r="AF32" s="249">
        <f>'Child Enrollment'!F31</f>
        <v>0</v>
      </c>
      <c r="AG32" s="249" t="str">
        <f>IF('Child Enrollment'!F31="Not Hispanic or Latino", 'Child Enrollment'!G31, "")</f>
        <v/>
      </c>
      <c r="AI32" s="307" t="s">
        <v>71</v>
      </c>
      <c r="AJ32" s="293" t="str">
        <f>G2</f>
        <v>August</v>
      </c>
      <c r="AK32" s="293" t="str">
        <f>G3</f>
        <v>September</v>
      </c>
      <c r="AL32" s="293" t="str">
        <f>G4</f>
        <v>October</v>
      </c>
      <c r="AM32" s="293" t="str">
        <f>G5</f>
        <v>November</v>
      </c>
      <c r="AN32" s="293" t="str">
        <f>G6</f>
        <v>December</v>
      </c>
      <c r="AO32" s="293" t="str">
        <f>G7</f>
        <v>January</v>
      </c>
      <c r="AP32" s="293" t="str">
        <f>G8</f>
        <v>February</v>
      </c>
      <c r="AQ32" s="293" t="str">
        <f>G9</f>
        <v>March</v>
      </c>
      <c r="AR32" s="293" t="str">
        <f>G10</f>
        <v>April</v>
      </c>
      <c r="AS32" s="293" t="str">
        <f>G11</f>
        <v>May</v>
      </c>
      <c r="AT32" s="293" t="str">
        <f>G12</f>
        <v>June</v>
      </c>
      <c r="AU32" s="293" t="str">
        <f>G13</f>
        <v>July</v>
      </c>
      <c r="AV32" s="292" t="s">
        <v>16</v>
      </c>
      <c r="BD32" t="str">
        <f t="shared" si="36"/>
        <v>Self-care/Bathroom</v>
      </c>
      <c r="BE32" s="1">
        <f>COUNTIFS('BIR Data Entry'!$G:$G,'Do Not Use'!$BD32,'BIR Data Entry'!$C:$C,'Do Not Use'!BE$19)</f>
        <v>0</v>
      </c>
      <c r="BF32" s="1">
        <f>COUNTIFS('BIR Data Entry'!$G:$G,'Do Not Use'!$BD32,'BIR Data Entry'!$C:$C,'Do Not Use'!BF$19)</f>
        <v>0</v>
      </c>
      <c r="BG32" s="1">
        <f>COUNTIFS('BIR Data Entry'!$G:$G,'Do Not Use'!$BD32,'BIR Data Entry'!$C:$C,'Do Not Use'!BG$19)</f>
        <v>0</v>
      </c>
      <c r="BH32" s="1">
        <f>COUNTIFS('BIR Data Entry'!$G:$G,'Do Not Use'!$BD32,'BIR Data Entry'!$C:$C,'Do Not Use'!BH$19)</f>
        <v>0</v>
      </c>
      <c r="BI32" s="1">
        <f>COUNTIFS('BIR Data Entry'!$G:$G,'Do Not Use'!$BD32,'BIR Data Entry'!$C:$C,'Do Not Use'!BI$19)</f>
        <v>0</v>
      </c>
      <c r="BJ32" s="1">
        <f>COUNTIFS('BIR Data Entry'!$G:$G,'Do Not Use'!$BD32,'BIR Data Entry'!$C:$C,'Do Not Use'!BJ$19)</f>
        <v>0</v>
      </c>
      <c r="BK32" s="1">
        <f>COUNTIFS('BIR Data Entry'!$G:$G,'Do Not Use'!$BD32,'BIR Data Entry'!$C:$C,'Do Not Use'!BK$19)</f>
        <v>0</v>
      </c>
      <c r="BL32" s="1">
        <f>COUNTIFS('BIR Data Entry'!$G:$G,'Do Not Use'!$BD32,'BIR Data Entry'!$C:$C,'Do Not Use'!BL$19)</f>
        <v>0</v>
      </c>
      <c r="BM32" s="1">
        <f>COUNTIFS('BIR Data Entry'!$G:$G,'Do Not Use'!$BD32,'BIR Data Entry'!$C:$C,'Do Not Use'!BM$19)</f>
        <v>0</v>
      </c>
      <c r="BN32" s="1">
        <f>COUNTIFS('BIR Data Entry'!$G:$G,'Do Not Use'!$BD32,'BIR Data Entry'!$C:$C,'Do Not Use'!BN$19)</f>
        <v>0</v>
      </c>
      <c r="BO32" s="1">
        <f>COUNTIFS('BIR Data Entry'!$G:$G,'Do Not Use'!$BD32,'BIR Data Entry'!$C:$C,'Do Not Use'!BO$19)</f>
        <v>0</v>
      </c>
      <c r="BP32" s="1">
        <f>COUNTIFS('BIR Data Entry'!$G:$G,'Do Not Use'!$BD32,'BIR Data Entry'!$C:$C,'Do Not Use'!BP$19)</f>
        <v>0</v>
      </c>
      <c r="BQ32" s="82">
        <f t="shared" si="37"/>
        <v>0</v>
      </c>
      <c r="BS32" t="str">
        <f t="shared" si="38"/>
        <v>Self-care/Bathroom</v>
      </c>
      <c r="BT32" s="86" t="e">
        <f t="shared" si="39"/>
        <v>#DIV/0!</v>
      </c>
      <c r="BU32" s="86" t="e">
        <f t="shared" si="40"/>
        <v>#DIV/0!</v>
      </c>
      <c r="BV32" s="86" t="e">
        <f t="shared" si="41"/>
        <v>#DIV/0!</v>
      </c>
      <c r="BW32" s="86" t="e">
        <f t="shared" si="42"/>
        <v>#DIV/0!</v>
      </c>
      <c r="BX32" s="86" t="e">
        <f t="shared" si="43"/>
        <v>#DIV/0!</v>
      </c>
      <c r="BY32" s="86" t="e">
        <f t="shared" si="44"/>
        <v>#DIV/0!</v>
      </c>
      <c r="BZ32" s="86" t="e">
        <f t="shared" si="45"/>
        <v>#DIV/0!</v>
      </c>
      <c r="CA32" s="86" t="e">
        <f t="shared" si="46"/>
        <v>#DIV/0!</v>
      </c>
      <c r="CB32" s="86" t="e">
        <f t="shared" si="47"/>
        <v>#DIV/0!</v>
      </c>
      <c r="CC32" s="86" t="e">
        <f t="shared" si="48"/>
        <v>#DIV/0!</v>
      </c>
      <c r="CD32" s="86" t="e">
        <f t="shared" si="49"/>
        <v>#DIV/0!</v>
      </c>
      <c r="CE32" s="86" t="e">
        <f t="shared" si="50"/>
        <v>#DIV/0!</v>
      </c>
    </row>
    <row r="33" spans="15:83" x14ac:dyDescent="0.25">
      <c r="O33" s="335">
        <f>'Child Enrollment'!B32</f>
        <v>0</v>
      </c>
      <c r="P33" s="25">
        <f>COUNTIFS('BIR Data Entry'!B:B,'Child Enrollment'!B32,'BIR Data Entry'!C:C,$P$2)</f>
        <v>0</v>
      </c>
      <c r="Q33" s="24">
        <f>COUNTIFS('BIR Data Entry'!B:B,'Child Enrollment'!B32,'BIR Data Entry'!C:C,$Q$2)</f>
        <v>0</v>
      </c>
      <c r="R33" s="24">
        <f>COUNTIFS('BIR Data Entry'!B:B,'Child Enrollment'!B32,'BIR Data Entry'!C:C,$R$2)</f>
        <v>0</v>
      </c>
      <c r="S33" s="24">
        <f>COUNTIFS('BIR Data Entry'!B:B,'Child Enrollment'!B32,'BIR Data Entry'!C:C,$S$2)</f>
        <v>0</v>
      </c>
      <c r="T33" s="24">
        <f>COUNTIFS('BIR Data Entry'!B:B,'Child Enrollment'!B32,'BIR Data Entry'!C:C,$T$2)</f>
        <v>0</v>
      </c>
      <c r="U33" s="24">
        <f>COUNTIFS('BIR Data Entry'!B:B,'Child Enrollment'!B32,'BIR Data Entry'!C:C,$U$2)</f>
        <v>0</v>
      </c>
      <c r="V33" s="24">
        <f>COUNTIFS('BIR Data Entry'!B:B,'Child Enrollment'!B32,'BIR Data Entry'!C:C,$V$2)</f>
        <v>0</v>
      </c>
      <c r="W33" s="24">
        <f>COUNTIFS('BIR Data Entry'!B:B,'Child Enrollment'!B32,'BIR Data Entry'!C:C,$W$2)</f>
        <v>0</v>
      </c>
      <c r="X33" s="24">
        <f>COUNTIFS('BIR Data Entry'!B:B,'Child Enrollment'!B32,'BIR Data Entry'!C:C,$X$2)</f>
        <v>0</v>
      </c>
      <c r="Y33" s="24">
        <f>COUNTIFS('BIR Data Entry'!B:B,'Child Enrollment'!B32,'BIR Data Entry'!C:C,$Y$2)</f>
        <v>0</v>
      </c>
      <c r="Z33" s="24">
        <f>COUNTIFS('BIR Data Entry'!B:B,'Child Enrollment'!B32,'BIR Data Entry'!C:C,$Z$2)</f>
        <v>0</v>
      </c>
      <c r="AA33" s="239">
        <f>COUNTIFS('BIR Data Entry'!B:B,'Child Enrollment'!B32,'BIR Data Entry'!C:C,$AA$2)</f>
        <v>0</v>
      </c>
      <c r="AB33" s="68">
        <f t="shared" si="0"/>
        <v>0</v>
      </c>
      <c r="AC33" s="249">
        <f>'Child Enrollment'!C32</f>
        <v>0</v>
      </c>
      <c r="AD33" s="1">
        <f>'Child Enrollment'!D32</f>
        <v>0</v>
      </c>
      <c r="AE33" s="249">
        <f>'Child Enrollment'!E32</f>
        <v>0</v>
      </c>
      <c r="AF33" s="249">
        <f>'Child Enrollment'!F32</f>
        <v>0</v>
      </c>
      <c r="AG33" s="249" t="str">
        <f>IF('Child Enrollment'!F32="Not Hispanic or Latino", 'Child Enrollment'!G32, "")</f>
        <v/>
      </c>
      <c r="AI33" s="303" t="s">
        <v>31</v>
      </c>
      <c r="AJ33" s="25">
        <f t="shared" ref="AJ33:AU34" si="51">SUMIFS(P$3:P$176,P$3:P$176,"&lt;&gt;0",$AC$3:$AC$176,$AI33)</f>
        <v>0</v>
      </c>
      <c r="AK33" s="25">
        <f t="shared" si="51"/>
        <v>0</v>
      </c>
      <c r="AL33" s="25">
        <f t="shared" si="51"/>
        <v>0</v>
      </c>
      <c r="AM33" s="25">
        <f t="shared" si="51"/>
        <v>0</v>
      </c>
      <c r="AN33" s="25">
        <f t="shared" si="51"/>
        <v>0</v>
      </c>
      <c r="AO33" s="25">
        <f t="shared" si="51"/>
        <v>0</v>
      </c>
      <c r="AP33" s="25">
        <f t="shared" si="51"/>
        <v>0</v>
      </c>
      <c r="AQ33" s="25">
        <f t="shared" si="51"/>
        <v>0</v>
      </c>
      <c r="AR33" s="25">
        <f t="shared" si="51"/>
        <v>0</v>
      </c>
      <c r="AS33" s="25">
        <f t="shared" si="51"/>
        <v>0</v>
      </c>
      <c r="AT33" s="25">
        <f t="shared" si="51"/>
        <v>0</v>
      </c>
      <c r="AU33" s="25">
        <f t="shared" si="51"/>
        <v>0</v>
      </c>
      <c r="AV33" s="32">
        <f>SUM(AJ33:AU33)</f>
        <v>0</v>
      </c>
      <c r="BD33" t="str">
        <f t="shared" si="36"/>
        <v>Small group activity</v>
      </c>
      <c r="BE33" s="1">
        <f>COUNTIFS('BIR Data Entry'!$G:$G,'Do Not Use'!$BD33,'BIR Data Entry'!$C:$C,'Do Not Use'!BE$19)</f>
        <v>0</v>
      </c>
      <c r="BF33" s="1">
        <f>COUNTIFS('BIR Data Entry'!$G:$G,'Do Not Use'!$BD33,'BIR Data Entry'!$C:$C,'Do Not Use'!BF$19)</f>
        <v>0</v>
      </c>
      <c r="BG33" s="1">
        <f>COUNTIFS('BIR Data Entry'!$G:$G,'Do Not Use'!$BD33,'BIR Data Entry'!$C:$C,'Do Not Use'!BG$19)</f>
        <v>0</v>
      </c>
      <c r="BH33" s="1">
        <f>COUNTIFS('BIR Data Entry'!$G:$G,'Do Not Use'!$BD33,'BIR Data Entry'!$C:$C,'Do Not Use'!BH$19)</f>
        <v>0</v>
      </c>
      <c r="BI33" s="1">
        <f>COUNTIFS('BIR Data Entry'!$G:$G,'Do Not Use'!$BD33,'BIR Data Entry'!$C:$C,'Do Not Use'!BI$19)</f>
        <v>0</v>
      </c>
      <c r="BJ33" s="1">
        <f>COUNTIFS('BIR Data Entry'!$G:$G,'Do Not Use'!$BD33,'BIR Data Entry'!$C:$C,'Do Not Use'!BJ$19)</f>
        <v>0</v>
      </c>
      <c r="BK33" s="1">
        <f>COUNTIFS('BIR Data Entry'!$G:$G,'Do Not Use'!$BD33,'BIR Data Entry'!$C:$C,'Do Not Use'!BK$19)</f>
        <v>0</v>
      </c>
      <c r="BL33" s="1">
        <f>COUNTIFS('BIR Data Entry'!$G:$G,'Do Not Use'!$BD33,'BIR Data Entry'!$C:$C,'Do Not Use'!BL$19)</f>
        <v>0</v>
      </c>
      <c r="BM33" s="1">
        <f>COUNTIFS('BIR Data Entry'!$G:$G,'Do Not Use'!$BD33,'BIR Data Entry'!$C:$C,'Do Not Use'!BM$19)</f>
        <v>0</v>
      </c>
      <c r="BN33" s="1">
        <f>COUNTIFS('BIR Data Entry'!$G:$G,'Do Not Use'!$BD33,'BIR Data Entry'!$C:$C,'Do Not Use'!BN$19)</f>
        <v>0</v>
      </c>
      <c r="BO33" s="1">
        <f>COUNTIFS('BIR Data Entry'!$G:$G,'Do Not Use'!$BD33,'BIR Data Entry'!$C:$C,'Do Not Use'!BO$19)</f>
        <v>0</v>
      </c>
      <c r="BP33" s="1">
        <f>COUNTIFS('BIR Data Entry'!$G:$G,'Do Not Use'!$BD33,'BIR Data Entry'!$C:$C,'Do Not Use'!BP$19)</f>
        <v>0</v>
      </c>
      <c r="BQ33" s="82">
        <f t="shared" si="37"/>
        <v>0</v>
      </c>
      <c r="BS33" t="str">
        <f t="shared" si="38"/>
        <v>Small group activity</v>
      </c>
      <c r="BT33" s="86" t="e">
        <f t="shared" si="39"/>
        <v>#DIV/0!</v>
      </c>
      <c r="BU33" s="86" t="e">
        <f t="shared" si="40"/>
        <v>#DIV/0!</v>
      </c>
      <c r="BV33" s="86" t="e">
        <f t="shared" si="41"/>
        <v>#DIV/0!</v>
      </c>
      <c r="BW33" s="86" t="e">
        <f t="shared" si="42"/>
        <v>#DIV/0!</v>
      </c>
      <c r="BX33" s="86" t="e">
        <f t="shared" si="43"/>
        <v>#DIV/0!</v>
      </c>
      <c r="BY33" s="86" t="e">
        <f t="shared" si="44"/>
        <v>#DIV/0!</v>
      </c>
      <c r="BZ33" s="86" t="e">
        <f t="shared" si="45"/>
        <v>#DIV/0!</v>
      </c>
      <c r="CA33" s="86" t="e">
        <f t="shared" si="46"/>
        <v>#DIV/0!</v>
      </c>
      <c r="CB33" s="86" t="e">
        <f t="shared" si="47"/>
        <v>#DIV/0!</v>
      </c>
      <c r="CC33" s="86" t="e">
        <f t="shared" si="48"/>
        <v>#DIV/0!</v>
      </c>
      <c r="CD33" s="86" t="e">
        <f t="shared" si="49"/>
        <v>#DIV/0!</v>
      </c>
      <c r="CE33" s="86" t="e">
        <f t="shared" si="50"/>
        <v>#DIV/0!</v>
      </c>
    </row>
    <row r="34" spans="15:83" x14ac:dyDescent="0.25">
      <c r="O34" s="335">
        <f>'Child Enrollment'!B33</f>
        <v>0</v>
      </c>
      <c r="P34" s="25">
        <f>COUNTIFS('BIR Data Entry'!B:B,'Child Enrollment'!B33,'BIR Data Entry'!C:C,$P$2)</f>
        <v>0</v>
      </c>
      <c r="Q34" s="24">
        <f>COUNTIFS('BIR Data Entry'!B:B,'Child Enrollment'!B33,'BIR Data Entry'!C:C,$Q$2)</f>
        <v>0</v>
      </c>
      <c r="R34" s="24">
        <f>COUNTIFS('BIR Data Entry'!B:B,'Child Enrollment'!B33,'BIR Data Entry'!C:C,$R$2)</f>
        <v>0</v>
      </c>
      <c r="S34" s="24">
        <f>COUNTIFS('BIR Data Entry'!B:B,'Child Enrollment'!B33,'BIR Data Entry'!C:C,$S$2)</f>
        <v>0</v>
      </c>
      <c r="T34" s="24">
        <f>COUNTIFS('BIR Data Entry'!B:B,'Child Enrollment'!B33,'BIR Data Entry'!C:C,$T$2)</f>
        <v>0</v>
      </c>
      <c r="U34" s="24">
        <f>COUNTIFS('BIR Data Entry'!B:B,'Child Enrollment'!B33,'BIR Data Entry'!C:C,$U$2)</f>
        <v>0</v>
      </c>
      <c r="V34" s="24">
        <f>COUNTIFS('BIR Data Entry'!B:B,'Child Enrollment'!B33,'BIR Data Entry'!C:C,$V$2)</f>
        <v>0</v>
      </c>
      <c r="W34" s="24">
        <f>COUNTIFS('BIR Data Entry'!B:B,'Child Enrollment'!B33,'BIR Data Entry'!C:C,$W$2)</f>
        <v>0</v>
      </c>
      <c r="X34" s="24">
        <f>COUNTIFS('BIR Data Entry'!B:B,'Child Enrollment'!B33,'BIR Data Entry'!C:C,$X$2)</f>
        <v>0</v>
      </c>
      <c r="Y34" s="24">
        <f>COUNTIFS('BIR Data Entry'!B:B,'Child Enrollment'!B33,'BIR Data Entry'!C:C,$Y$2)</f>
        <v>0</v>
      </c>
      <c r="Z34" s="24">
        <f>COUNTIFS('BIR Data Entry'!B:B,'Child Enrollment'!B33,'BIR Data Entry'!C:C,$Z$2)</f>
        <v>0</v>
      </c>
      <c r="AA34" s="239">
        <f>COUNTIFS('BIR Data Entry'!B:B,'Child Enrollment'!B33,'BIR Data Entry'!C:C,$AA$2)</f>
        <v>0</v>
      </c>
      <c r="AB34" s="68">
        <f t="shared" si="0"/>
        <v>0</v>
      </c>
      <c r="AC34" s="249">
        <f>'Child Enrollment'!C33</f>
        <v>0</v>
      </c>
      <c r="AD34" s="1">
        <f>'Child Enrollment'!D33</f>
        <v>0</v>
      </c>
      <c r="AE34" s="249">
        <f>'Child Enrollment'!E33</f>
        <v>0</v>
      </c>
      <c r="AF34" s="249">
        <f>'Child Enrollment'!F33</f>
        <v>0</v>
      </c>
      <c r="AG34" s="249" t="str">
        <f>IF('Child Enrollment'!F33="Not Hispanic or Latino", 'Child Enrollment'!G33, "")</f>
        <v/>
      </c>
      <c r="AI34" s="302" t="s">
        <v>30</v>
      </c>
      <c r="AJ34" s="25">
        <f t="shared" si="51"/>
        <v>0</v>
      </c>
      <c r="AK34" s="25">
        <f t="shared" si="51"/>
        <v>0</v>
      </c>
      <c r="AL34" s="25">
        <f t="shared" si="51"/>
        <v>0</v>
      </c>
      <c r="AM34" s="25">
        <f t="shared" si="51"/>
        <v>0</v>
      </c>
      <c r="AN34" s="25">
        <f t="shared" si="51"/>
        <v>0</v>
      </c>
      <c r="AO34" s="25">
        <f t="shared" si="51"/>
        <v>0</v>
      </c>
      <c r="AP34" s="25">
        <f t="shared" si="51"/>
        <v>0</v>
      </c>
      <c r="AQ34" s="25">
        <f t="shared" si="51"/>
        <v>0</v>
      </c>
      <c r="AR34" s="25">
        <f t="shared" si="51"/>
        <v>0</v>
      </c>
      <c r="AS34" s="25">
        <f t="shared" si="51"/>
        <v>0</v>
      </c>
      <c r="AT34" s="25">
        <f t="shared" si="51"/>
        <v>0</v>
      </c>
      <c r="AU34" s="25">
        <f t="shared" si="51"/>
        <v>0</v>
      </c>
      <c r="AV34" s="32">
        <f>SUM(AJ34:AU34)</f>
        <v>0</v>
      </c>
      <c r="BD34" t="str">
        <f t="shared" si="36"/>
        <v>Special activity</v>
      </c>
      <c r="BE34" s="1">
        <f>COUNTIFS('BIR Data Entry'!$G:$G,'Do Not Use'!$BD34,'BIR Data Entry'!$C:$C,'Do Not Use'!BE$19)</f>
        <v>0</v>
      </c>
      <c r="BF34" s="1">
        <f>COUNTIFS('BIR Data Entry'!$G:$G,'Do Not Use'!$BD34,'BIR Data Entry'!$C:$C,'Do Not Use'!BF$19)</f>
        <v>0</v>
      </c>
      <c r="BG34" s="1">
        <f>COUNTIFS('BIR Data Entry'!$G:$G,'Do Not Use'!$BD34,'BIR Data Entry'!$C:$C,'Do Not Use'!BG$19)</f>
        <v>0</v>
      </c>
      <c r="BH34" s="1">
        <f>COUNTIFS('BIR Data Entry'!$G:$G,'Do Not Use'!$BD34,'BIR Data Entry'!$C:$C,'Do Not Use'!BH$19)</f>
        <v>0</v>
      </c>
      <c r="BI34" s="1">
        <f>COUNTIFS('BIR Data Entry'!$G:$G,'Do Not Use'!$BD34,'BIR Data Entry'!$C:$C,'Do Not Use'!BI$19)</f>
        <v>0</v>
      </c>
      <c r="BJ34" s="1">
        <f>COUNTIFS('BIR Data Entry'!$G:$G,'Do Not Use'!$BD34,'BIR Data Entry'!$C:$C,'Do Not Use'!BJ$19)</f>
        <v>0</v>
      </c>
      <c r="BK34" s="1">
        <f>COUNTIFS('BIR Data Entry'!$G:$G,'Do Not Use'!$BD34,'BIR Data Entry'!$C:$C,'Do Not Use'!BK$19)</f>
        <v>0</v>
      </c>
      <c r="BL34" s="1">
        <f>COUNTIFS('BIR Data Entry'!$G:$G,'Do Not Use'!$BD34,'BIR Data Entry'!$C:$C,'Do Not Use'!BL$19)</f>
        <v>0</v>
      </c>
      <c r="BM34" s="1">
        <f>COUNTIFS('BIR Data Entry'!$G:$G,'Do Not Use'!$BD34,'BIR Data Entry'!$C:$C,'Do Not Use'!BM$19)</f>
        <v>0</v>
      </c>
      <c r="BN34" s="1">
        <f>COUNTIFS('BIR Data Entry'!$G:$G,'Do Not Use'!$BD34,'BIR Data Entry'!$C:$C,'Do Not Use'!BN$19)</f>
        <v>0</v>
      </c>
      <c r="BO34" s="1">
        <f>COUNTIFS('BIR Data Entry'!$G:$G,'Do Not Use'!$BD34,'BIR Data Entry'!$C:$C,'Do Not Use'!BO$19)</f>
        <v>0</v>
      </c>
      <c r="BP34" s="1">
        <f>COUNTIFS('BIR Data Entry'!$G:$G,'Do Not Use'!$BD34,'BIR Data Entry'!$C:$C,'Do Not Use'!BP$19)</f>
        <v>0</v>
      </c>
      <c r="BQ34" s="82">
        <f t="shared" si="37"/>
        <v>0</v>
      </c>
      <c r="BS34" t="str">
        <f t="shared" si="38"/>
        <v>Special activity</v>
      </c>
      <c r="BT34" s="86" t="e">
        <f t="shared" si="39"/>
        <v>#DIV/0!</v>
      </c>
      <c r="BU34" s="86" t="e">
        <f t="shared" si="40"/>
        <v>#DIV/0!</v>
      </c>
      <c r="BV34" s="86" t="e">
        <f t="shared" si="41"/>
        <v>#DIV/0!</v>
      </c>
      <c r="BW34" s="86" t="e">
        <f t="shared" si="42"/>
        <v>#DIV/0!</v>
      </c>
      <c r="BX34" s="86" t="e">
        <f t="shared" si="43"/>
        <v>#DIV/0!</v>
      </c>
      <c r="BY34" s="86" t="e">
        <f t="shared" si="44"/>
        <v>#DIV/0!</v>
      </c>
      <c r="BZ34" s="86" t="e">
        <f t="shared" si="45"/>
        <v>#DIV/0!</v>
      </c>
      <c r="CA34" s="86" t="e">
        <f t="shared" si="46"/>
        <v>#DIV/0!</v>
      </c>
      <c r="CB34" s="86" t="e">
        <f t="shared" si="47"/>
        <v>#DIV/0!</v>
      </c>
      <c r="CC34" s="86" t="e">
        <f t="shared" si="48"/>
        <v>#DIV/0!</v>
      </c>
      <c r="CD34" s="86" t="e">
        <f t="shared" si="49"/>
        <v>#DIV/0!</v>
      </c>
      <c r="CE34" s="86" t="e">
        <f t="shared" si="50"/>
        <v>#DIV/0!</v>
      </c>
    </row>
    <row r="35" spans="15:83" x14ac:dyDescent="0.25">
      <c r="O35" s="335">
        <f>'Child Enrollment'!B34</f>
        <v>0</v>
      </c>
      <c r="P35" s="25">
        <f>COUNTIFS('BIR Data Entry'!B:B,'Child Enrollment'!B34,'BIR Data Entry'!C:C,$P$2)</f>
        <v>0</v>
      </c>
      <c r="Q35" s="24">
        <f>COUNTIFS('BIR Data Entry'!B:B,'Child Enrollment'!B34,'BIR Data Entry'!C:C,$Q$2)</f>
        <v>0</v>
      </c>
      <c r="R35" s="24">
        <f>COUNTIFS('BIR Data Entry'!B:B,'Child Enrollment'!B34,'BIR Data Entry'!C:C,$R$2)</f>
        <v>0</v>
      </c>
      <c r="S35" s="24">
        <f>COUNTIFS('BIR Data Entry'!B:B,'Child Enrollment'!B34,'BIR Data Entry'!C:C,$S$2)</f>
        <v>0</v>
      </c>
      <c r="T35" s="24">
        <f>COUNTIFS('BIR Data Entry'!B:B,'Child Enrollment'!B34,'BIR Data Entry'!C:C,$T$2)</f>
        <v>0</v>
      </c>
      <c r="U35" s="24">
        <f>COUNTIFS('BIR Data Entry'!B:B,'Child Enrollment'!B34,'BIR Data Entry'!C:C,$U$2)</f>
        <v>0</v>
      </c>
      <c r="V35" s="24">
        <f>COUNTIFS('BIR Data Entry'!B:B,'Child Enrollment'!B34,'BIR Data Entry'!C:C,$V$2)</f>
        <v>0</v>
      </c>
      <c r="W35" s="24">
        <f>COUNTIFS('BIR Data Entry'!B:B,'Child Enrollment'!B34,'BIR Data Entry'!C:C,$W$2)</f>
        <v>0</v>
      </c>
      <c r="X35" s="24">
        <f>COUNTIFS('BIR Data Entry'!B:B,'Child Enrollment'!B34,'BIR Data Entry'!C:C,$X$2)</f>
        <v>0</v>
      </c>
      <c r="Y35" s="24">
        <f>COUNTIFS('BIR Data Entry'!B:B,'Child Enrollment'!B34,'BIR Data Entry'!C:C,$Y$2)</f>
        <v>0</v>
      </c>
      <c r="Z35" s="24">
        <f>COUNTIFS('BIR Data Entry'!B:B,'Child Enrollment'!B34,'BIR Data Entry'!C:C,$Z$2)</f>
        <v>0</v>
      </c>
      <c r="AA35" s="239">
        <f>COUNTIFS('BIR Data Entry'!B:B,'Child Enrollment'!B34,'BIR Data Entry'!C:C,$AA$2)</f>
        <v>0</v>
      </c>
      <c r="AB35" s="68">
        <f t="shared" ref="AB35:AB66" si="52">SUM(P35:AA35)</f>
        <v>0</v>
      </c>
      <c r="AC35" s="249">
        <f>'Child Enrollment'!C34</f>
        <v>0</v>
      </c>
      <c r="AD35" s="1">
        <f>'Child Enrollment'!D34</f>
        <v>0</v>
      </c>
      <c r="AE35" s="249">
        <f>'Child Enrollment'!E34</f>
        <v>0</v>
      </c>
      <c r="AF35" s="249">
        <f>'Child Enrollment'!F34</f>
        <v>0</v>
      </c>
      <c r="AG35" s="249" t="str">
        <f>IF('Child Enrollment'!F34="Not Hispanic or Latino", 'Child Enrollment'!G34, "")</f>
        <v/>
      </c>
      <c r="BD35" t="str">
        <f t="shared" si="36"/>
        <v>Therapy</v>
      </c>
      <c r="BE35" s="1">
        <f>COUNTIFS('BIR Data Entry'!$G:$G,'Do Not Use'!$BD35,'BIR Data Entry'!$C:$C,'Do Not Use'!BE$19)</f>
        <v>0</v>
      </c>
      <c r="BF35" s="1">
        <f>COUNTIFS('BIR Data Entry'!$G:$G,'Do Not Use'!$BD35,'BIR Data Entry'!$C:$C,'Do Not Use'!BF$19)</f>
        <v>0</v>
      </c>
      <c r="BG35" s="1">
        <f>COUNTIFS('BIR Data Entry'!$G:$G,'Do Not Use'!$BD35,'BIR Data Entry'!$C:$C,'Do Not Use'!BG$19)</f>
        <v>0</v>
      </c>
      <c r="BH35" s="1">
        <f>COUNTIFS('BIR Data Entry'!$G:$G,'Do Not Use'!$BD35,'BIR Data Entry'!$C:$C,'Do Not Use'!BH$19)</f>
        <v>0</v>
      </c>
      <c r="BI35" s="1">
        <f>COUNTIFS('BIR Data Entry'!$G:$G,'Do Not Use'!$BD35,'BIR Data Entry'!$C:$C,'Do Not Use'!BI$19)</f>
        <v>0</v>
      </c>
      <c r="BJ35" s="1">
        <f>COUNTIFS('BIR Data Entry'!$G:$G,'Do Not Use'!$BD35,'BIR Data Entry'!$C:$C,'Do Not Use'!BJ$19)</f>
        <v>0</v>
      </c>
      <c r="BK35" s="1">
        <f>COUNTIFS('BIR Data Entry'!$G:$G,'Do Not Use'!$BD35,'BIR Data Entry'!$C:$C,'Do Not Use'!BK$19)</f>
        <v>0</v>
      </c>
      <c r="BL35" s="1">
        <f>COUNTIFS('BIR Data Entry'!$G:$G,'Do Not Use'!$BD35,'BIR Data Entry'!$C:$C,'Do Not Use'!BL$19)</f>
        <v>0</v>
      </c>
      <c r="BM35" s="1">
        <f>COUNTIFS('BIR Data Entry'!$G:$G,'Do Not Use'!$BD35,'BIR Data Entry'!$C:$C,'Do Not Use'!BM$19)</f>
        <v>0</v>
      </c>
      <c r="BN35" s="1">
        <f>COUNTIFS('BIR Data Entry'!$G:$G,'Do Not Use'!$BD35,'BIR Data Entry'!$C:$C,'Do Not Use'!BN$19)</f>
        <v>0</v>
      </c>
      <c r="BO35" s="1">
        <f>COUNTIFS('BIR Data Entry'!$G:$G,'Do Not Use'!$BD35,'BIR Data Entry'!$C:$C,'Do Not Use'!BO$19)</f>
        <v>0</v>
      </c>
      <c r="BP35" s="1">
        <f>COUNTIFS('BIR Data Entry'!$G:$G,'Do Not Use'!$BD35,'BIR Data Entry'!$C:$C,'Do Not Use'!BP$19)</f>
        <v>0</v>
      </c>
      <c r="BQ35" s="82">
        <f t="shared" si="37"/>
        <v>0</v>
      </c>
      <c r="BS35" t="str">
        <f t="shared" si="38"/>
        <v>Therapy</v>
      </c>
      <c r="BT35" s="86" t="e">
        <f t="shared" si="39"/>
        <v>#DIV/0!</v>
      </c>
      <c r="BU35" s="86" t="e">
        <f t="shared" si="40"/>
        <v>#DIV/0!</v>
      </c>
      <c r="BV35" s="86" t="e">
        <f t="shared" si="41"/>
        <v>#DIV/0!</v>
      </c>
      <c r="BW35" s="86" t="e">
        <f t="shared" si="42"/>
        <v>#DIV/0!</v>
      </c>
      <c r="BX35" s="86" t="e">
        <f t="shared" si="43"/>
        <v>#DIV/0!</v>
      </c>
      <c r="BY35" s="86" t="e">
        <f t="shared" si="44"/>
        <v>#DIV/0!</v>
      </c>
      <c r="BZ35" s="86" t="e">
        <f t="shared" si="45"/>
        <v>#DIV/0!</v>
      </c>
      <c r="CA35" s="86" t="e">
        <f t="shared" si="46"/>
        <v>#DIV/0!</v>
      </c>
      <c r="CB35" s="86" t="e">
        <f t="shared" si="47"/>
        <v>#DIV/0!</v>
      </c>
      <c r="CC35" s="86" t="e">
        <f t="shared" si="48"/>
        <v>#DIV/0!</v>
      </c>
      <c r="CD35" s="86" t="e">
        <f t="shared" si="49"/>
        <v>#DIV/0!</v>
      </c>
      <c r="CE35" s="86" t="e">
        <f t="shared" si="50"/>
        <v>#DIV/0!</v>
      </c>
    </row>
    <row r="36" spans="15:83" x14ac:dyDescent="0.25">
      <c r="O36" s="335">
        <f>'Child Enrollment'!B35</f>
        <v>0</v>
      </c>
      <c r="P36" s="25">
        <f>COUNTIFS('BIR Data Entry'!B:B,'Child Enrollment'!B35,'BIR Data Entry'!C:C,$P$2)</f>
        <v>0</v>
      </c>
      <c r="Q36" s="24">
        <f>COUNTIFS('BIR Data Entry'!B:B,'Child Enrollment'!B35,'BIR Data Entry'!C:C,$Q$2)</f>
        <v>0</v>
      </c>
      <c r="R36" s="24">
        <f>COUNTIFS('BIR Data Entry'!B:B,'Child Enrollment'!B35,'BIR Data Entry'!C:C,$R$2)</f>
        <v>0</v>
      </c>
      <c r="S36" s="24">
        <f>COUNTIFS('BIR Data Entry'!B:B,'Child Enrollment'!B35,'BIR Data Entry'!C:C,$S$2)</f>
        <v>0</v>
      </c>
      <c r="T36" s="24">
        <f>COUNTIFS('BIR Data Entry'!B:B,'Child Enrollment'!B35,'BIR Data Entry'!C:C,$T$2)</f>
        <v>0</v>
      </c>
      <c r="U36" s="24">
        <f>COUNTIFS('BIR Data Entry'!B:B,'Child Enrollment'!B35,'BIR Data Entry'!C:C,$U$2)</f>
        <v>0</v>
      </c>
      <c r="V36" s="24">
        <f>COUNTIFS('BIR Data Entry'!B:B,'Child Enrollment'!B35,'BIR Data Entry'!C:C,$V$2)</f>
        <v>0</v>
      </c>
      <c r="W36" s="24">
        <f>COUNTIFS('BIR Data Entry'!B:B,'Child Enrollment'!B35,'BIR Data Entry'!C:C,$W$2)</f>
        <v>0</v>
      </c>
      <c r="X36" s="24">
        <f>COUNTIFS('BIR Data Entry'!B:B,'Child Enrollment'!B35,'BIR Data Entry'!C:C,$X$2)</f>
        <v>0</v>
      </c>
      <c r="Y36" s="24">
        <f>COUNTIFS('BIR Data Entry'!B:B,'Child Enrollment'!B35,'BIR Data Entry'!C:C,$Y$2)</f>
        <v>0</v>
      </c>
      <c r="Z36" s="24">
        <f>COUNTIFS('BIR Data Entry'!B:B,'Child Enrollment'!B35,'BIR Data Entry'!C:C,$Z$2)</f>
        <v>0</v>
      </c>
      <c r="AA36" s="239">
        <f>COUNTIFS('BIR Data Entry'!B:B,'Child Enrollment'!B35,'BIR Data Entry'!C:C,$AA$2)</f>
        <v>0</v>
      </c>
      <c r="AB36" s="68">
        <f t="shared" si="52"/>
        <v>0</v>
      </c>
      <c r="AC36" s="249">
        <f>'Child Enrollment'!C35</f>
        <v>0</v>
      </c>
      <c r="AD36" s="1">
        <f>'Child Enrollment'!D35</f>
        <v>0</v>
      </c>
      <c r="AE36" s="249">
        <f>'Child Enrollment'!E35</f>
        <v>0</v>
      </c>
      <c r="AF36" s="249">
        <f>'Child Enrollment'!F35</f>
        <v>0</v>
      </c>
      <c r="AG36" s="249" t="str">
        <f>IF('Child Enrollment'!F35="Not Hispanic or Latino", 'Child Enrollment'!G35, "")</f>
        <v/>
      </c>
      <c r="AI36" s="444" t="s">
        <v>308</v>
      </c>
      <c r="AJ36" s="444"/>
      <c r="AK36" s="444"/>
      <c r="AL36" s="444"/>
      <c r="AM36" s="444"/>
      <c r="AN36" s="444"/>
      <c r="AO36" s="444"/>
      <c r="AP36" s="444"/>
      <c r="AQ36" s="444"/>
      <c r="AR36" s="444"/>
      <c r="AS36" s="444"/>
      <c r="AT36" s="444"/>
      <c r="AU36" s="444"/>
      <c r="AV36" s="444"/>
      <c r="AW36" s="296"/>
      <c r="AX36" s="444" t="s">
        <v>308</v>
      </c>
      <c r="AY36" s="444"/>
      <c r="AZ36" s="444"/>
      <c r="BA36" s="444"/>
      <c r="BD36" t="str">
        <f t="shared" si="36"/>
        <v>Transition</v>
      </c>
      <c r="BE36" s="1">
        <f>COUNTIFS('BIR Data Entry'!$G:$G,'Do Not Use'!$BD36,'BIR Data Entry'!$C:$C,'Do Not Use'!BE$19)</f>
        <v>0</v>
      </c>
      <c r="BF36" s="1">
        <f>COUNTIFS('BIR Data Entry'!$G:$G,'Do Not Use'!$BD36,'BIR Data Entry'!$C:$C,'Do Not Use'!BF$19)</f>
        <v>0</v>
      </c>
      <c r="BG36" s="1">
        <f>COUNTIFS('BIR Data Entry'!$G:$G,'Do Not Use'!$BD36,'BIR Data Entry'!$C:$C,'Do Not Use'!BG$19)</f>
        <v>0</v>
      </c>
      <c r="BH36" s="1">
        <f>COUNTIFS('BIR Data Entry'!$G:$G,'Do Not Use'!$BD36,'BIR Data Entry'!$C:$C,'Do Not Use'!BH$19)</f>
        <v>0</v>
      </c>
      <c r="BI36" s="1">
        <f>COUNTIFS('BIR Data Entry'!$G:$G,'Do Not Use'!$BD36,'BIR Data Entry'!$C:$C,'Do Not Use'!BI$19)</f>
        <v>0</v>
      </c>
      <c r="BJ36" s="1">
        <f>COUNTIFS('BIR Data Entry'!$G:$G,'Do Not Use'!$BD36,'BIR Data Entry'!$C:$C,'Do Not Use'!BJ$19)</f>
        <v>0</v>
      </c>
      <c r="BK36" s="1">
        <f>COUNTIFS('BIR Data Entry'!$G:$G,'Do Not Use'!$BD36,'BIR Data Entry'!$C:$C,'Do Not Use'!BK$19)</f>
        <v>0</v>
      </c>
      <c r="BL36" s="1">
        <f>COUNTIFS('BIR Data Entry'!$G:$G,'Do Not Use'!$BD36,'BIR Data Entry'!$C:$C,'Do Not Use'!BL$19)</f>
        <v>0</v>
      </c>
      <c r="BM36" s="1">
        <f>COUNTIFS('BIR Data Entry'!$G:$G,'Do Not Use'!$BD36,'BIR Data Entry'!$C:$C,'Do Not Use'!BM$19)</f>
        <v>0</v>
      </c>
      <c r="BN36" s="1">
        <f>COUNTIFS('BIR Data Entry'!$G:$G,'Do Not Use'!$BD36,'BIR Data Entry'!$C:$C,'Do Not Use'!BN$19)</f>
        <v>0</v>
      </c>
      <c r="BO36" s="1">
        <f>COUNTIFS('BIR Data Entry'!$G:$G,'Do Not Use'!$BD36,'BIR Data Entry'!$C:$C,'Do Not Use'!BO$19)</f>
        <v>0</v>
      </c>
      <c r="BP36" s="1">
        <f>COUNTIFS('BIR Data Entry'!$G:$G,'Do Not Use'!$BD36,'BIR Data Entry'!$C:$C,'Do Not Use'!BP$19)</f>
        <v>0</v>
      </c>
      <c r="BQ36" s="82">
        <f t="shared" si="37"/>
        <v>0</v>
      </c>
      <c r="BS36" t="str">
        <f t="shared" si="38"/>
        <v>Transition</v>
      </c>
      <c r="BT36" s="86" t="e">
        <f t="shared" si="39"/>
        <v>#DIV/0!</v>
      </c>
      <c r="BU36" s="86" t="e">
        <f t="shared" si="40"/>
        <v>#DIV/0!</v>
      </c>
      <c r="BV36" s="86" t="e">
        <f t="shared" si="41"/>
        <v>#DIV/0!</v>
      </c>
      <c r="BW36" s="86" t="e">
        <f t="shared" si="42"/>
        <v>#DIV/0!</v>
      </c>
      <c r="BX36" s="86" t="e">
        <f t="shared" si="43"/>
        <v>#DIV/0!</v>
      </c>
      <c r="BY36" s="86" t="e">
        <f t="shared" si="44"/>
        <v>#DIV/0!</v>
      </c>
      <c r="BZ36" s="86" t="e">
        <f t="shared" si="45"/>
        <v>#DIV/0!</v>
      </c>
      <c r="CA36" s="86" t="e">
        <f t="shared" si="46"/>
        <v>#DIV/0!</v>
      </c>
      <c r="CB36" s="86" t="e">
        <f t="shared" si="47"/>
        <v>#DIV/0!</v>
      </c>
      <c r="CC36" s="86" t="e">
        <f t="shared" si="48"/>
        <v>#DIV/0!</v>
      </c>
      <c r="CD36" s="86" t="e">
        <f t="shared" si="49"/>
        <v>#DIV/0!</v>
      </c>
      <c r="CE36" s="86" t="e">
        <f t="shared" si="50"/>
        <v>#DIV/0!</v>
      </c>
    </row>
    <row r="37" spans="15:83" x14ac:dyDescent="0.25">
      <c r="O37" s="335">
        <f>'Child Enrollment'!B36</f>
        <v>0</v>
      </c>
      <c r="P37" s="25">
        <f>COUNTIFS('BIR Data Entry'!B:B,'Child Enrollment'!B36,'BIR Data Entry'!C:C,$P$2)</f>
        <v>0</v>
      </c>
      <c r="Q37" s="24">
        <f>COUNTIFS('BIR Data Entry'!B:B,'Child Enrollment'!B36,'BIR Data Entry'!C:C,$Q$2)</f>
        <v>0</v>
      </c>
      <c r="R37" s="24">
        <f>COUNTIFS('BIR Data Entry'!B:B,'Child Enrollment'!B36,'BIR Data Entry'!C:C,$R$2)</f>
        <v>0</v>
      </c>
      <c r="S37" s="24">
        <f>COUNTIFS('BIR Data Entry'!B:B,'Child Enrollment'!B36,'BIR Data Entry'!C:C,$S$2)</f>
        <v>0</v>
      </c>
      <c r="T37" s="24">
        <f>COUNTIFS('BIR Data Entry'!B:B,'Child Enrollment'!B36,'BIR Data Entry'!C:C,$T$2)</f>
        <v>0</v>
      </c>
      <c r="U37" s="24">
        <f>COUNTIFS('BIR Data Entry'!B:B,'Child Enrollment'!B36,'BIR Data Entry'!C:C,$U$2)</f>
        <v>0</v>
      </c>
      <c r="V37" s="24">
        <f>COUNTIFS('BIR Data Entry'!B:B,'Child Enrollment'!B36,'BIR Data Entry'!C:C,$V$2)</f>
        <v>0</v>
      </c>
      <c r="W37" s="24">
        <f>COUNTIFS('BIR Data Entry'!B:B,'Child Enrollment'!B36,'BIR Data Entry'!C:C,$W$2)</f>
        <v>0</v>
      </c>
      <c r="X37" s="24">
        <f>COUNTIFS('BIR Data Entry'!B:B,'Child Enrollment'!B36,'BIR Data Entry'!C:C,$X$2)</f>
        <v>0</v>
      </c>
      <c r="Y37" s="24">
        <f>COUNTIFS('BIR Data Entry'!B:B,'Child Enrollment'!B36,'BIR Data Entry'!C:C,$Y$2)</f>
        <v>0</v>
      </c>
      <c r="Z37" s="24">
        <f>COUNTIFS('BIR Data Entry'!B:B,'Child Enrollment'!B36,'BIR Data Entry'!C:C,$Z$2)</f>
        <v>0</v>
      </c>
      <c r="AA37" s="239">
        <f>COUNTIFS('BIR Data Entry'!B:B,'Child Enrollment'!B36,'BIR Data Entry'!C:C,$AA$2)</f>
        <v>0</v>
      </c>
      <c r="AB37" s="68">
        <f t="shared" si="52"/>
        <v>0</v>
      </c>
      <c r="AC37" s="249">
        <f>'Child Enrollment'!C36</f>
        <v>0</v>
      </c>
      <c r="AD37" s="1">
        <f>'Child Enrollment'!D36</f>
        <v>0</v>
      </c>
      <c r="AE37" s="249">
        <f>'Child Enrollment'!E36</f>
        <v>0</v>
      </c>
      <c r="AF37" s="249">
        <f>'Child Enrollment'!F36</f>
        <v>0</v>
      </c>
      <c r="AG37" s="249" t="str">
        <f>IF('Child Enrollment'!F36="Not Hispanic or Latino", 'Child Enrollment'!G36, "")</f>
        <v/>
      </c>
      <c r="AI37" s="306" t="s">
        <v>326</v>
      </c>
      <c r="AJ37" s="280" t="str">
        <f>G2</f>
        <v>August</v>
      </c>
      <c r="AK37" s="280" t="str">
        <f>G3</f>
        <v>September</v>
      </c>
      <c r="AL37" s="280" t="str">
        <f>G4</f>
        <v>October</v>
      </c>
      <c r="AM37" s="280" t="str">
        <f>G5</f>
        <v>November</v>
      </c>
      <c r="AN37" s="280" t="str">
        <f>G6</f>
        <v>December</v>
      </c>
      <c r="AO37" s="280" t="str">
        <f>G7</f>
        <v>January</v>
      </c>
      <c r="AP37" s="280" t="str">
        <f>G8</f>
        <v>February</v>
      </c>
      <c r="AQ37" s="280" t="str">
        <f>G9</f>
        <v>March</v>
      </c>
      <c r="AR37" s="280" t="str">
        <f>G10</f>
        <v>April</v>
      </c>
      <c r="AS37" s="280" t="str">
        <f>G11</f>
        <v>May</v>
      </c>
      <c r="AT37" s="280" t="str">
        <f>G12</f>
        <v>June</v>
      </c>
      <c r="AU37" s="280" t="str">
        <f>G13</f>
        <v>July</v>
      </c>
      <c r="AV37" s="280" t="s">
        <v>16</v>
      </c>
      <c r="AX37" s="298"/>
      <c r="AY37" s="71" t="s">
        <v>67</v>
      </c>
      <c r="AZ37" s="71" t="s">
        <v>68</v>
      </c>
      <c r="BA37" s="71" t="s">
        <v>69</v>
      </c>
      <c r="BD37" t="str">
        <f t="shared" si="36"/>
        <v>Transportation</v>
      </c>
      <c r="BE37" s="1">
        <f>COUNTIFS('BIR Data Entry'!$G:$G,'Do Not Use'!$BD37,'BIR Data Entry'!$C:$C,'Do Not Use'!BE$19)</f>
        <v>0</v>
      </c>
      <c r="BF37" s="1">
        <f>COUNTIFS('BIR Data Entry'!$G:$G,'Do Not Use'!$BD37,'BIR Data Entry'!$C:$C,'Do Not Use'!BF$19)</f>
        <v>0</v>
      </c>
      <c r="BG37" s="1">
        <f>COUNTIFS('BIR Data Entry'!$G:$G,'Do Not Use'!$BD37,'BIR Data Entry'!$C:$C,'Do Not Use'!BG$19)</f>
        <v>0</v>
      </c>
      <c r="BH37" s="1">
        <f>COUNTIFS('BIR Data Entry'!$G:$G,'Do Not Use'!$BD37,'BIR Data Entry'!$C:$C,'Do Not Use'!BH$19)</f>
        <v>0</v>
      </c>
      <c r="BI37" s="1">
        <f>COUNTIFS('BIR Data Entry'!$G:$G,'Do Not Use'!$BD37,'BIR Data Entry'!$C:$C,'Do Not Use'!BI$19)</f>
        <v>0</v>
      </c>
      <c r="BJ37" s="1">
        <f>COUNTIFS('BIR Data Entry'!$G:$G,'Do Not Use'!$BD37,'BIR Data Entry'!$C:$C,'Do Not Use'!BJ$19)</f>
        <v>0</v>
      </c>
      <c r="BK37" s="1">
        <f>COUNTIFS('BIR Data Entry'!$G:$G,'Do Not Use'!$BD37,'BIR Data Entry'!$C:$C,'Do Not Use'!BK$19)</f>
        <v>0</v>
      </c>
      <c r="BL37" s="1">
        <f>COUNTIFS('BIR Data Entry'!$G:$G,'Do Not Use'!$BD37,'BIR Data Entry'!$C:$C,'Do Not Use'!BL$19)</f>
        <v>0</v>
      </c>
      <c r="BM37" s="1">
        <f>COUNTIFS('BIR Data Entry'!$G:$G,'Do Not Use'!$BD37,'BIR Data Entry'!$C:$C,'Do Not Use'!BM$19)</f>
        <v>0</v>
      </c>
      <c r="BN37" s="1">
        <f>COUNTIFS('BIR Data Entry'!$G:$G,'Do Not Use'!$BD37,'BIR Data Entry'!$C:$C,'Do Not Use'!BN$19)</f>
        <v>0</v>
      </c>
      <c r="BO37" s="1">
        <f>COUNTIFS('BIR Data Entry'!$G:$G,'Do Not Use'!$BD37,'BIR Data Entry'!$C:$C,'Do Not Use'!BO$19)</f>
        <v>0</v>
      </c>
      <c r="BP37" s="1">
        <f>COUNTIFS('BIR Data Entry'!$G:$G,'Do Not Use'!$BD37,'BIR Data Entry'!$C:$C,'Do Not Use'!BP$19)</f>
        <v>0</v>
      </c>
      <c r="BQ37" s="82">
        <f t="shared" si="37"/>
        <v>0</v>
      </c>
      <c r="BS37" t="str">
        <f t="shared" si="38"/>
        <v>Transportation</v>
      </c>
      <c r="BT37" s="86" t="e">
        <f t="shared" si="39"/>
        <v>#DIV/0!</v>
      </c>
      <c r="BU37" s="86" t="e">
        <f t="shared" si="40"/>
        <v>#DIV/0!</v>
      </c>
      <c r="BV37" s="86" t="e">
        <f t="shared" si="41"/>
        <v>#DIV/0!</v>
      </c>
      <c r="BW37" s="86" t="e">
        <f t="shared" si="42"/>
        <v>#DIV/0!</v>
      </c>
      <c r="BX37" s="86" t="e">
        <f t="shared" si="43"/>
        <v>#DIV/0!</v>
      </c>
      <c r="BY37" s="86" t="e">
        <f t="shared" si="44"/>
        <v>#DIV/0!</v>
      </c>
      <c r="BZ37" s="86" t="e">
        <f t="shared" si="45"/>
        <v>#DIV/0!</v>
      </c>
      <c r="CA37" s="86" t="e">
        <f t="shared" si="46"/>
        <v>#DIV/0!</v>
      </c>
      <c r="CB37" s="86" t="e">
        <f t="shared" si="47"/>
        <v>#DIV/0!</v>
      </c>
      <c r="CC37" s="86" t="e">
        <f t="shared" si="48"/>
        <v>#DIV/0!</v>
      </c>
      <c r="CD37" s="86" t="e">
        <f t="shared" si="49"/>
        <v>#DIV/0!</v>
      </c>
      <c r="CE37" s="86" t="e">
        <f t="shared" si="50"/>
        <v>#DIV/0!</v>
      </c>
    </row>
    <row r="38" spans="15:83" x14ac:dyDescent="0.25">
      <c r="O38" s="335">
        <f>'Child Enrollment'!B37</f>
        <v>0</v>
      </c>
      <c r="P38" s="25">
        <f>COUNTIFS('BIR Data Entry'!B:B,'Child Enrollment'!B37,'BIR Data Entry'!C:C,$P$2)</f>
        <v>0</v>
      </c>
      <c r="Q38" s="24">
        <f>COUNTIFS('BIR Data Entry'!B:B,'Child Enrollment'!B37,'BIR Data Entry'!C:C,$Q$2)</f>
        <v>0</v>
      </c>
      <c r="R38" s="24">
        <f>COUNTIFS('BIR Data Entry'!B:B,'Child Enrollment'!B37,'BIR Data Entry'!C:C,$R$2)</f>
        <v>0</v>
      </c>
      <c r="S38" s="24">
        <f>COUNTIFS('BIR Data Entry'!B:B,'Child Enrollment'!B37,'BIR Data Entry'!C:C,$S$2)</f>
        <v>0</v>
      </c>
      <c r="T38" s="24">
        <f>COUNTIFS('BIR Data Entry'!B:B,'Child Enrollment'!B37,'BIR Data Entry'!C:C,$T$2)</f>
        <v>0</v>
      </c>
      <c r="U38" s="24">
        <f>COUNTIFS('BIR Data Entry'!B:B,'Child Enrollment'!B37,'BIR Data Entry'!C:C,$U$2)</f>
        <v>0</v>
      </c>
      <c r="V38" s="24">
        <f>COUNTIFS('BIR Data Entry'!B:B,'Child Enrollment'!B37,'BIR Data Entry'!C:C,$V$2)</f>
        <v>0</v>
      </c>
      <c r="W38" s="24">
        <f>COUNTIFS('BIR Data Entry'!B:B,'Child Enrollment'!B37,'BIR Data Entry'!C:C,$W$2)</f>
        <v>0</v>
      </c>
      <c r="X38" s="24">
        <f>COUNTIFS('BIR Data Entry'!B:B,'Child Enrollment'!B37,'BIR Data Entry'!C:C,$X$2)</f>
        <v>0</v>
      </c>
      <c r="Y38" s="24">
        <f>COUNTIFS('BIR Data Entry'!B:B,'Child Enrollment'!B37,'BIR Data Entry'!C:C,$Y$2)</f>
        <v>0</v>
      </c>
      <c r="Z38" s="24">
        <f>COUNTIFS('BIR Data Entry'!B:B,'Child Enrollment'!B37,'BIR Data Entry'!C:C,$Z$2)</f>
        <v>0</v>
      </c>
      <c r="AA38" s="239">
        <f>COUNTIFS('BIR Data Entry'!B:B,'Child Enrollment'!B37,'BIR Data Entry'!C:C,$AA$2)</f>
        <v>0</v>
      </c>
      <c r="AB38" s="68">
        <f t="shared" si="52"/>
        <v>0</v>
      </c>
      <c r="AC38" s="249">
        <f>'Child Enrollment'!C37</f>
        <v>0</v>
      </c>
      <c r="AD38" s="1">
        <f>'Child Enrollment'!D37</f>
        <v>0</v>
      </c>
      <c r="AE38" s="249">
        <f>'Child Enrollment'!E37</f>
        <v>0</v>
      </c>
      <c r="AF38" s="249">
        <f>'Child Enrollment'!F37</f>
        <v>0</v>
      </c>
      <c r="AG38" s="249" t="str">
        <f>IF('Child Enrollment'!F37="Not Hispanic or Latino", 'Child Enrollment'!G37, "")</f>
        <v/>
      </c>
      <c r="AI38" s="304" t="s">
        <v>39</v>
      </c>
      <c r="AJ38" s="25">
        <f>'Program Information'!C56</f>
        <v>0</v>
      </c>
      <c r="AK38" s="25">
        <f>IF('Program Information'!D56-'Program Information'!C56&gt;0,'Program Information'!D56-'Program Information'!C56,0)</f>
        <v>0</v>
      </c>
      <c r="AL38" s="25">
        <f>IF('Program Information'!E56-'Program Information'!D56&gt;0,'Program Information'!E56-'Program Information'!D56,0)</f>
        <v>0</v>
      </c>
      <c r="AM38" s="25">
        <f>IF('Program Information'!F56-'Program Information'!E56&gt;0,'Program Information'!F56-'Program Information'!E56,0)</f>
        <v>0</v>
      </c>
      <c r="AN38" s="25">
        <f>IF('Program Information'!G56-'Program Information'!F56&gt;0,'Program Information'!G56-'Program Information'!F56,0)</f>
        <v>0</v>
      </c>
      <c r="AO38" s="25">
        <f>IF('Program Information'!H56-'Program Information'!G56&gt;0,'Program Information'!H56-'Program Information'!G56,0)</f>
        <v>0</v>
      </c>
      <c r="AP38" s="25">
        <f>IF('Program Information'!I56-'Program Information'!H56&gt;0,'Program Information'!I56-'Program Information'!H56,0)</f>
        <v>0</v>
      </c>
      <c r="AQ38" s="25">
        <f>IF('Program Information'!J56-'Program Information'!I56&gt;0,'Program Information'!J56-'Program Information'!I56,0)</f>
        <v>0</v>
      </c>
      <c r="AR38" s="25">
        <f>IF('Program Information'!K56-'Program Information'!J56&gt;0,'Program Information'!K56-'Program Information'!J56,0)</f>
        <v>0</v>
      </c>
      <c r="AS38" s="25">
        <f>IF('Program Information'!L56-'Program Information'!K56&gt;0,'Program Information'!L56-'Program Information'!K56,0)</f>
        <v>0</v>
      </c>
      <c r="AT38" s="25">
        <f>IF('Program Information'!M56-'Program Information'!L56&gt;0,'Program Information'!M56-'Program Information'!L56,0)</f>
        <v>0</v>
      </c>
      <c r="AU38" s="25">
        <f>IF('Program Information'!N56-'Program Information'!M56&gt;0,'Program Information'!N56-'Program Information'!M56,0)</f>
        <v>0</v>
      </c>
      <c r="AV38" s="32">
        <f>SUM(AJ38:AU38)</f>
        <v>0</v>
      </c>
      <c r="AX38" s="28" t="s">
        <v>39</v>
      </c>
      <c r="AY38" s="1">
        <f>AV38</f>
        <v>0</v>
      </c>
      <c r="AZ38" s="1">
        <f>COUNTIFS(AB3:AB176,"&gt;0",AE3:AE176,AX38)</f>
        <v>0</v>
      </c>
      <c r="BA38" s="1">
        <f>AV42</f>
        <v>0</v>
      </c>
      <c r="BD38" s="31"/>
      <c r="BE38" s="31">
        <f t="shared" ref="BE38:BP38" si="53">SUM(BE20:BE37)</f>
        <v>0</v>
      </c>
      <c r="BF38" s="31">
        <f t="shared" si="53"/>
        <v>0</v>
      </c>
      <c r="BG38" s="31">
        <f t="shared" si="53"/>
        <v>0</v>
      </c>
      <c r="BH38" s="31">
        <f t="shared" si="53"/>
        <v>0</v>
      </c>
      <c r="BI38" s="31">
        <f t="shared" si="53"/>
        <v>0</v>
      </c>
      <c r="BJ38" s="31">
        <f t="shared" si="53"/>
        <v>0</v>
      </c>
      <c r="BK38" s="31">
        <f t="shared" si="53"/>
        <v>0</v>
      </c>
      <c r="BL38" s="31">
        <f t="shared" si="53"/>
        <v>0</v>
      </c>
      <c r="BM38" s="31">
        <f t="shared" si="53"/>
        <v>0</v>
      </c>
      <c r="BN38" s="31">
        <f t="shared" si="53"/>
        <v>0</v>
      </c>
      <c r="BO38" s="31">
        <f t="shared" si="53"/>
        <v>0</v>
      </c>
      <c r="BP38" s="31">
        <f t="shared" si="53"/>
        <v>0</v>
      </c>
      <c r="BQ38" s="31">
        <f t="shared" si="37"/>
        <v>0</v>
      </c>
      <c r="BS38" s="31"/>
      <c r="BT38" s="163" t="e">
        <f t="shared" ref="BT38:CE38" si="54">SUM(BT20:BT37)</f>
        <v>#DIV/0!</v>
      </c>
      <c r="BU38" s="163" t="e">
        <f t="shared" si="54"/>
        <v>#DIV/0!</v>
      </c>
      <c r="BV38" s="163" t="e">
        <f t="shared" si="54"/>
        <v>#DIV/0!</v>
      </c>
      <c r="BW38" s="163" t="e">
        <f t="shared" si="54"/>
        <v>#DIV/0!</v>
      </c>
      <c r="BX38" s="163" t="e">
        <f t="shared" si="54"/>
        <v>#DIV/0!</v>
      </c>
      <c r="BY38" s="163" t="e">
        <f t="shared" si="54"/>
        <v>#DIV/0!</v>
      </c>
      <c r="BZ38" s="163" t="e">
        <f t="shared" si="54"/>
        <v>#DIV/0!</v>
      </c>
      <c r="CA38" s="163" t="e">
        <f t="shared" si="54"/>
        <v>#DIV/0!</v>
      </c>
      <c r="CB38" s="163" t="e">
        <f t="shared" si="54"/>
        <v>#DIV/0!</v>
      </c>
      <c r="CC38" s="163" t="e">
        <f t="shared" si="54"/>
        <v>#DIV/0!</v>
      </c>
      <c r="CD38" s="163" t="e">
        <f t="shared" si="54"/>
        <v>#DIV/0!</v>
      </c>
      <c r="CE38" s="163" t="e">
        <f t="shared" si="54"/>
        <v>#DIV/0!</v>
      </c>
    </row>
    <row r="39" spans="15:83" x14ac:dyDescent="0.25">
      <c r="O39" s="335">
        <f>'Child Enrollment'!B38</f>
        <v>0</v>
      </c>
      <c r="P39" s="25">
        <f>COUNTIFS('BIR Data Entry'!B:B,'Child Enrollment'!B38,'BIR Data Entry'!C:C,$P$2)</f>
        <v>0</v>
      </c>
      <c r="Q39" s="24">
        <f>COUNTIFS('BIR Data Entry'!B:B,'Child Enrollment'!B38,'BIR Data Entry'!C:C,$Q$2)</f>
        <v>0</v>
      </c>
      <c r="R39" s="24">
        <f>COUNTIFS('BIR Data Entry'!B:B,'Child Enrollment'!B38,'BIR Data Entry'!C:C,$R$2)</f>
        <v>0</v>
      </c>
      <c r="S39" s="24">
        <f>COUNTIFS('BIR Data Entry'!B:B,'Child Enrollment'!B38,'BIR Data Entry'!C:C,$S$2)</f>
        <v>0</v>
      </c>
      <c r="T39" s="24">
        <f>COUNTIFS('BIR Data Entry'!B:B,'Child Enrollment'!B38,'BIR Data Entry'!C:C,$T$2)</f>
        <v>0</v>
      </c>
      <c r="U39" s="24">
        <f>COUNTIFS('BIR Data Entry'!B:B,'Child Enrollment'!B38,'BIR Data Entry'!C:C,$U$2)</f>
        <v>0</v>
      </c>
      <c r="V39" s="24">
        <f>COUNTIFS('BIR Data Entry'!B:B,'Child Enrollment'!B38,'BIR Data Entry'!C:C,$V$2)</f>
        <v>0</v>
      </c>
      <c r="W39" s="24">
        <f>COUNTIFS('BIR Data Entry'!B:B,'Child Enrollment'!B38,'BIR Data Entry'!C:C,$W$2)</f>
        <v>0</v>
      </c>
      <c r="X39" s="24">
        <f>COUNTIFS('BIR Data Entry'!B:B,'Child Enrollment'!B38,'BIR Data Entry'!C:C,$X$2)</f>
        <v>0</v>
      </c>
      <c r="Y39" s="24">
        <f>COUNTIFS('BIR Data Entry'!B:B,'Child Enrollment'!B38,'BIR Data Entry'!C:C,$Y$2)</f>
        <v>0</v>
      </c>
      <c r="Z39" s="24">
        <f>COUNTIFS('BIR Data Entry'!B:B,'Child Enrollment'!B38,'BIR Data Entry'!C:C,$Z$2)</f>
        <v>0</v>
      </c>
      <c r="AA39" s="239">
        <f>COUNTIFS('BIR Data Entry'!B:B,'Child Enrollment'!B38,'BIR Data Entry'!C:C,$AA$2)</f>
        <v>0</v>
      </c>
      <c r="AB39" s="68">
        <f t="shared" si="52"/>
        <v>0</v>
      </c>
      <c r="AC39" s="249">
        <f>'Child Enrollment'!C38</f>
        <v>0</v>
      </c>
      <c r="AD39" s="1">
        <f>'Child Enrollment'!D38</f>
        <v>0</v>
      </c>
      <c r="AE39" s="249">
        <f>'Child Enrollment'!E38</f>
        <v>0</v>
      </c>
      <c r="AF39" s="249">
        <f>'Child Enrollment'!F38</f>
        <v>0</v>
      </c>
      <c r="AG39" s="249" t="str">
        <f>IF('Child Enrollment'!F38="Not Hispanic or Latino", 'Child Enrollment'!G38, "")</f>
        <v/>
      </c>
      <c r="AI39" s="302" t="s">
        <v>38</v>
      </c>
      <c r="AJ39" s="33">
        <f>'Program Information'!C57</f>
        <v>0</v>
      </c>
      <c r="AK39" s="25">
        <f>IF('Program Information'!D57-'Program Information'!C57&gt;0,'Program Information'!D57-'Program Information'!C57,0)</f>
        <v>0</v>
      </c>
      <c r="AL39" s="25">
        <f>IF('Program Information'!E57-'Program Information'!D57&gt;0,'Program Information'!E57-'Program Information'!D57,0)</f>
        <v>0</v>
      </c>
      <c r="AM39" s="25">
        <f>IF('Program Information'!F57-'Program Information'!E57&gt;0,'Program Information'!F57-'Program Information'!E57,0)</f>
        <v>0</v>
      </c>
      <c r="AN39" s="25">
        <f>IF('Program Information'!G57-'Program Information'!F57&gt;0,'Program Information'!G57-'Program Information'!F57,0)</f>
        <v>0</v>
      </c>
      <c r="AO39" s="25">
        <f>IF('Program Information'!H57-'Program Information'!G57&gt;0,'Program Information'!H57-'Program Information'!G57,0)</f>
        <v>0</v>
      </c>
      <c r="AP39" s="25">
        <f>IF('Program Information'!I57-'Program Information'!H57&gt;0,'Program Information'!I57-'Program Information'!H57,0)</f>
        <v>0</v>
      </c>
      <c r="AQ39" s="25">
        <f>IF('Program Information'!J57-'Program Information'!I57&gt;0,'Program Information'!J57-'Program Information'!I57,0)</f>
        <v>0</v>
      </c>
      <c r="AR39" s="25">
        <f>IF('Program Information'!K57-'Program Information'!J57&gt;0,'Program Information'!K57-'Program Information'!J57,0)</f>
        <v>0</v>
      </c>
      <c r="AS39" s="25">
        <f>IF('Program Information'!L57-'Program Information'!K57&gt;0,'Program Information'!L57-'Program Information'!K57,0)</f>
        <v>0</v>
      </c>
      <c r="AT39" s="25">
        <f>IF('Program Information'!M57-'Program Information'!L57&gt;0,'Program Information'!M57-'Program Information'!L57,0)</f>
        <v>0</v>
      </c>
      <c r="AU39" s="25">
        <f>IF('Program Information'!N57-'Program Information'!M57&gt;0,'Program Information'!N57-'Program Information'!M57,0)</f>
        <v>0</v>
      </c>
      <c r="AV39" s="32">
        <f>SUM(AJ39:AU39)</f>
        <v>0</v>
      </c>
      <c r="AX39" s="30" t="s">
        <v>38</v>
      </c>
      <c r="AY39" s="1">
        <f>AV39</f>
        <v>0</v>
      </c>
      <c r="AZ39" s="1">
        <f>COUNTIFS(AB3:AB176,"&gt;0",AE3:AE176,AX39)</f>
        <v>0</v>
      </c>
      <c r="BA39" s="1">
        <f>AV43</f>
        <v>0</v>
      </c>
      <c r="BD39" s="445" t="s">
        <v>110</v>
      </c>
      <c r="BE39" s="445"/>
      <c r="BF39" s="445"/>
      <c r="BG39" s="445"/>
      <c r="BH39" s="445"/>
      <c r="BI39" s="445"/>
      <c r="BJ39" s="445"/>
      <c r="BK39" s="445"/>
      <c r="BL39" s="445"/>
      <c r="BM39" s="445"/>
      <c r="BN39" s="445"/>
      <c r="BO39" s="445"/>
      <c r="BP39" s="445"/>
      <c r="BQ39" s="70"/>
      <c r="BS39" s="445" t="s">
        <v>117</v>
      </c>
      <c r="BT39" s="445"/>
      <c r="BU39" s="445"/>
      <c r="BV39" s="445"/>
      <c r="BW39" s="445"/>
      <c r="BX39" s="445"/>
      <c r="BY39" s="445"/>
      <c r="BZ39" s="445"/>
      <c r="CA39" s="445"/>
      <c r="CB39" s="445"/>
      <c r="CC39" s="445"/>
      <c r="CD39" s="445"/>
      <c r="CE39" s="445"/>
    </row>
    <row r="40" spans="15:83" x14ac:dyDescent="0.25">
      <c r="O40" s="335">
        <f>'Child Enrollment'!B39</f>
        <v>0</v>
      </c>
      <c r="P40" s="25">
        <f>COUNTIFS('BIR Data Entry'!B:B,'Child Enrollment'!B39,'BIR Data Entry'!C:C,$P$2)</f>
        <v>0</v>
      </c>
      <c r="Q40" s="24">
        <f>COUNTIFS('BIR Data Entry'!B:B,'Child Enrollment'!B39,'BIR Data Entry'!C:C,$Q$2)</f>
        <v>0</v>
      </c>
      <c r="R40" s="24">
        <f>COUNTIFS('BIR Data Entry'!B:B,'Child Enrollment'!B39,'BIR Data Entry'!C:C,$R$2)</f>
        <v>0</v>
      </c>
      <c r="S40" s="24">
        <f>COUNTIFS('BIR Data Entry'!B:B,'Child Enrollment'!B39,'BIR Data Entry'!C:C,$S$2)</f>
        <v>0</v>
      </c>
      <c r="T40" s="24">
        <f>COUNTIFS('BIR Data Entry'!B:B,'Child Enrollment'!B39,'BIR Data Entry'!C:C,$T$2)</f>
        <v>0</v>
      </c>
      <c r="U40" s="24">
        <f>COUNTIFS('BIR Data Entry'!B:B,'Child Enrollment'!B39,'BIR Data Entry'!C:C,$U$2)</f>
        <v>0</v>
      </c>
      <c r="V40" s="24">
        <f>COUNTIFS('BIR Data Entry'!B:B,'Child Enrollment'!B39,'BIR Data Entry'!C:C,$V$2)</f>
        <v>0</v>
      </c>
      <c r="W40" s="24">
        <f>COUNTIFS('BIR Data Entry'!B:B,'Child Enrollment'!B39,'BIR Data Entry'!C:C,$W$2)</f>
        <v>0</v>
      </c>
      <c r="X40" s="24">
        <f>COUNTIFS('BIR Data Entry'!B:B,'Child Enrollment'!B39,'BIR Data Entry'!C:C,$X$2)</f>
        <v>0</v>
      </c>
      <c r="Y40" s="24">
        <f>COUNTIFS('BIR Data Entry'!B:B,'Child Enrollment'!B39,'BIR Data Entry'!C:C,$Y$2)</f>
        <v>0</v>
      </c>
      <c r="Z40" s="24">
        <f>COUNTIFS('BIR Data Entry'!B:B,'Child Enrollment'!B39,'BIR Data Entry'!C:C,$Z$2)</f>
        <v>0</v>
      </c>
      <c r="AA40" s="239">
        <f>COUNTIFS('BIR Data Entry'!B:B,'Child Enrollment'!B39,'BIR Data Entry'!C:C,$AA$2)</f>
        <v>0</v>
      </c>
      <c r="AB40" s="68">
        <f t="shared" si="52"/>
        <v>0</v>
      </c>
      <c r="AC40" s="249">
        <f>'Child Enrollment'!C39</f>
        <v>0</v>
      </c>
      <c r="AD40" s="1">
        <f>'Child Enrollment'!D39</f>
        <v>0</v>
      </c>
      <c r="AE40" s="249">
        <f>'Child Enrollment'!E39</f>
        <v>0</v>
      </c>
      <c r="AF40" s="249">
        <f>'Child Enrollment'!F39</f>
        <v>0</v>
      </c>
      <c r="AG40" s="249" t="str">
        <f>IF('Child Enrollment'!F39="Not Hispanic or Latino", 'Child Enrollment'!G39, "")</f>
        <v/>
      </c>
      <c r="AM40"/>
      <c r="AN40"/>
      <c r="AO40"/>
      <c r="AP40"/>
      <c r="AY40" s="301">
        <f>SUM(AY38:AY39)</f>
        <v>0</v>
      </c>
      <c r="AZ40" s="301">
        <f>SUM(AZ38:AZ39)</f>
        <v>0</v>
      </c>
      <c r="BA40" s="301">
        <f>SUM(BA38:BA39)</f>
        <v>0</v>
      </c>
      <c r="BD40" s="69" t="s">
        <v>26</v>
      </c>
      <c r="BE40" s="280" t="str">
        <f>G2</f>
        <v>August</v>
      </c>
      <c r="BF40" s="280" t="str">
        <f>G3</f>
        <v>September</v>
      </c>
      <c r="BG40" s="280" t="str">
        <f>G4</f>
        <v>October</v>
      </c>
      <c r="BH40" s="280" t="str">
        <f>G5</f>
        <v>November</v>
      </c>
      <c r="BI40" s="280" t="str">
        <f>G6</f>
        <v>December</v>
      </c>
      <c r="BJ40" s="280" t="str">
        <f>G7</f>
        <v>January</v>
      </c>
      <c r="BK40" s="280" t="str">
        <f>G8</f>
        <v>February</v>
      </c>
      <c r="BL40" s="280" t="str">
        <f>G9</f>
        <v>March</v>
      </c>
      <c r="BM40" s="280" t="str">
        <f>G10</f>
        <v>April</v>
      </c>
      <c r="BN40" s="280" t="str">
        <f>G11</f>
        <v>May</v>
      </c>
      <c r="BO40" s="280" t="str">
        <f>G12</f>
        <v>June</v>
      </c>
      <c r="BP40" s="280" t="str">
        <f>G13</f>
        <v>July</v>
      </c>
      <c r="BQ40" s="29" t="s">
        <v>16</v>
      </c>
      <c r="BS40" s="85" t="s">
        <v>26</v>
      </c>
      <c r="BT40" s="280" t="str">
        <f>G2</f>
        <v>August</v>
      </c>
      <c r="BU40" s="280" t="str">
        <f>G3</f>
        <v>September</v>
      </c>
      <c r="BV40" s="280" t="str">
        <f>G4</f>
        <v>October</v>
      </c>
      <c r="BW40" s="280" t="str">
        <f>G5</f>
        <v>November</v>
      </c>
      <c r="BX40" s="280" t="str">
        <f>G6</f>
        <v>December</v>
      </c>
      <c r="BY40" s="280" t="str">
        <f>G7</f>
        <v>January</v>
      </c>
      <c r="BZ40" s="280" t="str">
        <f>G8</f>
        <v>February</v>
      </c>
      <c r="CA40" s="280" t="str">
        <f>G9</f>
        <v>March</v>
      </c>
      <c r="CB40" s="280" t="str">
        <f>G10</f>
        <v>April</v>
      </c>
      <c r="CC40" s="280" t="str">
        <f>G11</f>
        <v>May</v>
      </c>
      <c r="CD40" s="280" t="str">
        <f>G12</f>
        <v>June</v>
      </c>
      <c r="CE40" s="280" t="str">
        <f>G13</f>
        <v>July</v>
      </c>
    </row>
    <row r="41" spans="15:83" x14ac:dyDescent="0.25">
      <c r="O41" s="335">
        <f>'Child Enrollment'!B40</f>
        <v>0</v>
      </c>
      <c r="P41" s="25">
        <f>COUNTIFS('BIR Data Entry'!B:B,'Child Enrollment'!B40,'BIR Data Entry'!C:C,$P$2)</f>
        <v>0</v>
      </c>
      <c r="Q41" s="24">
        <f>COUNTIFS('BIR Data Entry'!B:B,'Child Enrollment'!B40,'BIR Data Entry'!C:C,$Q$2)</f>
        <v>0</v>
      </c>
      <c r="R41" s="24">
        <f>COUNTIFS('BIR Data Entry'!B:B,'Child Enrollment'!B40,'BIR Data Entry'!C:C,$R$2)</f>
        <v>0</v>
      </c>
      <c r="S41" s="24">
        <f>COUNTIFS('BIR Data Entry'!B:B,'Child Enrollment'!B40,'BIR Data Entry'!C:C,$S$2)</f>
        <v>0</v>
      </c>
      <c r="T41" s="24">
        <f>COUNTIFS('BIR Data Entry'!B:B,'Child Enrollment'!B40,'BIR Data Entry'!C:C,$T$2)</f>
        <v>0</v>
      </c>
      <c r="U41" s="24">
        <f>COUNTIFS('BIR Data Entry'!B:B,'Child Enrollment'!B40,'BIR Data Entry'!C:C,$U$2)</f>
        <v>0</v>
      </c>
      <c r="V41" s="24">
        <f>COUNTIFS('BIR Data Entry'!B:B,'Child Enrollment'!B40,'BIR Data Entry'!C:C,$V$2)</f>
        <v>0</v>
      </c>
      <c r="W41" s="24">
        <f>COUNTIFS('BIR Data Entry'!B:B,'Child Enrollment'!B40,'BIR Data Entry'!C:C,$W$2)</f>
        <v>0</v>
      </c>
      <c r="X41" s="24">
        <f>COUNTIFS('BIR Data Entry'!B:B,'Child Enrollment'!B40,'BIR Data Entry'!C:C,$X$2)</f>
        <v>0</v>
      </c>
      <c r="Y41" s="24">
        <f>COUNTIFS('BIR Data Entry'!B:B,'Child Enrollment'!B40,'BIR Data Entry'!C:C,$Y$2)</f>
        <v>0</v>
      </c>
      <c r="Z41" s="24">
        <f>COUNTIFS('BIR Data Entry'!B:B,'Child Enrollment'!B40,'BIR Data Entry'!C:C,$Z$2)</f>
        <v>0</v>
      </c>
      <c r="AA41" s="239">
        <f>COUNTIFS('BIR Data Entry'!B:B,'Child Enrollment'!B40,'BIR Data Entry'!C:C,$AA$2)</f>
        <v>0</v>
      </c>
      <c r="AB41" s="68">
        <f t="shared" si="52"/>
        <v>0</v>
      </c>
      <c r="AC41" s="249">
        <f>'Child Enrollment'!C40</f>
        <v>0</v>
      </c>
      <c r="AD41" s="1">
        <f>'Child Enrollment'!D40</f>
        <v>0</v>
      </c>
      <c r="AE41" s="249">
        <f>'Child Enrollment'!E40</f>
        <v>0</v>
      </c>
      <c r="AF41" s="249">
        <f>'Child Enrollment'!F40</f>
        <v>0</v>
      </c>
      <c r="AG41" s="249" t="str">
        <f>IF('Child Enrollment'!F40="Not Hispanic or Latino", 'Child Enrollment'!G40, "")</f>
        <v/>
      </c>
      <c r="AI41" s="307" t="s">
        <v>71</v>
      </c>
      <c r="AJ41" s="293" t="str">
        <f>G2</f>
        <v>August</v>
      </c>
      <c r="AK41" s="293" t="str">
        <f>G3</f>
        <v>September</v>
      </c>
      <c r="AL41" s="293" t="str">
        <f>G4</f>
        <v>October</v>
      </c>
      <c r="AM41" s="293" t="str">
        <f>G5</f>
        <v>November</v>
      </c>
      <c r="AN41" s="293" t="str">
        <f>G6</f>
        <v>December</v>
      </c>
      <c r="AO41" s="293" t="str">
        <f>G7</f>
        <v>January</v>
      </c>
      <c r="AP41" s="293" t="str">
        <f>G8</f>
        <v>February</v>
      </c>
      <c r="AQ41" s="293" t="str">
        <f>G9</f>
        <v>March</v>
      </c>
      <c r="AR41" s="293" t="str">
        <f>G10</f>
        <v>April</v>
      </c>
      <c r="AS41" s="293" t="str">
        <f>G11</f>
        <v>May</v>
      </c>
      <c r="AT41" s="293" t="str">
        <f>G12</f>
        <v>June</v>
      </c>
      <c r="AU41" s="293" t="str">
        <f>G13</f>
        <v>July</v>
      </c>
      <c r="AV41" s="292" t="s">
        <v>16</v>
      </c>
      <c r="BD41" t="str">
        <f t="shared" ref="BD41:BD52" si="55">J2</f>
        <v>Assistant Teacher</v>
      </c>
      <c r="BE41" s="1">
        <f>COUNTIFS('BIR Data Entry'!$H:$H,'Do Not Use'!$BD41,'BIR Data Entry'!$C:$C,'Do Not Use'!$BE$40)</f>
        <v>0</v>
      </c>
      <c r="BF41" s="1">
        <f>COUNTIFS('BIR Data Entry'!$H:$H,'Do Not Use'!$BD41,'BIR Data Entry'!$C:$C,'Do Not Use'!BF$40)</f>
        <v>0</v>
      </c>
      <c r="BG41" s="1">
        <f>COUNTIFS('BIR Data Entry'!$H:$H,'Do Not Use'!$BD41,'BIR Data Entry'!$C:$C,'Do Not Use'!BG$40)</f>
        <v>0</v>
      </c>
      <c r="BH41" s="1">
        <f>COUNTIFS('BIR Data Entry'!$H:$H,'Do Not Use'!$BD41,'BIR Data Entry'!$C:$C,'Do Not Use'!BH$40)</f>
        <v>0</v>
      </c>
      <c r="BI41" s="1">
        <f>COUNTIFS('BIR Data Entry'!$H:$H,'Do Not Use'!$BD41,'BIR Data Entry'!$C:$C,'Do Not Use'!BI$40)</f>
        <v>0</v>
      </c>
      <c r="BJ41" s="1">
        <f>COUNTIFS('BIR Data Entry'!$H:$H,'Do Not Use'!$BD41,'BIR Data Entry'!$C:$C,'Do Not Use'!BJ$40)</f>
        <v>0</v>
      </c>
      <c r="BK41" s="1">
        <f>COUNTIFS('BIR Data Entry'!$H:$H,'Do Not Use'!$BD41,'BIR Data Entry'!$C:$C,'Do Not Use'!BK$40)</f>
        <v>0</v>
      </c>
      <c r="BL41" s="1">
        <f>COUNTIFS('BIR Data Entry'!$H:$H,'Do Not Use'!$BD41,'BIR Data Entry'!$C:$C,'Do Not Use'!BL$40)</f>
        <v>0</v>
      </c>
      <c r="BM41" s="1">
        <f>COUNTIFS('BIR Data Entry'!$H:$H,'Do Not Use'!$BD41,'BIR Data Entry'!$C:$C,'Do Not Use'!BM$40)</f>
        <v>0</v>
      </c>
      <c r="BN41" s="1">
        <f>COUNTIFS('BIR Data Entry'!$H:$H,'Do Not Use'!$BD41,'BIR Data Entry'!$C:$C,'Do Not Use'!BN$40)</f>
        <v>0</v>
      </c>
      <c r="BO41" s="1">
        <f>COUNTIFS('BIR Data Entry'!$H:$H,'Do Not Use'!$BD41,'BIR Data Entry'!$C:$C,'Do Not Use'!BO$40)</f>
        <v>0</v>
      </c>
      <c r="BP41" s="1">
        <f>COUNTIFS('BIR Data Entry'!$H:$H,'Do Not Use'!$BD41,'BIR Data Entry'!$C:$C,'Do Not Use'!BP$40)</f>
        <v>0</v>
      </c>
      <c r="BQ41" s="82">
        <f t="shared" ref="BQ41:BQ53" si="56">SUM(BE41:BP41)</f>
        <v>0</v>
      </c>
      <c r="BS41" t="str">
        <f t="shared" ref="BS41:BS52" si="57">BD41</f>
        <v>Assistant Teacher</v>
      </c>
      <c r="BT41" s="86" t="e">
        <f t="shared" ref="BT41:BT52" si="58">BE41/$BE$53</f>
        <v>#DIV/0!</v>
      </c>
      <c r="BU41" s="87" t="e">
        <f t="shared" ref="BU41:BU52" si="59">BF41/$BF$53</f>
        <v>#DIV/0!</v>
      </c>
      <c r="BV41" s="86" t="e">
        <f t="shared" ref="BV41:BV52" si="60">BG41/$BG$53</f>
        <v>#DIV/0!</v>
      </c>
      <c r="BW41" s="86" t="e">
        <f t="shared" ref="BW41:BW52" si="61">BH41/$BH$53</f>
        <v>#DIV/0!</v>
      </c>
      <c r="BX41" s="86" t="e">
        <f t="shared" ref="BX41:BX52" si="62">BI41/$BI$53</f>
        <v>#DIV/0!</v>
      </c>
      <c r="BY41" s="86" t="e">
        <f t="shared" ref="BY41:BY52" si="63">BJ41/$BJ$53</f>
        <v>#DIV/0!</v>
      </c>
      <c r="BZ41" s="86" t="e">
        <f t="shared" ref="BZ41:BZ52" si="64">BK41/$BK$53</f>
        <v>#DIV/0!</v>
      </c>
      <c r="CA41" s="86" t="e">
        <f t="shared" ref="CA41:CA52" si="65">BL41/$BL$53</f>
        <v>#DIV/0!</v>
      </c>
      <c r="CB41" s="86" t="e">
        <f t="shared" ref="CB41:CB52" si="66">BM41/$BM$53</f>
        <v>#DIV/0!</v>
      </c>
      <c r="CC41" s="86" t="e">
        <f t="shared" ref="CC41:CC52" si="67">BN41/$BN$53</f>
        <v>#DIV/0!</v>
      </c>
      <c r="CD41" s="86" t="e">
        <f t="shared" ref="CD41:CD52" si="68">BO41/$BO$53</f>
        <v>#DIV/0!</v>
      </c>
      <c r="CE41" s="86" t="e">
        <f t="shared" ref="CE41:CE52" si="69">BP41/$BP$53</f>
        <v>#DIV/0!</v>
      </c>
    </row>
    <row r="42" spans="15:83" x14ac:dyDescent="0.25">
      <c r="O42" s="335">
        <f>'Child Enrollment'!B41</f>
        <v>0</v>
      </c>
      <c r="P42" s="25">
        <f>COUNTIFS('BIR Data Entry'!B:B,'Child Enrollment'!B41,'BIR Data Entry'!C:C,$P$2)</f>
        <v>0</v>
      </c>
      <c r="Q42" s="24">
        <f>COUNTIFS('BIR Data Entry'!B:B,'Child Enrollment'!B41,'BIR Data Entry'!C:C,$Q$2)</f>
        <v>0</v>
      </c>
      <c r="R42" s="24">
        <f>COUNTIFS('BIR Data Entry'!B:B,'Child Enrollment'!B41,'BIR Data Entry'!C:C,$R$2)</f>
        <v>0</v>
      </c>
      <c r="S42" s="24">
        <f>COUNTIFS('BIR Data Entry'!B:B,'Child Enrollment'!B41,'BIR Data Entry'!C:C,$S$2)</f>
        <v>0</v>
      </c>
      <c r="T42" s="24">
        <f>COUNTIFS('BIR Data Entry'!B:B,'Child Enrollment'!B41,'BIR Data Entry'!C:C,$T$2)</f>
        <v>0</v>
      </c>
      <c r="U42" s="24">
        <f>COUNTIFS('BIR Data Entry'!B:B,'Child Enrollment'!B41,'BIR Data Entry'!C:C,$U$2)</f>
        <v>0</v>
      </c>
      <c r="V42" s="24">
        <f>COUNTIFS('BIR Data Entry'!B:B,'Child Enrollment'!B41,'BIR Data Entry'!C:C,$V$2)</f>
        <v>0</v>
      </c>
      <c r="W42" s="24">
        <f>COUNTIFS('BIR Data Entry'!B:B,'Child Enrollment'!B41,'BIR Data Entry'!C:C,$W$2)</f>
        <v>0</v>
      </c>
      <c r="X42" s="24">
        <f>COUNTIFS('BIR Data Entry'!B:B,'Child Enrollment'!B41,'BIR Data Entry'!C:C,$X$2)</f>
        <v>0</v>
      </c>
      <c r="Y42" s="24">
        <f>COUNTIFS('BIR Data Entry'!B:B,'Child Enrollment'!B41,'BIR Data Entry'!C:C,$Y$2)</f>
        <v>0</v>
      </c>
      <c r="Z42" s="24">
        <f>COUNTIFS('BIR Data Entry'!B:B,'Child Enrollment'!B41,'BIR Data Entry'!C:C,$Z$2)</f>
        <v>0</v>
      </c>
      <c r="AA42" s="239">
        <f>COUNTIFS('BIR Data Entry'!B:B,'Child Enrollment'!B41,'BIR Data Entry'!C:C,$AA$2)</f>
        <v>0</v>
      </c>
      <c r="AB42" s="68">
        <f t="shared" si="52"/>
        <v>0</v>
      </c>
      <c r="AC42" s="249">
        <f>'Child Enrollment'!C41</f>
        <v>0</v>
      </c>
      <c r="AD42" s="1">
        <f>'Child Enrollment'!D41</f>
        <v>0</v>
      </c>
      <c r="AE42" s="249">
        <f>'Child Enrollment'!E41</f>
        <v>0</v>
      </c>
      <c r="AF42" s="249">
        <f>'Child Enrollment'!F41</f>
        <v>0</v>
      </c>
      <c r="AG42" s="249" t="str">
        <f>IF('Child Enrollment'!F41="Not Hispanic or Latino", 'Child Enrollment'!G41, "")</f>
        <v/>
      </c>
      <c r="AI42" s="304" t="s">
        <v>39</v>
      </c>
      <c r="AJ42" s="25">
        <f t="shared" ref="AJ42:AU43" si="70">SUMIFS(P$3:P$176,P$3:P$176,"&lt;&gt;0",$AE$3:$AE$176,$AI42)</f>
        <v>0</v>
      </c>
      <c r="AK42" s="25">
        <f t="shared" si="70"/>
        <v>0</v>
      </c>
      <c r="AL42" s="25">
        <f t="shared" si="70"/>
        <v>0</v>
      </c>
      <c r="AM42" s="25">
        <f t="shared" si="70"/>
        <v>0</v>
      </c>
      <c r="AN42" s="25">
        <f t="shared" si="70"/>
        <v>0</v>
      </c>
      <c r="AO42" s="25">
        <f t="shared" si="70"/>
        <v>0</v>
      </c>
      <c r="AP42" s="25">
        <f t="shared" si="70"/>
        <v>0</v>
      </c>
      <c r="AQ42" s="25">
        <f t="shared" si="70"/>
        <v>0</v>
      </c>
      <c r="AR42" s="25">
        <f t="shared" si="70"/>
        <v>0</v>
      </c>
      <c r="AS42" s="25">
        <f t="shared" si="70"/>
        <v>0</v>
      </c>
      <c r="AT42" s="25">
        <f t="shared" si="70"/>
        <v>0</v>
      </c>
      <c r="AU42" s="25">
        <f t="shared" si="70"/>
        <v>0</v>
      </c>
      <c r="AV42" s="32">
        <f>SUM(AJ42:AU42)</f>
        <v>0</v>
      </c>
      <c r="BD42" t="str">
        <f t="shared" si="55"/>
        <v>Classroom volunteer</v>
      </c>
      <c r="BE42" s="1">
        <f>COUNTIFS('BIR Data Entry'!$H:$H,'Do Not Use'!$BD42,'BIR Data Entry'!$C:$C,'Do Not Use'!$BE$40)</f>
        <v>0</v>
      </c>
      <c r="BF42" s="1">
        <f>COUNTIFS('BIR Data Entry'!$H:$H,'Do Not Use'!$BD42,'BIR Data Entry'!$C:$C,'Do Not Use'!BF$40)</f>
        <v>0</v>
      </c>
      <c r="BG42" s="1">
        <f>COUNTIFS('BIR Data Entry'!$H:$H,'Do Not Use'!$BD42,'BIR Data Entry'!$C:$C,'Do Not Use'!BG$40)</f>
        <v>0</v>
      </c>
      <c r="BH42" s="1">
        <f>COUNTIFS('BIR Data Entry'!$H:$H,'Do Not Use'!$BD42,'BIR Data Entry'!$C:$C,'Do Not Use'!BH$40)</f>
        <v>0</v>
      </c>
      <c r="BI42" s="1">
        <f>COUNTIFS('BIR Data Entry'!$H:$H,'Do Not Use'!$BD42,'BIR Data Entry'!$C:$C,'Do Not Use'!BI$40)</f>
        <v>0</v>
      </c>
      <c r="BJ42" s="1">
        <f>COUNTIFS('BIR Data Entry'!$H:$H,'Do Not Use'!$BD42,'BIR Data Entry'!$C:$C,'Do Not Use'!BJ$40)</f>
        <v>0</v>
      </c>
      <c r="BK42" s="1">
        <f>COUNTIFS('BIR Data Entry'!$H:$H,'Do Not Use'!$BD42,'BIR Data Entry'!$C:$C,'Do Not Use'!BK$40)</f>
        <v>0</v>
      </c>
      <c r="BL42" s="1">
        <f>COUNTIFS('BIR Data Entry'!$H:$H,'Do Not Use'!$BD42,'BIR Data Entry'!$C:$C,'Do Not Use'!BL$40)</f>
        <v>0</v>
      </c>
      <c r="BM42" s="1">
        <f>COUNTIFS('BIR Data Entry'!$H:$H,'Do Not Use'!$BD42,'BIR Data Entry'!$C:$C,'Do Not Use'!BM$40)</f>
        <v>0</v>
      </c>
      <c r="BN42" s="1">
        <f>COUNTIFS('BIR Data Entry'!$H:$H,'Do Not Use'!$BD42,'BIR Data Entry'!$C:$C,'Do Not Use'!BN$40)</f>
        <v>0</v>
      </c>
      <c r="BO42" s="1">
        <f>COUNTIFS('BIR Data Entry'!$H:$H,'Do Not Use'!$BD42,'BIR Data Entry'!$C:$C,'Do Not Use'!BO$40)</f>
        <v>0</v>
      </c>
      <c r="BP42" s="1">
        <f>COUNTIFS('BIR Data Entry'!$H:$H,'Do Not Use'!$BD42,'BIR Data Entry'!$C:$C,'Do Not Use'!BP$40)</f>
        <v>0</v>
      </c>
      <c r="BQ42" s="82">
        <f t="shared" si="56"/>
        <v>0</v>
      </c>
      <c r="BS42" t="str">
        <f t="shared" si="57"/>
        <v>Classroom volunteer</v>
      </c>
      <c r="BT42" s="86" t="e">
        <f t="shared" si="58"/>
        <v>#DIV/0!</v>
      </c>
      <c r="BU42" s="87" t="e">
        <f t="shared" si="59"/>
        <v>#DIV/0!</v>
      </c>
      <c r="BV42" s="86" t="e">
        <f t="shared" si="60"/>
        <v>#DIV/0!</v>
      </c>
      <c r="BW42" s="86" t="e">
        <f t="shared" si="61"/>
        <v>#DIV/0!</v>
      </c>
      <c r="BX42" s="86" t="e">
        <f t="shared" si="62"/>
        <v>#DIV/0!</v>
      </c>
      <c r="BY42" s="86" t="e">
        <f t="shared" si="63"/>
        <v>#DIV/0!</v>
      </c>
      <c r="BZ42" s="86" t="e">
        <f t="shared" si="64"/>
        <v>#DIV/0!</v>
      </c>
      <c r="CA42" s="86" t="e">
        <f t="shared" si="65"/>
        <v>#DIV/0!</v>
      </c>
      <c r="CB42" s="86" t="e">
        <f t="shared" si="66"/>
        <v>#DIV/0!</v>
      </c>
      <c r="CC42" s="86" t="e">
        <f t="shared" si="67"/>
        <v>#DIV/0!</v>
      </c>
      <c r="CD42" s="86" t="e">
        <f t="shared" si="68"/>
        <v>#DIV/0!</v>
      </c>
      <c r="CE42" s="86" t="e">
        <f t="shared" si="69"/>
        <v>#DIV/0!</v>
      </c>
    </row>
    <row r="43" spans="15:83" x14ac:dyDescent="0.25">
      <c r="O43" s="335">
        <f>'Child Enrollment'!B42</f>
        <v>0</v>
      </c>
      <c r="P43" s="25">
        <f>COUNTIFS('BIR Data Entry'!B:B,'Child Enrollment'!B42,'BIR Data Entry'!C:C,$P$2)</f>
        <v>0</v>
      </c>
      <c r="Q43" s="24">
        <f>COUNTIFS('BIR Data Entry'!B:B,'Child Enrollment'!B42,'BIR Data Entry'!C:C,$Q$2)</f>
        <v>0</v>
      </c>
      <c r="R43" s="24">
        <f>COUNTIFS('BIR Data Entry'!B:B,'Child Enrollment'!B42,'BIR Data Entry'!C:C,$R$2)</f>
        <v>0</v>
      </c>
      <c r="S43" s="24">
        <f>COUNTIFS('BIR Data Entry'!B:B,'Child Enrollment'!B42,'BIR Data Entry'!C:C,$S$2)</f>
        <v>0</v>
      </c>
      <c r="T43" s="24">
        <f>COUNTIFS('BIR Data Entry'!B:B,'Child Enrollment'!B42,'BIR Data Entry'!C:C,$T$2)</f>
        <v>0</v>
      </c>
      <c r="U43" s="24">
        <f>COUNTIFS('BIR Data Entry'!B:B,'Child Enrollment'!B42,'BIR Data Entry'!C:C,$U$2)</f>
        <v>0</v>
      </c>
      <c r="V43" s="24">
        <f>COUNTIFS('BIR Data Entry'!B:B,'Child Enrollment'!B42,'BIR Data Entry'!C:C,$V$2)</f>
        <v>0</v>
      </c>
      <c r="W43" s="24">
        <f>COUNTIFS('BIR Data Entry'!B:B,'Child Enrollment'!B42,'BIR Data Entry'!C:C,$W$2)</f>
        <v>0</v>
      </c>
      <c r="X43" s="24">
        <f>COUNTIFS('BIR Data Entry'!B:B,'Child Enrollment'!B42,'BIR Data Entry'!C:C,$X$2)</f>
        <v>0</v>
      </c>
      <c r="Y43" s="24">
        <f>COUNTIFS('BIR Data Entry'!B:B,'Child Enrollment'!B42,'BIR Data Entry'!C:C,$Y$2)</f>
        <v>0</v>
      </c>
      <c r="Z43" s="24">
        <f>COUNTIFS('BIR Data Entry'!B:B,'Child Enrollment'!B42,'BIR Data Entry'!C:C,$Z$2)</f>
        <v>0</v>
      </c>
      <c r="AA43" s="239">
        <f>COUNTIFS('BIR Data Entry'!B:B,'Child Enrollment'!B42,'BIR Data Entry'!C:C,$AA$2)</f>
        <v>0</v>
      </c>
      <c r="AB43" s="68">
        <f t="shared" si="52"/>
        <v>0</v>
      </c>
      <c r="AC43" s="249">
        <f>'Child Enrollment'!C42</f>
        <v>0</v>
      </c>
      <c r="AD43" s="1">
        <f>'Child Enrollment'!D42</f>
        <v>0</v>
      </c>
      <c r="AE43" s="249">
        <f>'Child Enrollment'!E42</f>
        <v>0</v>
      </c>
      <c r="AF43" s="249">
        <f>'Child Enrollment'!F42</f>
        <v>0</v>
      </c>
      <c r="AG43" s="249" t="str">
        <f>IF('Child Enrollment'!F42="Not Hispanic or Latino", 'Child Enrollment'!G42, "")</f>
        <v/>
      </c>
      <c r="AI43" s="302" t="s">
        <v>38</v>
      </c>
      <c r="AJ43" s="25">
        <f t="shared" si="70"/>
        <v>0</v>
      </c>
      <c r="AK43" s="25">
        <f t="shared" si="70"/>
        <v>0</v>
      </c>
      <c r="AL43" s="25">
        <f t="shared" si="70"/>
        <v>0</v>
      </c>
      <c r="AM43" s="25">
        <f t="shared" si="70"/>
        <v>0</v>
      </c>
      <c r="AN43" s="25">
        <f t="shared" si="70"/>
        <v>0</v>
      </c>
      <c r="AO43" s="25">
        <f t="shared" si="70"/>
        <v>0</v>
      </c>
      <c r="AP43" s="25">
        <f t="shared" si="70"/>
        <v>0</v>
      </c>
      <c r="AQ43" s="25">
        <f t="shared" si="70"/>
        <v>0</v>
      </c>
      <c r="AR43" s="25">
        <f t="shared" si="70"/>
        <v>0</v>
      </c>
      <c r="AS43" s="25">
        <f t="shared" si="70"/>
        <v>0</v>
      </c>
      <c r="AT43" s="25">
        <f t="shared" si="70"/>
        <v>0</v>
      </c>
      <c r="AU43" s="25">
        <f t="shared" si="70"/>
        <v>0</v>
      </c>
      <c r="AV43" s="32">
        <f>SUM(AJ43:AU43)</f>
        <v>0</v>
      </c>
      <c r="BD43" t="str">
        <f t="shared" si="55"/>
        <v>Family Member</v>
      </c>
      <c r="BE43" s="1">
        <f>COUNTIFS('BIR Data Entry'!$H:$H,'Do Not Use'!$BD43,'BIR Data Entry'!$C:$C,'Do Not Use'!$BE$40)</f>
        <v>0</v>
      </c>
      <c r="BF43" s="1">
        <f>COUNTIFS('BIR Data Entry'!$H:$H,'Do Not Use'!$BD43,'BIR Data Entry'!$C:$C,'Do Not Use'!BF$40)</f>
        <v>0</v>
      </c>
      <c r="BG43" s="1">
        <f>COUNTIFS('BIR Data Entry'!$H:$H,'Do Not Use'!$BD43,'BIR Data Entry'!$C:$C,'Do Not Use'!BG$40)</f>
        <v>0</v>
      </c>
      <c r="BH43" s="1">
        <f>COUNTIFS('BIR Data Entry'!$H:$H,'Do Not Use'!$BD43,'BIR Data Entry'!$C:$C,'Do Not Use'!BH$40)</f>
        <v>0</v>
      </c>
      <c r="BI43" s="1">
        <f>COUNTIFS('BIR Data Entry'!$H:$H,'Do Not Use'!$BD43,'BIR Data Entry'!$C:$C,'Do Not Use'!BI$40)</f>
        <v>0</v>
      </c>
      <c r="BJ43" s="1">
        <f>COUNTIFS('BIR Data Entry'!$H:$H,'Do Not Use'!$BD43,'BIR Data Entry'!$C:$C,'Do Not Use'!BJ$40)</f>
        <v>0</v>
      </c>
      <c r="BK43" s="1">
        <f>COUNTIFS('BIR Data Entry'!$H:$H,'Do Not Use'!$BD43,'BIR Data Entry'!$C:$C,'Do Not Use'!BK$40)</f>
        <v>0</v>
      </c>
      <c r="BL43" s="1">
        <f>COUNTIFS('BIR Data Entry'!$H:$H,'Do Not Use'!$BD43,'BIR Data Entry'!$C:$C,'Do Not Use'!BL$40)</f>
        <v>0</v>
      </c>
      <c r="BM43" s="1">
        <f>COUNTIFS('BIR Data Entry'!$H:$H,'Do Not Use'!$BD43,'BIR Data Entry'!$C:$C,'Do Not Use'!BM$40)</f>
        <v>0</v>
      </c>
      <c r="BN43" s="1">
        <f>COUNTIFS('BIR Data Entry'!$H:$H,'Do Not Use'!$BD43,'BIR Data Entry'!$C:$C,'Do Not Use'!BN$40)</f>
        <v>0</v>
      </c>
      <c r="BO43" s="1">
        <f>COUNTIFS('BIR Data Entry'!$H:$H,'Do Not Use'!$BD43,'BIR Data Entry'!$C:$C,'Do Not Use'!BO$40)</f>
        <v>0</v>
      </c>
      <c r="BP43" s="1">
        <f>COUNTIFS('BIR Data Entry'!$H:$H,'Do Not Use'!$BD43,'BIR Data Entry'!$C:$C,'Do Not Use'!BP$40)</f>
        <v>0</v>
      </c>
      <c r="BQ43" s="82">
        <f t="shared" si="56"/>
        <v>0</v>
      </c>
      <c r="BS43" t="str">
        <f t="shared" si="57"/>
        <v>Family Member</v>
      </c>
      <c r="BT43" s="86" t="e">
        <f t="shared" si="58"/>
        <v>#DIV/0!</v>
      </c>
      <c r="BU43" s="87" t="e">
        <f t="shared" si="59"/>
        <v>#DIV/0!</v>
      </c>
      <c r="BV43" s="86" t="e">
        <f t="shared" si="60"/>
        <v>#DIV/0!</v>
      </c>
      <c r="BW43" s="86" t="e">
        <f t="shared" si="61"/>
        <v>#DIV/0!</v>
      </c>
      <c r="BX43" s="86" t="e">
        <f t="shared" si="62"/>
        <v>#DIV/0!</v>
      </c>
      <c r="BY43" s="86" t="e">
        <f t="shared" si="63"/>
        <v>#DIV/0!</v>
      </c>
      <c r="BZ43" s="86" t="e">
        <f t="shared" si="64"/>
        <v>#DIV/0!</v>
      </c>
      <c r="CA43" s="86" t="e">
        <f t="shared" si="65"/>
        <v>#DIV/0!</v>
      </c>
      <c r="CB43" s="86" t="e">
        <f t="shared" si="66"/>
        <v>#DIV/0!</v>
      </c>
      <c r="CC43" s="86" t="e">
        <f t="shared" si="67"/>
        <v>#DIV/0!</v>
      </c>
      <c r="CD43" s="86" t="e">
        <f t="shared" si="68"/>
        <v>#DIV/0!</v>
      </c>
      <c r="CE43" s="86" t="e">
        <f t="shared" si="69"/>
        <v>#DIV/0!</v>
      </c>
    </row>
    <row r="44" spans="15:83" x14ac:dyDescent="0.25">
      <c r="O44" s="335">
        <f>'Child Enrollment'!B43</f>
        <v>0</v>
      </c>
      <c r="P44" s="25">
        <f>COUNTIFS('BIR Data Entry'!B:B,'Child Enrollment'!B43,'BIR Data Entry'!C:C,$P$2)</f>
        <v>0</v>
      </c>
      <c r="Q44" s="24">
        <f>COUNTIFS('BIR Data Entry'!B:B,'Child Enrollment'!B43,'BIR Data Entry'!C:C,$Q$2)</f>
        <v>0</v>
      </c>
      <c r="R44" s="24">
        <f>COUNTIFS('BIR Data Entry'!B:B,'Child Enrollment'!B43,'BIR Data Entry'!C:C,$R$2)</f>
        <v>0</v>
      </c>
      <c r="S44" s="24">
        <f>COUNTIFS('BIR Data Entry'!B:B,'Child Enrollment'!B43,'BIR Data Entry'!C:C,$S$2)</f>
        <v>0</v>
      </c>
      <c r="T44" s="24">
        <f>COUNTIFS('BIR Data Entry'!B:B,'Child Enrollment'!B43,'BIR Data Entry'!C:C,$T$2)</f>
        <v>0</v>
      </c>
      <c r="U44" s="24">
        <f>COUNTIFS('BIR Data Entry'!B:B,'Child Enrollment'!B43,'BIR Data Entry'!C:C,$U$2)</f>
        <v>0</v>
      </c>
      <c r="V44" s="24">
        <f>COUNTIFS('BIR Data Entry'!B:B,'Child Enrollment'!B43,'BIR Data Entry'!C:C,$V$2)</f>
        <v>0</v>
      </c>
      <c r="W44" s="24">
        <f>COUNTIFS('BIR Data Entry'!B:B,'Child Enrollment'!B43,'BIR Data Entry'!C:C,$W$2)</f>
        <v>0</v>
      </c>
      <c r="X44" s="24">
        <f>COUNTIFS('BIR Data Entry'!B:B,'Child Enrollment'!B43,'BIR Data Entry'!C:C,$X$2)</f>
        <v>0</v>
      </c>
      <c r="Y44" s="24">
        <f>COUNTIFS('BIR Data Entry'!B:B,'Child Enrollment'!B43,'BIR Data Entry'!C:C,$Y$2)</f>
        <v>0</v>
      </c>
      <c r="Z44" s="24">
        <f>COUNTIFS('BIR Data Entry'!B:B,'Child Enrollment'!B43,'BIR Data Entry'!C:C,$Z$2)</f>
        <v>0</v>
      </c>
      <c r="AA44" s="239">
        <f>COUNTIFS('BIR Data Entry'!B:B,'Child Enrollment'!B43,'BIR Data Entry'!C:C,$AA$2)</f>
        <v>0</v>
      </c>
      <c r="AB44" s="68">
        <f t="shared" si="52"/>
        <v>0</v>
      </c>
      <c r="AC44" s="249">
        <f>'Child Enrollment'!C43</f>
        <v>0</v>
      </c>
      <c r="AD44" s="1">
        <f>'Child Enrollment'!D43</f>
        <v>0</v>
      </c>
      <c r="AE44" s="249">
        <f>'Child Enrollment'!E43</f>
        <v>0</v>
      </c>
      <c r="AF44" s="249">
        <f>'Child Enrollment'!F43</f>
        <v>0</v>
      </c>
      <c r="AG44" s="249" t="str">
        <f>IF('Child Enrollment'!F43="Not Hispanic or Latino", 'Child Enrollment'!G43, "")</f>
        <v/>
      </c>
      <c r="BD44" t="str">
        <f t="shared" si="55"/>
        <v>Kitchen staff</v>
      </c>
      <c r="BE44" s="1">
        <f>COUNTIFS('BIR Data Entry'!$H:$H,'Do Not Use'!$BD44,'BIR Data Entry'!$C:$C,'Do Not Use'!$BE$40)</f>
        <v>0</v>
      </c>
      <c r="BF44" s="1">
        <f>COUNTIFS('BIR Data Entry'!$H:$H,'Do Not Use'!$BD44,'BIR Data Entry'!$C:$C,'Do Not Use'!BF$40)</f>
        <v>0</v>
      </c>
      <c r="BG44" s="1">
        <f>COUNTIFS('BIR Data Entry'!$H:$H,'Do Not Use'!$BD44,'BIR Data Entry'!$C:$C,'Do Not Use'!BG$40)</f>
        <v>0</v>
      </c>
      <c r="BH44" s="1">
        <f>COUNTIFS('BIR Data Entry'!$H:$H,'Do Not Use'!$BD44,'BIR Data Entry'!$C:$C,'Do Not Use'!BH$40)</f>
        <v>0</v>
      </c>
      <c r="BI44" s="1">
        <f>COUNTIFS('BIR Data Entry'!$H:$H,'Do Not Use'!$BD44,'BIR Data Entry'!$C:$C,'Do Not Use'!BI$40)</f>
        <v>0</v>
      </c>
      <c r="BJ44" s="1">
        <f>COUNTIFS('BIR Data Entry'!$H:$H,'Do Not Use'!$BD44,'BIR Data Entry'!$C:$C,'Do Not Use'!BJ$40)</f>
        <v>0</v>
      </c>
      <c r="BK44" s="1">
        <f>COUNTIFS('BIR Data Entry'!$H:$H,'Do Not Use'!$BD44,'BIR Data Entry'!$C:$C,'Do Not Use'!BK$40)</f>
        <v>0</v>
      </c>
      <c r="BL44" s="1">
        <f>COUNTIFS('BIR Data Entry'!$H:$H,'Do Not Use'!$BD44,'BIR Data Entry'!$C:$C,'Do Not Use'!BL$40)</f>
        <v>0</v>
      </c>
      <c r="BM44" s="1">
        <f>COUNTIFS('BIR Data Entry'!$H:$H,'Do Not Use'!$BD44,'BIR Data Entry'!$C:$C,'Do Not Use'!BM$40)</f>
        <v>0</v>
      </c>
      <c r="BN44" s="1">
        <f>COUNTIFS('BIR Data Entry'!$H:$H,'Do Not Use'!$BD44,'BIR Data Entry'!$C:$C,'Do Not Use'!BN$40)</f>
        <v>0</v>
      </c>
      <c r="BO44" s="1">
        <f>COUNTIFS('BIR Data Entry'!$H:$H,'Do Not Use'!$BD44,'BIR Data Entry'!$C:$C,'Do Not Use'!BO$40)</f>
        <v>0</v>
      </c>
      <c r="BP44" s="1">
        <f>COUNTIFS('BIR Data Entry'!$H:$H,'Do Not Use'!$BD44,'BIR Data Entry'!$C:$C,'Do Not Use'!BP$40)</f>
        <v>0</v>
      </c>
      <c r="BQ44" s="82">
        <f t="shared" si="56"/>
        <v>0</v>
      </c>
      <c r="BS44" t="str">
        <f t="shared" si="57"/>
        <v>Kitchen staff</v>
      </c>
      <c r="BT44" s="86" t="e">
        <f t="shared" si="58"/>
        <v>#DIV/0!</v>
      </c>
      <c r="BU44" s="87" t="e">
        <f t="shared" si="59"/>
        <v>#DIV/0!</v>
      </c>
      <c r="BV44" s="86" t="e">
        <f t="shared" si="60"/>
        <v>#DIV/0!</v>
      </c>
      <c r="BW44" s="86" t="e">
        <f t="shared" si="61"/>
        <v>#DIV/0!</v>
      </c>
      <c r="BX44" s="86" t="e">
        <f t="shared" si="62"/>
        <v>#DIV/0!</v>
      </c>
      <c r="BY44" s="86" t="e">
        <f t="shared" si="63"/>
        <v>#DIV/0!</v>
      </c>
      <c r="BZ44" s="86" t="e">
        <f t="shared" si="64"/>
        <v>#DIV/0!</v>
      </c>
      <c r="CA44" s="86" t="e">
        <f t="shared" si="65"/>
        <v>#DIV/0!</v>
      </c>
      <c r="CB44" s="86" t="e">
        <f t="shared" si="66"/>
        <v>#DIV/0!</v>
      </c>
      <c r="CC44" s="86" t="e">
        <f t="shared" si="67"/>
        <v>#DIV/0!</v>
      </c>
      <c r="CD44" s="86" t="e">
        <f t="shared" si="68"/>
        <v>#DIV/0!</v>
      </c>
      <c r="CE44" s="86" t="e">
        <f t="shared" si="69"/>
        <v>#DIV/0!</v>
      </c>
    </row>
    <row r="45" spans="15:83" x14ac:dyDescent="0.25">
      <c r="O45" s="335">
        <f>'Child Enrollment'!B44</f>
        <v>0</v>
      </c>
      <c r="P45" s="25">
        <f>COUNTIFS('BIR Data Entry'!B:B,'Child Enrollment'!B44,'BIR Data Entry'!C:C,$P$2)</f>
        <v>0</v>
      </c>
      <c r="Q45" s="24">
        <f>COUNTIFS('BIR Data Entry'!B:B,'Child Enrollment'!B44,'BIR Data Entry'!C:C,$Q$2)</f>
        <v>0</v>
      </c>
      <c r="R45" s="24">
        <f>COUNTIFS('BIR Data Entry'!B:B,'Child Enrollment'!B44,'BIR Data Entry'!C:C,$R$2)</f>
        <v>0</v>
      </c>
      <c r="S45" s="24">
        <f>COUNTIFS('BIR Data Entry'!B:B,'Child Enrollment'!B44,'BIR Data Entry'!C:C,$S$2)</f>
        <v>0</v>
      </c>
      <c r="T45" s="24">
        <f>COUNTIFS('BIR Data Entry'!B:B,'Child Enrollment'!B44,'BIR Data Entry'!C:C,$T$2)</f>
        <v>0</v>
      </c>
      <c r="U45" s="24">
        <f>COUNTIFS('BIR Data Entry'!B:B,'Child Enrollment'!B44,'BIR Data Entry'!C:C,$U$2)</f>
        <v>0</v>
      </c>
      <c r="V45" s="24">
        <f>COUNTIFS('BIR Data Entry'!B:B,'Child Enrollment'!B44,'BIR Data Entry'!C:C,$V$2)</f>
        <v>0</v>
      </c>
      <c r="W45" s="24">
        <f>COUNTIFS('BIR Data Entry'!B:B,'Child Enrollment'!B44,'BIR Data Entry'!C:C,$W$2)</f>
        <v>0</v>
      </c>
      <c r="X45" s="24">
        <f>COUNTIFS('BIR Data Entry'!B:B,'Child Enrollment'!B44,'BIR Data Entry'!C:C,$X$2)</f>
        <v>0</v>
      </c>
      <c r="Y45" s="24">
        <f>COUNTIFS('BIR Data Entry'!B:B,'Child Enrollment'!B44,'BIR Data Entry'!C:C,$Y$2)</f>
        <v>0</v>
      </c>
      <c r="Z45" s="24">
        <f>COUNTIFS('BIR Data Entry'!B:B,'Child Enrollment'!B44,'BIR Data Entry'!C:C,$Z$2)</f>
        <v>0</v>
      </c>
      <c r="AA45" s="239">
        <f>COUNTIFS('BIR Data Entry'!B:B,'Child Enrollment'!B44,'BIR Data Entry'!C:C,$AA$2)</f>
        <v>0</v>
      </c>
      <c r="AB45" s="68">
        <f t="shared" si="52"/>
        <v>0</v>
      </c>
      <c r="AC45" s="249">
        <f>'Child Enrollment'!C44</f>
        <v>0</v>
      </c>
      <c r="AD45" s="1">
        <f>'Child Enrollment'!D44</f>
        <v>0</v>
      </c>
      <c r="AE45" s="249">
        <f>'Child Enrollment'!E44</f>
        <v>0</v>
      </c>
      <c r="AF45" s="249">
        <f>'Child Enrollment'!F44</f>
        <v>0</v>
      </c>
      <c r="AG45" s="249" t="str">
        <f>IF('Child Enrollment'!F44="Not Hispanic or Latino", 'Child Enrollment'!G44, "")</f>
        <v/>
      </c>
      <c r="AI45" s="438" t="s">
        <v>268</v>
      </c>
      <c r="AJ45" s="438"/>
      <c r="AK45" s="438"/>
      <c r="AL45" s="438"/>
      <c r="AM45" s="438"/>
      <c r="AN45" s="438"/>
      <c r="AO45" s="438"/>
      <c r="AP45" s="438"/>
      <c r="AQ45" s="438"/>
      <c r="AR45" s="438"/>
      <c r="AS45" s="438"/>
      <c r="AT45" s="438"/>
      <c r="AU45" s="438"/>
      <c r="AV45" s="438"/>
      <c r="AW45" s="297"/>
      <c r="AX45" s="438" t="s">
        <v>268</v>
      </c>
      <c r="AY45" s="438"/>
      <c r="AZ45" s="438"/>
      <c r="BA45" s="438"/>
      <c r="BD45" t="str">
        <f t="shared" si="55"/>
        <v>None</v>
      </c>
      <c r="BE45" s="1">
        <f>COUNTIFS('BIR Data Entry'!$H:$H,'Do Not Use'!$BD45,'BIR Data Entry'!$C:$C,'Do Not Use'!$BE$40)</f>
        <v>0</v>
      </c>
      <c r="BF45" s="1">
        <f>COUNTIFS('BIR Data Entry'!$H:$H,'Do Not Use'!$BD45,'BIR Data Entry'!$C:$C,'Do Not Use'!BF$40)</f>
        <v>0</v>
      </c>
      <c r="BG45" s="1">
        <f>COUNTIFS('BIR Data Entry'!$H:$H,'Do Not Use'!$BD45,'BIR Data Entry'!$C:$C,'Do Not Use'!BG$40)</f>
        <v>0</v>
      </c>
      <c r="BH45" s="1">
        <f>COUNTIFS('BIR Data Entry'!$H:$H,'Do Not Use'!$BD45,'BIR Data Entry'!$C:$C,'Do Not Use'!BH$40)</f>
        <v>0</v>
      </c>
      <c r="BI45" s="1">
        <f>COUNTIFS('BIR Data Entry'!$H:$H,'Do Not Use'!$BD45,'BIR Data Entry'!$C:$C,'Do Not Use'!BI$40)</f>
        <v>0</v>
      </c>
      <c r="BJ45" s="1">
        <f>COUNTIFS('BIR Data Entry'!$H:$H,'Do Not Use'!$BD45,'BIR Data Entry'!$C:$C,'Do Not Use'!BJ$40)</f>
        <v>0</v>
      </c>
      <c r="BK45" s="1">
        <f>COUNTIFS('BIR Data Entry'!$H:$H,'Do Not Use'!$BD45,'BIR Data Entry'!$C:$C,'Do Not Use'!BK$40)</f>
        <v>0</v>
      </c>
      <c r="BL45" s="1">
        <f>COUNTIFS('BIR Data Entry'!$H:$H,'Do Not Use'!$BD45,'BIR Data Entry'!$C:$C,'Do Not Use'!BL$40)</f>
        <v>0</v>
      </c>
      <c r="BM45" s="1">
        <f>COUNTIFS('BIR Data Entry'!$H:$H,'Do Not Use'!$BD45,'BIR Data Entry'!$C:$C,'Do Not Use'!BM$40)</f>
        <v>0</v>
      </c>
      <c r="BN45" s="1">
        <f>COUNTIFS('BIR Data Entry'!$H:$H,'Do Not Use'!$BD45,'BIR Data Entry'!$C:$C,'Do Not Use'!BN$40)</f>
        <v>0</v>
      </c>
      <c r="BO45" s="1">
        <f>COUNTIFS('BIR Data Entry'!$H:$H,'Do Not Use'!$BD45,'BIR Data Entry'!$C:$C,'Do Not Use'!BO$40)</f>
        <v>0</v>
      </c>
      <c r="BP45" s="1">
        <f>COUNTIFS('BIR Data Entry'!$H:$H,'Do Not Use'!$BD45,'BIR Data Entry'!$C:$C,'Do Not Use'!BP$40)</f>
        <v>0</v>
      </c>
      <c r="BQ45" s="82">
        <f t="shared" si="56"/>
        <v>0</v>
      </c>
      <c r="BS45" t="str">
        <f t="shared" si="57"/>
        <v>None</v>
      </c>
      <c r="BT45" s="86" t="e">
        <f t="shared" si="58"/>
        <v>#DIV/0!</v>
      </c>
      <c r="BU45" s="87" t="e">
        <f t="shared" si="59"/>
        <v>#DIV/0!</v>
      </c>
      <c r="BV45" s="86" t="e">
        <f t="shared" si="60"/>
        <v>#DIV/0!</v>
      </c>
      <c r="BW45" s="86" t="e">
        <f t="shared" si="61"/>
        <v>#DIV/0!</v>
      </c>
      <c r="BX45" s="86" t="e">
        <f t="shared" si="62"/>
        <v>#DIV/0!</v>
      </c>
      <c r="BY45" s="86" t="e">
        <f t="shared" si="63"/>
        <v>#DIV/0!</v>
      </c>
      <c r="BZ45" s="86" t="e">
        <f t="shared" si="64"/>
        <v>#DIV/0!</v>
      </c>
      <c r="CA45" s="86" t="e">
        <f t="shared" si="65"/>
        <v>#DIV/0!</v>
      </c>
      <c r="CB45" s="86" t="e">
        <f t="shared" si="66"/>
        <v>#DIV/0!</v>
      </c>
      <c r="CC45" s="86" t="e">
        <f t="shared" si="67"/>
        <v>#DIV/0!</v>
      </c>
      <c r="CD45" s="86" t="e">
        <f t="shared" si="68"/>
        <v>#DIV/0!</v>
      </c>
      <c r="CE45" s="86" t="e">
        <f t="shared" si="69"/>
        <v>#DIV/0!</v>
      </c>
    </row>
    <row r="46" spans="15:83" x14ac:dyDescent="0.25">
      <c r="O46" s="335">
        <f>'Child Enrollment'!B45</f>
        <v>0</v>
      </c>
      <c r="P46" s="25">
        <f>COUNTIFS('BIR Data Entry'!B:B,'Child Enrollment'!B45,'BIR Data Entry'!C:C,$P$2)</f>
        <v>0</v>
      </c>
      <c r="Q46" s="24">
        <f>COUNTIFS('BIR Data Entry'!B:B,'Child Enrollment'!B45,'BIR Data Entry'!C:C,$Q$2)</f>
        <v>0</v>
      </c>
      <c r="R46" s="24">
        <f>COUNTIFS('BIR Data Entry'!B:B,'Child Enrollment'!B45,'BIR Data Entry'!C:C,$R$2)</f>
        <v>0</v>
      </c>
      <c r="S46" s="24">
        <f>COUNTIFS('BIR Data Entry'!B:B,'Child Enrollment'!B45,'BIR Data Entry'!C:C,$S$2)</f>
        <v>0</v>
      </c>
      <c r="T46" s="24">
        <f>COUNTIFS('BIR Data Entry'!B:B,'Child Enrollment'!B45,'BIR Data Entry'!C:C,$T$2)</f>
        <v>0</v>
      </c>
      <c r="U46" s="24">
        <f>COUNTIFS('BIR Data Entry'!B:B,'Child Enrollment'!B45,'BIR Data Entry'!C:C,$U$2)</f>
        <v>0</v>
      </c>
      <c r="V46" s="24">
        <f>COUNTIFS('BIR Data Entry'!B:B,'Child Enrollment'!B45,'BIR Data Entry'!C:C,$V$2)</f>
        <v>0</v>
      </c>
      <c r="W46" s="24">
        <f>COUNTIFS('BIR Data Entry'!B:B,'Child Enrollment'!B45,'BIR Data Entry'!C:C,$W$2)</f>
        <v>0</v>
      </c>
      <c r="X46" s="24">
        <f>COUNTIFS('BIR Data Entry'!B:B,'Child Enrollment'!B45,'BIR Data Entry'!C:C,$X$2)</f>
        <v>0</v>
      </c>
      <c r="Y46" s="24">
        <f>COUNTIFS('BIR Data Entry'!B:B,'Child Enrollment'!B45,'BIR Data Entry'!C:C,$Y$2)</f>
        <v>0</v>
      </c>
      <c r="Z46" s="24">
        <f>COUNTIFS('BIR Data Entry'!B:B,'Child Enrollment'!B45,'BIR Data Entry'!C:C,$Z$2)</f>
        <v>0</v>
      </c>
      <c r="AA46" s="239">
        <f>COUNTIFS('BIR Data Entry'!B:B,'Child Enrollment'!B45,'BIR Data Entry'!C:C,$AA$2)</f>
        <v>0</v>
      </c>
      <c r="AB46" s="68">
        <f t="shared" si="52"/>
        <v>0</v>
      </c>
      <c r="AC46" s="249">
        <f>'Child Enrollment'!C45</f>
        <v>0</v>
      </c>
      <c r="AD46" s="1">
        <f>'Child Enrollment'!D45</f>
        <v>0</v>
      </c>
      <c r="AE46" s="249">
        <f>'Child Enrollment'!E45</f>
        <v>0</v>
      </c>
      <c r="AF46" s="249">
        <f>'Child Enrollment'!F45</f>
        <v>0</v>
      </c>
      <c r="AG46" s="249" t="str">
        <f>IF('Child Enrollment'!F45="Not Hispanic or Latino", 'Child Enrollment'!G45, "")</f>
        <v/>
      </c>
      <c r="AI46" s="306" t="s">
        <v>326</v>
      </c>
      <c r="AJ46" s="280" t="str">
        <f>G2</f>
        <v>August</v>
      </c>
      <c r="AK46" s="280" t="str">
        <f>G3</f>
        <v>September</v>
      </c>
      <c r="AL46" s="280" t="str">
        <f>G4</f>
        <v>October</v>
      </c>
      <c r="AM46" s="280" t="str">
        <f>G5</f>
        <v>November</v>
      </c>
      <c r="AN46" s="280" t="str">
        <f>G6</f>
        <v>December</v>
      </c>
      <c r="AO46" s="280" t="str">
        <f>G7</f>
        <v>January</v>
      </c>
      <c r="AP46" s="280" t="str">
        <f>G8</f>
        <v>February</v>
      </c>
      <c r="AQ46" s="280" t="str">
        <f>G9</f>
        <v>March</v>
      </c>
      <c r="AR46" s="280" t="str">
        <f>G10</f>
        <v>April</v>
      </c>
      <c r="AS46" s="280" t="str">
        <f>G11</f>
        <v>May</v>
      </c>
      <c r="AT46" s="280" t="str">
        <f>G12</f>
        <v>June</v>
      </c>
      <c r="AU46" s="280" t="str">
        <f>G13</f>
        <v>July</v>
      </c>
      <c r="AV46" s="280" t="s">
        <v>16</v>
      </c>
      <c r="AX46" s="298"/>
      <c r="AY46" s="71" t="s">
        <v>67</v>
      </c>
      <c r="AZ46" s="71" t="s">
        <v>68</v>
      </c>
      <c r="BA46" s="71" t="s">
        <v>69</v>
      </c>
      <c r="BD46" t="str">
        <f t="shared" si="55"/>
        <v>Other</v>
      </c>
      <c r="BE46" s="1">
        <f>COUNTIFS('BIR Data Entry'!$H:$H,'Do Not Use'!$BD46,'BIR Data Entry'!$C:$C,'Do Not Use'!$BE$40)</f>
        <v>0</v>
      </c>
      <c r="BF46" s="1">
        <f>COUNTIFS('BIR Data Entry'!$H:$H,'Do Not Use'!$BD46,'BIR Data Entry'!$C:$C,'Do Not Use'!BF$40)</f>
        <v>0</v>
      </c>
      <c r="BG46" s="1">
        <f>COUNTIFS('BIR Data Entry'!$H:$H,'Do Not Use'!$BD46,'BIR Data Entry'!$C:$C,'Do Not Use'!BG$40)</f>
        <v>0</v>
      </c>
      <c r="BH46" s="1">
        <f>COUNTIFS('BIR Data Entry'!$H:$H,'Do Not Use'!$BD46,'BIR Data Entry'!$C:$C,'Do Not Use'!BH$40)</f>
        <v>0</v>
      </c>
      <c r="BI46" s="1">
        <f>COUNTIFS('BIR Data Entry'!$H:$H,'Do Not Use'!$BD46,'BIR Data Entry'!$C:$C,'Do Not Use'!BI$40)</f>
        <v>0</v>
      </c>
      <c r="BJ46" s="1">
        <f>COUNTIFS('BIR Data Entry'!$H:$H,'Do Not Use'!$BD46,'BIR Data Entry'!$C:$C,'Do Not Use'!BJ$40)</f>
        <v>0</v>
      </c>
      <c r="BK46" s="1">
        <f>COUNTIFS('BIR Data Entry'!$H:$H,'Do Not Use'!$BD46,'BIR Data Entry'!$C:$C,'Do Not Use'!BK$40)</f>
        <v>0</v>
      </c>
      <c r="BL46" s="1">
        <f>COUNTIFS('BIR Data Entry'!$H:$H,'Do Not Use'!$BD46,'BIR Data Entry'!$C:$C,'Do Not Use'!BL$40)</f>
        <v>0</v>
      </c>
      <c r="BM46" s="1">
        <f>COUNTIFS('BIR Data Entry'!$H:$H,'Do Not Use'!$BD46,'BIR Data Entry'!$C:$C,'Do Not Use'!BM$40)</f>
        <v>0</v>
      </c>
      <c r="BN46" s="1">
        <f>COUNTIFS('BIR Data Entry'!$H:$H,'Do Not Use'!$BD46,'BIR Data Entry'!$C:$C,'Do Not Use'!BN$40)</f>
        <v>0</v>
      </c>
      <c r="BO46" s="1">
        <f>COUNTIFS('BIR Data Entry'!$H:$H,'Do Not Use'!$BD46,'BIR Data Entry'!$C:$C,'Do Not Use'!BO$40)</f>
        <v>0</v>
      </c>
      <c r="BP46" s="1">
        <f>COUNTIFS('BIR Data Entry'!$H:$H,'Do Not Use'!$BD46,'BIR Data Entry'!$C:$C,'Do Not Use'!BP$40)</f>
        <v>0</v>
      </c>
      <c r="BQ46" s="82">
        <f t="shared" si="56"/>
        <v>0</v>
      </c>
      <c r="BS46" t="str">
        <f t="shared" si="57"/>
        <v>Other</v>
      </c>
      <c r="BT46" s="86" t="e">
        <f t="shared" si="58"/>
        <v>#DIV/0!</v>
      </c>
      <c r="BU46" s="87" t="e">
        <f t="shared" si="59"/>
        <v>#DIV/0!</v>
      </c>
      <c r="BV46" s="86" t="e">
        <f t="shared" si="60"/>
        <v>#DIV/0!</v>
      </c>
      <c r="BW46" s="86" t="e">
        <f t="shared" si="61"/>
        <v>#DIV/0!</v>
      </c>
      <c r="BX46" s="86" t="e">
        <f t="shared" si="62"/>
        <v>#DIV/0!</v>
      </c>
      <c r="BY46" s="86" t="e">
        <f t="shared" si="63"/>
        <v>#DIV/0!</v>
      </c>
      <c r="BZ46" s="86" t="e">
        <f t="shared" si="64"/>
        <v>#DIV/0!</v>
      </c>
      <c r="CA46" s="86" t="e">
        <f t="shared" si="65"/>
        <v>#DIV/0!</v>
      </c>
      <c r="CB46" s="86" t="e">
        <f t="shared" si="66"/>
        <v>#DIV/0!</v>
      </c>
      <c r="CC46" s="86" t="e">
        <f t="shared" si="67"/>
        <v>#DIV/0!</v>
      </c>
      <c r="CD46" s="86" t="e">
        <f t="shared" si="68"/>
        <v>#DIV/0!</v>
      </c>
      <c r="CE46" s="86" t="e">
        <f t="shared" si="69"/>
        <v>#DIV/0!</v>
      </c>
    </row>
    <row r="47" spans="15:83" x14ac:dyDescent="0.25">
      <c r="O47" s="335">
        <f>'Child Enrollment'!B46</f>
        <v>0</v>
      </c>
      <c r="P47" s="25">
        <f>COUNTIFS('BIR Data Entry'!B:B,'Child Enrollment'!B46,'BIR Data Entry'!C:C,$P$2)</f>
        <v>0</v>
      </c>
      <c r="Q47" s="24">
        <f>COUNTIFS('BIR Data Entry'!B:B,'Child Enrollment'!B46,'BIR Data Entry'!C:C,$Q$2)</f>
        <v>0</v>
      </c>
      <c r="R47" s="24">
        <f>COUNTIFS('BIR Data Entry'!B:B,'Child Enrollment'!B46,'BIR Data Entry'!C:C,$R$2)</f>
        <v>0</v>
      </c>
      <c r="S47" s="24">
        <f>COUNTIFS('BIR Data Entry'!B:B,'Child Enrollment'!B46,'BIR Data Entry'!C:C,$S$2)</f>
        <v>0</v>
      </c>
      <c r="T47" s="24">
        <f>COUNTIFS('BIR Data Entry'!B:B,'Child Enrollment'!B46,'BIR Data Entry'!C:C,$T$2)</f>
        <v>0</v>
      </c>
      <c r="U47" s="24">
        <f>COUNTIFS('BIR Data Entry'!B:B,'Child Enrollment'!B46,'BIR Data Entry'!C:C,$U$2)</f>
        <v>0</v>
      </c>
      <c r="V47" s="24">
        <f>COUNTIFS('BIR Data Entry'!B:B,'Child Enrollment'!B46,'BIR Data Entry'!C:C,$V$2)</f>
        <v>0</v>
      </c>
      <c r="W47" s="24">
        <f>COUNTIFS('BIR Data Entry'!B:B,'Child Enrollment'!B46,'BIR Data Entry'!C:C,$W$2)</f>
        <v>0</v>
      </c>
      <c r="X47" s="24">
        <f>COUNTIFS('BIR Data Entry'!B:B,'Child Enrollment'!B46,'BIR Data Entry'!C:C,$X$2)</f>
        <v>0</v>
      </c>
      <c r="Y47" s="24">
        <f>COUNTIFS('BIR Data Entry'!B:B,'Child Enrollment'!B46,'BIR Data Entry'!C:C,$Y$2)</f>
        <v>0</v>
      </c>
      <c r="Z47" s="24">
        <f>COUNTIFS('BIR Data Entry'!B:B,'Child Enrollment'!B46,'BIR Data Entry'!C:C,$Z$2)</f>
        <v>0</v>
      </c>
      <c r="AA47" s="239">
        <f>COUNTIFS('BIR Data Entry'!B:B,'Child Enrollment'!B46,'BIR Data Entry'!C:C,$AA$2)</f>
        <v>0</v>
      </c>
      <c r="AB47" s="68">
        <f t="shared" si="52"/>
        <v>0</v>
      </c>
      <c r="AC47" s="249">
        <f>'Child Enrollment'!C46</f>
        <v>0</v>
      </c>
      <c r="AD47" s="1">
        <f>'Child Enrollment'!D46</f>
        <v>0</v>
      </c>
      <c r="AE47" s="249">
        <f>'Child Enrollment'!E46</f>
        <v>0</v>
      </c>
      <c r="AF47" s="249">
        <f>'Child Enrollment'!F46</f>
        <v>0</v>
      </c>
      <c r="AG47" s="249" t="str">
        <f>IF('Child Enrollment'!F46="Not Hispanic or Latino", 'Child Enrollment'!G46, "")</f>
        <v/>
      </c>
      <c r="AI47" s="304" t="s">
        <v>268</v>
      </c>
      <c r="AJ47" s="25">
        <f>'Program Information'!C61</f>
        <v>0</v>
      </c>
      <c r="AK47" s="25">
        <f>IF('Program Information'!D61-'Program Information'!C61&gt;0,'Program Information'!D61-'Program Information'!C61,0)</f>
        <v>0</v>
      </c>
      <c r="AL47" s="25">
        <f>IF('Program Information'!E61-'Program Information'!D61&gt;0,'Program Information'!E61-'Program Information'!D61,0)</f>
        <v>0</v>
      </c>
      <c r="AM47" s="25">
        <f>IF('Program Information'!F61-'Program Information'!E61&gt;0,'Program Information'!F61-'Program Information'!E61,0)</f>
        <v>0</v>
      </c>
      <c r="AN47" s="25">
        <f>IF('Program Information'!G61-'Program Information'!F61&gt;0,'Program Information'!G61-'Program Information'!F61,0)</f>
        <v>0</v>
      </c>
      <c r="AO47" s="25">
        <f>IF('Program Information'!H61-'Program Information'!G61&gt;0,'Program Information'!H61-'Program Information'!G61,0)</f>
        <v>0</v>
      </c>
      <c r="AP47" s="25">
        <f>IF('Program Information'!I61-'Program Information'!H61&gt;0,'Program Information'!I61-'Program Information'!H61,0)</f>
        <v>0</v>
      </c>
      <c r="AQ47" s="25">
        <f>IF('Program Information'!J61-'Program Information'!I61&gt;0,'Program Information'!J61-'Program Information'!I61,0)</f>
        <v>0</v>
      </c>
      <c r="AR47" s="25">
        <f>IF('Program Information'!K61-'Program Information'!J61&gt;0,'Program Information'!K61-'Program Information'!J61,0)</f>
        <v>0</v>
      </c>
      <c r="AS47" s="25">
        <f>IF('Program Information'!L61-'Program Information'!K61&gt;0,'Program Information'!L61-'Program Information'!K61,0)</f>
        <v>0</v>
      </c>
      <c r="AT47" s="25">
        <f>IF('Program Information'!M61-'Program Information'!L61&gt;0,'Program Information'!M61-'Program Information'!L61,0)</f>
        <v>0</v>
      </c>
      <c r="AU47" s="25">
        <f>IF('Program Information'!N61-'Program Information'!M61&gt;0,'Program Information'!N61-'Program Information'!M61,0)</f>
        <v>0</v>
      </c>
      <c r="AV47" s="32">
        <f>SUM(AJ47:AU47)</f>
        <v>0</v>
      </c>
      <c r="AX47" s="28" t="s">
        <v>268</v>
      </c>
      <c r="AY47" s="1">
        <f>AV47</f>
        <v>0</v>
      </c>
      <c r="AZ47" s="1">
        <f>COUNTIFS(AB3:AB176,"&gt;0",AD3:AD176,AX47)</f>
        <v>0</v>
      </c>
      <c r="BA47" s="1">
        <f>AV51</f>
        <v>0</v>
      </c>
      <c r="BD47" t="str">
        <f t="shared" si="55"/>
        <v>Peers</v>
      </c>
      <c r="BE47" s="1">
        <f>COUNTIFS('BIR Data Entry'!$H:$H,'Do Not Use'!$BD47,'BIR Data Entry'!$C:$C,'Do Not Use'!$BE$40)</f>
        <v>0</v>
      </c>
      <c r="BF47" s="1">
        <f>COUNTIFS('BIR Data Entry'!$H:$H,'Do Not Use'!$BD47,'BIR Data Entry'!$C:$C,'Do Not Use'!BF$40)</f>
        <v>0</v>
      </c>
      <c r="BG47" s="1">
        <f>COUNTIFS('BIR Data Entry'!$H:$H,'Do Not Use'!$BD47,'BIR Data Entry'!$C:$C,'Do Not Use'!BG$40)</f>
        <v>0</v>
      </c>
      <c r="BH47" s="1">
        <f>COUNTIFS('BIR Data Entry'!$H:$H,'Do Not Use'!$BD47,'BIR Data Entry'!$C:$C,'Do Not Use'!BH$40)</f>
        <v>0</v>
      </c>
      <c r="BI47" s="1">
        <f>COUNTIFS('BIR Data Entry'!$H:$H,'Do Not Use'!$BD47,'BIR Data Entry'!$C:$C,'Do Not Use'!BI$40)</f>
        <v>0</v>
      </c>
      <c r="BJ47" s="1">
        <f>COUNTIFS('BIR Data Entry'!$H:$H,'Do Not Use'!$BD47,'BIR Data Entry'!$C:$C,'Do Not Use'!BJ$40)</f>
        <v>0</v>
      </c>
      <c r="BK47" s="1">
        <f>COUNTIFS('BIR Data Entry'!$H:$H,'Do Not Use'!$BD47,'BIR Data Entry'!$C:$C,'Do Not Use'!BK$40)</f>
        <v>0</v>
      </c>
      <c r="BL47" s="1">
        <f>COUNTIFS('BIR Data Entry'!$H:$H,'Do Not Use'!$BD47,'BIR Data Entry'!$C:$C,'Do Not Use'!BL$40)</f>
        <v>0</v>
      </c>
      <c r="BM47" s="1">
        <f>COUNTIFS('BIR Data Entry'!$H:$H,'Do Not Use'!$BD47,'BIR Data Entry'!$C:$C,'Do Not Use'!BM$40)</f>
        <v>0</v>
      </c>
      <c r="BN47" s="1">
        <f>COUNTIFS('BIR Data Entry'!$H:$H,'Do Not Use'!$BD47,'BIR Data Entry'!$C:$C,'Do Not Use'!BN$40)</f>
        <v>0</v>
      </c>
      <c r="BO47" s="1">
        <f>COUNTIFS('BIR Data Entry'!$H:$H,'Do Not Use'!$BD47,'BIR Data Entry'!$C:$C,'Do Not Use'!BO$40)</f>
        <v>0</v>
      </c>
      <c r="BP47" s="1">
        <f>COUNTIFS('BIR Data Entry'!$H:$H,'Do Not Use'!$BD47,'BIR Data Entry'!$C:$C,'Do Not Use'!BP$40)</f>
        <v>0</v>
      </c>
      <c r="BQ47" s="82">
        <f t="shared" si="56"/>
        <v>0</v>
      </c>
      <c r="BS47" t="str">
        <f t="shared" si="57"/>
        <v>Peers</v>
      </c>
      <c r="BT47" s="86" t="e">
        <f t="shared" si="58"/>
        <v>#DIV/0!</v>
      </c>
      <c r="BU47" s="87" t="e">
        <f t="shared" si="59"/>
        <v>#DIV/0!</v>
      </c>
      <c r="BV47" s="86" t="e">
        <f t="shared" si="60"/>
        <v>#DIV/0!</v>
      </c>
      <c r="BW47" s="86" t="e">
        <f t="shared" si="61"/>
        <v>#DIV/0!</v>
      </c>
      <c r="BX47" s="86" t="e">
        <f t="shared" si="62"/>
        <v>#DIV/0!</v>
      </c>
      <c r="BY47" s="86" t="e">
        <f t="shared" si="63"/>
        <v>#DIV/0!</v>
      </c>
      <c r="BZ47" s="86" t="e">
        <f t="shared" si="64"/>
        <v>#DIV/0!</v>
      </c>
      <c r="CA47" s="86" t="e">
        <f t="shared" si="65"/>
        <v>#DIV/0!</v>
      </c>
      <c r="CB47" s="86" t="e">
        <f t="shared" si="66"/>
        <v>#DIV/0!</v>
      </c>
      <c r="CC47" s="86" t="e">
        <f t="shared" si="67"/>
        <v>#DIV/0!</v>
      </c>
      <c r="CD47" s="86" t="e">
        <f t="shared" si="68"/>
        <v>#DIV/0!</v>
      </c>
      <c r="CE47" s="86" t="e">
        <f t="shared" si="69"/>
        <v>#DIV/0!</v>
      </c>
    </row>
    <row r="48" spans="15:83" x14ac:dyDescent="0.25">
      <c r="O48" s="335">
        <f>'Child Enrollment'!B47</f>
        <v>0</v>
      </c>
      <c r="P48" s="25">
        <f>COUNTIFS('BIR Data Entry'!B:B,'Child Enrollment'!B47,'BIR Data Entry'!C:C,$P$2)</f>
        <v>0</v>
      </c>
      <c r="Q48" s="24">
        <f>COUNTIFS('BIR Data Entry'!B:B,'Child Enrollment'!B47,'BIR Data Entry'!C:C,$Q$2)</f>
        <v>0</v>
      </c>
      <c r="R48" s="24">
        <f>COUNTIFS('BIR Data Entry'!B:B,'Child Enrollment'!B47,'BIR Data Entry'!C:C,$R$2)</f>
        <v>0</v>
      </c>
      <c r="S48" s="24">
        <f>COUNTIFS('BIR Data Entry'!B:B,'Child Enrollment'!B47,'BIR Data Entry'!C:C,$S$2)</f>
        <v>0</v>
      </c>
      <c r="T48" s="24">
        <f>COUNTIFS('BIR Data Entry'!B:B,'Child Enrollment'!B47,'BIR Data Entry'!C:C,$T$2)</f>
        <v>0</v>
      </c>
      <c r="U48" s="24">
        <f>COUNTIFS('BIR Data Entry'!B:B,'Child Enrollment'!B47,'BIR Data Entry'!C:C,$U$2)</f>
        <v>0</v>
      </c>
      <c r="V48" s="24">
        <f>COUNTIFS('BIR Data Entry'!B:B,'Child Enrollment'!B47,'BIR Data Entry'!C:C,$V$2)</f>
        <v>0</v>
      </c>
      <c r="W48" s="24">
        <f>COUNTIFS('BIR Data Entry'!B:B,'Child Enrollment'!B47,'BIR Data Entry'!C:C,$W$2)</f>
        <v>0</v>
      </c>
      <c r="X48" s="24">
        <f>COUNTIFS('BIR Data Entry'!B:B,'Child Enrollment'!B47,'BIR Data Entry'!C:C,$X$2)</f>
        <v>0</v>
      </c>
      <c r="Y48" s="24">
        <f>COUNTIFS('BIR Data Entry'!B:B,'Child Enrollment'!B47,'BIR Data Entry'!C:C,$Y$2)</f>
        <v>0</v>
      </c>
      <c r="Z48" s="24">
        <f>COUNTIFS('BIR Data Entry'!B:B,'Child Enrollment'!B47,'BIR Data Entry'!C:C,$Z$2)</f>
        <v>0</v>
      </c>
      <c r="AA48" s="239">
        <f>COUNTIFS('BIR Data Entry'!B:B,'Child Enrollment'!B47,'BIR Data Entry'!C:C,$AA$2)</f>
        <v>0</v>
      </c>
      <c r="AB48" s="68">
        <f t="shared" si="52"/>
        <v>0</v>
      </c>
      <c r="AC48" s="249">
        <f>'Child Enrollment'!C47</f>
        <v>0</v>
      </c>
      <c r="AD48" s="1">
        <f>'Child Enrollment'!D47</f>
        <v>0</v>
      </c>
      <c r="AE48" s="249">
        <f>'Child Enrollment'!E47</f>
        <v>0</v>
      </c>
      <c r="AF48" s="249">
        <f>'Child Enrollment'!F47</f>
        <v>0</v>
      </c>
      <c r="AG48" s="249" t="str">
        <f>IF('Child Enrollment'!F47="Not Hispanic or Latino", 'Child Enrollment'!G47, "")</f>
        <v/>
      </c>
      <c r="AI48" s="302" t="s">
        <v>269</v>
      </c>
      <c r="AJ48" s="33">
        <f>'Program Information'!C62</f>
        <v>0</v>
      </c>
      <c r="AK48" s="25">
        <f>IF('Program Information'!D62-'Program Information'!C62&gt;0,'Program Information'!D62-'Program Information'!C62,0)</f>
        <v>0</v>
      </c>
      <c r="AL48" s="25">
        <f>IF('Program Information'!E62-'Program Information'!D62&gt;0,'Program Information'!E62-'Program Information'!D62,0)</f>
        <v>0</v>
      </c>
      <c r="AM48" s="25">
        <f>IF('Program Information'!F62-'Program Information'!E62&gt;0,'Program Information'!F62-'Program Information'!E62,0)</f>
        <v>0</v>
      </c>
      <c r="AN48" s="25">
        <f>IF('Program Information'!G62-'Program Information'!F62&gt;0,'Program Information'!G62-'Program Information'!F62,0)</f>
        <v>0</v>
      </c>
      <c r="AO48" s="25">
        <f>IF('Program Information'!H62-'Program Information'!G62&gt;0,'Program Information'!H62-'Program Information'!G62,0)</f>
        <v>0</v>
      </c>
      <c r="AP48" s="25">
        <f>IF('Program Information'!I62-'Program Information'!H62&gt;0,'Program Information'!I62-'Program Information'!H62,0)</f>
        <v>0</v>
      </c>
      <c r="AQ48" s="25">
        <f>IF('Program Information'!J62-'Program Information'!I62&gt;0,'Program Information'!J62-'Program Information'!I62,0)</f>
        <v>0</v>
      </c>
      <c r="AR48" s="25">
        <f>IF('Program Information'!K62-'Program Information'!J62&gt;0,'Program Information'!K62-'Program Information'!J62,0)</f>
        <v>0</v>
      </c>
      <c r="AS48" s="25">
        <f>IF('Program Information'!L62-'Program Information'!K62&gt;0,'Program Information'!L62-'Program Information'!K62,0)</f>
        <v>0</v>
      </c>
      <c r="AT48" s="25">
        <f>IF('Program Information'!M62-'Program Information'!L62&gt;0,'Program Information'!M62-'Program Information'!L62,0)</f>
        <v>0</v>
      </c>
      <c r="AU48" s="25">
        <f>IF('Program Information'!N62-'Program Information'!M62&gt;0,'Program Information'!N62-'Program Information'!M62,0)</f>
        <v>0</v>
      </c>
      <c r="AV48" s="32">
        <f>SUM(AJ48:AU48)</f>
        <v>0</v>
      </c>
      <c r="AX48" s="245" t="s">
        <v>269</v>
      </c>
      <c r="AY48" s="1">
        <f>AV48</f>
        <v>0</v>
      </c>
      <c r="AZ48" s="1">
        <f>COUNTIFS(AB3:AB176,"&gt;0", AD3:AD176,AX48)</f>
        <v>0</v>
      </c>
      <c r="BA48" s="1">
        <f>AV52</f>
        <v>0</v>
      </c>
      <c r="BD48" t="str">
        <f t="shared" si="55"/>
        <v>Substitute</v>
      </c>
      <c r="BE48" s="1">
        <f>COUNTIFS('BIR Data Entry'!$H:$H,'Do Not Use'!$BD48,'BIR Data Entry'!$C:$C,'Do Not Use'!$BE$40)</f>
        <v>0</v>
      </c>
      <c r="BF48" s="1">
        <f>COUNTIFS('BIR Data Entry'!$H:$H,'Do Not Use'!$BD48,'BIR Data Entry'!$C:$C,'Do Not Use'!BF$40)</f>
        <v>0</v>
      </c>
      <c r="BG48" s="1">
        <f>COUNTIFS('BIR Data Entry'!$H:$H,'Do Not Use'!$BD48,'BIR Data Entry'!$C:$C,'Do Not Use'!BG$40)</f>
        <v>0</v>
      </c>
      <c r="BH48" s="1">
        <f>COUNTIFS('BIR Data Entry'!$H:$H,'Do Not Use'!$BD48,'BIR Data Entry'!$C:$C,'Do Not Use'!BH$40)</f>
        <v>0</v>
      </c>
      <c r="BI48" s="1">
        <f>COUNTIFS('BIR Data Entry'!$H:$H,'Do Not Use'!$BD48,'BIR Data Entry'!$C:$C,'Do Not Use'!BI$40)</f>
        <v>0</v>
      </c>
      <c r="BJ48" s="1">
        <f>COUNTIFS('BIR Data Entry'!$H:$H,'Do Not Use'!$BD48,'BIR Data Entry'!$C:$C,'Do Not Use'!BJ$40)</f>
        <v>0</v>
      </c>
      <c r="BK48" s="1">
        <f>COUNTIFS('BIR Data Entry'!$H:$H,'Do Not Use'!$BD48,'BIR Data Entry'!$C:$C,'Do Not Use'!BK$40)</f>
        <v>0</v>
      </c>
      <c r="BL48" s="1">
        <f>COUNTIFS('BIR Data Entry'!$H:$H,'Do Not Use'!$BD48,'BIR Data Entry'!$C:$C,'Do Not Use'!BL$40)</f>
        <v>0</v>
      </c>
      <c r="BM48" s="1">
        <f>COUNTIFS('BIR Data Entry'!$H:$H,'Do Not Use'!$BD48,'BIR Data Entry'!$C:$C,'Do Not Use'!BM$40)</f>
        <v>0</v>
      </c>
      <c r="BN48" s="1">
        <f>COUNTIFS('BIR Data Entry'!$H:$H,'Do Not Use'!$BD48,'BIR Data Entry'!$C:$C,'Do Not Use'!BN$40)</f>
        <v>0</v>
      </c>
      <c r="BO48" s="1">
        <f>COUNTIFS('BIR Data Entry'!$H:$H,'Do Not Use'!$BD48,'BIR Data Entry'!$C:$C,'Do Not Use'!BO$40)</f>
        <v>0</v>
      </c>
      <c r="BP48" s="1">
        <f>COUNTIFS('BIR Data Entry'!$H:$H,'Do Not Use'!$BD48,'BIR Data Entry'!$C:$C,'Do Not Use'!BP$40)</f>
        <v>0</v>
      </c>
      <c r="BQ48" s="82">
        <f t="shared" si="56"/>
        <v>0</v>
      </c>
      <c r="BS48" t="str">
        <f t="shared" si="57"/>
        <v>Substitute</v>
      </c>
      <c r="BT48" s="86" t="e">
        <f t="shared" si="58"/>
        <v>#DIV/0!</v>
      </c>
      <c r="BU48" s="87" t="e">
        <f t="shared" si="59"/>
        <v>#DIV/0!</v>
      </c>
      <c r="BV48" s="86" t="e">
        <f t="shared" si="60"/>
        <v>#DIV/0!</v>
      </c>
      <c r="BW48" s="86" t="e">
        <f t="shared" si="61"/>
        <v>#DIV/0!</v>
      </c>
      <c r="BX48" s="86" t="e">
        <f t="shared" si="62"/>
        <v>#DIV/0!</v>
      </c>
      <c r="BY48" s="86" t="e">
        <f t="shared" si="63"/>
        <v>#DIV/0!</v>
      </c>
      <c r="BZ48" s="86" t="e">
        <f t="shared" si="64"/>
        <v>#DIV/0!</v>
      </c>
      <c r="CA48" s="86" t="e">
        <f t="shared" si="65"/>
        <v>#DIV/0!</v>
      </c>
      <c r="CB48" s="86" t="e">
        <f t="shared" si="66"/>
        <v>#DIV/0!</v>
      </c>
      <c r="CC48" s="86" t="e">
        <f t="shared" si="67"/>
        <v>#DIV/0!</v>
      </c>
      <c r="CD48" s="86" t="e">
        <f t="shared" si="68"/>
        <v>#DIV/0!</v>
      </c>
      <c r="CE48" s="86" t="e">
        <f t="shared" si="69"/>
        <v>#DIV/0!</v>
      </c>
    </row>
    <row r="49" spans="15:83" x14ac:dyDescent="0.25">
      <c r="O49" s="335">
        <f>'Child Enrollment'!B48</f>
        <v>0</v>
      </c>
      <c r="P49" s="25">
        <f>COUNTIFS('BIR Data Entry'!B:B,'Child Enrollment'!B48,'BIR Data Entry'!C:C,$P$2)</f>
        <v>0</v>
      </c>
      <c r="Q49" s="24">
        <f>COUNTIFS('BIR Data Entry'!B:B,'Child Enrollment'!B48,'BIR Data Entry'!C:C,$Q$2)</f>
        <v>0</v>
      </c>
      <c r="R49" s="24">
        <f>COUNTIFS('BIR Data Entry'!B:B,'Child Enrollment'!B48,'BIR Data Entry'!C:C,$R$2)</f>
        <v>0</v>
      </c>
      <c r="S49" s="24">
        <f>COUNTIFS('BIR Data Entry'!B:B,'Child Enrollment'!B48,'BIR Data Entry'!C:C,$S$2)</f>
        <v>0</v>
      </c>
      <c r="T49" s="24">
        <f>COUNTIFS('BIR Data Entry'!B:B,'Child Enrollment'!B48,'BIR Data Entry'!C:C,$T$2)</f>
        <v>0</v>
      </c>
      <c r="U49" s="24">
        <f>COUNTIFS('BIR Data Entry'!B:B,'Child Enrollment'!B48,'BIR Data Entry'!C:C,$U$2)</f>
        <v>0</v>
      </c>
      <c r="V49" s="24">
        <f>COUNTIFS('BIR Data Entry'!B:B,'Child Enrollment'!B48,'BIR Data Entry'!C:C,$V$2)</f>
        <v>0</v>
      </c>
      <c r="W49" s="24">
        <f>COUNTIFS('BIR Data Entry'!B:B,'Child Enrollment'!B48,'BIR Data Entry'!C:C,$W$2)</f>
        <v>0</v>
      </c>
      <c r="X49" s="24">
        <f>COUNTIFS('BIR Data Entry'!B:B,'Child Enrollment'!B48,'BIR Data Entry'!C:C,$X$2)</f>
        <v>0</v>
      </c>
      <c r="Y49" s="24">
        <f>COUNTIFS('BIR Data Entry'!B:B,'Child Enrollment'!B48,'BIR Data Entry'!C:C,$Y$2)</f>
        <v>0</v>
      </c>
      <c r="Z49" s="24">
        <f>COUNTIFS('BIR Data Entry'!B:B,'Child Enrollment'!B48,'BIR Data Entry'!C:C,$Z$2)</f>
        <v>0</v>
      </c>
      <c r="AA49" s="239">
        <f>COUNTIFS('BIR Data Entry'!B:B,'Child Enrollment'!B48,'BIR Data Entry'!C:C,$AA$2)</f>
        <v>0</v>
      </c>
      <c r="AB49" s="68">
        <f t="shared" si="52"/>
        <v>0</v>
      </c>
      <c r="AC49" s="249">
        <f>'Child Enrollment'!C48</f>
        <v>0</v>
      </c>
      <c r="AD49" s="1">
        <f>'Child Enrollment'!D48</f>
        <v>0</v>
      </c>
      <c r="AE49" s="249">
        <f>'Child Enrollment'!E48</f>
        <v>0</v>
      </c>
      <c r="AF49" s="249">
        <f>'Child Enrollment'!F48</f>
        <v>0</v>
      </c>
      <c r="AG49" s="249" t="str">
        <f>IF('Child Enrollment'!F48="Not Hispanic or Latino", 'Child Enrollment'!G48, "")</f>
        <v/>
      </c>
      <c r="AM49"/>
      <c r="AN49"/>
      <c r="AO49"/>
      <c r="AP49"/>
      <c r="AY49" s="301">
        <f>SUM(AY47:AY48)</f>
        <v>0</v>
      </c>
      <c r="AZ49" s="301">
        <f>SUM(AZ47:AZ48)</f>
        <v>0</v>
      </c>
      <c r="BA49" s="301">
        <f>SUM(BA47:BA48)</f>
        <v>0</v>
      </c>
      <c r="BD49" t="str">
        <f t="shared" si="55"/>
        <v>Support/Administrative staff</v>
      </c>
      <c r="BE49" s="1">
        <f>COUNTIFS('BIR Data Entry'!$H:$H,'Do Not Use'!$BD49,'BIR Data Entry'!$C:$C,'Do Not Use'!$BE$40)</f>
        <v>0</v>
      </c>
      <c r="BF49" s="1">
        <f>COUNTIFS('BIR Data Entry'!$H:$H,'Do Not Use'!$BD49,'BIR Data Entry'!$C:$C,'Do Not Use'!BF$40)</f>
        <v>0</v>
      </c>
      <c r="BG49" s="1">
        <f>COUNTIFS('BIR Data Entry'!$H:$H,'Do Not Use'!$BD49,'BIR Data Entry'!$C:$C,'Do Not Use'!BG$40)</f>
        <v>0</v>
      </c>
      <c r="BH49" s="1">
        <f>COUNTIFS('BIR Data Entry'!$H:$H,'Do Not Use'!$BD49,'BIR Data Entry'!$C:$C,'Do Not Use'!BH$40)</f>
        <v>0</v>
      </c>
      <c r="BI49" s="1">
        <f>COUNTIFS('BIR Data Entry'!$H:$H,'Do Not Use'!$BD49,'BIR Data Entry'!$C:$C,'Do Not Use'!BI$40)</f>
        <v>0</v>
      </c>
      <c r="BJ49" s="1">
        <f>COUNTIFS('BIR Data Entry'!$H:$H,'Do Not Use'!$BD49,'BIR Data Entry'!$C:$C,'Do Not Use'!BJ$40)</f>
        <v>0</v>
      </c>
      <c r="BK49" s="1">
        <f>COUNTIFS('BIR Data Entry'!$H:$H,'Do Not Use'!$BD49,'BIR Data Entry'!$C:$C,'Do Not Use'!BK$40)</f>
        <v>0</v>
      </c>
      <c r="BL49" s="1">
        <f>COUNTIFS('BIR Data Entry'!$H:$H,'Do Not Use'!$BD49,'BIR Data Entry'!$C:$C,'Do Not Use'!BL$40)</f>
        <v>0</v>
      </c>
      <c r="BM49" s="1">
        <f>COUNTIFS('BIR Data Entry'!$H:$H,'Do Not Use'!$BD49,'BIR Data Entry'!$C:$C,'Do Not Use'!BM$40)</f>
        <v>0</v>
      </c>
      <c r="BN49" s="1">
        <f>COUNTIFS('BIR Data Entry'!$H:$H,'Do Not Use'!$BD49,'BIR Data Entry'!$C:$C,'Do Not Use'!BN$40)</f>
        <v>0</v>
      </c>
      <c r="BO49" s="1">
        <f>COUNTIFS('BIR Data Entry'!$H:$H,'Do Not Use'!$BD49,'BIR Data Entry'!$C:$C,'Do Not Use'!BO$40)</f>
        <v>0</v>
      </c>
      <c r="BP49" s="1">
        <f>COUNTIFS('BIR Data Entry'!$H:$H,'Do Not Use'!$BD49,'BIR Data Entry'!$C:$C,'Do Not Use'!BP$40)</f>
        <v>0</v>
      </c>
      <c r="BQ49" s="82">
        <f t="shared" si="56"/>
        <v>0</v>
      </c>
      <c r="BS49" t="str">
        <f t="shared" si="57"/>
        <v>Support/Administrative staff</v>
      </c>
      <c r="BT49" s="86" t="e">
        <f t="shared" si="58"/>
        <v>#DIV/0!</v>
      </c>
      <c r="BU49" s="87" t="e">
        <f t="shared" si="59"/>
        <v>#DIV/0!</v>
      </c>
      <c r="BV49" s="86" t="e">
        <f t="shared" si="60"/>
        <v>#DIV/0!</v>
      </c>
      <c r="BW49" s="86" t="e">
        <f t="shared" si="61"/>
        <v>#DIV/0!</v>
      </c>
      <c r="BX49" s="86" t="e">
        <f t="shared" si="62"/>
        <v>#DIV/0!</v>
      </c>
      <c r="BY49" s="86" t="e">
        <f t="shared" si="63"/>
        <v>#DIV/0!</v>
      </c>
      <c r="BZ49" s="86" t="e">
        <f t="shared" si="64"/>
        <v>#DIV/0!</v>
      </c>
      <c r="CA49" s="86" t="e">
        <f t="shared" si="65"/>
        <v>#DIV/0!</v>
      </c>
      <c r="CB49" s="86" t="e">
        <f t="shared" si="66"/>
        <v>#DIV/0!</v>
      </c>
      <c r="CC49" s="86" t="e">
        <f t="shared" si="67"/>
        <v>#DIV/0!</v>
      </c>
      <c r="CD49" s="86" t="e">
        <f t="shared" si="68"/>
        <v>#DIV/0!</v>
      </c>
      <c r="CE49" s="86" t="e">
        <f t="shared" si="69"/>
        <v>#DIV/0!</v>
      </c>
    </row>
    <row r="50" spans="15:83" x14ac:dyDescent="0.25">
      <c r="O50" s="335">
        <f>'Child Enrollment'!B49</f>
        <v>0</v>
      </c>
      <c r="P50" s="25">
        <f>COUNTIFS('BIR Data Entry'!B:B,'Child Enrollment'!B49,'BIR Data Entry'!C:C,$P$2)</f>
        <v>0</v>
      </c>
      <c r="Q50" s="24">
        <f>COUNTIFS('BIR Data Entry'!B:B,'Child Enrollment'!B49,'BIR Data Entry'!C:C,$Q$2)</f>
        <v>0</v>
      </c>
      <c r="R50" s="24">
        <f>COUNTIFS('BIR Data Entry'!B:B,'Child Enrollment'!B49,'BIR Data Entry'!C:C,$R$2)</f>
        <v>0</v>
      </c>
      <c r="S50" s="24">
        <f>COUNTIFS('BIR Data Entry'!B:B,'Child Enrollment'!B49,'BIR Data Entry'!C:C,$S$2)</f>
        <v>0</v>
      </c>
      <c r="T50" s="24">
        <f>COUNTIFS('BIR Data Entry'!B:B,'Child Enrollment'!B49,'BIR Data Entry'!C:C,$T$2)</f>
        <v>0</v>
      </c>
      <c r="U50" s="24">
        <f>COUNTIFS('BIR Data Entry'!B:B,'Child Enrollment'!B49,'BIR Data Entry'!C:C,$U$2)</f>
        <v>0</v>
      </c>
      <c r="V50" s="24">
        <f>COUNTIFS('BIR Data Entry'!B:B,'Child Enrollment'!B49,'BIR Data Entry'!C:C,$V$2)</f>
        <v>0</v>
      </c>
      <c r="W50" s="24">
        <f>COUNTIFS('BIR Data Entry'!B:B,'Child Enrollment'!B49,'BIR Data Entry'!C:C,$W$2)</f>
        <v>0</v>
      </c>
      <c r="X50" s="24">
        <f>COUNTIFS('BIR Data Entry'!B:B,'Child Enrollment'!B49,'BIR Data Entry'!C:C,$X$2)</f>
        <v>0</v>
      </c>
      <c r="Y50" s="24">
        <f>COUNTIFS('BIR Data Entry'!B:B,'Child Enrollment'!B49,'BIR Data Entry'!C:C,$Y$2)</f>
        <v>0</v>
      </c>
      <c r="Z50" s="24">
        <f>COUNTIFS('BIR Data Entry'!B:B,'Child Enrollment'!B49,'BIR Data Entry'!C:C,$Z$2)</f>
        <v>0</v>
      </c>
      <c r="AA50" s="239">
        <f>COUNTIFS('BIR Data Entry'!B:B,'Child Enrollment'!B49,'BIR Data Entry'!C:C,$AA$2)</f>
        <v>0</v>
      </c>
      <c r="AB50" s="68">
        <f t="shared" si="52"/>
        <v>0</v>
      </c>
      <c r="AC50" s="249">
        <f>'Child Enrollment'!C49</f>
        <v>0</v>
      </c>
      <c r="AD50" s="1">
        <f>'Child Enrollment'!D49</f>
        <v>0</v>
      </c>
      <c r="AE50" s="249">
        <f>'Child Enrollment'!E49</f>
        <v>0</v>
      </c>
      <c r="AF50" s="249">
        <f>'Child Enrollment'!F49</f>
        <v>0</v>
      </c>
      <c r="AG50" s="249" t="str">
        <f>IF('Child Enrollment'!F49="Not Hispanic or Latino", 'Child Enrollment'!G49, "")</f>
        <v/>
      </c>
      <c r="AI50" s="307" t="s">
        <v>71</v>
      </c>
      <c r="AJ50" s="293" t="str">
        <f>G2</f>
        <v>August</v>
      </c>
      <c r="AK50" s="293" t="str">
        <f>G3</f>
        <v>September</v>
      </c>
      <c r="AL50" s="293" t="str">
        <f>G4</f>
        <v>October</v>
      </c>
      <c r="AM50" s="293" t="str">
        <f>G5</f>
        <v>November</v>
      </c>
      <c r="AN50" s="293" t="str">
        <f>G6</f>
        <v>December</v>
      </c>
      <c r="AO50" s="293" t="str">
        <f>G7</f>
        <v>January</v>
      </c>
      <c r="AP50" s="293" t="str">
        <f>G8</f>
        <v>February</v>
      </c>
      <c r="AQ50" s="293" t="str">
        <f>G9</f>
        <v>March</v>
      </c>
      <c r="AR50" s="293" t="str">
        <f>G10</f>
        <v>April</v>
      </c>
      <c r="AS50" s="293" t="str">
        <f>G11</f>
        <v>May</v>
      </c>
      <c r="AT50" s="293" t="str">
        <f>G12</f>
        <v>June</v>
      </c>
      <c r="AU50" s="293" t="str">
        <f>G13</f>
        <v>July</v>
      </c>
      <c r="AV50" s="292" t="s">
        <v>16</v>
      </c>
      <c r="BD50" t="str">
        <f t="shared" si="55"/>
        <v>Teacher</v>
      </c>
      <c r="BE50" s="1">
        <f>COUNTIFS('BIR Data Entry'!$H:$H,'Do Not Use'!$BD50,'BIR Data Entry'!$C:$C,'Do Not Use'!$BE$40)</f>
        <v>0</v>
      </c>
      <c r="BF50" s="1">
        <f>COUNTIFS('BIR Data Entry'!$H:$H,'Do Not Use'!$BD50,'BIR Data Entry'!$C:$C,'Do Not Use'!BF$40)</f>
        <v>0</v>
      </c>
      <c r="BG50" s="1">
        <f>COUNTIFS('BIR Data Entry'!$H:$H,'Do Not Use'!$BD50,'BIR Data Entry'!$C:$C,'Do Not Use'!BG$40)</f>
        <v>0</v>
      </c>
      <c r="BH50" s="1">
        <f>COUNTIFS('BIR Data Entry'!$H:$H,'Do Not Use'!$BD50,'BIR Data Entry'!$C:$C,'Do Not Use'!BH$40)</f>
        <v>0</v>
      </c>
      <c r="BI50" s="1">
        <f>COUNTIFS('BIR Data Entry'!$H:$H,'Do Not Use'!$BD50,'BIR Data Entry'!$C:$C,'Do Not Use'!BI$40)</f>
        <v>0</v>
      </c>
      <c r="BJ50" s="1">
        <f>COUNTIFS('BIR Data Entry'!$H:$H,'Do Not Use'!$BD50,'BIR Data Entry'!$C:$C,'Do Not Use'!BJ$40)</f>
        <v>0</v>
      </c>
      <c r="BK50" s="1">
        <f>COUNTIFS('BIR Data Entry'!$H:$H,'Do Not Use'!$BD50,'BIR Data Entry'!$C:$C,'Do Not Use'!BK$40)</f>
        <v>0</v>
      </c>
      <c r="BL50" s="1">
        <f>COUNTIFS('BIR Data Entry'!$H:$H,'Do Not Use'!$BD50,'BIR Data Entry'!$C:$C,'Do Not Use'!BL$40)</f>
        <v>0</v>
      </c>
      <c r="BM50" s="1">
        <f>COUNTIFS('BIR Data Entry'!$H:$H,'Do Not Use'!$BD50,'BIR Data Entry'!$C:$C,'Do Not Use'!BM$40)</f>
        <v>0</v>
      </c>
      <c r="BN50" s="1">
        <f>COUNTIFS('BIR Data Entry'!$H:$H,'Do Not Use'!$BD50,'BIR Data Entry'!$C:$C,'Do Not Use'!BN$40)</f>
        <v>0</v>
      </c>
      <c r="BO50" s="1">
        <f>COUNTIFS('BIR Data Entry'!$H:$H,'Do Not Use'!$BD50,'BIR Data Entry'!$C:$C,'Do Not Use'!BO$40)</f>
        <v>0</v>
      </c>
      <c r="BP50" s="1">
        <f>COUNTIFS('BIR Data Entry'!$H:$H,'Do Not Use'!$BD50,'BIR Data Entry'!$C:$C,'Do Not Use'!BP$40)</f>
        <v>0</v>
      </c>
      <c r="BQ50" s="82">
        <f t="shared" si="56"/>
        <v>0</v>
      </c>
      <c r="BS50" t="str">
        <f t="shared" si="57"/>
        <v>Teacher</v>
      </c>
      <c r="BT50" s="86" t="e">
        <f t="shared" si="58"/>
        <v>#DIV/0!</v>
      </c>
      <c r="BU50" s="87" t="e">
        <f t="shared" si="59"/>
        <v>#DIV/0!</v>
      </c>
      <c r="BV50" s="86" t="e">
        <f t="shared" si="60"/>
        <v>#DIV/0!</v>
      </c>
      <c r="BW50" s="86" t="e">
        <f t="shared" si="61"/>
        <v>#DIV/0!</v>
      </c>
      <c r="BX50" s="86" t="e">
        <f t="shared" si="62"/>
        <v>#DIV/0!</v>
      </c>
      <c r="BY50" s="86" t="e">
        <f t="shared" si="63"/>
        <v>#DIV/0!</v>
      </c>
      <c r="BZ50" s="86" t="e">
        <f t="shared" si="64"/>
        <v>#DIV/0!</v>
      </c>
      <c r="CA50" s="86" t="e">
        <f t="shared" si="65"/>
        <v>#DIV/0!</v>
      </c>
      <c r="CB50" s="86" t="e">
        <f t="shared" si="66"/>
        <v>#DIV/0!</v>
      </c>
      <c r="CC50" s="86" t="e">
        <f t="shared" si="67"/>
        <v>#DIV/0!</v>
      </c>
      <c r="CD50" s="86" t="e">
        <f t="shared" si="68"/>
        <v>#DIV/0!</v>
      </c>
      <c r="CE50" s="86" t="e">
        <f t="shared" si="69"/>
        <v>#DIV/0!</v>
      </c>
    </row>
    <row r="51" spans="15:83" x14ac:dyDescent="0.25">
      <c r="O51" s="335">
        <f>'Child Enrollment'!B50</f>
        <v>0</v>
      </c>
      <c r="P51" s="25">
        <f>COUNTIFS('BIR Data Entry'!B:B,'Child Enrollment'!B50,'BIR Data Entry'!C:C,$P$2)</f>
        <v>0</v>
      </c>
      <c r="Q51" s="24">
        <f>COUNTIFS('BIR Data Entry'!B:B,'Child Enrollment'!B50,'BIR Data Entry'!C:C,$Q$2)</f>
        <v>0</v>
      </c>
      <c r="R51" s="24">
        <f>COUNTIFS('BIR Data Entry'!B:B,'Child Enrollment'!B50,'BIR Data Entry'!C:C,$R$2)</f>
        <v>0</v>
      </c>
      <c r="S51" s="24">
        <f>COUNTIFS('BIR Data Entry'!B:B,'Child Enrollment'!B50,'BIR Data Entry'!C:C,$S$2)</f>
        <v>0</v>
      </c>
      <c r="T51" s="24">
        <f>COUNTIFS('BIR Data Entry'!B:B,'Child Enrollment'!B50,'BIR Data Entry'!C:C,$T$2)</f>
        <v>0</v>
      </c>
      <c r="U51" s="24">
        <f>COUNTIFS('BIR Data Entry'!B:B,'Child Enrollment'!B50,'BIR Data Entry'!C:C,$U$2)</f>
        <v>0</v>
      </c>
      <c r="V51" s="24">
        <f>COUNTIFS('BIR Data Entry'!B:B,'Child Enrollment'!B50,'BIR Data Entry'!C:C,$V$2)</f>
        <v>0</v>
      </c>
      <c r="W51" s="24">
        <f>COUNTIFS('BIR Data Entry'!B:B,'Child Enrollment'!B50,'BIR Data Entry'!C:C,$W$2)</f>
        <v>0</v>
      </c>
      <c r="X51" s="24">
        <f>COUNTIFS('BIR Data Entry'!B:B,'Child Enrollment'!B50,'BIR Data Entry'!C:C,$X$2)</f>
        <v>0</v>
      </c>
      <c r="Y51" s="24">
        <f>COUNTIFS('BIR Data Entry'!B:B,'Child Enrollment'!B50,'BIR Data Entry'!C:C,$Y$2)</f>
        <v>0</v>
      </c>
      <c r="Z51" s="24">
        <f>COUNTIFS('BIR Data Entry'!B:B,'Child Enrollment'!B50,'BIR Data Entry'!C:C,$Z$2)</f>
        <v>0</v>
      </c>
      <c r="AA51" s="239">
        <f>COUNTIFS('BIR Data Entry'!B:B,'Child Enrollment'!B50,'BIR Data Entry'!C:C,$AA$2)</f>
        <v>0</v>
      </c>
      <c r="AB51" s="68">
        <f t="shared" si="52"/>
        <v>0</v>
      </c>
      <c r="AC51" s="249">
        <f>'Child Enrollment'!C50</f>
        <v>0</v>
      </c>
      <c r="AD51" s="1">
        <f>'Child Enrollment'!D50</f>
        <v>0</v>
      </c>
      <c r="AE51" s="249">
        <f>'Child Enrollment'!E50</f>
        <v>0</v>
      </c>
      <c r="AF51" s="249">
        <f>'Child Enrollment'!F50</f>
        <v>0</v>
      </c>
      <c r="AG51" s="249" t="str">
        <f>IF('Child Enrollment'!F50="Not Hispanic or Latino", 'Child Enrollment'!G50, "")</f>
        <v/>
      </c>
      <c r="AI51" s="304" t="s">
        <v>268</v>
      </c>
      <c r="AJ51" s="25">
        <f t="shared" ref="AJ51:AU52" si="71">SUMIFS(P$3:P$176,P$3:P$176,"&lt;&gt;0",$AD$3:$AD$176,$AI51)</f>
        <v>0</v>
      </c>
      <c r="AK51" s="25">
        <f t="shared" si="71"/>
        <v>0</v>
      </c>
      <c r="AL51" s="25">
        <f t="shared" si="71"/>
        <v>0</v>
      </c>
      <c r="AM51" s="25">
        <f t="shared" si="71"/>
        <v>0</v>
      </c>
      <c r="AN51" s="25">
        <f t="shared" si="71"/>
        <v>0</v>
      </c>
      <c r="AO51" s="25">
        <f t="shared" si="71"/>
        <v>0</v>
      </c>
      <c r="AP51" s="25">
        <f t="shared" si="71"/>
        <v>0</v>
      </c>
      <c r="AQ51" s="25">
        <f t="shared" si="71"/>
        <v>0</v>
      </c>
      <c r="AR51" s="25">
        <f t="shared" si="71"/>
        <v>0</v>
      </c>
      <c r="AS51" s="25">
        <f t="shared" si="71"/>
        <v>0</v>
      </c>
      <c r="AT51" s="25">
        <f t="shared" si="71"/>
        <v>0</v>
      </c>
      <c r="AU51" s="25">
        <f t="shared" si="71"/>
        <v>0</v>
      </c>
      <c r="AV51" s="32">
        <f>SUM(AJ51:AU51)</f>
        <v>0</v>
      </c>
      <c r="BD51" t="str">
        <f t="shared" si="55"/>
        <v>Therapist</v>
      </c>
      <c r="BE51" s="1">
        <f>COUNTIFS('BIR Data Entry'!$H:$H,'Do Not Use'!$BD51,'BIR Data Entry'!$C:$C,'Do Not Use'!$BE$40)</f>
        <v>0</v>
      </c>
      <c r="BF51" s="1">
        <f>COUNTIFS('BIR Data Entry'!$H:$H,'Do Not Use'!$BD51,'BIR Data Entry'!$C:$C,'Do Not Use'!BF$40)</f>
        <v>0</v>
      </c>
      <c r="BG51" s="1">
        <f>COUNTIFS('BIR Data Entry'!$H:$H,'Do Not Use'!$BD51,'BIR Data Entry'!$C:$C,'Do Not Use'!BG$40)</f>
        <v>0</v>
      </c>
      <c r="BH51" s="1">
        <f>COUNTIFS('BIR Data Entry'!$H:$H,'Do Not Use'!$BD51,'BIR Data Entry'!$C:$C,'Do Not Use'!BH$40)</f>
        <v>0</v>
      </c>
      <c r="BI51" s="1">
        <f>COUNTIFS('BIR Data Entry'!$H:$H,'Do Not Use'!$BD51,'BIR Data Entry'!$C:$C,'Do Not Use'!BI$40)</f>
        <v>0</v>
      </c>
      <c r="BJ51" s="1">
        <f>COUNTIFS('BIR Data Entry'!$H:$H,'Do Not Use'!$BD51,'BIR Data Entry'!$C:$C,'Do Not Use'!BJ$40)</f>
        <v>0</v>
      </c>
      <c r="BK51" s="1">
        <f>COUNTIFS('BIR Data Entry'!$H:$H,'Do Not Use'!$BD51,'BIR Data Entry'!$C:$C,'Do Not Use'!BK$40)</f>
        <v>0</v>
      </c>
      <c r="BL51" s="1">
        <f>COUNTIFS('BIR Data Entry'!$H:$H,'Do Not Use'!$BD51,'BIR Data Entry'!$C:$C,'Do Not Use'!BL$40)</f>
        <v>0</v>
      </c>
      <c r="BM51" s="1">
        <f>COUNTIFS('BIR Data Entry'!$H:$H,'Do Not Use'!$BD51,'BIR Data Entry'!$C:$C,'Do Not Use'!BM$40)</f>
        <v>0</v>
      </c>
      <c r="BN51" s="1">
        <f>COUNTIFS('BIR Data Entry'!$H:$H,'Do Not Use'!$BD51,'BIR Data Entry'!$C:$C,'Do Not Use'!BN$40)</f>
        <v>0</v>
      </c>
      <c r="BO51" s="1">
        <f>COUNTIFS('BIR Data Entry'!$H:$H,'Do Not Use'!$BD51,'BIR Data Entry'!$C:$C,'Do Not Use'!BO$40)</f>
        <v>0</v>
      </c>
      <c r="BP51" s="1">
        <f>COUNTIFS('BIR Data Entry'!$H:$H,'Do Not Use'!$BD51,'BIR Data Entry'!$C:$C,'Do Not Use'!BP$40)</f>
        <v>0</v>
      </c>
      <c r="BQ51" s="82">
        <f t="shared" si="56"/>
        <v>0</v>
      </c>
      <c r="BS51" t="str">
        <f t="shared" si="57"/>
        <v>Therapist</v>
      </c>
      <c r="BT51" s="86" t="e">
        <f t="shared" si="58"/>
        <v>#DIV/0!</v>
      </c>
      <c r="BU51" s="87" t="e">
        <f t="shared" si="59"/>
        <v>#DIV/0!</v>
      </c>
      <c r="BV51" s="86" t="e">
        <f t="shared" si="60"/>
        <v>#DIV/0!</v>
      </c>
      <c r="BW51" s="86" t="e">
        <f t="shared" si="61"/>
        <v>#DIV/0!</v>
      </c>
      <c r="BX51" s="86" t="e">
        <f t="shared" si="62"/>
        <v>#DIV/0!</v>
      </c>
      <c r="BY51" s="86" t="e">
        <f t="shared" si="63"/>
        <v>#DIV/0!</v>
      </c>
      <c r="BZ51" s="86" t="e">
        <f t="shared" si="64"/>
        <v>#DIV/0!</v>
      </c>
      <c r="CA51" s="86" t="e">
        <f t="shared" si="65"/>
        <v>#DIV/0!</v>
      </c>
      <c r="CB51" s="86" t="e">
        <f t="shared" si="66"/>
        <v>#DIV/0!</v>
      </c>
      <c r="CC51" s="86" t="e">
        <f t="shared" si="67"/>
        <v>#DIV/0!</v>
      </c>
      <c r="CD51" s="86" t="e">
        <f t="shared" si="68"/>
        <v>#DIV/0!</v>
      </c>
      <c r="CE51" s="86" t="e">
        <f t="shared" si="69"/>
        <v>#DIV/0!</v>
      </c>
    </row>
    <row r="52" spans="15:83" x14ac:dyDescent="0.25">
      <c r="O52" s="335">
        <f>'Child Enrollment'!B51</f>
        <v>0</v>
      </c>
      <c r="P52" s="25">
        <f>COUNTIFS('BIR Data Entry'!B:B,'Child Enrollment'!B51,'BIR Data Entry'!C:C,$P$2)</f>
        <v>0</v>
      </c>
      <c r="Q52" s="24">
        <f>COUNTIFS('BIR Data Entry'!B:B,'Child Enrollment'!B51,'BIR Data Entry'!C:C,$Q$2)</f>
        <v>0</v>
      </c>
      <c r="R52" s="24">
        <f>COUNTIFS('BIR Data Entry'!B:B,'Child Enrollment'!B51,'BIR Data Entry'!C:C,$R$2)</f>
        <v>0</v>
      </c>
      <c r="S52" s="24">
        <f>COUNTIFS('BIR Data Entry'!B:B,'Child Enrollment'!B51,'BIR Data Entry'!C:C,$S$2)</f>
        <v>0</v>
      </c>
      <c r="T52" s="24">
        <f>COUNTIFS('BIR Data Entry'!B:B,'Child Enrollment'!B51,'BIR Data Entry'!C:C,$T$2)</f>
        <v>0</v>
      </c>
      <c r="U52" s="24">
        <f>COUNTIFS('BIR Data Entry'!B:B,'Child Enrollment'!B51,'BIR Data Entry'!C:C,$U$2)</f>
        <v>0</v>
      </c>
      <c r="V52" s="24">
        <f>COUNTIFS('BIR Data Entry'!B:B,'Child Enrollment'!B51,'BIR Data Entry'!C:C,$V$2)</f>
        <v>0</v>
      </c>
      <c r="W52" s="24">
        <f>COUNTIFS('BIR Data Entry'!B:B,'Child Enrollment'!B51,'BIR Data Entry'!C:C,$W$2)</f>
        <v>0</v>
      </c>
      <c r="X52" s="24">
        <f>COUNTIFS('BIR Data Entry'!B:B,'Child Enrollment'!B51,'BIR Data Entry'!C:C,$X$2)</f>
        <v>0</v>
      </c>
      <c r="Y52" s="24">
        <f>COUNTIFS('BIR Data Entry'!B:B,'Child Enrollment'!B51,'BIR Data Entry'!C:C,$Y$2)</f>
        <v>0</v>
      </c>
      <c r="Z52" s="24">
        <f>COUNTIFS('BIR Data Entry'!B:B,'Child Enrollment'!B51,'BIR Data Entry'!C:C,$Z$2)</f>
        <v>0</v>
      </c>
      <c r="AA52" s="239">
        <f>COUNTIFS('BIR Data Entry'!B:B,'Child Enrollment'!B51,'BIR Data Entry'!C:C,$AA$2)</f>
        <v>0</v>
      </c>
      <c r="AB52" s="68">
        <f t="shared" si="52"/>
        <v>0</v>
      </c>
      <c r="AC52" s="249">
        <f>'Child Enrollment'!C51</f>
        <v>0</v>
      </c>
      <c r="AD52" s="1">
        <f>'Child Enrollment'!D51</f>
        <v>0</v>
      </c>
      <c r="AE52" s="249">
        <f>'Child Enrollment'!E51</f>
        <v>0</v>
      </c>
      <c r="AF52" s="249">
        <f>'Child Enrollment'!F51</f>
        <v>0</v>
      </c>
      <c r="AG52" s="249" t="str">
        <f>IF('Child Enrollment'!F51="Not Hispanic or Latino", 'Child Enrollment'!G51, "")</f>
        <v/>
      </c>
      <c r="AI52" s="302" t="s">
        <v>269</v>
      </c>
      <c r="AJ52" s="25">
        <f t="shared" si="71"/>
        <v>0</v>
      </c>
      <c r="AK52" s="25">
        <f t="shared" si="71"/>
        <v>0</v>
      </c>
      <c r="AL52" s="25">
        <f t="shared" si="71"/>
        <v>0</v>
      </c>
      <c r="AM52" s="25">
        <f t="shared" si="71"/>
        <v>0</v>
      </c>
      <c r="AN52" s="25">
        <f t="shared" si="71"/>
        <v>0</v>
      </c>
      <c r="AO52" s="25">
        <f t="shared" si="71"/>
        <v>0</v>
      </c>
      <c r="AP52" s="25">
        <f t="shared" si="71"/>
        <v>0</v>
      </c>
      <c r="AQ52" s="25">
        <f t="shared" si="71"/>
        <v>0</v>
      </c>
      <c r="AR52" s="25">
        <f t="shared" si="71"/>
        <v>0</v>
      </c>
      <c r="AS52" s="25">
        <f t="shared" si="71"/>
        <v>0</v>
      </c>
      <c r="AT52" s="25">
        <f t="shared" si="71"/>
        <v>0</v>
      </c>
      <c r="AU52" s="25">
        <f t="shared" si="71"/>
        <v>0</v>
      </c>
      <c r="AV52" s="32">
        <f>SUM(AJ52:AU52)</f>
        <v>0</v>
      </c>
      <c r="BD52" t="str">
        <f t="shared" si="55"/>
        <v>Transportation driver</v>
      </c>
      <c r="BE52" s="1">
        <f>COUNTIFS('BIR Data Entry'!$H:$H,'Do Not Use'!$BD52,'BIR Data Entry'!$C:$C,'Do Not Use'!$BE$40)</f>
        <v>0</v>
      </c>
      <c r="BF52" s="1">
        <f>COUNTIFS('BIR Data Entry'!$H:$H,'Do Not Use'!$BD52,'BIR Data Entry'!$C:$C,'Do Not Use'!BF$40)</f>
        <v>0</v>
      </c>
      <c r="BG52" s="1">
        <f>COUNTIFS('BIR Data Entry'!$H:$H,'Do Not Use'!$BD52,'BIR Data Entry'!$C:$C,'Do Not Use'!BG$40)</f>
        <v>0</v>
      </c>
      <c r="BH52" s="1">
        <f>COUNTIFS('BIR Data Entry'!$H:$H,'Do Not Use'!$BD52,'BIR Data Entry'!$C:$C,'Do Not Use'!BH$40)</f>
        <v>0</v>
      </c>
      <c r="BI52" s="1">
        <f>COUNTIFS('BIR Data Entry'!$H:$H,'Do Not Use'!$BD52,'BIR Data Entry'!$C:$C,'Do Not Use'!BI$40)</f>
        <v>0</v>
      </c>
      <c r="BJ52" s="1">
        <f>COUNTIFS('BIR Data Entry'!$H:$H,'Do Not Use'!$BD52,'BIR Data Entry'!$C:$C,'Do Not Use'!BJ$40)</f>
        <v>0</v>
      </c>
      <c r="BK52" s="1">
        <f>COUNTIFS('BIR Data Entry'!$H:$H,'Do Not Use'!$BD52,'BIR Data Entry'!$C:$C,'Do Not Use'!BK$40)</f>
        <v>0</v>
      </c>
      <c r="BL52" s="1">
        <f>COUNTIFS('BIR Data Entry'!$H:$H,'Do Not Use'!$BD52,'BIR Data Entry'!$C:$C,'Do Not Use'!BL$40)</f>
        <v>0</v>
      </c>
      <c r="BM52" s="1">
        <f>COUNTIFS('BIR Data Entry'!$H:$H,'Do Not Use'!$BD52,'BIR Data Entry'!$C:$C,'Do Not Use'!BM$40)</f>
        <v>0</v>
      </c>
      <c r="BN52" s="1">
        <f>COUNTIFS('BIR Data Entry'!$H:$H,'Do Not Use'!$BD52,'BIR Data Entry'!$C:$C,'Do Not Use'!BN$40)</f>
        <v>0</v>
      </c>
      <c r="BO52" s="1">
        <f>COUNTIFS('BIR Data Entry'!$H:$H,'Do Not Use'!$BD52,'BIR Data Entry'!$C:$C,'Do Not Use'!BO$40)</f>
        <v>0</v>
      </c>
      <c r="BP52" s="1">
        <f>COUNTIFS('BIR Data Entry'!$H:$H,'Do Not Use'!$BD52,'BIR Data Entry'!$C:$C,'Do Not Use'!BP$40)</f>
        <v>0</v>
      </c>
      <c r="BQ52" s="82">
        <f t="shared" si="56"/>
        <v>0</v>
      </c>
      <c r="BS52" t="str">
        <f t="shared" si="57"/>
        <v>Transportation driver</v>
      </c>
      <c r="BT52" s="86" t="e">
        <f t="shared" si="58"/>
        <v>#DIV/0!</v>
      </c>
      <c r="BU52" s="87" t="e">
        <f t="shared" si="59"/>
        <v>#DIV/0!</v>
      </c>
      <c r="BV52" s="86" t="e">
        <f t="shared" si="60"/>
        <v>#DIV/0!</v>
      </c>
      <c r="BW52" s="86" t="e">
        <f t="shared" si="61"/>
        <v>#DIV/0!</v>
      </c>
      <c r="BX52" s="86" t="e">
        <f t="shared" si="62"/>
        <v>#DIV/0!</v>
      </c>
      <c r="BY52" s="86" t="e">
        <f t="shared" si="63"/>
        <v>#DIV/0!</v>
      </c>
      <c r="BZ52" s="86" t="e">
        <f t="shared" si="64"/>
        <v>#DIV/0!</v>
      </c>
      <c r="CA52" s="86" t="e">
        <f t="shared" si="65"/>
        <v>#DIV/0!</v>
      </c>
      <c r="CB52" s="86" t="e">
        <f t="shared" si="66"/>
        <v>#DIV/0!</v>
      </c>
      <c r="CC52" s="86" t="e">
        <f t="shared" si="67"/>
        <v>#DIV/0!</v>
      </c>
      <c r="CD52" s="86" t="e">
        <f t="shared" si="68"/>
        <v>#DIV/0!</v>
      </c>
      <c r="CE52" s="86" t="e">
        <f t="shared" si="69"/>
        <v>#DIV/0!</v>
      </c>
    </row>
    <row r="53" spans="15:83" x14ac:dyDescent="0.25">
      <c r="O53" s="335">
        <f>'Child Enrollment'!B52</f>
        <v>0</v>
      </c>
      <c r="P53" s="25">
        <f>COUNTIFS('BIR Data Entry'!B:B,'Child Enrollment'!B52,'BIR Data Entry'!C:C,$P$2)</f>
        <v>0</v>
      </c>
      <c r="Q53" s="24">
        <f>COUNTIFS('BIR Data Entry'!B:B,'Child Enrollment'!B52,'BIR Data Entry'!C:C,$Q$2)</f>
        <v>0</v>
      </c>
      <c r="R53" s="24">
        <f>COUNTIFS('BIR Data Entry'!B:B,'Child Enrollment'!B52,'BIR Data Entry'!C:C,$R$2)</f>
        <v>0</v>
      </c>
      <c r="S53" s="24">
        <f>COUNTIFS('BIR Data Entry'!B:B,'Child Enrollment'!B52,'BIR Data Entry'!C:C,$S$2)</f>
        <v>0</v>
      </c>
      <c r="T53" s="24">
        <f>COUNTIFS('BIR Data Entry'!B:B,'Child Enrollment'!B52,'BIR Data Entry'!C:C,$T$2)</f>
        <v>0</v>
      </c>
      <c r="U53" s="24">
        <f>COUNTIFS('BIR Data Entry'!B:B,'Child Enrollment'!B52,'BIR Data Entry'!C:C,$U$2)</f>
        <v>0</v>
      </c>
      <c r="V53" s="24">
        <f>COUNTIFS('BIR Data Entry'!B:B,'Child Enrollment'!B52,'BIR Data Entry'!C:C,$V$2)</f>
        <v>0</v>
      </c>
      <c r="W53" s="24">
        <f>COUNTIFS('BIR Data Entry'!B:B,'Child Enrollment'!B52,'BIR Data Entry'!C:C,$W$2)</f>
        <v>0</v>
      </c>
      <c r="X53" s="24">
        <f>COUNTIFS('BIR Data Entry'!B:B,'Child Enrollment'!B52,'BIR Data Entry'!C:C,$X$2)</f>
        <v>0</v>
      </c>
      <c r="Y53" s="24">
        <f>COUNTIFS('BIR Data Entry'!B:B,'Child Enrollment'!B52,'BIR Data Entry'!C:C,$Y$2)</f>
        <v>0</v>
      </c>
      <c r="Z53" s="24">
        <f>COUNTIFS('BIR Data Entry'!B:B,'Child Enrollment'!B52,'BIR Data Entry'!C:C,$Z$2)</f>
        <v>0</v>
      </c>
      <c r="AA53" s="239">
        <f>COUNTIFS('BIR Data Entry'!B:B,'Child Enrollment'!B52,'BIR Data Entry'!C:C,$AA$2)</f>
        <v>0</v>
      </c>
      <c r="AB53" s="68">
        <f t="shared" si="52"/>
        <v>0</v>
      </c>
      <c r="AC53" s="249">
        <f>'Child Enrollment'!C52</f>
        <v>0</v>
      </c>
      <c r="AD53" s="1">
        <f>'Child Enrollment'!D52</f>
        <v>0</v>
      </c>
      <c r="AE53" s="249">
        <f>'Child Enrollment'!E52</f>
        <v>0</v>
      </c>
      <c r="AF53" s="249">
        <f>'Child Enrollment'!F52</f>
        <v>0</v>
      </c>
      <c r="AG53" s="249" t="str">
        <f>IF('Child Enrollment'!F52="Not Hispanic or Latino", 'Child Enrollment'!G52, "")</f>
        <v/>
      </c>
      <c r="BD53" s="31"/>
      <c r="BE53" s="31">
        <f>SUM(BE41:BE50)</f>
        <v>0</v>
      </c>
      <c r="BF53" s="31">
        <f t="shared" ref="BF53:BP53" si="72">SUM(BF41:BF52)</f>
        <v>0</v>
      </c>
      <c r="BG53" s="31">
        <f t="shared" si="72"/>
        <v>0</v>
      </c>
      <c r="BH53" s="31">
        <f t="shared" si="72"/>
        <v>0</v>
      </c>
      <c r="BI53" s="31">
        <f t="shared" si="72"/>
        <v>0</v>
      </c>
      <c r="BJ53" s="31">
        <f t="shared" si="72"/>
        <v>0</v>
      </c>
      <c r="BK53" s="31">
        <f t="shared" si="72"/>
        <v>0</v>
      </c>
      <c r="BL53" s="31">
        <f t="shared" si="72"/>
        <v>0</v>
      </c>
      <c r="BM53" s="31">
        <f t="shared" si="72"/>
        <v>0</v>
      </c>
      <c r="BN53" s="31">
        <f t="shared" si="72"/>
        <v>0</v>
      </c>
      <c r="BO53" s="31">
        <f t="shared" si="72"/>
        <v>0</v>
      </c>
      <c r="BP53" s="31">
        <f t="shared" si="72"/>
        <v>0</v>
      </c>
      <c r="BQ53" s="31">
        <f t="shared" si="56"/>
        <v>0</v>
      </c>
      <c r="BS53" s="31"/>
      <c r="BT53" s="163" t="e">
        <f t="shared" ref="BT53:CE53" si="73">SUM(BT41:BT52)</f>
        <v>#DIV/0!</v>
      </c>
      <c r="BU53" s="163" t="e">
        <f t="shared" si="73"/>
        <v>#DIV/0!</v>
      </c>
      <c r="BV53" s="163" t="e">
        <f t="shared" si="73"/>
        <v>#DIV/0!</v>
      </c>
      <c r="BW53" s="163" t="e">
        <f t="shared" si="73"/>
        <v>#DIV/0!</v>
      </c>
      <c r="BX53" s="163" t="e">
        <f t="shared" si="73"/>
        <v>#DIV/0!</v>
      </c>
      <c r="BY53" s="163" t="e">
        <f t="shared" si="73"/>
        <v>#DIV/0!</v>
      </c>
      <c r="BZ53" s="163" t="e">
        <f t="shared" si="73"/>
        <v>#DIV/0!</v>
      </c>
      <c r="CA53" s="163" t="e">
        <f t="shared" si="73"/>
        <v>#DIV/0!</v>
      </c>
      <c r="CB53" s="163" t="e">
        <f t="shared" si="73"/>
        <v>#DIV/0!</v>
      </c>
      <c r="CC53" s="163" t="e">
        <f t="shared" si="73"/>
        <v>#DIV/0!</v>
      </c>
      <c r="CD53" s="163" t="e">
        <f t="shared" si="73"/>
        <v>#DIV/0!</v>
      </c>
      <c r="CE53" s="163" t="e">
        <f t="shared" si="73"/>
        <v>#DIV/0!</v>
      </c>
    </row>
    <row r="54" spans="15:83" x14ac:dyDescent="0.25">
      <c r="O54" s="335">
        <f>'Child Enrollment'!B53</f>
        <v>0</v>
      </c>
      <c r="P54" s="25">
        <f>COUNTIFS('BIR Data Entry'!B:B,'Child Enrollment'!B53,'BIR Data Entry'!C:C,$P$2)</f>
        <v>0</v>
      </c>
      <c r="Q54" s="24">
        <f>COUNTIFS('BIR Data Entry'!B:B,'Child Enrollment'!B53,'BIR Data Entry'!C:C,$Q$2)</f>
        <v>0</v>
      </c>
      <c r="R54" s="24">
        <f>COUNTIFS('BIR Data Entry'!B:B,'Child Enrollment'!B53,'BIR Data Entry'!C:C,$R$2)</f>
        <v>0</v>
      </c>
      <c r="S54" s="24">
        <f>COUNTIFS('BIR Data Entry'!B:B,'Child Enrollment'!B53,'BIR Data Entry'!C:C,$S$2)</f>
        <v>0</v>
      </c>
      <c r="T54" s="24">
        <f>COUNTIFS('BIR Data Entry'!B:B,'Child Enrollment'!B53,'BIR Data Entry'!C:C,$T$2)</f>
        <v>0</v>
      </c>
      <c r="U54" s="24">
        <f>COUNTIFS('BIR Data Entry'!B:B,'Child Enrollment'!B53,'BIR Data Entry'!C:C,$U$2)</f>
        <v>0</v>
      </c>
      <c r="V54" s="24">
        <f>COUNTIFS('BIR Data Entry'!B:B,'Child Enrollment'!B53,'BIR Data Entry'!C:C,$V$2)</f>
        <v>0</v>
      </c>
      <c r="W54" s="24">
        <f>COUNTIFS('BIR Data Entry'!B:B,'Child Enrollment'!B53,'BIR Data Entry'!C:C,$W$2)</f>
        <v>0</v>
      </c>
      <c r="X54" s="24">
        <f>COUNTIFS('BIR Data Entry'!B:B,'Child Enrollment'!B53,'BIR Data Entry'!C:C,$X$2)</f>
        <v>0</v>
      </c>
      <c r="Y54" s="24">
        <f>COUNTIFS('BIR Data Entry'!B:B,'Child Enrollment'!B53,'BIR Data Entry'!C:C,$Y$2)</f>
        <v>0</v>
      </c>
      <c r="Z54" s="24">
        <f>COUNTIFS('BIR Data Entry'!B:B,'Child Enrollment'!B53,'BIR Data Entry'!C:C,$Z$2)</f>
        <v>0</v>
      </c>
      <c r="AA54" s="239">
        <f>COUNTIFS('BIR Data Entry'!B:B,'Child Enrollment'!B53,'BIR Data Entry'!C:C,$AA$2)</f>
        <v>0</v>
      </c>
      <c r="AB54" s="68">
        <f t="shared" si="52"/>
        <v>0</v>
      </c>
      <c r="AC54" s="249">
        <f>'Child Enrollment'!C53</f>
        <v>0</v>
      </c>
      <c r="AD54" s="1">
        <f>'Child Enrollment'!D53</f>
        <v>0</v>
      </c>
      <c r="AE54" s="249">
        <f>'Child Enrollment'!E53</f>
        <v>0</v>
      </c>
      <c r="AF54" s="249">
        <f>'Child Enrollment'!F53</f>
        <v>0</v>
      </c>
      <c r="AG54" s="249" t="str">
        <f>IF('Child Enrollment'!F53="Not Hispanic or Latino", 'Child Enrollment'!G53, "")</f>
        <v/>
      </c>
      <c r="AI54" s="439" t="s">
        <v>328</v>
      </c>
      <c r="AJ54" s="439"/>
      <c r="AK54" s="439"/>
      <c r="AL54" s="439"/>
      <c r="AM54" s="439"/>
      <c r="AN54" s="439"/>
      <c r="AO54" s="439"/>
      <c r="BD54" s="445" t="s">
        <v>111</v>
      </c>
      <c r="BE54" s="445"/>
      <c r="BF54" s="445"/>
      <c r="BG54" s="445"/>
      <c r="BH54" s="445"/>
      <c r="BI54" s="445"/>
      <c r="BJ54" s="445"/>
      <c r="BK54" s="445"/>
      <c r="BL54" s="445"/>
      <c r="BM54" s="445"/>
      <c r="BN54" s="445"/>
      <c r="BO54" s="445"/>
      <c r="BP54" s="445"/>
      <c r="BQ54" s="70"/>
      <c r="BS54" s="445" t="s">
        <v>118</v>
      </c>
      <c r="BT54" s="445"/>
      <c r="BU54" s="445"/>
      <c r="BV54" s="445"/>
      <c r="BW54" s="445"/>
      <c r="BX54" s="445"/>
      <c r="BY54" s="445"/>
      <c r="BZ54" s="445"/>
      <c r="CA54" s="445"/>
      <c r="CB54" s="445"/>
      <c r="CC54" s="445"/>
      <c r="CD54" s="445"/>
      <c r="CE54" s="445"/>
    </row>
    <row r="55" spans="15:83" x14ac:dyDescent="0.25">
      <c r="O55" s="335">
        <f>'Child Enrollment'!B54</f>
        <v>0</v>
      </c>
      <c r="P55" s="25">
        <f>COUNTIFS('BIR Data Entry'!B:B,'Child Enrollment'!B54,'BIR Data Entry'!C:C,$P$2)</f>
        <v>0</v>
      </c>
      <c r="Q55" s="24">
        <f>COUNTIFS('BIR Data Entry'!B:B,'Child Enrollment'!B54,'BIR Data Entry'!C:C,$Q$2)</f>
        <v>0</v>
      </c>
      <c r="R55" s="24">
        <f>COUNTIFS('BIR Data Entry'!B:B,'Child Enrollment'!B54,'BIR Data Entry'!C:C,$R$2)</f>
        <v>0</v>
      </c>
      <c r="S55" s="24">
        <f>COUNTIFS('BIR Data Entry'!B:B,'Child Enrollment'!B54,'BIR Data Entry'!C:C,$S$2)</f>
        <v>0</v>
      </c>
      <c r="T55" s="24">
        <f>COUNTIFS('BIR Data Entry'!B:B,'Child Enrollment'!B54,'BIR Data Entry'!C:C,$T$2)</f>
        <v>0</v>
      </c>
      <c r="U55" s="24">
        <f>COUNTIFS('BIR Data Entry'!B:B,'Child Enrollment'!B54,'BIR Data Entry'!C:C,$U$2)</f>
        <v>0</v>
      </c>
      <c r="V55" s="24">
        <f>COUNTIFS('BIR Data Entry'!B:B,'Child Enrollment'!B54,'BIR Data Entry'!C:C,$V$2)</f>
        <v>0</v>
      </c>
      <c r="W55" s="24">
        <f>COUNTIFS('BIR Data Entry'!B:B,'Child Enrollment'!B54,'BIR Data Entry'!C:C,$W$2)</f>
        <v>0</v>
      </c>
      <c r="X55" s="24">
        <f>COUNTIFS('BIR Data Entry'!B:B,'Child Enrollment'!B54,'BIR Data Entry'!C:C,$X$2)</f>
        <v>0</v>
      </c>
      <c r="Y55" s="24">
        <f>COUNTIFS('BIR Data Entry'!B:B,'Child Enrollment'!B54,'BIR Data Entry'!C:C,$Y$2)</f>
        <v>0</v>
      </c>
      <c r="Z55" s="24">
        <f>COUNTIFS('BIR Data Entry'!B:B,'Child Enrollment'!B54,'BIR Data Entry'!C:C,$Z$2)</f>
        <v>0</v>
      </c>
      <c r="AA55" s="239">
        <f>COUNTIFS('BIR Data Entry'!B:B,'Child Enrollment'!B54,'BIR Data Entry'!C:C,$AA$2)</f>
        <v>0</v>
      </c>
      <c r="AB55" s="68">
        <f t="shared" si="52"/>
        <v>0</v>
      </c>
      <c r="AC55" s="249">
        <f>'Child Enrollment'!C54</f>
        <v>0</v>
      </c>
      <c r="AD55" s="1">
        <f>'Child Enrollment'!D54</f>
        <v>0</v>
      </c>
      <c r="AE55" s="249">
        <f>'Child Enrollment'!E54</f>
        <v>0</v>
      </c>
      <c r="AF55" s="249">
        <f>'Child Enrollment'!F54</f>
        <v>0</v>
      </c>
      <c r="AG55" s="249" t="str">
        <f>IF('Child Enrollment'!F54="Not Hispanic or Latino", 'Child Enrollment'!G54, "")</f>
        <v/>
      </c>
      <c r="AJ55" s="326" t="s">
        <v>261</v>
      </c>
      <c r="AK55" s="326" t="s">
        <v>262</v>
      </c>
      <c r="AL55" s="323" t="s">
        <v>263</v>
      </c>
      <c r="AM55" s="322" t="s">
        <v>264</v>
      </c>
      <c r="AN55" s="320" t="s">
        <v>134</v>
      </c>
      <c r="AO55" s="320" t="s">
        <v>135</v>
      </c>
      <c r="BD55" s="69"/>
      <c r="BE55" s="280" t="str">
        <f>G2</f>
        <v>August</v>
      </c>
      <c r="BF55" s="280" t="str">
        <f>G3</f>
        <v>September</v>
      </c>
      <c r="BG55" s="280" t="str">
        <f>G4</f>
        <v>October</v>
      </c>
      <c r="BH55" s="280" t="str">
        <f>G5</f>
        <v>November</v>
      </c>
      <c r="BI55" s="280" t="str">
        <f>G6</f>
        <v>December</v>
      </c>
      <c r="BJ55" s="280" t="str">
        <f>G7</f>
        <v>January</v>
      </c>
      <c r="BK55" s="280" t="str">
        <f>G8</f>
        <v>February</v>
      </c>
      <c r="BL55" s="280" t="str">
        <f>G9</f>
        <v>March</v>
      </c>
      <c r="BM55" s="280" t="str">
        <f>G10</f>
        <v>April</v>
      </c>
      <c r="BN55" s="280" t="str">
        <f>G11</f>
        <v>May</v>
      </c>
      <c r="BO55" s="280" t="str">
        <f>G12</f>
        <v>June</v>
      </c>
      <c r="BP55" s="280" t="str">
        <f>G13</f>
        <v>July</v>
      </c>
      <c r="BQ55" s="29" t="s">
        <v>16</v>
      </c>
      <c r="BS55" s="85" t="s">
        <v>119</v>
      </c>
      <c r="BT55" s="280" t="str">
        <f>G2</f>
        <v>August</v>
      </c>
      <c r="BU55" s="280" t="str">
        <f>G3</f>
        <v>September</v>
      </c>
      <c r="BV55" s="280" t="str">
        <f>G4</f>
        <v>October</v>
      </c>
      <c r="BW55" s="280" t="str">
        <f>G5</f>
        <v>November</v>
      </c>
      <c r="BX55" s="280" t="str">
        <f>G6</f>
        <v>December</v>
      </c>
      <c r="BY55" s="280" t="str">
        <f>G7</f>
        <v>January</v>
      </c>
      <c r="BZ55" s="280" t="str">
        <f>G8</f>
        <v>February</v>
      </c>
      <c r="CA55" s="280" t="str">
        <f>G9</f>
        <v>March</v>
      </c>
      <c r="CB55" s="280" t="str">
        <f>G10</f>
        <v>April</v>
      </c>
      <c r="CC55" s="280" t="str">
        <f>G11</f>
        <v>May</v>
      </c>
      <c r="CD55" s="280" t="str">
        <f>G12</f>
        <v>June</v>
      </c>
      <c r="CE55" s="280" t="str">
        <f>G13</f>
        <v>July</v>
      </c>
    </row>
    <row r="56" spans="15:83" x14ac:dyDescent="0.25">
      <c r="O56" s="335">
        <f>'Child Enrollment'!B55</f>
        <v>0</v>
      </c>
      <c r="P56" s="25">
        <f>COUNTIFS('BIR Data Entry'!B:B,'Child Enrollment'!B55,'BIR Data Entry'!C:C,$P$2)</f>
        <v>0</v>
      </c>
      <c r="Q56" s="24">
        <f>COUNTIFS('BIR Data Entry'!B:B,'Child Enrollment'!B55,'BIR Data Entry'!C:C,$Q$2)</f>
        <v>0</v>
      </c>
      <c r="R56" s="24">
        <f>COUNTIFS('BIR Data Entry'!B:B,'Child Enrollment'!B55,'BIR Data Entry'!C:C,$R$2)</f>
        <v>0</v>
      </c>
      <c r="S56" s="24">
        <f>COUNTIFS('BIR Data Entry'!B:B,'Child Enrollment'!B55,'BIR Data Entry'!C:C,$S$2)</f>
        <v>0</v>
      </c>
      <c r="T56" s="24">
        <f>COUNTIFS('BIR Data Entry'!B:B,'Child Enrollment'!B55,'BIR Data Entry'!C:C,$T$2)</f>
        <v>0</v>
      </c>
      <c r="U56" s="24">
        <f>COUNTIFS('BIR Data Entry'!B:B,'Child Enrollment'!B55,'BIR Data Entry'!C:C,$U$2)</f>
        <v>0</v>
      </c>
      <c r="V56" s="24">
        <f>COUNTIFS('BIR Data Entry'!B:B,'Child Enrollment'!B55,'BIR Data Entry'!C:C,$V$2)</f>
        <v>0</v>
      </c>
      <c r="W56" s="24">
        <f>COUNTIFS('BIR Data Entry'!B:B,'Child Enrollment'!B55,'BIR Data Entry'!C:C,$W$2)</f>
        <v>0</v>
      </c>
      <c r="X56" s="24">
        <f>COUNTIFS('BIR Data Entry'!B:B,'Child Enrollment'!B55,'BIR Data Entry'!C:C,$X$2)</f>
        <v>0</v>
      </c>
      <c r="Y56" s="24">
        <f>COUNTIFS('BIR Data Entry'!B:B,'Child Enrollment'!B55,'BIR Data Entry'!C:C,$Y$2)</f>
        <v>0</v>
      </c>
      <c r="Z56" s="24">
        <f>COUNTIFS('BIR Data Entry'!B:B,'Child Enrollment'!B55,'BIR Data Entry'!C:C,$Z$2)</f>
        <v>0</v>
      </c>
      <c r="AA56" s="239">
        <f>COUNTIFS('BIR Data Entry'!B:B,'Child Enrollment'!B55,'BIR Data Entry'!C:C,$AA$2)</f>
        <v>0</v>
      </c>
      <c r="AB56" s="68">
        <f t="shared" si="52"/>
        <v>0</v>
      </c>
      <c r="AC56" s="249">
        <f>'Child Enrollment'!C55</f>
        <v>0</v>
      </c>
      <c r="AD56" s="1">
        <f>'Child Enrollment'!D55</f>
        <v>0</v>
      </c>
      <c r="AE56" s="249">
        <f>'Child Enrollment'!E55</f>
        <v>0</v>
      </c>
      <c r="AF56" s="249">
        <f>'Child Enrollment'!F55</f>
        <v>0</v>
      </c>
      <c r="AG56" s="249" t="str">
        <f>IF('Child Enrollment'!F55="Not Hispanic or Latino", 'Child Enrollment'!G55, "")</f>
        <v/>
      </c>
      <c r="AI56" s="81" t="str">
        <f>D2</f>
        <v>Hispanic or Latino of any race</v>
      </c>
      <c r="AJ56" s="1">
        <f>COUNTIFS($AJ$78:$AJ$251,"&lt;&gt;0",$AF$3:$AF$176,'Do Not Use'!AI56)</f>
        <v>0</v>
      </c>
      <c r="AK56" s="1">
        <f>SUMIFS($AJ$78:$AJ$251,$AJ$78:$AJ$251,"&lt;&gt;0",$AF$3:$AF$176,'Do Not Use'!$AI56)</f>
        <v>0</v>
      </c>
      <c r="AL56" s="1">
        <f>COUNTIFS($AK$78:$AK$251,"&lt;&gt;0", $AF$3:$AF$176, 'Do Not Use'!AI56)</f>
        <v>0</v>
      </c>
      <c r="AM56" s="1">
        <f>SUMIFS($AK$78:$AK$251,$AK$78:$AK$251,"&lt;&gt;0", $AF$3:$AF$176,'Do Not Use'!$AI56)</f>
        <v>0</v>
      </c>
      <c r="AN56" s="1">
        <f>COUNTIFS($AL$78:$AL$251,"&lt;&gt;0",$AF$3:$AF$176,'Do Not Use'!$AI56)</f>
        <v>0</v>
      </c>
      <c r="AO56" s="1">
        <f>SUMIFS($AL$78:$AL$251,$AL$78:$AL$251,"&lt;&gt;0",$AF$3:$AF$176,'Do Not Use'!$AI56)</f>
        <v>0</v>
      </c>
      <c r="BD56" t="str">
        <f t="shared" ref="BD56:BD66" si="74">K2</f>
        <v>Avoid adults</v>
      </c>
      <c r="BE56" s="1">
        <f>COUNTIFS('BIR Data Entry'!$I:$I,'Do Not Use'!$BD56,'BIR Data Entry'!$C:$C,'Do Not Use'!$BE$55)</f>
        <v>0</v>
      </c>
      <c r="BF56" s="1">
        <f>COUNTIFS('BIR Data Entry'!$I:$I,'Do Not Use'!$BD56,'BIR Data Entry'!$C:$C,'Do Not Use'!BF$55)</f>
        <v>0</v>
      </c>
      <c r="BG56" s="1">
        <f>COUNTIFS('BIR Data Entry'!$I:$I,'Do Not Use'!$BD56,'BIR Data Entry'!$C:$C,'Do Not Use'!BG$55)</f>
        <v>0</v>
      </c>
      <c r="BH56" s="1">
        <f>COUNTIFS('BIR Data Entry'!$I:$I,'Do Not Use'!$BD56,'BIR Data Entry'!$C:$C,'Do Not Use'!BH$55)</f>
        <v>0</v>
      </c>
      <c r="BI56" s="1">
        <f>COUNTIFS('BIR Data Entry'!$I:$I,'Do Not Use'!$BD56,'BIR Data Entry'!$C:$C,'Do Not Use'!BI$55)</f>
        <v>0</v>
      </c>
      <c r="BJ56" s="1">
        <f>COUNTIFS('BIR Data Entry'!$I:$I,'Do Not Use'!$BD56,'BIR Data Entry'!$C:$C,'Do Not Use'!BJ$55)</f>
        <v>0</v>
      </c>
      <c r="BK56" s="1">
        <f>COUNTIFS('BIR Data Entry'!$I:$I,'Do Not Use'!$BD56,'BIR Data Entry'!$C:$C,'Do Not Use'!BK$55)</f>
        <v>0</v>
      </c>
      <c r="BL56" s="1">
        <f>COUNTIFS('BIR Data Entry'!$I:$I,'Do Not Use'!$BD56,'BIR Data Entry'!$C:$C,'Do Not Use'!BL$55)</f>
        <v>0</v>
      </c>
      <c r="BM56" s="1">
        <f>COUNTIFS('BIR Data Entry'!$I:$I,'Do Not Use'!$BD56,'BIR Data Entry'!$C:$C,'Do Not Use'!BM$55)</f>
        <v>0</v>
      </c>
      <c r="BN56" s="1">
        <f>COUNTIFS('BIR Data Entry'!$I:$I,'Do Not Use'!$BD56,'BIR Data Entry'!$C:$C,'Do Not Use'!BN$55)</f>
        <v>0</v>
      </c>
      <c r="BO56" s="1">
        <f>COUNTIFS('BIR Data Entry'!$I:$I,'Do Not Use'!$BD56,'BIR Data Entry'!$C:$C,'Do Not Use'!BO$55)</f>
        <v>0</v>
      </c>
      <c r="BP56" s="1">
        <f>COUNTIFS('BIR Data Entry'!$I:$I,'Do Not Use'!$BD56,'BIR Data Entry'!$C:$C,'Do Not Use'!BP$55)</f>
        <v>0</v>
      </c>
      <c r="BQ56" s="82">
        <f t="shared" ref="BQ56:BQ67" si="75">SUM(BE56:BP56)</f>
        <v>0</v>
      </c>
      <c r="BS56" t="str">
        <f t="shared" ref="BS56:BS66" si="76">BD56</f>
        <v>Avoid adults</v>
      </c>
      <c r="BT56" s="86" t="e">
        <f t="shared" ref="BT56:BT66" si="77">BE56/$BE$67</f>
        <v>#DIV/0!</v>
      </c>
      <c r="BU56" s="86" t="e">
        <f t="shared" ref="BU56:BU66" si="78">BF56/$BF$67</f>
        <v>#DIV/0!</v>
      </c>
      <c r="BV56" s="86" t="e">
        <f t="shared" ref="BV56:BV66" si="79">BG56/$BG$67</f>
        <v>#DIV/0!</v>
      </c>
      <c r="BW56" s="86" t="e">
        <f t="shared" ref="BW56:BW66" si="80">BH56/$BH$67</f>
        <v>#DIV/0!</v>
      </c>
      <c r="BX56" s="86" t="e">
        <f t="shared" ref="BX56:BX66" si="81">BI56/$BI$67</f>
        <v>#DIV/0!</v>
      </c>
      <c r="BY56" s="86" t="e">
        <f t="shared" ref="BY56:BY66" si="82">BJ56/$BJ$67</f>
        <v>#DIV/0!</v>
      </c>
      <c r="BZ56" s="86" t="e">
        <f t="shared" ref="BZ56:BZ66" si="83">BK56/$BK$67</f>
        <v>#DIV/0!</v>
      </c>
      <c r="CA56" s="86" t="e">
        <f t="shared" ref="CA56:CA66" si="84">BL56/$BL$67</f>
        <v>#DIV/0!</v>
      </c>
      <c r="CB56" s="86" t="e">
        <f t="shared" ref="CB56:CB66" si="85">BM56/$BM$67</f>
        <v>#DIV/0!</v>
      </c>
      <c r="CC56" s="86" t="e">
        <f t="shared" ref="CC56:CC66" si="86">BN56/$BN$67</f>
        <v>#DIV/0!</v>
      </c>
      <c r="CD56" s="86" t="e">
        <f t="shared" ref="CD56:CD66" si="87">BO56/$BO$67</f>
        <v>#DIV/0!</v>
      </c>
      <c r="CE56" s="86" t="e">
        <f t="shared" ref="CE56:CE66" si="88">BP56/$BP$67</f>
        <v>#DIV/0!</v>
      </c>
    </row>
    <row r="57" spans="15:83" x14ac:dyDescent="0.25">
      <c r="O57" s="335">
        <f>'Child Enrollment'!B56</f>
        <v>0</v>
      </c>
      <c r="P57" s="25">
        <f>COUNTIFS('BIR Data Entry'!B:B,'Child Enrollment'!B56,'BIR Data Entry'!C:C,$P$2)</f>
        <v>0</v>
      </c>
      <c r="Q57" s="24">
        <f>COUNTIFS('BIR Data Entry'!B:B,'Child Enrollment'!B56,'BIR Data Entry'!C:C,$Q$2)</f>
        <v>0</v>
      </c>
      <c r="R57" s="24">
        <f>COUNTIFS('BIR Data Entry'!B:B,'Child Enrollment'!B56,'BIR Data Entry'!C:C,$R$2)</f>
        <v>0</v>
      </c>
      <c r="S57" s="24">
        <f>COUNTIFS('BIR Data Entry'!B:B,'Child Enrollment'!B56,'BIR Data Entry'!C:C,$S$2)</f>
        <v>0</v>
      </c>
      <c r="T57" s="24">
        <f>COUNTIFS('BIR Data Entry'!B:B,'Child Enrollment'!B56,'BIR Data Entry'!C:C,$T$2)</f>
        <v>0</v>
      </c>
      <c r="U57" s="24">
        <f>COUNTIFS('BIR Data Entry'!B:B,'Child Enrollment'!B56,'BIR Data Entry'!C:C,$U$2)</f>
        <v>0</v>
      </c>
      <c r="V57" s="24">
        <f>COUNTIFS('BIR Data Entry'!B:B,'Child Enrollment'!B56,'BIR Data Entry'!C:C,$V$2)</f>
        <v>0</v>
      </c>
      <c r="W57" s="24">
        <f>COUNTIFS('BIR Data Entry'!B:B,'Child Enrollment'!B56,'BIR Data Entry'!C:C,$W$2)</f>
        <v>0</v>
      </c>
      <c r="X57" s="24">
        <f>COUNTIFS('BIR Data Entry'!B:B,'Child Enrollment'!B56,'BIR Data Entry'!C:C,$X$2)</f>
        <v>0</v>
      </c>
      <c r="Y57" s="24">
        <f>COUNTIFS('BIR Data Entry'!B:B,'Child Enrollment'!B56,'BIR Data Entry'!C:C,$Y$2)</f>
        <v>0</v>
      </c>
      <c r="Z57" s="24">
        <f>COUNTIFS('BIR Data Entry'!B:B,'Child Enrollment'!B56,'BIR Data Entry'!C:C,$Z$2)</f>
        <v>0</v>
      </c>
      <c r="AA57" s="239">
        <f>COUNTIFS('BIR Data Entry'!B:B,'Child Enrollment'!B56,'BIR Data Entry'!C:C,$AA$2)</f>
        <v>0</v>
      </c>
      <c r="AB57" s="68">
        <f t="shared" si="52"/>
        <v>0</v>
      </c>
      <c r="AC57" s="249">
        <f>'Child Enrollment'!C56</f>
        <v>0</v>
      </c>
      <c r="AD57" s="1">
        <f>'Child Enrollment'!D56</f>
        <v>0</v>
      </c>
      <c r="AE57" s="249">
        <f>'Child Enrollment'!E56</f>
        <v>0</v>
      </c>
      <c r="AF57" s="249">
        <f>'Child Enrollment'!F56</f>
        <v>0</v>
      </c>
      <c r="AG57" s="249" t="str">
        <f>IF('Child Enrollment'!F56="Not Hispanic or Latino", 'Child Enrollment'!G56, "")</f>
        <v/>
      </c>
      <c r="AI57" s="81" t="str">
        <f>D3</f>
        <v>Not Hispanic or Latino</v>
      </c>
      <c r="AJ57" s="1">
        <f>COUNTIFS($AJ$78:$AJ$251,"&lt;&gt;0",$AF$3:$AF$176,'Do Not Use'!AI57)</f>
        <v>0</v>
      </c>
      <c r="AK57" s="1">
        <f>SUMIFS($AJ$78:$AJ$251,$AJ$78:$AJ$251,"&lt;&gt;0",$AF$3:$AF$176,'Do Not Use'!$AI57)</f>
        <v>0</v>
      </c>
      <c r="AL57" s="1">
        <f>COUNTIFS($AK$78:$AK$251,"&lt;&gt;0", $AF$3:$AF$176, 'Do Not Use'!AI57)</f>
        <v>0</v>
      </c>
      <c r="AM57" s="1">
        <f>SUMIFS($AK$78:$AK$251,$AK$78:$AK$251,"&lt;&gt;0", $AF$3:$AF$176,'Do Not Use'!$AI57)</f>
        <v>0</v>
      </c>
      <c r="AN57" s="1">
        <f>COUNTIFS($AL$78:$AL$251,"&lt;&gt;0",$AF$3:$AF$176,'Do Not Use'!$AI57)</f>
        <v>0</v>
      </c>
      <c r="AO57" s="1">
        <f>SUMIFS($AL$78:$AL$251,$AL$78:$AL$251,"&lt;&gt;0",$AF$3:$AF$176,'Do Not Use'!$AI57)</f>
        <v>0</v>
      </c>
      <c r="BD57" t="str">
        <f t="shared" si="74"/>
        <v>Avoid peers</v>
      </c>
      <c r="BE57" s="1">
        <f>COUNTIFS('BIR Data Entry'!$I:$I,'Do Not Use'!$BD57,'BIR Data Entry'!$C:$C,'Do Not Use'!$BE$55)</f>
        <v>0</v>
      </c>
      <c r="BF57" s="1">
        <f>COUNTIFS('BIR Data Entry'!$I:$I,'Do Not Use'!$BD57,'BIR Data Entry'!$C:$C,'Do Not Use'!BF$55)</f>
        <v>0</v>
      </c>
      <c r="BG57" s="1">
        <f>COUNTIFS('BIR Data Entry'!$I:$I,'Do Not Use'!$BD57,'BIR Data Entry'!$C:$C,'Do Not Use'!BG$55)</f>
        <v>0</v>
      </c>
      <c r="BH57" s="1">
        <f>COUNTIFS('BIR Data Entry'!$I:$I,'Do Not Use'!$BD57,'BIR Data Entry'!$C:$C,'Do Not Use'!BH$55)</f>
        <v>0</v>
      </c>
      <c r="BI57" s="1">
        <f>COUNTIFS('BIR Data Entry'!$I:$I,'Do Not Use'!$BD57,'BIR Data Entry'!$C:$C,'Do Not Use'!BI$55)</f>
        <v>0</v>
      </c>
      <c r="BJ57" s="1">
        <f>COUNTIFS('BIR Data Entry'!$I:$I,'Do Not Use'!$BD57,'BIR Data Entry'!$C:$C,'Do Not Use'!BJ$55)</f>
        <v>0</v>
      </c>
      <c r="BK57" s="1">
        <f>COUNTIFS('BIR Data Entry'!$I:$I,'Do Not Use'!$BD57,'BIR Data Entry'!$C:$C,'Do Not Use'!BK$55)</f>
        <v>0</v>
      </c>
      <c r="BL57" s="1">
        <f>COUNTIFS('BIR Data Entry'!$I:$I,'Do Not Use'!$BD57,'BIR Data Entry'!$C:$C,'Do Not Use'!BL$55)</f>
        <v>0</v>
      </c>
      <c r="BM57" s="1">
        <f>COUNTIFS('BIR Data Entry'!$I:$I,'Do Not Use'!$BD57,'BIR Data Entry'!$C:$C,'Do Not Use'!BM$55)</f>
        <v>0</v>
      </c>
      <c r="BN57" s="1">
        <f>COUNTIFS('BIR Data Entry'!$I:$I,'Do Not Use'!$BD57,'BIR Data Entry'!$C:$C,'Do Not Use'!BN$55)</f>
        <v>0</v>
      </c>
      <c r="BO57" s="1">
        <f>COUNTIFS('BIR Data Entry'!$I:$I,'Do Not Use'!$BD57,'BIR Data Entry'!$C:$C,'Do Not Use'!BO$55)</f>
        <v>0</v>
      </c>
      <c r="BP57" s="1">
        <f>COUNTIFS('BIR Data Entry'!$I:$I,'Do Not Use'!$BD57,'BIR Data Entry'!$C:$C,'Do Not Use'!BP$55)</f>
        <v>0</v>
      </c>
      <c r="BQ57" s="82">
        <f t="shared" si="75"/>
        <v>0</v>
      </c>
      <c r="BS57" t="str">
        <f t="shared" si="76"/>
        <v>Avoid peers</v>
      </c>
      <c r="BT57" s="86" t="e">
        <f t="shared" si="77"/>
        <v>#DIV/0!</v>
      </c>
      <c r="BU57" s="86" t="e">
        <f t="shared" si="78"/>
        <v>#DIV/0!</v>
      </c>
      <c r="BV57" s="86" t="e">
        <f t="shared" si="79"/>
        <v>#DIV/0!</v>
      </c>
      <c r="BW57" s="86" t="e">
        <f t="shared" si="80"/>
        <v>#DIV/0!</v>
      </c>
      <c r="BX57" s="86" t="e">
        <f t="shared" si="81"/>
        <v>#DIV/0!</v>
      </c>
      <c r="BY57" s="86" t="e">
        <f t="shared" si="82"/>
        <v>#DIV/0!</v>
      </c>
      <c r="BZ57" s="86" t="e">
        <f t="shared" si="83"/>
        <v>#DIV/0!</v>
      </c>
      <c r="CA57" s="86" t="e">
        <f t="shared" si="84"/>
        <v>#DIV/0!</v>
      </c>
      <c r="CB57" s="86" t="e">
        <f t="shared" si="85"/>
        <v>#DIV/0!</v>
      </c>
      <c r="CC57" s="86" t="e">
        <f t="shared" si="86"/>
        <v>#DIV/0!</v>
      </c>
      <c r="CD57" s="86" t="e">
        <f t="shared" si="87"/>
        <v>#DIV/0!</v>
      </c>
      <c r="CE57" s="86" t="e">
        <f t="shared" si="88"/>
        <v>#DIV/0!</v>
      </c>
    </row>
    <row r="58" spans="15:83" x14ac:dyDescent="0.25">
      <c r="O58" s="335">
        <f>'Child Enrollment'!B57</f>
        <v>0</v>
      </c>
      <c r="P58" s="25">
        <f>COUNTIFS('BIR Data Entry'!B:B,'Child Enrollment'!B57,'BIR Data Entry'!C:C,$P$2)</f>
        <v>0</v>
      </c>
      <c r="Q58" s="24">
        <f>COUNTIFS('BIR Data Entry'!B:B,'Child Enrollment'!B57,'BIR Data Entry'!C:C,$Q$2)</f>
        <v>0</v>
      </c>
      <c r="R58" s="24">
        <f>COUNTIFS('BIR Data Entry'!B:B,'Child Enrollment'!B57,'BIR Data Entry'!C:C,$R$2)</f>
        <v>0</v>
      </c>
      <c r="S58" s="24">
        <f>COUNTIFS('BIR Data Entry'!B:B,'Child Enrollment'!B57,'BIR Data Entry'!C:C,$S$2)</f>
        <v>0</v>
      </c>
      <c r="T58" s="24">
        <f>COUNTIFS('BIR Data Entry'!B:B,'Child Enrollment'!B57,'BIR Data Entry'!C:C,$T$2)</f>
        <v>0</v>
      </c>
      <c r="U58" s="24">
        <f>COUNTIFS('BIR Data Entry'!B:B,'Child Enrollment'!B57,'BIR Data Entry'!C:C,$U$2)</f>
        <v>0</v>
      </c>
      <c r="V58" s="24">
        <f>COUNTIFS('BIR Data Entry'!B:B,'Child Enrollment'!B57,'BIR Data Entry'!C:C,$V$2)</f>
        <v>0</v>
      </c>
      <c r="W58" s="24">
        <f>COUNTIFS('BIR Data Entry'!B:B,'Child Enrollment'!B57,'BIR Data Entry'!C:C,$W$2)</f>
        <v>0</v>
      </c>
      <c r="X58" s="24">
        <f>COUNTIFS('BIR Data Entry'!B:B,'Child Enrollment'!B57,'BIR Data Entry'!C:C,$X$2)</f>
        <v>0</v>
      </c>
      <c r="Y58" s="24">
        <f>COUNTIFS('BIR Data Entry'!B:B,'Child Enrollment'!B57,'BIR Data Entry'!C:C,$Y$2)</f>
        <v>0</v>
      </c>
      <c r="Z58" s="24">
        <f>COUNTIFS('BIR Data Entry'!B:B,'Child Enrollment'!B57,'BIR Data Entry'!C:C,$Z$2)</f>
        <v>0</v>
      </c>
      <c r="AA58" s="239">
        <f>COUNTIFS('BIR Data Entry'!B:B,'Child Enrollment'!B57,'BIR Data Entry'!C:C,$AA$2)</f>
        <v>0</v>
      </c>
      <c r="AB58" s="68">
        <f t="shared" si="52"/>
        <v>0</v>
      </c>
      <c r="AC58" s="249">
        <f>'Child Enrollment'!C57</f>
        <v>0</v>
      </c>
      <c r="AD58" s="1">
        <f>'Child Enrollment'!D57</f>
        <v>0</v>
      </c>
      <c r="AE58" s="249">
        <f>'Child Enrollment'!E57</f>
        <v>0</v>
      </c>
      <c r="AF58" s="249">
        <f>'Child Enrollment'!F57</f>
        <v>0</v>
      </c>
      <c r="AG58" s="249" t="str">
        <f>IF('Child Enrollment'!F57="Not Hispanic or Latino", 'Child Enrollment'!G57, "")</f>
        <v/>
      </c>
      <c r="AI58" s="314" t="s">
        <v>333</v>
      </c>
      <c r="AJ58" s="314">
        <f t="shared" ref="AJ58:AO58" si="89">SUM(AJ52:AJ57)</f>
        <v>0</v>
      </c>
      <c r="AK58" s="314">
        <f t="shared" si="89"/>
        <v>0</v>
      </c>
      <c r="AL58" s="314">
        <f t="shared" si="89"/>
        <v>0</v>
      </c>
      <c r="AM58" s="314">
        <f t="shared" si="89"/>
        <v>0</v>
      </c>
      <c r="AN58" s="314">
        <f t="shared" si="89"/>
        <v>0</v>
      </c>
      <c r="AO58" s="314">
        <f t="shared" si="89"/>
        <v>0</v>
      </c>
      <c r="BD58" t="str">
        <f t="shared" si="74"/>
        <v>Avoid sensory</v>
      </c>
      <c r="BE58" s="1">
        <f>COUNTIFS('BIR Data Entry'!$I:$I,'Do Not Use'!$BD58,'BIR Data Entry'!$C:$C,'Do Not Use'!$BE$55)</f>
        <v>0</v>
      </c>
      <c r="BF58" s="1">
        <f>COUNTIFS('BIR Data Entry'!$I:$I,'Do Not Use'!$BD58,'BIR Data Entry'!$C:$C,'Do Not Use'!BF$55)</f>
        <v>0</v>
      </c>
      <c r="BG58" s="1">
        <f>COUNTIFS('BIR Data Entry'!$I:$I,'Do Not Use'!$BD58,'BIR Data Entry'!$C:$C,'Do Not Use'!BG$55)</f>
        <v>0</v>
      </c>
      <c r="BH58" s="1">
        <f>COUNTIFS('BIR Data Entry'!$I:$I,'Do Not Use'!$BD58,'BIR Data Entry'!$C:$C,'Do Not Use'!BH$55)</f>
        <v>0</v>
      </c>
      <c r="BI58" s="1">
        <f>COUNTIFS('BIR Data Entry'!$I:$I,'Do Not Use'!$BD58,'BIR Data Entry'!$C:$C,'Do Not Use'!BI$55)</f>
        <v>0</v>
      </c>
      <c r="BJ58" s="1">
        <f>COUNTIFS('BIR Data Entry'!$I:$I,'Do Not Use'!$BD58,'BIR Data Entry'!$C:$C,'Do Not Use'!BJ$55)</f>
        <v>0</v>
      </c>
      <c r="BK58" s="1">
        <f>COUNTIFS('BIR Data Entry'!$I:$I,'Do Not Use'!$BD58,'BIR Data Entry'!$C:$C,'Do Not Use'!BK$55)</f>
        <v>0</v>
      </c>
      <c r="BL58" s="1">
        <f>COUNTIFS('BIR Data Entry'!$I:$I,'Do Not Use'!$BD58,'BIR Data Entry'!$C:$C,'Do Not Use'!BL$55)</f>
        <v>0</v>
      </c>
      <c r="BM58" s="1">
        <f>COUNTIFS('BIR Data Entry'!$I:$I,'Do Not Use'!$BD58,'BIR Data Entry'!$C:$C,'Do Not Use'!BM$55)</f>
        <v>0</v>
      </c>
      <c r="BN58" s="1">
        <f>COUNTIFS('BIR Data Entry'!$I:$I,'Do Not Use'!$BD58,'BIR Data Entry'!$C:$C,'Do Not Use'!BN$55)</f>
        <v>0</v>
      </c>
      <c r="BO58" s="1">
        <f>COUNTIFS('BIR Data Entry'!$I:$I,'Do Not Use'!$BD58,'BIR Data Entry'!$C:$C,'Do Not Use'!BO$55)</f>
        <v>0</v>
      </c>
      <c r="BP58" s="1">
        <f>COUNTIFS('BIR Data Entry'!$I:$I,'Do Not Use'!$BD58,'BIR Data Entry'!$C:$C,'Do Not Use'!BP$55)</f>
        <v>0</v>
      </c>
      <c r="BQ58" s="82">
        <f t="shared" si="75"/>
        <v>0</v>
      </c>
      <c r="BS58" t="str">
        <f t="shared" si="76"/>
        <v>Avoid sensory</v>
      </c>
      <c r="BT58" s="86" t="e">
        <f t="shared" si="77"/>
        <v>#DIV/0!</v>
      </c>
      <c r="BU58" s="86" t="e">
        <f t="shared" si="78"/>
        <v>#DIV/0!</v>
      </c>
      <c r="BV58" s="86" t="e">
        <f t="shared" si="79"/>
        <v>#DIV/0!</v>
      </c>
      <c r="BW58" s="86" t="e">
        <f t="shared" si="80"/>
        <v>#DIV/0!</v>
      </c>
      <c r="BX58" s="86" t="e">
        <f t="shared" si="81"/>
        <v>#DIV/0!</v>
      </c>
      <c r="BY58" s="86" t="e">
        <f t="shared" si="82"/>
        <v>#DIV/0!</v>
      </c>
      <c r="BZ58" s="86" t="e">
        <f t="shared" si="83"/>
        <v>#DIV/0!</v>
      </c>
      <c r="CA58" s="86" t="e">
        <f t="shared" si="84"/>
        <v>#DIV/0!</v>
      </c>
      <c r="CB58" s="86" t="e">
        <f t="shared" si="85"/>
        <v>#DIV/0!</v>
      </c>
      <c r="CC58" s="86" t="e">
        <f t="shared" si="86"/>
        <v>#DIV/0!</v>
      </c>
      <c r="CD58" s="86" t="e">
        <f t="shared" si="87"/>
        <v>#DIV/0!</v>
      </c>
      <c r="CE58" s="86" t="e">
        <f t="shared" si="88"/>
        <v>#DIV/0!</v>
      </c>
    </row>
    <row r="59" spans="15:83" x14ac:dyDescent="0.25">
      <c r="O59" s="335">
        <f>'Child Enrollment'!B58</f>
        <v>0</v>
      </c>
      <c r="P59" s="25">
        <f>COUNTIFS('BIR Data Entry'!B:B,'Child Enrollment'!B58,'BIR Data Entry'!C:C,$P$2)</f>
        <v>0</v>
      </c>
      <c r="Q59" s="24">
        <f>COUNTIFS('BIR Data Entry'!B:B,'Child Enrollment'!B58,'BIR Data Entry'!C:C,$Q$2)</f>
        <v>0</v>
      </c>
      <c r="R59" s="24">
        <f>COUNTIFS('BIR Data Entry'!B:B,'Child Enrollment'!B58,'BIR Data Entry'!C:C,$R$2)</f>
        <v>0</v>
      </c>
      <c r="S59" s="24">
        <f>COUNTIFS('BIR Data Entry'!B:B,'Child Enrollment'!B58,'BIR Data Entry'!C:C,$S$2)</f>
        <v>0</v>
      </c>
      <c r="T59" s="24">
        <f>COUNTIFS('BIR Data Entry'!B:B,'Child Enrollment'!B58,'BIR Data Entry'!C:C,$T$2)</f>
        <v>0</v>
      </c>
      <c r="U59" s="24">
        <f>COUNTIFS('BIR Data Entry'!B:B,'Child Enrollment'!B58,'BIR Data Entry'!C:C,$U$2)</f>
        <v>0</v>
      </c>
      <c r="V59" s="24">
        <f>COUNTIFS('BIR Data Entry'!B:B,'Child Enrollment'!B58,'BIR Data Entry'!C:C,$V$2)</f>
        <v>0</v>
      </c>
      <c r="W59" s="24">
        <f>COUNTIFS('BIR Data Entry'!B:B,'Child Enrollment'!B58,'BIR Data Entry'!C:C,$W$2)</f>
        <v>0</v>
      </c>
      <c r="X59" s="24">
        <f>COUNTIFS('BIR Data Entry'!B:B,'Child Enrollment'!B58,'BIR Data Entry'!C:C,$X$2)</f>
        <v>0</v>
      </c>
      <c r="Y59" s="24">
        <f>COUNTIFS('BIR Data Entry'!B:B,'Child Enrollment'!B58,'BIR Data Entry'!C:C,$Y$2)</f>
        <v>0</v>
      </c>
      <c r="Z59" s="24">
        <f>COUNTIFS('BIR Data Entry'!B:B,'Child Enrollment'!B58,'BIR Data Entry'!C:C,$Z$2)</f>
        <v>0</v>
      </c>
      <c r="AA59" s="239">
        <f>COUNTIFS('BIR Data Entry'!B:B,'Child Enrollment'!B58,'BIR Data Entry'!C:C,$AA$2)</f>
        <v>0</v>
      </c>
      <c r="AB59" s="68">
        <f t="shared" si="52"/>
        <v>0</v>
      </c>
      <c r="AC59" s="249">
        <f>'Child Enrollment'!C58</f>
        <v>0</v>
      </c>
      <c r="AD59" s="1">
        <f>'Child Enrollment'!D58</f>
        <v>0</v>
      </c>
      <c r="AE59" s="249">
        <f>'Child Enrollment'!E58</f>
        <v>0</v>
      </c>
      <c r="AF59" s="249">
        <f>'Child Enrollment'!F58</f>
        <v>0</v>
      </c>
      <c r="AG59" s="249" t="str">
        <f>IF('Child Enrollment'!F58="Not Hispanic or Latino", 'Child Enrollment'!G58, "")</f>
        <v/>
      </c>
      <c r="AI59" s="81" t="s">
        <v>32</v>
      </c>
      <c r="AJ59" s="1">
        <f>COUNTIFS($AJ$78:$AJ$251,"&lt;&gt;0",$AG$3:$AG$176,'Do Not Use'!AI59)</f>
        <v>0</v>
      </c>
      <c r="AK59" s="1">
        <f>SUMIFS($AJ$78:$AJ$251,$AJ$78:$AJ$251,"&lt;&gt;0",$AG$3:$AG$176,'Do Not Use'!$AI59)</f>
        <v>0</v>
      </c>
      <c r="AL59" s="1">
        <f>COUNTIFS($AK$78:$AK$251,"&lt;&gt;0", $AG$3:$AG$176, 'Do Not Use'!AI59)</f>
        <v>0</v>
      </c>
      <c r="AM59" s="1">
        <f>SUMIFS($AK$78:$AK$251,$AK$78:$AK$251,"&lt;&gt;0", $AG$3:$AG$176,'Do Not Use'!$AI59)</f>
        <v>0</v>
      </c>
      <c r="AN59" s="1">
        <f>COUNTIFS($AL$78:$AL$251,"&lt;&gt;0",$AG$3:$AG$176,'Do Not Use'!$AI59)</f>
        <v>0</v>
      </c>
      <c r="AO59" s="1">
        <f>SUMIFS($AL$78:$AL$251,$AL$78:$AL$251,"&lt;&gt;0",$AG$3:$AG$176,'Do Not Use'!$AI59)</f>
        <v>0</v>
      </c>
      <c r="BD59" t="str">
        <f t="shared" si="74"/>
        <v>Avoid task</v>
      </c>
      <c r="BE59" s="1">
        <f>COUNTIFS('BIR Data Entry'!$I:$I,'Do Not Use'!$BD59,'BIR Data Entry'!$C:$C,'Do Not Use'!$BE$55)</f>
        <v>0</v>
      </c>
      <c r="BF59" s="1">
        <f>COUNTIFS('BIR Data Entry'!$I:$I,'Do Not Use'!$BD59,'BIR Data Entry'!$C:$C,'Do Not Use'!BF$55)</f>
        <v>0</v>
      </c>
      <c r="BG59" s="1">
        <f>COUNTIFS('BIR Data Entry'!$I:$I,'Do Not Use'!$BD59,'BIR Data Entry'!$C:$C,'Do Not Use'!BG$55)</f>
        <v>0</v>
      </c>
      <c r="BH59" s="1">
        <f>COUNTIFS('BIR Data Entry'!$I:$I,'Do Not Use'!$BD59,'BIR Data Entry'!$C:$C,'Do Not Use'!BH$55)</f>
        <v>0</v>
      </c>
      <c r="BI59" s="1">
        <f>COUNTIFS('BIR Data Entry'!$I:$I,'Do Not Use'!$BD59,'BIR Data Entry'!$C:$C,'Do Not Use'!BI$55)</f>
        <v>0</v>
      </c>
      <c r="BJ59" s="1">
        <f>COUNTIFS('BIR Data Entry'!$I:$I,'Do Not Use'!$BD59,'BIR Data Entry'!$C:$C,'Do Not Use'!BJ$55)</f>
        <v>0</v>
      </c>
      <c r="BK59" s="1">
        <f>COUNTIFS('BIR Data Entry'!$I:$I,'Do Not Use'!$BD59,'BIR Data Entry'!$C:$C,'Do Not Use'!BK$55)</f>
        <v>0</v>
      </c>
      <c r="BL59" s="1">
        <f>COUNTIFS('BIR Data Entry'!$I:$I,'Do Not Use'!$BD59,'BIR Data Entry'!$C:$C,'Do Not Use'!BL$55)</f>
        <v>0</v>
      </c>
      <c r="BM59" s="1">
        <f>COUNTIFS('BIR Data Entry'!$I:$I,'Do Not Use'!$BD59,'BIR Data Entry'!$C:$C,'Do Not Use'!BM$55)</f>
        <v>0</v>
      </c>
      <c r="BN59" s="1">
        <f>COUNTIFS('BIR Data Entry'!$I:$I,'Do Not Use'!$BD59,'BIR Data Entry'!$C:$C,'Do Not Use'!BN$55)</f>
        <v>0</v>
      </c>
      <c r="BO59" s="1">
        <f>COUNTIFS('BIR Data Entry'!$I:$I,'Do Not Use'!$BD59,'BIR Data Entry'!$C:$C,'Do Not Use'!BO$55)</f>
        <v>0</v>
      </c>
      <c r="BP59" s="1">
        <f>COUNTIFS('BIR Data Entry'!$I:$I,'Do Not Use'!$BD59,'BIR Data Entry'!$C:$C,'Do Not Use'!BP$55)</f>
        <v>0</v>
      </c>
      <c r="BQ59" s="82">
        <f t="shared" si="75"/>
        <v>0</v>
      </c>
      <c r="BS59" t="str">
        <f t="shared" si="76"/>
        <v>Avoid task</v>
      </c>
      <c r="BT59" s="86" t="e">
        <f t="shared" si="77"/>
        <v>#DIV/0!</v>
      </c>
      <c r="BU59" s="86" t="e">
        <f t="shared" si="78"/>
        <v>#DIV/0!</v>
      </c>
      <c r="BV59" s="86" t="e">
        <f t="shared" si="79"/>
        <v>#DIV/0!</v>
      </c>
      <c r="BW59" s="86" t="e">
        <f t="shared" si="80"/>
        <v>#DIV/0!</v>
      </c>
      <c r="BX59" s="86" t="e">
        <f t="shared" si="81"/>
        <v>#DIV/0!</v>
      </c>
      <c r="BY59" s="86" t="e">
        <f t="shared" si="82"/>
        <v>#DIV/0!</v>
      </c>
      <c r="BZ59" s="86" t="e">
        <f t="shared" si="83"/>
        <v>#DIV/0!</v>
      </c>
      <c r="CA59" s="86" t="e">
        <f t="shared" si="84"/>
        <v>#DIV/0!</v>
      </c>
      <c r="CB59" s="86" t="e">
        <f t="shared" si="85"/>
        <v>#DIV/0!</v>
      </c>
      <c r="CC59" s="86" t="e">
        <f t="shared" si="86"/>
        <v>#DIV/0!</v>
      </c>
      <c r="CD59" s="86" t="e">
        <f t="shared" si="87"/>
        <v>#DIV/0!</v>
      </c>
      <c r="CE59" s="86" t="e">
        <f t="shared" si="88"/>
        <v>#DIV/0!</v>
      </c>
    </row>
    <row r="60" spans="15:83" x14ac:dyDescent="0.25">
      <c r="O60" s="335">
        <f>'Child Enrollment'!B59</f>
        <v>0</v>
      </c>
      <c r="P60" s="25">
        <f>COUNTIFS('BIR Data Entry'!B:B,'Child Enrollment'!B59,'BIR Data Entry'!C:C,$P$2)</f>
        <v>0</v>
      </c>
      <c r="Q60" s="24">
        <f>COUNTIFS('BIR Data Entry'!B:B,'Child Enrollment'!B59,'BIR Data Entry'!C:C,$Q$2)</f>
        <v>0</v>
      </c>
      <c r="R60" s="24">
        <f>COUNTIFS('BIR Data Entry'!B:B,'Child Enrollment'!B59,'BIR Data Entry'!C:C,$R$2)</f>
        <v>0</v>
      </c>
      <c r="S60" s="24">
        <f>COUNTIFS('BIR Data Entry'!B:B,'Child Enrollment'!B59,'BIR Data Entry'!C:C,$S$2)</f>
        <v>0</v>
      </c>
      <c r="T60" s="24">
        <f>COUNTIFS('BIR Data Entry'!B:B,'Child Enrollment'!B59,'BIR Data Entry'!C:C,$T$2)</f>
        <v>0</v>
      </c>
      <c r="U60" s="24">
        <f>COUNTIFS('BIR Data Entry'!B:B,'Child Enrollment'!B59,'BIR Data Entry'!C:C,$U$2)</f>
        <v>0</v>
      </c>
      <c r="V60" s="24">
        <f>COUNTIFS('BIR Data Entry'!B:B,'Child Enrollment'!B59,'BIR Data Entry'!C:C,$V$2)</f>
        <v>0</v>
      </c>
      <c r="W60" s="24">
        <f>COUNTIFS('BIR Data Entry'!B:B,'Child Enrollment'!B59,'BIR Data Entry'!C:C,$W$2)</f>
        <v>0</v>
      </c>
      <c r="X60" s="24">
        <f>COUNTIFS('BIR Data Entry'!B:B,'Child Enrollment'!B59,'BIR Data Entry'!C:C,$X$2)</f>
        <v>0</v>
      </c>
      <c r="Y60" s="24">
        <f>COUNTIFS('BIR Data Entry'!B:B,'Child Enrollment'!B59,'BIR Data Entry'!C:C,$Y$2)</f>
        <v>0</v>
      </c>
      <c r="Z60" s="24">
        <f>COUNTIFS('BIR Data Entry'!B:B,'Child Enrollment'!B59,'BIR Data Entry'!C:C,$Z$2)</f>
        <v>0</v>
      </c>
      <c r="AA60" s="239">
        <f>COUNTIFS('BIR Data Entry'!B:B,'Child Enrollment'!B59,'BIR Data Entry'!C:C,$AA$2)</f>
        <v>0</v>
      </c>
      <c r="AB60" s="68">
        <f t="shared" si="52"/>
        <v>0</v>
      </c>
      <c r="AC60" s="249">
        <f>'Child Enrollment'!C59</f>
        <v>0</v>
      </c>
      <c r="AD60" s="1">
        <f>'Child Enrollment'!D59</f>
        <v>0</v>
      </c>
      <c r="AE60" s="249">
        <f>'Child Enrollment'!E59</f>
        <v>0</v>
      </c>
      <c r="AF60" s="249">
        <f>'Child Enrollment'!F59</f>
        <v>0</v>
      </c>
      <c r="AG60" s="249" t="str">
        <f>IF('Child Enrollment'!F59="Not Hispanic or Latino", 'Child Enrollment'!G59, "")</f>
        <v/>
      </c>
      <c r="AI60" s="81" t="s">
        <v>33</v>
      </c>
      <c r="AJ60" s="1">
        <f>COUNTIFS($AJ$78:$AJ$251,"&lt;&gt;0",$AG$3:$AG$176,'Do Not Use'!AI60)</f>
        <v>0</v>
      </c>
      <c r="AK60" s="1">
        <f>SUMIFS($AJ$78:$AJ$251,$AJ$78:$AJ$251,"&lt;&gt;0",$AG$3:$AG$176,'Do Not Use'!$AI60)</f>
        <v>0</v>
      </c>
      <c r="AL60" s="1">
        <f>COUNTIFS($AK$78:$AK$251,"&lt;&gt;0", $AG$3:$AG$176, 'Do Not Use'!AI60)</f>
        <v>0</v>
      </c>
      <c r="AM60" s="1">
        <f>SUMIFS($AK$78:$AK$251,$AK$78:$AK$251,"&lt;&gt;0", $AG$3:$AG$176,'Do Not Use'!$AI60)</f>
        <v>0</v>
      </c>
      <c r="AN60" s="1">
        <f>COUNTIFS($AL$78:$AL$251,"&lt;&gt;0",$AG$3:$AG$176,'Do Not Use'!$AI60)</f>
        <v>0</v>
      </c>
      <c r="AO60" s="1">
        <f>SUMIFS($AL$78:$AL$251,$AL$78:$AL$251,"&lt;&gt;0",$AG$3:$AG$176,'Do Not Use'!$AI60)</f>
        <v>0</v>
      </c>
      <c r="BD60" t="str">
        <f t="shared" si="74"/>
        <v>Don't know</v>
      </c>
      <c r="BE60" s="1">
        <f>COUNTIFS('BIR Data Entry'!$I:$I,'Do Not Use'!$BD60,'BIR Data Entry'!$C:$C,'Do Not Use'!$BE$55)</f>
        <v>0</v>
      </c>
      <c r="BF60" s="1">
        <f>COUNTIFS('BIR Data Entry'!$I:$I,'Do Not Use'!$BD60,'BIR Data Entry'!$C:$C,'Do Not Use'!BF$55)</f>
        <v>0</v>
      </c>
      <c r="BG60" s="1">
        <f>COUNTIFS('BIR Data Entry'!$I:$I,'Do Not Use'!$BD60,'BIR Data Entry'!$C:$C,'Do Not Use'!BG$55)</f>
        <v>0</v>
      </c>
      <c r="BH60" s="1">
        <f>COUNTIFS('BIR Data Entry'!$I:$I,'Do Not Use'!$BD60,'BIR Data Entry'!$C:$C,'Do Not Use'!BH$55)</f>
        <v>0</v>
      </c>
      <c r="BI60" s="1">
        <f>COUNTIFS('BIR Data Entry'!$I:$I,'Do Not Use'!$BD60,'BIR Data Entry'!$C:$C,'Do Not Use'!BI$55)</f>
        <v>0</v>
      </c>
      <c r="BJ60" s="1">
        <f>COUNTIFS('BIR Data Entry'!$I:$I,'Do Not Use'!$BD60,'BIR Data Entry'!$C:$C,'Do Not Use'!BJ$55)</f>
        <v>0</v>
      </c>
      <c r="BK60" s="1">
        <f>COUNTIFS('BIR Data Entry'!$I:$I,'Do Not Use'!$BD60,'BIR Data Entry'!$C:$C,'Do Not Use'!BK$55)</f>
        <v>0</v>
      </c>
      <c r="BL60" s="1">
        <f>COUNTIFS('BIR Data Entry'!$I:$I,'Do Not Use'!$BD60,'BIR Data Entry'!$C:$C,'Do Not Use'!BL$55)</f>
        <v>0</v>
      </c>
      <c r="BM60" s="1">
        <f>COUNTIFS('BIR Data Entry'!$I:$I,'Do Not Use'!$BD60,'BIR Data Entry'!$C:$C,'Do Not Use'!BM$55)</f>
        <v>0</v>
      </c>
      <c r="BN60" s="1">
        <f>COUNTIFS('BIR Data Entry'!$I:$I,'Do Not Use'!$BD60,'BIR Data Entry'!$C:$C,'Do Not Use'!BN$55)</f>
        <v>0</v>
      </c>
      <c r="BO60" s="1">
        <f>COUNTIFS('BIR Data Entry'!$I:$I,'Do Not Use'!$BD60,'BIR Data Entry'!$C:$C,'Do Not Use'!BO$55)</f>
        <v>0</v>
      </c>
      <c r="BP60" s="1">
        <f>COUNTIFS('BIR Data Entry'!$I:$I,'Do Not Use'!$BD60,'BIR Data Entry'!$C:$C,'Do Not Use'!BP$55)</f>
        <v>0</v>
      </c>
      <c r="BQ60" s="82">
        <f t="shared" si="75"/>
        <v>0</v>
      </c>
      <c r="BS60" t="str">
        <f t="shared" si="76"/>
        <v>Don't know</v>
      </c>
      <c r="BT60" s="86" t="e">
        <f t="shared" si="77"/>
        <v>#DIV/0!</v>
      </c>
      <c r="BU60" s="86" t="e">
        <f t="shared" si="78"/>
        <v>#DIV/0!</v>
      </c>
      <c r="BV60" s="86" t="e">
        <f t="shared" si="79"/>
        <v>#DIV/0!</v>
      </c>
      <c r="BW60" s="86" t="e">
        <f t="shared" si="80"/>
        <v>#DIV/0!</v>
      </c>
      <c r="BX60" s="86" t="e">
        <f t="shared" si="81"/>
        <v>#DIV/0!</v>
      </c>
      <c r="BY60" s="86" t="e">
        <f t="shared" si="82"/>
        <v>#DIV/0!</v>
      </c>
      <c r="BZ60" s="86" t="e">
        <f t="shared" si="83"/>
        <v>#DIV/0!</v>
      </c>
      <c r="CA60" s="86" t="e">
        <f t="shared" si="84"/>
        <v>#DIV/0!</v>
      </c>
      <c r="CB60" s="86" t="e">
        <f t="shared" si="85"/>
        <v>#DIV/0!</v>
      </c>
      <c r="CC60" s="86" t="e">
        <f t="shared" si="86"/>
        <v>#DIV/0!</v>
      </c>
      <c r="CD60" s="86" t="e">
        <f t="shared" si="87"/>
        <v>#DIV/0!</v>
      </c>
      <c r="CE60" s="86" t="e">
        <f t="shared" si="88"/>
        <v>#DIV/0!</v>
      </c>
    </row>
    <row r="61" spans="15:83" x14ac:dyDescent="0.25">
      <c r="O61" s="335">
        <f>'Child Enrollment'!B60</f>
        <v>0</v>
      </c>
      <c r="P61" s="25">
        <f>COUNTIFS('BIR Data Entry'!B:B,'Child Enrollment'!B60,'BIR Data Entry'!C:C,$P$2)</f>
        <v>0</v>
      </c>
      <c r="Q61" s="24">
        <f>COUNTIFS('BIR Data Entry'!B:B,'Child Enrollment'!B60,'BIR Data Entry'!C:C,$Q$2)</f>
        <v>0</v>
      </c>
      <c r="R61" s="24">
        <f>COUNTIFS('BIR Data Entry'!B:B,'Child Enrollment'!B60,'BIR Data Entry'!C:C,$R$2)</f>
        <v>0</v>
      </c>
      <c r="S61" s="24">
        <f>COUNTIFS('BIR Data Entry'!B:B,'Child Enrollment'!B60,'BIR Data Entry'!C:C,$S$2)</f>
        <v>0</v>
      </c>
      <c r="T61" s="24">
        <f>COUNTIFS('BIR Data Entry'!B:B,'Child Enrollment'!B60,'BIR Data Entry'!C:C,$T$2)</f>
        <v>0</v>
      </c>
      <c r="U61" s="24">
        <f>COUNTIFS('BIR Data Entry'!B:B,'Child Enrollment'!B60,'BIR Data Entry'!C:C,$U$2)</f>
        <v>0</v>
      </c>
      <c r="V61" s="24">
        <f>COUNTIFS('BIR Data Entry'!B:B,'Child Enrollment'!B60,'BIR Data Entry'!C:C,$V$2)</f>
        <v>0</v>
      </c>
      <c r="W61" s="24">
        <f>COUNTIFS('BIR Data Entry'!B:B,'Child Enrollment'!B60,'BIR Data Entry'!C:C,$W$2)</f>
        <v>0</v>
      </c>
      <c r="X61" s="24">
        <f>COUNTIFS('BIR Data Entry'!B:B,'Child Enrollment'!B60,'BIR Data Entry'!C:C,$X$2)</f>
        <v>0</v>
      </c>
      <c r="Y61" s="24">
        <f>COUNTIFS('BIR Data Entry'!B:B,'Child Enrollment'!B60,'BIR Data Entry'!C:C,$Y$2)</f>
        <v>0</v>
      </c>
      <c r="Z61" s="24">
        <f>COUNTIFS('BIR Data Entry'!B:B,'Child Enrollment'!B60,'BIR Data Entry'!C:C,$Z$2)</f>
        <v>0</v>
      </c>
      <c r="AA61" s="239">
        <f>COUNTIFS('BIR Data Entry'!B:B,'Child Enrollment'!B60,'BIR Data Entry'!C:C,$AA$2)</f>
        <v>0</v>
      </c>
      <c r="AB61" s="68">
        <f t="shared" si="52"/>
        <v>0</v>
      </c>
      <c r="AC61" s="249">
        <f>'Child Enrollment'!C60</f>
        <v>0</v>
      </c>
      <c r="AD61" s="1">
        <f>'Child Enrollment'!D60</f>
        <v>0</v>
      </c>
      <c r="AE61" s="249">
        <f>'Child Enrollment'!E60</f>
        <v>0</v>
      </c>
      <c r="AF61" s="249">
        <f>'Child Enrollment'!F60</f>
        <v>0</v>
      </c>
      <c r="AG61" s="249" t="str">
        <f>IF('Child Enrollment'!F60="Not Hispanic or Latino", 'Child Enrollment'!G60, "")</f>
        <v/>
      </c>
      <c r="AI61" s="81" t="s">
        <v>34</v>
      </c>
      <c r="AJ61" s="1">
        <f>COUNTIFS($AJ$78:$AJ$251,"&lt;&gt;0",$AG$3:$AG$176,'Do Not Use'!AI61)</f>
        <v>0</v>
      </c>
      <c r="AK61" s="1">
        <f>SUMIFS($AJ$78:$AJ$251,$AJ$78:$AJ$251,"&lt;&gt;0",$AG$3:$AG$176,'Do Not Use'!$AI61)</f>
        <v>0</v>
      </c>
      <c r="AL61" s="1">
        <f>COUNTIFS($AK$78:$AK$251,"&lt;&gt;0", $AG$3:$AG$176, 'Do Not Use'!AI61)</f>
        <v>0</v>
      </c>
      <c r="AM61" s="1">
        <f>SUMIFS($AK$78:$AK$251,$AK$78:$AK$251,"&lt;&gt;0", $AG$3:$AG$176,'Do Not Use'!$AI61)</f>
        <v>0</v>
      </c>
      <c r="AN61" s="1">
        <f>COUNTIFS($AL$78:$AL$251,"&lt;&gt;0",$AG$3:$AG$176,'Do Not Use'!$AI61)</f>
        <v>0</v>
      </c>
      <c r="AO61" s="1">
        <f>SUMIFS($AL$78:$AL$251,$AL$78:$AL$251,"&lt;&gt;0",$AG$3:$AG$176,'Do Not Use'!$AI61)</f>
        <v>0</v>
      </c>
      <c r="BD61" t="str">
        <f t="shared" si="74"/>
        <v>Gain adult attention/Comfort</v>
      </c>
      <c r="BE61" s="1">
        <f>COUNTIFS('BIR Data Entry'!$I:$I,'Do Not Use'!$BD61,'BIR Data Entry'!$C:$C,'Do Not Use'!$BE$55)</f>
        <v>0</v>
      </c>
      <c r="BF61" s="1">
        <f>COUNTIFS('BIR Data Entry'!$I:$I,'Do Not Use'!$BD61,'BIR Data Entry'!$C:$C,'Do Not Use'!BF$55)</f>
        <v>0</v>
      </c>
      <c r="BG61" s="1">
        <f>COUNTIFS('BIR Data Entry'!$I:$I,'Do Not Use'!$BD61,'BIR Data Entry'!$C:$C,'Do Not Use'!BG$55)</f>
        <v>0</v>
      </c>
      <c r="BH61" s="1">
        <f>COUNTIFS('BIR Data Entry'!$I:$I,'Do Not Use'!$BD61,'BIR Data Entry'!$C:$C,'Do Not Use'!BH$55)</f>
        <v>0</v>
      </c>
      <c r="BI61" s="1">
        <f>COUNTIFS('BIR Data Entry'!$I:$I,'Do Not Use'!$BD61,'BIR Data Entry'!$C:$C,'Do Not Use'!BI$55)</f>
        <v>0</v>
      </c>
      <c r="BJ61" s="1">
        <f>COUNTIFS('BIR Data Entry'!$I:$I,'Do Not Use'!$BD61,'BIR Data Entry'!$C:$C,'Do Not Use'!BJ$55)</f>
        <v>0</v>
      </c>
      <c r="BK61" s="1">
        <f>COUNTIFS('BIR Data Entry'!$I:$I,'Do Not Use'!$BD61,'BIR Data Entry'!$C:$C,'Do Not Use'!BK$55)</f>
        <v>0</v>
      </c>
      <c r="BL61" s="1">
        <f>COUNTIFS('BIR Data Entry'!$I:$I,'Do Not Use'!$BD61,'BIR Data Entry'!$C:$C,'Do Not Use'!BL$55)</f>
        <v>0</v>
      </c>
      <c r="BM61" s="1">
        <f>COUNTIFS('BIR Data Entry'!$I:$I,'Do Not Use'!$BD61,'BIR Data Entry'!$C:$C,'Do Not Use'!BM$55)</f>
        <v>0</v>
      </c>
      <c r="BN61" s="1">
        <f>COUNTIFS('BIR Data Entry'!$I:$I,'Do Not Use'!$BD61,'BIR Data Entry'!$C:$C,'Do Not Use'!BN$55)</f>
        <v>0</v>
      </c>
      <c r="BO61" s="1">
        <f>COUNTIFS('BIR Data Entry'!$I:$I,'Do Not Use'!$BD61,'BIR Data Entry'!$C:$C,'Do Not Use'!BO$55)</f>
        <v>0</v>
      </c>
      <c r="BP61" s="1">
        <f>COUNTIFS('BIR Data Entry'!$I:$I,'Do Not Use'!$BD61,'BIR Data Entry'!$C:$C,'Do Not Use'!BP$55)</f>
        <v>0</v>
      </c>
      <c r="BQ61" s="82">
        <f t="shared" si="75"/>
        <v>0</v>
      </c>
      <c r="BS61" t="str">
        <f t="shared" si="76"/>
        <v>Gain adult attention/Comfort</v>
      </c>
      <c r="BT61" s="86" t="e">
        <f t="shared" si="77"/>
        <v>#DIV/0!</v>
      </c>
      <c r="BU61" s="86" t="e">
        <f t="shared" si="78"/>
        <v>#DIV/0!</v>
      </c>
      <c r="BV61" s="86" t="e">
        <f t="shared" si="79"/>
        <v>#DIV/0!</v>
      </c>
      <c r="BW61" s="86" t="e">
        <f t="shared" si="80"/>
        <v>#DIV/0!</v>
      </c>
      <c r="BX61" s="86" t="e">
        <f t="shared" si="81"/>
        <v>#DIV/0!</v>
      </c>
      <c r="BY61" s="86" t="e">
        <f t="shared" si="82"/>
        <v>#DIV/0!</v>
      </c>
      <c r="BZ61" s="86" t="e">
        <f t="shared" si="83"/>
        <v>#DIV/0!</v>
      </c>
      <c r="CA61" s="86" t="e">
        <f t="shared" si="84"/>
        <v>#DIV/0!</v>
      </c>
      <c r="CB61" s="86" t="e">
        <f t="shared" si="85"/>
        <v>#DIV/0!</v>
      </c>
      <c r="CC61" s="86" t="e">
        <f t="shared" si="86"/>
        <v>#DIV/0!</v>
      </c>
      <c r="CD61" s="86" t="e">
        <f t="shared" si="87"/>
        <v>#DIV/0!</v>
      </c>
      <c r="CE61" s="86" t="e">
        <f t="shared" si="88"/>
        <v>#DIV/0!</v>
      </c>
    </row>
    <row r="62" spans="15:83" x14ac:dyDescent="0.25">
      <c r="O62" s="335">
        <f>'Child Enrollment'!B61</f>
        <v>0</v>
      </c>
      <c r="P62" s="25">
        <f>COUNTIFS('BIR Data Entry'!B:B,'Child Enrollment'!B61,'BIR Data Entry'!C:C,$P$2)</f>
        <v>0</v>
      </c>
      <c r="Q62" s="24">
        <f>COUNTIFS('BIR Data Entry'!B:B,'Child Enrollment'!B61,'BIR Data Entry'!C:C,$Q$2)</f>
        <v>0</v>
      </c>
      <c r="R62" s="24">
        <f>COUNTIFS('BIR Data Entry'!B:B,'Child Enrollment'!B61,'BIR Data Entry'!C:C,$R$2)</f>
        <v>0</v>
      </c>
      <c r="S62" s="24">
        <f>COUNTIFS('BIR Data Entry'!B:B,'Child Enrollment'!B61,'BIR Data Entry'!C:C,$S$2)</f>
        <v>0</v>
      </c>
      <c r="T62" s="24">
        <f>COUNTIFS('BIR Data Entry'!B:B,'Child Enrollment'!B61,'BIR Data Entry'!C:C,$T$2)</f>
        <v>0</v>
      </c>
      <c r="U62" s="24">
        <f>COUNTIFS('BIR Data Entry'!B:B,'Child Enrollment'!B61,'BIR Data Entry'!C:C,$U$2)</f>
        <v>0</v>
      </c>
      <c r="V62" s="24">
        <f>COUNTIFS('BIR Data Entry'!B:B,'Child Enrollment'!B61,'BIR Data Entry'!C:C,$V$2)</f>
        <v>0</v>
      </c>
      <c r="W62" s="24">
        <f>COUNTIFS('BIR Data Entry'!B:B,'Child Enrollment'!B61,'BIR Data Entry'!C:C,$W$2)</f>
        <v>0</v>
      </c>
      <c r="X62" s="24">
        <f>COUNTIFS('BIR Data Entry'!B:B,'Child Enrollment'!B61,'BIR Data Entry'!C:C,$X$2)</f>
        <v>0</v>
      </c>
      <c r="Y62" s="24">
        <f>COUNTIFS('BIR Data Entry'!B:B,'Child Enrollment'!B61,'BIR Data Entry'!C:C,$Y$2)</f>
        <v>0</v>
      </c>
      <c r="Z62" s="24">
        <f>COUNTIFS('BIR Data Entry'!B:B,'Child Enrollment'!B61,'BIR Data Entry'!C:C,$Z$2)</f>
        <v>0</v>
      </c>
      <c r="AA62" s="239">
        <f>COUNTIFS('BIR Data Entry'!B:B,'Child Enrollment'!B61,'BIR Data Entry'!C:C,$AA$2)</f>
        <v>0</v>
      </c>
      <c r="AB62" s="68">
        <f t="shared" si="52"/>
        <v>0</v>
      </c>
      <c r="AC62" s="249">
        <f>'Child Enrollment'!C61</f>
        <v>0</v>
      </c>
      <c r="AD62" s="1">
        <f>'Child Enrollment'!D61</f>
        <v>0</v>
      </c>
      <c r="AE62" s="249">
        <f>'Child Enrollment'!E61</f>
        <v>0</v>
      </c>
      <c r="AF62" s="249">
        <f>'Child Enrollment'!F61</f>
        <v>0</v>
      </c>
      <c r="AG62" s="249" t="str">
        <f>IF('Child Enrollment'!F61="Not Hispanic or Latino", 'Child Enrollment'!G61, "")</f>
        <v/>
      </c>
      <c r="AI62" s="81" t="s">
        <v>35</v>
      </c>
      <c r="AJ62" s="1">
        <f>COUNTIFS($AJ$78:$AJ$251,"&lt;&gt;0",$AG$3:$AG$176,'Do Not Use'!AI62)</f>
        <v>0</v>
      </c>
      <c r="AK62" s="1">
        <f>SUMIFS($AJ$78:$AJ$251,$AJ$78:$AJ$251,"&lt;&gt;0",$AG$3:$AG$176,'Do Not Use'!$AI62)</f>
        <v>0</v>
      </c>
      <c r="AL62" s="1">
        <f>COUNTIFS($AK$78:$AK$251,"&lt;&gt;0", $AG$3:$AG$176, 'Do Not Use'!AI62)</f>
        <v>0</v>
      </c>
      <c r="AM62" s="1">
        <f>SUMIFS($AK$78:$AK$251,$AK$78:$AK$251,"&lt;&gt;0", $AG$3:$AG$176,'Do Not Use'!$AI62)</f>
        <v>0</v>
      </c>
      <c r="AN62" s="1">
        <f>COUNTIFS($AL$78:$AL$251,"&lt;&gt;0",$AG$3:$AG$176,'Do Not Use'!$AI62)</f>
        <v>0</v>
      </c>
      <c r="AO62" s="1">
        <f>SUMIFS($AL$78:$AL$251,$AL$78:$AL$251,"&lt;&gt;0",$AG$3:$AG$176,'Do Not Use'!$AI62)</f>
        <v>0</v>
      </c>
      <c r="BD62" t="str">
        <f t="shared" si="74"/>
        <v>Gain peer attention</v>
      </c>
      <c r="BE62" s="1">
        <f>COUNTIFS('BIR Data Entry'!$I:$I,'Do Not Use'!$BD62,'BIR Data Entry'!$C:$C,'Do Not Use'!$BE$55)</f>
        <v>0</v>
      </c>
      <c r="BF62" s="1">
        <f>COUNTIFS('BIR Data Entry'!$I:$I,'Do Not Use'!$BD62,'BIR Data Entry'!$C:$C,'Do Not Use'!BF$55)</f>
        <v>0</v>
      </c>
      <c r="BG62" s="1">
        <f>COUNTIFS('BIR Data Entry'!$I:$I,'Do Not Use'!$BD62,'BIR Data Entry'!$C:$C,'Do Not Use'!BG$55)</f>
        <v>0</v>
      </c>
      <c r="BH62" s="1">
        <f>COUNTIFS('BIR Data Entry'!$I:$I,'Do Not Use'!$BD62,'BIR Data Entry'!$C:$C,'Do Not Use'!BH$55)</f>
        <v>0</v>
      </c>
      <c r="BI62" s="1">
        <f>COUNTIFS('BIR Data Entry'!$I:$I,'Do Not Use'!$BD62,'BIR Data Entry'!$C:$C,'Do Not Use'!BI$55)</f>
        <v>0</v>
      </c>
      <c r="BJ62" s="1">
        <f>COUNTIFS('BIR Data Entry'!$I:$I,'Do Not Use'!$BD62,'BIR Data Entry'!$C:$C,'Do Not Use'!BJ$55)</f>
        <v>0</v>
      </c>
      <c r="BK62" s="1">
        <f>COUNTIFS('BIR Data Entry'!$I:$I,'Do Not Use'!$BD62,'BIR Data Entry'!$C:$C,'Do Not Use'!BK$55)</f>
        <v>0</v>
      </c>
      <c r="BL62" s="1">
        <f>COUNTIFS('BIR Data Entry'!$I:$I,'Do Not Use'!$BD62,'BIR Data Entry'!$C:$C,'Do Not Use'!BL$55)</f>
        <v>0</v>
      </c>
      <c r="BM62" s="1">
        <f>COUNTIFS('BIR Data Entry'!$I:$I,'Do Not Use'!$BD62,'BIR Data Entry'!$C:$C,'Do Not Use'!BM$55)</f>
        <v>0</v>
      </c>
      <c r="BN62" s="1">
        <f>COUNTIFS('BIR Data Entry'!$I:$I,'Do Not Use'!$BD62,'BIR Data Entry'!$C:$C,'Do Not Use'!BN$55)</f>
        <v>0</v>
      </c>
      <c r="BO62" s="1">
        <f>COUNTIFS('BIR Data Entry'!$I:$I,'Do Not Use'!$BD62,'BIR Data Entry'!$C:$C,'Do Not Use'!BO$55)</f>
        <v>0</v>
      </c>
      <c r="BP62" s="1">
        <f>COUNTIFS('BIR Data Entry'!$I:$I,'Do Not Use'!$BD62,'BIR Data Entry'!$C:$C,'Do Not Use'!BP$55)</f>
        <v>0</v>
      </c>
      <c r="BQ62" s="82">
        <f t="shared" si="75"/>
        <v>0</v>
      </c>
      <c r="BS62" t="str">
        <f t="shared" si="76"/>
        <v>Gain peer attention</v>
      </c>
      <c r="BT62" s="86" t="e">
        <f t="shared" si="77"/>
        <v>#DIV/0!</v>
      </c>
      <c r="BU62" s="86" t="e">
        <f t="shared" si="78"/>
        <v>#DIV/0!</v>
      </c>
      <c r="BV62" s="86" t="e">
        <f t="shared" si="79"/>
        <v>#DIV/0!</v>
      </c>
      <c r="BW62" s="86" t="e">
        <f t="shared" si="80"/>
        <v>#DIV/0!</v>
      </c>
      <c r="BX62" s="86" t="e">
        <f t="shared" si="81"/>
        <v>#DIV/0!</v>
      </c>
      <c r="BY62" s="86" t="e">
        <f t="shared" si="82"/>
        <v>#DIV/0!</v>
      </c>
      <c r="BZ62" s="86" t="e">
        <f t="shared" si="83"/>
        <v>#DIV/0!</v>
      </c>
      <c r="CA62" s="86" t="e">
        <f t="shared" si="84"/>
        <v>#DIV/0!</v>
      </c>
      <c r="CB62" s="86" t="e">
        <f t="shared" si="85"/>
        <v>#DIV/0!</v>
      </c>
      <c r="CC62" s="86" t="e">
        <f t="shared" si="86"/>
        <v>#DIV/0!</v>
      </c>
      <c r="CD62" s="86" t="e">
        <f t="shared" si="87"/>
        <v>#DIV/0!</v>
      </c>
      <c r="CE62" s="86" t="e">
        <f t="shared" si="88"/>
        <v>#DIV/0!</v>
      </c>
    </row>
    <row r="63" spans="15:83" x14ac:dyDescent="0.25">
      <c r="O63" s="335">
        <f>'Child Enrollment'!B62</f>
        <v>0</v>
      </c>
      <c r="P63" s="25">
        <f>COUNTIFS('BIR Data Entry'!B:B,'Child Enrollment'!B62,'BIR Data Entry'!C:C,$P$2)</f>
        <v>0</v>
      </c>
      <c r="Q63" s="24">
        <f>COUNTIFS('BIR Data Entry'!B:B,'Child Enrollment'!B62,'BIR Data Entry'!C:C,$Q$2)</f>
        <v>0</v>
      </c>
      <c r="R63" s="24">
        <f>COUNTIFS('BIR Data Entry'!B:B,'Child Enrollment'!B62,'BIR Data Entry'!C:C,$R$2)</f>
        <v>0</v>
      </c>
      <c r="S63" s="24">
        <f>COUNTIFS('BIR Data Entry'!B:B,'Child Enrollment'!B62,'BIR Data Entry'!C:C,$S$2)</f>
        <v>0</v>
      </c>
      <c r="T63" s="24">
        <f>COUNTIFS('BIR Data Entry'!B:B,'Child Enrollment'!B62,'BIR Data Entry'!C:C,$T$2)</f>
        <v>0</v>
      </c>
      <c r="U63" s="24">
        <f>COUNTIFS('BIR Data Entry'!B:B,'Child Enrollment'!B62,'BIR Data Entry'!C:C,$U$2)</f>
        <v>0</v>
      </c>
      <c r="V63" s="24">
        <f>COUNTIFS('BIR Data Entry'!B:B,'Child Enrollment'!B62,'BIR Data Entry'!C:C,$V$2)</f>
        <v>0</v>
      </c>
      <c r="W63" s="24">
        <f>COUNTIFS('BIR Data Entry'!B:B,'Child Enrollment'!B62,'BIR Data Entry'!C:C,$W$2)</f>
        <v>0</v>
      </c>
      <c r="X63" s="24">
        <f>COUNTIFS('BIR Data Entry'!B:B,'Child Enrollment'!B62,'BIR Data Entry'!C:C,$X$2)</f>
        <v>0</v>
      </c>
      <c r="Y63" s="24">
        <f>COUNTIFS('BIR Data Entry'!B:B,'Child Enrollment'!B62,'BIR Data Entry'!C:C,$Y$2)</f>
        <v>0</v>
      </c>
      <c r="Z63" s="24">
        <f>COUNTIFS('BIR Data Entry'!B:B,'Child Enrollment'!B62,'BIR Data Entry'!C:C,$Z$2)</f>
        <v>0</v>
      </c>
      <c r="AA63" s="239">
        <f>COUNTIFS('BIR Data Entry'!B:B,'Child Enrollment'!B62,'BIR Data Entry'!C:C,$AA$2)</f>
        <v>0</v>
      </c>
      <c r="AB63" s="68">
        <f t="shared" si="52"/>
        <v>0</v>
      </c>
      <c r="AC63" s="249">
        <f>'Child Enrollment'!C62</f>
        <v>0</v>
      </c>
      <c r="AD63" s="1">
        <f>'Child Enrollment'!D62</f>
        <v>0</v>
      </c>
      <c r="AE63" s="249">
        <f>'Child Enrollment'!E62</f>
        <v>0</v>
      </c>
      <c r="AF63" s="249">
        <f>'Child Enrollment'!F62</f>
        <v>0</v>
      </c>
      <c r="AG63" s="249" t="str">
        <f>IF('Child Enrollment'!F62="Not Hispanic or Latino", 'Child Enrollment'!G62, "")</f>
        <v/>
      </c>
      <c r="AI63" s="81" t="s">
        <v>37</v>
      </c>
      <c r="AJ63" s="1">
        <f>COUNTIFS($AJ$78:$AJ$251,"&lt;&gt;0",$AG$3:$AG$176,'Do Not Use'!AI63)</f>
        <v>0</v>
      </c>
      <c r="AK63" s="1">
        <f>SUMIFS($AJ$78:$AJ$251,$AJ$78:$AJ$251,"&lt;&gt;0",$AG$3:$AG$176,'Do Not Use'!$AI63)</f>
        <v>0</v>
      </c>
      <c r="AL63" s="1">
        <f>COUNTIFS($AK$78:$AK$251,"&lt;&gt;0", $AG$3:$AG$176, 'Do Not Use'!AI63)</f>
        <v>0</v>
      </c>
      <c r="AM63" s="1">
        <f>SUMIFS($AK$78:$AK$251,$AK$78:$AK$251,"&lt;&gt;0", $AG$3:$AG$176,'Do Not Use'!$AI63)</f>
        <v>0</v>
      </c>
      <c r="AN63" s="1">
        <f>COUNTIFS($AL$78:$AL$251,"&lt;&gt;0",$AG$3:$AG$176,'Do Not Use'!$AI63)</f>
        <v>0</v>
      </c>
      <c r="AO63" s="1">
        <f>SUMIFS($AL$78:$AL$251,$AL$78:$AL$251,"&lt;&gt;0",$AG$3:$AG$176,'Do Not Use'!$AI63)</f>
        <v>0</v>
      </c>
      <c r="BD63" t="str">
        <f t="shared" si="74"/>
        <v>Obtain desired activity</v>
      </c>
      <c r="BE63" s="1">
        <f>COUNTIFS('BIR Data Entry'!$I:$I,'Do Not Use'!$BD63,'BIR Data Entry'!$C:$C,'Do Not Use'!$BE$55)</f>
        <v>0</v>
      </c>
      <c r="BF63" s="1">
        <f>COUNTIFS('BIR Data Entry'!$I:$I,'Do Not Use'!$BD63,'BIR Data Entry'!$C:$C,'Do Not Use'!BF$55)</f>
        <v>0</v>
      </c>
      <c r="BG63" s="1">
        <f>COUNTIFS('BIR Data Entry'!$I:$I,'Do Not Use'!$BD63,'BIR Data Entry'!$C:$C,'Do Not Use'!BG$55)</f>
        <v>0</v>
      </c>
      <c r="BH63" s="1">
        <f>COUNTIFS('BIR Data Entry'!$I:$I,'Do Not Use'!$BD63,'BIR Data Entry'!$C:$C,'Do Not Use'!BH$55)</f>
        <v>0</v>
      </c>
      <c r="BI63" s="1">
        <f>COUNTIFS('BIR Data Entry'!$I:$I,'Do Not Use'!$BD63,'BIR Data Entry'!$C:$C,'Do Not Use'!BI$55)</f>
        <v>0</v>
      </c>
      <c r="BJ63" s="1">
        <f>COUNTIFS('BIR Data Entry'!$I:$I,'Do Not Use'!$BD63,'BIR Data Entry'!$C:$C,'Do Not Use'!BJ$55)</f>
        <v>0</v>
      </c>
      <c r="BK63" s="1">
        <f>COUNTIFS('BIR Data Entry'!$I:$I,'Do Not Use'!$BD63,'BIR Data Entry'!$C:$C,'Do Not Use'!BK$55)</f>
        <v>0</v>
      </c>
      <c r="BL63" s="1">
        <f>COUNTIFS('BIR Data Entry'!$I:$I,'Do Not Use'!$BD63,'BIR Data Entry'!$C:$C,'Do Not Use'!BL$55)</f>
        <v>0</v>
      </c>
      <c r="BM63" s="1">
        <f>COUNTIFS('BIR Data Entry'!$I:$I,'Do Not Use'!$BD63,'BIR Data Entry'!$C:$C,'Do Not Use'!BM$55)</f>
        <v>0</v>
      </c>
      <c r="BN63" s="1">
        <f>COUNTIFS('BIR Data Entry'!$I:$I,'Do Not Use'!$BD63,'BIR Data Entry'!$C:$C,'Do Not Use'!BN$55)</f>
        <v>0</v>
      </c>
      <c r="BO63" s="1">
        <f>COUNTIFS('BIR Data Entry'!$I:$I,'Do Not Use'!$BD63,'BIR Data Entry'!$C:$C,'Do Not Use'!BO$55)</f>
        <v>0</v>
      </c>
      <c r="BP63" s="1">
        <f>COUNTIFS('BIR Data Entry'!$I:$I,'Do Not Use'!$BD63,'BIR Data Entry'!$C:$C,'Do Not Use'!BP$55)</f>
        <v>0</v>
      </c>
      <c r="BQ63" s="82">
        <f t="shared" si="75"/>
        <v>0</v>
      </c>
      <c r="BS63" t="str">
        <f t="shared" si="76"/>
        <v>Obtain desired activity</v>
      </c>
      <c r="BT63" s="86" t="e">
        <f t="shared" si="77"/>
        <v>#DIV/0!</v>
      </c>
      <c r="BU63" s="86" t="e">
        <f t="shared" si="78"/>
        <v>#DIV/0!</v>
      </c>
      <c r="BV63" s="86" t="e">
        <f t="shared" si="79"/>
        <v>#DIV/0!</v>
      </c>
      <c r="BW63" s="86" t="e">
        <f t="shared" si="80"/>
        <v>#DIV/0!</v>
      </c>
      <c r="BX63" s="86" t="e">
        <f t="shared" si="81"/>
        <v>#DIV/0!</v>
      </c>
      <c r="BY63" s="86" t="e">
        <f t="shared" si="82"/>
        <v>#DIV/0!</v>
      </c>
      <c r="BZ63" s="86" t="e">
        <f t="shared" si="83"/>
        <v>#DIV/0!</v>
      </c>
      <c r="CA63" s="86" t="e">
        <f t="shared" si="84"/>
        <v>#DIV/0!</v>
      </c>
      <c r="CB63" s="86" t="e">
        <f t="shared" si="85"/>
        <v>#DIV/0!</v>
      </c>
      <c r="CC63" s="86" t="e">
        <f t="shared" si="86"/>
        <v>#DIV/0!</v>
      </c>
      <c r="CD63" s="86" t="e">
        <f t="shared" si="87"/>
        <v>#DIV/0!</v>
      </c>
      <c r="CE63" s="86" t="e">
        <f t="shared" si="88"/>
        <v>#DIV/0!</v>
      </c>
    </row>
    <row r="64" spans="15:83" x14ac:dyDescent="0.25">
      <c r="O64" s="335">
        <f>'Child Enrollment'!B63</f>
        <v>0</v>
      </c>
      <c r="P64" s="25">
        <f>COUNTIFS('BIR Data Entry'!B:B,'Child Enrollment'!B63,'BIR Data Entry'!C:C,$P$2)</f>
        <v>0</v>
      </c>
      <c r="Q64" s="24">
        <f>COUNTIFS('BIR Data Entry'!B:B,'Child Enrollment'!B63,'BIR Data Entry'!C:C,$Q$2)</f>
        <v>0</v>
      </c>
      <c r="R64" s="24">
        <f>COUNTIFS('BIR Data Entry'!B:B,'Child Enrollment'!B63,'BIR Data Entry'!C:C,$R$2)</f>
        <v>0</v>
      </c>
      <c r="S64" s="24">
        <f>COUNTIFS('BIR Data Entry'!B:B,'Child Enrollment'!B63,'BIR Data Entry'!C:C,$S$2)</f>
        <v>0</v>
      </c>
      <c r="T64" s="24">
        <f>COUNTIFS('BIR Data Entry'!B:B,'Child Enrollment'!B63,'BIR Data Entry'!C:C,$T$2)</f>
        <v>0</v>
      </c>
      <c r="U64" s="24">
        <f>COUNTIFS('BIR Data Entry'!B:B,'Child Enrollment'!B63,'BIR Data Entry'!C:C,$U$2)</f>
        <v>0</v>
      </c>
      <c r="V64" s="24">
        <f>COUNTIFS('BIR Data Entry'!B:B,'Child Enrollment'!B63,'BIR Data Entry'!C:C,$V$2)</f>
        <v>0</v>
      </c>
      <c r="W64" s="24">
        <f>COUNTIFS('BIR Data Entry'!B:B,'Child Enrollment'!B63,'BIR Data Entry'!C:C,$W$2)</f>
        <v>0</v>
      </c>
      <c r="X64" s="24">
        <f>COUNTIFS('BIR Data Entry'!B:B,'Child Enrollment'!B63,'BIR Data Entry'!C:C,$X$2)</f>
        <v>0</v>
      </c>
      <c r="Y64" s="24">
        <f>COUNTIFS('BIR Data Entry'!B:B,'Child Enrollment'!B63,'BIR Data Entry'!C:C,$Y$2)</f>
        <v>0</v>
      </c>
      <c r="Z64" s="24">
        <f>COUNTIFS('BIR Data Entry'!B:B,'Child Enrollment'!B63,'BIR Data Entry'!C:C,$Z$2)</f>
        <v>0</v>
      </c>
      <c r="AA64" s="239">
        <f>COUNTIFS('BIR Data Entry'!B:B,'Child Enrollment'!B63,'BIR Data Entry'!C:C,$AA$2)</f>
        <v>0</v>
      </c>
      <c r="AB64" s="68">
        <f t="shared" si="52"/>
        <v>0</v>
      </c>
      <c r="AC64" s="249">
        <f>'Child Enrollment'!C63</f>
        <v>0</v>
      </c>
      <c r="AD64" s="1">
        <f>'Child Enrollment'!D63</f>
        <v>0</v>
      </c>
      <c r="AE64" s="249">
        <f>'Child Enrollment'!E63</f>
        <v>0</v>
      </c>
      <c r="AF64" s="249">
        <f>'Child Enrollment'!F63</f>
        <v>0</v>
      </c>
      <c r="AG64" s="249" t="str">
        <f>IF('Child Enrollment'!F63="Not Hispanic or Latino", 'Child Enrollment'!G63, "")</f>
        <v/>
      </c>
      <c r="AI64" s="81" t="s">
        <v>36</v>
      </c>
      <c r="AJ64" s="1">
        <f>COUNTIFS($AJ$78:$AJ$251,"&lt;&gt;0",$AG$3:$AG$176,'Do Not Use'!AI64)</f>
        <v>0</v>
      </c>
      <c r="AK64" s="1">
        <f>SUMIFS($AJ$78:$AJ$251,$AJ$78:$AJ$251,"&lt;&gt;0",$AG$3:$AG$176,'Do Not Use'!$AI64)</f>
        <v>0</v>
      </c>
      <c r="AL64" s="1">
        <f>COUNTIFS($AK$78:$AK$251,"&lt;&gt;0", $AG$3:$AG$176, 'Do Not Use'!AI64)</f>
        <v>0</v>
      </c>
      <c r="AM64" s="1">
        <f>SUMIFS($AK$78:$AK$251,$AK$78:$AK$251,"&lt;&gt;0", $AG$3:$AG$176,'Do Not Use'!$AI64)</f>
        <v>0</v>
      </c>
      <c r="AN64" s="1">
        <f>COUNTIFS($AL$78:$AL$251,"&lt;&gt;0",$AG$3:$AG$176,'Do Not Use'!$AI64)</f>
        <v>0</v>
      </c>
      <c r="AO64" s="1">
        <f>SUMIFS($AL$78:$AL$251,$AL$78:$AL$251,"&lt;&gt;0",$AG$3:$AG$176,'Do Not Use'!$AI64)</f>
        <v>0</v>
      </c>
      <c r="BD64" t="str">
        <f t="shared" si="74"/>
        <v>Obtain desired item</v>
      </c>
      <c r="BE64" s="1">
        <f>COUNTIFS('BIR Data Entry'!$I:$I,'Do Not Use'!$BD64,'BIR Data Entry'!$C:$C,'Do Not Use'!$BE$55)</f>
        <v>0</v>
      </c>
      <c r="BF64" s="1">
        <f>COUNTIFS('BIR Data Entry'!$I:$I,'Do Not Use'!$BD64,'BIR Data Entry'!$C:$C,'Do Not Use'!BF$55)</f>
        <v>0</v>
      </c>
      <c r="BG64" s="1">
        <f>COUNTIFS('BIR Data Entry'!$I:$I,'Do Not Use'!$BD64,'BIR Data Entry'!$C:$C,'Do Not Use'!BG$55)</f>
        <v>0</v>
      </c>
      <c r="BH64" s="1">
        <f>COUNTIFS('BIR Data Entry'!$I:$I,'Do Not Use'!$BD64,'BIR Data Entry'!$C:$C,'Do Not Use'!BH$55)</f>
        <v>0</v>
      </c>
      <c r="BI64" s="1">
        <f>COUNTIFS('BIR Data Entry'!$I:$I,'Do Not Use'!$BD64,'BIR Data Entry'!$C:$C,'Do Not Use'!BI$55)</f>
        <v>0</v>
      </c>
      <c r="BJ64" s="1">
        <f>COUNTIFS('BIR Data Entry'!$I:$I,'Do Not Use'!$BD64,'BIR Data Entry'!$C:$C,'Do Not Use'!BJ$55)</f>
        <v>0</v>
      </c>
      <c r="BK64" s="1">
        <f>COUNTIFS('BIR Data Entry'!$I:$I,'Do Not Use'!$BD64,'BIR Data Entry'!$C:$C,'Do Not Use'!BK$55)</f>
        <v>0</v>
      </c>
      <c r="BL64" s="1">
        <f>COUNTIFS('BIR Data Entry'!$I:$I,'Do Not Use'!$BD64,'BIR Data Entry'!$C:$C,'Do Not Use'!BL$55)</f>
        <v>0</v>
      </c>
      <c r="BM64" s="1">
        <f>COUNTIFS('BIR Data Entry'!$I:$I,'Do Not Use'!$BD64,'BIR Data Entry'!$C:$C,'Do Not Use'!BM$55)</f>
        <v>0</v>
      </c>
      <c r="BN64" s="1">
        <f>COUNTIFS('BIR Data Entry'!$I:$I,'Do Not Use'!$BD64,'BIR Data Entry'!$C:$C,'Do Not Use'!BN$55)</f>
        <v>0</v>
      </c>
      <c r="BO64" s="1">
        <f>COUNTIFS('BIR Data Entry'!$I:$I,'Do Not Use'!$BD64,'BIR Data Entry'!$C:$C,'Do Not Use'!BO$55)</f>
        <v>0</v>
      </c>
      <c r="BP64" s="1">
        <f>COUNTIFS('BIR Data Entry'!$I:$I,'Do Not Use'!$BD64,'BIR Data Entry'!$C:$C,'Do Not Use'!BP$55)</f>
        <v>0</v>
      </c>
      <c r="BQ64" s="82">
        <f t="shared" si="75"/>
        <v>0</v>
      </c>
      <c r="BS64" t="str">
        <f t="shared" si="76"/>
        <v>Obtain desired item</v>
      </c>
      <c r="BT64" s="86" t="e">
        <f t="shared" si="77"/>
        <v>#DIV/0!</v>
      </c>
      <c r="BU64" s="86" t="e">
        <f t="shared" si="78"/>
        <v>#DIV/0!</v>
      </c>
      <c r="BV64" s="86" t="e">
        <f t="shared" si="79"/>
        <v>#DIV/0!</v>
      </c>
      <c r="BW64" s="86" t="e">
        <f t="shared" si="80"/>
        <v>#DIV/0!</v>
      </c>
      <c r="BX64" s="86" t="e">
        <f t="shared" si="81"/>
        <v>#DIV/0!</v>
      </c>
      <c r="BY64" s="86" t="e">
        <f t="shared" si="82"/>
        <v>#DIV/0!</v>
      </c>
      <c r="BZ64" s="86" t="e">
        <f t="shared" si="83"/>
        <v>#DIV/0!</v>
      </c>
      <c r="CA64" s="86" t="e">
        <f t="shared" si="84"/>
        <v>#DIV/0!</v>
      </c>
      <c r="CB64" s="86" t="e">
        <f t="shared" si="85"/>
        <v>#DIV/0!</v>
      </c>
      <c r="CC64" s="86" t="e">
        <f t="shared" si="86"/>
        <v>#DIV/0!</v>
      </c>
      <c r="CD64" s="86" t="e">
        <f t="shared" si="87"/>
        <v>#DIV/0!</v>
      </c>
      <c r="CE64" s="86" t="e">
        <f t="shared" si="88"/>
        <v>#DIV/0!</v>
      </c>
    </row>
    <row r="65" spans="15:83" x14ac:dyDescent="0.25">
      <c r="O65" s="335">
        <f>'Child Enrollment'!B64</f>
        <v>0</v>
      </c>
      <c r="P65" s="25">
        <f>COUNTIFS('BIR Data Entry'!B:B,'Child Enrollment'!B64,'BIR Data Entry'!C:C,$P$2)</f>
        <v>0</v>
      </c>
      <c r="Q65" s="24">
        <f>COUNTIFS('BIR Data Entry'!B:B,'Child Enrollment'!B64,'BIR Data Entry'!C:C,$Q$2)</f>
        <v>0</v>
      </c>
      <c r="R65" s="24">
        <f>COUNTIFS('BIR Data Entry'!B:B,'Child Enrollment'!B64,'BIR Data Entry'!C:C,$R$2)</f>
        <v>0</v>
      </c>
      <c r="S65" s="24">
        <f>COUNTIFS('BIR Data Entry'!B:B,'Child Enrollment'!B64,'BIR Data Entry'!C:C,$S$2)</f>
        <v>0</v>
      </c>
      <c r="T65" s="24">
        <f>COUNTIFS('BIR Data Entry'!B:B,'Child Enrollment'!B64,'BIR Data Entry'!C:C,$T$2)</f>
        <v>0</v>
      </c>
      <c r="U65" s="24">
        <f>COUNTIFS('BIR Data Entry'!B:B,'Child Enrollment'!B64,'BIR Data Entry'!C:C,$U$2)</f>
        <v>0</v>
      </c>
      <c r="V65" s="24">
        <f>COUNTIFS('BIR Data Entry'!B:B,'Child Enrollment'!B64,'BIR Data Entry'!C:C,$V$2)</f>
        <v>0</v>
      </c>
      <c r="W65" s="24">
        <f>COUNTIFS('BIR Data Entry'!B:B,'Child Enrollment'!B64,'BIR Data Entry'!C:C,$W$2)</f>
        <v>0</v>
      </c>
      <c r="X65" s="24">
        <f>COUNTIFS('BIR Data Entry'!B:B,'Child Enrollment'!B64,'BIR Data Entry'!C:C,$X$2)</f>
        <v>0</v>
      </c>
      <c r="Y65" s="24">
        <f>COUNTIFS('BIR Data Entry'!B:B,'Child Enrollment'!B64,'BIR Data Entry'!C:C,$Y$2)</f>
        <v>0</v>
      </c>
      <c r="Z65" s="24">
        <f>COUNTIFS('BIR Data Entry'!B:B,'Child Enrollment'!B64,'BIR Data Entry'!C:C,$Z$2)</f>
        <v>0</v>
      </c>
      <c r="AA65" s="239">
        <f>COUNTIFS('BIR Data Entry'!B:B,'Child Enrollment'!B64,'BIR Data Entry'!C:C,$AA$2)</f>
        <v>0</v>
      </c>
      <c r="AB65" s="68">
        <f t="shared" si="52"/>
        <v>0</v>
      </c>
      <c r="AC65" s="249">
        <f>'Child Enrollment'!C64</f>
        <v>0</v>
      </c>
      <c r="AD65" s="1">
        <f>'Child Enrollment'!D64</f>
        <v>0</v>
      </c>
      <c r="AE65" s="249">
        <f>'Child Enrollment'!E64</f>
        <v>0</v>
      </c>
      <c r="AF65" s="249">
        <f>'Child Enrollment'!F64</f>
        <v>0</v>
      </c>
      <c r="AG65" s="249" t="str">
        <f>IF('Child Enrollment'!F64="Not Hispanic or Latino", 'Child Enrollment'!G64, "")</f>
        <v/>
      </c>
      <c r="AI65" s="315" t="s">
        <v>329</v>
      </c>
      <c r="AJ65" s="315">
        <f t="shared" ref="AJ65:AO65" si="90">SUM(AJ59:AJ64)</f>
        <v>0</v>
      </c>
      <c r="AK65" s="315">
        <f t="shared" si="90"/>
        <v>0</v>
      </c>
      <c r="AL65" s="315">
        <f t="shared" si="90"/>
        <v>0</v>
      </c>
      <c r="AM65" s="315">
        <f t="shared" si="90"/>
        <v>0</v>
      </c>
      <c r="AN65" s="315">
        <f t="shared" si="90"/>
        <v>0</v>
      </c>
      <c r="AO65" s="315">
        <f t="shared" si="90"/>
        <v>0</v>
      </c>
      <c r="BD65" t="str">
        <f t="shared" si="74"/>
        <v>Obtain sensory</v>
      </c>
      <c r="BE65" s="1">
        <f>COUNTIFS('BIR Data Entry'!$I:$I,'Do Not Use'!$BD65,'BIR Data Entry'!$C:$C,'Do Not Use'!$BE$55)</f>
        <v>0</v>
      </c>
      <c r="BF65" s="1">
        <f>COUNTIFS('BIR Data Entry'!$I:$I,'Do Not Use'!$BD65,'BIR Data Entry'!$C:$C,'Do Not Use'!BF$55)</f>
        <v>0</v>
      </c>
      <c r="BG65" s="1">
        <f>COUNTIFS('BIR Data Entry'!$I:$I,'Do Not Use'!$BD65,'BIR Data Entry'!$C:$C,'Do Not Use'!BG$55)</f>
        <v>0</v>
      </c>
      <c r="BH65" s="1">
        <f>COUNTIFS('BIR Data Entry'!$I:$I,'Do Not Use'!$BD65,'BIR Data Entry'!$C:$C,'Do Not Use'!BH$55)</f>
        <v>0</v>
      </c>
      <c r="BI65" s="1">
        <f>COUNTIFS('BIR Data Entry'!$I:$I,'Do Not Use'!$BD65,'BIR Data Entry'!$C:$C,'Do Not Use'!BI$55)</f>
        <v>0</v>
      </c>
      <c r="BJ65" s="1">
        <f>COUNTIFS('BIR Data Entry'!$I:$I,'Do Not Use'!$BD65,'BIR Data Entry'!$C:$C,'Do Not Use'!BJ$55)</f>
        <v>0</v>
      </c>
      <c r="BK65" s="1">
        <f>COUNTIFS('BIR Data Entry'!$I:$I,'Do Not Use'!$BD65,'BIR Data Entry'!$C:$C,'Do Not Use'!BK$55)</f>
        <v>0</v>
      </c>
      <c r="BL65" s="1">
        <f>COUNTIFS('BIR Data Entry'!$I:$I,'Do Not Use'!$BD65,'BIR Data Entry'!$C:$C,'Do Not Use'!BL$55)</f>
        <v>0</v>
      </c>
      <c r="BM65" s="1">
        <f>COUNTIFS('BIR Data Entry'!$I:$I,'Do Not Use'!$BD65,'BIR Data Entry'!$C:$C,'Do Not Use'!BM$55)</f>
        <v>0</v>
      </c>
      <c r="BN65" s="1">
        <f>COUNTIFS('BIR Data Entry'!$I:$I,'Do Not Use'!$BD65,'BIR Data Entry'!$C:$C,'Do Not Use'!BN$55)</f>
        <v>0</v>
      </c>
      <c r="BO65" s="1">
        <f>COUNTIFS('BIR Data Entry'!$I:$I,'Do Not Use'!$BD65,'BIR Data Entry'!$C:$C,'Do Not Use'!BO$55)</f>
        <v>0</v>
      </c>
      <c r="BP65" s="1">
        <f>COUNTIFS('BIR Data Entry'!$I:$I,'Do Not Use'!$BD65,'BIR Data Entry'!$C:$C,'Do Not Use'!BP$55)</f>
        <v>0</v>
      </c>
      <c r="BQ65" s="82">
        <f t="shared" si="75"/>
        <v>0</v>
      </c>
      <c r="BS65" t="str">
        <f t="shared" si="76"/>
        <v>Obtain sensory</v>
      </c>
      <c r="BT65" s="86" t="e">
        <f t="shared" si="77"/>
        <v>#DIV/0!</v>
      </c>
      <c r="BU65" s="86" t="e">
        <f t="shared" si="78"/>
        <v>#DIV/0!</v>
      </c>
      <c r="BV65" s="86" t="e">
        <f t="shared" si="79"/>
        <v>#DIV/0!</v>
      </c>
      <c r="BW65" s="86" t="e">
        <f t="shared" si="80"/>
        <v>#DIV/0!</v>
      </c>
      <c r="BX65" s="86" t="e">
        <f t="shared" si="81"/>
        <v>#DIV/0!</v>
      </c>
      <c r="BY65" s="86" t="e">
        <f t="shared" si="82"/>
        <v>#DIV/0!</v>
      </c>
      <c r="BZ65" s="86" t="e">
        <f t="shared" si="83"/>
        <v>#DIV/0!</v>
      </c>
      <c r="CA65" s="86" t="e">
        <f t="shared" si="84"/>
        <v>#DIV/0!</v>
      </c>
      <c r="CB65" s="86" t="e">
        <f t="shared" si="85"/>
        <v>#DIV/0!</v>
      </c>
      <c r="CC65" s="86" t="e">
        <f t="shared" si="86"/>
        <v>#DIV/0!</v>
      </c>
      <c r="CD65" s="86" t="e">
        <f t="shared" si="87"/>
        <v>#DIV/0!</v>
      </c>
      <c r="CE65" s="86" t="e">
        <f t="shared" si="88"/>
        <v>#DIV/0!</v>
      </c>
    </row>
    <row r="66" spans="15:83" x14ac:dyDescent="0.25">
      <c r="O66" s="335">
        <f>'Child Enrollment'!B65</f>
        <v>0</v>
      </c>
      <c r="P66" s="25">
        <f>COUNTIFS('BIR Data Entry'!B:B,'Child Enrollment'!B65,'BIR Data Entry'!C:C,$P$2)</f>
        <v>0</v>
      </c>
      <c r="Q66" s="24">
        <f>COUNTIFS('BIR Data Entry'!B:B,'Child Enrollment'!B65,'BIR Data Entry'!C:C,$Q$2)</f>
        <v>0</v>
      </c>
      <c r="R66" s="24">
        <f>COUNTIFS('BIR Data Entry'!B:B,'Child Enrollment'!B65,'BIR Data Entry'!C:C,$R$2)</f>
        <v>0</v>
      </c>
      <c r="S66" s="24">
        <f>COUNTIFS('BIR Data Entry'!B:B,'Child Enrollment'!B65,'BIR Data Entry'!C:C,$S$2)</f>
        <v>0</v>
      </c>
      <c r="T66" s="24">
        <f>COUNTIFS('BIR Data Entry'!B:B,'Child Enrollment'!B65,'BIR Data Entry'!C:C,$T$2)</f>
        <v>0</v>
      </c>
      <c r="U66" s="24">
        <f>COUNTIFS('BIR Data Entry'!B:B,'Child Enrollment'!B65,'BIR Data Entry'!C:C,$U$2)</f>
        <v>0</v>
      </c>
      <c r="V66" s="24">
        <f>COUNTIFS('BIR Data Entry'!B:B,'Child Enrollment'!B65,'BIR Data Entry'!C:C,$V$2)</f>
        <v>0</v>
      </c>
      <c r="W66" s="24">
        <f>COUNTIFS('BIR Data Entry'!B:B,'Child Enrollment'!B65,'BIR Data Entry'!C:C,$W$2)</f>
        <v>0</v>
      </c>
      <c r="X66" s="24">
        <f>COUNTIFS('BIR Data Entry'!B:B,'Child Enrollment'!B65,'BIR Data Entry'!C:C,$X$2)</f>
        <v>0</v>
      </c>
      <c r="Y66" s="24">
        <f>COUNTIFS('BIR Data Entry'!B:B,'Child Enrollment'!B65,'BIR Data Entry'!C:C,$Y$2)</f>
        <v>0</v>
      </c>
      <c r="Z66" s="24">
        <f>COUNTIFS('BIR Data Entry'!B:B,'Child Enrollment'!B65,'BIR Data Entry'!C:C,$Z$2)</f>
        <v>0</v>
      </c>
      <c r="AA66" s="239">
        <f>COUNTIFS('BIR Data Entry'!B:B,'Child Enrollment'!B65,'BIR Data Entry'!C:C,$AA$2)</f>
        <v>0</v>
      </c>
      <c r="AB66" s="68">
        <f t="shared" si="52"/>
        <v>0</v>
      </c>
      <c r="AC66" s="249">
        <f>'Child Enrollment'!C65</f>
        <v>0</v>
      </c>
      <c r="AD66" s="1">
        <f>'Child Enrollment'!D65</f>
        <v>0</v>
      </c>
      <c r="AE66" s="249">
        <f>'Child Enrollment'!E65</f>
        <v>0</v>
      </c>
      <c r="AF66" s="249">
        <f>'Child Enrollment'!F65</f>
        <v>0</v>
      </c>
      <c r="AG66" s="249" t="str">
        <f>IF('Child Enrollment'!F65="Not Hispanic or Latino", 'Child Enrollment'!G65, "")</f>
        <v/>
      </c>
      <c r="AI66" s="81" t="s">
        <v>31</v>
      </c>
      <c r="AJ66" s="1">
        <f>COUNTIFS($AJ$78:$AJ$251,"&lt;&gt;0",$AC$3:$AC$176,'Do Not Use'!AI66)</f>
        <v>0</v>
      </c>
      <c r="AK66" s="1">
        <f>SUMIFS($AJ$78:$AJ$251,$AJ$78:$AJ$251,"&lt;&gt;0",$AC$3:$AC$176,'Do Not Use'!$AI66)</f>
        <v>0</v>
      </c>
      <c r="AL66" s="1">
        <f>COUNTIFS($AK$78:$AK$251,"&lt;&gt;0", $AC$3:$AC$176, 'Do Not Use'!AI66)</f>
        <v>0</v>
      </c>
      <c r="AM66" s="1">
        <f>SUMIFS($AK$78:$AK$251,$AK$78:$AK$251,"&lt;&gt;0", $AC$3:$AC$176,'Do Not Use'!$AI66)</f>
        <v>0</v>
      </c>
      <c r="AN66" s="1">
        <f>COUNTIFS($AL$78:$AL$251,"&lt;&gt;0",$AC$3:$AC$176,'Do Not Use'!$AI66)</f>
        <v>0</v>
      </c>
      <c r="AO66" s="1">
        <f>SUMIFS($AL$78:$AL$251,$AL$78:$AL$251,"&lt;&gt;0",$AC$3:$AC$176,'Do Not Use'!$AI66)</f>
        <v>0</v>
      </c>
      <c r="BD66" t="str">
        <f t="shared" si="74"/>
        <v>Other</v>
      </c>
      <c r="BE66" s="1">
        <f>COUNTIFS('BIR Data Entry'!$I:$I,'Do Not Use'!$BD66,'BIR Data Entry'!$C:$C,'Do Not Use'!$BE$55)</f>
        <v>0</v>
      </c>
      <c r="BF66" s="1">
        <f>COUNTIFS('BIR Data Entry'!$I:$I,'Do Not Use'!$BD66,'BIR Data Entry'!$C:$C,'Do Not Use'!BF$55)</f>
        <v>0</v>
      </c>
      <c r="BG66" s="1">
        <f>COUNTIFS('BIR Data Entry'!$I:$I,'Do Not Use'!$BD66,'BIR Data Entry'!$C:$C,'Do Not Use'!BG$55)</f>
        <v>0</v>
      </c>
      <c r="BH66" s="1">
        <f>COUNTIFS('BIR Data Entry'!$I:$I,'Do Not Use'!$BD66,'BIR Data Entry'!$C:$C,'Do Not Use'!BH$55)</f>
        <v>0</v>
      </c>
      <c r="BI66" s="1">
        <f>COUNTIFS('BIR Data Entry'!$I:$I,'Do Not Use'!$BD66,'BIR Data Entry'!$C:$C,'Do Not Use'!BI$55)</f>
        <v>0</v>
      </c>
      <c r="BJ66" s="1">
        <f>COUNTIFS('BIR Data Entry'!$I:$I,'Do Not Use'!$BD66,'BIR Data Entry'!$C:$C,'Do Not Use'!BJ$55)</f>
        <v>0</v>
      </c>
      <c r="BK66" s="1">
        <f>COUNTIFS('BIR Data Entry'!$I:$I,'Do Not Use'!$BD66,'BIR Data Entry'!$C:$C,'Do Not Use'!BK$55)</f>
        <v>0</v>
      </c>
      <c r="BL66" s="1">
        <f>COUNTIFS('BIR Data Entry'!$I:$I,'Do Not Use'!$BD66,'BIR Data Entry'!$C:$C,'Do Not Use'!BL$55)</f>
        <v>0</v>
      </c>
      <c r="BM66" s="1">
        <f>COUNTIFS('BIR Data Entry'!$I:$I,'Do Not Use'!$BD66,'BIR Data Entry'!$C:$C,'Do Not Use'!BM$55)</f>
        <v>0</v>
      </c>
      <c r="BN66" s="1">
        <f>COUNTIFS('BIR Data Entry'!$I:$I,'Do Not Use'!$BD66,'BIR Data Entry'!$C:$C,'Do Not Use'!BN$55)</f>
        <v>0</v>
      </c>
      <c r="BO66" s="1">
        <f>COUNTIFS('BIR Data Entry'!$I:$I,'Do Not Use'!$BD66,'BIR Data Entry'!$C:$C,'Do Not Use'!BO$55)</f>
        <v>0</v>
      </c>
      <c r="BP66" s="1">
        <f>COUNTIFS('BIR Data Entry'!$I:$I,'Do Not Use'!$BD66,'BIR Data Entry'!$C:$C,'Do Not Use'!BP$55)</f>
        <v>0</v>
      </c>
      <c r="BQ66" s="82">
        <f t="shared" si="75"/>
        <v>0</v>
      </c>
      <c r="BS66" t="str">
        <f t="shared" si="76"/>
        <v>Other</v>
      </c>
      <c r="BT66" s="86" t="e">
        <f t="shared" si="77"/>
        <v>#DIV/0!</v>
      </c>
      <c r="BU66" s="86" t="e">
        <f t="shared" si="78"/>
        <v>#DIV/0!</v>
      </c>
      <c r="BV66" s="86" t="e">
        <f t="shared" si="79"/>
        <v>#DIV/0!</v>
      </c>
      <c r="BW66" s="86" t="e">
        <f t="shared" si="80"/>
        <v>#DIV/0!</v>
      </c>
      <c r="BX66" s="86" t="e">
        <f t="shared" si="81"/>
        <v>#DIV/0!</v>
      </c>
      <c r="BY66" s="86" t="e">
        <f t="shared" si="82"/>
        <v>#DIV/0!</v>
      </c>
      <c r="BZ66" s="86" t="e">
        <f t="shared" si="83"/>
        <v>#DIV/0!</v>
      </c>
      <c r="CA66" s="86" t="e">
        <f t="shared" si="84"/>
        <v>#DIV/0!</v>
      </c>
      <c r="CB66" s="86" t="e">
        <f t="shared" si="85"/>
        <v>#DIV/0!</v>
      </c>
      <c r="CC66" s="86" t="e">
        <f t="shared" si="86"/>
        <v>#DIV/0!</v>
      </c>
      <c r="CD66" s="86" t="e">
        <f t="shared" si="87"/>
        <v>#DIV/0!</v>
      </c>
      <c r="CE66" s="86" t="e">
        <f t="shared" si="88"/>
        <v>#DIV/0!</v>
      </c>
    </row>
    <row r="67" spans="15:83" x14ac:dyDescent="0.25">
      <c r="O67" s="335">
        <f>'Child Enrollment'!B66</f>
        <v>0</v>
      </c>
      <c r="P67" s="25">
        <f>COUNTIFS('BIR Data Entry'!B:B,'Child Enrollment'!B66,'BIR Data Entry'!C:C,$P$2)</f>
        <v>0</v>
      </c>
      <c r="Q67" s="24">
        <f>COUNTIFS('BIR Data Entry'!B:B,'Child Enrollment'!B66,'BIR Data Entry'!C:C,$Q$2)</f>
        <v>0</v>
      </c>
      <c r="R67" s="24">
        <f>COUNTIFS('BIR Data Entry'!B:B,'Child Enrollment'!B66,'BIR Data Entry'!C:C,$R$2)</f>
        <v>0</v>
      </c>
      <c r="S67" s="24">
        <f>COUNTIFS('BIR Data Entry'!B:B,'Child Enrollment'!B66,'BIR Data Entry'!C:C,$S$2)</f>
        <v>0</v>
      </c>
      <c r="T67" s="24">
        <f>COUNTIFS('BIR Data Entry'!B:B,'Child Enrollment'!B66,'BIR Data Entry'!C:C,$T$2)</f>
        <v>0</v>
      </c>
      <c r="U67" s="24">
        <f>COUNTIFS('BIR Data Entry'!B:B,'Child Enrollment'!B66,'BIR Data Entry'!C:C,$U$2)</f>
        <v>0</v>
      </c>
      <c r="V67" s="24">
        <f>COUNTIFS('BIR Data Entry'!B:B,'Child Enrollment'!B66,'BIR Data Entry'!C:C,$V$2)</f>
        <v>0</v>
      </c>
      <c r="W67" s="24">
        <f>COUNTIFS('BIR Data Entry'!B:B,'Child Enrollment'!B66,'BIR Data Entry'!C:C,$W$2)</f>
        <v>0</v>
      </c>
      <c r="X67" s="24">
        <f>COUNTIFS('BIR Data Entry'!B:B,'Child Enrollment'!B66,'BIR Data Entry'!C:C,$X$2)</f>
        <v>0</v>
      </c>
      <c r="Y67" s="24">
        <f>COUNTIFS('BIR Data Entry'!B:B,'Child Enrollment'!B66,'BIR Data Entry'!C:C,$Y$2)</f>
        <v>0</v>
      </c>
      <c r="Z67" s="24">
        <f>COUNTIFS('BIR Data Entry'!B:B,'Child Enrollment'!B66,'BIR Data Entry'!C:C,$Z$2)</f>
        <v>0</v>
      </c>
      <c r="AA67" s="239">
        <f>COUNTIFS('BIR Data Entry'!B:B,'Child Enrollment'!B66,'BIR Data Entry'!C:C,$AA$2)</f>
        <v>0</v>
      </c>
      <c r="AB67" s="68">
        <f t="shared" ref="AB67:AB98" si="91">SUM(P67:AA67)</f>
        <v>0</v>
      </c>
      <c r="AC67" s="249">
        <f>'Child Enrollment'!C66</f>
        <v>0</v>
      </c>
      <c r="AD67" s="1">
        <f>'Child Enrollment'!D66</f>
        <v>0</v>
      </c>
      <c r="AE67" s="249">
        <f>'Child Enrollment'!E66</f>
        <v>0</v>
      </c>
      <c r="AF67" s="249">
        <f>'Child Enrollment'!F66</f>
        <v>0</v>
      </c>
      <c r="AG67" s="249" t="str">
        <f>IF('Child Enrollment'!F66="Not Hispanic or Latino", 'Child Enrollment'!G66, "")</f>
        <v/>
      </c>
      <c r="AI67" s="81" t="s">
        <v>30</v>
      </c>
      <c r="AJ67" s="1">
        <f>COUNTIFS($AJ$78:$AJ$251,"&lt;&gt;0",$AC$3:$AC$176,'Do Not Use'!AI67)</f>
        <v>0</v>
      </c>
      <c r="AK67" s="1">
        <f>SUMIFS($AJ$78:$AJ$251,$AJ$78:$AJ$251,"&lt;&gt;0",$AC$3:$AC$176,'Do Not Use'!$AI67)</f>
        <v>0</v>
      </c>
      <c r="AL67" s="1">
        <f>COUNTIFS($AK$78:$AK$251,"&lt;&gt;0", $AC$3:$AC$176, 'Do Not Use'!AI67)</f>
        <v>0</v>
      </c>
      <c r="AM67" s="1">
        <f>SUMIFS($AK$78:$AK$251,$AK$78:$AK$251,"&lt;&gt;0", $AC$3:$AC$176,'Do Not Use'!$AI67)</f>
        <v>0</v>
      </c>
      <c r="AN67" s="1">
        <f>COUNTIFS($AL$78:$AL$251,"&lt;&gt;0",$AC$3:$AC$176,'Do Not Use'!$AI67)</f>
        <v>0</v>
      </c>
      <c r="AO67" s="1">
        <f>SUMIFS($AL$78:$AL$251,$AL$78:$AL$251,"&lt;&gt;0",$AC$3:$AC$176,'Do Not Use'!$AI67)</f>
        <v>0</v>
      </c>
      <c r="BD67" s="31"/>
      <c r="BE67" s="31">
        <f>SUM(BE66:BE66)</f>
        <v>0</v>
      </c>
      <c r="BF67" s="31">
        <f t="shared" ref="BF67:BP67" si="92">SUM(BF56:BF66)</f>
        <v>0</v>
      </c>
      <c r="BG67" s="31">
        <f t="shared" si="92"/>
        <v>0</v>
      </c>
      <c r="BH67" s="31">
        <f t="shared" si="92"/>
        <v>0</v>
      </c>
      <c r="BI67" s="31">
        <f t="shared" si="92"/>
        <v>0</v>
      </c>
      <c r="BJ67" s="31">
        <f t="shared" si="92"/>
        <v>0</v>
      </c>
      <c r="BK67" s="31">
        <f t="shared" si="92"/>
        <v>0</v>
      </c>
      <c r="BL67" s="31">
        <f t="shared" si="92"/>
        <v>0</v>
      </c>
      <c r="BM67" s="31">
        <f t="shared" si="92"/>
        <v>0</v>
      </c>
      <c r="BN67" s="31">
        <f t="shared" si="92"/>
        <v>0</v>
      </c>
      <c r="BO67" s="31">
        <f t="shared" si="92"/>
        <v>0</v>
      </c>
      <c r="BP67" s="31">
        <f t="shared" si="92"/>
        <v>0</v>
      </c>
      <c r="BQ67" s="31">
        <f t="shared" si="75"/>
        <v>0</v>
      </c>
      <c r="BS67" s="31"/>
      <c r="BT67" s="163" t="e">
        <f t="shared" ref="BT67:CE67" si="93">SUM(BT56:BT66)</f>
        <v>#DIV/0!</v>
      </c>
      <c r="BU67" s="163" t="e">
        <f t="shared" si="93"/>
        <v>#DIV/0!</v>
      </c>
      <c r="BV67" s="163" t="e">
        <f t="shared" si="93"/>
        <v>#DIV/0!</v>
      </c>
      <c r="BW67" s="163" t="e">
        <f t="shared" si="93"/>
        <v>#DIV/0!</v>
      </c>
      <c r="BX67" s="163" t="e">
        <f t="shared" si="93"/>
        <v>#DIV/0!</v>
      </c>
      <c r="BY67" s="163" t="e">
        <f t="shared" si="93"/>
        <v>#DIV/0!</v>
      </c>
      <c r="BZ67" s="163" t="e">
        <f t="shared" si="93"/>
        <v>#DIV/0!</v>
      </c>
      <c r="CA67" s="163" t="e">
        <f t="shared" si="93"/>
        <v>#DIV/0!</v>
      </c>
      <c r="CB67" s="163" t="e">
        <f t="shared" si="93"/>
        <v>#DIV/0!</v>
      </c>
      <c r="CC67" s="163" t="e">
        <f t="shared" si="93"/>
        <v>#DIV/0!</v>
      </c>
      <c r="CD67" s="163" t="e">
        <f t="shared" si="93"/>
        <v>#DIV/0!</v>
      </c>
      <c r="CE67" s="163" t="e">
        <f t="shared" si="93"/>
        <v>#DIV/0!</v>
      </c>
    </row>
    <row r="68" spans="15:83" x14ac:dyDescent="0.25">
      <c r="O68" s="335">
        <f>'Child Enrollment'!B67</f>
        <v>0</v>
      </c>
      <c r="P68" s="25">
        <f>COUNTIFS('BIR Data Entry'!B:B,'Child Enrollment'!B67,'BIR Data Entry'!C:C,$P$2)</f>
        <v>0</v>
      </c>
      <c r="Q68" s="24">
        <f>COUNTIFS('BIR Data Entry'!B:B,'Child Enrollment'!B67,'BIR Data Entry'!C:C,$Q$2)</f>
        <v>0</v>
      </c>
      <c r="R68" s="24">
        <f>COUNTIFS('BIR Data Entry'!B:B,'Child Enrollment'!B67,'BIR Data Entry'!C:C,$R$2)</f>
        <v>0</v>
      </c>
      <c r="S68" s="24">
        <f>COUNTIFS('BIR Data Entry'!B:B,'Child Enrollment'!B67,'BIR Data Entry'!C:C,$S$2)</f>
        <v>0</v>
      </c>
      <c r="T68" s="24">
        <f>COUNTIFS('BIR Data Entry'!B:B,'Child Enrollment'!B67,'BIR Data Entry'!C:C,$T$2)</f>
        <v>0</v>
      </c>
      <c r="U68" s="24">
        <f>COUNTIFS('BIR Data Entry'!B:B,'Child Enrollment'!B67,'BIR Data Entry'!C:C,$U$2)</f>
        <v>0</v>
      </c>
      <c r="V68" s="24">
        <f>COUNTIFS('BIR Data Entry'!B:B,'Child Enrollment'!B67,'BIR Data Entry'!C:C,$V$2)</f>
        <v>0</v>
      </c>
      <c r="W68" s="24">
        <f>COUNTIFS('BIR Data Entry'!B:B,'Child Enrollment'!B67,'BIR Data Entry'!C:C,$W$2)</f>
        <v>0</v>
      </c>
      <c r="X68" s="24">
        <f>COUNTIFS('BIR Data Entry'!B:B,'Child Enrollment'!B67,'BIR Data Entry'!C:C,$X$2)</f>
        <v>0</v>
      </c>
      <c r="Y68" s="24">
        <f>COUNTIFS('BIR Data Entry'!B:B,'Child Enrollment'!B67,'BIR Data Entry'!C:C,$Y$2)</f>
        <v>0</v>
      </c>
      <c r="Z68" s="24">
        <f>COUNTIFS('BIR Data Entry'!B:B,'Child Enrollment'!B67,'BIR Data Entry'!C:C,$Z$2)</f>
        <v>0</v>
      </c>
      <c r="AA68" s="239">
        <f>COUNTIFS('BIR Data Entry'!B:B,'Child Enrollment'!B67,'BIR Data Entry'!C:C,$AA$2)</f>
        <v>0</v>
      </c>
      <c r="AB68" s="68">
        <f t="shared" si="91"/>
        <v>0</v>
      </c>
      <c r="AC68" s="249">
        <f>'Child Enrollment'!C67</f>
        <v>0</v>
      </c>
      <c r="AD68" s="1">
        <f>'Child Enrollment'!D67</f>
        <v>0</v>
      </c>
      <c r="AE68" s="249">
        <f>'Child Enrollment'!E67</f>
        <v>0</v>
      </c>
      <c r="AF68" s="249">
        <f>'Child Enrollment'!F67</f>
        <v>0</v>
      </c>
      <c r="AG68" s="249" t="str">
        <f>IF('Child Enrollment'!F67="Not Hispanic or Latino", 'Child Enrollment'!G67, "")</f>
        <v/>
      </c>
      <c r="AI68" s="316" t="s">
        <v>330</v>
      </c>
      <c r="AJ68" s="316">
        <f t="shared" ref="AJ68:AO68" si="94">SUM(AJ66:AJ67)</f>
        <v>0</v>
      </c>
      <c r="AK68" s="316">
        <f t="shared" si="94"/>
        <v>0</v>
      </c>
      <c r="AL68" s="316">
        <f t="shared" si="94"/>
        <v>0</v>
      </c>
      <c r="AM68" s="316">
        <f t="shared" si="94"/>
        <v>0</v>
      </c>
      <c r="AN68" s="316">
        <f t="shared" si="94"/>
        <v>0</v>
      </c>
      <c r="AO68" s="316">
        <f t="shared" si="94"/>
        <v>0</v>
      </c>
      <c r="BD68" s="445" t="s">
        <v>112</v>
      </c>
      <c r="BE68" s="445"/>
      <c r="BF68" s="445"/>
      <c r="BG68" s="445"/>
      <c r="BH68" s="445"/>
      <c r="BI68" s="445"/>
      <c r="BJ68" s="445"/>
      <c r="BK68" s="445"/>
      <c r="BL68" s="445"/>
      <c r="BM68" s="445"/>
      <c r="BN68" s="445"/>
      <c r="BO68" s="445"/>
      <c r="BP68" s="445"/>
      <c r="BQ68" s="70"/>
      <c r="BS68" s="445" t="s">
        <v>120</v>
      </c>
      <c r="BT68" s="445"/>
      <c r="BU68" s="445"/>
      <c r="BV68" s="445"/>
      <c r="BW68" s="445"/>
      <c r="BX68" s="445"/>
      <c r="BY68" s="445"/>
      <c r="BZ68" s="445"/>
      <c r="CA68" s="445"/>
      <c r="CB68" s="445"/>
      <c r="CC68" s="445"/>
      <c r="CD68" s="445"/>
      <c r="CE68" s="445"/>
    </row>
    <row r="69" spans="15:83" x14ac:dyDescent="0.25">
      <c r="O69" s="335">
        <f>'Child Enrollment'!B68</f>
        <v>0</v>
      </c>
      <c r="P69" s="25">
        <f>COUNTIFS('BIR Data Entry'!B:B,'Child Enrollment'!B68,'BIR Data Entry'!C:C,$P$2)</f>
        <v>0</v>
      </c>
      <c r="Q69" s="24">
        <f>COUNTIFS('BIR Data Entry'!B:B,'Child Enrollment'!B68,'BIR Data Entry'!C:C,$Q$2)</f>
        <v>0</v>
      </c>
      <c r="R69" s="24">
        <f>COUNTIFS('BIR Data Entry'!B:B,'Child Enrollment'!B68,'BIR Data Entry'!C:C,$R$2)</f>
        <v>0</v>
      </c>
      <c r="S69" s="24">
        <f>COUNTIFS('BIR Data Entry'!B:B,'Child Enrollment'!B68,'BIR Data Entry'!C:C,$S$2)</f>
        <v>0</v>
      </c>
      <c r="T69" s="24">
        <f>COUNTIFS('BIR Data Entry'!B:B,'Child Enrollment'!B68,'BIR Data Entry'!C:C,$T$2)</f>
        <v>0</v>
      </c>
      <c r="U69" s="24">
        <f>COUNTIFS('BIR Data Entry'!B:B,'Child Enrollment'!B68,'BIR Data Entry'!C:C,$U$2)</f>
        <v>0</v>
      </c>
      <c r="V69" s="24">
        <f>COUNTIFS('BIR Data Entry'!B:B,'Child Enrollment'!B68,'BIR Data Entry'!C:C,$V$2)</f>
        <v>0</v>
      </c>
      <c r="W69" s="24">
        <f>COUNTIFS('BIR Data Entry'!B:B,'Child Enrollment'!B68,'BIR Data Entry'!C:C,$W$2)</f>
        <v>0</v>
      </c>
      <c r="X69" s="24">
        <f>COUNTIFS('BIR Data Entry'!B:B,'Child Enrollment'!B68,'BIR Data Entry'!C:C,$X$2)</f>
        <v>0</v>
      </c>
      <c r="Y69" s="24">
        <f>COUNTIFS('BIR Data Entry'!B:B,'Child Enrollment'!B68,'BIR Data Entry'!C:C,$Y$2)</f>
        <v>0</v>
      </c>
      <c r="Z69" s="24">
        <f>COUNTIFS('BIR Data Entry'!B:B,'Child Enrollment'!B68,'BIR Data Entry'!C:C,$Z$2)</f>
        <v>0</v>
      </c>
      <c r="AA69" s="239">
        <f>COUNTIFS('BIR Data Entry'!B:B,'Child Enrollment'!B68,'BIR Data Entry'!C:C,$AA$2)</f>
        <v>0</v>
      </c>
      <c r="AB69" s="68">
        <f t="shared" si="91"/>
        <v>0</v>
      </c>
      <c r="AC69" s="249">
        <f>'Child Enrollment'!C68</f>
        <v>0</v>
      </c>
      <c r="AD69" s="1">
        <f>'Child Enrollment'!D68</f>
        <v>0</v>
      </c>
      <c r="AE69" s="249">
        <f>'Child Enrollment'!E68</f>
        <v>0</v>
      </c>
      <c r="AF69" s="249">
        <f>'Child Enrollment'!F68</f>
        <v>0</v>
      </c>
      <c r="AG69" s="249" t="str">
        <f>IF('Child Enrollment'!F68="Not Hispanic or Latino", 'Child Enrollment'!G68, "")</f>
        <v/>
      </c>
      <c r="AI69" s="81" t="s">
        <v>39</v>
      </c>
      <c r="AJ69" s="1">
        <f>COUNTIFS($AJ$78:$AJ$251,"&lt;&gt;0",$AE$3:$AE$176,'Do Not Use'!AI69)</f>
        <v>0</v>
      </c>
      <c r="AK69" s="1">
        <f>SUMIFS($AJ$78:$AJ$251,$AJ$78:$AJ$251,"&lt;&gt;0",$AE$3:$AE$176,'Do Not Use'!$AI69)</f>
        <v>0</v>
      </c>
      <c r="AL69" s="1">
        <f>COUNTIFS($AK$78:$AK$251,"&lt;&gt;0", $AE$3:$AE$176, 'Do Not Use'!AI69)</f>
        <v>0</v>
      </c>
      <c r="AM69" s="1">
        <f>SUMIFS($AK$78:$AK$251,$AK$78:$AK$251,"&lt;&gt;0", $AE$3:$AE$176,'Do Not Use'!$AI69)</f>
        <v>0</v>
      </c>
      <c r="AN69" s="1">
        <f>COUNTIFS($AL$78:$AL$251,"&lt;&gt;0",$AE$3:$AE$176,'Do Not Use'!$AI69)</f>
        <v>0</v>
      </c>
      <c r="AO69" s="1">
        <f>SUMIFS($AL$78:$AL$251,$AL$78:$AL$251,"&lt;&gt;0",$AE$3:$AE$176,'Do Not Use'!$AI69)</f>
        <v>0</v>
      </c>
      <c r="BD69" s="69"/>
      <c r="BE69" s="280" t="str">
        <f>G2</f>
        <v>August</v>
      </c>
      <c r="BF69" s="280" t="str">
        <f>G3</f>
        <v>September</v>
      </c>
      <c r="BG69" s="280" t="str">
        <f>G4</f>
        <v>October</v>
      </c>
      <c r="BH69" s="280" t="str">
        <f>G5</f>
        <v>November</v>
      </c>
      <c r="BI69" s="280" t="str">
        <f>G6</f>
        <v>December</v>
      </c>
      <c r="BJ69" s="280" t="str">
        <f>G7</f>
        <v>January</v>
      </c>
      <c r="BK69" s="280" t="str">
        <f>G8</f>
        <v>February</v>
      </c>
      <c r="BL69" s="280" t="str">
        <f>G9</f>
        <v>March</v>
      </c>
      <c r="BM69" s="280" t="str">
        <f>G10</f>
        <v>April</v>
      </c>
      <c r="BN69" s="280" t="str">
        <f>G11</f>
        <v>May</v>
      </c>
      <c r="BO69" s="280" t="str">
        <f>G12</f>
        <v>June</v>
      </c>
      <c r="BP69" s="280" t="str">
        <f>G13</f>
        <v>July</v>
      </c>
      <c r="BQ69" s="29" t="s">
        <v>16</v>
      </c>
      <c r="BS69" s="85" t="s">
        <v>28</v>
      </c>
      <c r="BT69" s="280" t="str">
        <f>G2</f>
        <v>August</v>
      </c>
      <c r="BU69" s="280" t="str">
        <f>G3</f>
        <v>September</v>
      </c>
      <c r="BV69" s="280" t="str">
        <f>G4</f>
        <v>October</v>
      </c>
      <c r="BW69" s="280" t="str">
        <f>G5</f>
        <v>November</v>
      </c>
      <c r="BX69" s="280" t="str">
        <f>G6</f>
        <v>December</v>
      </c>
      <c r="BY69" s="280" t="str">
        <f>G7</f>
        <v>January</v>
      </c>
      <c r="BZ69" s="280" t="str">
        <f>G8</f>
        <v>February</v>
      </c>
      <c r="CA69" s="280" t="str">
        <f>G9</f>
        <v>March</v>
      </c>
      <c r="CB69" s="280" t="str">
        <f>G10</f>
        <v>April</v>
      </c>
      <c r="CC69" s="280" t="str">
        <f>G11</f>
        <v>May</v>
      </c>
      <c r="CD69" s="280" t="str">
        <f>G12</f>
        <v>June</v>
      </c>
      <c r="CE69" s="280" t="str">
        <f>G13</f>
        <v>July</v>
      </c>
    </row>
    <row r="70" spans="15:83" x14ac:dyDescent="0.25">
      <c r="O70" s="335">
        <f>'Child Enrollment'!B69</f>
        <v>0</v>
      </c>
      <c r="P70" s="25">
        <f>COUNTIFS('BIR Data Entry'!B:B,'Child Enrollment'!B69,'BIR Data Entry'!C:C,$P$2)</f>
        <v>0</v>
      </c>
      <c r="Q70" s="24">
        <f>COUNTIFS('BIR Data Entry'!B:B,'Child Enrollment'!B69,'BIR Data Entry'!C:C,$Q$2)</f>
        <v>0</v>
      </c>
      <c r="R70" s="24">
        <f>COUNTIFS('BIR Data Entry'!B:B,'Child Enrollment'!B69,'BIR Data Entry'!C:C,$R$2)</f>
        <v>0</v>
      </c>
      <c r="S70" s="24">
        <f>COUNTIFS('BIR Data Entry'!B:B,'Child Enrollment'!B69,'BIR Data Entry'!C:C,$S$2)</f>
        <v>0</v>
      </c>
      <c r="T70" s="24">
        <f>COUNTIFS('BIR Data Entry'!B:B,'Child Enrollment'!B69,'BIR Data Entry'!C:C,$T$2)</f>
        <v>0</v>
      </c>
      <c r="U70" s="24">
        <f>COUNTIFS('BIR Data Entry'!B:B,'Child Enrollment'!B69,'BIR Data Entry'!C:C,$U$2)</f>
        <v>0</v>
      </c>
      <c r="V70" s="24">
        <f>COUNTIFS('BIR Data Entry'!B:B,'Child Enrollment'!B69,'BIR Data Entry'!C:C,$V$2)</f>
        <v>0</v>
      </c>
      <c r="W70" s="24">
        <f>COUNTIFS('BIR Data Entry'!B:B,'Child Enrollment'!B69,'BIR Data Entry'!C:C,$W$2)</f>
        <v>0</v>
      </c>
      <c r="X70" s="24">
        <f>COUNTIFS('BIR Data Entry'!B:B,'Child Enrollment'!B69,'BIR Data Entry'!C:C,$X$2)</f>
        <v>0</v>
      </c>
      <c r="Y70" s="24">
        <f>COUNTIFS('BIR Data Entry'!B:B,'Child Enrollment'!B69,'BIR Data Entry'!C:C,$Y$2)</f>
        <v>0</v>
      </c>
      <c r="Z70" s="24">
        <f>COUNTIFS('BIR Data Entry'!B:B,'Child Enrollment'!B69,'BIR Data Entry'!C:C,$Z$2)</f>
        <v>0</v>
      </c>
      <c r="AA70" s="239">
        <f>COUNTIFS('BIR Data Entry'!B:B,'Child Enrollment'!B69,'BIR Data Entry'!C:C,$AA$2)</f>
        <v>0</v>
      </c>
      <c r="AB70" s="68">
        <f t="shared" si="91"/>
        <v>0</v>
      </c>
      <c r="AC70" s="249">
        <f>'Child Enrollment'!C69</f>
        <v>0</v>
      </c>
      <c r="AD70" s="1">
        <f>'Child Enrollment'!D69</f>
        <v>0</v>
      </c>
      <c r="AE70" s="249">
        <f>'Child Enrollment'!E69</f>
        <v>0</v>
      </c>
      <c r="AF70" s="249">
        <f>'Child Enrollment'!F69</f>
        <v>0</v>
      </c>
      <c r="AG70" s="249" t="str">
        <f>IF('Child Enrollment'!F69="Not Hispanic or Latino", 'Child Enrollment'!G69, "")</f>
        <v/>
      </c>
      <c r="AI70" s="81" t="s">
        <v>38</v>
      </c>
      <c r="AJ70" s="1">
        <f>COUNTIFS($AJ$78:$AJ$251,"&lt;&gt;0",$AE$3:$AE$176,'Do Not Use'!AI70)</f>
        <v>0</v>
      </c>
      <c r="AK70" s="1">
        <f>SUMIFS($AJ$78:$AJ$251,$AJ$78:$AJ$251,"&lt;&gt;0",$AE$3:$AE$176,'Do Not Use'!$AI70)</f>
        <v>0</v>
      </c>
      <c r="AL70" s="1">
        <f>COUNTIFS($AK$78:$AK$251,"&lt;&gt;0", $AE$3:$AE$176, 'Do Not Use'!AI70)</f>
        <v>0</v>
      </c>
      <c r="AM70" s="1">
        <f>SUMIFS($AK$78:$AK$251,$AK$78:$AK$251,"&lt;&gt;0", $AE$3:$AE$176,'Do Not Use'!$AI70)</f>
        <v>0</v>
      </c>
      <c r="AN70" s="1">
        <f>COUNTIFS($AL$78:$AL$251,"&lt;&gt;0",$AE$3:$AE$176,'Do Not Use'!$AI70)</f>
        <v>0</v>
      </c>
      <c r="AO70" s="1">
        <f>SUMIFS($AL$78:$AL$251,$AL$78:$AL$251,"&lt;&gt;0",$AE$3:$AE$176,'Do Not Use'!$AI70)</f>
        <v>0</v>
      </c>
      <c r="BD70" t="str">
        <f t="shared" ref="BD70:BD86" si="95">L2</f>
        <v>Curriculum modification</v>
      </c>
      <c r="BE70" s="1">
        <f>COUNTIFS('BIR Data Entry'!$J:$J,'Do Not Use'!$BD70,'BIR Data Entry'!$C:$C,'Do Not Use'!$BE$69)</f>
        <v>0</v>
      </c>
      <c r="BF70" s="1">
        <f>COUNTIFS('BIR Data Entry'!$J:$J,'Do Not Use'!$BD70,'BIR Data Entry'!$C:$C,'Do Not Use'!$BF$69)</f>
        <v>0</v>
      </c>
      <c r="BG70" s="1">
        <f>COUNTIFS('BIR Data Entry'!$J:$J,'Do Not Use'!$BD70,'BIR Data Entry'!$C:$C,'Do Not Use'!$BG$69)</f>
        <v>0</v>
      </c>
      <c r="BH70" s="1">
        <f>COUNTIFS('BIR Data Entry'!$J:$J,'Do Not Use'!$BD70,'BIR Data Entry'!$C:$C,'Do Not Use'!$BH$69)</f>
        <v>0</v>
      </c>
      <c r="BI70" s="1">
        <f>COUNTIFS('BIR Data Entry'!$J:$J,'Do Not Use'!$BD70,'BIR Data Entry'!$C:$C,'Do Not Use'!$BI$69)</f>
        <v>0</v>
      </c>
      <c r="BJ70" s="1">
        <f>COUNTIFS('BIR Data Entry'!$J:$J,'Do Not Use'!$BD70,'BIR Data Entry'!$C:$C,'Do Not Use'!$BJ$69)</f>
        <v>0</v>
      </c>
      <c r="BK70" s="1">
        <f>COUNTIFS('BIR Data Entry'!$J:$J,'Do Not Use'!$BD70,'BIR Data Entry'!$C:$C,'Do Not Use'!$BK$69)</f>
        <v>0</v>
      </c>
      <c r="BL70" s="1">
        <f>COUNTIFS('BIR Data Entry'!$J:$J,'Do Not Use'!$BD70,'BIR Data Entry'!$C:$C,'Do Not Use'!$BL$69)</f>
        <v>0</v>
      </c>
      <c r="BM70" s="1">
        <f>COUNTIFS('BIR Data Entry'!$J:$J,'Do Not Use'!$BD70,'BIR Data Entry'!$C:$C,'Do Not Use'!$BM$69)</f>
        <v>0</v>
      </c>
      <c r="BN70" s="1">
        <f>COUNTIFS('BIR Data Entry'!$J:$J,'Do Not Use'!$BD70,'BIR Data Entry'!$C:$C,'Do Not Use'!$BN$69)</f>
        <v>0</v>
      </c>
      <c r="BO70" s="1">
        <f>COUNTIFS('BIR Data Entry'!$J:$J,'Do Not Use'!$BD70,'BIR Data Entry'!$C:$C,'Do Not Use'!$BO$69)</f>
        <v>0</v>
      </c>
      <c r="BP70" s="1">
        <f>COUNTIFS('BIR Data Entry'!$J:$J,'Do Not Use'!$BD70,'BIR Data Entry'!$C:$C,'Do Not Use'!$BP$69)</f>
        <v>0</v>
      </c>
      <c r="BQ70" s="82">
        <f t="shared" ref="BQ70:BQ87" si="96">SUM(BE70:BP70)</f>
        <v>0</v>
      </c>
      <c r="BS70" t="str">
        <f t="shared" ref="BS70:BS86" si="97">BD70</f>
        <v>Curriculum modification</v>
      </c>
      <c r="BT70" s="86" t="e">
        <f t="shared" ref="BT70:BT86" si="98">BE70/$BE$87</f>
        <v>#DIV/0!</v>
      </c>
      <c r="BU70" s="86" t="e">
        <f t="shared" ref="BU70:BU86" si="99">BF70/$BF$87</f>
        <v>#DIV/0!</v>
      </c>
      <c r="BV70" s="86" t="e">
        <f t="shared" ref="BV70:BV86" si="100">BG70/$BG$87</f>
        <v>#DIV/0!</v>
      </c>
      <c r="BW70" s="86" t="e">
        <f t="shared" ref="BW70:BW86" si="101">BH70/$BH$87</f>
        <v>#DIV/0!</v>
      </c>
      <c r="BX70" s="86" t="e">
        <f t="shared" ref="BX70:BX86" si="102">BI70/$BI$87</f>
        <v>#DIV/0!</v>
      </c>
      <c r="BY70" s="86" t="e">
        <f t="shared" ref="BY70:BY86" si="103">BJ70/$BJ$87</f>
        <v>#DIV/0!</v>
      </c>
      <c r="BZ70" s="86" t="e">
        <f t="shared" ref="BZ70:BZ86" si="104">BK70/$BK$87</f>
        <v>#DIV/0!</v>
      </c>
      <c r="CA70" s="86" t="e">
        <f t="shared" ref="CA70:CA86" si="105">BL70/$BL$87</f>
        <v>#DIV/0!</v>
      </c>
      <c r="CB70" s="86" t="e">
        <f t="shared" ref="CB70:CB86" si="106">BM70/$BM$87</f>
        <v>#DIV/0!</v>
      </c>
      <c r="CC70" s="86" t="e">
        <f t="shared" ref="CC70:CC86" si="107">BN70/$BN$87</f>
        <v>#DIV/0!</v>
      </c>
      <c r="CD70" s="86" t="e">
        <f t="shared" ref="CD70:CD86" si="108">BO70/$BO$87</f>
        <v>#DIV/0!</v>
      </c>
      <c r="CE70" s="86" t="e">
        <f t="shared" ref="CE70:CE86" si="109">BP70/$BP$87</f>
        <v>#DIV/0!</v>
      </c>
    </row>
    <row r="71" spans="15:83" x14ac:dyDescent="0.25">
      <c r="O71" s="335">
        <f>'Child Enrollment'!B70</f>
        <v>0</v>
      </c>
      <c r="P71" s="25">
        <f>COUNTIFS('BIR Data Entry'!B:B,'Child Enrollment'!B70,'BIR Data Entry'!C:C,$P$2)</f>
        <v>0</v>
      </c>
      <c r="Q71" s="24">
        <f>COUNTIFS('BIR Data Entry'!B:B,'Child Enrollment'!B70,'BIR Data Entry'!C:C,$Q$2)</f>
        <v>0</v>
      </c>
      <c r="R71" s="24">
        <f>COUNTIFS('BIR Data Entry'!B:B,'Child Enrollment'!B70,'BIR Data Entry'!C:C,$R$2)</f>
        <v>0</v>
      </c>
      <c r="S71" s="24">
        <f>COUNTIFS('BIR Data Entry'!B:B,'Child Enrollment'!B70,'BIR Data Entry'!C:C,$S$2)</f>
        <v>0</v>
      </c>
      <c r="T71" s="24">
        <f>COUNTIFS('BIR Data Entry'!B:B,'Child Enrollment'!B70,'BIR Data Entry'!C:C,$T$2)</f>
        <v>0</v>
      </c>
      <c r="U71" s="24">
        <f>COUNTIFS('BIR Data Entry'!B:B,'Child Enrollment'!B70,'BIR Data Entry'!C:C,$U$2)</f>
        <v>0</v>
      </c>
      <c r="V71" s="24">
        <f>COUNTIFS('BIR Data Entry'!B:B,'Child Enrollment'!B70,'BIR Data Entry'!C:C,$V$2)</f>
        <v>0</v>
      </c>
      <c r="W71" s="24">
        <f>COUNTIFS('BIR Data Entry'!B:B,'Child Enrollment'!B70,'BIR Data Entry'!C:C,$W$2)</f>
        <v>0</v>
      </c>
      <c r="X71" s="24">
        <f>COUNTIFS('BIR Data Entry'!B:B,'Child Enrollment'!B70,'BIR Data Entry'!C:C,$X$2)</f>
        <v>0</v>
      </c>
      <c r="Y71" s="24">
        <f>COUNTIFS('BIR Data Entry'!B:B,'Child Enrollment'!B70,'BIR Data Entry'!C:C,$Y$2)</f>
        <v>0</v>
      </c>
      <c r="Z71" s="24">
        <f>COUNTIFS('BIR Data Entry'!B:B,'Child Enrollment'!B70,'BIR Data Entry'!C:C,$Z$2)</f>
        <v>0</v>
      </c>
      <c r="AA71" s="239">
        <f>COUNTIFS('BIR Data Entry'!B:B,'Child Enrollment'!B70,'BIR Data Entry'!C:C,$AA$2)</f>
        <v>0</v>
      </c>
      <c r="AB71" s="68">
        <f t="shared" si="91"/>
        <v>0</v>
      </c>
      <c r="AC71" s="249">
        <f>'Child Enrollment'!C70</f>
        <v>0</v>
      </c>
      <c r="AD71" s="1">
        <f>'Child Enrollment'!D70</f>
        <v>0</v>
      </c>
      <c r="AE71" s="249">
        <f>'Child Enrollment'!E70</f>
        <v>0</v>
      </c>
      <c r="AF71" s="249">
        <f>'Child Enrollment'!F70</f>
        <v>0</v>
      </c>
      <c r="AG71" s="249" t="str">
        <f>IF('Child Enrollment'!F70="Not Hispanic or Latino", 'Child Enrollment'!G70, "")</f>
        <v/>
      </c>
      <c r="AI71" s="317" t="s">
        <v>331</v>
      </c>
      <c r="AJ71" s="317">
        <f t="shared" ref="AJ71:AO71" si="110">SUM(AJ69:AJ70)</f>
        <v>0</v>
      </c>
      <c r="AK71" s="317">
        <f t="shared" si="110"/>
        <v>0</v>
      </c>
      <c r="AL71" s="317">
        <f t="shared" si="110"/>
        <v>0</v>
      </c>
      <c r="AM71" s="317">
        <f t="shared" si="110"/>
        <v>0</v>
      </c>
      <c r="AN71" s="317">
        <f t="shared" si="110"/>
        <v>0</v>
      </c>
      <c r="AO71" s="317">
        <f t="shared" si="110"/>
        <v>0</v>
      </c>
      <c r="BD71" t="str">
        <f t="shared" si="95"/>
        <v>Loss of activity</v>
      </c>
      <c r="BE71" s="1">
        <f>COUNTIFS('BIR Data Entry'!$J:$J,'Do Not Use'!$BD71,'BIR Data Entry'!$C:$C,'Do Not Use'!$BE$69)</f>
        <v>0</v>
      </c>
      <c r="BF71" s="1">
        <f>COUNTIFS('BIR Data Entry'!$J:$J,'Do Not Use'!$BD71,'BIR Data Entry'!$C:$C,'Do Not Use'!$BF$69)</f>
        <v>0</v>
      </c>
      <c r="BG71" s="1">
        <f>COUNTIFS('BIR Data Entry'!$J:$J,'Do Not Use'!$BD71,'BIR Data Entry'!$C:$C,'Do Not Use'!$BG$69)</f>
        <v>0</v>
      </c>
      <c r="BH71" s="1">
        <f>COUNTIFS('BIR Data Entry'!$J:$J,'Do Not Use'!$BD71,'BIR Data Entry'!$C:$C,'Do Not Use'!$BH$69)</f>
        <v>0</v>
      </c>
      <c r="BI71" s="1">
        <f>COUNTIFS('BIR Data Entry'!$J:$J,'Do Not Use'!$BD71,'BIR Data Entry'!$C:$C,'Do Not Use'!$BI$69)</f>
        <v>0</v>
      </c>
      <c r="BJ71" s="1">
        <f>COUNTIFS('BIR Data Entry'!$J:$J,'Do Not Use'!$BD71,'BIR Data Entry'!$C:$C,'Do Not Use'!$BJ$69)</f>
        <v>0</v>
      </c>
      <c r="BK71" s="1">
        <f>COUNTIFS('BIR Data Entry'!$J:$J,'Do Not Use'!$BD71,'BIR Data Entry'!$C:$C,'Do Not Use'!$BK$69)</f>
        <v>0</v>
      </c>
      <c r="BL71" s="1">
        <f>COUNTIFS('BIR Data Entry'!$J:$J,'Do Not Use'!$BD71,'BIR Data Entry'!$C:$C,'Do Not Use'!$BL$69)</f>
        <v>0</v>
      </c>
      <c r="BM71" s="1">
        <f>COUNTIFS('BIR Data Entry'!$J:$J,'Do Not Use'!$BD71,'BIR Data Entry'!$C:$C,'Do Not Use'!$BM$69)</f>
        <v>0</v>
      </c>
      <c r="BN71" s="1">
        <f>COUNTIFS('BIR Data Entry'!$J:$J,'Do Not Use'!$BD71,'BIR Data Entry'!$C:$C,'Do Not Use'!$BN$69)</f>
        <v>0</v>
      </c>
      <c r="BO71" s="1">
        <f>COUNTIFS('BIR Data Entry'!$J:$J,'Do Not Use'!$BD71,'BIR Data Entry'!$C:$C,'Do Not Use'!$BO$69)</f>
        <v>0</v>
      </c>
      <c r="BP71" s="1">
        <f>COUNTIFS('BIR Data Entry'!$J:$J,'Do Not Use'!$BD71,'BIR Data Entry'!$C:$C,'Do Not Use'!$BP$69)</f>
        <v>0</v>
      </c>
      <c r="BQ71" s="82">
        <f t="shared" si="96"/>
        <v>0</v>
      </c>
      <c r="BS71" t="str">
        <f t="shared" si="97"/>
        <v>Loss of activity</v>
      </c>
      <c r="BT71" s="86" t="e">
        <f t="shared" si="98"/>
        <v>#DIV/0!</v>
      </c>
      <c r="BU71" s="86" t="e">
        <f t="shared" si="99"/>
        <v>#DIV/0!</v>
      </c>
      <c r="BV71" s="86" t="e">
        <f t="shared" si="100"/>
        <v>#DIV/0!</v>
      </c>
      <c r="BW71" s="86" t="e">
        <f t="shared" si="101"/>
        <v>#DIV/0!</v>
      </c>
      <c r="BX71" s="86" t="e">
        <f t="shared" si="102"/>
        <v>#DIV/0!</v>
      </c>
      <c r="BY71" s="86" t="e">
        <f t="shared" si="103"/>
        <v>#DIV/0!</v>
      </c>
      <c r="BZ71" s="86" t="e">
        <f t="shared" si="104"/>
        <v>#DIV/0!</v>
      </c>
      <c r="CA71" s="86" t="e">
        <f t="shared" si="105"/>
        <v>#DIV/0!</v>
      </c>
      <c r="CB71" s="86" t="e">
        <f t="shared" si="106"/>
        <v>#DIV/0!</v>
      </c>
      <c r="CC71" s="86" t="e">
        <f t="shared" si="107"/>
        <v>#DIV/0!</v>
      </c>
      <c r="CD71" s="86" t="e">
        <f t="shared" si="108"/>
        <v>#DIV/0!</v>
      </c>
      <c r="CE71" s="86" t="e">
        <f t="shared" si="109"/>
        <v>#DIV/0!</v>
      </c>
    </row>
    <row r="72" spans="15:83" x14ac:dyDescent="0.25">
      <c r="O72" s="335">
        <f>'Child Enrollment'!B71</f>
        <v>0</v>
      </c>
      <c r="P72" s="25">
        <f>COUNTIFS('BIR Data Entry'!B:B,'Child Enrollment'!B71,'BIR Data Entry'!C:C,$P$2)</f>
        <v>0</v>
      </c>
      <c r="Q72" s="24">
        <f>COUNTIFS('BIR Data Entry'!B:B,'Child Enrollment'!B71,'BIR Data Entry'!C:C,$Q$2)</f>
        <v>0</v>
      </c>
      <c r="R72" s="24">
        <f>COUNTIFS('BIR Data Entry'!B:B,'Child Enrollment'!B71,'BIR Data Entry'!C:C,$R$2)</f>
        <v>0</v>
      </c>
      <c r="S72" s="24">
        <f>COUNTIFS('BIR Data Entry'!B:B,'Child Enrollment'!B71,'BIR Data Entry'!C:C,$S$2)</f>
        <v>0</v>
      </c>
      <c r="T72" s="24">
        <f>COUNTIFS('BIR Data Entry'!B:B,'Child Enrollment'!B71,'BIR Data Entry'!C:C,$T$2)</f>
        <v>0</v>
      </c>
      <c r="U72" s="24">
        <f>COUNTIFS('BIR Data Entry'!B:B,'Child Enrollment'!B71,'BIR Data Entry'!C:C,$U$2)</f>
        <v>0</v>
      </c>
      <c r="V72" s="24">
        <f>COUNTIFS('BIR Data Entry'!B:B,'Child Enrollment'!B71,'BIR Data Entry'!C:C,$V$2)</f>
        <v>0</v>
      </c>
      <c r="W72" s="24">
        <f>COUNTIFS('BIR Data Entry'!B:B,'Child Enrollment'!B71,'BIR Data Entry'!C:C,$W$2)</f>
        <v>0</v>
      </c>
      <c r="X72" s="24">
        <f>COUNTIFS('BIR Data Entry'!B:B,'Child Enrollment'!B71,'BIR Data Entry'!C:C,$X$2)</f>
        <v>0</v>
      </c>
      <c r="Y72" s="24">
        <f>COUNTIFS('BIR Data Entry'!B:B,'Child Enrollment'!B71,'BIR Data Entry'!C:C,$Y$2)</f>
        <v>0</v>
      </c>
      <c r="Z72" s="24">
        <f>COUNTIFS('BIR Data Entry'!B:B,'Child Enrollment'!B71,'BIR Data Entry'!C:C,$Z$2)</f>
        <v>0</v>
      </c>
      <c r="AA72" s="239">
        <f>COUNTIFS('BIR Data Entry'!B:B,'Child Enrollment'!B71,'BIR Data Entry'!C:C,$AA$2)</f>
        <v>0</v>
      </c>
      <c r="AB72" s="68">
        <f t="shared" si="91"/>
        <v>0</v>
      </c>
      <c r="AC72" s="249">
        <f>'Child Enrollment'!C71</f>
        <v>0</v>
      </c>
      <c r="AD72" s="1">
        <f>'Child Enrollment'!D71</f>
        <v>0</v>
      </c>
      <c r="AE72" s="249">
        <f>'Child Enrollment'!E71</f>
        <v>0</v>
      </c>
      <c r="AF72" s="249">
        <f>'Child Enrollment'!F71</f>
        <v>0</v>
      </c>
      <c r="AG72" s="249" t="str">
        <f>IF('Child Enrollment'!F71="Not Hispanic or Latino", 'Child Enrollment'!G71, "")</f>
        <v/>
      </c>
      <c r="AI72" s="81" t="s">
        <v>268</v>
      </c>
      <c r="AJ72" s="1">
        <f>COUNTIFS($AJ$78:$AJ$251,"&lt;&gt;0",$AD$3:$AD$176,'Do Not Use'!AI72)</f>
        <v>0</v>
      </c>
      <c r="AK72" s="1">
        <f>SUMIFS($AJ$78:$AJ$251,$AJ$78:$AJ$251,"&lt;&gt;0",$AD$3:$AD$176,'Do Not Use'!$AI72)</f>
        <v>0</v>
      </c>
      <c r="AL72" s="1">
        <f>COUNTIFS($AK$78:$AK$251,"&lt;&gt;0", $AD$3:$AD$176, 'Do Not Use'!AI72)</f>
        <v>0</v>
      </c>
      <c r="AM72" s="1">
        <f>SUMIFS($AK$78:$AK$251,$AK$78:$AK$251,"&lt;&gt;0", $AD$3:$AD$176,'Do Not Use'!$AI72)</f>
        <v>0</v>
      </c>
      <c r="AN72" s="1">
        <f>COUNTIFS($AL$78:$AL$251,"&lt;&gt;0",$AD$3:$AD$176,'Do Not Use'!$AI72)</f>
        <v>0</v>
      </c>
      <c r="AO72" s="1">
        <f>SUMIFS($AL$78:$AL$251,$AL$78:$AL$251,"&lt;&gt;0",$AD$3:$AD$176,'Do Not Use'!$AI72)</f>
        <v>0</v>
      </c>
      <c r="BD72" t="str">
        <f t="shared" si="95"/>
        <v>Move within group</v>
      </c>
      <c r="BE72" s="1">
        <f>COUNTIFS('BIR Data Entry'!$J:$J,'Do Not Use'!$BD72,'BIR Data Entry'!$C:$C,'Do Not Use'!$BE$69)</f>
        <v>0</v>
      </c>
      <c r="BF72" s="1">
        <f>COUNTIFS('BIR Data Entry'!$J:$J,'Do Not Use'!$BD72,'BIR Data Entry'!$C:$C,'Do Not Use'!$BF$69)</f>
        <v>0</v>
      </c>
      <c r="BG72" s="1">
        <f>COUNTIFS('BIR Data Entry'!$J:$J,'Do Not Use'!$BD72,'BIR Data Entry'!$C:$C,'Do Not Use'!$BG$69)</f>
        <v>0</v>
      </c>
      <c r="BH72" s="1">
        <f>COUNTIFS('BIR Data Entry'!$J:$J,'Do Not Use'!$BD72,'BIR Data Entry'!$C:$C,'Do Not Use'!$BH$69)</f>
        <v>0</v>
      </c>
      <c r="BI72" s="1">
        <f>COUNTIFS('BIR Data Entry'!$J:$J,'Do Not Use'!$BD72,'BIR Data Entry'!$C:$C,'Do Not Use'!$BI$69)</f>
        <v>0</v>
      </c>
      <c r="BJ72" s="1">
        <f>COUNTIFS('BIR Data Entry'!$J:$J,'Do Not Use'!$BD72,'BIR Data Entry'!$C:$C,'Do Not Use'!$BJ$69)</f>
        <v>0</v>
      </c>
      <c r="BK72" s="1">
        <f>COUNTIFS('BIR Data Entry'!$J:$J,'Do Not Use'!$BD72,'BIR Data Entry'!$C:$C,'Do Not Use'!$BK$69)</f>
        <v>0</v>
      </c>
      <c r="BL72" s="1">
        <f>COUNTIFS('BIR Data Entry'!$J:$J,'Do Not Use'!$BD72,'BIR Data Entry'!$C:$C,'Do Not Use'!$BL$69)</f>
        <v>0</v>
      </c>
      <c r="BM72" s="1">
        <f>COUNTIFS('BIR Data Entry'!$J:$J,'Do Not Use'!$BD72,'BIR Data Entry'!$C:$C,'Do Not Use'!$BM$69)</f>
        <v>0</v>
      </c>
      <c r="BN72" s="1">
        <f>COUNTIFS('BIR Data Entry'!$J:$J,'Do Not Use'!$BD72,'BIR Data Entry'!$C:$C,'Do Not Use'!$BN$69)</f>
        <v>0</v>
      </c>
      <c r="BO72" s="1">
        <f>COUNTIFS('BIR Data Entry'!$J:$J,'Do Not Use'!$BD72,'BIR Data Entry'!$C:$C,'Do Not Use'!$BO$69)</f>
        <v>0</v>
      </c>
      <c r="BP72" s="1">
        <f>COUNTIFS('BIR Data Entry'!$J:$J,'Do Not Use'!$BD72,'BIR Data Entry'!$C:$C,'Do Not Use'!$BP$69)</f>
        <v>0</v>
      </c>
      <c r="BQ72" s="82">
        <f t="shared" si="96"/>
        <v>0</v>
      </c>
      <c r="BS72" t="str">
        <f t="shared" si="97"/>
        <v>Move within group</v>
      </c>
      <c r="BT72" s="86" t="e">
        <f t="shared" si="98"/>
        <v>#DIV/0!</v>
      </c>
      <c r="BU72" s="86" t="e">
        <f t="shared" si="99"/>
        <v>#DIV/0!</v>
      </c>
      <c r="BV72" s="86" t="e">
        <f t="shared" si="100"/>
        <v>#DIV/0!</v>
      </c>
      <c r="BW72" s="86" t="e">
        <f t="shared" si="101"/>
        <v>#DIV/0!</v>
      </c>
      <c r="BX72" s="86" t="e">
        <f t="shared" si="102"/>
        <v>#DIV/0!</v>
      </c>
      <c r="BY72" s="86" t="e">
        <f t="shared" si="103"/>
        <v>#DIV/0!</v>
      </c>
      <c r="BZ72" s="86" t="e">
        <f t="shared" si="104"/>
        <v>#DIV/0!</v>
      </c>
      <c r="CA72" s="86" t="e">
        <f t="shared" si="105"/>
        <v>#DIV/0!</v>
      </c>
      <c r="CB72" s="86" t="e">
        <f t="shared" si="106"/>
        <v>#DIV/0!</v>
      </c>
      <c r="CC72" s="86" t="e">
        <f t="shared" si="107"/>
        <v>#DIV/0!</v>
      </c>
      <c r="CD72" s="86" t="e">
        <f t="shared" si="108"/>
        <v>#DIV/0!</v>
      </c>
      <c r="CE72" s="86" t="e">
        <f t="shared" si="109"/>
        <v>#DIV/0!</v>
      </c>
    </row>
    <row r="73" spans="15:83" x14ac:dyDescent="0.25">
      <c r="O73" s="335">
        <f>'Child Enrollment'!B72</f>
        <v>0</v>
      </c>
      <c r="P73" s="25">
        <f>COUNTIFS('BIR Data Entry'!B:B,'Child Enrollment'!B72,'BIR Data Entry'!C:C,$P$2)</f>
        <v>0</v>
      </c>
      <c r="Q73" s="24">
        <f>COUNTIFS('BIR Data Entry'!B:B,'Child Enrollment'!B72,'BIR Data Entry'!C:C,$Q$2)</f>
        <v>0</v>
      </c>
      <c r="R73" s="24">
        <f>COUNTIFS('BIR Data Entry'!B:B,'Child Enrollment'!B72,'BIR Data Entry'!C:C,$R$2)</f>
        <v>0</v>
      </c>
      <c r="S73" s="24">
        <f>COUNTIFS('BIR Data Entry'!B:B,'Child Enrollment'!B72,'BIR Data Entry'!C:C,$S$2)</f>
        <v>0</v>
      </c>
      <c r="T73" s="24">
        <f>COUNTIFS('BIR Data Entry'!B:B,'Child Enrollment'!B72,'BIR Data Entry'!C:C,$T$2)</f>
        <v>0</v>
      </c>
      <c r="U73" s="24">
        <f>COUNTIFS('BIR Data Entry'!B:B,'Child Enrollment'!B72,'BIR Data Entry'!C:C,$U$2)</f>
        <v>0</v>
      </c>
      <c r="V73" s="24">
        <f>COUNTIFS('BIR Data Entry'!B:B,'Child Enrollment'!B72,'BIR Data Entry'!C:C,$V$2)</f>
        <v>0</v>
      </c>
      <c r="W73" s="24">
        <f>COUNTIFS('BIR Data Entry'!B:B,'Child Enrollment'!B72,'BIR Data Entry'!C:C,$W$2)</f>
        <v>0</v>
      </c>
      <c r="X73" s="24">
        <f>COUNTIFS('BIR Data Entry'!B:B,'Child Enrollment'!B72,'BIR Data Entry'!C:C,$X$2)</f>
        <v>0</v>
      </c>
      <c r="Y73" s="24">
        <f>COUNTIFS('BIR Data Entry'!B:B,'Child Enrollment'!B72,'BIR Data Entry'!C:C,$Y$2)</f>
        <v>0</v>
      </c>
      <c r="Z73" s="24">
        <f>COUNTIFS('BIR Data Entry'!B:B,'Child Enrollment'!B72,'BIR Data Entry'!C:C,$Z$2)</f>
        <v>0</v>
      </c>
      <c r="AA73" s="239">
        <f>COUNTIFS('BIR Data Entry'!B:B,'Child Enrollment'!B72,'BIR Data Entry'!C:C,$AA$2)</f>
        <v>0</v>
      </c>
      <c r="AB73" s="68">
        <f t="shared" si="91"/>
        <v>0</v>
      </c>
      <c r="AC73" s="249">
        <f>'Child Enrollment'!C72</f>
        <v>0</v>
      </c>
      <c r="AD73" s="1">
        <f>'Child Enrollment'!D72</f>
        <v>0</v>
      </c>
      <c r="AE73" s="249">
        <f>'Child Enrollment'!E72</f>
        <v>0</v>
      </c>
      <c r="AF73" s="249">
        <f>'Child Enrollment'!F72</f>
        <v>0</v>
      </c>
      <c r="AG73" s="249" t="str">
        <f>IF('Child Enrollment'!F72="Not Hispanic or Latino", 'Child Enrollment'!G72, "")</f>
        <v/>
      </c>
      <c r="AI73" s="81" t="s">
        <v>269</v>
      </c>
      <c r="AJ73" s="1">
        <f>COUNTIFS($AJ$78:$AJ$251,"&lt;&gt;0",$AD$3:$AD$176,'Do Not Use'!AI73)</f>
        <v>0</v>
      </c>
      <c r="AK73" s="1">
        <f>SUMIFS($AJ$78:$AJ$251,$AJ$78:$AJ$251,"&lt;&gt;0",$AD$3:$AD$176,'Do Not Use'!$AI73)</f>
        <v>0</v>
      </c>
      <c r="AL73" s="1">
        <f>COUNTIFS($AK$78:$AK$251,"&lt;&gt;0", $AD$3:$AD$176, 'Do Not Use'!AI73)</f>
        <v>0</v>
      </c>
      <c r="AM73" s="1">
        <f>SUMIFS($AK$78:$AK$251,$AK$78:$AK$251,"&lt;&gt;0", $AD$3:$AD$176,'Do Not Use'!$AI73)</f>
        <v>0</v>
      </c>
      <c r="AN73" s="1">
        <f>COUNTIFS($AL$78:$AL$251,"&lt;&gt;0",$AD$3:$AD$176,'Do Not Use'!$AI73)</f>
        <v>0</v>
      </c>
      <c r="AO73" s="1">
        <f>SUMIFS($AL$78:$AL$251,$AL$78:$AL$251,"&lt;&gt;0",$AD$3:$AD$176,'Do Not Use'!$AI73)</f>
        <v>0</v>
      </c>
      <c r="BD73" t="str">
        <f t="shared" si="95"/>
        <v>Other</v>
      </c>
      <c r="BE73" s="1">
        <f>COUNTIFS('BIR Data Entry'!$J:$J,'Do Not Use'!$BD73,'BIR Data Entry'!$C:$C,'Do Not Use'!$BE$69)</f>
        <v>0</v>
      </c>
      <c r="BF73" s="1">
        <f>COUNTIFS('BIR Data Entry'!$J:$J,'Do Not Use'!$BD73,'BIR Data Entry'!$C:$C,'Do Not Use'!$BF$69)</f>
        <v>0</v>
      </c>
      <c r="BG73" s="1">
        <f>COUNTIFS('BIR Data Entry'!$J:$J,'Do Not Use'!$BD73,'BIR Data Entry'!$C:$C,'Do Not Use'!$BG$69)</f>
        <v>0</v>
      </c>
      <c r="BH73" s="1">
        <f>COUNTIFS('BIR Data Entry'!$J:$J,'Do Not Use'!$BD73,'BIR Data Entry'!$C:$C,'Do Not Use'!$BH$69)</f>
        <v>0</v>
      </c>
      <c r="BI73" s="1">
        <f>COUNTIFS('BIR Data Entry'!$J:$J,'Do Not Use'!$BD73,'BIR Data Entry'!$C:$C,'Do Not Use'!$BI$69)</f>
        <v>0</v>
      </c>
      <c r="BJ73" s="1">
        <f>COUNTIFS('BIR Data Entry'!$J:$J,'Do Not Use'!$BD73,'BIR Data Entry'!$C:$C,'Do Not Use'!$BJ$69)</f>
        <v>0</v>
      </c>
      <c r="BK73" s="1">
        <f>COUNTIFS('BIR Data Entry'!$J:$J,'Do Not Use'!$BD73,'BIR Data Entry'!$C:$C,'Do Not Use'!$BK$69)</f>
        <v>0</v>
      </c>
      <c r="BL73" s="1">
        <f>COUNTIFS('BIR Data Entry'!$J:$J,'Do Not Use'!$BD73,'BIR Data Entry'!$C:$C,'Do Not Use'!$BL$69)</f>
        <v>0</v>
      </c>
      <c r="BM73" s="1">
        <f>COUNTIFS('BIR Data Entry'!$J:$J,'Do Not Use'!$BD73,'BIR Data Entry'!$C:$C,'Do Not Use'!$BM$69)</f>
        <v>0</v>
      </c>
      <c r="BN73" s="1">
        <f>COUNTIFS('BIR Data Entry'!$J:$J,'Do Not Use'!$BD73,'BIR Data Entry'!$C:$C,'Do Not Use'!$BN$69)</f>
        <v>0</v>
      </c>
      <c r="BO73" s="1">
        <f>COUNTIFS('BIR Data Entry'!$J:$J,'Do Not Use'!$BD73,'BIR Data Entry'!$C:$C,'Do Not Use'!$BO$69)</f>
        <v>0</v>
      </c>
      <c r="BP73" s="1">
        <f>COUNTIFS('BIR Data Entry'!$J:$J,'Do Not Use'!$BD73,'BIR Data Entry'!$C:$C,'Do Not Use'!$BP$69)</f>
        <v>0</v>
      </c>
      <c r="BQ73" s="82">
        <f t="shared" si="96"/>
        <v>0</v>
      </c>
      <c r="BS73" t="str">
        <f t="shared" si="97"/>
        <v>Other</v>
      </c>
      <c r="BT73" s="86" t="e">
        <f t="shared" si="98"/>
        <v>#DIV/0!</v>
      </c>
      <c r="BU73" s="86" t="e">
        <f t="shared" si="99"/>
        <v>#DIV/0!</v>
      </c>
      <c r="BV73" s="86" t="e">
        <f t="shared" si="100"/>
        <v>#DIV/0!</v>
      </c>
      <c r="BW73" s="86" t="e">
        <f t="shared" si="101"/>
        <v>#DIV/0!</v>
      </c>
      <c r="BX73" s="86" t="e">
        <f t="shared" si="102"/>
        <v>#DIV/0!</v>
      </c>
      <c r="BY73" s="86" t="e">
        <f t="shared" si="103"/>
        <v>#DIV/0!</v>
      </c>
      <c r="BZ73" s="86" t="e">
        <f t="shared" si="104"/>
        <v>#DIV/0!</v>
      </c>
      <c r="CA73" s="86" t="e">
        <f t="shared" si="105"/>
        <v>#DIV/0!</v>
      </c>
      <c r="CB73" s="86" t="e">
        <f t="shared" si="106"/>
        <v>#DIV/0!</v>
      </c>
      <c r="CC73" s="86" t="e">
        <f t="shared" si="107"/>
        <v>#DIV/0!</v>
      </c>
      <c r="CD73" s="86" t="e">
        <f t="shared" si="108"/>
        <v>#DIV/0!</v>
      </c>
      <c r="CE73" s="86" t="e">
        <f t="shared" si="109"/>
        <v>#DIV/0!</v>
      </c>
    </row>
    <row r="74" spans="15:83" x14ac:dyDescent="0.25">
      <c r="O74" s="335">
        <f>'Child Enrollment'!B73</f>
        <v>0</v>
      </c>
      <c r="P74" s="25">
        <f>COUNTIFS('BIR Data Entry'!B:B,'Child Enrollment'!B73,'BIR Data Entry'!C:C,$P$2)</f>
        <v>0</v>
      </c>
      <c r="Q74" s="24">
        <f>COUNTIFS('BIR Data Entry'!B:B,'Child Enrollment'!B73,'BIR Data Entry'!C:C,$Q$2)</f>
        <v>0</v>
      </c>
      <c r="R74" s="24">
        <f>COUNTIFS('BIR Data Entry'!B:B,'Child Enrollment'!B73,'BIR Data Entry'!C:C,$R$2)</f>
        <v>0</v>
      </c>
      <c r="S74" s="24">
        <f>COUNTIFS('BIR Data Entry'!B:B,'Child Enrollment'!B73,'BIR Data Entry'!C:C,$S$2)</f>
        <v>0</v>
      </c>
      <c r="T74" s="24">
        <f>COUNTIFS('BIR Data Entry'!B:B,'Child Enrollment'!B73,'BIR Data Entry'!C:C,$T$2)</f>
        <v>0</v>
      </c>
      <c r="U74" s="24">
        <f>COUNTIFS('BIR Data Entry'!B:B,'Child Enrollment'!B73,'BIR Data Entry'!C:C,$U$2)</f>
        <v>0</v>
      </c>
      <c r="V74" s="24">
        <f>COUNTIFS('BIR Data Entry'!B:B,'Child Enrollment'!B73,'BIR Data Entry'!C:C,$V$2)</f>
        <v>0</v>
      </c>
      <c r="W74" s="24">
        <f>COUNTIFS('BIR Data Entry'!B:B,'Child Enrollment'!B73,'BIR Data Entry'!C:C,$W$2)</f>
        <v>0</v>
      </c>
      <c r="X74" s="24">
        <f>COUNTIFS('BIR Data Entry'!B:B,'Child Enrollment'!B73,'BIR Data Entry'!C:C,$X$2)</f>
        <v>0</v>
      </c>
      <c r="Y74" s="24">
        <f>COUNTIFS('BIR Data Entry'!B:B,'Child Enrollment'!B73,'BIR Data Entry'!C:C,$Y$2)</f>
        <v>0</v>
      </c>
      <c r="Z74" s="24">
        <f>COUNTIFS('BIR Data Entry'!B:B,'Child Enrollment'!B73,'BIR Data Entry'!C:C,$Z$2)</f>
        <v>0</v>
      </c>
      <c r="AA74" s="239">
        <f>COUNTIFS('BIR Data Entry'!B:B,'Child Enrollment'!B73,'BIR Data Entry'!C:C,$AA$2)</f>
        <v>0</v>
      </c>
      <c r="AB74" s="68">
        <f t="shared" si="91"/>
        <v>0</v>
      </c>
      <c r="AC74" s="249">
        <f>'Child Enrollment'!C73</f>
        <v>0</v>
      </c>
      <c r="AD74" s="1">
        <f>'Child Enrollment'!D73</f>
        <v>0</v>
      </c>
      <c r="AE74" s="249">
        <f>'Child Enrollment'!E73</f>
        <v>0</v>
      </c>
      <c r="AF74" s="249">
        <f>'Child Enrollment'!F73</f>
        <v>0</v>
      </c>
      <c r="AG74" s="249" t="str">
        <f>IF('Child Enrollment'!F73="Not Hispanic or Latino", 'Child Enrollment'!G73, "")</f>
        <v/>
      </c>
      <c r="AI74" s="318" t="s">
        <v>332</v>
      </c>
      <c r="AJ74" s="318">
        <f t="shared" ref="AJ74:AO74" si="111">SUM(AJ72:AJ73)</f>
        <v>0</v>
      </c>
      <c r="AK74" s="318">
        <f t="shared" si="111"/>
        <v>0</v>
      </c>
      <c r="AL74" s="318">
        <f t="shared" si="111"/>
        <v>0</v>
      </c>
      <c r="AM74" s="318">
        <f t="shared" si="111"/>
        <v>0</v>
      </c>
      <c r="AN74" s="318">
        <f t="shared" si="111"/>
        <v>0</v>
      </c>
      <c r="AO74" s="318">
        <f t="shared" si="111"/>
        <v>0</v>
      </c>
      <c r="BD74" t="str">
        <f t="shared" si="95"/>
        <v>Physical guidance</v>
      </c>
      <c r="BE74" s="1">
        <f>COUNTIFS('BIR Data Entry'!$J:$J,'Do Not Use'!$BD74,'BIR Data Entry'!$C:$C,'Do Not Use'!$BE$69)</f>
        <v>0</v>
      </c>
      <c r="BF74" s="1">
        <f>COUNTIFS('BIR Data Entry'!$J:$J,'Do Not Use'!$BD74,'BIR Data Entry'!$C:$C,'Do Not Use'!$BF$69)</f>
        <v>0</v>
      </c>
      <c r="BG74" s="1">
        <f>COUNTIFS('BIR Data Entry'!$J:$J,'Do Not Use'!$BD74,'BIR Data Entry'!$C:$C,'Do Not Use'!$BG$69)</f>
        <v>0</v>
      </c>
      <c r="BH74" s="1">
        <f>COUNTIFS('BIR Data Entry'!$J:$J,'Do Not Use'!$BD74,'BIR Data Entry'!$C:$C,'Do Not Use'!$BH$69)</f>
        <v>0</v>
      </c>
      <c r="BI74" s="1">
        <f>COUNTIFS('BIR Data Entry'!$J:$J,'Do Not Use'!$BD74,'BIR Data Entry'!$C:$C,'Do Not Use'!$BI$69)</f>
        <v>0</v>
      </c>
      <c r="BJ74" s="1">
        <f>COUNTIFS('BIR Data Entry'!$J:$J,'Do Not Use'!$BD74,'BIR Data Entry'!$C:$C,'Do Not Use'!$BJ$69)</f>
        <v>0</v>
      </c>
      <c r="BK74" s="1">
        <f>COUNTIFS('BIR Data Entry'!$J:$J,'Do Not Use'!$BD74,'BIR Data Entry'!$C:$C,'Do Not Use'!$BK$69)</f>
        <v>0</v>
      </c>
      <c r="BL74" s="1">
        <f>COUNTIFS('BIR Data Entry'!$J:$J,'Do Not Use'!$BD74,'BIR Data Entry'!$C:$C,'Do Not Use'!$BL$69)</f>
        <v>0</v>
      </c>
      <c r="BM74" s="1">
        <f>COUNTIFS('BIR Data Entry'!$J:$J,'Do Not Use'!$BD74,'BIR Data Entry'!$C:$C,'Do Not Use'!$BM$69)</f>
        <v>0</v>
      </c>
      <c r="BN74" s="1">
        <f>COUNTIFS('BIR Data Entry'!$J:$J,'Do Not Use'!$BD74,'BIR Data Entry'!$C:$C,'Do Not Use'!$BN$69)</f>
        <v>0</v>
      </c>
      <c r="BO74" s="1">
        <f>COUNTIFS('BIR Data Entry'!$J:$J,'Do Not Use'!$BD74,'BIR Data Entry'!$C:$C,'Do Not Use'!$BO$69)</f>
        <v>0</v>
      </c>
      <c r="BP74" s="1">
        <f>COUNTIFS('BIR Data Entry'!$J:$J,'Do Not Use'!$BD74,'BIR Data Entry'!$C:$C,'Do Not Use'!$BP$69)</f>
        <v>0</v>
      </c>
      <c r="BQ74" s="82">
        <f t="shared" si="96"/>
        <v>0</v>
      </c>
      <c r="BS74" t="str">
        <f t="shared" si="97"/>
        <v>Physical guidance</v>
      </c>
      <c r="BT74" s="86" t="e">
        <f t="shared" si="98"/>
        <v>#DIV/0!</v>
      </c>
      <c r="BU74" s="86" t="e">
        <f t="shared" si="99"/>
        <v>#DIV/0!</v>
      </c>
      <c r="BV74" s="86" t="e">
        <f t="shared" si="100"/>
        <v>#DIV/0!</v>
      </c>
      <c r="BW74" s="86" t="e">
        <f t="shared" si="101"/>
        <v>#DIV/0!</v>
      </c>
      <c r="BX74" s="86" t="e">
        <f t="shared" si="102"/>
        <v>#DIV/0!</v>
      </c>
      <c r="BY74" s="86" t="e">
        <f t="shared" si="103"/>
        <v>#DIV/0!</v>
      </c>
      <c r="BZ74" s="86" t="e">
        <f t="shared" si="104"/>
        <v>#DIV/0!</v>
      </c>
      <c r="CA74" s="86" t="e">
        <f t="shared" si="105"/>
        <v>#DIV/0!</v>
      </c>
      <c r="CB74" s="86" t="e">
        <f t="shared" si="106"/>
        <v>#DIV/0!</v>
      </c>
      <c r="CC74" s="86" t="e">
        <f t="shared" si="107"/>
        <v>#DIV/0!</v>
      </c>
      <c r="CD74" s="86" t="e">
        <f t="shared" si="108"/>
        <v>#DIV/0!</v>
      </c>
      <c r="CE74" s="86" t="e">
        <f t="shared" si="109"/>
        <v>#DIV/0!</v>
      </c>
    </row>
    <row r="75" spans="15:83" x14ac:dyDescent="0.25">
      <c r="O75" s="335">
        <f>'Child Enrollment'!B74</f>
        <v>0</v>
      </c>
      <c r="P75" s="25">
        <f>COUNTIFS('BIR Data Entry'!B:B,'Child Enrollment'!B74,'BIR Data Entry'!C:C,$P$2)</f>
        <v>0</v>
      </c>
      <c r="Q75" s="24">
        <f>COUNTIFS('BIR Data Entry'!B:B,'Child Enrollment'!B74,'BIR Data Entry'!C:C,$Q$2)</f>
        <v>0</v>
      </c>
      <c r="R75" s="24">
        <f>COUNTIFS('BIR Data Entry'!B:B,'Child Enrollment'!B74,'BIR Data Entry'!C:C,$R$2)</f>
        <v>0</v>
      </c>
      <c r="S75" s="24">
        <f>COUNTIFS('BIR Data Entry'!B:B,'Child Enrollment'!B74,'BIR Data Entry'!C:C,$S$2)</f>
        <v>0</v>
      </c>
      <c r="T75" s="24">
        <f>COUNTIFS('BIR Data Entry'!B:B,'Child Enrollment'!B74,'BIR Data Entry'!C:C,$T$2)</f>
        <v>0</v>
      </c>
      <c r="U75" s="24">
        <f>COUNTIFS('BIR Data Entry'!B:B,'Child Enrollment'!B74,'BIR Data Entry'!C:C,$U$2)</f>
        <v>0</v>
      </c>
      <c r="V75" s="24">
        <f>COUNTIFS('BIR Data Entry'!B:B,'Child Enrollment'!B74,'BIR Data Entry'!C:C,$V$2)</f>
        <v>0</v>
      </c>
      <c r="W75" s="24">
        <f>COUNTIFS('BIR Data Entry'!B:B,'Child Enrollment'!B74,'BIR Data Entry'!C:C,$W$2)</f>
        <v>0</v>
      </c>
      <c r="X75" s="24">
        <f>COUNTIFS('BIR Data Entry'!B:B,'Child Enrollment'!B74,'BIR Data Entry'!C:C,$X$2)</f>
        <v>0</v>
      </c>
      <c r="Y75" s="24">
        <f>COUNTIFS('BIR Data Entry'!B:B,'Child Enrollment'!B74,'BIR Data Entry'!C:C,$Y$2)</f>
        <v>0</v>
      </c>
      <c r="Z75" s="24">
        <f>COUNTIFS('BIR Data Entry'!B:B,'Child Enrollment'!B74,'BIR Data Entry'!C:C,$Z$2)</f>
        <v>0</v>
      </c>
      <c r="AA75" s="239">
        <f>COUNTIFS('BIR Data Entry'!B:B,'Child Enrollment'!B74,'BIR Data Entry'!C:C,$AA$2)</f>
        <v>0</v>
      </c>
      <c r="AB75" s="68">
        <f t="shared" si="91"/>
        <v>0</v>
      </c>
      <c r="AC75" s="249">
        <f>'Child Enrollment'!C74</f>
        <v>0</v>
      </c>
      <c r="AD75" s="1">
        <f>'Child Enrollment'!D74</f>
        <v>0</v>
      </c>
      <c r="AE75" s="249">
        <f>'Child Enrollment'!E74</f>
        <v>0</v>
      </c>
      <c r="AF75" s="249">
        <f>'Child Enrollment'!F74</f>
        <v>0</v>
      </c>
      <c r="AG75" s="249" t="str">
        <f>IF('Child Enrollment'!F74="Not Hispanic or Latino", 'Child Enrollment'!G74, "")</f>
        <v/>
      </c>
      <c r="AI75" s="308"/>
      <c r="AJ75" s="72"/>
      <c r="AK75" s="72"/>
      <c r="AL75" s="72"/>
      <c r="AM75" s="23"/>
      <c r="AN75" s="23"/>
      <c r="AO75" s="23"/>
      <c r="BD75" t="str">
        <f t="shared" si="95"/>
        <v>Physical hold/Restrain</v>
      </c>
      <c r="BE75" s="1">
        <f>COUNTIFS('BIR Data Entry'!$J:$J,'Do Not Use'!$BD75,'BIR Data Entry'!$C:$C,'Do Not Use'!$BE$69)</f>
        <v>0</v>
      </c>
      <c r="BF75" s="1">
        <f>COUNTIFS('BIR Data Entry'!$J:$J,'Do Not Use'!$BD75,'BIR Data Entry'!$C:$C,'Do Not Use'!$BF$69)</f>
        <v>0</v>
      </c>
      <c r="BG75" s="1">
        <f>COUNTIFS('BIR Data Entry'!$J:$J,'Do Not Use'!$BD75,'BIR Data Entry'!$C:$C,'Do Not Use'!$BG$69)</f>
        <v>0</v>
      </c>
      <c r="BH75" s="1">
        <f>COUNTIFS('BIR Data Entry'!$J:$J,'Do Not Use'!$BD75,'BIR Data Entry'!$C:$C,'Do Not Use'!$BH$69)</f>
        <v>0</v>
      </c>
      <c r="BI75" s="1">
        <f>COUNTIFS('BIR Data Entry'!$J:$J,'Do Not Use'!$BD75,'BIR Data Entry'!$C:$C,'Do Not Use'!$BI$69)</f>
        <v>0</v>
      </c>
      <c r="BJ75" s="1">
        <f>COUNTIFS('BIR Data Entry'!$J:$J,'Do Not Use'!$BD75,'BIR Data Entry'!$C:$C,'Do Not Use'!$BJ$69)</f>
        <v>0</v>
      </c>
      <c r="BK75" s="1">
        <f>COUNTIFS('BIR Data Entry'!$J:$J,'Do Not Use'!$BD75,'BIR Data Entry'!$C:$C,'Do Not Use'!$BK$69)</f>
        <v>0</v>
      </c>
      <c r="BL75" s="1">
        <f>COUNTIFS('BIR Data Entry'!$J:$J,'Do Not Use'!$BD75,'BIR Data Entry'!$C:$C,'Do Not Use'!$BL$69)</f>
        <v>0</v>
      </c>
      <c r="BM75" s="1">
        <f>COUNTIFS('BIR Data Entry'!$J:$J,'Do Not Use'!$BD75,'BIR Data Entry'!$C:$C,'Do Not Use'!$BM$69)</f>
        <v>0</v>
      </c>
      <c r="BN75" s="1">
        <f>COUNTIFS('BIR Data Entry'!$J:$J,'Do Not Use'!$BD75,'BIR Data Entry'!$C:$C,'Do Not Use'!$BN$69)</f>
        <v>0</v>
      </c>
      <c r="BO75" s="1">
        <f>COUNTIFS('BIR Data Entry'!$J:$J,'Do Not Use'!$BD75,'BIR Data Entry'!$C:$C,'Do Not Use'!$BO$69)</f>
        <v>0</v>
      </c>
      <c r="BP75" s="1">
        <f>COUNTIFS('BIR Data Entry'!$J:$J,'Do Not Use'!$BD75,'BIR Data Entry'!$C:$C,'Do Not Use'!$BP$69)</f>
        <v>0</v>
      </c>
      <c r="BQ75" s="82">
        <f t="shared" si="96"/>
        <v>0</v>
      </c>
      <c r="BS75" t="str">
        <f t="shared" si="97"/>
        <v>Physical hold/Restrain</v>
      </c>
      <c r="BT75" s="86" t="e">
        <f t="shared" si="98"/>
        <v>#DIV/0!</v>
      </c>
      <c r="BU75" s="86" t="e">
        <f t="shared" si="99"/>
        <v>#DIV/0!</v>
      </c>
      <c r="BV75" s="86" t="e">
        <f t="shared" si="100"/>
        <v>#DIV/0!</v>
      </c>
      <c r="BW75" s="86" t="e">
        <f t="shared" si="101"/>
        <v>#DIV/0!</v>
      </c>
      <c r="BX75" s="86" t="e">
        <f t="shared" si="102"/>
        <v>#DIV/0!</v>
      </c>
      <c r="BY75" s="86" t="e">
        <f t="shared" si="103"/>
        <v>#DIV/0!</v>
      </c>
      <c r="BZ75" s="86" t="e">
        <f t="shared" si="104"/>
        <v>#DIV/0!</v>
      </c>
      <c r="CA75" s="86" t="e">
        <f t="shared" si="105"/>
        <v>#DIV/0!</v>
      </c>
      <c r="CB75" s="86" t="e">
        <f t="shared" si="106"/>
        <v>#DIV/0!</v>
      </c>
      <c r="CC75" s="86" t="e">
        <f t="shared" si="107"/>
        <v>#DIV/0!</v>
      </c>
      <c r="CD75" s="86" t="e">
        <f t="shared" si="108"/>
        <v>#DIV/0!</v>
      </c>
      <c r="CE75" s="86" t="e">
        <f t="shared" si="109"/>
        <v>#DIV/0!</v>
      </c>
    </row>
    <row r="76" spans="15:83" x14ac:dyDescent="0.25">
      <c r="O76" s="335">
        <f>'Child Enrollment'!B75</f>
        <v>0</v>
      </c>
      <c r="P76" s="25">
        <f>COUNTIFS('BIR Data Entry'!B:B,'Child Enrollment'!B75,'BIR Data Entry'!C:C,$P$2)</f>
        <v>0</v>
      </c>
      <c r="Q76" s="24">
        <f>COUNTIFS('BIR Data Entry'!B:B,'Child Enrollment'!B75,'BIR Data Entry'!C:C,$Q$2)</f>
        <v>0</v>
      </c>
      <c r="R76" s="24">
        <f>COUNTIFS('BIR Data Entry'!B:B,'Child Enrollment'!B75,'BIR Data Entry'!C:C,$R$2)</f>
        <v>0</v>
      </c>
      <c r="S76" s="24">
        <f>COUNTIFS('BIR Data Entry'!B:B,'Child Enrollment'!B75,'BIR Data Entry'!C:C,$S$2)</f>
        <v>0</v>
      </c>
      <c r="T76" s="24">
        <f>COUNTIFS('BIR Data Entry'!B:B,'Child Enrollment'!B75,'BIR Data Entry'!C:C,$T$2)</f>
        <v>0</v>
      </c>
      <c r="U76" s="24">
        <f>COUNTIFS('BIR Data Entry'!B:B,'Child Enrollment'!B75,'BIR Data Entry'!C:C,$U$2)</f>
        <v>0</v>
      </c>
      <c r="V76" s="24">
        <f>COUNTIFS('BIR Data Entry'!B:B,'Child Enrollment'!B75,'BIR Data Entry'!C:C,$V$2)</f>
        <v>0</v>
      </c>
      <c r="W76" s="24">
        <f>COUNTIFS('BIR Data Entry'!B:B,'Child Enrollment'!B75,'BIR Data Entry'!C:C,$W$2)</f>
        <v>0</v>
      </c>
      <c r="X76" s="24">
        <f>COUNTIFS('BIR Data Entry'!B:B,'Child Enrollment'!B75,'BIR Data Entry'!C:C,$X$2)</f>
        <v>0</v>
      </c>
      <c r="Y76" s="24">
        <f>COUNTIFS('BIR Data Entry'!B:B,'Child Enrollment'!B75,'BIR Data Entry'!C:C,$Y$2)</f>
        <v>0</v>
      </c>
      <c r="Z76" s="24">
        <f>COUNTIFS('BIR Data Entry'!B:B,'Child Enrollment'!B75,'BIR Data Entry'!C:C,$Z$2)</f>
        <v>0</v>
      </c>
      <c r="AA76" s="239">
        <f>COUNTIFS('BIR Data Entry'!B:B,'Child Enrollment'!B75,'BIR Data Entry'!C:C,$AA$2)</f>
        <v>0</v>
      </c>
      <c r="AB76" s="68">
        <f t="shared" si="91"/>
        <v>0</v>
      </c>
      <c r="AC76" s="249">
        <f>'Child Enrollment'!C75</f>
        <v>0</v>
      </c>
      <c r="AD76" s="1">
        <f>'Child Enrollment'!D75</f>
        <v>0</v>
      </c>
      <c r="AE76" s="249">
        <f>'Child Enrollment'!E75</f>
        <v>0</v>
      </c>
      <c r="AF76" s="249">
        <f>'Child Enrollment'!F75</f>
        <v>0</v>
      </c>
      <c r="AG76" s="249" t="str">
        <f>IF('Child Enrollment'!F75="Not Hispanic or Latino", 'Child Enrollment'!G75, "")</f>
        <v/>
      </c>
      <c r="AI76" s="440" t="s">
        <v>136</v>
      </c>
      <c r="AJ76" s="440"/>
      <c r="AK76" s="440"/>
      <c r="AL76" s="440"/>
      <c r="AM76" s="440"/>
      <c r="AN76" s="440"/>
      <c r="AO76" s="440"/>
      <c r="AP76" s="440"/>
      <c r="AQ76" s="440"/>
      <c r="BD76" t="str">
        <f t="shared" si="95"/>
        <v>Provide physical comfort</v>
      </c>
      <c r="BE76" s="1">
        <f>COUNTIFS('BIR Data Entry'!$J:$J,'Do Not Use'!$BD76,'BIR Data Entry'!$C:$C,'Do Not Use'!$BE$69)</f>
        <v>0</v>
      </c>
      <c r="BF76" s="1">
        <f>COUNTIFS('BIR Data Entry'!$J:$J,'Do Not Use'!$BD76,'BIR Data Entry'!$C:$C,'Do Not Use'!$BF$69)</f>
        <v>0</v>
      </c>
      <c r="BG76" s="1">
        <f>COUNTIFS('BIR Data Entry'!$J:$J,'Do Not Use'!$BD76,'BIR Data Entry'!$C:$C,'Do Not Use'!$BG$69)</f>
        <v>0</v>
      </c>
      <c r="BH76" s="1">
        <f>COUNTIFS('BIR Data Entry'!$J:$J,'Do Not Use'!$BD76,'BIR Data Entry'!$C:$C,'Do Not Use'!$BH$69)</f>
        <v>0</v>
      </c>
      <c r="BI76" s="1">
        <f>COUNTIFS('BIR Data Entry'!$J:$J,'Do Not Use'!$BD76,'BIR Data Entry'!$C:$C,'Do Not Use'!$BI$69)</f>
        <v>0</v>
      </c>
      <c r="BJ76" s="1">
        <f>COUNTIFS('BIR Data Entry'!$J:$J,'Do Not Use'!$BD76,'BIR Data Entry'!$C:$C,'Do Not Use'!$BJ$69)</f>
        <v>0</v>
      </c>
      <c r="BK76" s="1">
        <f>COUNTIFS('BIR Data Entry'!$J:$J,'Do Not Use'!$BD76,'BIR Data Entry'!$C:$C,'Do Not Use'!$BK$69)</f>
        <v>0</v>
      </c>
      <c r="BL76" s="1">
        <f>COUNTIFS('BIR Data Entry'!$J:$J,'Do Not Use'!$BD76,'BIR Data Entry'!$C:$C,'Do Not Use'!$BL$69)</f>
        <v>0</v>
      </c>
      <c r="BM76" s="1">
        <f>COUNTIFS('BIR Data Entry'!$J:$J,'Do Not Use'!$BD76,'BIR Data Entry'!$C:$C,'Do Not Use'!$BM$69)</f>
        <v>0</v>
      </c>
      <c r="BN76" s="1">
        <f>COUNTIFS('BIR Data Entry'!$J:$J,'Do Not Use'!$BD76,'BIR Data Entry'!$C:$C,'Do Not Use'!$BN$69)</f>
        <v>0</v>
      </c>
      <c r="BO76" s="1">
        <f>COUNTIFS('BIR Data Entry'!$J:$J,'Do Not Use'!$BD76,'BIR Data Entry'!$C:$C,'Do Not Use'!$BO$69)</f>
        <v>0</v>
      </c>
      <c r="BP76" s="1">
        <f>COUNTIFS('BIR Data Entry'!$J:$J,'Do Not Use'!$BD76,'BIR Data Entry'!$C:$C,'Do Not Use'!$BP$69)</f>
        <v>0</v>
      </c>
      <c r="BQ76" s="82">
        <f t="shared" si="96"/>
        <v>0</v>
      </c>
      <c r="BS76" t="str">
        <f t="shared" si="97"/>
        <v>Provide physical comfort</v>
      </c>
      <c r="BT76" s="86" t="e">
        <f t="shared" si="98"/>
        <v>#DIV/0!</v>
      </c>
      <c r="BU76" s="86" t="e">
        <f t="shared" si="99"/>
        <v>#DIV/0!</v>
      </c>
      <c r="BV76" s="86" t="e">
        <f t="shared" si="100"/>
        <v>#DIV/0!</v>
      </c>
      <c r="BW76" s="86" t="e">
        <f t="shared" si="101"/>
        <v>#DIV/0!</v>
      </c>
      <c r="BX76" s="86" t="e">
        <f t="shared" si="102"/>
        <v>#DIV/0!</v>
      </c>
      <c r="BY76" s="86" t="e">
        <f t="shared" si="103"/>
        <v>#DIV/0!</v>
      </c>
      <c r="BZ76" s="86" t="e">
        <f t="shared" si="104"/>
        <v>#DIV/0!</v>
      </c>
      <c r="CA76" s="86" t="e">
        <f t="shared" si="105"/>
        <v>#DIV/0!</v>
      </c>
      <c r="CB76" s="86" t="e">
        <f t="shared" si="106"/>
        <v>#DIV/0!</v>
      </c>
      <c r="CC76" s="86" t="e">
        <f t="shared" si="107"/>
        <v>#DIV/0!</v>
      </c>
      <c r="CD76" s="86" t="e">
        <f t="shared" si="108"/>
        <v>#DIV/0!</v>
      </c>
      <c r="CE76" s="86" t="e">
        <f t="shared" si="109"/>
        <v>#DIV/0!</v>
      </c>
    </row>
    <row r="77" spans="15:83" x14ac:dyDescent="0.25">
      <c r="O77" s="335">
        <f>'Child Enrollment'!B76</f>
        <v>0</v>
      </c>
      <c r="P77" s="25">
        <f>COUNTIFS('BIR Data Entry'!B:B,'Child Enrollment'!B76,'BIR Data Entry'!C:C,$P$2)</f>
        <v>0</v>
      </c>
      <c r="Q77" s="24">
        <f>COUNTIFS('BIR Data Entry'!B:B,'Child Enrollment'!B76,'BIR Data Entry'!C:C,$Q$2)</f>
        <v>0</v>
      </c>
      <c r="R77" s="24">
        <f>COUNTIFS('BIR Data Entry'!B:B,'Child Enrollment'!B76,'BIR Data Entry'!C:C,$R$2)</f>
        <v>0</v>
      </c>
      <c r="S77" s="24">
        <f>COUNTIFS('BIR Data Entry'!B:B,'Child Enrollment'!B76,'BIR Data Entry'!C:C,$S$2)</f>
        <v>0</v>
      </c>
      <c r="T77" s="24">
        <f>COUNTIFS('BIR Data Entry'!B:B,'Child Enrollment'!B76,'BIR Data Entry'!C:C,$T$2)</f>
        <v>0</v>
      </c>
      <c r="U77" s="24">
        <f>COUNTIFS('BIR Data Entry'!B:B,'Child Enrollment'!B76,'BIR Data Entry'!C:C,$U$2)</f>
        <v>0</v>
      </c>
      <c r="V77" s="24">
        <f>COUNTIFS('BIR Data Entry'!B:B,'Child Enrollment'!B76,'BIR Data Entry'!C:C,$V$2)</f>
        <v>0</v>
      </c>
      <c r="W77" s="24">
        <f>COUNTIFS('BIR Data Entry'!B:B,'Child Enrollment'!B76,'BIR Data Entry'!C:C,$W$2)</f>
        <v>0</v>
      </c>
      <c r="X77" s="24">
        <f>COUNTIFS('BIR Data Entry'!B:B,'Child Enrollment'!B76,'BIR Data Entry'!C:C,$X$2)</f>
        <v>0</v>
      </c>
      <c r="Y77" s="24">
        <f>COUNTIFS('BIR Data Entry'!B:B,'Child Enrollment'!B76,'BIR Data Entry'!C:C,$Y$2)</f>
        <v>0</v>
      </c>
      <c r="Z77" s="24">
        <f>COUNTIFS('BIR Data Entry'!B:B,'Child Enrollment'!B76,'BIR Data Entry'!C:C,$Z$2)</f>
        <v>0</v>
      </c>
      <c r="AA77" s="239">
        <f>COUNTIFS('BIR Data Entry'!B:B,'Child Enrollment'!B76,'BIR Data Entry'!C:C,$AA$2)</f>
        <v>0</v>
      </c>
      <c r="AB77" s="68">
        <f t="shared" si="91"/>
        <v>0</v>
      </c>
      <c r="AC77" s="249">
        <f>'Child Enrollment'!C76</f>
        <v>0</v>
      </c>
      <c r="AD77" s="1">
        <f>'Child Enrollment'!D76</f>
        <v>0</v>
      </c>
      <c r="AE77" s="249">
        <f>'Child Enrollment'!E76</f>
        <v>0</v>
      </c>
      <c r="AF77" s="249">
        <f>'Child Enrollment'!F76</f>
        <v>0</v>
      </c>
      <c r="AG77" s="249" t="str">
        <f>IF('Child Enrollment'!F76="Not Hispanic or Latino", 'Child Enrollment'!G76, "")</f>
        <v/>
      </c>
      <c r="AI77" s="309" t="s">
        <v>17</v>
      </c>
      <c r="AJ77" s="327" t="s">
        <v>259</v>
      </c>
      <c r="AK77" s="322" t="s">
        <v>260</v>
      </c>
      <c r="AL77" s="321" t="s">
        <v>137</v>
      </c>
      <c r="AM77" s="311" t="s">
        <v>18</v>
      </c>
      <c r="AN77" s="305" t="s">
        <v>268</v>
      </c>
      <c r="AO77" s="254" t="s">
        <v>308</v>
      </c>
      <c r="AP77" s="289" t="s">
        <v>317</v>
      </c>
      <c r="AQ77" s="290" t="s">
        <v>252</v>
      </c>
      <c r="BD77" t="str">
        <f t="shared" si="95"/>
        <v>Redirect to different activity/toy</v>
      </c>
      <c r="BE77" s="1">
        <f>COUNTIFS('BIR Data Entry'!$J:$J,'Do Not Use'!$BD77,'BIR Data Entry'!$C:$C,'Do Not Use'!$BE$69)</f>
        <v>0</v>
      </c>
      <c r="BF77" s="1">
        <f>COUNTIFS('BIR Data Entry'!$J:$J,'Do Not Use'!$BD77,'BIR Data Entry'!$C:$C,'Do Not Use'!$BF$69)</f>
        <v>0</v>
      </c>
      <c r="BG77" s="1">
        <f>COUNTIFS('BIR Data Entry'!$J:$J,'Do Not Use'!$BD77,'BIR Data Entry'!$C:$C,'Do Not Use'!$BG$69)</f>
        <v>0</v>
      </c>
      <c r="BH77" s="1">
        <f>COUNTIFS('BIR Data Entry'!$J:$J,'Do Not Use'!$BD77,'BIR Data Entry'!$C:$C,'Do Not Use'!$BH$69)</f>
        <v>0</v>
      </c>
      <c r="BI77" s="1">
        <f>COUNTIFS('BIR Data Entry'!$J:$J,'Do Not Use'!$BD77,'BIR Data Entry'!$C:$C,'Do Not Use'!$BI$69)</f>
        <v>0</v>
      </c>
      <c r="BJ77" s="1">
        <f>COUNTIFS('BIR Data Entry'!$J:$J,'Do Not Use'!$BD77,'BIR Data Entry'!$C:$C,'Do Not Use'!$BJ$69)</f>
        <v>0</v>
      </c>
      <c r="BK77" s="1">
        <f>COUNTIFS('BIR Data Entry'!$J:$J,'Do Not Use'!$BD77,'BIR Data Entry'!$C:$C,'Do Not Use'!$BK$69)</f>
        <v>0</v>
      </c>
      <c r="BL77" s="1">
        <f>COUNTIFS('BIR Data Entry'!$J:$J,'Do Not Use'!$BD77,'BIR Data Entry'!$C:$C,'Do Not Use'!$BL$69)</f>
        <v>0</v>
      </c>
      <c r="BM77" s="1">
        <f>COUNTIFS('BIR Data Entry'!$J:$J,'Do Not Use'!$BD77,'BIR Data Entry'!$C:$C,'Do Not Use'!$BM$69)</f>
        <v>0</v>
      </c>
      <c r="BN77" s="1">
        <f>COUNTIFS('BIR Data Entry'!$J:$J,'Do Not Use'!$BD77,'BIR Data Entry'!$C:$C,'Do Not Use'!$BN$69)</f>
        <v>0</v>
      </c>
      <c r="BO77" s="1">
        <f>COUNTIFS('BIR Data Entry'!$J:$J,'Do Not Use'!$BD77,'BIR Data Entry'!$C:$C,'Do Not Use'!$BO$69)</f>
        <v>0</v>
      </c>
      <c r="BP77" s="1">
        <f>COUNTIFS('BIR Data Entry'!$J:$J,'Do Not Use'!$BD77,'BIR Data Entry'!$C:$C,'Do Not Use'!$BP$69)</f>
        <v>0</v>
      </c>
      <c r="BQ77" s="82">
        <f t="shared" si="96"/>
        <v>0</v>
      </c>
      <c r="BS77" t="str">
        <f t="shared" si="97"/>
        <v>Redirect to different activity/toy</v>
      </c>
      <c r="BT77" s="86" t="e">
        <f t="shared" si="98"/>
        <v>#DIV/0!</v>
      </c>
      <c r="BU77" s="86" t="e">
        <f t="shared" si="99"/>
        <v>#DIV/0!</v>
      </c>
      <c r="BV77" s="86" t="e">
        <f t="shared" si="100"/>
        <v>#DIV/0!</v>
      </c>
      <c r="BW77" s="86" t="e">
        <f t="shared" si="101"/>
        <v>#DIV/0!</v>
      </c>
      <c r="BX77" s="86" t="e">
        <f t="shared" si="102"/>
        <v>#DIV/0!</v>
      </c>
      <c r="BY77" s="86" t="e">
        <f t="shared" si="103"/>
        <v>#DIV/0!</v>
      </c>
      <c r="BZ77" s="86" t="e">
        <f t="shared" si="104"/>
        <v>#DIV/0!</v>
      </c>
      <c r="CA77" s="86" t="e">
        <f t="shared" si="105"/>
        <v>#DIV/0!</v>
      </c>
      <c r="CB77" s="86" t="e">
        <f t="shared" si="106"/>
        <v>#DIV/0!</v>
      </c>
      <c r="CC77" s="86" t="e">
        <f t="shared" si="107"/>
        <v>#DIV/0!</v>
      </c>
      <c r="CD77" s="86" t="e">
        <f t="shared" si="108"/>
        <v>#DIV/0!</v>
      </c>
      <c r="CE77" s="86" t="e">
        <f t="shared" si="109"/>
        <v>#DIV/0!</v>
      </c>
    </row>
    <row r="78" spans="15:83" x14ac:dyDescent="0.25">
      <c r="O78" s="335">
        <f>'Child Enrollment'!B77</f>
        <v>0</v>
      </c>
      <c r="P78" s="25">
        <f>COUNTIFS('BIR Data Entry'!B:B,'Child Enrollment'!B77,'BIR Data Entry'!C:C,$P$2)</f>
        <v>0</v>
      </c>
      <c r="Q78" s="24">
        <f>COUNTIFS('BIR Data Entry'!B:B,'Child Enrollment'!B77,'BIR Data Entry'!C:C,$Q$2)</f>
        <v>0</v>
      </c>
      <c r="R78" s="24">
        <f>COUNTIFS('BIR Data Entry'!B:B,'Child Enrollment'!B77,'BIR Data Entry'!C:C,$R$2)</f>
        <v>0</v>
      </c>
      <c r="S78" s="24">
        <f>COUNTIFS('BIR Data Entry'!B:B,'Child Enrollment'!B77,'BIR Data Entry'!C:C,$S$2)</f>
        <v>0</v>
      </c>
      <c r="T78" s="24">
        <f>COUNTIFS('BIR Data Entry'!B:B,'Child Enrollment'!B77,'BIR Data Entry'!C:C,$T$2)</f>
        <v>0</v>
      </c>
      <c r="U78" s="24">
        <f>COUNTIFS('BIR Data Entry'!B:B,'Child Enrollment'!B77,'BIR Data Entry'!C:C,$U$2)</f>
        <v>0</v>
      </c>
      <c r="V78" s="24">
        <f>COUNTIFS('BIR Data Entry'!B:B,'Child Enrollment'!B77,'BIR Data Entry'!C:C,$V$2)</f>
        <v>0</v>
      </c>
      <c r="W78" s="24">
        <f>COUNTIFS('BIR Data Entry'!B:B,'Child Enrollment'!B77,'BIR Data Entry'!C:C,$W$2)</f>
        <v>0</v>
      </c>
      <c r="X78" s="24">
        <f>COUNTIFS('BIR Data Entry'!B:B,'Child Enrollment'!B77,'BIR Data Entry'!C:C,$X$2)</f>
        <v>0</v>
      </c>
      <c r="Y78" s="24">
        <f>COUNTIFS('BIR Data Entry'!B:B,'Child Enrollment'!B77,'BIR Data Entry'!C:C,$Y$2)</f>
        <v>0</v>
      </c>
      <c r="Z78" s="24">
        <f>COUNTIFS('BIR Data Entry'!B:B,'Child Enrollment'!B77,'BIR Data Entry'!C:C,$Z$2)</f>
        <v>0</v>
      </c>
      <c r="AA78" s="239">
        <f>COUNTIFS('BIR Data Entry'!B:B,'Child Enrollment'!B77,'BIR Data Entry'!C:C,$AA$2)</f>
        <v>0</v>
      </c>
      <c r="AB78" s="68">
        <f t="shared" si="91"/>
        <v>0</v>
      </c>
      <c r="AC78" s="249">
        <f>'Child Enrollment'!C77</f>
        <v>0</v>
      </c>
      <c r="AD78" s="1">
        <f>'Child Enrollment'!D77</f>
        <v>0</v>
      </c>
      <c r="AE78" s="249">
        <f>'Child Enrollment'!E77</f>
        <v>0</v>
      </c>
      <c r="AF78" s="249">
        <f>'Child Enrollment'!F77</f>
        <v>0</v>
      </c>
      <c r="AG78" s="249" t="str">
        <f>IF('Child Enrollment'!F77="Not Hispanic or Latino", 'Child Enrollment'!G77, "")</f>
        <v/>
      </c>
      <c r="AI78" s="310">
        <f t="shared" ref="AI78:AI109" si="112">O3</f>
        <v>0</v>
      </c>
      <c r="AJ78" s="1">
        <f>COUNTIFS('BIR Data Entry'!$B$2:$B$1001,AI78,'BIR Data Entry'!$Y$2:$Y$1001,"&gt;0")</f>
        <v>0</v>
      </c>
      <c r="AK78" s="1">
        <f>COUNTIFS('BIR Data Entry'!$B$2:$B$1001,AI78,'BIR Data Entry'!$V$2:$V$1001,"&gt;0")</f>
        <v>0</v>
      </c>
      <c r="AL78" s="1">
        <f>COUNTIFS('BIR Data Entry'!$B$2:$B$1001,AI78,'BIR Data Entry'!$Z$2:$Z$1001,"&gt;0")</f>
        <v>0</v>
      </c>
      <c r="AM78" s="312">
        <f t="shared" ref="AM78:AM109" si="113">AC3</f>
        <v>0</v>
      </c>
      <c r="AN78" s="1">
        <f t="shared" ref="AN78:AN109" si="114">AD3</f>
        <v>0</v>
      </c>
      <c r="AO78" s="1">
        <f t="shared" ref="AO78:AO109" si="115">AE3</f>
        <v>0</v>
      </c>
      <c r="AP78" s="1">
        <f t="shared" ref="AP78:AP109" si="116">AF3</f>
        <v>0</v>
      </c>
      <c r="AQ78" s="1" t="str">
        <f t="shared" ref="AQ78:AQ109" si="117">AG3</f>
        <v/>
      </c>
      <c r="BD78" t="str">
        <f t="shared" si="95"/>
        <v>Remove from activity</v>
      </c>
      <c r="BE78" s="1">
        <f>COUNTIFS('BIR Data Entry'!$J:$J,'Do Not Use'!$BD78,'BIR Data Entry'!$C:$C,'Do Not Use'!$BE$69)</f>
        <v>0</v>
      </c>
      <c r="BF78" s="1">
        <f>COUNTIFS('BIR Data Entry'!$J:$J,'Do Not Use'!$BD78,'BIR Data Entry'!$C:$C,'Do Not Use'!$BF$69)</f>
        <v>0</v>
      </c>
      <c r="BG78" s="1">
        <f>COUNTIFS('BIR Data Entry'!$J:$J,'Do Not Use'!$BD78,'BIR Data Entry'!$C:$C,'Do Not Use'!$BG$69)</f>
        <v>0</v>
      </c>
      <c r="BH78" s="1">
        <f>COUNTIFS('BIR Data Entry'!$J:$J,'Do Not Use'!$BD78,'BIR Data Entry'!$C:$C,'Do Not Use'!$BH$69)</f>
        <v>0</v>
      </c>
      <c r="BI78" s="1">
        <f>COUNTIFS('BIR Data Entry'!$J:$J,'Do Not Use'!$BD78,'BIR Data Entry'!$C:$C,'Do Not Use'!$BI$69)</f>
        <v>0</v>
      </c>
      <c r="BJ78" s="1">
        <f>COUNTIFS('BIR Data Entry'!$J:$J,'Do Not Use'!$BD78,'BIR Data Entry'!$C:$C,'Do Not Use'!$BJ$69)</f>
        <v>0</v>
      </c>
      <c r="BK78" s="1">
        <f>COUNTIFS('BIR Data Entry'!$J:$J,'Do Not Use'!$BD78,'BIR Data Entry'!$C:$C,'Do Not Use'!$BK$69)</f>
        <v>0</v>
      </c>
      <c r="BL78" s="1">
        <f>COUNTIFS('BIR Data Entry'!$J:$J,'Do Not Use'!$BD78,'BIR Data Entry'!$C:$C,'Do Not Use'!$BL$69)</f>
        <v>0</v>
      </c>
      <c r="BM78" s="1">
        <f>COUNTIFS('BIR Data Entry'!$J:$J,'Do Not Use'!$BD78,'BIR Data Entry'!$C:$C,'Do Not Use'!$BM$69)</f>
        <v>0</v>
      </c>
      <c r="BN78" s="1">
        <f>COUNTIFS('BIR Data Entry'!$J:$J,'Do Not Use'!$BD78,'BIR Data Entry'!$C:$C,'Do Not Use'!$BN$69)</f>
        <v>0</v>
      </c>
      <c r="BO78" s="1">
        <f>COUNTIFS('BIR Data Entry'!$J:$J,'Do Not Use'!$BD78,'BIR Data Entry'!$C:$C,'Do Not Use'!$BO$69)</f>
        <v>0</v>
      </c>
      <c r="BP78" s="1">
        <f>COUNTIFS('BIR Data Entry'!$J:$J,'Do Not Use'!$BD78,'BIR Data Entry'!$C:$C,'Do Not Use'!$BP$69)</f>
        <v>0</v>
      </c>
      <c r="BQ78" s="82">
        <f t="shared" si="96"/>
        <v>0</v>
      </c>
      <c r="BS78" t="str">
        <f t="shared" si="97"/>
        <v>Remove from activity</v>
      </c>
      <c r="BT78" s="86" t="e">
        <f t="shared" si="98"/>
        <v>#DIV/0!</v>
      </c>
      <c r="BU78" s="86" t="e">
        <f t="shared" si="99"/>
        <v>#DIV/0!</v>
      </c>
      <c r="BV78" s="86" t="e">
        <f t="shared" si="100"/>
        <v>#DIV/0!</v>
      </c>
      <c r="BW78" s="86" t="e">
        <f t="shared" si="101"/>
        <v>#DIV/0!</v>
      </c>
      <c r="BX78" s="86" t="e">
        <f t="shared" si="102"/>
        <v>#DIV/0!</v>
      </c>
      <c r="BY78" s="86" t="e">
        <f t="shared" si="103"/>
        <v>#DIV/0!</v>
      </c>
      <c r="BZ78" s="86" t="e">
        <f t="shared" si="104"/>
        <v>#DIV/0!</v>
      </c>
      <c r="CA78" s="86" t="e">
        <f t="shared" si="105"/>
        <v>#DIV/0!</v>
      </c>
      <c r="CB78" s="86" t="e">
        <f t="shared" si="106"/>
        <v>#DIV/0!</v>
      </c>
      <c r="CC78" s="86" t="e">
        <f t="shared" si="107"/>
        <v>#DIV/0!</v>
      </c>
      <c r="CD78" s="86" t="e">
        <f t="shared" si="108"/>
        <v>#DIV/0!</v>
      </c>
      <c r="CE78" s="86" t="e">
        <f t="shared" si="109"/>
        <v>#DIV/0!</v>
      </c>
    </row>
    <row r="79" spans="15:83" x14ac:dyDescent="0.25">
      <c r="O79" s="335">
        <f>'Child Enrollment'!B78</f>
        <v>0</v>
      </c>
      <c r="P79" s="25">
        <f>COUNTIFS('BIR Data Entry'!B:B,'Child Enrollment'!B78,'BIR Data Entry'!C:C,$P$2)</f>
        <v>0</v>
      </c>
      <c r="Q79" s="24">
        <f>COUNTIFS('BIR Data Entry'!B:B,'Child Enrollment'!B78,'BIR Data Entry'!C:C,$Q$2)</f>
        <v>0</v>
      </c>
      <c r="R79" s="24">
        <f>COUNTIFS('BIR Data Entry'!B:B,'Child Enrollment'!B78,'BIR Data Entry'!C:C,$R$2)</f>
        <v>0</v>
      </c>
      <c r="S79" s="24">
        <f>COUNTIFS('BIR Data Entry'!B:B,'Child Enrollment'!B78,'BIR Data Entry'!C:C,$S$2)</f>
        <v>0</v>
      </c>
      <c r="T79" s="24">
        <f>COUNTIFS('BIR Data Entry'!B:B,'Child Enrollment'!B78,'BIR Data Entry'!C:C,$T$2)</f>
        <v>0</v>
      </c>
      <c r="U79" s="24">
        <f>COUNTIFS('BIR Data Entry'!B:B,'Child Enrollment'!B78,'BIR Data Entry'!C:C,$U$2)</f>
        <v>0</v>
      </c>
      <c r="V79" s="24">
        <f>COUNTIFS('BIR Data Entry'!B:B,'Child Enrollment'!B78,'BIR Data Entry'!C:C,$V$2)</f>
        <v>0</v>
      </c>
      <c r="W79" s="24">
        <f>COUNTIFS('BIR Data Entry'!B:B,'Child Enrollment'!B78,'BIR Data Entry'!C:C,$W$2)</f>
        <v>0</v>
      </c>
      <c r="X79" s="24">
        <f>COUNTIFS('BIR Data Entry'!B:B,'Child Enrollment'!B78,'BIR Data Entry'!C:C,$X$2)</f>
        <v>0</v>
      </c>
      <c r="Y79" s="24">
        <f>COUNTIFS('BIR Data Entry'!B:B,'Child Enrollment'!B78,'BIR Data Entry'!C:C,$Y$2)</f>
        <v>0</v>
      </c>
      <c r="Z79" s="24">
        <f>COUNTIFS('BIR Data Entry'!B:B,'Child Enrollment'!B78,'BIR Data Entry'!C:C,$Z$2)</f>
        <v>0</v>
      </c>
      <c r="AA79" s="239">
        <f>COUNTIFS('BIR Data Entry'!B:B,'Child Enrollment'!B78,'BIR Data Entry'!C:C,$AA$2)</f>
        <v>0</v>
      </c>
      <c r="AB79" s="68">
        <f t="shared" si="91"/>
        <v>0</v>
      </c>
      <c r="AC79" s="249">
        <f>'Child Enrollment'!C78</f>
        <v>0</v>
      </c>
      <c r="AD79" s="1">
        <f>'Child Enrollment'!D78</f>
        <v>0</v>
      </c>
      <c r="AE79" s="249">
        <f>'Child Enrollment'!E78</f>
        <v>0</v>
      </c>
      <c r="AF79" s="249">
        <f>'Child Enrollment'!F78</f>
        <v>0</v>
      </c>
      <c r="AG79" s="249" t="str">
        <f>IF('Child Enrollment'!F78="Not Hispanic or Latino", 'Child Enrollment'!G78, "")</f>
        <v/>
      </c>
      <c r="AI79" s="310">
        <f t="shared" si="112"/>
        <v>0</v>
      </c>
      <c r="AJ79" s="1">
        <f>COUNTIFS('BIR Data Entry'!$B$2:$B$1001,AI79,'BIR Data Entry'!$Y$2:$Y$1001,"&gt;0")</f>
        <v>0</v>
      </c>
      <c r="AK79" s="1">
        <f>COUNTIFS('BIR Data Entry'!$B$2:$B$1001,AI79,'BIR Data Entry'!$V$2:$V$1001,"&gt;0")</f>
        <v>0</v>
      </c>
      <c r="AL79" s="1">
        <f>COUNTIFS('BIR Data Entry'!$B$2:$B$1001,AI79,'BIR Data Entry'!$Z$2:$Z$1001,"&gt;0")</f>
        <v>0</v>
      </c>
      <c r="AM79" s="312">
        <f t="shared" si="113"/>
        <v>0</v>
      </c>
      <c r="AN79" s="1">
        <f t="shared" si="114"/>
        <v>0</v>
      </c>
      <c r="AO79" s="1">
        <f t="shared" si="115"/>
        <v>0</v>
      </c>
      <c r="AP79" s="1">
        <f t="shared" si="116"/>
        <v>0</v>
      </c>
      <c r="AQ79" s="1" t="str">
        <f t="shared" si="117"/>
        <v/>
      </c>
      <c r="BD79" t="str">
        <f t="shared" si="95"/>
        <v>Remove from area</v>
      </c>
      <c r="BE79" s="1">
        <f>COUNTIFS('BIR Data Entry'!$J:$J,'Do Not Use'!$BD79,'BIR Data Entry'!$C:$C,'Do Not Use'!$BE$69)</f>
        <v>0</v>
      </c>
      <c r="BF79" s="1">
        <f>COUNTIFS('BIR Data Entry'!$J:$J,'Do Not Use'!$BD79,'BIR Data Entry'!$C:$C,'Do Not Use'!$BF$69)</f>
        <v>0</v>
      </c>
      <c r="BG79" s="1">
        <f>COUNTIFS('BIR Data Entry'!$J:$J,'Do Not Use'!$BD79,'BIR Data Entry'!$C:$C,'Do Not Use'!$BG$69)</f>
        <v>0</v>
      </c>
      <c r="BH79" s="1">
        <f>COUNTIFS('BIR Data Entry'!$J:$J,'Do Not Use'!$BD79,'BIR Data Entry'!$C:$C,'Do Not Use'!$BH$69)</f>
        <v>0</v>
      </c>
      <c r="BI79" s="1">
        <f>COUNTIFS('BIR Data Entry'!$J:$J,'Do Not Use'!$BD79,'BIR Data Entry'!$C:$C,'Do Not Use'!$BI$69)</f>
        <v>0</v>
      </c>
      <c r="BJ79" s="1">
        <f>COUNTIFS('BIR Data Entry'!$J:$J,'Do Not Use'!$BD79,'BIR Data Entry'!$C:$C,'Do Not Use'!$BJ$69)</f>
        <v>0</v>
      </c>
      <c r="BK79" s="1">
        <f>COUNTIFS('BIR Data Entry'!$J:$J,'Do Not Use'!$BD79,'BIR Data Entry'!$C:$C,'Do Not Use'!$BK$69)</f>
        <v>0</v>
      </c>
      <c r="BL79" s="1">
        <f>COUNTIFS('BIR Data Entry'!$J:$J,'Do Not Use'!$BD79,'BIR Data Entry'!$C:$C,'Do Not Use'!$BL$69)</f>
        <v>0</v>
      </c>
      <c r="BM79" s="1">
        <f>COUNTIFS('BIR Data Entry'!$J:$J,'Do Not Use'!$BD79,'BIR Data Entry'!$C:$C,'Do Not Use'!$BM$69)</f>
        <v>0</v>
      </c>
      <c r="BN79" s="1">
        <f>COUNTIFS('BIR Data Entry'!$J:$J,'Do Not Use'!$BD79,'BIR Data Entry'!$C:$C,'Do Not Use'!$BN$69)</f>
        <v>0</v>
      </c>
      <c r="BO79" s="1">
        <f>COUNTIFS('BIR Data Entry'!$J:$J,'Do Not Use'!$BD79,'BIR Data Entry'!$C:$C,'Do Not Use'!$BO$69)</f>
        <v>0</v>
      </c>
      <c r="BP79" s="1">
        <f>COUNTIFS('BIR Data Entry'!$J:$J,'Do Not Use'!$BD79,'BIR Data Entry'!$C:$C,'Do Not Use'!$BP$69)</f>
        <v>0</v>
      </c>
      <c r="BQ79" s="82">
        <f t="shared" si="96"/>
        <v>0</v>
      </c>
      <c r="BS79" t="str">
        <f t="shared" si="97"/>
        <v>Remove from area</v>
      </c>
      <c r="BT79" s="86" t="e">
        <f t="shared" si="98"/>
        <v>#DIV/0!</v>
      </c>
      <c r="BU79" s="86" t="e">
        <f t="shared" si="99"/>
        <v>#DIV/0!</v>
      </c>
      <c r="BV79" s="86" t="e">
        <f t="shared" si="100"/>
        <v>#DIV/0!</v>
      </c>
      <c r="BW79" s="86" t="e">
        <f t="shared" si="101"/>
        <v>#DIV/0!</v>
      </c>
      <c r="BX79" s="86" t="e">
        <f t="shared" si="102"/>
        <v>#DIV/0!</v>
      </c>
      <c r="BY79" s="86" t="e">
        <f t="shared" si="103"/>
        <v>#DIV/0!</v>
      </c>
      <c r="BZ79" s="86" t="e">
        <f t="shared" si="104"/>
        <v>#DIV/0!</v>
      </c>
      <c r="CA79" s="86" t="e">
        <f t="shared" si="105"/>
        <v>#DIV/0!</v>
      </c>
      <c r="CB79" s="86" t="e">
        <f t="shared" si="106"/>
        <v>#DIV/0!</v>
      </c>
      <c r="CC79" s="86" t="e">
        <f t="shared" si="107"/>
        <v>#DIV/0!</v>
      </c>
      <c r="CD79" s="86" t="e">
        <f t="shared" si="108"/>
        <v>#DIV/0!</v>
      </c>
      <c r="CE79" s="86" t="e">
        <f t="shared" si="109"/>
        <v>#DIV/0!</v>
      </c>
    </row>
    <row r="80" spans="15:83" x14ac:dyDescent="0.25">
      <c r="O80" s="335">
        <f>'Child Enrollment'!B79</f>
        <v>0</v>
      </c>
      <c r="P80" s="25">
        <f>COUNTIFS('BIR Data Entry'!B:B,'Child Enrollment'!B79,'BIR Data Entry'!C:C,$P$2)</f>
        <v>0</v>
      </c>
      <c r="Q80" s="24">
        <f>COUNTIFS('BIR Data Entry'!B:B,'Child Enrollment'!B79,'BIR Data Entry'!C:C,$Q$2)</f>
        <v>0</v>
      </c>
      <c r="R80" s="24">
        <f>COUNTIFS('BIR Data Entry'!B:B,'Child Enrollment'!B79,'BIR Data Entry'!C:C,$R$2)</f>
        <v>0</v>
      </c>
      <c r="S80" s="24">
        <f>COUNTIFS('BIR Data Entry'!B:B,'Child Enrollment'!B79,'BIR Data Entry'!C:C,$S$2)</f>
        <v>0</v>
      </c>
      <c r="T80" s="24">
        <f>COUNTIFS('BIR Data Entry'!B:B,'Child Enrollment'!B79,'BIR Data Entry'!C:C,$T$2)</f>
        <v>0</v>
      </c>
      <c r="U80" s="24">
        <f>COUNTIFS('BIR Data Entry'!B:B,'Child Enrollment'!B79,'BIR Data Entry'!C:C,$U$2)</f>
        <v>0</v>
      </c>
      <c r="V80" s="24">
        <f>COUNTIFS('BIR Data Entry'!B:B,'Child Enrollment'!B79,'BIR Data Entry'!C:C,$V$2)</f>
        <v>0</v>
      </c>
      <c r="W80" s="24">
        <f>COUNTIFS('BIR Data Entry'!B:B,'Child Enrollment'!B79,'BIR Data Entry'!C:C,$W$2)</f>
        <v>0</v>
      </c>
      <c r="X80" s="24">
        <f>COUNTIFS('BIR Data Entry'!B:B,'Child Enrollment'!B79,'BIR Data Entry'!C:C,$X$2)</f>
        <v>0</v>
      </c>
      <c r="Y80" s="24">
        <f>COUNTIFS('BIR Data Entry'!B:B,'Child Enrollment'!B79,'BIR Data Entry'!C:C,$Y$2)</f>
        <v>0</v>
      </c>
      <c r="Z80" s="24">
        <f>COUNTIFS('BIR Data Entry'!B:B,'Child Enrollment'!B79,'BIR Data Entry'!C:C,$Z$2)</f>
        <v>0</v>
      </c>
      <c r="AA80" s="239">
        <f>COUNTIFS('BIR Data Entry'!B:B,'Child Enrollment'!B79,'BIR Data Entry'!C:C,$AA$2)</f>
        <v>0</v>
      </c>
      <c r="AB80" s="68">
        <f t="shared" si="91"/>
        <v>0</v>
      </c>
      <c r="AC80" s="249">
        <f>'Child Enrollment'!C79</f>
        <v>0</v>
      </c>
      <c r="AD80" s="1">
        <f>'Child Enrollment'!D79</f>
        <v>0</v>
      </c>
      <c r="AE80" s="249">
        <f>'Child Enrollment'!E79</f>
        <v>0</v>
      </c>
      <c r="AF80" s="249">
        <f>'Child Enrollment'!F79</f>
        <v>0</v>
      </c>
      <c r="AG80" s="249" t="str">
        <f>IF('Child Enrollment'!F79="Not Hispanic or Latino", 'Child Enrollment'!G79, "")</f>
        <v/>
      </c>
      <c r="AI80" s="310">
        <f t="shared" si="112"/>
        <v>0</v>
      </c>
      <c r="AJ80" s="1">
        <f>COUNTIFS('BIR Data Entry'!$B$2:$B$1001,AI80,'BIR Data Entry'!$Y$2:$Y$1001,"&gt;0")</f>
        <v>0</v>
      </c>
      <c r="AK80" s="1">
        <f>COUNTIFS('BIR Data Entry'!$B$2:$B$1001,AI80,'BIR Data Entry'!$V$2:$V$1001,"&gt;0")</f>
        <v>0</v>
      </c>
      <c r="AL80" s="1">
        <f>COUNTIFS('BIR Data Entry'!$B$2:$B$1001,AI80,'BIR Data Entry'!$Z$2:$Z$1001,"&gt;0")</f>
        <v>0</v>
      </c>
      <c r="AM80" s="312">
        <f t="shared" si="113"/>
        <v>0</v>
      </c>
      <c r="AN80" s="1">
        <f t="shared" si="114"/>
        <v>0</v>
      </c>
      <c r="AO80" s="1">
        <f t="shared" si="115"/>
        <v>0</v>
      </c>
      <c r="AP80" s="1">
        <f t="shared" si="116"/>
        <v>0</v>
      </c>
      <c r="AQ80" s="1" t="str">
        <f t="shared" si="117"/>
        <v/>
      </c>
      <c r="BD80" t="str">
        <f t="shared" si="95"/>
        <v>Remove item</v>
      </c>
      <c r="BE80" s="1">
        <f>COUNTIFS('BIR Data Entry'!$J:$J,'Do Not Use'!$BD80,'BIR Data Entry'!$C:$C,'Do Not Use'!$BE$69)</f>
        <v>0</v>
      </c>
      <c r="BF80" s="1">
        <f>COUNTIFS('BIR Data Entry'!$J:$J,'Do Not Use'!$BD80,'BIR Data Entry'!$C:$C,'Do Not Use'!$BF$69)</f>
        <v>0</v>
      </c>
      <c r="BG80" s="1">
        <f>COUNTIFS('BIR Data Entry'!$J:$J,'Do Not Use'!$BD80,'BIR Data Entry'!$C:$C,'Do Not Use'!$BG$69)</f>
        <v>0</v>
      </c>
      <c r="BH80" s="1">
        <f>COUNTIFS('BIR Data Entry'!$J:$J,'Do Not Use'!$BD80,'BIR Data Entry'!$C:$C,'Do Not Use'!$BH$69)</f>
        <v>0</v>
      </c>
      <c r="BI80" s="1">
        <f>COUNTIFS('BIR Data Entry'!$J:$J,'Do Not Use'!$BD80,'BIR Data Entry'!$C:$C,'Do Not Use'!$BI$69)</f>
        <v>0</v>
      </c>
      <c r="BJ80" s="1">
        <f>COUNTIFS('BIR Data Entry'!$J:$J,'Do Not Use'!$BD80,'BIR Data Entry'!$C:$C,'Do Not Use'!$BJ$69)</f>
        <v>0</v>
      </c>
      <c r="BK80" s="1">
        <f>COUNTIFS('BIR Data Entry'!$J:$J,'Do Not Use'!$BD80,'BIR Data Entry'!$C:$C,'Do Not Use'!$BK$69)</f>
        <v>0</v>
      </c>
      <c r="BL80" s="1">
        <f>COUNTIFS('BIR Data Entry'!$J:$J,'Do Not Use'!$BD80,'BIR Data Entry'!$C:$C,'Do Not Use'!$BL$69)</f>
        <v>0</v>
      </c>
      <c r="BM80" s="1">
        <f>COUNTIFS('BIR Data Entry'!$J:$J,'Do Not Use'!$BD80,'BIR Data Entry'!$C:$C,'Do Not Use'!$BM$69)</f>
        <v>0</v>
      </c>
      <c r="BN80" s="1">
        <f>COUNTIFS('BIR Data Entry'!$J:$J,'Do Not Use'!$BD80,'BIR Data Entry'!$C:$C,'Do Not Use'!$BN$69)</f>
        <v>0</v>
      </c>
      <c r="BO80" s="1">
        <f>COUNTIFS('BIR Data Entry'!$J:$J,'Do Not Use'!$BD80,'BIR Data Entry'!$C:$C,'Do Not Use'!$BO$69)</f>
        <v>0</v>
      </c>
      <c r="BP80" s="1">
        <f>COUNTIFS('BIR Data Entry'!$J:$J,'Do Not Use'!$BD80,'BIR Data Entry'!$C:$C,'Do Not Use'!$BP$69)</f>
        <v>0</v>
      </c>
      <c r="BQ80" s="82">
        <f t="shared" si="96"/>
        <v>0</v>
      </c>
      <c r="BS80" t="str">
        <f t="shared" si="97"/>
        <v>Remove item</v>
      </c>
      <c r="BT80" s="86" t="e">
        <f t="shared" si="98"/>
        <v>#DIV/0!</v>
      </c>
      <c r="BU80" s="86" t="e">
        <f t="shared" si="99"/>
        <v>#DIV/0!</v>
      </c>
      <c r="BV80" s="86" t="e">
        <f t="shared" si="100"/>
        <v>#DIV/0!</v>
      </c>
      <c r="BW80" s="86" t="e">
        <f t="shared" si="101"/>
        <v>#DIV/0!</v>
      </c>
      <c r="BX80" s="86" t="e">
        <f t="shared" si="102"/>
        <v>#DIV/0!</v>
      </c>
      <c r="BY80" s="86" t="e">
        <f t="shared" si="103"/>
        <v>#DIV/0!</v>
      </c>
      <c r="BZ80" s="86" t="e">
        <f t="shared" si="104"/>
        <v>#DIV/0!</v>
      </c>
      <c r="CA80" s="86" t="e">
        <f t="shared" si="105"/>
        <v>#DIV/0!</v>
      </c>
      <c r="CB80" s="86" t="e">
        <f t="shared" si="106"/>
        <v>#DIV/0!</v>
      </c>
      <c r="CC80" s="86" t="e">
        <f t="shared" si="107"/>
        <v>#DIV/0!</v>
      </c>
      <c r="CD80" s="86" t="e">
        <f t="shared" si="108"/>
        <v>#DIV/0!</v>
      </c>
      <c r="CE80" s="86" t="e">
        <f t="shared" si="109"/>
        <v>#DIV/0!</v>
      </c>
    </row>
    <row r="81" spans="15:83" x14ac:dyDescent="0.25">
      <c r="O81" s="335">
        <f>'Child Enrollment'!B80</f>
        <v>0</v>
      </c>
      <c r="P81" s="25">
        <f>COUNTIFS('BIR Data Entry'!B:B,'Child Enrollment'!B80,'BIR Data Entry'!C:C,$P$2)</f>
        <v>0</v>
      </c>
      <c r="Q81" s="24">
        <f>COUNTIFS('BIR Data Entry'!B:B,'Child Enrollment'!B80,'BIR Data Entry'!C:C,$Q$2)</f>
        <v>0</v>
      </c>
      <c r="R81" s="24">
        <f>COUNTIFS('BIR Data Entry'!B:B,'Child Enrollment'!B80,'BIR Data Entry'!C:C,$R$2)</f>
        <v>0</v>
      </c>
      <c r="S81" s="24">
        <f>COUNTIFS('BIR Data Entry'!B:B,'Child Enrollment'!B80,'BIR Data Entry'!C:C,$S$2)</f>
        <v>0</v>
      </c>
      <c r="T81" s="24">
        <f>COUNTIFS('BIR Data Entry'!B:B,'Child Enrollment'!B80,'BIR Data Entry'!C:C,$T$2)</f>
        <v>0</v>
      </c>
      <c r="U81" s="24">
        <f>COUNTIFS('BIR Data Entry'!B:B,'Child Enrollment'!B80,'BIR Data Entry'!C:C,$U$2)</f>
        <v>0</v>
      </c>
      <c r="V81" s="24">
        <f>COUNTIFS('BIR Data Entry'!B:B,'Child Enrollment'!B80,'BIR Data Entry'!C:C,$V$2)</f>
        <v>0</v>
      </c>
      <c r="W81" s="24">
        <f>COUNTIFS('BIR Data Entry'!B:B,'Child Enrollment'!B80,'BIR Data Entry'!C:C,$W$2)</f>
        <v>0</v>
      </c>
      <c r="X81" s="24">
        <f>COUNTIFS('BIR Data Entry'!B:B,'Child Enrollment'!B80,'BIR Data Entry'!C:C,$X$2)</f>
        <v>0</v>
      </c>
      <c r="Y81" s="24">
        <f>COUNTIFS('BIR Data Entry'!B:B,'Child Enrollment'!B80,'BIR Data Entry'!C:C,$Y$2)</f>
        <v>0</v>
      </c>
      <c r="Z81" s="24">
        <f>COUNTIFS('BIR Data Entry'!B:B,'Child Enrollment'!B80,'BIR Data Entry'!C:C,$Z$2)</f>
        <v>0</v>
      </c>
      <c r="AA81" s="239">
        <f>COUNTIFS('BIR Data Entry'!B:B,'Child Enrollment'!B80,'BIR Data Entry'!C:C,$AA$2)</f>
        <v>0</v>
      </c>
      <c r="AB81" s="68">
        <f t="shared" si="91"/>
        <v>0</v>
      </c>
      <c r="AC81" s="249">
        <f>'Child Enrollment'!C80</f>
        <v>0</v>
      </c>
      <c r="AD81" s="1">
        <f>'Child Enrollment'!D80</f>
        <v>0</v>
      </c>
      <c r="AE81" s="249">
        <f>'Child Enrollment'!E80</f>
        <v>0</v>
      </c>
      <c r="AF81" s="249">
        <f>'Child Enrollment'!F80</f>
        <v>0</v>
      </c>
      <c r="AG81" s="249" t="str">
        <f>IF('Child Enrollment'!F80="Not Hispanic or Latino", 'Child Enrollment'!G80, "")</f>
        <v/>
      </c>
      <c r="AI81" s="310">
        <f t="shared" si="112"/>
        <v>0</v>
      </c>
      <c r="AJ81" s="1">
        <f>COUNTIFS('BIR Data Entry'!$B$2:$B$1001,AI81,'BIR Data Entry'!$Y$2:$Y$1001,"&gt;0")</f>
        <v>0</v>
      </c>
      <c r="AK81" s="1">
        <f>COUNTIFS('BIR Data Entry'!$B$2:$B$1001,AI81,'BIR Data Entry'!$V$2:$V$1001,"&gt;0")</f>
        <v>0</v>
      </c>
      <c r="AL81" s="1">
        <f>COUNTIFS('BIR Data Entry'!$B$2:$B$1001,AI81,'BIR Data Entry'!$Z$2:$Z$1001,"&gt;0")</f>
        <v>0</v>
      </c>
      <c r="AM81" s="312">
        <f t="shared" si="113"/>
        <v>0</v>
      </c>
      <c r="AN81" s="1">
        <f t="shared" si="114"/>
        <v>0</v>
      </c>
      <c r="AO81" s="1">
        <f t="shared" si="115"/>
        <v>0</v>
      </c>
      <c r="AP81" s="1">
        <f t="shared" si="116"/>
        <v>0</v>
      </c>
      <c r="AQ81" s="1" t="str">
        <f t="shared" si="117"/>
        <v/>
      </c>
      <c r="BD81" t="str">
        <f t="shared" si="95"/>
        <v>Re-teach/Practice expected behavior</v>
      </c>
      <c r="BE81" s="1">
        <f>COUNTIFS('BIR Data Entry'!$J:$J,'Do Not Use'!$BD81,'BIR Data Entry'!$C:$C,'Do Not Use'!$BE$69)</f>
        <v>0</v>
      </c>
      <c r="BF81" s="1">
        <f>COUNTIFS('BIR Data Entry'!$J:$J,'Do Not Use'!$BD81,'BIR Data Entry'!$C:$C,'Do Not Use'!$BF$69)</f>
        <v>0</v>
      </c>
      <c r="BG81" s="1">
        <f>COUNTIFS('BIR Data Entry'!$J:$J,'Do Not Use'!$BD81,'BIR Data Entry'!$C:$C,'Do Not Use'!$BG$69)</f>
        <v>0</v>
      </c>
      <c r="BH81" s="1">
        <f>COUNTIFS('BIR Data Entry'!$J:$J,'Do Not Use'!$BD81,'BIR Data Entry'!$C:$C,'Do Not Use'!$BH$69)</f>
        <v>0</v>
      </c>
      <c r="BI81" s="1">
        <f>COUNTIFS('BIR Data Entry'!$J:$J,'Do Not Use'!$BD81,'BIR Data Entry'!$C:$C,'Do Not Use'!$BI$69)</f>
        <v>0</v>
      </c>
      <c r="BJ81" s="1">
        <f>COUNTIFS('BIR Data Entry'!$J:$J,'Do Not Use'!$BD81,'BIR Data Entry'!$C:$C,'Do Not Use'!$BJ$69)</f>
        <v>0</v>
      </c>
      <c r="BK81" s="1">
        <f>COUNTIFS('BIR Data Entry'!$J:$J,'Do Not Use'!$BD81,'BIR Data Entry'!$C:$C,'Do Not Use'!$BK$69)</f>
        <v>0</v>
      </c>
      <c r="BL81" s="1">
        <f>COUNTIFS('BIR Data Entry'!$J:$J,'Do Not Use'!$BD81,'BIR Data Entry'!$C:$C,'Do Not Use'!$BL$69)</f>
        <v>0</v>
      </c>
      <c r="BM81" s="1">
        <f>COUNTIFS('BIR Data Entry'!$J:$J,'Do Not Use'!$BD81,'BIR Data Entry'!$C:$C,'Do Not Use'!$BM$69)</f>
        <v>0</v>
      </c>
      <c r="BN81" s="1">
        <f>COUNTIFS('BIR Data Entry'!$J:$J,'Do Not Use'!$BD81,'BIR Data Entry'!$C:$C,'Do Not Use'!$BN$69)</f>
        <v>0</v>
      </c>
      <c r="BO81" s="1">
        <f>COUNTIFS('BIR Data Entry'!$J:$J,'Do Not Use'!$BD81,'BIR Data Entry'!$C:$C,'Do Not Use'!$BO$69)</f>
        <v>0</v>
      </c>
      <c r="BP81" s="1">
        <f>COUNTIFS('BIR Data Entry'!$J:$J,'Do Not Use'!$BD81,'BIR Data Entry'!$C:$C,'Do Not Use'!$BP$69)</f>
        <v>0</v>
      </c>
      <c r="BQ81" s="82">
        <f t="shared" si="96"/>
        <v>0</v>
      </c>
      <c r="BS81" t="str">
        <f t="shared" si="97"/>
        <v>Re-teach/Practice expected behavior</v>
      </c>
      <c r="BT81" s="86" t="e">
        <f t="shared" si="98"/>
        <v>#DIV/0!</v>
      </c>
      <c r="BU81" s="86" t="e">
        <f t="shared" si="99"/>
        <v>#DIV/0!</v>
      </c>
      <c r="BV81" s="86" t="e">
        <f t="shared" si="100"/>
        <v>#DIV/0!</v>
      </c>
      <c r="BW81" s="86" t="e">
        <f t="shared" si="101"/>
        <v>#DIV/0!</v>
      </c>
      <c r="BX81" s="86" t="e">
        <f t="shared" si="102"/>
        <v>#DIV/0!</v>
      </c>
      <c r="BY81" s="86" t="e">
        <f t="shared" si="103"/>
        <v>#DIV/0!</v>
      </c>
      <c r="BZ81" s="86" t="e">
        <f t="shared" si="104"/>
        <v>#DIV/0!</v>
      </c>
      <c r="CA81" s="86" t="e">
        <f t="shared" si="105"/>
        <v>#DIV/0!</v>
      </c>
      <c r="CB81" s="86" t="e">
        <f t="shared" si="106"/>
        <v>#DIV/0!</v>
      </c>
      <c r="CC81" s="86" t="e">
        <f t="shared" si="107"/>
        <v>#DIV/0!</v>
      </c>
      <c r="CD81" s="86" t="e">
        <f t="shared" si="108"/>
        <v>#DIV/0!</v>
      </c>
      <c r="CE81" s="86" t="e">
        <f t="shared" si="109"/>
        <v>#DIV/0!</v>
      </c>
    </row>
    <row r="82" spans="15:83" x14ac:dyDescent="0.25">
      <c r="O82" s="335">
        <f>'Child Enrollment'!B81</f>
        <v>0</v>
      </c>
      <c r="P82" s="25">
        <f>COUNTIFS('BIR Data Entry'!B:B,'Child Enrollment'!B81,'BIR Data Entry'!C:C,$P$2)</f>
        <v>0</v>
      </c>
      <c r="Q82" s="24">
        <f>COUNTIFS('BIR Data Entry'!B:B,'Child Enrollment'!B81,'BIR Data Entry'!C:C,$Q$2)</f>
        <v>0</v>
      </c>
      <c r="R82" s="24">
        <f>COUNTIFS('BIR Data Entry'!B:B,'Child Enrollment'!B81,'BIR Data Entry'!C:C,$R$2)</f>
        <v>0</v>
      </c>
      <c r="S82" s="24">
        <f>COUNTIFS('BIR Data Entry'!B:B,'Child Enrollment'!B81,'BIR Data Entry'!C:C,$S$2)</f>
        <v>0</v>
      </c>
      <c r="T82" s="24">
        <f>COUNTIFS('BIR Data Entry'!B:B,'Child Enrollment'!B81,'BIR Data Entry'!C:C,$T$2)</f>
        <v>0</v>
      </c>
      <c r="U82" s="24">
        <f>COUNTIFS('BIR Data Entry'!B:B,'Child Enrollment'!B81,'BIR Data Entry'!C:C,$U$2)</f>
        <v>0</v>
      </c>
      <c r="V82" s="24">
        <f>COUNTIFS('BIR Data Entry'!B:B,'Child Enrollment'!B81,'BIR Data Entry'!C:C,$V$2)</f>
        <v>0</v>
      </c>
      <c r="W82" s="24">
        <f>COUNTIFS('BIR Data Entry'!B:B,'Child Enrollment'!B81,'BIR Data Entry'!C:C,$W$2)</f>
        <v>0</v>
      </c>
      <c r="X82" s="24">
        <f>COUNTIFS('BIR Data Entry'!B:B,'Child Enrollment'!B81,'BIR Data Entry'!C:C,$X$2)</f>
        <v>0</v>
      </c>
      <c r="Y82" s="24">
        <f>COUNTIFS('BIR Data Entry'!B:B,'Child Enrollment'!B81,'BIR Data Entry'!C:C,$Y$2)</f>
        <v>0</v>
      </c>
      <c r="Z82" s="24">
        <f>COUNTIFS('BIR Data Entry'!B:B,'Child Enrollment'!B81,'BIR Data Entry'!C:C,$Z$2)</f>
        <v>0</v>
      </c>
      <c r="AA82" s="239">
        <f>COUNTIFS('BIR Data Entry'!B:B,'Child Enrollment'!B81,'BIR Data Entry'!C:C,$AA$2)</f>
        <v>0</v>
      </c>
      <c r="AB82" s="68">
        <f t="shared" si="91"/>
        <v>0</v>
      </c>
      <c r="AC82" s="249">
        <f>'Child Enrollment'!C81</f>
        <v>0</v>
      </c>
      <c r="AD82" s="1">
        <f>'Child Enrollment'!D81</f>
        <v>0</v>
      </c>
      <c r="AE82" s="249">
        <f>'Child Enrollment'!E81</f>
        <v>0</v>
      </c>
      <c r="AF82" s="249">
        <f>'Child Enrollment'!F81</f>
        <v>0</v>
      </c>
      <c r="AG82" s="249" t="str">
        <f>IF('Child Enrollment'!F81="Not Hispanic or Latino", 'Child Enrollment'!G81, "")</f>
        <v/>
      </c>
      <c r="AI82" s="310">
        <f t="shared" si="112"/>
        <v>0</v>
      </c>
      <c r="AJ82" s="1">
        <f>COUNTIFS('BIR Data Entry'!$B$2:$B$1001,AI82,'BIR Data Entry'!$Y$2:$Y$1001,"&gt;0")</f>
        <v>0</v>
      </c>
      <c r="AK82" s="1">
        <f>COUNTIFS('BIR Data Entry'!$B$2:$B$1001,AI82,'BIR Data Entry'!$V$2:$V$1001,"&gt;0")</f>
        <v>0</v>
      </c>
      <c r="AL82" s="1">
        <f>COUNTIFS('BIR Data Entry'!$B$2:$B$1001,AI82,'BIR Data Entry'!$Z$2:$Z$1001,"&gt;0")</f>
        <v>0</v>
      </c>
      <c r="AM82" s="312">
        <f t="shared" si="113"/>
        <v>0</v>
      </c>
      <c r="AN82" s="1">
        <f t="shared" si="114"/>
        <v>0</v>
      </c>
      <c r="AO82" s="1">
        <f t="shared" si="115"/>
        <v>0</v>
      </c>
      <c r="AP82" s="1">
        <f t="shared" si="116"/>
        <v>0</v>
      </c>
      <c r="AQ82" s="1" t="str">
        <f t="shared" si="117"/>
        <v/>
      </c>
      <c r="BD82" t="str">
        <f t="shared" si="95"/>
        <v>Teacher contact family</v>
      </c>
      <c r="BE82" s="1">
        <f>COUNTIFS('BIR Data Entry'!$J:$J,'Do Not Use'!$BD82,'BIR Data Entry'!$C:$C,'Do Not Use'!$BE$69)</f>
        <v>0</v>
      </c>
      <c r="BF82" s="1">
        <f>COUNTIFS('BIR Data Entry'!$J:$J,'Do Not Use'!$BD82,'BIR Data Entry'!$C:$C,'Do Not Use'!$BF$69)</f>
        <v>0</v>
      </c>
      <c r="BG82" s="1">
        <f>COUNTIFS('BIR Data Entry'!$J:$J,'Do Not Use'!$BD82,'BIR Data Entry'!$C:$C,'Do Not Use'!$BG$69)</f>
        <v>0</v>
      </c>
      <c r="BH82" s="1">
        <f>COUNTIFS('BIR Data Entry'!$J:$J,'Do Not Use'!$BD82,'BIR Data Entry'!$C:$C,'Do Not Use'!$BH$69)</f>
        <v>0</v>
      </c>
      <c r="BI82" s="1">
        <f>COUNTIFS('BIR Data Entry'!$J:$J,'Do Not Use'!$BD82,'BIR Data Entry'!$C:$C,'Do Not Use'!$BI$69)</f>
        <v>0</v>
      </c>
      <c r="BJ82" s="1">
        <f>COUNTIFS('BIR Data Entry'!$J:$J,'Do Not Use'!$BD82,'BIR Data Entry'!$C:$C,'Do Not Use'!$BJ$69)</f>
        <v>0</v>
      </c>
      <c r="BK82" s="1">
        <f>COUNTIFS('BIR Data Entry'!$J:$J,'Do Not Use'!$BD82,'BIR Data Entry'!$C:$C,'Do Not Use'!$BK$69)</f>
        <v>0</v>
      </c>
      <c r="BL82" s="1">
        <f>COUNTIFS('BIR Data Entry'!$J:$J,'Do Not Use'!$BD82,'BIR Data Entry'!$C:$C,'Do Not Use'!$BL$69)</f>
        <v>0</v>
      </c>
      <c r="BM82" s="1">
        <f>COUNTIFS('BIR Data Entry'!$J:$J,'Do Not Use'!$BD82,'BIR Data Entry'!$C:$C,'Do Not Use'!$BM$69)</f>
        <v>0</v>
      </c>
      <c r="BN82" s="1">
        <f>COUNTIFS('BIR Data Entry'!$J:$J,'Do Not Use'!$BD82,'BIR Data Entry'!$C:$C,'Do Not Use'!$BN$69)</f>
        <v>0</v>
      </c>
      <c r="BO82" s="1">
        <f>COUNTIFS('BIR Data Entry'!$J:$J,'Do Not Use'!$BD82,'BIR Data Entry'!$C:$C,'Do Not Use'!$BO$69)</f>
        <v>0</v>
      </c>
      <c r="BP82" s="1">
        <f>COUNTIFS('BIR Data Entry'!$J:$J,'Do Not Use'!$BD82,'BIR Data Entry'!$C:$C,'Do Not Use'!$BP$69)</f>
        <v>0</v>
      </c>
      <c r="BQ82" s="82">
        <f t="shared" si="96"/>
        <v>0</v>
      </c>
      <c r="BS82" t="str">
        <f t="shared" si="97"/>
        <v>Teacher contact family</v>
      </c>
      <c r="BT82" s="86" t="e">
        <f t="shared" si="98"/>
        <v>#DIV/0!</v>
      </c>
      <c r="BU82" s="86" t="e">
        <f t="shared" si="99"/>
        <v>#DIV/0!</v>
      </c>
      <c r="BV82" s="86" t="e">
        <f t="shared" si="100"/>
        <v>#DIV/0!</v>
      </c>
      <c r="BW82" s="86" t="e">
        <f t="shared" si="101"/>
        <v>#DIV/0!</v>
      </c>
      <c r="BX82" s="86" t="e">
        <f t="shared" si="102"/>
        <v>#DIV/0!</v>
      </c>
      <c r="BY82" s="86" t="e">
        <f t="shared" si="103"/>
        <v>#DIV/0!</v>
      </c>
      <c r="BZ82" s="86" t="e">
        <f t="shared" si="104"/>
        <v>#DIV/0!</v>
      </c>
      <c r="CA82" s="86" t="e">
        <f t="shared" si="105"/>
        <v>#DIV/0!</v>
      </c>
      <c r="CB82" s="86" t="e">
        <f t="shared" si="106"/>
        <v>#DIV/0!</v>
      </c>
      <c r="CC82" s="86" t="e">
        <f t="shared" si="107"/>
        <v>#DIV/0!</v>
      </c>
      <c r="CD82" s="86" t="e">
        <f t="shared" si="108"/>
        <v>#DIV/0!</v>
      </c>
      <c r="CE82" s="86" t="e">
        <f t="shared" si="109"/>
        <v>#DIV/0!</v>
      </c>
    </row>
    <row r="83" spans="15:83" x14ac:dyDescent="0.25">
      <c r="O83" s="335">
        <f>'Child Enrollment'!B82</f>
        <v>0</v>
      </c>
      <c r="P83" s="25">
        <f>COUNTIFS('BIR Data Entry'!B:B,'Child Enrollment'!B82,'BIR Data Entry'!C:C,$P$2)</f>
        <v>0</v>
      </c>
      <c r="Q83" s="24">
        <f>COUNTIFS('BIR Data Entry'!B:B,'Child Enrollment'!B82,'BIR Data Entry'!C:C,$Q$2)</f>
        <v>0</v>
      </c>
      <c r="R83" s="24">
        <f>COUNTIFS('BIR Data Entry'!B:B,'Child Enrollment'!B82,'BIR Data Entry'!C:C,$R$2)</f>
        <v>0</v>
      </c>
      <c r="S83" s="24">
        <f>COUNTIFS('BIR Data Entry'!B:B,'Child Enrollment'!B82,'BIR Data Entry'!C:C,$S$2)</f>
        <v>0</v>
      </c>
      <c r="T83" s="24">
        <f>COUNTIFS('BIR Data Entry'!B:B,'Child Enrollment'!B82,'BIR Data Entry'!C:C,$T$2)</f>
        <v>0</v>
      </c>
      <c r="U83" s="24">
        <f>COUNTIFS('BIR Data Entry'!B:B,'Child Enrollment'!B82,'BIR Data Entry'!C:C,$U$2)</f>
        <v>0</v>
      </c>
      <c r="V83" s="24">
        <f>COUNTIFS('BIR Data Entry'!B:B,'Child Enrollment'!B82,'BIR Data Entry'!C:C,$V$2)</f>
        <v>0</v>
      </c>
      <c r="W83" s="24">
        <f>COUNTIFS('BIR Data Entry'!B:B,'Child Enrollment'!B82,'BIR Data Entry'!C:C,$W$2)</f>
        <v>0</v>
      </c>
      <c r="X83" s="24">
        <f>COUNTIFS('BIR Data Entry'!B:B,'Child Enrollment'!B82,'BIR Data Entry'!C:C,$X$2)</f>
        <v>0</v>
      </c>
      <c r="Y83" s="24">
        <f>COUNTIFS('BIR Data Entry'!B:B,'Child Enrollment'!B82,'BIR Data Entry'!C:C,$Y$2)</f>
        <v>0</v>
      </c>
      <c r="Z83" s="24">
        <f>COUNTIFS('BIR Data Entry'!B:B,'Child Enrollment'!B82,'BIR Data Entry'!C:C,$Z$2)</f>
        <v>0</v>
      </c>
      <c r="AA83" s="239">
        <f>COUNTIFS('BIR Data Entry'!B:B,'Child Enrollment'!B82,'BIR Data Entry'!C:C,$AA$2)</f>
        <v>0</v>
      </c>
      <c r="AB83" s="68">
        <f t="shared" si="91"/>
        <v>0</v>
      </c>
      <c r="AC83" s="249">
        <f>'Child Enrollment'!C82</f>
        <v>0</v>
      </c>
      <c r="AD83" s="1">
        <f>'Child Enrollment'!D82</f>
        <v>0</v>
      </c>
      <c r="AE83" s="249">
        <f>'Child Enrollment'!E82</f>
        <v>0</v>
      </c>
      <c r="AF83" s="249">
        <f>'Child Enrollment'!F82</f>
        <v>0</v>
      </c>
      <c r="AG83" s="249" t="str">
        <f>IF('Child Enrollment'!F82="Not Hispanic or Latino", 'Child Enrollment'!G82, "")</f>
        <v/>
      </c>
      <c r="AI83" s="310">
        <f t="shared" si="112"/>
        <v>0</v>
      </c>
      <c r="AJ83" s="1">
        <f>COUNTIFS('BIR Data Entry'!$B$2:$B$1001,AI83,'BIR Data Entry'!$Y$2:$Y$1001,"&gt;0")</f>
        <v>0</v>
      </c>
      <c r="AK83" s="1">
        <f>COUNTIFS('BIR Data Entry'!$B$2:$B$1001,AI83,'BIR Data Entry'!$V$2:$V$1001,"&gt;0")</f>
        <v>0</v>
      </c>
      <c r="AL83" s="1">
        <f>COUNTIFS('BIR Data Entry'!$B$2:$B$1001,AI83,'BIR Data Entry'!$Z$2:$Z$1001,"&gt;0")</f>
        <v>0</v>
      </c>
      <c r="AM83" s="312">
        <f t="shared" si="113"/>
        <v>0</v>
      </c>
      <c r="AN83" s="1">
        <f t="shared" si="114"/>
        <v>0</v>
      </c>
      <c r="AO83" s="1">
        <f t="shared" si="115"/>
        <v>0</v>
      </c>
      <c r="AP83" s="1">
        <f t="shared" si="116"/>
        <v>0</v>
      </c>
      <c r="AQ83" s="1" t="str">
        <f t="shared" si="117"/>
        <v/>
      </c>
      <c r="BD83" t="str">
        <f t="shared" si="95"/>
        <v>Time in a different classroom or adult outside of classroom</v>
      </c>
      <c r="BE83" s="1">
        <f>COUNTIFS('BIR Data Entry'!$J:$J,'Do Not Use'!$BD83,'BIR Data Entry'!$C:$C,'Do Not Use'!$BE$69)</f>
        <v>0</v>
      </c>
      <c r="BF83" s="1">
        <f>COUNTIFS('BIR Data Entry'!$J:$J,'Do Not Use'!$BD83,'BIR Data Entry'!$C:$C,'Do Not Use'!$BF$69)</f>
        <v>0</v>
      </c>
      <c r="BG83" s="1">
        <f>COUNTIFS('BIR Data Entry'!$J:$J,'Do Not Use'!$BD83,'BIR Data Entry'!$C:$C,'Do Not Use'!$BG$69)</f>
        <v>0</v>
      </c>
      <c r="BH83" s="1">
        <f>COUNTIFS('BIR Data Entry'!$J:$J,'Do Not Use'!$BD83,'BIR Data Entry'!$C:$C,'Do Not Use'!$BH$69)</f>
        <v>0</v>
      </c>
      <c r="BI83" s="1">
        <f>COUNTIFS('BIR Data Entry'!$J:$J,'Do Not Use'!$BD83,'BIR Data Entry'!$C:$C,'Do Not Use'!$BI$69)</f>
        <v>0</v>
      </c>
      <c r="BJ83" s="1">
        <f>COUNTIFS('BIR Data Entry'!$J:$J,'Do Not Use'!$BD83,'BIR Data Entry'!$C:$C,'Do Not Use'!$BJ$69)</f>
        <v>0</v>
      </c>
      <c r="BK83" s="1">
        <f>COUNTIFS('BIR Data Entry'!$J:$J,'Do Not Use'!$BD83,'BIR Data Entry'!$C:$C,'Do Not Use'!$BK$69)</f>
        <v>0</v>
      </c>
      <c r="BL83" s="1">
        <f>COUNTIFS('BIR Data Entry'!$J:$J,'Do Not Use'!$BD83,'BIR Data Entry'!$C:$C,'Do Not Use'!$BL$69)</f>
        <v>0</v>
      </c>
      <c r="BM83" s="1">
        <f>COUNTIFS('BIR Data Entry'!$J:$J,'Do Not Use'!$BD83,'BIR Data Entry'!$C:$C,'Do Not Use'!$BM$69)</f>
        <v>0</v>
      </c>
      <c r="BN83" s="1">
        <f>COUNTIFS('BIR Data Entry'!$J:$J,'Do Not Use'!$BD83,'BIR Data Entry'!$C:$C,'Do Not Use'!$BN$69)</f>
        <v>0</v>
      </c>
      <c r="BO83" s="1">
        <f>COUNTIFS('BIR Data Entry'!$J:$J,'Do Not Use'!$BD83,'BIR Data Entry'!$C:$C,'Do Not Use'!$BO$69)</f>
        <v>0</v>
      </c>
      <c r="BP83" s="1">
        <f>COUNTIFS('BIR Data Entry'!$J:$J,'Do Not Use'!$BD83,'BIR Data Entry'!$C:$C,'Do Not Use'!$BP$69)</f>
        <v>0</v>
      </c>
      <c r="BQ83" s="82">
        <f t="shared" si="96"/>
        <v>0</v>
      </c>
      <c r="BS83" t="str">
        <f t="shared" si="97"/>
        <v>Time in a different classroom or adult outside of classroom</v>
      </c>
      <c r="BT83" s="86" t="e">
        <f t="shared" si="98"/>
        <v>#DIV/0!</v>
      </c>
      <c r="BU83" s="86" t="e">
        <f t="shared" si="99"/>
        <v>#DIV/0!</v>
      </c>
      <c r="BV83" s="86" t="e">
        <f t="shared" si="100"/>
        <v>#DIV/0!</v>
      </c>
      <c r="BW83" s="86" t="e">
        <f t="shared" si="101"/>
        <v>#DIV/0!</v>
      </c>
      <c r="BX83" s="86" t="e">
        <f t="shared" si="102"/>
        <v>#DIV/0!</v>
      </c>
      <c r="BY83" s="86" t="e">
        <f t="shared" si="103"/>
        <v>#DIV/0!</v>
      </c>
      <c r="BZ83" s="86" t="e">
        <f t="shared" si="104"/>
        <v>#DIV/0!</v>
      </c>
      <c r="CA83" s="86" t="e">
        <f t="shared" si="105"/>
        <v>#DIV/0!</v>
      </c>
      <c r="CB83" s="86" t="e">
        <f t="shared" si="106"/>
        <v>#DIV/0!</v>
      </c>
      <c r="CC83" s="86" t="e">
        <f t="shared" si="107"/>
        <v>#DIV/0!</v>
      </c>
      <c r="CD83" s="86" t="e">
        <f t="shared" si="108"/>
        <v>#DIV/0!</v>
      </c>
      <c r="CE83" s="86" t="e">
        <f t="shared" si="109"/>
        <v>#DIV/0!</v>
      </c>
    </row>
    <row r="84" spans="15:83" x14ac:dyDescent="0.25">
      <c r="O84" s="335">
        <f>'Child Enrollment'!B83</f>
        <v>0</v>
      </c>
      <c r="P84" s="25">
        <f>COUNTIFS('BIR Data Entry'!B:B,'Child Enrollment'!B83,'BIR Data Entry'!C:C,$P$2)</f>
        <v>0</v>
      </c>
      <c r="Q84" s="24">
        <f>COUNTIFS('BIR Data Entry'!B:B,'Child Enrollment'!B83,'BIR Data Entry'!C:C,$Q$2)</f>
        <v>0</v>
      </c>
      <c r="R84" s="24">
        <f>COUNTIFS('BIR Data Entry'!B:B,'Child Enrollment'!B83,'BIR Data Entry'!C:C,$R$2)</f>
        <v>0</v>
      </c>
      <c r="S84" s="24">
        <f>COUNTIFS('BIR Data Entry'!B:B,'Child Enrollment'!B83,'BIR Data Entry'!C:C,$S$2)</f>
        <v>0</v>
      </c>
      <c r="T84" s="24">
        <f>COUNTIFS('BIR Data Entry'!B:B,'Child Enrollment'!B83,'BIR Data Entry'!C:C,$T$2)</f>
        <v>0</v>
      </c>
      <c r="U84" s="24">
        <f>COUNTIFS('BIR Data Entry'!B:B,'Child Enrollment'!B83,'BIR Data Entry'!C:C,$U$2)</f>
        <v>0</v>
      </c>
      <c r="V84" s="24">
        <f>COUNTIFS('BIR Data Entry'!B:B,'Child Enrollment'!B83,'BIR Data Entry'!C:C,$V$2)</f>
        <v>0</v>
      </c>
      <c r="W84" s="24">
        <f>COUNTIFS('BIR Data Entry'!B:B,'Child Enrollment'!B83,'BIR Data Entry'!C:C,$W$2)</f>
        <v>0</v>
      </c>
      <c r="X84" s="24">
        <f>COUNTIFS('BIR Data Entry'!B:B,'Child Enrollment'!B83,'BIR Data Entry'!C:C,$X$2)</f>
        <v>0</v>
      </c>
      <c r="Y84" s="24">
        <f>COUNTIFS('BIR Data Entry'!B:B,'Child Enrollment'!B83,'BIR Data Entry'!C:C,$Y$2)</f>
        <v>0</v>
      </c>
      <c r="Z84" s="24">
        <f>COUNTIFS('BIR Data Entry'!B:B,'Child Enrollment'!B83,'BIR Data Entry'!C:C,$Z$2)</f>
        <v>0</v>
      </c>
      <c r="AA84" s="239">
        <f>COUNTIFS('BIR Data Entry'!B:B,'Child Enrollment'!B83,'BIR Data Entry'!C:C,$AA$2)</f>
        <v>0</v>
      </c>
      <c r="AB84" s="68">
        <f t="shared" si="91"/>
        <v>0</v>
      </c>
      <c r="AC84" s="249">
        <f>'Child Enrollment'!C83</f>
        <v>0</v>
      </c>
      <c r="AD84" s="1">
        <f>'Child Enrollment'!D83</f>
        <v>0</v>
      </c>
      <c r="AE84" s="249">
        <f>'Child Enrollment'!E83</f>
        <v>0</v>
      </c>
      <c r="AF84" s="249">
        <f>'Child Enrollment'!F83</f>
        <v>0</v>
      </c>
      <c r="AG84" s="249" t="str">
        <f>IF('Child Enrollment'!F83="Not Hispanic or Latino", 'Child Enrollment'!G83, "")</f>
        <v/>
      </c>
      <c r="AI84" s="310">
        <f t="shared" si="112"/>
        <v>0</v>
      </c>
      <c r="AJ84" s="1">
        <f>COUNTIFS('BIR Data Entry'!$B$2:$B$1001,AI84,'BIR Data Entry'!$Y$2:$Y$1001,"&gt;0")</f>
        <v>0</v>
      </c>
      <c r="AK84" s="1">
        <f>COUNTIFS('BIR Data Entry'!$B$2:$B$1001,AI84,'BIR Data Entry'!$V$2:$V$1001,"&gt;0")</f>
        <v>0</v>
      </c>
      <c r="AL84" s="1">
        <f>COUNTIFS('BIR Data Entry'!$B$2:$B$1001,AI84,'BIR Data Entry'!$Z$2:$Z$1001,"&gt;0")</f>
        <v>0</v>
      </c>
      <c r="AM84" s="312">
        <f t="shared" si="113"/>
        <v>0</v>
      </c>
      <c r="AN84" s="1">
        <f t="shared" si="114"/>
        <v>0</v>
      </c>
      <c r="AO84" s="1">
        <f t="shared" si="115"/>
        <v>0</v>
      </c>
      <c r="AP84" s="1">
        <f t="shared" si="116"/>
        <v>0</v>
      </c>
      <c r="AQ84" s="1" t="str">
        <f t="shared" si="117"/>
        <v/>
      </c>
      <c r="BD84" t="str">
        <f t="shared" si="95"/>
        <v>Time out</v>
      </c>
      <c r="BE84" s="1">
        <f>COUNTIFS('BIR Data Entry'!$J:$J,'Do Not Use'!$BD84,'BIR Data Entry'!$C:$C,'Do Not Use'!$BE$69)</f>
        <v>0</v>
      </c>
      <c r="BF84" s="1">
        <f>COUNTIFS('BIR Data Entry'!$J:$J,'Do Not Use'!$BD84,'BIR Data Entry'!$C:$C,'Do Not Use'!$BF$69)</f>
        <v>0</v>
      </c>
      <c r="BG84" s="1">
        <f>COUNTIFS('BIR Data Entry'!$J:$J,'Do Not Use'!$BD84,'BIR Data Entry'!$C:$C,'Do Not Use'!$BG$69)</f>
        <v>0</v>
      </c>
      <c r="BH84" s="1">
        <f>COUNTIFS('BIR Data Entry'!$J:$J,'Do Not Use'!$BD84,'BIR Data Entry'!$C:$C,'Do Not Use'!$BH$69)</f>
        <v>0</v>
      </c>
      <c r="BI84" s="1">
        <f>COUNTIFS('BIR Data Entry'!$J:$J,'Do Not Use'!$BD84,'BIR Data Entry'!$C:$C,'Do Not Use'!$BI$69)</f>
        <v>0</v>
      </c>
      <c r="BJ84" s="1">
        <f>COUNTIFS('BIR Data Entry'!$J:$J,'Do Not Use'!$BD84,'BIR Data Entry'!$C:$C,'Do Not Use'!$BJ$69)</f>
        <v>0</v>
      </c>
      <c r="BK84" s="1">
        <f>COUNTIFS('BIR Data Entry'!$J:$J,'Do Not Use'!$BD84,'BIR Data Entry'!$C:$C,'Do Not Use'!$BK$69)</f>
        <v>0</v>
      </c>
      <c r="BL84" s="1">
        <f>COUNTIFS('BIR Data Entry'!$J:$J,'Do Not Use'!$BD84,'BIR Data Entry'!$C:$C,'Do Not Use'!$BL$69)</f>
        <v>0</v>
      </c>
      <c r="BM84" s="1">
        <f>COUNTIFS('BIR Data Entry'!$J:$J,'Do Not Use'!$BD84,'BIR Data Entry'!$C:$C,'Do Not Use'!$BM$69)</f>
        <v>0</v>
      </c>
      <c r="BN84" s="1">
        <f>COUNTIFS('BIR Data Entry'!$J:$J,'Do Not Use'!$BD84,'BIR Data Entry'!$C:$C,'Do Not Use'!$BN$69)</f>
        <v>0</v>
      </c>
      <c r="BO84" s="1">
        <f>COUNTIFS('BIR Data Entry'!$J:$J,'Do Not Use'!$BD84,'BIR Data Entry'!$C:$C,'Do Not Use'!$BO$69)</f>
        <v>0</v>
      </c>
      <c r="BP84" s="1">
        <f>COUNTIFS('BIR Data Entry'!$J:$J,'Do Not Use'!$BD84,'BIR Data Entry'!$C:$C,'Do Not Use'!$BP$69)</f>
        <v>0</v>
      </c>
      <c r="BQ84" s="82">
        <f t="shared" si="96"/>
        <v>0</v>
      </c>
      <c r="BS84" t="str">
        <f t="shared" si="97"/>
        <v>Time out</v>
      </c>
      <c r="BT84" s="86" t="e">
        <f t="shared" si="98"/>
        <v>#DIV/0!</v>
      </c>
      <c r="BU84" s="86" t="e">
        <f t="shared" si="99"/>
        <v>#DIV/0!</v>
      </c>
      <c r="BV84" s="86" t="e">
        <f t="shared" si="100"/>
        <v>#DIV/0!</v>
      </c>
      <c r="BW84" s="86" t="e">
        <f t="shared" si="101"/>
        <v>#DIV/0!</v>
      </c>
      <c r="BX84" s="86" t="e">
        <f t="shared" si="102"/>
        <v>#DIV/0!</v>
      </c>
      <c r="BY84" s="86" t="e">
        <f t="shared" si="103"/>
        <v>#DIV/0!</v>
      </c>
      <c r="BZ84" s="86" t="e">
        <f t="shared" si="104"/>
        <v>#DIV/0!</v>
      </c>
      <c r="CA84" s="86" t="e">
        <f t="shared" si="105"/>
        <v>#DIV/0!</v>
      </c>
      <c r="CB84" s="86" t="e">
        <f t="shared" si="106"/>
        <v>#DIV/0!</v>
      </c>
      <c r="CC84" s="86" t="e">
        <f t="shared" si="107"/>
        <v>#DIV/0!</v>
      </c>
      <c r="CD84" s="86" t="e">
        <f t="shared" si="108"/>
        <v>#DIV/0!</v>
      </c>
      <c r="CE84" s="86" t="e">
        <f t="shared" si="109"/>
        <v>#DIV/0!</v>
      </c>
    </row>
    <row r="85" spans="15:83" x14ac:dyDescent="0.25">
      <c r="O85" s="335">
        <f>'Child Enrollment'!B84</f>
        <v>0</v>
      </c>
      <c r="P85" s="25">
        <f>COUNTIFS('BIR Data Entry'!B:B,'Child Enrollment'!B84,'BIR Data Entry'!C:C,$P$2)</f>
        <v>0</v>
      </c>
      <c r="Q85" s="24">
        <f>COUNTIFS('BIR Data Entry'!B:B,'Child Enrollment'!B84,'BIR Data Entry'!C:C,$Q$2)</f>
        <v>0</v>
      </c>
      <c r="R85" s="24">
        <f>COUNTIFS('BIR Data Entry'!B:B,'Child Enrollment'!B84,'BIR Data Entry'!C:C,$R$2)</f>
        <v>0</v>
      </c>
      <c r="S85" s="24">
        <f>COUNTIFS('BIR Data Entry'!B:B,'Child Enrollment'!B84,'BIR Data Entry'!C:C,$S$2)</f>
        <v>0</v>
      </c>
      <c r="T85" s="24">
        <f>COUNTIFS('BIR Data Entry'!B:B,'Child Enrollment'!B84,'BIR Data Entry'!C:C,$T$2)</f>
        <v>0</v>
      </c>
      <c r="U85" s="24">
        <f>COUNTIFS('BIR Data Entry'!B:B,'Child Enrollment'!B84,'BIR Data Entry'!C:C,$U$2)</f>
        <v>0</v>
      </c>
      <c r="V85" s="24">
        <f>COUNTIFS('BIR Data Entry'!B:B,'Child Enrollment'!B84,'BIR Data Entry'!C:C,$V$2)</f>
        <v>0</v>
      </c>
      <c r="W85" s="24">
        <f>COUNTIFS('BIR Data Entry'!B:B,'Child Enrollment'!B84,'BIR Data Entry'!C:C,$W$2)</f>
        <v>0</v>
      </c>
      <c r="X85" s="24">
        <f>COUNTIFS('BIR Data Entry'!B:B,'Child Enrollment'!B84,'BIR Data Entry'!C:C,$X$2)</f>
        <v>0</v>
      </c>
      <c r="Y85" s="24">
        <f>COUNTIFS('BIR Data Entry'!B:B,'Child Enrollment'!B84,'BIR Data Entry'!C:C,$Y$2)</f>
        <v>0</v>
      </c>
      <c r="Z85" s="24">
        <f>COUNTIFS('BIR Data Entry'!B:B,'Child Enrollment'!B84,'BIR Data Entry'!C:C,$Z$2)</f>
        <v>0</v>
      </c>
      <c r="AA85" s="239">
        <f>COUNTIFS('BIR Data Entry'!B:B,'Child Enrollment'!B84,'BIR Data Entry'!C:C,$AA$2)</f>
        <v>0</v>
      </c>
      <c r="AB85" s="68">
        <f t="shared" si="91"/>
        <v>0</v>
      </c>
      <c r="AC85" s="249">
        <f>'Child Enrollment'!C84</f>
        <v>0</v>
      </c>
      <c r="AD85" s="1">
        <f>'Child Enrollment'!D84</f>
        <v>0</v>
      </c>
      <c r="AE85" s="249">
        <f>'Child Enrollment'!E84</f>
        <v>0</v>
      </c>
      <c r="AF85" s="249">
        <f>'Child Enrollment'!F84</f>
        <v>0</v>
      </c>
      <c r="AG85" s="249" t="str">
        <f>IF('Child Enrollment'!F84="Not Hispanic or Latino", 'Child Enrollment'!G84, "")</f>
        <v/>
      </c>
      <c r="AI85" s="310">
        <f t="shared" si="112"/>
        <v>0</v>
      </c>
      <c r="AJ85" s="1">
        <f>COUNTIFS('BIR Data Entry'!$B$2:$B$1001,AI85,'BIR Data Entry'!$Y$2:$Y$1001,"&gt;0")</f>
        <v>0</v>
      </c>
      <c r="AK85" s="1">
        <f>COUNTIFS('BIR Data Entry'!$B$2:$B$1001,AI85,'BIR Data Entry'!$V$2:$V$1001,"&gt;0")</f>
        <v>0</v>
      </c>
      <c r="AL85" s="1">
        <f>COUNTIFS('BIR Data Entry'!$B$2:$B$1001,AI85,'BIR Data Entry'!$Z$2:$Z$1001,"&gt;0")</f>
        <v>0</v>
      </c>
      <c r="AM85" s="312">
        <f t="shared" si="113"/>
        <v>0</v>
      </c>
      <c r="AN85" s="1">
        <f t="shared" si="114"/>
        <v>0</v>
      </c>
      <c r="AO85" s="1">
        <f t="shared" si="115"/>
        <v>0</v>
      </c>
      <c r="AP85" s="1">
        <f t="shared" si="116"/>
        <v>0</v>
      </c>
      <c r="AQ85" s="1" t="str">
        <f t="shared" si="117"/>
        <v/>
      </c>
      <c r="BD85" t="str">
        <f t="shared" si="95"/>
        <v>Time with a teacher</v>
      </c>
      <c r="BE85" s="1">
        <f>COUNTIFS('BIR Data Entry'!$J:$J,'Do Not Use'!$BD85,'BIR Data Entry'!$C:$C,'Do Not Use'!$BE$69)</f>
        <v>0</v>
      </c>
      <c r="BF85" s="1">
        <f>COUNTIFS('BIR Data Entry'!$J:$J,'Do Not Use'!$BD85,'BIR Data Entry'!$C:$C,'Do Not Use'!$BF$69)</f>
        <v>0</v>
      </c>
      <c r="BG85" s="1">
        <f>COUNTIFS('BIR Data Entry'!$J:$J,'Do Not Use'!$BD85,'BIR Data Entry'!$C:$C,'Do Not Use'!$BG$69)</f>
        <v>0</v>
      </c>
      <c r="BH85" s="1">
        <f>COUNTIFS('BIR Data Entry'!$J:$J,'Do Not Use'!$BD85,'BIR Data Entry'!$C:$C,'Do Not Use'!$BH$69)</f>
        <v>0</v>
      </c>
      <c r="BI85" s="1">
        <f>COUNTIFS('BIR Data Entry'!$J:$J,'Do Not Use'!$BD85,'BIR Data Entry'!$C:$C,'Do Not Use'!$BI$69)</f>
        <v>0</v>
      </c>
      <c r="BJ85" s="1">
        <f>COUNTIFS('BIR Data Entry'!$J:$J,'Do Not Use'!$BD85,'BIR Data Entry'!$C:$C,'Do Not Use'!$BJ$69)</f>
        <v>0</v>
      </c>
      <c r="BK85" s="1">
        <f>COUNTIFS('BIR Data Entry'!$J:$J,'Do Not Use'!$BD85,'BIR Data Entry'!$C:$C,'Do Not Use'!$BK$69)</f>
        <v>0</v>
      </c>
      <c r="BL85" s="1">
        <f>COUNTIFS('BIR Data Entry'!$J:$J,'Do Not Use'!$BD85,'BIR Data Entry'!$C:$C,'Do Not Use'!$BL$69)</f>
        <v>0</v>
      </c>
      <c r="BM85" s="1">
        <f>COUNTIFS('BIR Data Entry'!$J:$J,'Do Not Use'!$BD85,'BIR Data Entry'!$C:$C,'Do Not Use'!$BM$69)</f>
        <v>0</v>
      </c>
      <c r="BN85" s="1">
        <f>COUNTIFS('BIR Data Entry'!$J:$J,'Do Not Use'!$BD85,'BIR Data Entry'!$C:$C,'Do Not Use'!$BN$69)</f>
        <v>0</v>
      </c>
      <c r="BO85" s="1">
        <f>COUNTIFS('BIR Data Entry'!$J:$J,'Do Not Use'!$BD85,'BIR Data Entry'!$C:$C,'Do Not Use'!$BO$69)</f>
        <v>0</v>
      </c>
      <c r="BP85" s="1">
        <f>COUNTIFS('BIR Data Entry'!$J:$J,'Do Not Use'!$BD85,'BIR Data Entry'!$C:$C,'Do Not Use'!$BP$69)</f>
        <v>0</v>
      </c>
      <c r="BQ85" s="82">
        <f t="shared" si="96"/>
        <v>0</v>
      </c>
      <c r="BS85" t="str">
        <f t="shared" si="97"/>
        <v>Time with a teacher</v>
      </c>
      <c r="BT85" s="86" t="e">
        <f t="shared" si="98"/>
        <v>#DIV/0!</v>
      </c>
      <c r="BU85" s="86" t="e">
        <f t="shared" si="99"/>
        <v>#DIV/0!</v>
      </c>
      <c r="BV85" s="86" t="e">
        <f t="shared" si="100"/>
        <v>#DIV/0!</v>
      </c>
      <c r="BW85" s="86" t="e">
        <f t="shared" si="101"/>
        <v>#DIV/0!</v>
      </c>
      <c r="BX85" s="86" t="e">
        <f t="shared" si="102"/>
        <v>#DIV/0!</v>
      </c>
      <c r="BY85" s="86" t="e">
        <f t="shared" si="103"/>
        <v>#DIV/0!</v>
      </c>
      <c r="BZ85" s="86" t="e">
        <f t="shared" si="104"/>
        <v>#DIV/0!</v>
      </c>
      <c r="CA85" s="86" t="e">
        <f t="shared" si="105"/>
        <v>#DIV/0!</v>
      </c>
      <c r="CB85" s="86" t="e">
        <f t="shared" si="106"/>
        <v>#DIV/0!</v>
      </c>
      <c r="CC85" s="86" t="e">
        <f t="shared" si="107"/>
        <v>#DIV/0!</v>
      </c>
      <c r="CD85" s="86" t="e">
        <f t="shared" si="108"/>
        <v>#DIV/0!</v>
      </c>
      <c r="CE85" s="86" t="e">
        <f t="shared" si="109"/>
        <v>#DIV/0!</v>
      </c>
    </row>
    <row r="86" spans="15:83" x14ac:dyDescent="0.25">
      <c r="O86" s="335">
        <f>'Child Enrollment'!B85</f>
        <v>0</v>
      </c>
      <c r="P86" s="25">
        <f>COUNTIFS('BIR Data Entry'!B:B,'Child Enrollment'!B85,'BIR Data Entry'!C:C,$P$2)</f>
        <v>0</v>
      </c>
      <c r="Q86" s="24">
        <f>COUNTIFS('BIR Data Entry'!B:B,'Child Enrollment'!B85,'BIR Data Entry'!C:C,$Q$2)</f>
        <v>0</v>
      </c>
      <c r="R86" s="24">
        <f>COUNTIFS('BIR Data Entry'!B:B,'Child Enrollment'!B85,'BIR Data Entry'!C:C,$R$2)</f>
        <v>0</v>
      </c>
      <c r="S86" s="24">
        <f>COUNTIFS('BIR Data Entry'!B:B,'Child Enrollment'!B85,'BIR Data Entry'!C:C,$S$2)</f>
        <v>0</v>
      </c>
      <c r="T86" s="24">
        <f>COUNTIFS('BIR Data Entry'!B:B,'Child Enrollment'!B85,'BIR Data Entry'!C:C,$T$2)</f>
        <v>0</v>
      </c>
      <c r="U86" s="24">
        <f>COUNTIFS('BIR Data Entry'!B:B,'Child Enrollment'!B85,'BIR Data Entry'!C:C,$U$2)</f>
        <v>0</v>
      </c>
      <c r="V86" s="24">
        <f>COUNTIFS('BIR Data Entry'!B:B,'Child Enrollment'!B85,'BIR Data Entry'!C:C,$V$2)</f>
        <v>0</v>
      </c>
      <c r="W86" s="24">
        <f>COUNTIFS('BIR Data Entry'!B:B,'Child Enrollment'!B85,'BIR Data Entry'!C:C,$W$2)</f>
        <v>0</v>
      </c>
      <c r="X86" s="24">
        <f>COUNTIFS('BIR Data Entry'!B:B,'Child Enrollment'!B85,'BIR Data Entry'!C:C,$X$2)</f>
        <v>0</v>
      </c>
      <c r="Y86" s="24">
        <f>COUNTIFS('BIR Data Entry'!B:B,'Child Enrollment'!B85,'BIR Data Entry'!C:C,$Y$2)</f>
        <v>0</v>
      </c>
      <c r="Z86" s="24">
        <f>COUNTIFS('BIR Data Entry'!B:B,'Child Enrollment'!B85,'BIR Data Entry'!C:C,$Z$2)</f>
        <v>0</v>
      </c>
      <c r="AA86" s="239">
        <f>COUNTIFS('BIR Data Entry'!B:B,'Child Enrollment'!B85,'BIR Data Entry'!C:C,$AA$2)</f>
        <v>0</v>
      </c>
      <c r="AB86" s="68">
        <f t="shared" si="91"/>
        <v>0</v>
      </c>
      <c r="AC86" s="249">
        <f>'Child Enrollment'!C85</f>
        <v>0</v>
      </c>
      <c r="AD86" s="1">
        <f>'Child Enrollment'!D85</f>
        <v>0</v>
      </c>
      <c r="AE86" s="249">
        <f>'Child Enrollment'!E85</f>
        <v>0</v>
      </c>
      <c r="AF86" s="249">
        <f>'Child Enrollment'!F85</f>
        <v>0</v>
      </c>
      <c r="AG86" s="249" t="str">
        <f>IF('Child Enrollment'!F85="Not Hispanic or Latino", 'Child Enrollment'!G85, "")</f>
        <v/>
      </c>
      <c r="AI86" s="310">
        <f t="shared" si="112"/>
        <v>0</v>
      </c>
      <c r="AJ86" s="1">
        <f>COUNTIFS('BIR Data Entry'!$B$2:$B$1001,AI86,'BIR Data Entry'!$Y$2:$Y$1001,"&gt;0")</f>
        <v>0</v>
      </c>
      <c r="AK86" s="1">
        <f>COUNTIFS('BIR Data Entry'!$B$2:$B$1001,AI86,'BIR Data Entry'!$V$2:$V$1001,"&gt;0")</f>
        <v>0</v>
      </c>
      <c r="AL86" s="1">
        <f>COUNTIFS('BIR Data Entry'!$B$2:$B$1001,AI86,'BIR Data Entry'!$Z$2:$Z$1001,"&gt;0")</f>
        <v>0</v>
      </c>
      <c r="AM86" s="312">
        <f t="shared" si="113"/>
        <v>0</v>
      </c>
      <c r="AN86" s="1">
        <f t="shared" si="114"/>
        <v>0</v>
      </c>
      <c r="AO86" s="1">
        <f t="shared" si="115"/>
        <v>0</v>
      </c>
      <c r="AP86" s="1">
        <f t="shared" si="116"/>
        <v>0</v>
      </c>
      <c r="AQ86" s="1" t="str">
        <f t="shared" si="117"/>
        <v/>
      </c>
      <c r="BD86" t="str">
        <f t="shared" si="95"/>
        <v>Verbal reminder</v>
      </c>
      <c r="BE86" s="1">
        <f>COUNTIFS('BIR Data Entry'!$J:$J,'Do Not Use'!$BD86,'BIR Data Entry'!$C:$C,'Do Not Use'!$BE$69)</f>
        <v>0</v>
      </c>
      <c r="BF86" s="1">
        <f>COUNTIFS('BIR Data Entry'!$J:$J,'Do Not Use'!$BD86,'BIR Data Entry'!$C:$C,'Do Not Use'!$BF$69)</f>
        <v>0</v>
      </c>
      <c r="BG86" s="1">
        <f>COUNTIFS('BIR Data Entry'!$J:$J,'Do Not Use'!$BD86,'BIR Data Entry'!$C:$C,'Do Not Use'!$BG$69)</f>
        <v>0</v>
      </c>
      <c r="BH86" s="1">
        <f>COUNTIFS('BIR Data Entry'!$J:$J,'Do Not Use'!$BD86,'BIR Data Entry'!$C:$C,'Do Not Use'!$BH$69)</f>
        <v>0</v>
      </c>
      <c r="BI86" s="1">
        <f>COUNTIFS('BIR Data Entry'!$J:$J,'Do Not Use'!$BD86,'BIR Data Entry'!$C:$C,'Do Not Use'!$BI$69)</f>
        <v>0</v>
      </c>
      <c r="BJ86" s="1">
        <f>COUNTIFS('BIR Data Entry'!$J:$J,'Do Not Use'!$BD86,'BIR Data Entry'!$C:$C,'Do Not Use'!$BJ$69)</f>
        <v>0</v>
      </c>
      <c r="BK86" s="1">
        <f>COUNTIFS('BIR Data Entry'!$J:$J,'Do Not Use'!$BD86,'BIR Data Entry'!$C:$C,'Do Not Use'!$BK$69)</f>
        <v>0</v>
      </c>
      <c r="BL86" s="1">
        <f>COUNTIFS('BIR Data Entry'!$J:$J,'Do Not Use'!$BD86,'BIR Data Entry'!$C:$C,'Do Not Use'!$BL$69)</f>
        <v>0</v>
      </c>
      <c r="BM86" s="1">
        <f>COUNTIFS('BIR Data Entry'!$J:$J,'Do Not Use'!$BD86,'BIR Data Entry'!$C:$C,'Do Not Use'!$BM$69)</f>
        <v>0</v>
      </c>
      <c r="BN86" s="1">
        <f>COUNTIFS('BIR Data Entry'!$J:$J,'Do Not Use'!$BD86,'BIR Data Entry'!$C:$C,'Do Not Use'!$BN$69)</f>
        <v>0</v>
      </c>
      <c r="BO86" s="1">
        <f>COUNTIFS('BIR Data Entry'!$J:$J,'Do Not Use'!$BD86,'BIR Data Entry'!$C:$C,'Do Not Use'!$BO$69)</f>
        <v>0</v>
      </c>
      <c r="BP86" s="1">
        <f>COUNTIFS('BIR Data Entry'!$J:$J,'Do Not Use'!$BD86,'BIR Data Entry'!$C:$C,'Do Not Use'!$BP$69)</f>
        <v>0</v>
      </c>
      <c r="BQ86" s="82">
        <f t="shared" si="96"/>
        <v>0</v>
      </c>
      <c r="BS86" t="str">
        <f t="shared" si="97"/>
        <v>Verbal reminder</v>
      </c>
      <c r="BT86" s="86" t="e">
        <f t="shared" si="98"/>
        <v>#DIV/0!</v>
      </c>
      <c r="BU86" s="86" t="e">
        <f t="shared" si="99"/>
        <v>#DIV/0!</v>
      </c>
      <c r="BV86" s="86" t="e">
        <f t="shared" si="100"/>
        <v>#DIV/0!</v>
      </c>
      <c r="BW86" s="86" t="e">
        <f t="shared" si="101"/>
        <v>#DIV/0!</v>
      </c>
      <c r="BX86" s="86" t="e">
        <f t="shared" si="102"/>
        <v>#DIV/0!</v>
      </c>
      <c r="BY86" s="86" t="e">
        <f t="shared" si="103"/>
        <v>#DIV/0!</v>
      </c>
      <c r="BZ86" s="86" t="e">
        <f t="shared" si="104"/>
        <v>#DIV/0!</v>
      </c>
      <c r="CA86" s="86" t="e">
        <f t="shared" si="105"/>
        <v>#DIV/0!</v>
      </c>
      <c r="CB86" s="86" t="e">
        <f t="shared" si="106"/>
        <v>#DIV/0!</v>
      </c>
      <c r="CC86" s="86" t="e">
        <f t="shared" si="107"/>
        <v>#DIV/0!</v>
      </c>
      <c r="CD86" s="86" t="e">
        <f t="shared" si="108"/>
        <v>#DIV/0!</v>
      </c>
      <c r="CE86" s="86" t="e">
        <f t="shared" si="109"/>
        <v>#DIV/0!</v>
      </c>
    </row>
    <row r="87" spans="15:83" x14ac:dyDescent="0.25">
      <c r="O87" s="335">
        <f>'Child Enrollment'!B86</f>
        <v>0</v>
      </c>
      <c r="P87" s="25">
        <f>COUNTIFS('BIR Data Entry'!B:B,'Child Enrollment'!B86,'BIR Data Entry'!C:C,$P$2)</f>
        <v>0</v>
      </c>
      <c r="Q87" s="24">
        <f>COUNTIFS('BIR Data Entry'!B:B,'Child Enrollment'!B86,'BIR Data Entry'!C:C,$Q$2)</f>
        <v>0</v>
      </c>
      <c r="R87" s="24">
        <f>COUNTIFS('BIR Data Entry'!B:B,'Child Enrollment'!B86,'BIR Data Entry'!C:C,$R$2)</f>
        <v>0</v>
      </c>
      <c r="S87" s="24">
        <f>COUNTIFS('BIR Data Entry'!B:B,'Child Enrollment'!B86,'BIR Data Entry'!C:C,$S$2)</f>
        <v>0</v>
      </c>
      <c r="T87" s="24">
        <f>COUNTIFS('BIR Data Entry'!B:B,'Child Enrollment'!B86,'BIR Data Entry'!C:C,$T$2)</f>
        <v>0</v>
      </c>
      <c r="U87" s="24">
        <f>COUNTIFS('BIR Data Entry'!B:B,'Child Enrollment'!B86,'BIR Data Entry'!C:C,$U$2)</f>
        <v>0</v>
      </c>
      <c r="V87" s="24">
        <f>COUNTIFS('BIR Data Entry'!B:B,'Child Enrollment'!B86,'BIR Data Entry'!C:C,$V$2)</f>
        <v>0</v>
      </c>
      <c r="W87" s="24">
        <f>COUNTIFS('BIR Data Entry'!B:B,'Child Enrollment'!B86,'BIR Data Entry'!C:C,$W$2)</f>
        <v>0</v>
      </c>
      <c r="X87" s="24">
        <f>COUNTIFS('BIR Data Entry'!B:B,'Child Enrollment'!B86,'BIR Data Entry'!C:C,$X$2)</f>
        <v>0</v>
      </c>
      <c r="Y87" s="24">
        <f>COUNTIFS('BIR Data Entry'!B:B,'Child Enrollment'!B86,'BIR Data Entry'!C:C,$Y$2)</f>
        <v>0</v>
      </c>
      <c r="Z87" s="24">
        <f>COUNTIFS('BIR Data Entry'!B:B,'Child Enrollment'!B86,'BIR Data Entry'!C:C,$Z$2)</f>
        <v>0</v>
      </c>
      <c r="AA87" s="239">
        <f>COUNTIFS('BIR Data Entry'!B:B,'Child Enrollment'!B86,'BIR Data Entry'!C:C,$AA$2)</f>
        <v>0</v>
      </c>
      <c r="AB87" s="68">
        <f t="shared" si="91"/>
        <v>0</v>
      </c>
      <c r="AC87" s="249">
        <f>'Child Enrollment'!C86</f>
        <v>0</v>
      </c>
      <c r="AD87" s="1">
        <f>'Child Enrollment'!D86</f>
        <v>0</v>
      </c>
      <c r="AE87" s="249">
        <f>'Child Enrollment'!E86</f>
        <v>0</v>
      </c>
      <c r="AF87" s="249">
        <f>'Child Enrollment'!F86</f>
        <v>0</v>
      </c>
      <c r="AG87" s="249" t="str">
        <f>IF('Child Enrollment'!F86="Not Hispanic or Latino", 'Child Enrollment'!G86, "")</f>
        <v/>
      </c>
      <c r="AI87" s="310">
        <f t="shared" si="112"/>
        <v>0</v>
      </c>
      <c r="AJ87" s="1">
        <f>COUNTIFS('BIR Data Entry'!$B$2:$B$1001,AI87,'BIR Data Entry'!$Y$2:$Y$1001,"&gt;0")</f>
        <v>0</v>
      </c>
      <c r="AK87" s="1">
        <f>COUNTIFS('BIR Data Entry'!$B$2:$B$1001,AI87,'BIR Data Entry'!$V$2:$V$1001,"&gt;0")</f>
        <v>0</v>
      </c>
      <c r="AL87" s="1">
        <f>COUNTIFS('BIR Data Entry'!$B$2:$B$1001,AI87,'BIR Data Entry'!$Z$2:$Z$1001,"&gt;0")</f>
        <v>0</v>
      </c>
      <c r="AM87" s="312">
        <f t="shared" si="113"/>
        <v>0</v>
      </c>
      <c r="AN87" s="1">
        <f t="shared" si="114"/>
        <v>0</v>
      </c>
      <c r="AO87" s="1">
        <f t="shared" si="115"/>
        <v>0</v>
      </c>
      <c r="AP87" s="1">
        <f t="shared" si="116"/>
        <v>0</v>
      </c>
      <c r="AQ87" s="1" t="str">
        <f t="shared" si="117"/>
        <v/>
      </c>
      <c r="BD87" s="31"/>
      <c r="BE87" s="31">
        <f t="shared" ref="BE87:BP87" si="118">SUM(BE70:BE86)</f>
        <v>0</v>
      </c>
      <c r="BF87" s="31">
        <f t="shared" si="118"/>
        <v>0</v>
      </c>
      <c r="BG87" s="31">
        <f t="shared" si="118"/>
        <v>0</v>
      </c>
      <c r="BH87" s="31">
        <f t="shared" si="118"/>
        <v>0</v>
      </c>
      <c r="BI87" s="31">
        <f t="shared" si="118"/>
        <v>0</v>
      </c>
      <c r="BJ87" s="31">
        <f t="shared" si="118"/>
        <v>0</v>
      </c>
      <c r="BK87" s="31">
        <f t="shared" si="118"/>
        <v>0</v>
      </c>
      <c r="BL87" s="31">
        <f t="shared" si="118"/>
        <v>0</v>
      </c>
      <c r="BM87" s="31">
        <f t="shared" si="118"/>
        <v>0</v>
      </c>
      <c r="BN87" s="31">
        <f t="shared" si="118"/>
        <v>0</v>
      </c>
      <c r="BO87" s="31">
        <f t="shared" si="118"/>
        <v>0</v>
      </c>
      <c r="BP87" s="31">
        <f t="shared" si="118"/>
        <v>0</v>
      </c>
      <c r="BQ87" s="31">
        <f t="shared" si="96"/>
        <v>0</v>
      </c>
      <c r="BS87" s="31"/>
      <c r="BT87" s="163" t="e">
        <f t="shared" ref="BT87:CE87" si="119">SUM(BT70:BT86)</f>
        <v>#DIV/0!</v>
      </c>
      <c r="BU87" s="163" t="e">
        <f t="shared" si="119"/>
        <v>#DIV/0!</v>
      </c>
      <c r="BV87" s="163" t="e">
        <f t="shared" si="119"/>
        <v>#DIV/0!</v>
      </c>
      <c r="BW87" s="163" t="e">
        <f t="shared" si="119"/>
        <v>#DIV/0!</v>
      </c>
      <c r="BX87" s="163" t="e">
        <f t="shared" si="119"/>
        <v>#DIV/0!</v>
      </c>
      <c r="BY87" s="163" t="e">
        <f t="shared" si="119"/>
        <v>#DIV/0!</v>
      </c>
      <c r="BZ87" s="163" t="e">
        <f t="shared" si="119"/>
        <v>#DIV/0!</v>
      </c>
      <c r="CA87" s="163" t="e">
        <f t="shared" si="119"/>
        <v>#DIV/0!</v>
      </c>
      <c r="CB87" s="163" t="e">
        <f t="shared" si="119"/>
        <v>#DIV/0!</v>
      </c>
      <c r="CC87" s="163" t="e">
        <f t="shared" si="119"/>
        <v>#DIV/0!</v>
      </c>
      <c r="CD87" s="163" t="e">
        <f t="shared" si="119"/>
        <v>#DIV/0!</v>
      </c>
      <c r="CE87" s="163" t="e">
        <f t="shared" si="119"/>
        <v>#DIV/0!</v>
      </c>
    </row>
    <row r="88" spans="15:83" x14ac:dyDescent="0.25">
      <c r="O88" s="335">
        <f>'Child Enrollment'!B87</f>
        <v>0</v>
      </c>
      <c r="P88" s="25">
        <f>COUNTIFS('BIR Data Entry'!B:B,'Child Enrollment'!B87,'BIR Data Entry'!C:C,$P$2)</f>
        <v>0</v>
      </c>
      <c r="Q88" s="24">
        <f>COUNTIFS('BIR Data Entry'!B:B,'Child Enrollment'!B87,'BIR Data Entry'!C:C,$Q$2)</f>
        <v>0</v>
      </c>
      <c r="R88" s="24">
        <f>COUNTIFS('BIR Data Entry'!B:B,'Child Enrollment'!B87,'BIR Data Entry'!C:C,$R$2)</f>
        <v>0</v>
      </c>
      <c r="S88" s="24">
        <f>COUNTIFS('BIR Data Entry'!B:B,'Child Enrollment'!B87,'BIR Data Entry'!C:C,$S$2)</f>
        <v>0</v>
      </c>
      <c r="T88" s="24">
        <f>COUNTIFS('BIR Data Entry'!B:B,'Child Enrollment'!B87,'BIR Data Entry'!C:C,$T$2)</f>
        <v>0</v>
      </c>
      <c r="U88" s="24">
        <f>COUNTIFS('BIR Data Entry'!B:B,'Child Enrollment'!B87,'BIR Data Entry'!C:C,$U$2)</f>
        <v>0</v>
      </c>
      <c r="V88" s="24">
        <f>COUNTIFS('BIR Data Entry'!B:B,'Child Enrollment'!B87,'BIR Data Entry'!C:C,$V$2)</f>
        <v>0</v>
      </c>
      <c r="W88" s="24">
        <f>COUNTIFS('BIR Data Entry'!B:B,'Child Enrollment'!B87,'BIR Data Entry'!C:C,$W$2)</f>
        <v>0</v>
      </c>
      <c r="X88" s="24">
        <f>COUNTIFS('BIR Data Entry'!B:B,'Child Enrollment'!B87,'BIR Data Entry'!C:C,$X$2)</f>
        <v>0</v>
      </c>
      <c r="Y88" s="24">
        <f>COUNTIFS('BIR Data Entry'!B:B,'Child Enrollment'!B87,'BIR Data Entry'!C:C,$Y$2)</f>
        <v>0</v>
      </c>
      <c r="Z88" s="24">
        <f>COUNTIFS('BIR Data Entry'!B:B,'Child Enrollment'!B87,'BIR Data Entry'!C:C,$Z$2)</f>
        <v>0</v>
      </c>
      <c r="AA88" s="239">
        <f>COUNTIFS('BIR Data Entry'!B:B,'Child Enrollment'!B87,'BIR Data Entry'!C:C,$AA$2)</f>
        <v>0</v>
      </c>
      <c r="AB88" s="68">
        <f t="shared" si="91"/>
        <v>0</v>
      </c>
      <c r="AC88" s="249">
        <f>'Child Enrollment'!C87</f>
        <v>0</v>
      </c>
      <c r="AD88" s="1">
        <f>'Child Enrollment'!D87</f>
        <v>0</v>
      </c>
      <c r="AE88" s="249">
        <f>'Child Enrollment'!E87</f>
        <v>0</v>
      </c>
      <c r="AF88" s="249">
        <f>'Child Enrollment'!F87</f>
        <v>0</v>
      </c>
      <c r="AG88" s="249" t="str">
        <f>IF('Child Enrollment'!F87="Not Hispanic or Latino", 'Child Enrollment'!G87, "")</f>
        <v/>
      </c>
      <c r="AI88" s="310">
        <f t="shared" si="112"/>
        <v>0</v>
      </c>
      <c r="AJ88" s="1">
        <f>COUNTIFS('BIR Data Entry'!$B$2:$B$1001,AI88,'BIR Data Entry'!$Y$2:$Y$1001,"&gt;0")</f>
        <v>0</v>
      </c>
      <c r="AK88" s="1">
        <f>COUNTIFS('BIR Data Entry'!$B$2:$B$1001,AI88,'BIR Data Entry'!$V$2:$V$1001,"&gt;0")</f>
        <v>0</v>
      </c>
      <c r="AL88" s="1">
        <f>COUNTIFS('BIR Data Entry'!$B$2:$B$1001,AI88,'BIR Data Entry'!$Z$2:$Z$1001,"&gt;0")</f>
        <v>0</v>
      </c>
      <c r="AM88" s="312">
        <f t="shared" si="113"/>
        <v>0</v>
      </c>
      <c r="AN88" s="1">
        <f t="shared" si="114"/>
        <v>0</v>
      </c>
      <c r="AO88" s="1">
        <f t="shared" si="115"/>
        <v>0</v>
      </c>
      <c r="AP88" s="1">
        <f t="shared" si="116"/>
        <v>0</v>
      </c>
      <c r="AQ88" s="1" t="str">
        <f t="shared" si="117"/>
        <v/>
      </c>
      <c r="BD88" s="445" t="s">
        <v>113</v>
      </c>
      <c r="BE88" s="445"/>
      <c r="BF88" s="445"/>
      <c r="BG88" s="445"/>
      <c r="BH88" s="445"/>
      <c r="BI88" s="445"/>
      <c r="BJ88" s="445"/>
      <c r="BK88" s="445"/>
      <c r="BL88" s="445"/>
      <c r="BM88" s="445"/>
      <c r="BN88" s="445"/>
      <c r="BO88" s="445"/>
      <c r="BP88" s="445"/>
      <c r="BQ88" s="70"/>
      <c r="BS88" s="445" t="s">
        <v>122</v>
      </c>
      <c r="BT88" s="445"/>
      <c r="BU88" s="445"/>
      <c r="BV88" s="445"/>
      <c r="BW88" s="445"/>
      <c r="BX88" s="445"/>
      <c r="BY88" s="445"/>
      <c r="BZ88" s="445"/>
      <c r="CA88" s="445"/>
      <c r="CB88" s="445"/>
      <c r="CC88" s="445"/>
      <c r="CD88" s="445"/>
      <c r="CE88" s="445"/>
    </row>
    <row r="89" spans="15:83" x14ac:dyDescent="0.25">
      <c r="O89" s="335">
        <f>'Child Enrollment'!B88</f>
        <v>0</v>
      </c>
      <c r="P89" s="25">
        <f>COUNTIFS('BIR Data Entry'!B:B,'Child Enrollment'!B88,'BIR Data Entry'!C:C,$P$2)</f>
        <v>0</v>
      </c>
      <c r="Q89" s="24">
        <f>COUNTIFS('BIR Data Entry'!B:B,'Child Enrollment'!B88,'BIR Data Entry'!C:C,$Q$2)</f>
        <v>0</v>
      </c>
      <c r="R89" s="24">
        <f>COUNTIFS('BIR Data Entry'!B:B,'Child Enrollment'!B88,'BIR Data Entry'!C:C,$R$2)</f>
        <v>0</v>
      </c>
      <c r="S89" s="24">
        <f>COUNTIFS('BIR Data Entry'!B:B,'Child Enrollment'!B88,'BIR Data Entry'!C:C,$S$2)</f>
        <v>0</v>
      </c>
      <c r="T89" s="24">
        <f>COUNTIFS('BIR Data Entry'!B:B,'Child Enrollment'!B88,'BIR Data Entry'!C:C,$T$2)</f>
        <v>0</v>
      </c>
      <c r="U89" s="24">
        <f>COUNTIFS('BIR Data Entry'!B:B,'Child Enrollment'!B88,'BIR Data Entry'!C:C,$U$2)</f>
        <v>0</v>
      </c>
      <c r="V89" s="24">
        <f>COUNTIFS('BIR Data Entry'!B:B,'Child Enrollment'!B88,'BIR Data Entry'!C:C,$V$2)</f>
        <v>0</v>
      </c>
      <c r="W89" s="24">
        <f>COUNTIFS('BIR Data Entry'!B:B,'Child Enrollment'!B88,'BIR Data Entry'!C:C,$W$2)</f>
        <v>0</v>
      </c>
      <c r="X89" s="24">
        <f>COUNTIFS('BIR Data Entry'!B:B,'Child Enrollment'!B88,'BIR Data Entry'!C:C,$X$2)</f>
        <v>0</v>
      </c>
      <c r="Y89" s="24">
        <f>COUNTIFS('BIR Data Entry'!B:B,'Child Enrollment'!B88,'BIR Data Entry'!C:C,$Y$2)</f>
        <v>0</v>
      </c>
      <c r="Z89" s="24">
        <f>COUNTIFS('BIR Data Entry'!B:B,'Child Enrollment'!B88,'BIR Data Entry'!C:C,$Z$2)</f>
        <v>0</v>
      </c>
      <c r="AA89" s="239">
        <f>COUNTIFS('BIR Data Entry'!B:B,'Child Enrollment'!B88,'BIR Data Entry'!C:C,$AA$2)</f>
        <v>0</v>
      </c>
      <c r="AB89" s="68">
        <f t="shared" si="91"/>
        <v>0</v>
      </c>
      <c r="AC89" s="249">
        <f>'Child Enrollment'!C88</f>
        <v>0</v>
      </c>
      <c r="AD89" s="1">
        <f>'Child Enrollment'!D88</f>
        <v>0</v>
      </c>
      <c r="AE89" s="249">
        <f>'Child Enrollment'!E88</f>
        <v>0</v>
      </c>
      <c r="AF89" s="249">
        <f>'Child Enrollment'!F88</f>
        <v>0</v>
      </c>
      <c r="AG89" s="249" t="str">
        <f>IF('Child Enrollment'!F88="Not Hispanic or Latino", 'Child Enrollment'!G88, "")</f>
        <v/>
      </c>
      <c r="AI89" s="310">
        <f t="shared" si="112"/>
        <v>0</v>
      </c>
      <c r="AJ89" s="1">
        <f>COUNTIFS('BIR Data Entry'!$B$2:$B$1001,AI89,'BIR Data Entry'!$Y$2:$Y$1001,"&gt;0")</f>
        <v>0</v>
      </c>
      <c r="AK89" s="1">
        <f>COUNTIFS('BIR Data Entry'!$B$2:$B$1001,AI89,'BIR Data Entry'!$V$2:$V$1001,"&gt;0")</f>
        <v>0</v>
      </c>
      <c r="AL89" s="1">
        <f>COUNTIFS('BIR Data Entry'!$B$2:$B$1001,AI89,'BIR Data Entry'!$Z$2:$Z$1001,"&gt;0")</f>
        <v>0</v>
      </c>
      <c r="AM89" s="312">
        <f t="shared" si="113"/>
        <v>0</v>
      </c>
      <c r="AN89" s="1">
        <f t="shared" si="114"/>
        <v>0</v>
      </c>
      <c r="AO89" s="1">
        <f t="shared" si="115"/>
        <v>0</v>
      </c>
      <c r="AP89" s="1">
        <f t="shared" si="116"/>
        <v>0</v>
      </c>
      <c r="AQ89" s="1" t="str">
        <f t="shared" si="117"/>
        <v/>
      </c>
      <c r="BD89" s="69"/>
      <c r="BE89" s="280" t="str">
        <f>G2</f>
        <v>August</v>
      </c>
      <c r="BF89" s="280" t="str">
        <f>G3</f>
        <v>September</v>
      </c>
      <c r="BG89" s="280" t="str">
        <f>G4</f>
        <v>October</v>
      </c>
      <c r="BH89" s="280" t="str">
        <f>G5</f>
        <v>November</v>
      </c>
      <c r="BI89" s="280" t="str">
        <f>G6</f>
        <v>December</v>
      </c>
      <c r="BJ89" s="280" t="str">
        <f>G7</f>
        <v>January</v>
      </c>
      <c r="BK89" s="280" t="str">
        <f>G8</f>
        <v>February</v>
      </c>
      <c r="BL89" s="280" t="str">
        <f>G9</f>
        <v>March</v>
      </c>
      <c r="BM89" s="280" t="str">
        <f>G10</f>
        <v>April</v>
      </c>
      <c r="BN89" s="280" t="str">
        <f>G11</f>
        <v>May</v>
      </c>
      <c r="BO89" s="280" t="str">
        <f>G12</f>
        <v>June</v>
      </c>
      <c r="BP89" s="280" t="str">
        <f>G13</f>
        <v>July</v>
      </c>
      <c r="BQ89" s="29" t="s">
        <v>16</v>
      </c>
      <c r="BS89" s="85" t="s">
        <v>121</v>
      </c>
      <c r="BT89" s="280" t="str">
        <f>G2</f>
        <v>August</v>
      </c>
      <c r="BU89" s="280" t="str">
        <f>G3</f>
        <v>September</v>
      </c>
      <c r="BV89" s="280" t="str">
        <f>G4</f>
        <v>October</v>
      </c>
      <c r="BW89" s="280" t="str">
        <f>G5</f>
        <v>November</v>
      </c>
      <c r="BX89" s="280" t="str">
        <f>G6</f>
        <v>December</v>
      </c>
      <c r="BY89" s="280" t="str">
        <f>G7</f>
        <v>January</v>
      </c>
      <c r="BZ89" s="280" t="str">
        <f>G8</f>
        <v>February</v>
      </c>
      <c r="CA89" s="280" t="str">
        <f>G9</f>
        <v>March</v>
      </c>
      <c r="CB89" s="280" t="str">
        <f>G10</f>
        <v>April</v>
      </c>
      <c r="CC89" s="280" t="str">
        <f>G11</f>
        <v>May</v>
      </c>
      <c r="CD89" s="280" t="str">
        <f>G12</f>
        <v>June</v>
      </c>
      <c r="CE89" s="280" t="str">
        <f>G13</f>
        <v>July</v>
      </c>
    </row>
    <row r="90" spans="15:83" x14ac:dyDescent="0.25">
      <c r="O90" s="335">
        <f>'Child Enrollment'!B89</f>
        <v>0</v>
      </c>
      <c r="P90" s="25">
        <f>COUNTIFS('BIR Data Entry'!B:B,'Child Enrollment'!B89,'BIR Data Entry'!C:C,$P$2)</f>
        <v>0</v>
      </c>
      <c r="Q90" s="24">
        <f>COUNTIFS('BIR Data Entry'!B:B,'Child Enrollment'!B89,'BIR Data Entry'!C:C,$Q$2)</f>
        <v>0</v>
      </c>
      <c r="R90" s="24">
        <f>COUNTIFS('BIR Data Entry'!B:B,'Child Enrollment'!B89,'BIR Data Entry'!C:C,$R$2)</f>
        <v>0</v>
      </c>
      <c r="S90" s="24">
        <f>COUNTIFS('BIR Data Entry'!B:B,'Child Enrollment'!B89,'BIR Data Entry'!C:C,$S$2)</f>
        <v>0</v>
      </c>
      <c r="T90" s="24">
        <f>COUNTIFS('BIR Data Entry'!B:B,'Child Enrollment'!B89,'BIR Data Entry'!C:C,$T$2)</f>
        <v>0</v>
      </c>
      <c r="U90" s="24">
        <f>COUNTIFS('BIR Data Entry'!B:B,'Child Enrollment'!B89,'BIR Data Entry'!C:C,$U$2)</f>
        <v>0</v>
      </c>
      <c r="V90" s="24">
        <f>COUNTIFS('BIR Data Entry'!B:B,'Child Enrollment'!B89,'BIR Data Entry'!C:C,$V$2)</f>
        <v>0</v>
      </c>
      <c r="W90" s="24">
        <f>COUNTIFS('BIR Data Entry'!B:B,'Child Enrollment'!B89,'BIR Data Entry'!C:C,$W$2)</f>
        <v>0</v>
      </c>
      <c r="X90" s="24">
        <f>COUNTIFS('BIR Data Entry'!B:B,'Child Enrollment'!B89,'BIR Data Entry'!C:C,$X$2)</f>
        <v>0</v>
      </c>
      <c r="Y90" s="24">
        <f>COUNTIFS('BIR Data Entry'!B:B,'Child Enrollment'!B89,'BIR Data Entry'!C:C,$Y$2)</f>
        <v>0</v>
      </c>
      <c r="Z90" s="24">
        <f>COUNTIFS('BIR Data Entry'!B:B,'Child Enrollment'!B89,'BIR Data Entry'!C:C,$Z$2)</f>
        <v>0</v>
      </c>
      <c r="AA90" s="239">
        <f>COUNTIFS('BIR Data Entry'!B:B,'Child Enrollment'!B89,'BIR Data Entry'!C:C,$AA$2)</f>
        <v>0</v>
      </c>
      <c r="AB90" s="68">
        <f t="shared" si="91"/>
        <v>0</v>
      </c>
      <c r="AC90" s="249">
        <f>'Child Enrollment'!C89</f>
        <v>0</v>
      </c>
      <c r="AD90" s="1">
        <f>'Child Enrollment'!D89</f>
        <v>0</v>
      </c>
      <c r="AE90" s="249">
        <f>'Child Enrollment'!E89</f>
        <v>0</v>
      </c>
      <c r="AF90" s="249">
        <f>'Child Enrollment'!F89</f>
        <v>0</v>
      </c>
      <c r="AG90" s="249" t="str">
        <f>IF('Child Enrollment'!F89="Not Hispanic or Latino", 'Child Enrollment'!G89, "")</f>
        <v/>
      </c>
      <c r="AI90" s="310">
        <f t="shared" si="112"/>
        <v>0</v>
      </c>
      <c r="AJ90" s="1">
        <f>COUNTIFS('BIR Data Entry'!$B$2:$B$1001,AI90,'BIR Data Entry'!$Y$2:$Y$1001,"&gt;0")</f>
        <v>0</v>
      </c>
      <c r="AK90" s="1">
        <f>COUNTIFS('BIR Data Entry'!$B$2:$B$1001,AI90,'BIR Data Entry'!$V$2:$V$1001,"&gt;0")</f>
        <v>0</v>
      </c>
      <c r="AL90" s="1">
        <f>COUNTIFS('BIR Data Entry'!$B$2:$B$1001,AI90,'BIR Data Entry'!$Z$2:$Z$1001,"&gt;0")</f>
        <v>0</v>
      </c>
      <c r="AM90" s="312">
        <f t="shared" si="113"/>
        <v>0</v>
      </c>
      <c r="AN90" s="1">
        <f t="shared" si="114"/>
        <v>0</v>
      </c>
      <c r="AO90" s="1">
        <f t="shared" si="115"/>
        <v>0</v>
      </c>
      <c r="AP90" s="1">
        <f t="shared" si="116"/>
        <v>0</v>
      </c>
      <c r="AQ90" s="1" t="str">
        <f t="shared" si="117"/>
        <v/>
      </c>
      <c r="BD90" t="str">
        <f t="shared" ref="BD90:BD103" si="120">M2</f>
        <v>Arrange behavioral consultation/team</v>
      </c>
      <c r="BE90" s="1">
        <f>COUNTIFS('BIR Data Entry'!$K:$K,'Do Not Use'!$BD90,'BIR Data Entry'!$C:$C,'Do Not Use'!$BE$89)</f>
        <v>0</v>
      </c>
      <c r="BF90" s="1">
        <f>COUNTIFS('BIR Data Entry'!$K:$K,'Do Not Use'!$BD90,'BIR Data Entry'!$C:$C,'Do Not Use'!$BF$89)</f>
        <v>0</v>
      </c>
      <c r="BG90" s="1">
        <f>COUNTIFS('BIR Data Entry'!$K:$K,'Do Not Use'!$BD90,'BIR Data Entry'!$C:$C,'Do Not Use'!$BG$89)</f>
        <v>0</v>
      </c>
      <c r="BH90" s="1">
        <f>COUNTIFS('BIR Data Entry'!$K:$K,'Do Not Use'!$BD90,'BIR Data Entry'!$C:$C,'Do Not Use'!$BH$89)</f>
        <v>0</v>
      </c>
      <c r="BI90" s="1">
        <f>COUNTIFS('BIR Data Entry'!$K:$K,'Do Not Use'!$BD90,'BIR Data Entry'!$C:$C,'Do Not Use'!$BI$89)</f>
        <v>0</v>
      </c>
      <c r="BJ90" s="1">
        <f>COUNTIFS('BIR Data Entry'!$K:$K,'Do Not Use'!$BD90,'BIR Data Entry'!$C:$C,'Do Not Use'!$BJ$89)</f>
        <v>0</v>
      </c>
      <c r="BK90" s="1">
        <f>COUNTIFS('BIR Data Entry'!$K:$K,'Do Not Use'!$BD90,'BIR Data Entry'!$C:$C,'Do Not Use'!$BK$89)</f>
        <v>0</v>
      </c>
      <c r="BL90" s="1">
        <f>COUNTIFS('BIR Data Entry'!$K:$K,'Do Not Use'!$BD90,'BIR Data Entry'!$C:$C,'Do Not Use'!$BL$89)</f>
        <v>0</v>
      </c>
      <c r="BM90" s="1">
        <f>COUNTIFS('BIR Data Entry'!$K:$K,'Do Not Use'!$BD90,'BIR Data Entry'!$C:$C,'Do Not Use'!$BM$89)</f>
        <v>0</v>
      </c>
      <c r="BN90" s="1">
        <f>COUNTIFS('BIR Data Entry'!$K:$K,'Do Not Use'!$BD90,'BIR Data Entry'!$C:$C,'Do Not Use'!$BN$89)</f>
        <v>0</v>
      </c>
      <c r="BO90" s="1">
        <f>COUNTIFS('BIR Data Entry'!$K:$K,'Do Not Use'!$BD90,'BIR Data Entry'!$C:$C,'Do Not Use'!$BO$89)</f>
        <v>0</v>
      </c>
      <c r="BP90" s="1">
        <f>COUNTIFS('BIR Data Entry'!$K:$K,'Do Not Use'!$BD90,'BIR Data Entry'!$C:$C,'Do Not Use'!$BP$89)</f>
        <v>0</v>
      </c>
      <c r="BQ90" s="82">
        <f t="shared" ref="BQ90:BQ104" si="121">SUM(BE90:BP90)</f>
        <v>0</v>
      </c>
      <c r="BS90" t="str">
        <f t="shared" ref="BS90:BS103" si="122">BD90</f>
        <v>Arrange behavioral consultation/team</v>
      </c>
      <c r="BT90" s="86" t="e">
        <f t="shared" ref="BT90:BT103" si="123">BE90/$BE$104</f>
        <v>#DIV/0!</v>
      </c>
      <c r="BU90" s="86" t="e">
        <f t="shared" ref="BU90:BU103" si="124">BF90/$BF$104</f>
        <v>#DIV/0!</v>
      </c>
      <c r="BV90" s="86" t="e">
        <f t="shared" ref="BV90:BV103" si="125">BG90/$BG$104</f>
        <v>#DIV/0!</v>
      </c>
      <c r="BW90" s="86" t="e">
        <f t="shared" ref="BW90:BW103" si="126">BH90/$BH$104</f>
        <v>#DIV/0!</v>
      </c>
      <c r="BX90" s="86" t="e">
        <f t="shared" ref="BX90:BX103" si="127">BI90/$BI$104</f>
        <v>#DIV/0!</v>
      </c>
      <c r="BY90" s="86" t="e">
        <f t="shared" ref="BY90:BY103" si="128">BJ90/$BJ$104</f>
        <v>#DIV/0!</v>
      </c>
      <c r="BZ90" s="86" t="e">
        <f t="shared" ref="BZ90:BZ103" si="129">BK90/$BK$104</f>
        <v>#DIV/0!</v>
      </c>
      <c r="CA90" s="86" t="e">
        <f t="shared" ref="CA90:CA103" si="130">BL90/$BL$104</f>
        <v>#DIV/0!</v>
      </c>
      <c r="CB90" s="86" t="e">
        <f t="shared" ref="CB90:CB103" si="131">BM90/$BM$104</f>
        <v>#DIV/0!</v>
      </c>
      <c r="CC90" s="86" t="e">
        <f t="shared" ref="CC90:CC103" si="132">BN90/$BN$104</f>
        <v>#DIV/0!</v>
      </c>
      <c r="CD90" s="86" t="e">
        <f t="shared" ref="CD90:CD103" si="133">BO90/$BO$104</f>
        <v>#DIV/0!</v>
      </c>
      <c r="CE90" s="86" t="e">
        <f t="shared" ref="CE90:CE103" si="134">BP90/$BP$104</f>
        <v>#DIV/0!</v>
      </c>
    </row>
    <row r="91" spans="15:83" x14ac:dyDescent="0.25">
      <c r="O91" s="335">
        <f>'Child Enrollment'!B90</f>
        <v>0</v>
      </c>
      <c r="P91" s="25">
        <f>COUNTIFS('BIR Data Entry'!B:B,'Child Enrollment'!B90,'BIR Data Entry'!C:C,$P$2)</f>
        <v>0</v>
      </c>
      <c r="Q91" s="24">
        <f>COUNTIFS('BIR Data Entry'!B:B,'Child Enrollment'!B90,'BIR Data Entry'!C:C,$Q$2)</f>
        <v>0</v>
      </c>
      <c r="R91" s="24">
        <f>COUNTIFS('BIR Data Entry'!B:B,'Child Enrollment'!B90,'BIR Data Entry'!C:C,$R$2)</f>
        <v>0</v>
      </c>
      <c r="S91" s="24">
        <f>COUNTIFS('BIR Data Entry'!B:B,'Child Enrollment'!B90,'BIR Data Entry'!C:C,$S$2)</f>
        <v>0</v>
      </c>
      <c r="T91" s="24">
        <f>COUNTIFS('BIR Data Entry'!B:B,'Child Enrollment'!B90,'BIR Data Entry'!C:C,$T$2)</f>
        <v>0</v>
      </c>
      <c r="U91" s="24">
        <f>COUNTIFS('BIR Data Entry'!B:B,'Child Enrollment'!B90,'BIR Data Entry'!C:C,$U$2)</f>
        <v>0</v>
      </c>
      <c r="V91" s="24">
        <f>COUNTIFS('BIR Data Entry'!B:B,'Child Enrollment'!B90,'BIR Data Entry'!C:C,$V$2)</f>
        <v>0</v>
      </c>
      <c r="W91" s="24">
        <f>COUNTIFS('BIR Data Entry'!B:B,'Child Enrollment'!B90,'BIR Data Entry'!C:C,$W$2)</f>
        <v>0</v>
      </c>
      <c r="X91" s="24">
        <f>COUNTIFS('BIR Data Entry'!B:B,'Child Enrollment'!B90,'BIR Data Entry'!C:C,$X$2)</f>
        <v>0</v>
      </c>
      <c r="Y91" s="24">
        <f>COUNTIFS('BIR Data Entry'!B:B,'Child Enrollment'!B90,'BIR Data Entry'!C:C,$Y$2)</f>
        <v>0</v>
      </c>
      <c r="Z91" s="24">
        <f>COUNTIFS('BIR Data Entry'!B:B,'Child Enrollment'!B90,'BIR Data Entry'!C:C,$Z$2)</f>
        <v>0</v>
      </c>
      <c r="AA91" s="239">
        <f>COUNTIFS('BIR Data Entry'!B:B,'Child Enrollment'!B90,'BIR Data Entry'!C:C,$AA$2)</f>
        <v>0</v>
      </c>
      <c r="AB91" s="68">
        <f t="shared" si="91"/>
        <v>0</v>
      </c>
      <c r="AC91" s="249">
        <f>'Child Enrollment'!C90</f>
        <v>0</v>
      </c>
      <c r="AD91" s="1">
        <f>'Child Enrollment'!D90</f>
        <v>0</v>
      </c>
      <c r="AE91" s="249">
        <f>'Child Enrollment'!E90</f>
        <v>0</v>
      </c>
      <c r="AF91" s="249">
        <f>'Child Enrollment'!F90</f>
        <v>0</v>
      </c>
      <c r="AG91" s="249" t="str">
        <f>IF('Child Enrollment'!F90="Not Hispanic or Latino", 'Child Enrollment'!G90, "")</f>
        <v/>
      </c>
      <c r="AI91" s="310">
        <f t="shared" si="112"/>
        <v>0</v>
      </c>
      <c r="AJ91" s="1">
        <f>COUNTIFS('BIR Data Entry'!$B$2:$B$1001,AI91,'BIR Data Entry'!$Y$2:$Y$1001,"&gt;0")</f>
        <v>0</v>
      </c>
      <c r="AK91" s="1">
        <f>COUNTIFS('BIR Data Entry'!$B$2:$B$1001,AI91,'BIR Data Entry'!$V$2:$V$1001,"&gt;0")</f>
        <v>0</v>
      </c>
      <c r="AL91" s="1">
        <f>COUNTIFS('BIR Data Entry'!$B$2:$B$1001,AI91,'BIR Data Entry'!$Z$2:$Z$1001,"&gt;0")</f>
        <v>0</v>
      </c>
      <c r="AM91" s="312">
        <f t="shared" si="113"/>
        <v>0</v>
      </c>
      <c r="AN91" s="1">
        <f t="shared" si="114"/>
        <v>0</v>
      </c>
      <c r="AO91" s="1">
        <f t="shared" si="115"/>
        <v>0</v>
      </c>
      <c r="AP91" s="1">
        <f t="shared" si="116"/>
        <v>0</v>
      </c>
      <c r="AQ91" s="1" t="str">
        <f t="shared" si="117"/>
        <v/>
      </c>
      <c r="BD91" t="str">
        <f t="shared" si="120"/>
        <v>Conditional enrollment</v>
      </c>
      <c r="BE91" s="1">
        <f>COUNTIFS('BIR Data Entry'!$K:$K,'Do Not Use'!$BD91,'BIR Data Entry'!$C:$C,'Do Not Use'!$BE$89)</f>
        <v>0</v>
      </c>
      <c r="BF91" s="1">
        <f>COUNTIFS('BIR Data Entry'!$K:$K,'Do Not Use'!$BD91,'BIR Data Entry'!$C:$C,'Do Not Use'!$BF$89)</f>
        <v>0</v>
      </c>
      <c r="BG91" s="1">
        <f>COUNTIFS('BIR Data Entry'!$K:$K,'Do Not Use'!$BD91,'BIR Data Entry'!$C:$C,'Do Not Use'!$BG$89)</f>
        <v>0</v>
      </c>
      <c r="BH91" s="1">
        <f>COUNTIFS('BIR Data Entry'!$K:$K,'Do Not Use'!$BD91,'BIR Data Entry'!$C:$C,'Do Not Use'!$BH$89)</f>
        <v>0</v>
      </c>
      <c r="BI91" s="1">
        <f>COUNTIFS('BIR Data Entry'!$K:$K,'Do Not Use'!$BD91,'BIR Data Entry'!$C:$C,'Do Not Use'!$BI$89)</f>
        <v>0</v>
      </c>
      <c r="BJ91" s="1">
        <f>COUNTIFS('BIR Data Entry'!$K:$K,'Do Not Use'!$BD91,'BIR Data Entry'!$C:$C,'Do Not Use'!$BJ$89)</f>
        <v>0</v>
      </c>
      <c r="BK91" s="1">
        <f>COUNTIFS('BIR Data Entry'!$K:$K,'Do Not Use'!$BD91,'BIR Data Entry'!$C:$C,'Do Not Use'!$BK$89)</f>
        <v>0</v>
      </c>
      <c r="BL91" s="1">
        <f>COUNTIFS('BIR Data Entry'!$K:$K,'Do Not Use'!$BD91,'BIR Data Entry'!$C:$C,'Do Not Use'!$BL$89)</f>
        <v>0</v>
      </c>
      <c r="BM91" s="1">
        <f>COUNTIFS('BIR Data Entry'!$K:$K,'Do Not Use'!$BD91,'BIR Data Entry'!$C:$C,'Do Not Use'!$BM$89)</f>
        <v>0</v>
      </c>
      <c r="BN91" s="1">
        <f>COUNTIFS('BIR Data Entry'!$K:$K,'Do Not Use'!$BD91,'BIR Data Entry'!$C:$C,'Do Not Use'!$BN$89)</f>
        <v>0</v>
      </c>
      <c r="BO91" s="1">
        <f>COUNTIFS('BIR Data Entry'!$K:$K,'Do Not Use'!$BD91,'BIR Data Entry'!$C:$C,'Do Not Use'!$BO$89)</f>
        <v>0</v>
      </c>
      <c r="BP91" s="1">
        <f>COUNTIFS('BIR Data Entry'!$K:$K,'Do Not Use'!$BD91,'BIR Data Entry'!$C:$C,'Do Not Use'!$BP$89)</f>
        <v>0</v>
      </c>
      <c r="BQ91" s="82">
        <f t="shared" si="121"/>
        <v>0</v>
      </c>
      <c r="BS91" t="str">
        <f t="shared" si="122"/>
        <v>Conditional enrollment</v>
      </c>
      <c r="BT91" s="86" t="e">
        <f t="shared" si="123"/>
        <v>#DIV/0!</v>
      </c>
      <c r="BU91" s="86" t="e">
        <f t="shared" si="124"/>
        <v>#DIV/0!</v>
      </c>
      <c r="BV91" s="86" t="e">
        <f t="shared" si="125"/>
        <v>#DIV/0!</v>
      </c>
      <c r="BW91" s="86" t="e">
        <f t="shared" si="126"/>
        <v>#DIV/0!</v>
      </c>
      <c r="BX91" s="86" t="e">
        <f t="shared" si="127"/>
        <v>#DIV/0!</v>
      </c>
      <c r="BY91" s="86" t="e">
        <f t="shared" si="128"/>
        <v>#DIV/0!</v>
      </c>
      <c r="BZ91" s="86" t="e">
        <f t="shared" si="129"/>
        <v>#DIV/0!</v>
      </c>
      <c r="CA91" s="86" t="e">
        <f t="shared" si="130"/>
        <v>#DIV/0!</v>
      </c>
      <c r="CB91" s="86" t="e">
        <f t="shared" si="131"/>
        <v>#DIV/0!</v>
      </c>
      <c r="CC91" s="86" t="e">
        <f t="shared" si="132"/>
        <v>#DIV/0!</v>
      </c>
      <c r="CD91" s="86" t="e">
        <f t="shared" si="133"/>
        <v>#DIV/0!</v>
      </c>
      <c r="CE91" s="86" t="e">
        <f t="shared" si="134"/>
        <v>#DIV/0!</v>
      </c>
    </row>
    <row r="92" spans="15:83" x14ac:dyDescent="0.25">
      <c r="O92" s="335">
        <f>'Child Enrollment'!B91</f>
        <v>0</v>
      </c>
      <c r="P92" s="25">
        <f>COUNTIFS('BIR Data Entry'!B:B,'Child Enrollment'!B91,'BIR Data Entry'!C:C,$P$2)</f>
        <v>0</v>
      </c>
      <c r="Q92" s="24">
        <f>COUNTIFS('BIR Data Entry'!B:B,'Child Enrollment'!B91,'BIR Data Entry'!C:C,$Q$2)</f>
        <v>0</v>
      </c>
      <c r="R92" s="24">
        <f>COUNTIFS('BIR Data Entry'!B:B,'Child Enrollment'!B91,'BIR Data Entry'!C:C,$R$2)</f>
        <v>0</v>
      </c>
      <c r="S92" s="24">
        <f>COUNTIFS('BIR Data Entry'!B:B,'Child Enrollment'!B91,'BIR Data Entry'!C:C,$S$2)</f>
        <v>0</v>
      </c>
      <c r="T92" s="24">
        <f>COUNTIFS('BIR Data Entry'!B:B,'Child Enrollment'!B91,'BIR Data Entry'!C:C,$T$2)</f>
        <v>0</v>
      </c>
      <c r="U92" s="24">
        <f>COUNTIFS('BIR Data Entry'!B:B,'Child Enrollment'!B91,'BIR Data Entry'!C:C,$U$2)</f>
        <v>0</v>
      </c>
      <c r="V92" s="24">
        <f>COUNTIFS('BIR Data Entry'!B:B,'Child Enrollment'!B91,'BIR Data Entry'!C:C,$V$2)</f>
        <v>0</v>
      </c>
      <c r="W92" s="24">
        <f>COUNTIFS('BIR Data Entry'!B:B,'Child Enrollment'!B91,'BIR Data Entry'!C:C,$W$2)</f>
        <v>0</v>
      </c>
      <c r="X92" s="24">
        <f>COUNTIFS('BIR Data Entry'!B:B,'Child Enrollment'!B91,'BIR Data Entry'!C:C,$X$2)</f>
        <v>0</v>
      </c>
      <c r="Y92" s="24">
        <f>COUNTIFS('BIR Data Entry'!B:B,'Child Enrollment'!B91,'BIR Data Entry'!C:C,$Y$2)</f>
        <v>0</v>
      </c>
      <c r="Z92" s="24">
        <f>COUNTIFS('BIR Data Entry'!B:B,'Child Enrollment'!B91,'BIR Data Entry'!C:C,$Z$2)</f>
        <v>0</v>
      </c>
      <c r="AA92" s="239">
        <f>COUNTIFS('BIR Data Entry'!B:B,'Child Enrollment'!B91,'BIR Data Entry'!C:C,$AA$2)</f>
        <v>0</v>
      </c>
      <c r="AB92" s="68">
        <f t="shared" si="91"/>
        <v>0</v>
      </c>
      <c r="AC92" s="249">
        <f>'Child Enrollment'!C91</f>
        <v>0</v>
      </c>
      <c r="AD92" s="1">
        <f>'Child Enrollment'!D91</f>
        <v>0</v>
      </c>
      <c r="AE92" s="249">
        <f>'Child Enrollment'!E91</f>
        <v>0</v>
      </c>
      <c r="AF92" s="249">
        <f>'Child Enrollment'!F91</f>
        <v>0</v>
      </c>
      <c r="AG92" s="249" t="str">
        <f>IF('Child Enrollment'!F91="Not Hispanic or Latino", 'Child Enrollment'!G91, "")</f>
        <v/>
      </c>
      <c r="AI92" s="310">
        <f t="shared" si="112"/>
        <v>0</v>
      </c>
      <c r="AJ92" s="1">
        <f>COUNTIFS('BIR Data Entry'!$B$2:$B$1001,AI92,'BIR Data Entry'!$Y$2:$Y$1001,"&gt;0")</f>
        <v>0</v>
      </c>
      <c r="AK92" s="1">
        <f>COUNTIFS('BIR Data Entry'!$B$2:$B$1001,AI92,'BIR Data Entry'!$V$2:$V$1001,"&gt;0")</f>
        <v>0</v>
      </c>
      <c r="AL92" s="1">
        <f>COUNTIFS('BIR Data Entry'!$B$2:$B$1001,AI92,'BIR Data Entry'!$Z$2:$Z$1001,"&gt;0")</f>
        <v>0</v>
      </c>
      <c r="AM92" s="312">
        <f t="shared" si="113"/>
        <v>0</v>
      </c>
      <c r="AN92" s="1">
        <f t="shared" si="114"/>
        <v>0</v>
      </c>
      <c r="AO92" s="1">
        <f t="shared" si="115"/>
        <v>0</v>
      </c>
      <c r="AP92" s="1">
        <f t="shared" si="116"/>
        <v>0</v>
      </c>
      <c r="AQ92" s="1" t="str">
        <f t="shared" si="117"/>
        <v/>
      </c>
      <c r="BD92" t="str">
        <f t="shared" si="120"/>
        <v>Contact family</v>
      </c>
      <c r="BE92" s="1">
        <f>COUNTIFS('BIR Data Entry'!$K:$K,'Do Not Use'!$BD92,'BIR Data Entry'!$C:$C,'Do Not Use'!$BE$89)</f>
        <v>0</v>
      </c>
      <c r="BF92" s="1">
        <f>COUNTIFS('BIR Data Entry'!$K:$K,'Do Not Use'!$BD92,'BIR Data Entry'!$C:$C,'Do Not Use'!$BF$89)</f>
        <v>0</v>
      </c>
      <c r="BG92" s="1">
        <f>COUNTIFS('BIR Data Entry'!$K:$K,'Do Not Use'!$BD92,'BIR Data Entry'!$C:$C,'Do Not Use'!$BG$89)</f>
        <v>0</v>
      </c>
      <c r="BH92" s="1">
        <f>COUNTIFS('BIR Data Entry'!$K:$K,'Do Not Use'!$BD92,'BIR Data Entry'!$C:$C,'Do Not Use'!$BH$89)</f>
        <v>0</v>
      </c>
      <c r="BI92" s="1">
        <f>COUNTIFS('BIR Data Entry'!$K:$K,'Do Not Use'!$BD92,'BIR Data Entry'!$C:$C,'Do Not Use'!$BI$89)</f>
        <v>0</v>
      </c>
      <c r="BJ92" s="1">
        <f>COUNTIFS('BIR Data Entry'!$K:$K,'Do Not Use'!$BD92,'BIR Data Entry'!$C:$C,'Do Not Use'!$BJ$89)</f>
        <v>0</v>
      </c>
      <c r="BK92" s="1">
        <f>COUNTIFS('BIR Data Entry'!$K:$K,'Do Not Use'!$BD92,'BIR Data Entry'!$C:$C,'Do Not Use'!$BK$89)</f>
        <v>0</v>
      </c>
      <c r="BL92" s="1">
        <f>COUNTIFS('BIR Data Entry'!$K:$K,'Do Not Use'!$BD92,'BIR Data Entry'!$C:$C,'Do Not Use'!$BL$89)</f>
        <v>0</v>
      </c>
      <c r="BM92" s="1">
        <f>COUNTIFS('BIR Data Entry'!$K:$K,'Do Not Use'!$BD92,'BIR Data Entry'!$C:$C,'Do Not Use'!$BM$89)</f>
        <v>0</v>
      </c>
      <c r="BN92" s="1">
        <f>COUNTIFS('BIR Data Entry'!$K:$K,'Do Not Use'!$BD92,'BIR Data Entry'!$C:$C,'Do Not Use'!$BN$89)</f>
        <v>0</v>
      </c>
      <c r="BO92" s="1">
        <f>COUNTIFS('BIR Data Entry'!$K:$K,'Do Not Use'!$BD92,'BIR Data Entry'!$C:$C,'Do Not Use'!$BO$89)</f>
        <v>0</v>
      </c>
      <c r="BP92" s="1">
        <f>COUNTIFS('BIR Data Entry'!$K:$K,'Do Not Use'!$BD92,'BIR Data Entry'!$C:$C,'Do Not Use'!$BP$89)</f>
        <v>0</v>
      </c>
      <c r="BQ92" s="82">
        <f t="shared" si="121"/>
        <v>0</v>
      </c>
      <c r="BS92" t="str">
        <f t="shared" si="122"/>
        <v>Contact family</v>
      </c>
      <c r="BT92" s="86" t="e">
        <f t="shared" si="123"/>
        <v>#DIV/0!</v>
      </c>
      <c r="BU92" s="86" t="e">
        <f t="shared" si="124"/>
        <v>#DIV/0!</v>
      </c>
      <c r="BV92" s="86" t="e">
        <f t="shared" si="125"/>
        <v>#DIV/0!</v>
      </c>
      <c r="BW92" s="86" t="e">
        <f t="shared" si="126"/>
        <v>#DIV/0!</v>
      </c>
      <c r="BX92" s="86" t="e">
        <f t="shared" si="127"/>
        <v>#DIV/0!</v>
      </c>
      <c r="BY92" s="86" t="e">
        <f t="shared" si="128"/>
        <v>#DIV/0!</v>
      </c>
      <c r="BZ92" s="86" t="e">
        <f t="shared" si="129"/>
        <v>#DIV/0!</v>
      </c>
      <c r="CA92" s="86" t="e">
        <f t="shared" si="130"/>
        <v>#DIV/0!</v>
      </c>
      <c r="CB92" s="86" t="e">
        <f t="shared" si="131"/>
        <v>#DIV/0!</v>
      </c>
      <c r="CC92" s="86" t="e">
        <f t="shared" si="132"/>
        <v>#DIV/0!</v>
      </c>
      <c r="CD92" s="86" t="e">
        <f t="shared" si="133"/>
        <v>#DIV/0!</v>
      </c>
      <c r="CE92" s="86" t="e">
        <f t="shared" si="134"/>
        <v>#DIV/0!</v>
      </c>
    </row>
    <row r="93" spans="15:83" x14ac:dyDescent="0.25">
      <c r="O93" s="335">
        <f>'Child Enrollment'!B92</f>
        <v>0</v>
      </c>
      <c r="P93" s="25">
        <f>COUNTIFS('BIR Data Entry'!B:B,'Child Enrollment'!B92,'BIR Data Entry'!C:C,$P$2)</f>
        <v>0</v>
      </c>
      <c r="Q93" s="24">
        <f>COUNTIFS('BIR Data Entry'!B:B,'Child Enrollment'!B92,'BIR Data Entry'!C:C,$Q$2)</f>
        <v>0</v>
      </c>
      <c r="R93" s="24">
        <f>COUNTIFS('BIR Data Entry'!B:B,'Child Enrollment'!B92,'BIR Data Entry'!C:C,$R$2)</f>
        <v>0</v>
      </c>
      <c r="S93" s="24">
        <f>COUNTIFS('BIR Data Entry'!B:B,'Child Enrollment'!B92,'BIR Data Entry'!C:C,$S$2)</f>
        <v>0</v>
      </c>
      <c r="T93" s="24">
        <f>COUNTIFS('BIR Data Entry'!B:B,'Child Enrollment'!B92,'BIR Data Entry'!C:C,$T$2)</f>
        <v>0</v>
      </c>
      <c r="U93" s="24">
        <f>COUNTIFS('BIR Data Entry'!B:B,'Child Enrollment'!B92,'BIR Data Entry'!C:C,$U$2)</f>
        <v>0</v>
      </c>
      <c r="V93" s="24">
        <f>COUNTIFS('BIR Data Entry'!B:B,'Child Enrollment'!B92,'BIR Data Entry'!C:C,$V$2)</f>
        <v>0</v>
      </c>
      <c r="W93" s="24">
        <f>COUNTIFS('BIR Data Entry'!B:B,'Child Enrollment'!B92,'BIR Data Entry'!C:C,$W$2)</f>
        <v>0</v>
      </c>
      <c r="X93" s="24">
        <f>COUNTIFS('BIR Data Entry'!B:B,'Child Enrollment'!B92,'BIR Data Entry'!C:C,$X$2)</f>
        <v>0</v>
      </c>
      <c r="Y93" s="24">
        <f>COUNTIFS('BIR Data Entry'!B:B,'Child Enrollment'!B92,'BIR Data Entry'!C:C,$Y$2)</f>
        <v>0</v>
      </c>
      <c r="Z93" s="24">
        <f>COUNTIFS('BIR Data Entry'!B:B,'Child Enrollment'!B92,'BIR Data Entry'!C:C,$Z$2)</f>
        <v>0</v>
      </c>
      <c r="AA93" s="239">
        <f>COUNTIFS('BIR Data Entry'!B:B,'Child Enrollment'!B92,'BIR Data Entry'!C:C,$AA$2)</f>
        <v>0</v>
      </c>
      <c r="AB93" s="68">
        <f t="shared" si="91"/>
        <v>0</v>
      </c>
      <c r="AC93" s="249">
        <f>'Child Enrollment'!C92</f>
        <v>0</v>
      </c>
      <c r="AD93" s="1">
        <f>'Child Enrollment'!D92</f>
        <v>0</v>
      </c>
      <c r="AE93" s="249">
        <f>'Child Enrollment'!E92</f>
        <v>0</v>
      </c>
      <c r="AF93" s="249">
        <f>'Child Enrollment'!F92</f>
        <v>0</v>
      </c>
      <c r="AG93" s="249" t="str">
        <f>IF('Child Enrollment'!F92="Not Hispanic or Latino", 'Child Enrollment'!G92, "")</f>
        <v/>
      </c>
      <c r="AI93" s="310">
        <f t="shared" si="112"/>
        <v>0</v>
      </c>
      <c r="AJ93" s="1">
        <f>COUNTIFS('BIR Data Entry'!$B$2:$B$1001,AI93,'BIR Data Entry'!$Y$2:$Y$1001,"&gt;0")</f>
        <v>0</v>
      </c>
      <c r="AK93" s="1">
        <f>COUNTIFS('BIR Data Entry'!$B$2:$B$1001,AI93,'BIR Data Entry'!$V$2:$V$1001,"&gt;0")</f>
        <v>0</v>
      </c>
      <c r="AL93" s="1">
        <f>COUNTIFS('BIR Data Entry'!$B$2:$B$1001,AI93,'BIR Data Entry'!$Z$2:$Z$1001,"&gt;0")</f>
        <v>0</v>
      </c>
      <c r="AM93" s="312">
        <f t="shared" si="113"/>
        <v>0</v>
      </c>
      <c r="AN93" s="1">
        <f t="shared" si="114"/>
        <v>0</v>
      </c>
      <c r="AO93" s="1">
        <f t="shared" si="115"/>
        <v>0</v>
      </c>
      <c r="AP93" s="1">
        <f t="shared" si="116"/>
        <v>0</v>
      </c>
      <c r="AQ93" s="1" t="str">
        <f t="shared" si="117"/>
        <v/>
      </c>
      <c r="BD93" t="str">
        <f t="shared" si="120"/>
        <v>Dismissal from program</v>
      </c>
      <c r="BE93" s="1">
        <f>COUNTIFS('BIR Data Entry'!$K:$K,'Do Not Use'!$BD93,'BIR Data Entry'!$C:$C,'Do Not Use'!$BE$89)</f>
        <v>0</v>
      </c>
      <c r="BF93" s="1">
        <f>COUNTIFS('BIR Data Entry'!$K:$K,'Do Not Use'!$BD93,'BIR Data Entry'!$C:$C,'Do Not Use'!$BF$89)</f>
        <v>0</v>
      </c>
      <c r="BG93" s="1">
        <f>COUNTIFS('BIR Data Entry'!$K:$K,'Do Not Use'!$BD93,'BIR Data Entry'!$C:$C,'Do Not Use'!$BG$89)</f>
        <v>0</v>
      </c>
      <c r="BH93" s="1">
        <f>COUNTIFS('BIR Data Entry'!$K:$K,'Do Not Use'!$BD93,'BIR Data Entry'!$C:$C,'Do Not Use'!$BH$89)</f>
        <v>0</v>
      </c>
      <c r="BI93" s="1">
        <f>COUNTIFS('BIR Data Entry'!$K:$K,'Do Not Use'!$BD93,'BIR Data Entry'!$C:$C,'Do Not Use'!$BI$89)</f>
        <v>0</v>
      </c>
      <c r="BJ93" s="1">
        <f>COUNTIFS('BIR Data Entry'!$K:$K,'Do Not Use'!$BD93,'BIR Data Entry'!$C:$C,'Do Not Use'!$BJ$89)</f>
        <v>0</v>
      </c>
      <c r="BK93" s="1">
        <f>COUNTIFS('BIR Data Entry'!$K:$K,'Do Not Use'!$BD93,'BIR Data Entry'!$C:$C,'Do Not Use'!$BK$89)</f>
        <v>0</v>
      </c>
      <c r="BL93" s="1">
        <f>COUNTIFS('BIR Data Entry'!$K:$K,'Do Not Use'!$BD93,'BIR Data Entry'!$C:$C,'Do Not Use'!$BL$89)</f>
        <v>0</v>
      </c>
      <c r="BM93" s="1">
        <f>COUNTIFS('BIR Data Entry'!$K:$K,'Do Not Use'!$BD93,'BIR Data Entry'!$C:$C,'Do Not Use'!$BM$89)</f>
        <v>0</v>
      </c>
      <c r="BN93" s="1">
        <f>COUNTIFS('BIR Data Entry'!$K:$K,'Do Not Use'!$BD93,'BIR Data Entry'!$C:$C,'Do Not Use'!$BN$89)</f>
        <v>0</v>
      </c>
      <c r="BO93" s="1">
        <f>COUNTIFS('BIR Data Entry'!$K:$K,'Do Not Use'!$BD93,'BIR Data Entry'!$C:$C,'Do Not Use'!$BO$89)</f>
        <v>0</v>
      </c>
      <c r="BP93" s="1">
        <f>COUNTIFS('BIR Data Entry'!$K:$K,'Do Not Use'!$BD93,'BIR Data Entry'!$C:$C,'Do Not Use'!$BP$89)</f>
        <v>0</v>
      </c>
      <c r="BQ93" s="82">
        <f t="shared" si="121"/>
        <v>0</v>
      </c>
      <c r="BS93" t="str">
        <f t="shared" si="122"/>
        <v>Dismissal from program</v>
      </c>
      <c r="BT93" s="86" t="e">
        <f t="shared" si="123"/>
        <v>#DIV/0!</v>
      </c>
      <c r="BU93" s="86" t="e">
        <f t="shared" si="124"/>
        <v>#DIV/0!</v>
      </c>
      <c r="BV93" s="86" t="e">
        <f t="shared" si="125"/>
        <v>#DIV/0!</v>
      </c>
      <c r="BW93" s="86" t="e">
        <f t="shared" si="126"/>
        <v>#DIV/0!</v>
      </c>
      <c r="BX93" s="86" t="e">
        <f t="shared" si="127"/>
        <v>#DIV/0!</v>
      </c>
      <c r="BY93" s="86" t="e">
        <f t="shared" si="128"/>
        <v>#DIV/0!</v>
      </c>
      <c r="BZ93" s="86" t="e">
        <f t="shared" si="129"/>
        <v>#DIV/0!</v>
      </c>
      <c r="CA93" s="86" t="e">
        <f t="shared" si="130"/>
        <v>#DIV/0!</v>
      </c>
      <c r="CB93" s="86" t="e">
        <f t="shared" si="131"/>
        <v>#DIV/0!</v>
      </c>
      <c r="CC93" s="86" t="e">
        <f t="shared" si="132"/>
        <v>#DIV/0!</v>
      </c>
      <c r="CD93" s="86" t="e">
        <f t="shared" si="133"/>
        <v>#DIV/0!</v>
      </c>
      <c r="CE93" s="86" t="e">
        <f t="shared" si="134"/>
        <v>#DIV/0!</v>
      </c>
    </row>
    <row r="94" spans="15:83" x14ac:dyDescent="0.25">
      <c r="O94" s="335">
        <f>'Child Enrollment'!B93</f>
        <v>0</v>
      </c>
      <c r="P94" s="25">
        <f>COUNTIFS('BIR Data Entry'!B:B,'Child Enrollment'!B93,'BIR Data Entry'!C:C,$P$2)</f>
        <v>0</v>
      </c>
      <c r="Q94" s="24">
        <f>COUNTIFS('BIR Data Entry'!B:B,'Child Enrollment'!B93,'BIR Data Entry'!C:C,$Q$2)</f>
        <v>0</v>
      </c>
      <c r="R94" s="24">
        <f>COUNTIFS('BIR Data Entry'!B:B,'Child Enrollment'!B93,'BIR Data Entry'!C:C,$R$2)</f>
        <v>0</v>
      </c>
      <c r="S94" s="24">
        <f>COUNTIFS('BIR Data Entry'!B:B,'Child Enrollment'!B93,'BIR Data Entry'!C:C,$S$2)</f>
        <v>0</v>
      </c>
      <c r="T94" s="24">
        <f>COUNTIFS('BIR Data Entry'!B:B,'Child Enrollment'!B93,'BIR Data Entry'!C:C,$T$2)</f>
        <v>0</v>
      </c>
      <c r="U94" s="24">
        <f>COUNTIFS('BIR Data Entry'!B:B,'Child Enrollment'!B93,'BIR Data Entry'!C:C,$U$2)</f>
        <v>0</v>
      </c>
      <c r="V94" s="24">
        <f>COUNTIFS('BIR Data Entry'!B:B,'Child Enrollment'!B93,'BIR Data Entry'!C:C,$V$2)</f>
        <v>0</v>
      </c>
      <c r="W94" s="24">
        <f>COUNTIFS('BIR Data Entry'!B:B,'Child Enrollment'!B93,'BIR Data Entry'!C:C,$W$2)</f>
        <v>0</v>
      </c>
      <c r="X94" s="24">
        <f>COUNTIFS('BIR Data Entry'!B:B,'Child Enrollment'!B93,'BIR Data Entry'!C:C,$X$2)</f>
        <v>0</v>
      </c>
      <c r="Y94" s="24">
        <f>COUNTIFS('BIR Data Entry'!B:B,'Child Enrollment'!B93,'BIR Data Entry'!C:C,$Y$2)</f>
        <v>0</v>
      </c>
      <c r="Z94" s="24">
        <f>COUNTIFS('BIR Data Entry'!B:B,'Child Enrollment'!B93,'BIR Data Entry'!C:C,$Z$2)</f>
        <v>0</v>
      </c>
      <c r="AA94" s="239">
        <f>COUNTIFS('BIR Data Entry'!B:B,'Child Enrollment'!B93,'BIR Data Entry'!C:C,$AA$2)</f>
        <v>0</v>
      </c>
      <c r="AB94" s="68">
        <f t="shared" si="91"/>
        <v>0</v>
      </c>
      <c r="AC94" s="249">
        <f>'Child Enrollment'!C93</f>
        <v>0</v>
      </c>
      <c r="AD94" s="1">
        <f>'Child Enrollment'!D93</f>
        <v>0</v>
      </c>
      <c r="AE94" s="249">
        <f>'Child Enrollment'!E93</f>
        <v>0</v>
      </c>
      <c r="AF94" s="249">
        <f>'Child Enrollment'!F93</f>
        <v>0</v>
      </c>
      <c r="AG94" s="249" t="str">
        <f>IF('Child Enrollment'!F93="Not Hispanic or Latino", 'Child Enrollment'!G93, "")</f>
        <v/>
      </c>
      <c r="AI94" s="310">
        <f t="shared" si="112"/>
        <v>0</v>
      </c>
      <c r="AJ94" s="1">
        <f>COUNTIFS('BIR Data Entry'!$B$2:$B$1001,AI94,'BIR Data Entry'!$Y$2:$Y$1001,"&gt;0")</f>
        <v>0</v>
      </c>
      <c r="AK94" s="1">
        <f>COUNTIFS('BIR Data Entry'!$B$2:$B$1001,AI94,'BIR Data Entry'!$V$2:$V$1001,"&gt;0")</f>
        <v>0</v>
      </c>
      <c r="AL94" s="1">
        <f>COUNTIFS('BIR Data Entry'!$B$2:$B$1001,AI94,'BIR Data Entry'!$Z$2:$Z$1001,"&gt;0")</f>
        <v>0</v>
      </c>
      <c r="AM94" s="312">
        <f t="shared" si="113"/>
        <v>0</v>
      </c>
      <c r="AN94" s="1">
        <f t="shared" si="114"/>
        <v>0</v>
      </c>
      <c r="AO94" s="1">
        <f t="shared" si="115"/>
        <v>0</v>
      </c>
      <c r="AP94" s="1">
        <f t="shared" si="116"/>
        <v>0</v>
      </c>
      <c r="AQ94" s="1" t="str">
        <f t="shared" si="117"/>
        <v/>
      </c>
      <c r="BD94" t="str">
        <f t="shared" si="120"/>
        <v>Family meeting</v>
      </c>
      <c r="BE94" s="1">
        <f>COUNTIFS('BIR Data Entry'!$K:$K,'Do Not Use'!$BD94,'BIR Data Entry'!$C:$C,'Do Not Use'!$BE$89)</f>
        <v>0</v>
      </c>
      <c r="BF94" s="1">
        <f>COUNTIFS('BIR Data Entry'!$K:$K,'Do Not Use'!$BD94,'BIR Data Entry'!$C:$C,'Do Not Use'!$BF$89)</f>
        <v>0</v>
      </c>
      <c r="BG94" s="1">
        <f>COUNTIFS('BIR Data Entry'!$K:$K,'Do Not Use'!$BD94,'BIR Data Entry'!$C:$C,'Do Not Use'!$BG$89)</f>
        <v>0</v>
      </c>
      <c r="BH94" s="1">
        <f>COUNTIFS('BIR Data Entry'!$K:$K,'Do Not Use'!$BD94,'BIR Data Entry'!$C:$C,'Do Not Use'!$BH$89)</f>
        <v>0</v>
      </c>
      <c r="BI94" s="1">
        <f>COUNTIFS('BIR Data Entry'!$K:$K,'Do Not Use'!$BD94,'BIR Data Entry'!$C:$C,'Do Not Use'!$BI$89)</f>
        <v>0</v>
      </c>
      <c r="BJ94" s="1">
        <f>COUNTIFS('BIR Data Entry'!$K:$K,'Do Not Use'!$BD94,'BIR Data Entry'!$C:$C,'Do Not Use'!$BJ$89)</f>
        <v>0</v>
      </c>
      <c r="BK94" s="1">
        <f>COUNTIFS('BIR Data Entry'!$K:$K,'Do Not Use'!$BD94,'BIR Data Entry'!$C:$C,'Do Not Use'!$BK$89)</f>
        <v>0</v>
      </c>
      <c r="BL94" s="1">
        <f>COUNTIFS('BIR Data Entry'!$K:$K,'Do Not Use'!$BD94,'BIR Data Entry'!$C:$C,'Do Not Use'!$BL$89)</f>
        <v>0</v>
      </c>
      <c r="BM94" s="1">
        <f>COUNTIFS('BIR Data Entry'!$K:$K,'Do Not Use'!$BD94,'BIR Data Entry'!$C:$C,'Do Not Use'!$BM$89)</f>
        <v>0</v>
      </c>
      <c r="BN94" s="1">
        <f>COUNTIFS('BIR Data Entry'!$K:$K,'Do Not Use'!$BD94,'BIR Data Entry'!$C:$C,'Do Not Use'!$BN$89)</f>
        <v>0</v>
      </c>
      <c r="BO94" s="1">
        <f>COUNTIFS('BIR Data Entry'!$K:$K,'Do Not Use'!$BD94,'BIR Data Entry'!$C:$C,'Do Not Use'!$BO$89)</f>
        <v>0</v>
      </c>
      <c r="BP94" s="1">
        <f>COUNTIFS('BIR Data Entry'!$K:$K,'Do Not Use'!$BD94,'BIR Data Entry'!$C:$C,'Do Not Use'!$BP$89)</f>
        <v>0</v>
      </c>
      <c r="BQ94" s="82">
        <f t="shared" si="121"/>
        <v>0</v>
      </c>
      <c r="BS94" t="str">
        <f t="shared" si="122"/>
        <v>Family meeting</v>
      </c>
      <c r="BT94" s="86" t="e">
        <f t="shared" si="123"/>
        <v>#DIV/0!</v>
      </c>
      <c r="BU94" s="86" t="e">
        <f t="shared" si="124"/>
        <v>#DIV/0!</v>
      </c>
      <c r="BV94" s="86" t="e">
        <f t="shared" si="125"/>
        <v>#DIV/0!</v>
      </c>
      <c r="BW94" s="86" t="e">
        <f t="shared" si="126"/>
        <v>#DIV/0!</v>
      </c>
      <c r="BX94" s="86" t="e">
        <f t="shared" si="127"/>
        <v>#DIV/0!</v>
      </c>
      <c r="BY94" s="86" t="e">
        <f t="shared" si="128"/>
        <v>#DIV/0!</v>
      </c>
      <c r="BZ94" s="86" t="e">
        <f t="shared" si="129"/>
        <v>#DIV/0!</v>
      </c>
      <c r="CA94" s="86" t="e">
        <f t="shared" si="130"/>
        <v>#DIV/0!</v>
      </c>
      <c r="CB94" s="86" t="e">
        <f t="shared" si="131"/>
        <v>#DIV/0!</v>
      </c>
      <c r="CC94" s="86" t="e">
        <f t="shared" si="132"/>
        <v>#DIV/0!</v>
      </c>
      <c r="CD94" s="86" t="e">
        <f t="shared" si="133"/>
        <v>#DIV/0!</v>
      </c>
      <c r="CE94" s="86" t="e">
        <f t="shared" si="134"/>
        <v>#DIV/0!</v>
      </c>
    </row>
    <row r="95" spans="15:83" x14ac:dyDescent="0.25">
      <c r="O95" s="335">
        <f>'Child Enrollment'!B94</f>
        <v>0</v>
      </c>
      <c r="P95" s="25">
        <f>COUNTIFS('BIR Data Entry'!B:B,'Child Enrollment'!B94,'BIR Data Entry'!C:C,$P$2)</f>
        <v>0</v>
      </c>
      <c r="Q95" s="24">
        <f>COUNTIFS('BIR Data Entry'!B:B,'Child Enrollment'!B94,'BIR Data Entry'!C:C,$Q$2)</f>
        <v>0</v>
      </c>
      <c r="R95" s="24">
        <f>COUNTIFS('BIR Data Entry'!B:B,'Child Enrollment'!B94,'BIR Data Entry'!C:C,$R$2)</f>
        <v>0</v>
      </c>
      <c r="S95" s="24">
        <f>COUNTIFS('BIR Data Entry'!B:B,'Child Enrollment'!B94,'BIR Data Entry'!C:C,$S$2)</f>
        <v>0</v>
      </c>
      <c r="T95" s="24">
        <f>COUNTIFS('BIR Data Entry'!B:B,'Child Enrollment'!B94,'BIR Data Entry'!C:C,$T$2)</f>
        <v>0</v>
      </c>
      <c r="U95" s="24">
        <f>COUNTIFS('BIR Data Entry'!B:B,'Child Enrollment'!B94,'BIR Data Entry'!C:C,$U$2)</f>
        <v>0</v>
      </c>
      <c r="V95" s="24">
        <f>COUNTIFS('BIR Data Entry'!B:B,'Child Enrollment'!B94,'BIR Data Entry'!C:C,$V$2)</f>
        <v>0</v>
      </c>
      <c r="W95" s="24">
        <f>COUNTIFS('BIR Data Entry'!B:B,'Child Enrollment'!B94,'BIR Data Entry'!C:C,$W$2)</f>
        <v>0</v>
      </c>
      <c r="X95" s="24">
        <f>COUNTIFS('BIR Data Entry'!B:B,'Child Enrollment'!B94,'BIR Data Entry'!C:C,$X$2)</f>
        <v>0</v>
      </c>
      <c r="Y95" s="24">
        <f>COUNTIFS('BIR Data Entry'!B:B,'Child Enrollment'!B94,'BIR Data Entry'!C:C,$Y$2)</f>
        <v>0</v>
      </c>
      <c r="Z95" s="24">
        <f>COUNTIFS('BIR Data Entry'!B:B,'Child Enrollment'!B94,'BIR Data Entry'!C:C,$Z$2)</f>
        <v>0</v>
      </c>
      <c r="AA95" s="239">
        <f>COUNTIFS('BIR Data Entry'!B:B,'Child Enrollment'!B94,'BIR Data Entry'!C:C,$AA$2)</f>
        <v>0</v>
      </c>
      <c r="AB95" s="68">
        <f t="shared" si="91"/>
        <v>0</v>
      </c>
      <c r="AC95" s="249">
        <f>'Child Enrollment'!C94</f>
        <v>0</v>
      </c>
      <c r="AD95" s="1">
        <f>'Child Enrollment'!D94</f>
        <v>0</v>
      </c>
      <c r="AE95" s="249">
        <f>'Child Enrollment'!E94</f>
        <v>0</v>
      </c>
      <c r="AF95" s="249">
        <f>'Child Enrollment'!F94</f>
        <v>0</v>
      </c>
      <c r="AG95" s="249" t="str">
        <f>IF('Child Enrollment'!F94="Not Hispanic or Latino", 'Child Enrollment'!G94, "")</f>
        <v/>
      </c>
      <c r="AI95" s="310">
        <f t="shared" si="112"/>
        <v>0</v>
      </c>
      <c r="AJ95" s="1">
        <f>COUNTIFS('BIR Data Entry'!$B$2:$B$1001,AI95,'BIR Data Entry'!$Y$2:$Y$1001,"&gt;0")</f>
        <v>0</v>
      </c>
      <c r="AK95" s="1">
        <f>COUNTIFS('BIR Data Entry'!$B$2:$B$1001,AI95,'BIR Data Entry'!$V$2:$V$1001,"&gt;0")</f>
        <v>0</v>
      </c>
      <c r="AL95" s="1">
        <f>COUNTIFS('BIR Data Entry'!$B$2:$B$1001,AI95,'BIR Data Entry'!$Z$2:$Z$1001,"&gt;0")</f>
        <v>0</v>
      </c>
      <c r="AM95" s="312">
        <f t="shared" si="113"/>
        <v>0</v>
      </c>
      <c r="AN95" s="1">
        <f t="shared" si="114"/>
        <v>0</v>
      </c>
      <c r="AO95" s="1">
        <f t="shared" si="115"/>
        <v>0</v>
      </c>
      <c r="AP95" s="1">
        <f t="shared" si="116"/>
        <v>0</v>
      </c>
      <c r="AQ95" s="1" t="str">
        <f t="shared" si="117"/>
        <v/>
      </c>
      <c r="BD95" t="str">
        <f t="shared" si="120"/>
        <v>Not Applicable</v>
      </c>
      <c r="BE95" s="1">
        <f>COUNTIFS('BIR Data Entry'!$K:$K,'Do Not Use'!$BD95,'BIR Data Entry'!$C:$C,'Do Not Use'!$BE$89)</f>
        <v>0</v>
      </c>
      <c r="BF95" s="1">
        <f>COUNTIFS('BIR Data Entry'!$K:$K,'Do Not Use'!$BD95,'BIR Data Entry'!$C:$C,'Do Not Use'!$BF$89)</f>
        <v>0</v>
      </c>
      <c r="BG95" s="1">
        <f>COUNTIFS('BIR Data Entry'!$K:$K,'Do Not Use'!$BD95,'BIR Data Entry'!$C:$C,'Do Not Use'!$BG$89)</f>
        <v>0</v>
      </c>
      <c r="BH95" s="1">
        <f>COUNTIFS('BIR Data Entry'!$K:$K,'Do Not Use'!$BD95,'BIR Data Entry'!$C:$C,'Do Not Use'!$BH$89)</f>
        <v>0</v>
      </c>
      <c r="BI95" s="1">
        <f>COUNTIFS('BIR Data Entry'!$K:$K,'Do Not Use'!$BD95,'BIR Data Entry'!$C:$C,'Do Not Use'!$BI$89)</f>
        <v>0</v>
      </c>
      <c r="BJ95" s="1">
        <f>COUNTIFS('BIR Data Entry'!$K:$K,'Do Not Use'!$BD95,'BIR Data Entry'!$C:$C,'Do Not Use'!$BJ$89)</f>
        <v>0</v>
      </c>
      <c r="BK95" s="1">
        <f>COUNTIFS('BIR Data Entry'!$K:$K,'Do Not Use'!$BD95,'BIR Data Entry'!$C:$C,'Do Not Use'!$BK$89)</f>
        <v>0</v>
      </c>
      <c r="BL95" s="1">
        <f>COUNTIFS('BIR Data Entry'!$K:$K,'Do Not Use'!$BD95,'BIR Data Entry'!$C:$C,'Do Not Use'!$BL$89)</f>
        <v>0</v>
      </c>
      <c r="BM95" s="1">
        <f>COUNTIFS('BIR Data Entry'!$K:$K,'Do Not Use'!$BD95,'BIR Data Entry'!$C:$C,'Do Not Use'!$BM$89)</f>
        <v>0</v>
      </c>
      <c r="BN95" s="1">
        <f>COUNTIFS('BIR Data Entry'!$K:$K,'Do Not Use'!$BD95,'BIR Data Entry'!$C:$C,'Do Not Use'!$BN$89)</f>
        <v>0</v>
      </c>
      <c r="BO95" s="1">
        <f>COUNTIFS('BIR Data Entry'!$K:$K,'Do Not Use'!$BD95,'BIR Data Entry'!$C:$C,'Do Not Use'!$BO$89)</f>
        <v>0</v>
      </c>
      <c r="BP95" s="1">
        <f>COUNTIFS('BIR Data Entry'!$K:$K,'Do Not Use'!$BD95,'BIR Data Entry'!$C:$C,'Do Not Use'!$BP$89)</f>
        <v>0</v>
      </c>
      <c r="BQ95" s="82">
        <f t="shared" si="121"/>
        <v>0</v>
      </c>
      <c r="BS95" t="str">
        <f t="shared" si="122"/>
        <v>Not Applicable</v>
      </c>
      <c r="BT95" s="86" t="e">
        <f t="shared" si="123"/>
        <v>#DIV/0!</v>
      </c>
      <c r="BU95" s="86" t="e">
        <f t="shared" si="124"/>
        <v>#DIV/0!</v>
      </c>
      <c r="BV95" s="86" t="e">
        <f t="shared" si="125"/>
        <v>#DIV/0!</v>
      </c>
      <c r="BW95" s="86" t="e">
        <f t="shared" si="126"/>
        <v>#DIV/0!</v>
      </c>
      <c r="BX95" s="86" t="e">
        <f t="shared" si="127"/>
        <v>#DIV/0!</v>
      </c>
      <c r="BY95" s="86" t="e">
        <f t="shared" si="128"/>
        <v>#DIV/0!</v>
      </c>
      <c r="BZ95" s="86" t="e">
        <f t="shared" si="129"/>
        <v>#DIV/0!</v>
      </c>
      <c r="CA95" s="86" t="e">
        <f t="shared" si="130"/>
        <v>#DIV/0!</v>
      </c>
      <c r="CB95" s="86" t="e">
        <f t="shared" si="131"/>
        <v>#DIV/0!</v>
      </c>
      <c r="CC95" s="86" t="e">
        <f t="shared" si="132"/>
        <v>#DIV/0!</v>
      </c>
      <c r="CD95" s="86" t="e">
        <f t="shared" si="133"/>
        <v>#DIV/0!</v>
      </c>
      <c r="CE95" s="86" t="e">
        <f t="shared" si="134"/>
        <v>#DIV/0!</v>
      </c>
    </row>
    <row r="96" spans="15:83" x14ac:dyDescent="0.25">
      <c r="O96" s="335">
        <f>'Child Enrollment'!B95</f>
        <v>0</v>
      </c>
      <c r="P96" s="25">
        <f>COUNTIFS('BIR Data Entry'!B:B,'Child Enrollment'!B95,'BIR Data Entry'!C:C,$P$2)</f>
        <v>0</v>
      </c>
      <c r="Q96" s="24">
        <f>COUNTIFS('BIR Data Entry'!B:B,'Child Enrollment'!B95,'BIR Data Entry'!C:C,$Q$2)</f>
        <v>0</v>
      </c>
      <c r="R96" s="24">
        <f>COUNTIFS('BIR Data Entry'!B:B,'Child Enrollment'!B95,'BIR Data Entry'!C:C,$R$2)</f>
        <v>0</v>
      </c>
      <c r="S96" s="24">
        <f>COUNTIFS('BIR Data Entry'!B:B,'Child Enrollment'!B95,'BIR Data Entry'!C:C,$S$2)</f>
        <v>0</v>
      </c>
      <c r="T96" s="24">
        <f>COUNTIFS('BIR Data Entry'!B:B,'Child Enrollment'!B95,'BIR Data Entry'!C:C,$T$2)</f>
        <v>0</v>
      </c>
      <c r="U96" s="24">
        <f>COUNTIFS('BIR Data Entry'!B:B,'Child Enrollment'!B95,'BIR Data Entry'!C:C,$U$2)</f>
        <v>0</v>
      </c>
      <c r="V96" s="24">
        <f>COUNTIFS('BIR Data Entry'!B:B,'Child Enrollment'!B95,'BIR Data Entry'!C:C,$V$2)</f>
        <v>0</v>
      </c>
      <c r="W96" s="24">
        <f>COUNTIFS('BIR Data Entry'!B:B,'Child Enrollment'!B95,'BIR Data Entry'!C:C,$W$2)</f>
        <v>0</v>
      </c>
      <c r="X96" s="24">
        <f>COUNTIFS('BIR Data Entry'!B:B,'Child Enrollment'!B95,'BIR Data Entry'!C:C,$X$2)</f>
        <v>0</v>
      </c>
      <c r="Y96" s="24">
        <f>COUNTIFS('BIR Data Entry'!B:B,'Child Enrollment'!B95,'BIR Data Entry'!C:C,$Y$2)</f>
        <v>0</v>
      </c>
      <c r="Z96" s="24">
        <f>COUNTIFS('BIR Data Entry'!B:B,'Child Enrollment'!B95,'BIR Data Entry'!C:C,$Z$2)</f>
        <v>0</v>
      </c>
      <c r="AA96" s="239">
        <f>COUNTIFS('BIR Data Entry'!B:B,'Child Enrollment'!B95,'BIR Data Entry'!C:C,$AA$2)</f>
        <v>0</v>
      </c>
      <c r="AB96" s="68">
        <f t="shared" si="91"/>
        <v>0</v>
      </c>
      <c r="AC96" s="249">
        <f>'Child Enrollment'!C95</f>
        <v>0</v>
      </c>
      <c r="AD96" s="1">
        <f>'Child Enrollment'!D95</f>
        <v>0</v>
      </c>
      <c r="AE96" s="249">
        <f>'Child Enrollment'!E95</f>
        <v>0</v>
      </c>
      <c r="AF96" s="249">
        <f>'Child Enrollment'!F95</f>
        <v>0</v>
      </c>
      <c r="AG96" s="249" t="str">
        <f>IF('Child Enrollment'!F95="Not Hispanic or Latino", 'Child Enrollment'!G95, "")</f>
        <v/>
      </c>
      <c r="AI96" s="310">
        <f t="shared" si="112"/>
        <v>0</v>
      </c>
      <c r="AJ96" s="1">
        <f>COUNTIFS('BIR Data Entry'!$B$2:$B$1001,AI96,'BIR Data Entry'!$Y$2:$Y$1001,"&gt;0")</f>
        <v>0</v>
      </c>
      <c r="AK96" s="1">
        <f>COUNTIFS('BIR Data Entry'!$B$2:$B$1001,AI96,'BIR Data Entry'!$V$2:$V$1001,"&gt;0")</f>
        <v>0</v>
      </c>
      <c r="AL96" s="1">
        <f>COUNTIFS('BIR Data Entry'!$B$2:$B$1001,AI96,'BIR Data Entry'!$Z$2:$Z$1001,"&gt;0")</f>
        <v>0</v>
      </c>
      <c r="AM96" s="312">
        <f t="shared" si="113"/>
        <v>0</v>
      </c>
      <c r="AN96" s="1">
        <f t="shared" si="114"/>
        <v>0</v>
      </c>
      <c r="AO96" s="1">
        <f t="shared" si="115"/>
        <v>0</v>
      </c>
      <c r="AP96" s="1">
        <f t="shared" si="116"/>
        <v>0</v>
      </c>
      <c r="AQ96" s="1" t="str">
        <f t="shared" si="117"/>
        <v/>
      </c>
      <c r="BD96" t="str">
        <f t="shared" si="120"/>
        <v>Other</v>
      </c>
      <c r="BE96" s="1">
        <f>COUNTIFS('BIR Data Entry'!$K:$K,'Do Not Use'!$BD96,'BIR Data Entry'!$C:$C,'Do Not Use'!$BE$89)</f>
        <v>0</v>
      </c>
      <c r="BF96" s="1">
        <f>COUNTIFS('BIR Data Entry'!$K:$K,'Do Not Use'!$BD96,'BIR Data Entry'!$C:$C,'Do Not Use'!$BF$89)</f>
        <v>0</v>
      </c>
      <c r="BG96" s="1">
        <f>COUNTIFS('BIR Data Entry'!$K:$K,'Do Not Use'!$BD96,'BIR Data Entry'!$C:$C,'Do Not Use'!$BG$89)</f>
        <v>0</v>
      </c>
      <c r="BH96" s="1">
        <f>COUNTIFS('BIR Data Entry'!$K:$K,'Do Not Use'!$BD96,'BIR Data Entry'!$C:$C,'Do Not Use'!$BH$89)</f>
        <v>0</v>
      </c>
      <c r="BI96" s="1">
        <f>COUNTIFS('BIR Data Entry'!$K:$K,'Do Not Use'!$BD96,'BIR Data Entry'!$C:$C,'Do Not Use'!$BI$89)</f>
        <v>0</v>
      </c>
      <c r="BJ96" s="1">
        <f>COUNTIFS('BIR Data Entry'!$K:$K,'Do Not Use'!$BD96,'BIR Data Entry'!$C:$C,'Do Not Use'!$BJ$89)</f>
        <v>0</v>
      </c>
      <c r="BK96" s="1">
        <f>COUNTIFS('BIR Data Entry'!$K:$K,'Do Not Use'!$BD96,'BIR Data Entry'!$C:$C,'Do Not Use'!$BK$89)</f>
        <v>0</v>
      </c>
      <c r="BL96" s="1">
        <f>COUNTIFS('BIR Data Entry'!$K:$K,'Do Not Use'!$BD96,'BIR Data Entry'!$C:$C,'Do Not Use'!$BL$89)</f>
        <v>0</v>
      </c>
      <c r="BM96" s="1">
        <f>COUNTIFS('BIR Data Entry'!$K:$K,'Do Not Use'!$BD96,'BIR Data Entry'!$C:$C,'Do Not Use'!$BM$89)</f>
        <v>0</v>
      </c>
      <c r="BN96" s="1">
        <f>COUNTIFS('BIR Data Entry'!$K:$K,'Do Not Use'!$BD96,'BIR Data Entry'!$C:$C,'Do Not Use'!$BN$89)</f>
        <v>0</v>
      </c>
      <c r="BO96" s="1">
        <f>COUNTIFS('BIR Data Entry'!$K:$K,'Do Not Use'!$BD96,'BIR Data Entry'!$C:$C,'Do Not Use'!$BO$89)</f>
        <v>0</v>
      </c>
      <c r="BP96" s="1">
        <f>COUNTIFS('BIR Data Entry'!$K:$K,'Do Not Use'!$BD96,'BIR Data Entry'!$C:$C,'Do Not Use'!$BP$89)</f>
        <v>0</v>
      </c>
      <c r="BQ96" s="82">
        <f t="shared" si="121"/>
        <v>0</v>
      </c>
      <c r="BS96" t="str">
        <f t="shared" si="122"/>
        <v>Other</v>
      </c>
      <c r="BT96" s="86" t="e">
        <f t="shared" si="123"/>
        <v>#DIV/0!</v>
      </c>
      <c r="BU96" s="86" t="e">
        <f t="shared" si="124"/>
        <v>#DIV/0!</v>
      </c>
      <c r="BV96" s="86" t="e">
        <f t="shared" si="125"/>
        <v>#DIV/0!</v>
      </c>
      <c r="BW96" s="86" t="e">
        <f t="shared" si="126"/>
        <v>#DIV/0!</v>
      </c>
      <c r="BX96" s="86" t="e">
        <f t="shared" si="127"/>
        <v>#DIV/0!</v>
      </c>
      <c r="BY96" s="86" t="e">
        <f t="shared" si="128"/>
        <v>#DIV/0!</v>
      </c>
      <c r="BZ96" s="86" t="e">
        <f t="shared" si="129"/>
        <v>#DIV/0!</v>
      </c>
      <c r="CA96" s="86" t="e">
        <f t="shared" si="130"/>
        <v>#DIV/0!</v>
      </c>
      <c r="CB96" s="86" t="e">
        <f t="shared" si="131"/>
        <v>#DIV/0!</v>
      </c>
      <c r="CC96" s="86" t="e">
        <f t="shared" si="132"/>
        <v>#DIV/0!</v>
      </c>
      <c r="CD96" s="86" t="e">
        <f t="shared" si="133"/>
        <v>#DIV/0!</v>
      </c>
      <c r="CE96" s="86" t="e">
        <f t="shared" si="134"/>
        <v>#DIV/0!</v>
      </c>
    </row>
    <row r="97" spans="5:83" x14ac:dyDescent="0.25">
      <c r="O97" s="335">
        <f>'Child Enrollment'!B96</f>
        <v>0</v>
      </c>
      <c r="P97" s="25">
        <f>COUNTIFS('BIR Data Entry'!B:B,'Child Enrollment'!B96,'BIR Data Entry'!C:C,$P$2)</f>
        <v>0</v>
      </c>
      <c r="Q97" s="24">
        <f>COUNTIFS('BIR Data Entry'!B:B,'Child Enrollment'!B96,'BIR Data Entry'!C:C,$Q$2)</f>
        <v>0</v>
      </c>
      <c r="R97" s="24">
        <f>COUNTIFS('BIR Data Entry'!B:B,'Child Enrollment'!B96,'BIR Data Entry'!C:C,$R$2)</f>
        <v>0</v>
      </c>
      <c r="S97" s="24">
        <f>COUNTIFS('BIR Data Entry'!B:B,'Child Enrollment'!B96,'BIR Data Entry'!C:C,$S$2)</f>
        <v>0</v>
      </c>
      <c r="T97" s="24">
        <f>COUNTIFS('BIR Data Entry'!B:B,'Child Enrollment'!B96,'BIR Data Entry'!C:C,$T$2)</f>
        <v>0</v>
      </c>
      <c r="U97" s="24">
        <f>COUNTIFS('BIR Data Entry'!B:B,'Child Enrollment'!B96,'BIR Data Entry'!C:C,$U$2)</f>
        <v>0</v>
      </c>
      <c r="V97" s="24">
        <f>COUNTIFS('BIR Data Entry'!B:B,'Child Enrollment'!B96,'BIR Data Entry'!C:C,$V$2)</f>
        <v>0</v>
      </c>
      <c r="W97" s="24">
        <f>COUNTIFS('BIR Data Entry'!B:B,'Child Enrollment'!B96,'BIR Data Entry'!C:C,$W$2)</f>
        <v>0</v>
      </c>
      <c r="X97" s="24">
        <f>COUNTIFS('BIR Data Entry'!B:B,'Child Enrollment'!B96,'BIR Data Entry'!C:C,$X$2)</f>
        <v>0</v>
      </c>
      <c r="Y97" s="24">
        <f>COUNTIFS('BIR Data Entry'!B:B,'Child Enrollment'!B96,'BIR Data Entry'!C:C,$Y$2)</f>
        <v>0</v>
      </c>
      <c r="Z97" s="24">
        <f>COUNTIFS('BIR Data Entry'!B:B,'Child Enrollment'!B96,'BIR Data Entry'!C:C,$Z$2)</f>
        <v>0</v>
      </c>
      <c r="AA97" s="239">
        <f>COUNTIFS('BIR Data Entry'!B:B,'Child Enrollment'!B96,'BIR Data Entry'!C:C,$AA$2)</f>
        <v>0</v>
      </c>
      <c r="AB97" s="68">
        <f t="shared" si="91"/>
        <v>0</v>
      </c>
      <c r="AC97" s="249">
        <f>'Child Enrollment'!C96</f>
        <v>0</v>
      </c>
      <c r="AD97" s="1">
        <f>'Child Enrollment'!D96</f>
        <v>0</v>
      </c>
      <c r="AE97" s="249">
        <f>'Child Enrollment'!E96</f>
        <v>0</v>
      </c>
      <c r="AF97" s="249">
        <f>'Child Enrollment'!F96</f>
        <v>0</v>
      </c>
      <c r="AG97" s="249" t="str">
        <f>IF('Child Enrollment'!F96="Not Hispanic or Latino", 'Child Enrollment'!G96, "")</f>
        <v/>
      </c>
      <c r="AI97" s="310">
        <f t="shared" si="112"/>
        <v>0</v>
      </c>
      <c r="AJ97" s="1">
        <f>COUNTIFS('BIR Data Entry'!$B$2:$B$1001,AI97,'BIR Data Entry'!$Y$2:$Y$1001,"&gt;0")</f>
        <v>0</v>
      </c>
      <c r="AK97" s="1">
        <f>COUNTIFS('BIR Data Entry'!$B$2:$B$1001,AI97,'BIR Data Entry'!$V$2:$V$1001,"&gt;0")</f>
        <v>0</v>
      </c>
      <c r="AL97" s="1">
        <f>COUNTIFS('BIR Data Entry'!$B$2:$B$1001,AI97,'BIR Data Entry'!$Z$2:$Z$1001,"&gt;0")</f>
        <v>0</v>
      </c>
      <c r="AM97" s="312">
        <f t="shared" si="113"/>
        <v>0</v>
      </c>
      <c r="AN97" s="1">
        <f t="shared" si="114"/>
        <v>0</v>
      </c>
      <c r="AO97" s="1">
        <f t="shared" si="115"/>
        <v>0</v>
      </c>
      <c r="AP97" s="1">
        <f t="shared" si="116"/>
        <v>0</v>
      </c>
      <c r="AQ97" s="1" t="str">
        <f t="shared" si="117"/>
        <v/>
      </c>
      <c r="BD97" t="str">
        <f t="shared" si="120"/>
        <v>Reduce hours in program</v>
      </c>
      <c r="BE97" s="1">
        <f>COUNTIFS('BIR Data Entry'!$K:$K,'Do Not Use'!$BD97,'BIR Data Entry'!$C:$C,'Do Not Use'!$BE$89)</f>
        <v>0</v>
      </c>
      <c r="BF97" s="1">
        <f>COUNTIFS('BIR Data Entry'!$K:$K,'Do Not Use'!$BD97,'BIR Data Entry'!$C:$C,'Do Not Use'!$BF$89)</f>
        <v>0</v>
      </c>
      <c r="BG97" s="1">
        <f>COUNTIFS('BIR Data Entry'!$K:$K,'Do Not Use'!$BD97,'BIR Data Entry'!$C:$C,'Do Not Use'!$BG$89)</f>
        <v>0</v>
      </c>
      <c r="BH97" s="1">
        <f>COUNTIFS('BIR Data Entry'!$K:$K,'Do Not Use'!$BD97,'BIR Data Entry'!$C:$C,'Do Not Use'!$BH$89)</f>
        <v>0</v>
      </c>
      <c r="BI97" s="1">
        <f>COUNTIFS('BIR Data Entry'!$K:$K,'Do Not Use'!$BD97,'BIR Data Entry'!$C:$C,'Do Not Use'!$BI$89)</f>
        <v>0</v>
      </c>
      <c r="BJ97" s="1">
        <f>COUNTIFS('BIR Data Entry'!$K:$K,'Do Not Use'!$BD97,'BIR Data Entry'!$C:$C,'Do Not Use'!$BJ$89)</f>
        <v>0</v>
      </c>
      <c r="BK97" s="1">
        <f>COUNTIFS('BIR Data Entry'!$K:$K,'Do Not Use'!$BD97,'BIR Data Entry'!$C:$C,'Do Not Use'!$BK$89)</f>
        <v>0</v>
      </c>
      <c r="BL97" s="1">
        <f>COUNTIFS('BIR Data Entry'!$K:$K,'Do Not Use'!$BD97,'BIR Data Entry'!$C:$C,'Do Not Use'!$BL$89)</f>
        <v>0</v>
      </c>
      <c r="BM97" s="1">
        <f>COUNTIFS('BIR Data Entry'!$K:$K,'Do Not Use'!$BD97,'BIR Data Entry'!$C:$C,'Do Not Use'!$BM$89)</f>
        <v>0</v>
      </c>
      <c r="BN97" s="1">
        <f>COUNTIFS('BIR Data Entry'!$K:$K,'Do Not Use'!$BD97,'BIR Data Entry'!$C:$C,'Do Not Use'!$BN$89)</f>
        <v>0</v>
      </c>
      <c r="BO97" s="1">
        <f>COUNTIFS('BIR Data Entry'!$K:$K,'Do Not Use'!$BD97,'BIR Data Entry'!$C:$C,'Do Not Use'!$BO$89)</f>
        <v>0</v>
      </c>
      <c r="BP97" s="1">
        <f>COUNTIFS('BIR Data Entry'!$K:$K,'Do Not Use'!$BD97,'BIR Data Entry'!$C:$C,'Do Not Use'!$BP$89)</f>
        <v>0</v>
      </c>
      <c r="BQ97" s="82">
        <f t="shared" si="121"/>
        <v>0</v>
      </c>
      <c r="BS97" t="str">
        <f t="shared" si="122"/>
        <v>Reduce hours in program</v>
      </c>
      <c r="BT97" s="86" t="e">
        <f t="shared" si="123"/>
        <v>#DIV/0!</v>
      </c>
      <c r="BU97" s="86" t="e">
        <f t="shared" si="124"/>
        <v>#DIV/0!</v>
      </c>
      <c r="BV97" s="86" t="e">
        <f t="shared" si="125"/>
        <v>#DIV/0!</v>
      </c>
      <c r="BW97" s="86" t="e">
        <f t="shared" si="126"/>
        <v>#DIV/0!</v>
      </c>
      <c r="BX97" s="86" t="e">
        <f t="shared" si="127"/>
        <v>#DIV/0!</v>
      </c>
      <c r="BY97" s="86" t="e">
        <f t="shared" si="128"/>
        <v>#DIV/0!</v>
      </c>
      <c r="BZ97" s="86" t="e">
        <f t="shared" si="129"/>
        <v>#DIV/0!</v>
      </c>
      <c r="CA97" s="86" t="e">
        <f t="shared" si="130"/>
        <v>#DIV/0!</v>
      </c>
      <c r="CB97" s="86" t="e">
        <f t="shared" si="131"/>
        <v>#DIV/0!</v>
      </c>
      <c r="CC97" s="86" t="e">
        <f t="shared" si="132"/>
        <v>#DIV/0!</v>
      </c>
      <c r="CD97" s="86" t="e">
        <f t="shared" si="133"/>
        <v>#DIV/0!</v>
      </c>
      <c r="CE97" s="86" t="e">
        <f t="shared" si="134"/>
        <v>#DIV/0!</v>
      </c>
    </row>
    <row r="98" spans="5:83" x14ac:dyDescent="0.25">
      <c r="O98" s="335">
        <f>'Child Enrollment'!B97</f>
        <v>0</v>
      </c>
      <c r="P98" s="25">
        <f>COUNTIFS('BIR Data Entry'!B:B,'Child Enrollment'!B97,'BIR Data Entry'!C:C,$P$2)</f>
        <v>0</v>
      </c>
      <c r="Q98" s="24">
        <f>COUNTIFS('BIR Data Entry'!B:B,'Child Enrollment'!B97,'BIR Data Entry'!C:C,$Q$2)</f>
        <v>0</v>
      </c>
      <c r="R98" s="24">
        <f>COUNTIFS('BIR Data Entry'!B:B,'Child Enrollment'!B97,'BIR Data Entry'!C:C,$R$2)</f>
        <v>0</v>
      </c>
      <c r="S98" s="24">
        <f>COUNTIFS('BIR Data Entry'!B:B,'Child Enrollment'!B97,'BIR Data Entry'!C:C,$S$2)</f>
        <v>0</v>
      </c>
      <c r="T98" s="24">
        <f>COUNTIFS('BIR Data Entry'!B:B,'Child Enrollment'!B97,'BIR Data Entry'!C:C,$T$2)</f>
        <v>0</v>
      </c>
      <c r="U98" s="24">
        <f>COUNTIFS('BIR Data Entry'!B:B,'Child Enrollment'!B97,'BIR Data Entry'!C:C,$U$2)</f>
        <v>0</v>
      </c>
      <c r="V98" s="24">
        <f>COUNTIFS('BIR Data Entry'!B:B,'Child Enrollment'!B97,'BIR Data Entry'!C:C,$V$2)</f>
        <v>0</v>
      </c>
      <c r="W98" s="24">
        <f>COUNTIFS('BIR Data Entry'!B:B,'Child Enrollment'!B97,'BIR Data Entry'!C:C,$W$2)</f>
        <v>0</v>
      </c>
      <c r="X98" s="24">
        <f>COUNTIFS('BIR Data Entry'!B:B,'Child Enrollment'!B97,'BIR Data Entry'!C:C,$X$2)</f>
        <v>0</v>
      </c>
      <c r="Y98" s="24">
        <f>COUNTIFS('BIR Data Entry'!B:B,'Child Enrollment'!B97,'BIR Data Entry'!C:C,$Y$2)</f>
        <v>0</v>
      </c>
      <c r="Z98" s="24">
        <f>COUNTIFS('BIR Data Entry'!B:B,'Child Enrollment'!B97,'BIR Data Entry'!C:C,$Z$2)</f>
        <v>0</v>
      </c>
      <c r="AA98" s="239">
        <f>COUNTIFS('BIR Data Entry'!B:B,'Child Enrollment'!B97,'BIR Data Entry'!C:C,$AA$2)</f>
        <v>0</v>
      </c>
      <c r="AB98" s="68">
        <f t="shared" si="91"/>
        <v>0</v>
      </c>
      <c r="AC98" s="249">
        <f>'Child Enrollment'!C97</f>
        <v>0</v>
      </c>
      <c r="AD98" s="1">
        <f>'Child Enrollment'!D97</f>
        <v>0</v>
      </c>
      <c r="AE98" s="249">
        <f>'Child Enrollment'!E97</f>
        <v>0</v>
      </c>
      <c r="AF98" s="249">
        <f>'Child Enrollment'!F97</f>
        <v>0</v>
      </c>
      <c r="AG98" s="249" t="str">
        <f>IF('Child Enrollment'!F97="Not Hispanic or Latino", 'Child Enrollment'!G97, "")</f>
        <v/>
      </c>
      <c r="AI98" s="310">
        <f t="shared" si="112"/>
        <v>0</v>
      </c>
      <c r="AJ98" s="1">
        <f>COUNTIFS('BIR Data Entry'!$B$2:$B$1001,AI98,'BIR Data Entry'!$Y$2:$Y$1001,"&gt;0")</f>
        <v>0</v>
      </c>
      <c r="AK98" s="1">
        <f>COUNTIFS('BIR Data Entry'!$B$2:$B$1001,AI98,'BIR Data Entry'!$V$2:$V$1001,"&gt;0")</f>
        <v>0</v>
      </c>
      <c r="AL98" s="1">
        <f>COUNTIFS('BIR Data Entry'!$B$2:$B$1001,AI98,'BIR Data Entry'!$Z$2:$Z$1001,"&gt;0")</f>
        <v>0</v>
      </c>
      <c r="AM98" s="312">
        <f t="shared" si="113"/>
        <v>0</v>
      </c>
      <c r="AN98" s="1">
        <f t="shared" si="114"/>
        <v>0</v>
      </c>
      <c r="AO98" s="1">
        <f t="shared" si="115"/>
        <v>0</v>
      </c>
      <c r="AP98" s="1">
        <f t="shared" si="116"/>
        <v>0</v>
      </c>
      <c r="AQ98" s="1" t="str">
        <f t="shared" si="117"/>
        <v/>
      </c>
      <c r="BD98" t="str">
        <f t="shared" si="120"/>
        <v>Sent home for 1 or more days</v>
      </c>
      <c r="BE98" s="1">
        <f>COUNTIFS('BIR Data Entry'!$K:$K,'Do Not Use'!$BD98,'BIR Data Entry'!$C:$C,'Do Not Use'!$BE$89)</f>
        <v>0</v>
      </c>
      <c r="BF98" s="1">
        <f>COUNTIFS('BIR Data Entry'!$K:$K,'Do Not Use'!$BD98,'BIR Data Entry'!$C:$C,'Do Not Use'!$BF$89)</f>
        <v>0</v>
      </c>
      <c r="BG98" s="1">
        <f>COUNTIFS('BIR Data Entry'!$K:$K,'Do Not Use'!$BD98,'BIR Data Entry'!$C:$C,'Do Not Use'!$BG$89)</f>
        <v>0</v>
      </c>
      <c r="BH98" s="1">
        <f>COUNTIFS('BIR Data Entry'!$K:$K,'Do Not Use'!$BD98,'BIR Data Entry'!$C:$C,'Do Not Use'!$BH$89)</f>
        <v>0</v>
      </c>
      <c r="BI98" s="1">
        <f>COUNTIFS('BIR Data Entry'!$K:$K,'Do Not Use'!$BD98,'BIR Data Entry'!$C:$C,'Do Not Use'!$BI$89)</f>
        <v>0</v>
      </c>
      <c r="BJ98" s="1">
        <f>COUNTIFS('BIR Data Entry'!$K:$K,'Do Not Use'!$BD98,'BIR Data Entry'!$C:$C,'Do Not Use'!$BJ$89)</f>
        <v>0</v>
      </c>
      <c r="BK98" s="1">
        <f>COUNTIFS('BIR Data Entry'!$K:$K,'Do Not Use'!$BD98,'BIR Data Entry'!$C:$C,'Do Not Use'!$BK$89)</f>
        <v>0</v>
      </c>
      <c r="BL98" s="1">
        <f>COUNTIFS('BIR Data Entry'!$K:$K,'Do Not Use'!$BD98,'BIR Data Entry'!$C:$C,'Do Not Use'!$BL$89)</f>
        <v>0</v>
      </c>
      <c r="BM98" s="1">
        <f>COUNTIFS('BIR Data Entry'!$K:$K,'Do Not Use'!$BD98,'BIR Data Entry'!$C:$C,'Do Not Use'!$BM$89)</f>
        <v>0</v>
      </c>
      <c r="BN98" s="1">
        <f>COUNTIFS('BIR Data Entry'!$K:$K,'Do Not Use'!$BD98,'BIR Data Entry'!$C:$C,'Do Not Use'!$BN$89)</f>
        <v>0</v>
      </c>
      <c r="BO98" s="1">
        <f>COUNTIFS('BIR Data Entry'!$K:$K,'Do Not Use'!$BD98,'BIR Data Entry'!$C:$C,'Do Not Use'!$BO$89)</f>
        <v>0</v>
      </c>
      <c r="BP98" s="1">
        <f>COUNTIFS('BIR Data Entry'!$K:$K,'Do Not Use'!$BD98,'BIR Data Entry'!$C:$C,'Do Not Use'!$BP$89)</f>
        <v>0</v>
      </c>
      <c r="BQ98" s="82">
        <f t="shared" si="121"/>
        <v>0</v>
      </c>
      <c r="BS98" t="str">
        <f t="shared" si="122"/>
        <v>Sent home for 1 or more days</v>
      </c>
      <c r="BT98" s="86" t="e">
        <f t="shared" si="123"/>
        <v>#DIV/0!</v>
      </c>
      <c r="BU98" s="86" t="e">
        <f t="shared" si="124"/>
        <v>#DIV/0!</v>
      </c>
      <c r="BV98" s="86" t="e">
        <f t="shared" si="125"/>
        <v>#DIV/0!</v>
      </c>
      <c r="BW98" s="86" t="e">
        <f t="shared" si="126"/>
        <v>#DIV/0!</v>
      </c>
      <c r="BX98" s="86" t="e">
        <f t="shared" si="127"/>
        <v>#DIV/0!</v>
      </c>
      <c r="BY98" s="86" t="e">
        <f t="shared" si="128"/>
        <v>#DIV/0!</v>
      </c>
      <c r="BZ98" s="86" t="e">
        <f t="shared" si="129"/>
        <v>#DIV/0!</v>
      </c>
      <c r="CA98" s="86" t="e">
        <f t="shared" si="130"/>
        <v>#DIV/0!</v>
      </c>
      <c r="CB98" s="86" t="e">
        <f t="shared" si="131"/>
        <v>#DIV/0!</v>
      </c>
      <c r="CC98" s="86" t="e">
        <f t="shared" si="132"/>
        <v>#DIV/0!</v>
      </c>
      <c r="CD98" s="86" t="e">
        <f t="shared" si="133"/>
        <v>#DIV/0!</v>
      </c>
      <c r="CE98" s="86" t="e">
        <f t="shared" si="134"/>
        <v>#DIV/0!</v>
      </c>
    </row>
    <row r="99" spans="5:83" x14ac:dyDescent="0.25">
      <c r="O99" s="335">
        <f>'Child Enrollment'!B98</f>
        <v>0</v>
      </c>
      <c r="P99" s="25">
        <f>COUNTIFS('BIR Data Entry'!B:B,'Child Enrollment'!B98,'BIR Data Entry'!C:C,$P$2)</f>
        <v>0</v>
      </c>
      <c r="Q99" s="24">
        <f>COUNTIFS('BIR Data Entry'!B:B,'Child Enrollment'!B98,'BIR Data Entry'!C:C,$Q$2)</f>
        <v>0</v>
      </c>
      <c r="R99" s="24">
        <f>COUNTIFS('BIR Data Entry'!B:B,'Child Enrollment'!B98,'BIR Data Entry'!C:C,$R$2)</f>
        <v>0</v>
      </c>
      <c r="S99" s="24">
        <f>COUNTIFS('BIR Data Entry'!B:B,'Child Enrollment'!B98,'BIR Data Entry'!C:C,$S$2)</f>
        <v>0</v>
      </c>
      <c r="T99" s="24">
        <f>COUNTIFS('BIR Data Entry'!B:B,'Child Enrollment'!B98,'BIR Data Entry'!C:C,$T$2)</f>
        <v>0</v>
      </c>
      <c r="U99" s="24">
        <f>COUNTIFS('BIR Data Entry'!B:B,'Child Enrollment'!B98,'BIR Data Entry'!C:C,$U$2)</f>
        <v>0</v>
      </c>
      <c r="V99" s="24">
        <f>COUNTIFS('BIR Data Entry'!B:B,'Child Enrollment'!B98,'BIR Data Entry'!C:C,$V$2)</f>
        <v>0</v>
      </c>
      <c r="W99" s="24">
        <f>COUNTIFS('BIR Data Entry'!B:B,'Child Enrollment'!B98,'BIR Data Entry'!C:C,$W$2)</f>
        <v>0</v>
      </c>
      <c r="X99" s="24">
        <f>COUNTIFS('BIR Data Entry'!B:B,'Child Enrollment'!B98,'BIR Data Entry'!C:C,$X$2)</f>
        <v>0</v>
      </c>
      <c r="Y99" s="24">
        <f>COUNTIFS('BIR Data Entry'!B:B,'Child Enrollment'!B98,'BIR Data Entry'!C:C,$Y$2)</f>
        <v>0</v>
      </c>
      <c r="Z99" s="24">
        <f>COUNTIFS('BIR Data Entry'!B:B,'Child Enrollment'!B98,'BIR Data Entry'!C:C,$Z$2)</f>
        <v>0</v>
      </c>
      <c r="AA99" s="239">
        <f>COUNTIFS('BIR Data Entry'!B:B,'Child Enrollment'!B98,'BIR Data Entry'!C:C,$AA$2)</f>
        <v>0</v>
      </c>
      <c r="AB99" s="68">
        <f t="shared" ref="AB99:AB130" si="135">SUM(P99:AA99)</f>
        <v>0</v>
      </c>
      <c r="AC99" s="249">
        <f>'Child Enrollment'!C98</f>
        <v>0</v>
      </c>
      <c r="AD99" s="1">
        <f>'Child Enrollment'!D98</f>
        <v>0</v>
      </c>
      <c r="AE99" s="249">
        <f>'Child Enrollment'!E98</f>
        <v>0</v>
      </c>
      <c r="AF99" s="249">
        <f>'Child Enrollment'!F98</f>
        <v>0</v>
      </c>
      <c r="AG99" s="249" t="str">
        <f>IF('Child Enrollment'!F98="Not Hispanic or Latino", 'Child Enrollment'!G98, "")</f>
        <v/>
      </c>
      <c r="AI99" s="310">
        <f t="shared" si="112"/>
        <v>0</v>
      </c>
      <c r="AJ99" s="1">
        <f>COUNTIFS('BIR Data Entry'!$B$2:$B$1001,AI99,'BIR Data Entry'!$Y$2:$Y$1001,"&gt;0")</f>
        <v>0</v>
      </c>
      <c r="AK99" s="1">
        <f>COUNTIFS('BIR Data Entry'!$B$2:$B$1001,AI99,'BIR Data Entry'!$V$2:$V$1001,"&gt;0")</f>
        <v>0</v>
      </c>
      <c r="AL99" s="1">
        <f>COUNTIFS('BIR Data Entry'!$B$2:$B$1001,AI99,'BIR Data Entry'!$Z$2:$Z$1001,"&gt;0")</f>
        <v>0</v>
      </c>
      <c r="AM99" s="312">
        <f t="shared" si="113"/>
        <v>0</v>
      </c>
      <c r="AN99" s="1">
        <f t="shared" si="114"/>
        <v>0</v>
      </c>
      <c r="AO99" s="1">
        <f t="shared" si="115"/>
        <v>0</v>
      </c>
      <c r="AP99" s="1">
        <f t="shared" si="116"/>
        <v>0</v>
      </c>
      <c r="AQ99" s="1" t="str">
        <f t="shared" si="117"/>
        <v/>
      </c>
      <c r="BD99" t="str">
        <f t="shared" si="120"/>
        <v>Sent home for remainder of day</v>
      </c>
      <c r="BE99" s="1">
        <f>COUNTIFS('BIR Data Entry'!$K:$K,'Do Not Use'!$BD99,'BIR Data Entry'!$C:$C,'Do Not Use'!$BE$89)</f>
        <v>0</v>
      </c>
      <c r="BF99" s="1">
        <f>COUNTIFS('BIR Data Entry'!$K:$K,'Do Not Use'!$BD99,'BIR Data Entry'!$C:$C,'Do Not Use'!$BF$89)</f>
        <v>0</v>
      </c>
      <c r="BG99" s="1">
        <f>COUNTIFS('BIR Data Entry'!$K:$K,'Do Not Use'!$BD99,'BIR Data Entry'!$C:$C,'Do Not Use'!$BG$89)</f>
        <v>0</v>
      </c>
      <c r="BH99" s="1">
        <f>COUNTIFS('BIR Data Entry'!$K:$K,'Do Not Use'!$BD99,'BIR Data Entry'!$C:$C,'Do Not Use'!$BH$89)</f>
        <v>0</v>
      </c>
      <c r="BI99" s="1">
        <f>COUNTIFS('BIR Data Entry'!$K:$K,'Do Not Use'!$BD99,'BIR Data Entry'!$C:$C,'Do Not Use'!$BI$89)</f>
        <v>0</v>
      </c>
      <c r="BJ99" s="1">
        <f>COUNTIFS('BIR Data Entry'!$K:$K,'Do Not Use'!$BD99,'BIR Data Entry'!$C:$C,'Do Not Use'!$BJ$89)</f>
        <v>0</v>
      </c>
      <c r="BK99" s="1">
        <f>COUNTIFS('BIR Data Entry'!$K:$K,'Do Not Use'!$BD99,'BIR Data Entry'!$C:$C,'Do Not Use'!$BK$89)</f>
        <v>0</v>
      </c>
      <c r="BL99" s="1">
        <f>COUNTIFS('BIR Data Entry'!$K:$K,'Do Not Use'!$BD99,'BIR Data Entry'!$C:$C,'Do Not Use'!$BL$89)</f>
        <v>0</v>
      </c>
      <c r="BM99" s="1">
        <f>COUNTIFS('BIR Data Entry'!$K:$K,'Do Not Use'!$BD99,'BIR Data Entry'!$C:$C,'Do Not Use'!$BM$89)</f>
        <v>0</v>
      </c>
      <c r="BN99" s="1">
        <f>COUNTIFS('BIR Data Entry'!$K:$K,'Do Not Use'!$BD99,'BIR Data Entry'!$C:$C,'Do Not Use'!$BN$89)</f>
        <v>0</v>
      </c>
      <c r="BO99" s="1">
        <f>COUNTIFS('BIR Data Entry'!$K:$K,'Do Not Use'!$BD99,'BIR Data Entry'!$C:$C,'Do Not Use'!$BO$89)</f>
        <v>0</v>
      </c>
      <c r="BP99" s="1">
        <f>COUNTIFS('BIR Data Entry'!$K:$K,'Do Not Use'!$BD99,'BIR Data Entry'!$C:$C,'Do Not Use'!$BP$89)</f>
        <v>0</v>
      </c>
      <c r="BQ99" s="82">
        <f t="shared" si="121"/>
        <v>0</v>
      </c>
      <c r="BS99" t="str">
        <f t="shared" si="122"/>
        <v>Sent home for remainder of day</v>
      </c>
      <c r="BT99" s="86" t="e">
        <f t="shared" si="123"/>
        <v>#DIV/0!</v>
      </c>
      <c r="BU99" s="86" t="e">
        <f t="shared" si="124"/>
        <v>#DIV/0!</v>
      </c>
      <c r="BV99" s="86" t="e">
        <f t="shared" si="125"/>
        <v>#DIV/0!</v>
      </c>
      <c r="BW99" s="86" t="e">
        <f t="shared" si="126"/>
        <v>#DIV/0!</v>
      </c>
      <c r="BX99" s="86" t="e">
        <f t="shared" si="127"/>
        <v>#DIV/0!</v>
      </c>
      <c r="BY99" s="86" t="e">
        <f t="shared" si="128"/>
        <v>#DIV/0!</v>
      </c>
      <c r="BZ99" s="86" t="e">
        <f t="shared" si="129"/>
        <v>#DIV/0!</v>
      </c>
      <c r="CA99" s="86" t="e">
        <f t="shared" si="130"/>
        <v>#DIV/0!</v>
      </c>
      <c r="CB99" s="86" t="e">
        <f t="shared" si="131"/>
        <v>#DIV/0!</v>
      </c>
      <c r="CC99" s="86" t="e">
        <f t="shared" si="132"/>
        <v>#DIV/0!</v>
      </c>
      <c r="CD99" s="86" t="e">
        <f t="shared" si="133"/>
        <v>#DIV/0!</v>
      </c>
      <c r="CE99" s="86" t="e">
        <f t="shared" si="134"/>
        <v>#DIV/0!</v>
      </c>
    </row>
    <row r="100" spans="5:83" x14ac:dyDescent="0.25">
      <c r="E100" s="109"/>
      <c r="F100" s="109"/>
      <c r="O100" s="335">
        <f>'Child Enrollment'!B99</f>
        <v>0</v>
      </c>
      <c r="P100" s="25">
        <f>COUNTIFS('BIR Data Entry'!B:B,'Child Enrollment'!B99,'BIR Data Entry'!C:C,$P$2)</f>
        <v>0</v>
      </c>
      <c r="Q100" s="24">
        <f>COUNTIFS('BIR Data Entry'!B:B,'Child Enrollment'!B99,'BIR Data Entry'!C:C,$Q$2)</f>
        <v>0</v>
      </c>
      <c r="R100" s="24">
        <f>COUNTIFS('BIR Data Entry'!B:B,'Child Enrollment'!B99,'BIR Data Entry'!C:C,$R$2)</f>
        <v>0</v>
      </c>
      <c r="S100" s="24">
        <f>COUNTIFS('BIR Data Entry'!B:B,'Child Enrollment'!B99,'BIR Data Entry'!C:C,$S$2)</f>
        <v>0</v>
      </c>
      <c r="T100" s="24">
        <f>COUNTIFS('BIR Data Entry'!B:B,'Child Enrollment'!B99,'BIR Data Entry'!C:C,$T$2)</f>
        <v>0</v>
      </c>
      <c r="U100" s="24">
        <f>COUNTIFS('BIR Data Entry'!B:B,'Child Enrollment'!B99,'BIR Data Entry'!C:C,$U$2)</f>
        <v>0</v>
      </c>
      <c r="V100" s="24">
        <f>COUNTIFS('BIR Data Entry'!B:B,'Child Enrollment'!B99,'BIR Data Entry'!C:C,$V$2)</f>
        <v>0</v>
      </c>
      <c r="W100" s="24">
        <f>COUNTIFS('BIR Data Entry'!B:B,'Child Enrollment'!B99,'BIR Data Entry'!C:C,$W$2)</f>
        <v>0</v>
      </c>
      <c r="X100" s="24">
        <f>COUNTIFS('BIR Data Entry'!B:B,'Child Enrollment'!B99,'BIR Data Entry'!C:C,$X$2)</f>
        <v>0</v>
      </c>
      <c r="Y100" s="24">
        <f>COUNTIFS('BIR Data Entry'!B:B,'Child Enrollment'!B99,'BIR Data Entry'!C:C,$Y$2)</f>
        <v>0</v>
      </c>
      <c r="Z100" s="24">
        <f>COUNTIFS('BIR Data Entry'!B:B,'Child Enrollment'!B99,'BIR Data Entry'!C:C,$Z$2)</f>
        <v>0</v>
      </c>
      <c r="AA100" s="239">
        <f>COUNTIFS('BIR Data Entry'!B:B,'Child Enrollment'!B99,'BIR Data Entry'!C:C,$AA$2)</f>
        <v>0</v>
      </c>
      <c r="AB100" s="68">
        <f t="shared" si="135"/>
        <v>0</v>
      </c>
      <c r="AC100" s="249">
        <f>'Child Enrollment'!C99</f>
        <v>0</v>
      </c>
      <c r="AD100" s="1">
        <f>'Child Enrollment'!D99</f>
        <v>0</v>
      </c>
      <c r="AE100" s="249">
        <f>'Child Enrollment'!E99</f>
        <v>0</v>
      </c>
      <c r="AF100" s="249">
        <f>'Child Enrollment'!F99</f>
        <v>0</v>
      </c>
      <c r="AG100" s="249" t="str">
        <f>IF('Child Enrollment'!F99="Not Hispanic or Latino", 'Child Enrollment'!G99, "")</f>
        <v/>
      </c>
      <c r="AI100" s="310">
        <f t="shared" si="112"/>
        <v>0</v>
      </c>
      <c r="AJ100" s="1">
        <f>COUNTIFS('BIR Data Entry'!$B$2:$B$1001,AI100,'BIR Data Entry'!$Y$2:$Y$1001,"&gt;0")</f>
        <v>0</v>
      </c>
      <c r="AK100" s="1">
        <f>COUNTIFS('BIR Data Entry'!$B$2:$B$1001,AI100,'BIR Data Entry'!$V$2:$V$1001,"&gt;0")</f>
        <v>0</v>
      </c>
      <c r="AL100" s="1">
        <f>COUNTIFS('BIR Data Entry'!$B$2:$B$1001,AI100,'BIR Data Entry'!$Z$2:$Z$1001,"&gt;0")</f>
        <v>0</v>
      </c>
      <c r="AM100" s="312">
        <f t="shared" si="113"/>
        <v>0</v>
      </c>
      <c r="AN100" s="1">
        <f t="shared" si="114"/>
        <v>0</v>
      </c>
      <c r="AO100" s="1">
        <f t="shared" si="115"/>
        <v>0</v>
      </c>
      <c r="AP100" s="1">
        <f t="shared" si="116"/>
        <v>0</v>
      </c>
      <c r="AQ100" s="1" t="str">
        <f t="shared" si="117"/>
        <v/>
      </c>
      <c r="BD100" t="str">
        <f t="shared" si="120"/>
        <v>Talk with child</v>
      </c>
      <c r="BE100" s="1">
        <f>COUNTIFS('BIR Data Entry'!$K:$K,'Do Not Use'!$BD100,'BIR Data Entry'!$C:$C,'Do Not Use'!$BE$89)</f>
        <v>0</v>
      </c>
      <c r="BF100" s="1">
        <f>COUNTIFS('BIR Data Entry'!$K:$K,'Do Not Use'!$BD100,'BIR Data Entry'!$C:$C,'Do Not Use'!$BF$89)</f>
        <v>0</v>
      </c>
      <c r="BG100" s="1">
        <f>COUNTIFS('BIR Data Entry'!$K:$K,'Do Not Use'!$BD100,'BIR Data Entry'!$C:$C,'Do Not Use'!$BG$89)</f>
        <v>0</v>
      </c>
      <c r="BH100" s="1">
        <f>COUNTIFS('BIR Data Entry'!$K:$K,'Do Not Use'!$BD100,'BIR Data Entry'!$C:$C,'Do Not Use'!$BH$89)</f>
        <v>0</v>
      </c>
      <c r="BI100" s="1">
        <f>COUNTIFS('BIR Data Entry'!$K:$K,'Do Not Use'!$BD100,'BIR Data Entry'!$C:$C,'Do Not Use'!$BI$89)</f>
        <v>0</v>
      </c>
      <c r="BJ100" s="1">
        <f>COUNTIFS('BIR Data Entry'!$K:$K,'Do Not Use'!$BD100,'BIR Data Entry'!$C:$C,'Do Not Use'!$BJ$89)</f>
        <v>0</v>
      </c>
      <c r="BK100" s="1">
        <f>COUNTIFS('BIR Data Entry'!$K:$K,'Do Not Use'!$BD100,'BIR Data Entry'!$C:$C,'Do Not Use'!$BK$89)</f>
        <v>0</v>
      </c>
      <c r="BL100" s="1">
        <f>COUNTIFS('BIR Data Entry'!$K:$K,'Do Not Use'!$BD100,'BIR Data Entry'!$C:$C,'Do Not Use'!$BL$89)</f>
        <v>0</v>
      </c>
      <c r="BM100" s="1">
        <f>COUNTIFS('BIR Data Entry'!$K:$K,'Do Not Use'!$BD100,'BIR Data Entry'!$C:$C,'Do Not Use'!$BM$89)</f>
        <v>0</v>
      </c>
      <c r="BN100" s="1">
        <f>COUNTIFS('BIR Data Entry'!$K:$K,'Do Not Use'!$BD100,'BIR Data Entry'!$C:$C,'Do Not Use'!$BN$89)</f>
        <v>0</v>
      </c>
      <c r="BO100" s="1">
        <f>COUNTIFS('BIR Data Entry'!$K:$K,'Do Not Use'!$BD100,'BIR Data Entry'!$C:$C,'Do Not Use'!$BO$89)</f>
        <v>0</v>
      </c>
      <c r="BP100" s="1">
        <f>COUNTIFS('BIR Data Entry'!$K:$K,'Do Not Use'!$BD100,'BIR Data Entry'!$C:$C,'Do Not Use'!$BP$89)</f>
        <v>0</v>
      </c>
      <c r="BQ100" s="82">
        <f t="shared" si="121"/>
        <v>0</v>
      </c>
      <c r="BS100" t="str">
        <f t="shared" si="122"/>
        <v>Talk with child</v>
      </c>
      <c r="BT100" s="86" t="e">
        <f t="shared" si="123"/>
        <v>#DIV/0!</v>
      </c>
      <c r="BU100" s="86" t="e">
        <f t="shared" si="124"/>
        <v>#DIV/0!</v>
      </c>
      <c r="BV100" s="86" t="e">
        <f t="shared" si="125"/>
        <v>#DIV/0!</v>
      </c>
      <c r="BW100" s="86" t="e">
        <f t="shared" si="126"/>
        <v>#DIV/0!</v>
      </c>
      <c r="BX100" s="86" t="e">
        <f t="shared" si="127"/>
        <v>#DIV/0!</v>
      </c>
      <c r="BY100" s="86" t="e">
        <f t="shared" si="128"/>
        <v>#DIV/0!</v>
      </c>
      <c r="BZ100" s="86" t="e">
        <f t="shared" si="129"/>
        <v>#DIV/0!</v>
      </c>
      <c r="CA100" s="86" t="e">
        <f t="shared" si="130"/>
        <v>#DIV/0!</v>
      </c>
      <c r="CB100" s="86" t="e">
        <f t="shared" si="131"/>
        <v>#DIV/0!</v>
      </c>
      <c r="CC100" s="86" t="e">
        <f t="shared" si="132"/>
        <v>#DIV/0!</v>
      </c>
      <c r="CD100" s="86" t="e">
        <f t="shared" si="133"/>
        <v>#DIV/0!</v>
      </c>
      <c r="CE100" s="86" t="e">
        <f t="shared" si="134"/>
        <v>#DIV/0!</v>
      </c>
    </row>
    <row r="101" spans="5:83" x14ac:dyDescent="0.25">
      <c r="O101" s="335">
        <f>'Child Enrollment'!B100</f>
        <v>0</v>
      </c>
      <c r="P101" s="25">
        <f>COUNTIFS('BIR Data Entry'!B:B,'Child Enrollment'!B100,'BIR Data Entry'!C:C,$P$2)</f>
        <v>0</v>
      </c>
      <c r="Q101" s="24">
        <f>COUNTIFS('BIR Data Entry'!B:B,'Child Enrollment'!B100,'BIR Data Entry'!C:C,$Q$2)</f>
        <v>0</v>
      </c>
      <c r="R101" s="24">
        <f>COUNTIFS('BIR Data Entry'!B:B,'Child Enrollment'!B100,'BIR Data Entry'!C:C,$R$2)</f>
        <v>0</v>
      </c>
      <c r="S101" s="24">
        <f>COUNTIFS('BIR Data Entry'!B:B,'Child Enrollment'!B100,'BIR Data Entry'!C:C,$S$2)</f>
        <v>0</v>
      </c>
      <c r="T101" s="24">
        <f>COUNTIFS('BIR Data Entry'!B:B,'Child Enrollment'!B100,'BIR Data Entry'!C:C,$T$2)</f>
        <v>0</v>
      </c>
      <c r="U101" s="24">
        <f>COUNTIFS('BIR Data Entry'!B:B,'Child Enrollment'!B100,'BIR Data Entry'!C:C,$U$2)</f>
        <v>0</v>
      </c>
      <c r="V101" s="24">
        <f>COUNTIFS('BIR Data Entry'!B:B,'Child Enrollment'!B100,'BIR Data Entry'!C:C,$V$2)</f>
        <v>0</v>
      </c>
      <c r="W101" s="24">
        <f>COUNTIFS('BIR Data Entry'!B:B,'Child Enrollment'!B100,'BIR Data Entry'!C:C,$W$2)</f>
        <v>0</v>
      </c>
      <c r="X101" s="24">
        <f>COUNTIFS('BIR Data Entry'!B:B,'Child Enrollment'!B100,'BIR Data Entry'!C:C,$X$2)</f>
        <v>0</v>
      </c>
      <c r="Y101" s="24">
        <f>COUNTIFS('BIR Data Entry'!B:B,'Child Enrollment'!B100,'BIR Data Entry'!C:C,$Y$2)</f>
        <v>0</v>
      </c>
      <c r="Z101" s="24">
        <f>COUNTIFS('BIR Data Entry'!B:B,'Child Enrollment'!B100,'BIR Data Entry'!C:C,$Z$2)</f>
        <v>0</v>
      </c>
      <c r="AA101" s="239">
        <f>COUNTIFS('BIR Data Entry'!B:B,'Child Enrollment'!B100,'BIR Data Entry'!C:C,$AA$2)</f>
        <v>0</v>
      </c>
      <c r="AB101" s="68">
        <f t="shared" si="135"/>
        <v>0</v>
      </c>
      <c r="AC101" s="249">
        <f>'Child Enrollment'!C100</f>
        <v>0</v>
      </c>
      <c r="AD101" s="1">
        <f>'Child Enrollment'!D100</f>
        <v>0</v>
      </c>
      <c r="AE101" s="249">
        <f>'Child Enrollment'!E100</f>
        <v>0</v>
      </c>
      <c r="AF101" s="249">
        <f>'Child Enrollment'!F100</f>
        <v>0</v>
      </c>
      <c r="AG101" s="249" t="str">
        <f>IF('Child Enrollment'!F100="Not Hispanic or Latino", 'Child Enrollment'!G100, "")</f>
        <v/>
      </c>
      <c r="AI101" s="310">
        <f t="shared" si="112"/>
        <v>0</v>
      </c>
      <c r="AJ101" s="1">
        <f>COUNTIFS('BIR Data Entry'!$B$2:$B$1001,AI101,'BIR Data Entry'!$Y$2:$Y$1001,"&gt;0")</f>
        <v>0</v>
      </c>
      <c r="AK101" s="1">
        <f>COUNTIFS('BIR Data Entry'!$B$2:$B$1001,AI101,'BIR Data Entry'!$V$2:$V$1001,"&gt;0")</f>
        <v>0</v>
      </c>
      <c r="AL101" s="1">
        <f>COUNTIFS('BIR Data Entry'!$B$2:$B$1001,AI101,'BIR Data Entry'!$Z$2:$Z$1001,"&gt;0")</f>
        <v>0</v>
      </c>
      <c r="AM101" s="312">
        <f t="shared" si="113"/>
        <v>0</v>
      </c>
      <c r="AN101" s="1">
        <f t="shared" si="114"/>
        <v>0</v>
      </c>
      <c r="AO101" s="1">
        <f t="shared" si="115"/>
        <v>0</v>
      </c>
      <c r="AP101" s="1">
        <f t="shared" si="116"/>
        <v>0</v>
      </c>
      <c r="AQ101" s="1" t="str">
        <f t="shared" si="117"/>
        <v/>
      </c>
      <c r="BD101" t="str">
        <f t="shared" si="120"/>
        <v>Targeted group intervention</v>
      </c>
      <c r="BE101" s="1">
        <f>COUNTIFS('BIR Data Entry'!$K:$K,'Do Not Use'!$BD101,'BIR Data Entry'!$C:$C,'Do Not Use'!$BE$89)</f>
        <v>0</v>
      </c>
      <c r="BF101" s="1">
        <f>COUNTIFS('BIR Data Entry'!$K:$K,'Do Not Use'!$BD101,'BIR Data Entry'!$C:$C,'Do Not Use'!$BF$89)</f>
        <v>0</v>
      </c>
      <c r="BG101" s="1">
        <f>COUNTIFS('BIR Data Entry'!$K:$K,'Do Not Use'!$BD101,'BIR Data Entry'!$C:$C,'Do Not Use'!$BG$89)</f>
        <v>0</v>
      </c>
      <c r="BH101" s="1">
        <f>COUNTIFS('BIR Data Entry'!$K:$K,'Do Not Use'!$BD101,'BIR Data Entry'!$C:$C,'Do Not Use'!$BH$89)</f>
        <v>0</v>
      </c>
      <c r="BI101" s="1">
        <f>COUNTIFS('BIR Data Entry'!$K:$K,'Do Not Use'!$BD101,'BIR Data Entry'!$C:$C,'Do Not Use'!$BI$89)</f>
        <v>0</v>
      </c>
      <c r="BJ101" s="1">
        <f>COUNTIFS('BIR Data Entry'!$K:$K,'Do Not Use'!$BD101,'BIR Data Entry'!$C:$C,'Do Not Use'!$BJ$89)</f>
        <v>0</v>
      </c>
      <c r="BK101" s="1">
        <f>COUNTIFS('BIR Data Entry'!$K:$K,'Do Not Use'!$BD101,'BIR Data Entry'!$C:$C,'Do Not Use'!$BK$89)</f>
        <v>0</v>
      </c>
      <c r="BL101" s="1">
        <f>COUNTIFS('BIR Data Entry'!$K:$K,'Do Not Use'!$BD101,'BIR Data Entry'!$C:$C,'Do Not Use'!$BL$89)</f>
        <v>0</v>
      </c>
      <c r="BM101" s="1">
        <f>COUNTIFS('BIR Data Entry'!$K:$K,'Do Not Use'!$BD101,'BIR Data Entry'!$C:$C,'Do Not Use'!$BM$89)</f>
        <v>0</v>
      </c>
      <c r="BN101" s="1">
        <f>COUNTIFS('BIR Data Entry'!$K:$K,'Do Not Use'!$BD101,'BIR Data Entry'!$C:$C,'Do Not Use'!$BN$89)</f>
        <v>0</v>
      </c>
      <c r="BO101" s="1">
        <f>COUNTIFS('BIR Data Entry'!$K:$K,'Do Not Use'!$BD101,'BIR Data Entry'!$C:$C,'Do Not Use'!$BO$89)</f>
        <v>0</v>
      </c>
      <c r="BP101" s="1">
        <f>COUNTIFS('BIR Data Entry'!$K:$K,'Do Not Use'!$BD101,'BIR Data Entry'!$C:$C,'Do Not Use'!$BP$89)</f>
        <v>0</v>
      </c>
      <c r="BQ101" s="82">
        <f t="shared" si="121"/>
        <v>0</v>
      </c>
      <c r="BS101" t="str">
        <f t="shared" si="122"/>
        <v>Targeted group intervention</v>
      </c>
      <c r="BT101" s="86" t="e">
        <f t="shared" si="123"/>
        <v>#DIV/0!</v>
      </c>
      <c r="BU101" s="86" t="e">
        <f t="shared" si="124"/>
        <v>#DIV/0!</v>
      </c>
      <c r="BV101" s="86" t="e">
        <f t="shared" si="125"/>
        <v>#DIV/0!</v>
      </c>
      <c r="BW101" s="86" t="e">
        <f t="shared" si="126"/>
        <v>#DIV/0!</v>
      </c>
      <c r="BX101" s="86" t="e">
        <f t="shared" si="127"/>
        <v>#DIV/0!</v>
      </c>
      <c r="BY101" s="86" t="e">
        <f t="shared" si="128"/>
        <v>#DIV/0!</v>
      </c>
      <c r="BZ101" s="86" t="e">
        <f t="shared" si="129"/>
        <v>#DIV/0!</v>
      </c>
      <c r="CA101" s="86" t="e">
        <f t="shared" si="130"/>
        <v>#DIV/0!</v>
      </c>
      <c r="CB101" s="86" t="e">
        <f t="shared" si="131"/>
        <v>#DIV/0!</v>
      </c>
      <c r="CC101" s="86" t="e">
        <f t="shared" si="132"/>
        <v>#DIV/0!</v>
      </c>
      <c r="CD101" s="86" t="e">
        <f t="shared" si="133"/>
        <v>#DIV/0!</v>
      </c>
      <c r="CE101" s="86" t="e">
        <f t="shared" si="134"/>
        <v>#DIV/0!</v>
      </c>
    </row>
    <row r="102" spans="5:83" x14ac:dyDescent="0.25">
      <c r="O102" s="335">
        <f>'Child Enrollment'!B101</f>
        <v>0</v>
      </c>
      <c r="P102" s="25">
        <f>COUNTIFS('BIR Data Entry'!B:B,'Child Enrollment'!B101,'BIR Data Entry'!C:C,$P$2)</f>
        <v>0</v>
      </c>
      <c r="Q102" s="24">
        <f>COUNTIFS('BIR Data Entry'!B:B,'Child Enrollment'!B101,'BIR Data Entry'!C:C,$Q$2)</f>
        <v>0</v>
      </c>
      <c r="R102" s="24">
        <f>COUNTIFS('BIR Data Entry'!B:B,'Child Enrollment'!B101,'BIR Data Entry'!C:C,$R$2)</f>
        <v>0</v>
      </c>
      <c r="S102" s="24">
        <f>COUNTIFS('BIR Data Entry'!B:B,'Child Enrollment'!B101,'BIR Data Entry'!C:C,$S$2)</f>
        <v>0</v>
      </c>
      <c r="T102" s="24">
        <f>COUNTIFS('BIR Data Entry'!B:B,'Child Enrollment'!B101,'BIR Data Entry'!C:C,$T$2)</f>
        <v>0</v>
      </c>
      <c r="U102" s="24">
        <f>COUNTIFS('BIR Data Entry'!B:B,'Child Enrollment'!B101,'BIR Data Entry'!C:C,$U$2)</f>
        <v>0</v>
      </c>
      <c r="V102" s="24">
        <f>COUNTIFS('BIR Data Entry'!B:B,'Child Enrollment'!B101,'BIR Data Entry'!C:C,$V$2)</f>
        <v>0</v>
      </c>
      <c r="W102" s="24">
        <f>COUNTIFS('BIR Data Entry'!B:B,'Child Enrollment'!B101,'BIR Data Entry'!C:C,$W$2)</f>
        <v>0</v>
      </c>
      <c r="X102" s="24">
        <f>COUNTIFS('BIR Data Entry'!B:B,'Child Enrollment'!B101,'BIR Data Entry'!C:C,$X$2)</f>
        <v>0</v>
      </c>
      <c r="Y102" s="24">
        <f>COUNTIFS('BIR Data Entry'!B:B,'Child Enrollment'!B101,'BIR Data Entry'!C:C,$Y$2)</f>
        <v>0</v>
      </c>
      <c r="Z102" s="24">
        <f>COUNTIFS('BIR Data Entry'!B:B,'Child Enrollment'!B101,'BIR Data Entry'!C:C,$Z$2)</f>
        <v>0</v>
      </c>
      <c r="AA102" s="239">
        <f>COUNTIFS('BIR Data Entry'!B:B,'Child Enrollment'!B101,'BIR Data Entry'!C:C,$AA$2)</f>
        <v>0</v>
      </c>
      <c r="AB102" s="68">
        <f t="shared" si="135"/>
        <v>0</v>
      </c>
      <c r="AC102" s="249">
        <f>'Child Enrollment'!C101</f>
        <v>0</v>
      </c>
      <c r="AD102" s="1">
        <f>'Child Enrollment'!D101</f>
        <v>0</v>
      </c>
      <c r="AE102" s="249">
        <f>'Child Enrollment'!E101</f>
        <v>0</v>
      </c>
      <c r="AF102" s="249">
        <f>'Child Enrollment'!F101</f>
        <v>0</v>
      </c>
      <c r="AG102" s="249" t="str">
        <f>IF('Child Enrollment'!F101="Not Hispanic or Latino", 'Child Enrollment'!G101, "")</f>
        <v/>
      </c>
      <c r="AI102" s="310">
        <f t="shared" si="112"/>
        <v>0</v>
      </c>
      <c r="AJ102" s="1">
        <f>COUNTIFS('BIR Data Entry'!$B$2:$B$1001,AI102,'BIR Data Entry'!$Y$2:$Y$1001,"&gt;0")</f>
        <v>0</v>
      </c>
      <c r="AK102" s="1">
        <f>COUNTIFS('BIR Data Entry'!$B$2:$B$1001,AI102,'BIR Data Entry'!$V$2:$V$1001,"&gt;0")</f>
        <v>0</v>
      </c>
      <c r="AL102" s="1">
        <f>COUNTIFS('BIR Data Entry'!$B$2:$B$1001,AI102,'BIR Data Entry'!$Z$2:$Z$1001,"&gt;0")</f>
        <v>0</v>
      </c>
      <c r="AM102" s="312">
        <f t="shared" si="113"/>
        <v>0</v>
      </c>
      <c r="AN102" s="1">
        <f t="shared" si="114"/>
        <v>0</v>
      </c>
      <c r="AO102" s="1">
        <f t="shared" si="115"/>
        <v>0</v>
      </c>
      <c r="AP102" s="1">
        <f t="shared" si="116"/>
        <v>0</v>
      </c>
      <c r="AQ102" s="1" t="str">
        <f t="shared" si="117"/>
        <v/>
      </c>
      <c r="BD102" t="str">
        <f t="shared" si="120"/>
        <v>Temporary removal from classroom</v>
      </c>
      <c r="BE102" s="1">
        <f>COUNTIFS('BIR Data Entry'!$K:$K,'Do Not Use'!$BD102,'BIR Data Entry'!$C:$C,'Do Not Use'!$BE$89)</f>
        <v>0</v>
      </c>
      <c r="BF102" s="1">
        <f>COUNTIFS('BIR Data Entry'!$K:$K,'Do Not Use'!$BD102,'BIR Data Entry'!$C:$C,'Do Not Use'!$BF$89)</f>
        <v>0</v>
      </c>
      <c r="BG102" s="1">
        <f>COUNTIFS('BIR Data Entry'!$K:$K,'Do Not Use'!$BD102,'BIR Data Entry'!$C:$C,'Do Not Use'!$BG$89)</f>
        <v>0</v>
      </c>
      <c r="BH102" s="1">
        <f>COUNTIFS('BIR Data Entry'!$K:$K,'Do Not Use'!$BD102,'BIR Data Entry'!$C:$C,'Do Not Use'!$BH$89)</f>
        <v>0</v>
      </c>
      <c r="BI102" s="1">
        <f>COUNTIFS('BIR Data Entry'!$K:$K,'Do Not Use'!$BD102,'BIR Data Entry'!$C:$C,'Do Not Use'!$BI$89)</f>
        <v>0</v>
      </c>
      <c r="BJ102" s="1">
        <f>COUNTIFS('BIR Data Entry'!$K:$K,'Do Not Use'!$BD102,'BIR Data Entry'!$C:$C,'Do Not Use'!$BJ$89)</f>
        <v>0</v>
      </c>
      <c r="BK102" s="1">
        <f>COUNTIFS('BIR Data Entry'!$K:$K,'Do Not Use'!$BD102,'BIR Data Entry'!$C:$C,'Do Not Use'!$BK$89)</f>
        <v>0</v>
      </c>
      <c r="BL102" s="1">
        <f>COUNTIFS('BIR Data Entry'!$K:$K,'Do Not Use'!$BD102,'BIR Data Entry'!$C:$C,'Do Not Use'!$BL$89)</f>
        <v>0</v>
      </c>
      <c r="BM102" s="1">
        <f>COUNTIFS('BIR Data Entry'!$K:$K,'Do Not Use'!$BD102,'BIR Data Entry'!$C:$C,'Do Not Use'!$BM$89)</f>
        <v>0</v>
      </c>
      <c r="BN102" s="1">
        <f>COUNTIFS('BIR Data Entry'!$K:$K,'Do Not Use'!$BD102,'BIR Data Entry'!$C:$C,'Do Not Use'!$BN$89)</f>
        <v>0</v>
      </c>
      <c r="BO102" s="1">
        <f>COUNTIFS('BIR Data Entry'!$K:$K,'Do Not Use'!$BD102,'BIR Data Entry'!$C:$C,'Do Not Use'!$BO$89)</f>
        <v>0</v>
      </c>
      <c r="BP102" s="1">
        <f>COUNTIFS('BIR Data Entry'!$K:$K,'Do Not Use'!$BD102,'BIR Data Entry'!$C:$C,'Do Not Use'!$BP$89)</f>
        <v>0</v>
      </c>
      <c r="BQ102" s="82">
        <f t="shared" si="121"/>
        <v>0</v>
      </c>
      <c r="BS102" t="str">
        <f t="shared" si="122"/>
        <v>Temporary removal from classroom</v>
      </c>
      <c r="BT102" s="86" t="e">
        <f t="shared" si="123"/>
        <v>#DIV/0!</v>
      </c>
      <c r="BU102" s="86" t="e">
        <f t="shared" si="124"/>
        <v>#DIV/0!</v>
      </c>
      <c r="BV102" s="86" t="e">
        <f t="shared" si="125"/>
        <v>#DIV/0!</v>
      </c>
      <c r="BW102" s="86" t="e">
        <f t="shared" si="126"/>
        <v>#DIV/0!</v>
      </c>
      <c r="BX102" s="86" t="e">
        <f t="shared" si="127"/>
        <v>#DIV/0!</v>
      </c>
      <c r="BY102" s="86" t="e">
        <f t="shared" si="128"/>
        <v>#DIV/0!</v>
      </c>
      <c r="BZ102" s="86" t="e">
        <f t="shared" si="129"/>
        <v>#DIV/0!</v>
      </c>
      <c r="CA102" s="86" t="e">
        <f t="shared" si="130"/>
        <v>#DIV/0!</v>
      </c>
      <c r="CB102" s="86" t="e">
        <f t="shared" si="131"/>
        <v>#DIV/0!</v>
      </c>
      <c r="CC102" s="86" t="e">
        <f t="shared" si="132"/>
        <v>#DIV/0!</v>
      </c>
      <c r="CD102" s="86" t="e">
        <f t="shared" si="133"/>
        <v>#DIV/0!</v>
      </c>
      <c r="CE102" s="86" t="e">
        <f t="shared" si="134"/>
        <v>#DIV/0!</v>
      </c>
    </row>
    <row r="103" spans="5:83" x14ac:dyDescent="0.25">
      <c r="O103" s="335">
        <f>'Child Enrollment'!B102</f>
        <v>0</v>
      </c>
      <c r="P103" s="25">
        <f>COUNTIFS('BIR Data Entry'!B:B,'Child Enrollment'!B102,'BIR Data Entry'!C:C,$P$2)</f>
        <v>0</v>
      </c>
      <c r="Q103" s="24">
        <f>COUNTIFS('BIR Data Entry'!B:B,'Child Enrollment'!B102,'BIR Data Entry'!C:C,$Q$2)</f>
        <v>0</v>
      </c>
      <c r="R103" s="24">
        <f>COUNTIFS('BIR Data Entry'!B:B,'Child Enrollment'!B102,'BIR Data Entry'!C:C,$R$2)</f>
        <v>0</v>
      </c>
      <c r="S103" s="24">
        <f>COUNTIFS('BIR Data Entry'!B:B,'Child Enrollment'!B102,'BIR Data Entry'!C:C,$S$2)</f>
        <v>0</v>
      </c>
      <c r="T103" s="24">
        <f>COUNTIFS('BIR Data Entry'!B:B,'Child Enrollment'!B102,'BIR Data Entry'!C:C,$T$2)</f>
        <v>0</v>
      </c>
      <c r="U103" s="24">
        <f>COUNTIFS('BIR Data Entry'!B:B,'Child Enrollment'!B102,'BIR Data Entry'!C:C,$U$2)</f>
        <v>0</v>
      </c>
      <c r="V103" s="24">
        <f>COUNTIFS('BIR Data Entry'!B:B,'Child Enrollment'!B102,'BIR Data Entry'!C:C,$V$2)</f>
        <v>0</v>
      </c>
      <c r="W103" s="24">
        <f>COUNTIFS('BIR Data Entry'!B:B,'Child Enrollment'!B102,'BIR Data Entry'!C:C,$W$2)</f>
        <v>0</v>
      </c>
      <c r="X103" s="24">
        <f>COUNTIFS('BIR Data Entry'!B:B,'Child Enrollment'!B102,'BIR Data Entry'!C:C,$X$2)</f>
        <v>0</v>
      </c>
      <c r="Y103" s="24">
        <f>COUNTIFS('BIR Data Entry'!B:B,'Child Enrollment'!B102,'BIR Data Entry'!C:C,$Y$2)</f>
        <v>0</v>
      </c>
      <c r="Z103" s="24">
        <f>COUNTIFS('BIR Data Entry'!B:B,'Child Enrollment'!B102,'BIR Data Entry'!C:C,$Z$2)</f>
        <v>0</v>
      </c>
      <c r="AA103" s="239">
        <f>COUNTIFS('BIR Data Entry'!B:B,'Child Enrollment'!B102,'BIR Data Entry'!C:C,$AA$2)</f>
        <v>0</v>
      </c>
      <c r="AB103" s="68">
        <f t="shared" si="135"/>
        <v>0</v>
      </c>
      <c r="AC103" s="249">
        <f>'Child Enrollment'!C102</f>
        <v>0</v>
      </c>
      <c r="AD103" s="1">
        <f>'Child Enrollment'!D102</f>
        <v>0</v>
      </c>
      <c r="AE103" s="249">
        <f>'Child Enrollment'!E102</f>
        <v>0</v>
      </c>
      <c r="AF103" s="249">
        <f>'Child Enrollment'!F102</f>
        <v>0</v>
      </c>
      <c r="AG103" s="249" t="str">
        <f>IF('Child Enrollment'!F102="Not Hispanic or Latino", 'Child Enrollment'!G102, "")</f>
        <v/>
      </c>
      <c r="AI103" s="310">
        <f t="shared" si="112"/>
        <v>0</v>
      </c>
      <c r="AJ103" s="1">
        <f>COUNTIFS('BIR Data Entry'!$B$2:$B$1001,AI103,'BIR Data Entry'!$Y$2:$Y$1001,"&gt;0")</f>
        <v>0</v>
      </c>
      <c r="AK103" s="1">
        <f>COUNTIFS('BIR Data Entry'!$B$2:$B$1001,AI103,'BIR Data Entry'!$V$2:$V$1001,"&gt;0")</f>
        <v>0</v>
      </c>
      <c r="AL103" s="1">
        <f>COUNTIFS('BIR Data Entry'!$B$2:$B$1001,AI103,'BIR Data Entry'!$Z$2:$Z$1001,"&gt;0")</f>
        <v>0</v>
      </c>
      <c r="AM103" s="312">
        <f t="shared" si="113"/>
        <v>0</v>
      </c>
      <c r="AN103" s="1">
        <f t="shared" si="114"/>
        <v>0</v>
      </c>
      <c r="AO103" s="1">
        <f t="shared" si="115"/>
        <v>0</v>
      </c>
      <c r="AP103" s="1">
        <f t="shared" si="116"/>
        <v>0</v>
      </c>
      <c r="AQ103" s="1" t="str">
        <f t="shared" si="117"/>
        <v/>
      </c>
      <c r="BD103" t="str">
        <f t="shared" si="120"/>
        <v>Transfer to another program</v>
      </c>
      <c r="BE103" s="1">
        <f>COUNTIFS('BIR Data Entry'!$K:$K,'Do Not Use'!$BD103,'BIR Data Entry'!$C:$C,'Do Not Use'!$BE$89)</f>
        <v>0</v>
      </c>
      <c r="BF103" s="1">
        <f>COUNTIFS('BIR Data Entry'!$K:$K,'Do Not Use'!$BD103,'BIR Data Entry'!$C:$C,'Do Not Use'!$BF$89)</f>
        <v>0</v>
      </c>
      <c r="BG103" s="1">
        <f>COUNTIFS('BIR Data Entry'!$K:$K,'Do Not Use'!$BD103,'BIR Data Entry'!$C:$C,'Do Not Use'!$BG$89)</f>
        <v>0</v>
      </c>
      <c r="BH103" s="1">
        <f>COUNTIFS('BIR Data Entry'!$K:$K,'Do Not Use'!$BD103,'BIR Data Entry'!$C:$C,'Do Not Use'!$BH$89)</f>
        <v>0</v>
      </c>
      <c r="BI103" s="1">
        <f>COUNTIFS('BIR Data Entry'!$K:$K,'Do Not Use'!$BD103,'BIR Data Entry'!$C:$C,'Do Not Use'!$BI$89)</f>
        <v>0</v>
      </c>
      <c r="BJ103" s="1">
        <f>COUNTIFS('BIR Data Entry'!$K:$K,'Do Not Use'!$BD103,'BIR Data Entry'!$C:$C,'Do Not Use'!$BJ$89)</f>
        <v>0</v>
      </c>
      <c r="BK103" s="1">
        <f>COUNTIFS('BIR Data Entry'!$K:$K,'Do Not Use'!$BD103,'BIR Data Entry'!$C:$C,'Do Not Use'!$BK$89)</f>
        <v>0</v>
      </c>
      <c r="BL103" s="1">
        <f>COUNTIFS('BIR Data Entry'!$K:$K,'Do Not Use'!$BD103,'BIR Data Entry'!$C:$C,'Do Not Use'!$BL$89)</f>
        <v>0</v>
      </c>
      <c r="BM103" s="1">
        <f>COUNTIFS('BIR Data Entry'!$K:$K,'Do Not Use'!$BD103,'BIR Data Entry'!$C:$C,'Do Not Use'!$BM$89)</f>
        <v>0</v>
      </c>
      <c r="BN103" s="1">
        <f>COUNTIFS('BIR Data Entry'!$K:$K,'Do Not Use'!$BD103,'BIR Data Entry'!$C:$C,'Do Not Use'!$BN$89)</f>
        <v>0</v>
      </c>
      <c r="BO103" s="1">
        <f>COUNTIFS('BIR Data Entry'!$K:$K,'Do Not Use'!$BD103,'BIR Data Entry'!$C:$C,'Do Not Use'!$BO$89)</f>
        <v>0</v>
      </c>
      <c r="BP103" s="1">
        <f>COUNTIFS('BIR Data Entry'!$K:$K,'Do Not Use'!$BD103,'BIR Data Entry'!$C:$C,'Do Not Use'!$BP$89)</f>
        <v>0</v>
      </c>
      <c r="BQ103" s="82">
        <f t="shared" si="121"/>
        <v>0</v>
      </c>
      <c r="BS103" t="str">
        <f t="shared" si="122"/>
        <v>Transfer to another program</v>
      </c>
      <c r="BT103" s="86" t="e">
        <f t="shared" si="123"/>
        <v>#DIV/0!</v>
      </c>
      <c r="BU103" s="86" t="e">
        <f t="shared" si="124"/>
        <v>#DIV/0!</v>
      </c>
      <c r="BV103" s="86" t="e">
        <f t="shared" si="125"/>
        <v>#DIV/0!</v>
      </c>
      <c r="BW103" s="86" t="e">
        <f t="shared" si="126"/>
        <v>#DIV/0!</v>
      </c>
      <c r="BX103" s="86" t="e">
        <f t="shared" si="127"/>
        <v>#DIV/0!</v>
      </c>
      <c r="BY103" s="86" t="e">
        <f t="shared" si="128"/>
        <v>#DIV/0!</v>
      </c>
      <c r="BZ103" s="86" t="e">
        <f t="shared" si="129"/>
        <v>#DIV/0!</v>
      </c>
      <c r="CA103" s="86" t="e">
        <f t="shared" si="130"/>
        <v>#DIV/0!</v>
      </c>
      <c r="CB103" s="86" t="e">
        <f t="shared" si="131"/>
        <v>#DIV/0!</v>
      </c>
      <c r="CC103" s="86" t="e">
        <f t="shared" si="132"/>
        <v>#DIV/0!</v>
      </c>
      <c r="CD103" s="86" t="e">
        <f t="shared" si="133"/>
        <v>#DIV/0!</v>
      </c>
      <c r="CE103" s="86" t="e">
        <f t="shared" si="134"/>
        <v>#DIV/0!</v>
      </c>
    </row>
    <row r="104" spans="5:83" x14ac:dyDescent="0.25">
      <c r="O104" s="335">
        <f>'Child Enrollment'!B103</f>
        <v>0</v>
      </c>
      <c r="P104" s="25">
        <f>COUNTIFS('BIR Data Entry'!B:B,'Child Enrollment'!B103,'BIR Data Entry'!C:C,$P$2)</f>
        <v>0</v>
      </c>
      <c r="Q104" s="24">
        <f>COUNTIFS('BIR Data Entry'!B:B,'Child Enrollment'!B103,'BIR Data Entry'!C:C,$Q$2)</f>
        <v>0</v>
      </c>
      <c r="R104" s="24">
        <f>COUNTIFS('BIR Data Entry'!B:B,'Child Enrollment'!B103,'BIR Data Entry'!C:C,$R$2)</f>
        <v>0</v>
      </c>
      <c r="S104" s="24">
        <f>COUNTIFS('BIR Data Entry'!B:B,'Child Enrollment'!B103,'BIR Data Entry'!C:C,$S$2)</f>
        <v>0</v>
      </c>
      <c r="T104" s="24">
        <f>COUNTIFS('BIR Data Entry'!B:B,'Child Enrollment'!B103,'BIR Data Entry'!C:C,$T$2)</f>
        <v>0</v>
      </c>
      <c r="U104" s="24">
        <f>COUNTIFS('BIR Data Entry'!B:B,'Child Enrollment'!B103,'BIR Data Entry'!C:C,$U$2)</f>
        <v>0</v>
      </c>
      <c r="V104" s="24">
        <f>COUNTIFS('BIR Data Entry'!B:B,'Child Enrollment'!B103,'BIR Data Entry'!C:C,$V$2)</f>
        <v>0</v>
      </c>
      <c r="W104" s="24">
        <f>COUNTIFS('BIR Data Entry'!B:B,'Child Enrollment'!B103,'BIR Data Entry'!C:C,$W$2)</f>
        <v>0</v>
      </c>
      <c r="X104" s="24">
        <f>COUNTIFS('BIR Data Entry'!B:B,'Child Enrollment'!B103,'BIR Data Entry'!C:C,$X$2)</f>
        <v>0</v>
      </c>
      <c r="Y104" s="24">
        <f>COUNTIFS('BIR Data Entry'!B:B,'Child Enrollment'!B103,'BIR Data Entry'!C:C,$Y$2)</f>
        <v>0</v>
      </c>
      <c r="Z104" s="24">
        <f>COUNTIFS('BIR Data Entry'!B:B,'Child Enrollment'!B103,'BIR Data Entry'!C:C,$Z$2)</f>
        <v>0</v>
      </c>
      <c r="AA104" s="239">
        <f>COUNTIFS('BIR Data Entry'!B:B,'Child Enrollment'!B103,'BIR Data Entry'!C:C,$AA$2)</f>
        <v>0</v>
      </c>
      <c r="AB104" s="68">
        <f t="shared" si="135"/>
        <v>0</v>
      </c>
      <c r="AC104" s="249">
        <f>'Child Enrollment'!C103</f>
        <v>0</v>
      </c>
      <c r="AD104" s="1">
        <f>'Child Enrollment'!D103</f>
        <v>0</v>
      </c>
      <c r="AE104" s="249">
        <f>'Child Enrollment'!E103</f>
        <v>0</v>
      </c>
      <c r="AF104" s="249">
        <f>'Child Enrollment'!F103</f>
        <v>0</v>
      </c>
      <c r="AG104" s="249" t="str">
        <f>IF('Child Enrollment'!F103="Not Hispanic or Latino", 'Child Enrollment'!G103, "")</f>
        <v/>
      </c>
      <c r="AI104" s="310">
        <f t="shared" si="112"/>
        <v>0</v>
      </c>
      <c r="AJ104" s="1">
        <f>COUNTIFS('BIR Data Entry'!$B$2:$B$1001,AI104,'BIR Data Entry'!$Y$2:$Y$1001,"&gt;0")</f>
        <v>0</v>
      </c>
      <c r="AK104" s="1">
        <f>COUNTIFS('BIR Data Entry'!$B$2:$B$1001,AI104,'BIR Data Entry'!$V$2:$V$1001,"&gt;0")</f>
        <v>0</v>
      </c>
      <c r="AL104" s="1">
        <f>COUNTIFS('BIR Data Entry'!$B$2:$B$1001,AI104,'BIR Data Entry'!$Z$2:$Z$1001,"&gt;0")</f>
        <v>0</v>
      </c>
      <c r="AM104" s="312">
        <f t="shared" si="113"/>
        <v>0</v>
      </c>
      <c r="AN104" s="1">
        <f t="shared" si="114"/>
        <v>0</v>
      </c>
      <c r="AO104" s="1">
        <f t="shared" si="115"/>
        <v>0</v>
      </c>
      <c r="AP104" s="1">
        <f t="shared" si="116"/>
        <v>0</v>
      </c>
      <c r="AQ104" s="1" t="str">
        <f t="shared" si="117"/>
        <v/>
      </c>
      <c r="BD104" s="31"/>
      <c r="BE104" s="31">
        <f t="shared" ref="BE104:BP104" si="136">SUM(BE90:BE103)</f>
        <v>0</v>
      </c>
      <c r="BF104" s="31">
        <f t="shared" si="136"/>
        <v>0</v>
      </c>
      <c r="BG104" s="31">
        <f t="shared" si="136"/>
        <v>0</v>
      </c>
      <c r="BH104" s="31">
        <f t="shared" si="136"/>
        <v>0</v>
      </c>
      <c r="BI104" s="31">
        <f t="shared" si="136"/>
        <v>0</v>
      </c>
      <c r="BJ104" s="31">
        <f t="shared" si="136"/>
        <v>0</v>
      </c>
      <c r="BK104" s="31">
        <f t="shared" si="136"/>
        <v>0</v>
      </c>
      <c r="BL104" s="31">
        <f t="shared" si="136"/>
        <v>0</v>
      </c>
      <c r="BM104" s="31">
        <f t="shared" si="136"/>
        <v>0</v>
      </c>
      <c r="BN104" s="31">
        <f t="shared" si="136"/>
        <v>0</v>
      </c>
      <c r="BO104" s="31">
        <f t="shared" si="136"/>
        <v>0</v>
      </c>
      <c r="BP104" s="31">
        <f t="shared" si="136"/>
        <v>0</v>
      </c>
      <c r="BQ104" s="31">
        <f t="shared" si="121"/>
        <v>0</v>
      </c>
      <c r="BS104" s="31"/>
      <c r="BT104" s="163" t="e">
        <f t="shared" ref="BT104:CE104" si="137">SUM(BT90:BT103)</f>
        <v>#DIV/0!</v>
      </c>
      <c r="BU104" s="163" t="e">
        <f t="shared" si="137"/>
        <v>#DIV/0!</v>
      </c>
      <c r="BV104" s="163" t="e">
        <f t="shared" si="137"/>
        <v>#DIV/0!</v>
      </c>
      <c r="BW104" s="163" t="e">
        <f t="shared" si="137"/>
        <v>#DIV/0!</v>
      </c>
      <c r="BX104" s="163" t="e">
        <f t="shared" si="137"/>
        <v>#DIV/0!</v>
      </c>
      <c r="BY104" s="163" t="e">
        <f t="shared" si="137"/>
        <v>#DIV/0!</v>
      </c>
      <c r="BZ104" s="163" t="e">
        <f t="shared" si="137"/>
        <v>#DIV/0!</v>
      </c>
      <c r="CA104" s="163" t="e">
        <f t="shared" si="137"/>
        <v>#DIV/0!</v>
      </c>
      <c r="CB104" s="163" t="e">
        <f t="shared" si="137"/>
        <v>#DIV/0!</v>
      </c>
      <c r="CC104" s="163" t="e">
        <f t="shared" si="137"/>
        <v>#DIV/0!</v>
      </c>
      <c r="CD104" s="163" t="e">
        <f t="shared" si="137"/>
        <v>#DIV/0!</v>
      </c>
      <c r="CE104" s="163" t="e">
        <f t="shared" si="137"/>
        <v>#DIV/0!</v>
      </c>
    </row>
    <row r="105" spans="5:83" x14ac:dyDescent="0.25">
      <c r="O105" s="335">
        <f>'Child Enrollment'!B104</f>
        <v>0</v>
      </c>
      <c r="P105" s="25">
        <f>COUNTIFS('BIR Data Entry'!B:B,'Child Enrollment'!B104,'BIR Data Entry'!C:C,$P$2)</f>
        <v>0</v>
      </c>
      <c r="Q105" s="24">
        <f>COUNTIFS('BIR Data Entry'!B:B,'Child Enrollment'!B104,'BIR Data Entry'!C:C,$Q$2)</f>
        <v>0</v>
      </c>
      <c r="R105" s="24">
        <f>COUNTIFS('BIR Data Entry'!B:B,'Child Enrollment'!B104,'BIR Data Entry'!C:C,$R$2)</f>
        <v>0</v>
      </c>
      <c r="S105" s="24">
        <f>COUNTIFS('BIR Data Entry'!B:B,'Child Enrollment'!B104,'BIR Data Entry'!C:C,$S$2)</f>
        <v>0</v>
      </c>
      <c r="T105" s="24">
        <f>COUNTIFS('BIR Data Entry'!B:B,'Child Enrollment'!B104,'BIR Data Entry'!C:C,$T$2)</f>
        <v>0</v>
      </c>
      <c r="U105" s="24">
        <f>COUNTIFS('BIR Data Entry'!B:B,'Child Enrollment'!B104,'BIR Data Entry'!C:C,$U$2)</f>
        <v>0</v>
      </c>
      <c r="V105" s="24">
        <f>COUNTIFS('BIR Data Entry'!B:B,'Child Enrollment'!B104,'BIR Data Entry'!C:C,$V$2)</f>
        <v>0</v>
      </c>
      <c r="W105" s="24">
        <f>COUNTIFS('BIR Data Entry'!B:B,'Child Enrollment'!B104,'BIR Data Entry'!C:C,$W$2)</f>
        <v>0</v>
      </c>
      <c r="X105" s="24">
        <f>COUNTIFS('BIR Data Entry'!B:B,'Child Enrollment'!B104,'BIR Data Entry'!C:C,$X$2)</f>
        <v>0</v>
      </c>
      <c r="Y105" s="24">
        <f>COUNTIFS('BIR Data Entry'!B:B,'Child Enrollment'!B104,'BIR Data Entry'!C:C,$Y$2)</f>
        <v>0</v>
      </c>
      <c r="Z105" s="24">
        <f>COUNTIFS('BIR Data Entry'!B:B,'Child Enrollment'!B104,'BIR Data Entry'!C:C,$Z$2)</f>
        <v>0</v>
      </c>
      <c r="AA105" s="239">
        <f>COUNTIFS('BIR Data Entry'!B:B,'Child Enrollment'!B104,'BIR Data Entry'!C:C,$AA$2)</f>
        <v>0</v>
      </c>
      <c r="AB105" s="68">
        <f t="shared" si="135"/>
        <v>0</v>
      </c>
      <c r="AC105" s="249">
        <f>'Child Enrollment'!C104</f>
        <v>0</v>
      </c>
      <c r="AD105" s="1">
        <f>'Child Enrollment'!D104</f>
        <v>0</v>
      </c>
      <c r="AE105" s="249">
        <f>'Child Enrollment'!E104</f>
        <v>0</v>
      </c>
      <c r="AF105" s="249">
        <f>'Child Enrollment'!F104</f>
        <v>0</v>
      </c>
      <c r="AG105" s="249" t="str">
        <f>IF('Child Enrollment'!F104="Not Hispanic or Latino", 'Child Enrollment'!G104, "")</f>
        <v/>
      </c>
      <c r="AI105" s="310">
        <f t="shared" si="112"/>
        <v>0</v>
      </c>
      <c r="AJ105" s="1">
        <f>COUNTIFS('BIR Data Entry'!$B$2:$B$1001,AI105,'BIR Data Entry'!$Y$2:$Y$1001,"&gt;0")</f>
        <v>0</v>
      </c>
      <c r="AK105" s="1">
        <f>COUNTIFS('BIR Data Entry'!$B$2:$B$1001,AI105,'BIR Data Entry'!$V$2:$V$1001,"&gt;0")</f>
        <v>0</v>
      </c>
      <c r="AL105" s="1">
        <f>COUNTIFS('BIR Data Entry'!$B$2:$B$1001,AI105,'BIR Data Entry'!$Z$2:$Z$1001,"&gt;0")</f>
        <v>0</v>
      </c>
      <c r="AM105" s="312">
        <f t="shared" si="113"/>
        <v>0</v>
      </c>
      <c r="AN105" s="1">
        <f t="shared" si="114"/>
        <v>0</v>
      </c>
      <c r="AO105" s="1">
        <f t="shared" si="115"/>
        <v>0</v>
      </c>
      <c r="AP105" s="1">
        <f t="shared" si="116"/>
        <v>0</v>
      </c>
      <c r="AQ105" s="1" t="str">
        <f t="shared" si="117"/>
        <v/>
      </c>
      <c r="BY105" s="86"/>
    </row>
    <row r="106" spans="5:83" x14ac:dyDescent="0.25">
      <c r="O106" s="335">
        <f>'Child Enrollment'!B105</f>
        <v>0</v>
      </c>
      <c r="P106" s="25">
        <f>COUNTIFS('BIR Data Entry'!B:B,'Child Enrollment'!B105,'BIR Data Entry'!C:C,$P$2)</f>
        <v>0</v>
      </c>
      <c r="Q106" s="24">
        <f>COUNTIFS('BIR Data Entry'!B:B,'Child Enrollment'!B105,'BIR Data Entry'!C:C,$Q$2)</f>
        <v>0</v>
      </c>
      <c r="R106" s="24">
        <f>COUNTIFS('BIR Data Entry'!B:B,'Child Enrollment'!B105,'BIR Data Entry'!C:C,$R$2)</f>
        <v>0</v>
      </c>
      <c r="S106" s="24">
        <f>COUNTIFS('BIR Data Entry'!B:B,'Child Enrollment'!B105,'BIR Data Entry'!C:C,$S$2)</f>
        <v>0</v>
      </c>
      <c r="T106" s="24">
        <f>COUNTIFS('BIR Data Entry'!B:B,'Child Enrollment'!B105,'BIR Data Entry'!C:C,$T$2)</f>
        <v>0</v>
      </c>
      <c r="U106" s="24">
        <f>COUNTIFS('BIR Data Entry'!B:B,'Child Enrollment'!B105,'BIR Data Entry'!C:C,$U$2)</f>
        <v>0</v>
      </c>
      <c r="V106" s="24">
        <f>COUNTIFS('BIR Data Entry'!B:B,'Child Enrollment'!B105,'BIR Data Entry'!C:C,$V$2)</f>
        <v>0</v>
      </c>
      <c r="W106" s="24">
        <f>COUNTIFS('BIR Data Entry'!B:B,'Child Enrollment'!B105,'BIR Data Entry'!C:C,$W$2)</f>
        <v>0</v>
      </c>
      <c r="X106" s="24">
        <f>COUNTIFS('BIR Data Entry'!B:B,'Child Enrollment'!B105,'BIR Data Entry'!C:C,$X$2)</f>
        <v>0</v>
      </c>
      <c r="Y106" s="24">
        <f>COUNTIFS('BIR Data Entry'!B:B,'Child Enrollment'!B105,'BIR Data Entry'!C:C,$Y$2)</f>
        <v>0</v>
      </c>
      <c r="Z106" s="24">
        <f>COUNTIFS('BIR Data Entry'!B:B,'Child Enrollment'!B105,'BIR Data Entry'!C:C,$Z$2)</f>
        <v>0</v>
      </c>
      <c r="AA106" s="239">
        <f>COUNTIFS('BIR Data Entry'!B:B,'Child Enrollment'!B105,'BIR Data Entry'!C:C,$AA$2)</f>
        <v>0</v>
      </c>
      <c r="AB106" s="68">
        <f t="shared" si="135"/>
        <v>0</v>
      </c>
      <c r="AC106" s="249">
        <f>'Child Enrollment'!C105</f>
        <v>0</v>
      </c>
      <c r="AD106" s="1">
        <f>'Child Enrollment'!D105</f>
        <v>0</v>
      </c>
      <c r="AE106" s="249">
        <f>'Child Enrollment'!E105</f>
        <v>0</v>
      </c>
      <c r="AF106" s="249">
        <f>'Child Enrollment'!F105</f>
        <v>0</v>
      </c>
      <c r="AG106" s="249" t="str">
        <f>IF('Child Enrollment'!F105="Not Hispanic or Latino", 'Child Enrollment'!G105, "")</f>
        <v/>
      </c>
      <c r="AI106" s="310">
        <f t="shared" si="112"/>
        <v>0</v>
      </c>
      <c r="AJ106" s="1">
        <f>COUNTIFS('BIR Data Entry'!$B$2:$B$1001,AI106,'BIR Data Entry'!$Y$2:$Y$1001,"&gt;0")</f>
        <v>0</v>
      </c>
      <c r="AK106" s="1">
        <f>COUNTIFS('BIR Data Entry'!$B$2:$B$1001,AI106,'BIR Data Entry'!$V$2:$V$1001,"&gt;0")</f>
        <v>0</v>
      </c>
      <c r="AL106" s="1">
        <f>COUNTIFS('BIR Data Entry'!$B$2:$B$1001,AI106,'BIR Data Entry'!$Z$2:$Z$1001,"&gt;0")</f>
        <v>0</v>
      </c>
      <c r="AM106" s="312">
        <f t="shared" si="113"/>
        <v>0</v>
      </c>
      <c r="AN106" s="1">
        <f t="shared" si="114"/>
        <v>0</v>
      </c>
      <c r="AO106" s="1">
        <f t="shared" si="115"/>
        <v>0</v>
      </c>
      <c r="AP106" s="1">
        <f t="shared" si="116"/>
        <v>0</v>
      </c>
      <c r="AQ106" s="1" t="str">
        <f t="shared" si="117"/>
        <v/>
      </c>
    </row>
    <row r="107" spans="5:83" x14ac:dyDescent="0.25">
      <c r="O107" s="335">
        <f>'Child Enrollment'!B106</f>
        <v>0</v>
      </c>
      <c r="P107" s="25">
        <f>COUNTIFS('BIR Data Entry'!B:B,'Child Enrollment'!B106,'BIR Data Entry'!C:C,$P$2)</f>
        <v>0</v>
      </c>
      <c r="Q107" s="24">
        <f>COUNTIFS('BIR Data Entry'!B:B,'Child Enrollment'!B106,'BIR Data Entry'!C:C,$Q$2)</f>
        <v>0</v>
      </c>
      <c r="R107" s="24">
        <f>COUNTIFS('BIR Data Entry'!B:B,'Child Enrollment'!B106,'BIR Data Entry'!C:C,$R$2)</f>
        <v>0</v>
      </c>
      <c r="S107" s="24">
        <f>COUNTIFS('BIR Data Entry'!B:B,'Child Enrollment'!B106,'BIR Data Entry'!C:C,$S$2)</f>
        <v>0</v>
      </c>
      <c r="T107" s="24">
        <f>COUNTIFS('BIR Data Entry'!B:B,'Child Enrollment'!B106,'BIR Data Entry'!C:C,$T$2)</f>
        <v>0</v>
      </c>
      <c r="U107" s="24">
        <f>COUNTIFS('BIR Data Entry'!B:B,'Child Enrollment'!B106,'BIR Data Entry'!C:C,$U$2)</f>
        <v>0</v>
      </c>
      <c r="V107" s="24">
        <f>COUNTIFS('BIR Data Entry'!B:B,'Child Enrollment'!B106,'BIR Data Entry'!C:C,$V$2)</f>
        <v>0</v>
      </c>
      <c r="W107" s="24">
        <f>COUNTIFS('BIR Data Entry'!B:B,'Child Enrollment'!B106,'BIR Data Entry'!C:C,$W$2)</f>
        <v>0</v>
      </c>
      <c r="X107" s="24">
        <f>COUNTIFS('BIR Data Entry'!B:B,'Child Enrollment'!B106,'BIR Data Entry'!C:C,$X$2)</f>
        <v>0</v>
      </c>
      <c r="Y107" s="24">
        <f>COUNTIFS('BIR Data Entry'!B:B,'Child Enrollment'!B106,'BIR Data Entry'!C:C,$Y$2)</f>
        <v>0</v>
      </c>
      <c r="Z107" s="24">
        <f>COUNTIFS('BIR Data Entry'!B:B,'Child Enrollment'!B106,'BIR Data Entry'!C:C,$Z$2)</f>
        <v>0</v>
      </c>
      <c r="AA107" s="239">
        <f>COUNTIFS('BIR Data Entry'!B:B,'Child Enrollment'!B106,'BIR Data Entry'!C:C,$AA$2)</f>
        <v>0</v>
      </c>
      <c r="AB107" s="68">
        <f t="shared" si="135"/>
        <v>0</v>
      </c>
      <c r="AC107" s="249">
        <f>'Child Enrollment'!C106</f>
        <v>0</v>
      </c>
      <c r="AD107" s="1">
        <f>'Child Enrollment'!D106</f>
        <v>0</v>
      </c>
      <c r="AE107" s="249">
        <f>'Child Enrollment'!E106</f>
        <v>0</v>
      </c>
      <c r="AF107" s="249">
        <f>'Child Enrollment'!F106</f>
        <v>0</v>
      </c>
      <c r="AG107" s="249" t="str">
        <f>IF('Child Enrollment'!F106="Not Hispanic or Latino", 'Child Enrollment'!G106, "")</f>
        <v/>
      </c>
      <c r="AI107" s="310">
        <f t="shared" si="112"/>
        <v>0</v>
      </c>
      <c r="AJ107" s="1">
        <f>COUNTIFS('BIR Data Entry'!$B$2:$B$1001,AI107,'BIR Data Entry'!$Y$2:$Y$1001,"&gt;0")</f>
        <v>0</v>
      </c>
      <c r="AK107" s="1">
        <f>COUNTIFS('BIR Data Entry'!$B$2:$B$1001,AI107,'BIR Data Entry'!$V$2:$V$1001,"&gt;0")</f>
        <v>0</v>
      </c>
      <c r="AL107" s="1">
        <f>COUNTIFS('BIR Data Entry'!$B$2:$B$1001,AI107,'BIR Data Entry'!$Z$2:$Z$1001,"&gt;0")</f>
        <v>0</v>
      </c>
      <c r="AM107" s="312">
        <f t="shared" si="113"/>
        <v>0</v>
      </c>
      <c r="AN107" s="1">
        <f t="shared" si="114"/>
        <v>0</v>
      </c>
      <c r="AO107" s="1">
        <f t="shared" si="115"/>
        <v>0</v>
      </c>
      <c r="AP107" s="1">
        <f t="shared" si="116"/>
        <v>0</v>
      </c>
      <c r="AQ107" s="1" t="str">
        <f t="shared" si="117"/>
        <v/>
      </c>
    </row>
    <row r="108" spans="5:83" x14ac:dyDescent="0.25">
      <c r="O108" s="335">
        <f>'Child Enrollment'!B107</f>
        <v>0</v>
      </c>
      <c r="P108" s="25">
        <f>COUNTIFS('BIR Data Entry'!B:B,'Child Enrollment'!B107,'BIR Data Entry'!C:C,$P$2)</f>
        <v>0</v>
      </c>
      <c r="Q108" s="24">
        <f>COUNTIFS('BIR Data Entry'!B:B,'Child Enrollment'!B107,'BIR Data Entry'!C:C,$Q$2)</f>
        <v>0</v>
      </c>
      <c r="R108" s="24">
        <f>COUNTIFS('BIR Data Entry'!B:B,'Child Enrollment'!B107,'BIR Data Entry'!C:C,$R$2)</f>
        <v>0</v>
      </c>
      <c r="S108" s="24">
        <f>COUNTIFS('BIR Data Entry'!B:B,'Child Enrollment'!B107,'BIR Data Entry'!C:C,$S$2)</f>
        <v>0</v>
      </c>
      <c r="T108" s="24">
        <f>COUNTIFS('BIR Data Entry'!B:B,'Child Enrollment'!B107,'BIR Data Entry'!C:C,$T$2)</f>
        <v>0</v>
      </c>
      <c r="U108" s="24">
        <f>COUNTIFS('BIR Data Entry'!B:B,'Child Enrollment'!B107,'BIR Data Entry'!C:C,$U$2)</f>
        <v>0</v>
      </c>
      <c r="V108" s="24">
        <f>COUNTIFS('BIR Data Entry'!B:B,'Child Enrollment'!B107,'BIR Data Entry'!C:C,$V$2)</f>
        <v>0</v>
      </c>
      <c r="W108" s="24">
        <f>COUNTIFS('BIR Data Entry'!B:B,'Child Enrollment'!B107,'BIR Data Entry'!C:C,$W$2)</f>
        <v>0</v>
      </c>
      <c r="X108" s="24">
        <f>COUNTIFS('BIR Data Entry'!B:B,'Child Enrollment'!B107,'BIR Data Entry'!C:C,$X$2)</f>
        <v>0</v>
      </c>
      <c r="Y108" s="24">
        <f>COUNTIFS('BIR Data Entry'!B:B,'Child Enrollment'!B107,'BIR Data Entry'!C:C,$Y$2)</f>
        <v>0</v>
      </c>
      <c r="Z108" s="24">
        <f>COUNTIFS('BIR Data Entry'!B:B,'Child Enrollment'!B107,'BIR Data Entry'!C:C,$Z$2)</f>
        <v>0</v>
      </c>
      <c r="AA108" s="239">
        <f>COUNTIFS('BIR Data Entry'!B:B,'Child Enrollment'!B107,'BIR Data Entry'!C:C,$AA$2)</f>
        <v>0</v>
      </c>
      <c r="AB108" s="68">
        <f t="shared" si="135"/>
        <v>0</v>
      </c>
      <c r="AC108" s="249">
        <f>'Child Enrollment'!C107</f>
        <v>0</v>
      </c>
      <c r="AD108" s="1">
        <f>'Child Enrollment'!D107</f>
        <v>0</v>
      </c>
      <c r="AE108" s="249">
        <f>'Child Enrollment'!E107</f>
        <v>0</v>
      </c>
      <c r="AF108" s="249">
        <f>'Child Enrollment'!F107</f>
        <v>0</v>
      </c>
      <c r="AG108" s="249" t="str">
        <f>IF('Child Enrollment'!F107="Not Hispanic or Latino", 'Child Enrollment'!G107, "")</f>
        <v/>
      </c>
      <c r="AI108" s="310">
        <f t="shared" si="112"/>
        <v>0</v>
      </c>
      <c r="AJ108" s="1">
        <f>COUNTIFS('BIR Data Entry'!$B$2:$B$1001,AI108,'BIR Data Entry'!$Y$2:$Y$1001,"&gt;0")</f>
        <v>0</v>
      </c>
      <c r="AK108" s="1">
        <f>COUNTIFS('BIR Data Entry'!$B$2:$B$1001,AI108,'BIR Data Entry'!$V$2:$V$1001,"&gt;0")</f>
        <v>0</v>
      </c>
      <c r="AL108" s="1">
        <f>COUNTIFS('BIR Data Entry'!$B$2:$B$1001,AI108,'BIR Data Entry'!$Z$2:$Z$1001,"&gt;0")</f>
        <v>0</v>
      </c>
      <c r="AM108" s="312">
        <f t="shared" si="113"/>
        <v>0</v>
      </c>
      <c r="AN108" s="1">
        <f t="shared" si="114"/>
        <v>0</v>
      </c>
      <c r="AO108" s="1">
        <f t="shared" si="115"/>
        <v>0</v>
      </c>
      <c r="AP108" s="1">
        <f t="shared" si="116"/>
        <v>0</v>
      </c>
      <c r="AQ108" s="1" t="str">
        <f t="shared" si="117"/>
        <v/>
      </c>
    </row>
    <row r="109" spans="5:83" x14ac:dyDescent="0.25">
      <c r="O109" s="335">
        <f>'Child Enrollment'!B108</f>
        <v>0</v>
      </c>
      <c r="P109" s="25">
        <f>COUNTIFS('BIR Data Entry'!B:B,'Child Enrollment'!B108,'BIR Data Entry'!C:C,$P$2)</f>
        <v>0</v>
      </c>
      <c r="Q109" s="24">
        <f>COUNTIFS('BIR Data Entry'!B:B,'Child Enrollment'!B108,'BIR Data Entry'!C:C,$Q$2)</f>
        <v>0</v>
      </c>
      <c r="R109" s="24">
        <f>COUNTIFS('BIR Data Entry'!B:B,'Child Enrollment'!B108,'BIR Data Entry'!C:C,$R$2)</f>
        <v>0</v>
      </c>
      <c r="S109" s="24">
        <f>COUNTIFS('BIR Data Entry'!B:B,'Child Enrollment'!B108,'BIR Data Entry'!C:C,$S$2)</f>
        <v>0</v>
      </c>
      <c r="T109" s="24">
        <f>COUNTIFS('BIR Data Entry'!B:B,'Child Enrollment'!B108,'BIR Data Entry'!C:C,$T$2)</f>
        <v>0</v>
      </c>
      <c r="U109" s="24">
        <f>COUNTIFS('BIR Data Entry'!B:B,'Child Enrollment'!B108,'BIR Data Entry'!C:C,$U$2)</f>
        <v>0</v>
      </c>
      <c r="V109" s="24">
        <f>COUNTIFS('BIR Data Entry'!B:B,'Child Enrollment'!B108,'BIR Data Entry'!C:C,$V$2)</f>
        <v>0</v>
      </c>
      <c r="W109" s="24">
        <f>COUNTIFS('BIR Data Entry'!B:B,'Child Enrollment'!B108,'BIR Data Entry'!C:C,$W$2)</f>
        <v>0</v>
      </c>
      <c r="X109" s="24">
        <f>COUNTIFS('BIR Data Entry'!B:B,'Child Enrollment'!B108,'BIR Data Entry'!C:C,$X$2)</f>
        <v>0</v>
      </c>
      <c r="Y109" s="24">
        <f>COUNTIFS('BIR Data Entry'!B:B,'Child Enrollment'!B108,'BIR Data Entry'!C:C,$Y$2)</f>
        <v>0</v>
      </c>
      <c r="Z109" s="24">
        <f>COUNTIFS('BIR Data Entry'!B:B,'Child Enrollment'!B108,'BIR Data Entry'!C:C,$Z$2)</f>
        <v>0</v>
      </c>
      <c r="AA109" s="239">
        <f>COUNTIFS('BIR Data Entry'!B:B,'Child Enrollment'!B108,'BIR Data Entry'!C:C,$AA$2)</f>
        <v>0</v>
      </c>
      <c r="AB109" s="68">
        <f t="shared" si="135"/>
        <v>0</v>
      </c>
      <c r="AC109" s="249">
        <f>'Child Enrollment'!C108</f>
        <v>0</v>
      </c>
      <c r="AD109" s="1">
        <f>'Child Enrollment'!D108</f>
        <v>0</v>
      </c>
      <c r="AE109" s="249">
        <f>'Child Enrollment'!E108</f>
        <v>0</v>
      </c>
      <c r="AF109" s="249">
        <f>'Child Enrollment'!F108</f>
        <v>0</v>
      </c>
      <c r="AG109" s="249" t="str">
        <f>IF('Child Enrollment'!F108="Not Hispanic or Latino", 'Child Enrollment'!G108, "")</f>
        <v/>
      </c>
      <c r="AI109" s="310">
        <f t="shared" si="112"/>
        <v>0</v>
      </c>
      <c r="AJ109" s="1">
        <f>COUNTIFS('BIR Data Entry'!$B$2:$B$1001,AI109,'BIR Data Entry'!$Y$2:$Y$1001,"&gt;0")</f>
        <v>0</v>
      </c>
      <c r="AK109" s="1">
        <f>COUNTIFS('BIR Data Entry'!$B$2:$B$1001,AI109,'BIR Data Entry'!$V$2:$V$1001,"&gt;0")</f>
        <v>0</v>
      </c>
      <c r="AL109" s="1">
        <f>COUNTIFS('BIR Data Entry'!$B$2:$B$1001,AI109,'BIR Data Entry'!$Z$2:$Z$1001,"&gt;0")</f>
        <v>0</v>
      </c>
      <c r="AM109" s="312">
        <f t="shared" si="113"/>
        <v>0</v>
      </c>
      <c r="AN109" s="1">
        <f t="shared" si="114"/>
        <v>0</v>
      </c>
      <c r="AO109" s="1">
        <f t="shared" si="115"/>
        <v>0</v>
      </c>
      <c r="AP109" s="1">
        <f t="shared" si="116"/>
        <v>0</v>
      </c>
      <c r="AQ109" s="1" t="str">
        <f t="shared" si="117"/>
        <v/>
      </c>
    </row>
    <row r="110" spans="5:83" x14ac:dyDescent="0.25">
      <c r="O110" s="335">
        <f>'Child Enrollment'!B109</f>
        <v>0</v>
      </c>
      <c r="P110" s="25">
        <f>COUNTIFS('BIR Data Entry'!B:B,'Child Enrollment'!B109,'BIR Data Entry'!C:C,$P$2)</f>
        <v>0</v>
      </c>
      <c r="Q110" s="24">
        <f>COUNTIFS('BIR Data Entry'!B:B,'Child Enrollment'!B109,'BIR Data Entry'!C:C,$Q$2)</f>
        <v>0</v>
      </c>
      <c r="R110" s="24">
        <f>COUNTIFS('BIR Data Entry'!B:B,'Child Enrollment'!B109,'BIR Data Entry'!C:C,$R$2)</f>
        <v>0</v>
      </c>
      <c r="S110" s="24">
        <f>COUNTIFS('BIR Data Entry'!B:B,'Child Enrollment'!B109,'BIR Data Entry'!C:C,$S$2)</f>
        <v>0</v>
      </c>
      <c r="T110" s="24">
        <f>COUNTIFS('BIR Data Entry'!B:B,'Child Enrollment'!B109,'BIR Data Entry'!C:C,$T$2)</f>
        <v>0</v>
      </c>
      <c r="U110" s="24">
        <f>COUNTIFS('BIR Data Entry'!B:B,'Child Enrollment'!B109,'BIR Data Entry'!C:C,$U$2)</f>
        <v>0</v>
      </c>
      <c r="V110" s="24">
        <f>COUNTIFS('BIR Data Entry'!B:B,'Child Enrollment'!B109,'BIR Data Entry'!C:C,$V$2)</f>
        <v>0</v>
      </c>
      <c r="W110" s="24">
        <f>COUNTIFS('BIR Data Entry'!B:B,'Child Enrollment'!B109,'BIR Data Entry'!C:C,$W$2)</f>
        <v>0</v>
      </c>
      <c r="X110" s="24">
        <f>COUNTIFS('BIR Data Entry'!B:B,'Child Enrollment'!B109,'BIR Data Entry'!C:C,$X$2)</f>
        <v>0</v>
      </c>
      <c r="Y110" s="24">
        <f>COUNTIFS('BIR Data Entry'!B:B,'Child Enrollment'!B109,'BIR Data Entry'!C:C,$Y$2)</f>
        <v>0</v>
      </c>
      <c r="Z110" s="24">
        <f>COUNTIFS('BIR Data Entry'!B:B,'Child Enrollment'!B109,'BIR Data Entry'!C:C,$Z$2)</f>
        <v>0</v>
      </c>
      <c r="AA110" s="239">
        <f>COUNTIFS('BIR Data Entry'!B:B,'Child Enrollment'!B109,'BIR Data Entry'!C:C,$AA$2)</f>
        <v>0</v>
      </c>
      <c r="AB110" s="68">
        <f t="shared" si="135"/>
        <v>0</v>
      </c>
      <c r="AC110" s="249">
        <f>'Child Enrollment'!C109</f>
        <v>0</v>
      </c>
      <c r="AD110" s="1">
        <f>'Child Enrollment'!D109</f>
        <v>0</v>
      </c>
      <c r="AE110" s="249">
        <f>'Child Enrollment'!E109</f>
        <v>0</v>
      </c>
      <c r="AF110" s="249">
        <f>'Child Enrollment'!F109</f>
        <v>0</v>
      </c>
      <c r="AG110" s="249" t="str">
        <f>IF('Child Enrollment'!F109="Not Hispanic or Latino", 'Child Enrollment'!G109, "")</f>
        <v/>
      </c>
      <c r="AI110" s="310">
        <f t="shared" ref="AI110:AI141" si="138">O35</f>
        <v>0</v>
      </c>
      <c r="AJ110" s="1">
        <f>COUNTIFS('BIR Data Entry'!$B$2:$B$1001,AI110,'BIR Data Entry'!$Y$2:$Y$1001,"&gt;0")</f>
        <v>0</v>
      </c>
      <c r="AK110" s="1">
        <f>COUNTIFS('BIR Data Entry'!$B$2:$B$1001,AI110,'BIR Data Entry'!$V$2:$V$1001,"&gt;0")</f>
        <v>0</v>
      </c>
      <c r="AL110" s="1">
        <f>COUNTIFS('BIR Data Entry'!$B$2:$B$1001,AI110,'BIR Data Entry'!$Z$2:$Z$1001,"&gt;0")</f>
        <v>0</v>
      </c>
      <c r="AM110" s="312">
        <f t="shared" ref="AM110:AM141" si="139">AC35</f>
        <v>0</v>
      </c>
      <c r="AN110" s="1">
        <f t="shared" ref="AN110:AN141" si="140">AD35</f>
        <v>0</v>
      </c>
      <c r="AO110" s="1">
        <f t="shared" ref="AO110:AO141" si="141">AE35</f>
        <v>0</v>
      </c>
      <c r="AP110" s="1">
        <f t="shared" ref="AP110:AP141" si="142">AF35</f>
        <v>0</v>
      </c>
      <c r="AQ110" s="1" t="str">
        <f t="shared" ref="AQ110:AQ141" si="143">AG35</f>
        <v/>
      </c>
    </row>
    <row r="111" spans="5:83" x14ac:dyDescent="0.25">
      <c r="O111" s="335">
        <f>'Child Enrollment'!B110</f>
        <v>0</v>
      </c>
      <c r="P111" s="25">
        <f>COUNTIFS('BIR Data Entry'!B:B,'Child Enrollment'!B110,'BIR Data Entry'!C:C,$P$2)</f>
        <v>0</v>
      </c>
      <c r="Q111" s="24">
        <f>COUNTIFS('BIR Data Entry'!B:B,'Child Enrollment'!B110,'BIR Data Entry'!C:C,$Q$2)</f>
        <v>0</v>
      </c>
      <c r="R111" s="24">
        <f>COUNTIFS('BIR Data Entry'!B:B,'Child Enrollment'!B110,'BIR Data Entry'!C:C,$R$2)</f>
        <v>0</v>
      </c>
      <c r="S111" s="24">
        <f>COUNTIFS('BIR Data Entry'!B:B,'Child Enrollment'!B110,'BIR Data Entry'!C:C,$S$2)</f>
        <v>0</v>
      </c>
      <c r="T111" s="24">
        <f>COUNTIFS('BIR Data Entry'!B:B,'Child Enrollment'!B110,'BIR Data Entry'!C:C,$T$2)</f>
        <v>0</v>
      </c>
      <c r="U111" s="24">
        <f>COUNTIFS('BIR Data Entry'!B:B,'Child Enrollment'!B110,'BIR Data Entry'!C:C,$U$2)</f>
        <v>0</v>
      </c>
      <c r="V111" s="24">
        <f>COUNTIFS('BIR Data Entry'!B:B,'Child Enrollment'!B110,'BIR Data Entry'!C:C,$V$2)</f>
        <v>0</v>
      </c>
      <c r="W111" s="24">
        <f>COUNTIFS('BIR Data Entry'!B:B,'Child Enrollment'!B110,'BIR Data Entry'!C:C,$W$2)</f>
        <v>0</v>
      </c>
      <c r="X111" s="24">
        <f>COUNTIFS('BIR Data Entry'!B:B,'Child Enrollment'!B110,'BIR Data Entry'!C:C,$X$2)</f>
        <v>0</v>
      </c>
      <c r="Y111" s="24">
        <f>COUNTIFS('BIR Data Entry'!B:B,'Child Enrollment'!B110,'BIR Data Entry'!C:C,$Y$2)</f>
        <v>0</v>
      </c>
      <c r="Z111" s="24">
        <f>COUNTIFS('BIR Data Entry'!B:B,'Child Enrollment'!B110,'BIR Data Entry'!C:C,$Z$2)</f>
        <v>0</v>
      </c>
      <c r="AA111" s="239">
        <f>COUNTIFS('BIR Data Entry'!B:B,'Child Enrollment'!B110,'BIR Data Entry'!C:C,$AA$2)</f>
        <v>0</v>
      </c>
      <c r="AB111" s="68">
        <f t="shared" si="135"/>
        <v>0</v>
      </c>
      <c r="AC111" s="249">
        <f>'Child Enrollment'!C110</f>
        <v>0</v>
      </c>
      <c r="AD111" s="1">
        <f>'Child Enrollment'!D110</f>
        <v>0</v>
      </c>
      <c r="AE111" s="249">
        <f>'Child Enrollment'!E110</f>
        <v>0</v>
      </c>
      <c r="AF111" s="249">
        <f>'Child Enrollment'!F110</f>
        <v>0</v>
      </c>
      <c r="AG111" s="249" t="str">
        <f>IF('Child Enrollment'!F110="Not Hispanic or Latino", 'Child Enrollment'!G110, "")</f>
        <v/>
      </c>
      <c r="AI111" s="310">
        <f t="shared" si="138"/>
        <v>0</v>
      </c>
      <c r="AJ111" s="1">
        <f>COUNTIFS('BIR Data Entry'!$B$2:$B$1001,AI111,'BIR Data Entry'!$Y$2:$Y$1001,"&gt;0")</f>
        <v>0</v>
      </c>
      <c r="AK111" s="1">
        <f>COUNTIFS('BIR Data Entry'!$B$2:$B$1001,AI111,'BIR Data Entry'!$V$2:$V$1001,"&gt;0")</f>
        <v>0</v>
      </c>
      <c r="AL111" s="1">
        <f>COUNTIFS('BIR Data Entry'!$B$2:$B$1001,AI111,'BIR Data Entry'!$Z$2:$Z$1001,"&gt;0")</f>
        <v>0</v>
      </c>
      <c r="AM111" s="312">
        <f t="shared" si="139"/>
        <v>0</v>
      </c>
      <c r="AN111" s="1">
        <f t="shared" si="140"/>
        <v>0</v>
      </c>
      <c r="AO111" s="1">
        <f t="shared" si="141"/>
        <v>0</v>
      </c>
      <c r="AP111" s="1">
        <f t="shared" si="142"/>
        <v>0</v>
      </c>
      <c r="AQ111" s="1" t="str">
        <f t="shared" si="143"/>
        <v/>
      </c>
    </row>
    <row r="112" spans="5:83" x14ac:dyDescent="0.25">
      <c r="O112" s="335">
        <f>'Child Enrollment'!B111</f>
        <v>0</v>
      </c>
      <c r="P112" s="25">
        <f>COUNTIFS('BIR Data Entry'!B:B,'Child Enrollment'!B111,'BIR Data Entry'!C:C,$P$2)</f>
        <v>0</v>
      </c>
      <c r="Q112" s="24">
        <f>COUNTIFS('BIR Data Entry'!B:B,'Child Enrollment'!B111,'BIR Data Entry'!C:C,$Q$2)</f>
        <v>0</v>
      </c>
      <c r="R112" s="24">
        <f>COUNTIFS('BIR Data Entry'!B:B,'Child Enrollment'!B111,'BIR Data Entry'!C:C,$R$2)</f>
        <v>0</v>
      </c>
      <c r="S112" s="24">
        <f>COUNTIFS('BIR Data Entry'!B:B,'Child Enrollment'!B111,'BIR Data Entry'!C:C,$S$2)</f>
        <v>0</v>
      </c>
      <c r="T112" s="24">
        <f>COUNTIFS('BIR Data Entry'!B:B,'Child Enrollment'!B111,'BIR Data Entry'!C:C,$T$2)</f>
        <v>0</v>
      </c>
      <c r="U112" s="24">
        <f>COUNTIFS('BIR Data Entry'!B:B,'Child Enrollment'!B111,'BIR Data Entry'!C:C,$U$2)</f>
        <v>0</v>
      </c>
      <c r="V112" s="24">
        <f>COUNTIFS('BIR Data Entry'!B:B,'Child Enrollment'!B111,'BIR Data Entry'!C:C,$V$2)</f>
        <v>0</v>
      </c>
      <c r="W112" s="24">
        <f>COUNTIFS('BIR Data Entry'!B:B,'Child Enrollment'!B111,'BIR Data Entry'!C:C,$W$2)</f>
        <v>0</v>
      </c>
      <c r="X112" s="24">
        <f>COUNTIFS('BIR Data Entry'!B:B,'Child Enrollment'!B111,'BIR Data Entry'!C:C,$X$2)</f>
        <v>0</v>
      </c>
      <c r="Y112" s="24">
        <f>COUNTIFS('BIR Data Entry'!B:B,'Child Enrollment'!B111,'BIR Data Entry'!C:C,$Y$2)</f>
        <v>0</v>
      </c>
      <c r="Z112" s="24">
        <f>COUNTIFS('BIR Data Entry'!B:B,'Child Enrollment'!B111,'BIR Data Entry'!C:C,$Z$2)</f>
        <v>0</v>
      </c>
      <c r="AA112" s="239">
        <f>COUNTIFS('BIR Data Entry'!B:B,'Child Enrollment'!B111,'BIR Data Entry'!C:C,$AA$2)</f>
        <v>0</v>
      </c>
      <c r="AB112" s="68">
        <f t="shared" si="135"/>
        <v>0</v>
      </c>
      <c r="AC112" s="249">
        <f>'Child Enrollment'!C111</f>
        <v>0</v>
      </c>
      <c r="AD112" s="1">
        <f>'Child Enrollment'!D111</f>
        <v>0</v>
      </c>
      <c r="AE112" s="249">
        <f>'Child Enrollment'!E111</f>
        <v>0</v>
      </c>
      <c r="AF112" s="249">
        <f>'Child Enrollment'!F111</f>
        <v>0</v>
      </c>
      <c r="AG112" s="249" t="str">
        <f>IF('Child Enrollment'!F111="Not Hispanic or Latino", 'Child Enrollment'!G111, "")</f>
        <v/>
      </c>
      <c r="AI112" s="310">
        <f t="shared" si="138"/>
        <v>0</v>
      </c>
      <c r="AJ112" s="1">
        <f>COUNTIFS('BIR Data Entry'!$B$2:$B$1001,AI112,'BIR Data Entry'!$Y$2:$Y$1001,"&gt;0")</f>
        <v>0</v>
      </c>
      <c r="AK112" s="1">
        <f>COUNTIFS('BIR Data Entry'!$B$2:$B$1001,AI112,'BIR Data Entry'!$V$2:$V$1001,"&gt;0")</f>
        <v>0</v>
      </c>
      <c r="AL112" s="1">
        <f>COUNTIFS('BIR Data Entry'!$B$2:$B$1001,AI112,'BIR Data Entry'!$Z$2:$Z$1001,"&gt;0")</f>
        <v>0</v>
      </c>
      <c r="AM112" s="312">
        <f t="shared" si="139"/>
        <v>0</v>
      </c>
      <c r="AN112" s="1">
        <f t="shared" si="140"/>
        <v>0</v>
      </c>
      <c r="AO112" s="1">
        <f t="shared" si="141"/>
        <v>0</v>
      </c>
      <c r="AP112" s="1">
        <f t="shared" si="142"/>
        <v>0</v>
      </c>
      <c r="AQ112" s="1" t="str">
        <f t="shared" si="143"/>
        <v/>
      </c>
    </row>
    <row r="113" spans="15:43" x14ac:dyDescent="0.25">
      <c r="O113" s="335">
        <f>'Child Enrollment'!B112</f>
        <v>0</v>
      </c>
      <c r="P113" s="25">
        <f>COUNTIFS('BIR Data Entry'!B:B,'Child Enrollment'!B112,'BIR Data Entry'!C:C,$P$2)</f>
        <v>0</v>
      </c>
      <c r="Q113" s="24">
        <f>COUNTIFS('BIR Data Entry'!B:B,'Child Enrollment'!B112,'BIR Data Entry'!C:C,$Q$2)</f>
        <v>0</v>
      </c>
      <c r="R113" s="24">
        <f>COUNTIFS('BIR Data Entry'!B:B,'Child Enrollment'!B112,'BIR Data Entry'!C:C,$R$2)</f>
        <v>0</v>
      </c>
      <c r="S113" s="24">
        <f>COUNTIFS('BIR Data Entry'!B:B,'Child Enrollment'!B112,'BIR Data Entry'!C:C,$S$2)</f>
        <v>0</v>
      </c>
      <c r="T113" s="24">
        <f>COUNTIFS('BIR Data Entry'!B:B,'Child Enrollment'!B112,'BIR Data Entry'!C:C,$T$2)</f>
        <v>0</v>
      </c>
      <c r="U113" s="24">
        <f>COUNTIFS('BIR Data Entry'!B:B,'Child Enrollment'!B112,'BIR Data Entry'!C:C,$U$2)</f>
        <v>0</v>
      </c>
      <c r="V113" s="24">
        <f>COUNTIFS('BIR Data Entry'!B:B,'Child Enrollment'!B112,'BIR Data Entry'!C:C,$V$2)</f>
        <v>0</v>
      </c>
      <c r="W113" s="24">
        <f>COUNTIFS('BIR Data Entry'!B:B,'Child Enrollment'!B112,'BIR Data Entry'!C:C,$W$2)</f>
        <v>0</v>
      </c>
      <c r="X113" s="24">
        <f>COUNTIFS('BIR Data Entry'!B:B,'Child Enrollment'!B112,'BIR Data Entry'!C:C,$X$2)</f>
        <v>0</v>
      </c>
      <c r="Y113" s="24">
        <f>COUNTIFS('BIR Data Entry'!B:B,'Child Enrollment'!B112,'BIR Data Entry'!C:C,$Y$2)</f>
        <v>0</v>
      </c>
      <c r="Z113" s="24">
        <f>COUNTIFS('BIR Data Entry'!B:B,'Child Enrollment'!B112,'BIR Data Entry'!C:C,$Z$2)</f>
        <v>0</v>
      </c>
      <c r="AA113" s="239">
        <f>COUNTIFS('BIR Data Entry'!B:B,'Child Enrollment'!B112,'BIR Data Entry'!C:C,$AA$2)</f>
        <v>0</v>
      </c>
      <c r="AB113" s="68">
        <f t="shared" si="135"/>
        <v>0</v>
      </c>
      <c r="AC113" s="249">
        <f>'Child Enrollment'!C112</f>
        <v>0</v>
      </c>
      <c r="AD113" s="1">
        <f>'Child Enrollment'!D112</f>
        <v>0</v>
      </c>
      <c r="AE113" s="249">
        <f>'Child Enrollment'!E112</f>
        <v>0</v>
      </c>
      <c r="AF113" s="249">
        <f>'Child Enrollment'!F112</f>
        <v>0</v>
      </c>
      <c r="AG113" s="249" t="str">
        <f>IF('Child Enrollment'!F112="Not Hispanic or Latino", 'Child Enrollment'!G112, "")</f>
        <v/>
      </c>
      <c r="AI113" s="310">
        <f t="shared" si="138"/>
        <v>0</v>
      </c>
      <c r="AJ113" s="1">
        <f>COUNTIFS('BIR Data Entry'!$B$2:$B$1001,AI113,'BIR Data Entry'!$Y$2:$Y$1001,"&gt;0")</f>
        <v>0</v>
      </c>
      <c r="AK113" s="1">
        <f>COUNTIFS('BIR Data Entry'!$B$2:$B$1001,AI113,'BIR Data Entry'!$V$2:$V$1001,"&gt;0")</f>
        <v>0</v>
      </c>
      <c r="AL113" s="1">
        <f>COUNTIFS('BIR Data Entry'!$B$2:$B$1001,AI113,'BIR Data Entry'!$Z$2:$Z$1001,"&gt;0")</f>
        <v>0</v>
      </c>
      <c r="AM113" s="312">
        <f t="shared" si="139"/>
        <v>0</v>
      </c>
      <c r="AN113" s="1">
        <f t="shared" si="140"/>
        <v>0</v>
      </c>
      <c r="AO113" s="1">
        <f t="shared" si="141"/>
        <v>0</v>
      </c>
      <c r="AP113" s="1">
        <f t="shared" si="142"/>
        <v>0</v>
      </c>
      <c r="AQ113" s="1" t="str">
        <f t="shared" si="143"/>
        <v/>
      </c>
    </row>
    <row r="114" spans="15:43" x14ac:dyDescent="0.25">
      <c r="O114" s="335">
        <f>'Child Enrollment'!B113</f>
        <v>0</v>
      </c>
      <c r="P114" s="25">
        <f>COUNTIFS('BIR Data Entry'!B:B,'Child Enrollment'!B113,'BIR Data Entry'!C:C,$P$2)</f>
        <v>0</v>
      </c>
      <c r="Q114" s="24">
        <f>COUNTIFS('BIR Data Entry'!B:B,'Child Enrollment'!B113,'BIR Data Entry'!C:C,$Q$2)</f>
        <v>0</v>
      </c>
      <c r="R114" s="24">
        <f>COUNTIFS('BIR Data Entry'!B:B,'Child Enrollment'!B113,'BIR Data Entry'!C:C,$R$2)</f>
        <v>0</v>
      </c>
      <c r="S114" s="24">
        <f>COUNTIFS('BIR Data Entry'!B:B,'Child Enrollment'!B113,'BIR Data Entry'!C:C,$S$2)</f>
        <v>0</v>
      </c>
      <c r="T114" s="24">
        <f>COUNTIFS('BIR Data Entry'!B:B,'Child Enrollment'!B113,'BIR Data Entry'!C:C,$T$2)</f>
        <v>0</v>
      </c>
      <c r="U114" s="24">
        <f>COUNTIFS('BIR Data Entry'!B:B,'Child Enrollment'!B113,'BIR Data Entry'!C:C,$U$2)</f>
        <v>0</v>
      </c>
      <c r="V114" s="24">
        <f>COUNTIFS('BIR Data Entry'!B:B,'Child Enrollment'!B113,'BIR Data Entry'!C:C,$V$2)</f>
        <v>0</v>
      </c>
      <c r="W114" s="24">
        <f>COUNTIFS('BIR Data Entry'!B:B,'Child Enrollment'!B113,'BIR Data Entry'!C:C,$W$2)</f>
        <v>0</v>
      </c>
      <c r="X114" s="24">
        <f>COUNTIFS('BIR Data Entry'!B:B,'Child Enrollment'!B113,'BIR Data Entry'!C:C,$X$2)</f>
        <v>0</v>
      </c>
      <c r="Y114" s="24">
        <f>COUNTIFS('BIR Data Entry'!B:B,'Child Enrollment'!B113,'BIR Data Entry'!C:C,$Y$2)</f>
        <v>0</v>
      </c>
      <c r="Z114" s="24">
        <f>COUNTIFS('BIR Data Entry'!B:B,'Child Enrollment'!B113,'BIR Data Entry'!C:C,$Z$2)</f>
        <v>0</v>
      </c>
      <c r="AA114" s="239">
        <f>COUNTIFS('BIR Data Entry'!B:B,'Child Enrollment'!B113,'BIR Data Entry'!C:C,$AA$2)</f>
        <v>0</v>
      </c>
      <c r="AB114" s="68">
        <f t="shared" si="135"/>
        <v>0</v>
      </c>
      <c r="AC114" s="249">
        <f>'Child Enrollment'!C113</f>
        <v>0</v>
      </c>
      <c r="AD114" s="1">
        <f>'Child Enrollment'!D113</f>
        <v>0</v>
      </c>
      <c r="AE114" s="249">
        <f>'Child Enrollment'!E113</f>
        <v>0</v>
      </c>
      <c r="AF114" s="249">
        <f>'Child Enrollment'!F113</f>
        <v>0</v>
      </c>
      <c r="AG114" s="249" t="str">
        <f>IF('Child Enrollment'!F113="Not Hispanic or Latino", 'Child Enrollment'!G113, "")</f>
        <v/>
      </c>
      <c r="AI114" s="310">
        <f t="shared" si="138"/>
        <v>0</v>
      </c>
      <c r="AJ114" s="1">
        <f>COUNTIFS('BIR Data Entry'!$B$2:$B$1001,AI114,'BIR Data Entry'!$Y$2:$Y$1001,"&gt;0")</f>
        <v>0</v>
      </c>
      <c r="AK114" s="1">
        <f>COUNTIFS('BIR Data Entry'!$B$2:$B$1001,AI114,'BIR Data Entry'!$V$2:$V$1001,"&gt;0")</f>
        <v>0</v>
      </c>
      <c r="AL114" s="1">
        <f>COUNTIFS('BIR Data Entry'!$B$2:$B$1001,AI114,'BIR Data Entry'!$Z$2:$Z$1001,"&gt;0")</f>
        <v>0</v>
      </c>
      <c r="AM114" s="312">
        <f t="shared" si="139"/>
        <v>0</v>
      </c>
      <c r="AN114" s="1">
        <f t="shared" si="140"/>
        <v>0</v>
      </c>
      <c r="AO114" s="1">
        <f t="shared" si="141"/>
        <v>0</v>
      </c>
      <c r="AP114" s="1">
        <f t="shared" si="142"/>
        <v>0</v>
      </c>
      <c r="AQ114" s="1" t="str">
        <f t="shared" si="143"/>
        <v/>
      </c>
    </row>
    <row r="115" spans="15:43" x14ac:dyDescent="0.25">
      <c r="O115" s="335">
        <f>'Child Enrollment'!B114</f>
        <v>0</v>
      </c>
      <c r="P115" s="25">
        <f>COUNTIFS('BIR Data Entry'!B:B,'Child Enrollment'!B114,'BIR Data Entry'!C:C,$P$2)</f>
        <v>0</v>
      </c>
      <c r="Q115" s="24">
        <f>COUNTIFS('BIR Data Entry'!B:B,'Child Enrollment'!B114,'BIR Data Entry'!C:C,$Q$2)</f>
        <v>0</v>
      </c>
      <c r="R115" s="24">
        <f>COUNTIFS('BIR Data Entry'!B:B,'Child Enrollment'!B114,'BIR Data Entry'!C:C,$R$2)</f>
        <v>0</v>
      </c>
      <c r="S115" s="24">
        <f>COUNTIFS('BIR Data Entry'!B:B,'Child Enrollment'!B114,'BIR Data Entry'!C:C,$S$2)</f>
        <v>0</v>
      </c>
      <c r="T115" s="24">
        <f>COUNTIFS('BIR Data Entry'!B:B,'Child Enrollment'!B114,'BIR Data Entry'!C:C,$T$2)</f>
        <v>0</v>
      </c>
      <c r="U115" s="24">
        <f>COUNTIFS('BIR Data Entry'!B:B,'Child Enrollment'!B114,'BIR Data Entry'!C:C,$U$2)</f>
        <v>0</v>
      </c>
      <c r="V115" s="24">
        <f>COUNTIFS('BIR Data Entry'!B:B,'Child Enrollment'!B114,'BIR Data Entry'!C:C,$V$2)</f>
        <v>0</v>
      </c>
      <c r="W115" s="24">
        <f>COUNTIFS('BIR Data Entry'!B:B,'Child Enrollment'!B114,'BIR Data Entry'!C:C,$W$2)</f>
        <v>0</v>
      </c>
      <c r="X115" s="24">
        <f>COUNTIFS('BIR Data Entry'!B:B,'Child Enrollment'!B114,'BIR Data Entry'!C:C,$X$2)</f>
        <v>0</v>
      </c>
      <c r="Y115" s="24">
        <f>COUNTIFS('BIR Data Entry'!B:B,'Child Enrollment'!B114,'BIR Data Entry'!C:C,$Y$2)</f>
        <v>0</v>
      </c>
      <c r="Z115" s="24">
        <f>COUNTIFS('BIR Data Entry'!B:B,'Child Enrollment'!B114,'BIR Data Entry'!C:C,$Z$2)</f>
        <v>0</v>
      </c>
      <c r="AA115" s="239">
        <f>COUNTIFS('BIR Data Entry'!B:B,'Child Enrollment'!B114,'BIR Data Entry'!C:C,$AA$2)</f>
        <v>0</v>
      </c>
      <c r="AB115" s="68">
        <f t="shared" si="135"/>
        <v>0</v>
      </c>
      <c r="AC115" s="249">
        <f>'Child Enrollment'!C114</f>
        <v>0</v>
      </c>
      <c r="AD115" s="1">
        <f>'Child Enrollment'!D114</f>
        <v>0</v>
      </c>
      <c r="AE115" s="249">
        <f>'Child Enrollment'!E114</f>
        <v>0</v>
      </c>
      <c r="AF115" s="249">
        <f>'Child Enrollment'!F114</f>
        <v>0</v>
      </c>
      <c r="AG115" s="249" t="str">
        <f>IF('Child Enrollment'!F114="Not Hispanic or Latino", 'Child Enrollment'!G114, "")</f>
        <v/>
      </c>
      <c r="AI115" s="310">
        <f t="shared" si="138"/>
        <v>0</v>
      </c>
      <c r="AJ115" s="1">
        <f>COUNTIFS('BIR Data Entry'!$B$2:$B$1001,AI115,'BIR Data Entry'!$Y$2:$Y$1001,"&gt;0")</f>
        <v>0</v>
      </c>
      <c r="AK115" s="1">
        <f>COUNTIFS('BIR Data Entry'!$B$2:$B$1001,AI115,'BIR Data Entry'!$V$2:$V$1001,"&gt;0")</f>
        <v>0</v>
      </c>
      <c r="AL115" s="1">
        <f>COUNTIFS('BIR Data Entry'!$B$2:$B$1001,AI115,'BIR Data Entry'!$Z$2:$Z$1001,"&gt;0")</f>
        <v>0</v>
      </c>
      <c r="AM115" s="312">
        <f t="shared" si="139"/>
        <v>0</v>
      </c>
      <c r="AN115" s="1">
        <f t="shared" si="140"/>
        <v>0</v>
      </c>
      <c r="AO115" s="1">
        <f t="shared" si="141"/>
        <v>0</v>
      </c>
      <c r="AP115" s="1">
        <f t="shared" si="142"/>
        <v>0</v>
      </c>
      <c r="AQ115" s="1" t="str">
        <f t="shared" si="143"/>
        <v/>
      </c>
    </row>
    <row r="116" spans="15:43" x14ac:dyDescent="0.25">
      <c r="O116" s="335">
        <f>'Child Enrollment'!B115</f>
        <v>0</v>
      </c>
      <c r="P116" s="25">
        <f>COUNTIFS('BIR Data Entry'!B:B,'Child Enrollment'!B115,'BIR Data Entry'!C:C,$P$2)</f>
        <v>0</v>
      </c>
      <c r="Q116" s="24">
        <f>COUNTIFS('BIR Data Entry'!B:B,'Child Enrollment'!B115,'BIR Data Entry'!C:C,$Q$2)</f>
        <v>0</v>
      </c>
      <c r="R116" s="24">
        <f>COUNTIFS('BIR Data Entry'!B:B,'Child Enrollment'!B115,'BIR Data Entry'!C:C,$R$2)</f>
        <v>0</v>
      </c>
      <c r="S116" s="24">
        <f>COUNTIFS('BIR Data Entry'!B:B,'Child Enrollment'!B115,'BIR Data Entry'!C:C,$S$2)</f>
        <v>0</v>
      </c>
      <c r="T116" s="24">
        <f>COUNTIFS('BIR Data Entry'!B:B,'Child Enrollment'!B115,'BIR Data Entry'!C:C,$T$2)</f>
        <v>0</v>
      </c>
      <c r="U116" s="24">
        <f>COUNTIFS('BIR Data Entry'!B:B,'Child Enrollment'!B115,'BIR Data Entry'!C:C,$U$2)</f>
        <v>0</v>
      </c>
      <c r="V116" s="24">
        <f>COUNTIFS('BIR Data Entry'!B:B,'Child Enrollment'!B115,'BIR Data Entry'!C:C,$V$2)</f>
        <v>0</v>
      </c>
      <c r="W116" s="24">
        <f>COUNTIFS('BIR Data Entry'!B:B,'Child Enrollment'!B115,'BIR Data Entry'!C:C,$W$2)</f>
        <v>0</v>
      </c>
      <c r="X116" s="24">
        <f>COUNTIFS('BIR Data Entry'!B:B,'Child Enrollment'!B115,'BIR Data Entry'!C:C,$X$2)</f>
        <v>0</v>
      </c>
      <c r="Y116" s="24">
        <f>COUNTIFS('BIR Data Entry'!B:B,'Child Enrollment'!B115,'BIR Data Entry'!C:C,$Y$2)</f>
        <v>0</v>
      </c>
      <c r="Z116" s="24">
        <f>COUNTIFS('BIR Data Entry'!B:B,'Child Enrollment'!B115,'BIR Data Entry'!C:C,$Z$2)</f>
        <v>0</v>
      </c>
      <c r="AA116" s="239">
        <f>COUNTIFS('BIR Data Entry'!B:B,'Child Enrollment'!B115,'BIR Data Entry'!C:C,$AA$2)</f>
        <v>0</v>
      </c>
      <c r="AB116" s="68">
        <f t="shared" si="135"/>
        <v>0</v>
      </c>
      <c r="AC116" s="249">
        <f>'Child Enrollment'!C115</f>
        <v>0</v>
      </c>
      <c r="AD116" s="1">
        <f>'Child Enrollment'!D115</f>
        <v>0</v>
      </c>
      <c r="AE116" s="249">
        <f>'Child Enrollment'!E115</f>
        <v>0</v>
      </c>
      <c r="AF116" s="249">
        <f>'Child Enrollment'!F115</f>
        <v>0</v>
      </c>
      <c r="AG116" s="249" t="str">
        <f>IF('Child Enrollment'!F115="Not Hispanic or Latino", 'Child Enrollment'!G115, "")</f>
        <v/>
      </c>
      <c r="AI116" s="310">
        <f t="shared" si="138"/>
        <v>0</v>
      </c>
      <c r="AJ116" s="1">
        <f>COUNTIFS('BIR Data Entry'!$B$2:$B$1001,AI116,'BIR Data Entry'!$Y$2:$Y$1001,"&gt;0")</f>
        <v>0</v>
      </c>
      <c r="AK116" s="1">
        <f>COUNTIFS('BIR Data Entry'!$B$2:$B$1001,AI116,'BIR Data Entry'!$V$2:$V$1001,"&gt;0")</f>
        <v>0</v>
      </c>
      <c r="AL116" s="1">
        <f>COUNTIFS('BIR Data Entry'!$B$2:$B$1001,AI116,'BIR Data Entry'!$Z$2:$Z$1001,"&gt;0")</f>
        <v>0</v>
      </c>
      <c r="AM116" s="312">
        <f t="shared" si="139"/>
        <v>0</v>
      </c>
      <c r="AN116" s="1">
        <f t="shared" si="140"/>
        <v>0</v>
      </c>
      <c r="AO116" s="1">
        <f t="shared" si="141"/>
        <v>0</v>
      </c>
      <c r="AP116" s="1">
        <f t="shared" si="142"/>
        <v>0</v>
      </c>
      <c r="AQ116" s="1" t="str">
        <f t="shared" si="143"/>
        <v/>
      </c>
    </row>
    <row r="117" spans="15:43" x14ac:dyDescent="0.25">
      <c r="O117" s="335">
        <f>'Child Enrollment'!B116</f>
        <v>0</v>
      </c>
      <c r="P117" s="25">
        <f>COUNTIFS('BIR Data Entry'!B:B,'Child Enrollment'!B116,'BIR Data Entry'!C:C,$P$2)</f>
        <v>0</v>
      </c>
      <c r="Q117" s="24">
        <f>COUNTIFS('BIR Data Entry'!B:B,'Child Enrollment'!B116,'BIR Data Entry'!C:C,$Q$2)</f>
        <v>0</v>
      </c>
      <c r="R117" s="24">
        <f>COUNTIFS('BIR Data Entry'!B:B,'Child Enrollment'!B116,'BIR Data Entry'!C:C,$R$2)</f>
        <v>0</v>
      </c>
      <c r="S117" s="24">
        <f>COUNTIFS('BIR Data Entry'!B:B,'Child Enrollment'!B116,'BIR Data Entry'!C:C,$S$2)</f>
        <v>0</v>
      </c>
      <c r="T117" s="24">
        <f>COUNTIFS('BIR Data Entry'!B:B,'Child Enrollment'!B116,'BIR Data Entry'!C:C,$T$2)</f>
        <v>0</v>
      </c>
      <c r="U117" s="24">
        <f>COUNTIFS('BIR Data Entry'!B:B,'Child Enrollment'!B116,'BIR Data Entry'!C:C,$U$2)</f>
        <v>0</v>
      </c>
      <c r="V117" s="24">
        <f>COUNTIFS('BIR Data Entry'!B:B,'Child Enrollment'!B116,'BIR Data Entry'!C:C,$V$2)</f>
        <v>0</v>
      </c>
      <c r="W117" s="24">
        <f>COUNTIFS('BIR Data Entry'!B:B,'Child Enrollment'!B116,'BIR Data Entry'!C:C,$W$2)</f>
        <v>0</v>
      </c>
      <c r="X117" s="24">
        <f>COUNTIFS('BIR Data Entry'!B:B,'Child Enrollment'!B116,'BIR Data Entry'!C:C,$X$2)</f>
        <v>0</v>
      </c>
      <c r="Y117" s="24">
        <f>COUNTIFS('BIR Data Entry'!B:B,'Child Enrollment'!B116,'BIR Data Entry'!C:C,$Y$2)</f>
        <v>0</v>
      </c>
      <c r="Z117" s="24">
        <f>COUNTIFS('BIR Data Entry'!B:B,'Child Enrollment'!B116,'BIR Data Entry'!C:C,$Z$2)</f>
        <v>0</v>
      </c>
      <c r="AA117" s="239">
        <f>COUNTIFS('BIR Data Entry'!B:B,'Child Enrollment'!B116,'BIR Data Entry'!C:C,$AA$2)</f>
        <v>0</v>
      </c>
      <c r="AB117" s="68">
        <f t="shared" si="135"/>
        <v>0</v>
      </c>
      <c r="AC117" s="249">
        <f>'Child Enrollment'!C116</f>
        <v>0</v>
      </c>
      <c r="AD117" s="1">
        <f>'Child Enrollment'!D116</f>
        <v>0</v>
      </c>
      <c r="AE117" s="249">
        <f>'Child Enrollment'!E116</f>
        <v>0</v>
      </c>
      <c r="AF117" s="249">
        <f>'Child Enrollment'!F116</f>
        <v>0</v>
      </c>
      <c r="AG117" s="249" t="str">
        <f>IF('Child Enrollment'!F116="Not Hispanic or Latino", 'Child Enrollment'!G116, "")</f>
        <v/>
      </c>
      <c r="AI117" s="310">
        <f t="shared" si="138"/>
        <v>0</v>
      </c>
      <c r="AJ117" s="1">
        <f>COUNTIFS('BIR Data Entry'!$B$2:$B$1001,AI117,'BIR Data Entry'!$Y$2:$Y$1001,"&gt;0")</f>
        <v>0</v>
      </c>
      <c r="AK117" s="1">
        <f>COUNTIFS('BIR Data Entry'!$B$2:$B$1001,AI117,'BIR Data Entry'!$V$2:$V$1001,"&gt;0")</f>
        <v>0</v>
      </c>
      <c r="AL117" s="1">
        <f>COUNTIFS('BIR Data Entry'!$B$2:$B$1001,AI117,'BIR Data Entry'!$Z$2:$Z$1001,"&gt;0")</f>
        <v>0</v>
      </c>
      <c r="AM117" s="312">
        <f t="shared" si="139"/>
        <v>0</v>
      </c>
      <c r="AN117" s="1">
        <f t="shared" si="140"/>
        <v>0</v>
      </c>
      <c r="AO117" s="1">
        <f t="shared" si="141"/>
        <v>0</v>
      </c>
      <c r="AP117" s="1">
        <f t="shared" si="142"/>
        <v>0</v>
      </c>
      <c r="AQ117" s="1" t="str">
        <f t="shared" si="143"/>
        <v/>
      </c>
    </row>
    <row r="118" spans="15:43" x14ac:dyDescent="0.25">
      <c r="O118" s="335">
        <f>'Child Enrollment'!B117</f>
        <v>0</v>
      </c>
      <c r="P118" s="25">
        <f>COUNTIFS('BIR Data Entry'!B:B,'Child Enrollment'!B117,'BIR Data Entry'!C:C,$P$2)</f>
        <v>0</v>
      </c>
      <c r="Q118" s="24">
        <f>COUNTIFS('BIR Data Entry'!B:B,'Child Enrollment'!B117,'BIR Data Entry'!C:C,$Q$2)</f>
        <v>0</v>
      </c>
      <c r="R118" s="24">
        <f>COUNTIFS('BIR Data Entry'!B:B,'Child Enrollment'!B117,'BIR Data Entry'!C:C,$R$2)</f>
        <v>0</v>
      </c>
      <c r="S118" s="24">
        <f>COUNTIFS('BIR Data Entry'!B:B,'Child Enrollment'!B117,'BIR Data Entry'!C:C,$S$2)</f>
        <v>0</v>
      </c>
      <c r="T118" s="24">
        <f>COUNTIFS('BIR Data Entry'!B:B,'Child Enrollment'!B117,'BIR Data Entry'!C:C,$T$2)</f>
        <v>0</v>
      </c>
      <c r="U118" s="24">
        <f>COUNTIFS('BIR Data Entry'!B:B,'Child Enrollment'!B117,'BIR Data Entry'!C:C,$U$2)</f>
        <v>0</v>
      </c>
      <c r="V118" s="24">
        <f>COUNTIFS('BIR Data Entry'!B:B,'Child Enrollment'!B117,'BIR Data Entry'!C:C,$V$2)</f>
        <v>0</v>
      </c>
      <c r="W118" s="24">
        <f>COUNTIFS('BIR Data Entry'!B:B,'Child Enrollment'!B117,'BIR Data Entry'!C:C,$W$2)</f>
        <v>0</v>
      </c>
      <c r="X118" s="24">
        <f>COUNTIFS('BIR Data Entry'!B:B,'Child Enrollment'!B117,'BIR Data Entry'!C:C,$X$2)</f>
        <v>0</v>
      </c>
      <c r="Y118" s="24">
        <f>COUNTIFS('BIR Data Entry'!B:B,'Child Enrollment'!B117,'BIR Data Entry'!C:C,$Y$2)</f>
        <v>0</v>
      </c>
      <c r="Z118" s="24">
        <f>COUNTIFS('BIR Data Entry'!B:B,'Child Enrollment'!B117,'BIR Data Entry'!C:C,$Z$2)</f>
        <v>0</v>
      </c>
      <c r="AA118" s="239">
        <f>COUNTIFS('BIR Data Entry'!B:B,'Child Enrollment'!B117,'BIR Data Entry'!C:C,$AA$2)</f>
        <v>0</v>
      </c>
      <c r="AB118" s="68">
        <f t="shared" si="135"/>
        <v>0</v>
      </c>
      <c r="AC118" s="249">
        <f>'Child Enrollment'!C117</f>
        <v>0</v>
      </c>
      <c r="AD118" s="1">
        <f>'Child Enrollment'!D117</f>
        <v>0</v>
      </c>
      <c r="AE118" s="249">
        <f>'Child Enrollment'!E117</f>
        <v>0</v>
      </c>
      <c r="AF118" s="249">
        <f>'Child Enrollment'!F117</f>
        <v>0</v>
      </c>
      <c r="AG118" s="249" t="str">
        <f>IF('Child Enrollment'!F117="Not Hispanic or Latino", 'Child Enrollment'!G117, "")</f>
        <v/>
      </c>
      <c r="AI118" s="310">
        <f t="shared" si="138"/>
        <v>0</v>
      </c>
      <c r="AJ118" s="1">
        <f>COUNTIFS('BIR Data Entry'!$B$2:$B$1001,AI118,'BIR Data Entry'!$Y$2:$Y$1001,"&gt;0")</f>
        <v>0</v>
      </c>
      <c r="AK118" s="1">
        <f>COUNTIFS('BIR Data Entry'!$B$2:$B$1001,AI118,'BIR Data Entry'!$V$2:$V$1001,"&gt;0")</f>
        <v>0</v>
      </c>
      <c r="AL118" s="1">
        <f>COUNTIFS('BIR Data Entry'!$B$2:$B$1001,AI118,'BIR Data Entry'!$Z$2:$Z$1001,"&gt;0")</f>
        <v>0</v>
      </c>
      <c r="AM118" s="312">
        <f t="shared" si="139"/>
        <v>0</v>
      </c>
      <c r="AN118" s="1">
        <f t="shared" si="140"/>
        <v>0</v>
      </c>
      <c r="AO118" s="1">
        <f t="shared" si="141"/>
        <v>0</v>
      </c>
      <c r="AP118" s="1">
        <f t="shared" si="142"/>
        <v>0</v>
      </c>
      <c r="AQ118" s="1" t="str">
        <f t="shared" si="143"/>
        <v/>
      </c>
    </row>
    <row r="119" spans="15:43" x14ac:dyDescent="0.25">
      <c r="O119" s="335">
        <f>'Child Enrollment'!B118</f>
        <v>0</v>
      </c>
      <c r="P119" s="25">
        <f>COUNTIFS('BIR Data Entry'!B:B,'Child Enrollment'!B118,'BIR Data Entry'!C:C,$P$2)</f>
        <v>0</v>
      </c>
      <c r="Q119" s="24">
        <f>COUNTIFS('BIR Data Entry'!B:B,'Child Enrollment'!B118,'BIR Data Entry'!C:C,$Q$2)</f>
        <v>0</v>
      </c>
      <c r="R119" s="24">
        <f>COUNTIFS('BIR Data Entry'!B:B,'Child Enrollment'!B118,'BIR Data Entry'!C:C,$R$2)</f>
        <v>0</v>
      </c>
      <c r="S119" s="24">
        <f>COUNTIFS('BIR Data Entry'!B:B,'Child Enrollment'!B118,'BIR Data Entry'!C:C,$S$2)</f>
        <v>0</v>
      </c>
      <c r="T119" s="24">
        <f>COUNTIFS('BIR Data Entry'!B:B,'Child Enrollment'!B118,'BIR Data Entry'!C:C,$T$2)</f>
        <v>0</v>
      </c>
      <c r="U119" s="24">
        <f>COUNTIFS('BIR Data Entry'!B:B,'Child Enrollment'!B118,'BIR Data Entry'!C:C,$U$2)</f>
        <v>0</v>
      </c>
      <c r="V119" s="24">
        <f>COUNTIFS('BIR Data Entry'!B:B,'Child Enrollment'!B118,'BIR Data Entry'!C:C,$V$2)</f>
        <v>0</v>
      </c>
      <c r="W119" s="24">
        <f>COUNTIFS('BIR Data Entry'!B:B,'Child Enrollment'!B118,'BIR Data Entry'!C:C,$W$2)</f>
        <v>0</v>
      </c>
      <c r="X119" s="24">
        <f>COUNTIFS('BIR Data Entry'!B:B,'Child Enrollment'!B118,'BIR Data Entry'!C:C,$X$2)</f>
        <v>0</v>
      </c>
      <c r="Y119" s="24">
        <f>COUNTIFS('BIR Data Entry'!B:B,'Child Enrollment'!B118,'BIR Data Entry'!C:C,$Y$2)</f>
        <v>0</v>
      </c>
      <c r="Z119" s="24">
        <f>COUNTIFS('BIR Data Entry'!B:B,'Child Enrollment'!B118,'BIR Data Entry'!C:C,$Z$2)</f>
        <v>0</v>
      </c>
      <c r="AA119" s="239">
        <f>COUNTIFS('BIR Data Entry'!B:B,'Child Enrollment'!B118,'BIR Data Entry'!C:C,$AA$2)</f>
        <v>0</v>
      </c>
      <c r="AB119" s="68">
        <f t="shared" si="135"/>
        <v>0</v>
      </c>
      <c r="AC119" s="249">
        <f>'Child Enrollment'!C118</f>
        <v>0</v>
      </c>
      <c r="AD119" s="1">
        <f>'Child Enrollment'!D118</f>
        <v>0</v>
      </c>
      <c r="AE119" s="249">
        <f>'Child Enrollment'!E118</f>
        <v>0</v>
      </c>
      <c r="AF119" s="249">
        <f>'Child Enrollment'!F118</f>
        <v>0</v>
      </c>
      <c r="AG119" s="249" t="str">
        <f>IF('Child Enrollment'!F118="Not Hispanic or Latino", 'Child Enrollment'!G118, "")</f>
        <v/>
      </c>
      <c r="AI119" s="310">
        <f t="shared" si="138"/>
        <v>0</v>
      </c>
      <c r="AJ119" s="1">
        <f>COUNTIFS('BIR Data Entry'!$B$2:$B$1001,AI119,'BIR Data Entry'!$Y$2:$Y$1001,"&gt;0")</f>
        <v>0</v>
      </c>
      <c r="AK119" s="1">
        <f>COUNTIFS('BIR Data Entry'!$B$2:$B$1001,AI119,'BIR Data Entry'!$V$2:$V$1001,"&gt;0")</f>
        <v>0</v>
      </c>
      <c r="AL119" s="1">
        <f>COUNTIFS('BIR Data Entry'!$B$2:$B$1001,AI119,'BIR Data Entry'!$Z$2:$Z$1001,"&gt;0")</f>
        <v>0</v>
      </c>
      <c r="AM119" s="312">
        <f t="shared" si="139"/>
        <v>0</v>
      </c>
      <c r="AN119" s="1">
        <f t="shared" si="140"/>
        <v>0</v>
      </c>
      <c r="AO119" s="1">
        <f t="shared" si="141"/>
        <v>0</v>
      </c>
      <c r="AP119" s="1">
        <f t="shared" si="142"/>
        <v>0</v>
      </c>
      <c r="AQ119" s="1" t="str">
        <f t="shared" si="143"/>
        <v/>
      </c>
    </row>
    <row r="120" spans="15:43" x14ac:dyDescent="0.25">
      <c r="O120" s="335">
        <f>'Child Enrollment'!B119</f>
        <v>0</v>
      </c>
      <c r="P120" s="25">
        <f>COUNTIFS('BIR Data Entry'!B:B,'Child Enrollment'!B119,'BIR Data Entry'!C:C,$P$2)</f>
        <v>0</v>
      </c>
      <c r="Q120" s="24">
        <f>COUNTIFS('BIR Data Entry'!B:B,'Child Enrollment'!B119,'BIR Data Entry'!C:C,$Q$2)</f>
        <v>0</v>
      </c>
      <c r="R120" s="24">
        <f>COUNTIFS('BIR Data Entry'!B:B,'Child Enrollment'!B119,'BIR Data Entry'!C:C,$R$2)</f>
        <v>0</v>
      </c>
      <c r="S120" s="24">
        <f>COUNTIFS('BIR Data Entry'!B:B,'Child Enrollment'!B119,'BIR Data Entry'!C:C,$S$2)</f>
        <v>0</v>
      </c>
      <c r="T120" s="24">
        <f>COUNTIFS('BIR Data Entry'!B:B,'Child Enrollment'!B119,'BIR Data Entry'!C:C,$T$2)</f>
        <v>0</v>
      </c>
      <c r="U120" s="24">
        <f>COUNTIFS('BIR Data Entry'!B:B,'Child Enrollment'!B119,'BIR Data Entry'!C:C,$U$2)</f>
        <v>0</v>
      </c>
      <c r="V120" s="24">
        <f>COUNTIFS('BIR Data Entry'!B:B,'Child Enrollment'!B119,'BIR Data Entry'!C:C,$V$2)</f>
        <v>0</v>
      </c>
      <c r="W120" s="24">
        <f>COUNTIFS('BIR Data Entry'!B:B,'Child Enrollment'!B119,'BIR Data Entry'!C:C,$W$2)</f>
        <v>0</v>
      </c>
      <c r="X120" s="24">
        <f>COUNTIFS('BIR Data Entry'!B:B,'Child Enrollment'!B119,'BIR Data Entry'!C:C,$X$2)</f>
        <v>0</v>
      </c>
      <c r="Y120" s="24">
        <f>COUNTIFS('BIR Data Entry'!B:B,'Child Enrollment'!B119,'BIR Data Entry'!C:C,$Y$2)</f>
        <v>0</v>
      </c>
      <c r="Z120" s="24">
        <f>COUNTIFS('BIR Data Entry'!B:B,'Child Enrollment'!B119,'BIR Data Entry'!C:C,$Z$2)</f>
        <v>0</v>
      </c>
      <c r="AA120" s="239">
        <f>COUNTIFS('BIR Data Entry'!B:B,'Child Enrollment'!B119,'BIR Data Entry'!C:C,$AA$2)</f>
        <v>0</v>
      </c>
      <c r="AB120" s="68">
        <f t="shared" si="135"/>
        <v>0</v>
      </c>
      <c r="AC120" s="249">
        <f>'Child Enrollment'!C119</f>
        <v>0</v>
      </c>
      <c r="AD120" s="1">
        <f>'Child Enrollment'!D119</f>
        <v>0</v>
      </c>
      <c r="AE120" s="249">
        <f>'Child Enrollment'!E119</f>
        <v>0</v>
      </c>
      <c r="AF120" s="249">
        <f>'Child Enrollment'!F119</f>
        <v>0</v>
      </c>
      <c r="AG120" s="249" t="str">
        <f>IF('Child Enrollment'!F119="Not Hispanic or Latino", 'Child Enrollment'!G119, "")</f>
        <v/>
      </c>
      <c r="AI120" s="310">
        <f t="shared" si="138"/>
        <v>0</v>
      </c>
      <c r="AJ120" s="1">
        <f>COUNTIFS('BIR Data Entry'!$B$2:$B$1001,AI120,'BIR Data Entry'!$Y$2:$Y$1001,"&gt;0")</f>
        <v>0</v>
      </c>
      <c r="AK120" s="1">
        <f>COUNTIFS('BIR Data Entry'!$B$2:$B$1001,AI120,'BIR Data Entry'!$V$2:$V$1001,"&gt;0")</f>
        <v>0</v>
      </c>
      <c r="AL120" s="1">
        <f>COUNTIFS('BIR Data Entry'!$B$2:$B$1001,AI120,'BIR Data Entry'!$Z$2:$Z$1001,"&gt;0")</f>
        <v>0</v>
      </c>
      <c r="AM120" s="312">
        <f t="shared" si="139"/>
        <v>0</v>
      </c>
      <c r="AN120" s="1">
        <f t="shared" si="140"/>
        <v>0</v>
      </c>
      <c r="AO120" s="1">
        <f t="shared" si="141"/>
        <v>0</v>
      </c>
      <c r="AP120" s="1">
        <f t="shared" si="142"/>
        <v>0</v>
      </c>
      <c r="AQ120" s="1" t="str">
        <f t="shared" si="143"/>
        <v/>
      </c>
    </row>
    <row r="121" spans="15:43" x14ac:dyDescent="0.25">
      <c r="O121" s="335">
        <f>'Child Enrollment'!B120</f>
        <v>0</v>
      </c>
      <c r="P121" s="25">
        <f>COUNTIFS('BIR Data Entry'!B:B,'Child Enrollment'!B120,'BIR Data Entry'!C:C,$P$2)</f>
        <v>0</v>
      </c>
      <c r="Q121" s="24">
        <f>COUNTIFS('BIR Data Entry'!B:B,'Child Enrollment'!B120,'BIR Data Entry'!C:C,$Q$2)</f>
        <v>0</v>
      </c>
      <c r="R121" s="24">
        <f>COUNTIFS('BIR Data Entry'!B:B,'Child Enrollment'!B120,'BIR Data Entry'!C:C,$R$2)</f>
        <v>0</v>
      </c>
      <c r="S121" s="24">
        <f>COUNTIFS('BIR Data Entry'!B:B,'Child Enrollment'!B120,'BIR Data Entry'!C:C,$S$2)</f>
        <v>0</v>
      </c>
      <c r="T121" s="24">
        <f>COUNTIFS('BIR Data Entry'!B:B,'Child Enrollment'!B120,'BIR Data Entry'!C:C,$T$2)</f>
        <v>0</v>
      </c>
      <c r="U121" s="24">
        <f>COUNTIFS('BIR Data Entry'!B:B,'Child Enrollment'!B120,'BIR Data Entry'!C:C,$U$2)</f>
        <v>0</v>
      </c>
      <c r="V121" s="24">
        <f>COUNTIFS('BIR Data Entry'!B:B,'Child Enrollment'!B120,'BIR Data Entry'!C:C,$V$2)</f>
        <v>0</v>
      </c>
      <c r="W121" s="24">
        <f>COUNTIFS('BIR Data Entry'!B:B,'Child Enrollment'!B120,'BIR Data Entry'!C:C,$W$2)</f>
        <v>0</v>
      </c>
      <c r="X121" s="24">
        <f>COUNTIFS('BIR Data Entry'!B:B,'Child Enrollment'!B120,'BIR Data Entry'!C:C,$X$2)</f>
        <v>0</v>
      </c>
      <c r="Y121" s="24">
        <f>COUNTIFS('BIR Data Entry'!B:B,'Child Enrollment'!B120,'BIR Data Entry'!C:C,$Y$2)</f>
        <v>0</v>
      </c>
      <c r="Z121" s="24">
        <f>COUNTIFS('BIR Data Entry'!B:B,'Child Enrollment'!B120,'BIR Data Entry'!C:C,$Z$2)</f>
        <v>0</v>
      </c>
      <c r="AA121" s="239">
        <f>COUNTIFS('BIR Data Entry'!B:B,'Child Enrollment'!B120,'BIR Data Entry'!C:C,$AA$2)</f>
        <v>0</v>
      </c>
      <c r="AB121" s="68">
        <f t="shared" si="135"/>
        <v>0</v>
      </c>
      <c r="AC121" s="249">
        <f>'Child Enrollment'!C120</f>
        <v>0</v>
      </c>
      <c r="AD121" s="1">
        <f>'Child Enrollment'!D120</f>
        <v>0</v>
      </c>
      <c r="AE121" s="249">
        <f>'Child Enrollment'!E120</f>
        <v>0</v>
      </c>
      <c r="AF121" s="249">
        <f>'Child Enrollment'!F120</f>
        <v>0</v>
      </c>
      <c r="AG121" s="249" t="str">
        <f>IF('Child Enrollment'!F120="Not Hispanic or Latino", 'Child Enrollment'!G120, "")</f>
        <v/>
      </c>
      <c r="AI121" s="310">
        <f t="shared" si="138"/>
        <v>0</v>
      </c>
      <c r="AJ121" s="1">
        <f>COUNTIFS('BIR Data Entry'!$B$2:$B$1001,AI121,'BIR Data Entry'!$Y$2:$Y$1001,"&gt;0")</f>
        <v>0</v>
      </c>
      <c r="AK121" s="1">
        <f>COUNTIFS('BIR Data Entry'!$B$2:$B$1001,AI121,'BIR Data Entry'!$V$2:$V$1001,"&gt;0")</f>
        <v>0</v>
      </c>
      <c r="AL121" s="1">
        <f>COUNTIFS('BIR Data Entry'!$B$2:$B$1001,AI121,'BIR Data Entry'!$Z$2:$Z$1001,"&gt;0")</f>
        <v>0</v>
      </c>
      <c r="AM121" s="312">
        <f t="shared" si="139"/>
        <v>0</v>
      </c>
      <c r="AN121" s="1">
        <f t="shared" si="140"/>
        <v>0</v>
      </c>
      <c r="AO121" s="1">
        <f t="shared" si="141"/>
        <v>0</v>
      </c>
      <c r="AP121" s="1">
        <f t="shared" si="142"/>
        <v>0</v>
      </c>
      <c r="AQ121" s="1" t="str">
        <f t="shared" si="143"/>
        <v/>
      </c>
    </row>
    <row r="122" spans="15:43" x14ac:dyDescent="0.25">
      <c r="O122" s="335">
        <f>'Child Enrollment'!B121</f>
        <v>0</v>
      </c>
      <c r="P122" s="25">
        <f>COUNTIFS('BIR Data Entry'!B:B,'Child Enrollment'!B121,'BIR Data Entry'!C:C,$P$2)</f>
        <v>0</v>
      </c>
      <c r="Q122" s="24">
        <f>COUNTIFS('BIR Data Entry'!B:B,'Child Enrollment'!B121,'BIR Data Entry'!C:C,$Q$2)</f>
        <v>0</v>
      </c>
      <c r="R122" s="24">
        <f>COUNTIFS('BIR Data Entry'!B:B,'Child Enrollment'!B121,'BIR Data Entry'!C:C,$R$2)</f>
        <v>0</v>
      </c>
      <c r="S122" s="24">
        <f>COUNTIFS('BIR Data Entry'!B:B,'Child Enrollment'!B121,'BIR Data Entry'!C:C,$S$2)</f>
        <v>0</v>
      </c>
      <c r="T122" s="24">
        <f>COUNTIFS('BIR Data Entry'!B:B,'Child Enrollment'!B121,'BIR Data Entry'!C:C,$T$2)</f>
        <v>0</v>
      </c>
      <c r="U122" s="24">
        <f>COUNTIFS('BIR Data Entry'!B:B,'Child Enrollment'!B121,'BIR Data Entry'!C:C,$U$2)</f>
        <v>0</v>
      </c>
      <c r="V122" s="24">
        <f>COUNTIFS('BIR Data Entry'!B:B,'Child Enrollment'!B121,'BIR Data Entry'!C:C,$V$2)</f>
        <v>0</v>
      </c>
      <c r="W122" s="24">
        <f>COUNTIFS('BIR Data Entry'!B:B,'Child Enrollment'!B121,'BIR Data Entry'!C:C,$W$2)</f>
        <v>0</v>
      </c>
      <c r="X122" s="24">
        <f>COUNTIFS('BIR Data Entry'!B:B,'Child Enrollment'!B121,'BIR Data Entry'!C:C,$X$2)</f>
        <v>0</v>
      </c>
      <c r="Y122" s="24">
        <f>COUNTIFS('BIR Data Entry'!B:B,'Child Enrollment'!B121,'BIR Data Entry'!C:C,$Y$2)</f>
        <v>0</v>
      </c>
      <c r="Z122" s="24">
        <f>COUNTIFS('BIR Data Entry'!B:B,'Child Enrollment'!B121,'BIR Data Entry'!C:C,$Z$2)</f>
        <v>0</v>
      </c>
      <c r="AA122" s="239">
        <f>COUNTIFS('BIR Data Entry'!B:B,'Child Enrollment'!B121,'BIR Data Entry'!C:C,$AA$2)</f>
        <v>0</v>
      </c>
      <c r="AB122" s="68">
        <f t="shared" si="135"/>
        <v>0</v>
      </c>
      <c r="AC122" s="249">
        <f>'Child Enrollment'!C121</f>
        <v>0</v>
      </c>
      <c r="AD122" s="1">
        <f>'Child Enrollment'!D121</f>
        <v>0</v>
      </c>
      <c r="AE122" s="249">
        <f>'Child Enrollment'!E121</f>
        <v>0</v>
      </c>
      <c r="AF122" s="249">
        <f>'Child Enrollment'!F121</f>
        <v>0</v>
      </c>
      <c r="AG122" s="249" t="str">
        <f>IF('Child Enrollment'!F121="Not Hispanic or Latino", 'Child Enrollment'!G121, "")</f>
        <v/>
      </c>
      <c r="AI122" s="310">
        <f t="shared" si="138"/>
        <v>0</v>
      </c>
      <c r="AJ122" s="1">
        <f>COUNTIFS('BIR Data Entry'!$B$2:$B$1001,AI122,'BIR Data Entry'!$Y$2:$Y$1001,"&gt;0")</f>
        <v>0</v>
      </c>
      <c r="AK122" s="1">
        <f>COUNTIFS('BIR Data Entry'!$B$2:$B$1001,AI122,'BIR Data Entry'!$V$2:$V$1001,"&gt;0")</f>
        <v>0</v>
      </c>
      <c r="AL122" s="1">
        <f>COUNTIFS('BIR Data Entry'!$B$2:$B$1001,AI122,'BIR Data Entry'!$Z$2:$Z$1001,"&gt;0")</f>
        <v>0</v>
      </c>
      <c r="AM122" s="312">
        <f t="shared" si="139"/>
        <v>0</v>
      </c>
      <c r="AN122" s="1">
        <f t="shared" si="140"/>
        <v>0</v>
      </c>
      <c r="AO122" s="1">
        <f t="shared" si="141"/>
        <v>0</v>
      </c>
      <c r="AP122" s="1">
        <f t="shared" si="142"/>
        <v>0</v>
      </c>
      <c r="AQ122" s="1" t="str">
        <f t="shared" si="143"/>
        <v/>
      </c>
    </row>
    <row r="123" spans="15:43" x14ac:dyDescent="0.25">
      <c r="O123" s="335">
        <f>'Child Enrollment'!B122</f>
        <v>0</v>
      </c>
      <c r="P123" s="25">
        <f>COUNTIFS('BIR Data Entry'!B:B,'Child Enrollment'!B122,'BIR Data Entry'!C:C,$P$2)</f>
        <v>0</v>
      </c>
      <c r="Q123" s="24">
        <f>COUNTIFS('BIR Data Entry'!B:B,'Child Enrollment'!B122,'BIR Data Entry'!C:C,$Q$2)</f>
        <v>0</v>
      </c>
      <c r="R123" s="24">
        <f>COUNTIFS('BIR Data Entry'!B:B,'Child Enrollment'!B122,'BIR Data Entry'!C:C,$R$2)</f>
        <v>0</v>
      </c>
      <c r="S123" s="24">
        <f>COUNTIFS('BIR Data Entry'!B:B,'Child Enrollment'!B122,'BIR Data Entry'!C:C,$S$2)</f>
        <v>0</v>
      </c>
      <c r="T123" s="24">
        <f>COUNTIFS('BIR Data Entry'!B:B,'Child Enrollment'!B122,'BIR Data Entry'!C:C,$T$2)</f>
        <v>0</v>
      </c>
      <c r="U123" s="24">
        <f>COUNTIFS('BIR Data Entry'!B:B,'Child Enrollment'!B122,'BIR Data Entry'!C:C,$U$2)</f>
        <v>0</v>
      </c>
      <c r="V123" s="24">
        <f>COUNTIFS('BIR Data Entry'!B:B,'Child Enrollment'!B122,'BIR Data Entry'!C:C,$V$2)</f>
        <v>0</v>
      </c>
      <c r="W123" s="24">
        <f>COUNTIFS('BIR Data Entry'!B:B,'Child Enrollment'!B122,'BIR Data Entry'!C:C,$W$2)</f>
        <v>0</v>
      </c>
      <c r="X123" s="24">
        <f>COUNTIFS('BIR Data Entry'!B:B,'Child Enrollment'!B122,'BIR Data Entry'!C:C,$X$2)</f>
        <v>0</v>
      </c>
      <c r="Y123" s="24">
        <f>COUNTIFS('BIR Data Entry'!B:B,'Child Enrollment'!B122,'BIR Data Entry'!C:C,$Y$2)</f>
        <v>0</v>
      </c>
      <c r="Z123" s="24">
        <f>COUNTIFS('BIR Data Entry'!B:B,'Child Enrollment'!B122,'BIR Data Entry'!C:C,$Z$2)</f>
        <v>0</v>
      </c>
      <c r="AA123" s="239">
        <f>COUNTIFS('BIR Data Entry'!B:B,'Child Enrollment'!B122,'BIR Data Entry'!C:C,$AA$2)</f>
        <v>0</v>
      </c>
      <c r="AB123" s="68">
        <f t="shared" si="135"/>
        <v>0</v>
      </c>
      <c r="AC123" s="249">
        <f>'Child Enrollment'!C122</f>
        <v>0</v>
      </c>
      <c r="AD123" s="1">
        <f>'Child Enrollment'!D122</f>
        <v>0</v>
      </c>
      <c r="AE123" s="249">
        <f>'Child Enrollment'!E122</f>
        <v>0</v>
      </c>
      <c r="AF123" s="249">
        <f>'Child Enrollment'!F122</f>
        <v>0</v>
      </c>
      <c r="AG123" s="249" t="str">
        <f>IF('Child Enrollment'!F122="Not Hispanic or Latino", 'Child Enrollment'!G122, "")</f>
        <v/>
      </c>
      <c r="AI123" s="310">
        <f t="shared" si="138"/>
        <v>0</v>
      </c>
      <c r="AJ123" s="1">
        <f>COUNTIFS('BIR Data Entry'!$B$2:$B$1001,AI123,'BIR Data Entry'!$Y$2:$Y$1001,"&gt;0")</f>
        <v>0</v>
      </c>
      <c r="AK123" s="1">
        <f>COUNTIFS('BIR Data Entry'!$B$2:$B$1001,AI123,'BIR Data Entry'!$V$2:$V$1001,"&gt;0")</f>
        <v>0</v>
      </c>
      <c r="AL123" s="1">
        <f>COUNTIFS('BIR Data Entry'!$B$2:$B$1001,AI123,'BIR Data Entry'!$Z$2:$Z$1001,"&gt;0")</f>
        <v>0</v>
      </c>
      <c r="AM123" s="312">
        <f t="shared" si="139"/>
        <v>0</v>
      </c>
      <c r="AN123" s="1">
        <f t="shared" si="140"/>
        <v>0</v>
      </c>
      <c r="AO123" s="1">
        <f t="shared" si="141"/>
        <v>0</v>
      </c>
      <c r="AP123" s="1">
        <f t="shared" si="142"/>
        <v>0</v>
      </c>
      <c r="AQ123" s="1" t="str">
        <f t="shared" si="143"/>
        <v/>
      </c>
    </row>
    <row r="124" spans="15:43" x14ac:dyDescent="0.25">
      <c r="O124" s="335">
        <f>'Child Enrollment'!B123</f>
        <v>0</v>
      </c>
      <c r="P124" s="25">
        <f>COUNTIFS('BIR Data Entry'!B:B,'Child Enrollment'!B123,'BIR Data Entry'!C:C,$P$2)</f>
        <v>0</v>
      </c>
      <c r="Q124" s="24">
        <f>COUNTIFS('BIR Data Entry'!B:B,'Child Enrollment'!B123,'BIR Data Entry'!C:C,$Q$2)</f>
        <v>0</v>
      </c>
      <c r="R124" s="24">
        <f>COUNTIFS('BIR Data Entry'!B:B,'Child Enrollment'!B123,'BIR Data Entry'!C:C,$R$2)</f>
        <v>0</v>
      </c>
      <c r="S124" s="24">
        <f>COUNTIFS('BIR Data Entry'!B:B,'Child Enrollment'!B123,'BIR Data Entry'!C:C,$S$2)</f>
        <v>0</v>
      </c>
      <c r="T124" s="24">
        <f>COUNTIFS('BIR Data Entry'!B:B,'Child Enrollment'!B123,'BIR Data Entry'!C:C,$T$2)</f>
        <v>0</v>
      </c>
      <c r="U124" s="24">
        <f>COUNTIFS('BIR Data Entry'!B:B,'Child Enrollment'!B123,'BIR Data Entry'!C:C,$U$2)</f>
        <v>0</v>
      </c>
      <c r="V124" s="24">
        <f>COUNTIFS('BIR Data Entry'!B:B,'Child Enrollment'!B123,'BIR Data Entry'!C:C,$V$2)</f>
        <v>0</v>
      </c>
      <c r="W124" s="24">
        <f>COUNTIFS('BIR Data Entry'!B:B,'Child Enrollment'!B123,'BIR Data Entry'!C:C,$W$2)</f>
        <v>0</v>
      </c>
      <c r="X124" s="24">
        <f>COUNTIFS('BIR Data Entry'!B:B,'Child Enrollment'!B123,'BIR Data Entry'!C:C,$X$2)</f>
        <v>0</v>
      </c>
      <c r="Y124" s="24">
        <f>COUNTIFS('BIR Data Entry'!B:B,'Child Enrollment'!B123,'BIR Data Entry'!C:C,$Y$2)</f>
        <v>0</v>
      </c>
      <c r="Z124" s="24">
        <f>COUNTIFS('BIR Data Entry'!B:B,'Child Enrollment'!B123,'BIR Data Entry'!C:C,$Z$2)</f>
        <v>0</v>
      </c>
      <c r="AA124" s="239">
        <f>COUNTIFS('BIR Data Entry'!B:B,'Child Enrollment'!B123,'BIR Data Entry'!C:C,$AA$2)</f>
        <v>0</v>
      </c>
      <c r="AB124" s="68">
        <f t="shared" si="135"/>
        <v>0</v>
      </c>
      <c r="AC124" s="249">
        <f>'Child Enrollment'!C123</f>
        <v>0</v>
      </c>
      <c r="AD124" s="1">
        <f>'Child Enrollment'!D123</f>
        <v>0</v>
      </c>
      <c r="AE124" s="249">
        <f>'Child Enrollment'!E123</f>
        <v>0</v>
      </c>
      <c r="AF124" s="249">
        <f>'Child Enrollment'!F123</f>
        <v>0</v>
      </c>
      <c r="AG124" s="249" t="str">
        <f>IF('Child Enrollment'!F123="Not Hispanic or Latino", 'Child Enrollment'!G123, "")</f>
        <v/>
      </c>
      <c r="AI124" s="310">
        <f t="shared" si="138"/>
        <v>0</v>
      </c>
      <c r="AJ124" s="1">
        <f>COUNTIFS('BIR Data Entry'!$B$2:$B$1001,AI124,'BIR Data Entry'!$Y$2:$Y$1001,"&gt;0")</f>
        <v>0</v>
      </c>
      <c r="AK124" s="1">
        <f>COUNTIFS('BIR Data Entry'!$B$2:$B$1001,AI124,'BIR Data Entry'!$V$2:$V$1001,"&gt;0")</f>
        <v>0</v>
      </c>
      <c r="AL124" s="1">
        <f>COUNTIFS('BIR Data Entry'!$B$2:$B$1001,AI124,'BIR Data Entry'!$Z$2:$Z$1001,"&gt;0")</f>
        <v>0</v>
      </c>
      <c r="AM124" s="312">
        <f t="shared" si="139"/>
        <v>0</v>
      </c>
      <c r="AN124" s="1">
        <f t="shared" si="140"/>
        <v>0</v>
      </c>
      <c r="AO124" s="1">
        <f t="shared" si="141"/>
        <v>0</v>
      </c>
      <c r="AP124" s="1">
        <f t="shared" si="142"/>
        <v>0</v>
      </c>
      <c r="AQ124" s="1" t="str">
        <f t="shared" si="143"/>
        <v/>
      </c>
    </row>
    <row r="125" spans="15:43" x14ac:dyDescent="0.25">
      <c r="O125" s="335">
        <f>'Child Enrollment'!B124</f>
        <v>0</v>
      </c>
      <c r="P125" s="25">
        <f>COUNTIFS('BIR Data Entry'!B:B,'Child Enrollment'!B124,'BIR Data Entry'!C:C,$P$2)</f>
        <v>0</v>
      </c>
      <c r="Q125" s="24">
        <f>COUNTIFS('BIR Data Entry'!B:B,'Child Enrollment'!B124,'BIR Data Entry'!C:C,$Q$2)</f>
        <v>0</v>
      </c>
      <c r="R125" s="24">
        <f>COUNTIFS('BIR Data Entry'!B:B,'Child Enrollment'!B124,'BIR Data Entry'!C:C,$R$2)</f>
        <v>0</v>
      </c>
      <c r="S125" s="24">
        <f>COUNTIFS('BIR Data Entry'!B:B,'Child Enrollment'!B124,'BIR Data Entry'!C:C,$S$2)</f>
        <v>0</v>
      </c>
      <c r="T125" s="24">
        <f>COUNTIFS('BIR Data Entry'!B:B,'Child Enrollment'!B124,'BIR Data Entry'!C:C,$T$2)</f>
        <v>0</v>
      </c>
      <c r="U125" s="24">
        <f>COUNTIFS('BIR Data Entry'!B:B,'Child Enrollment'!B124,'BIR Data Entry'!C:C,$U$2)</f>
        <v>0</v>
      </c>
      <c r="V125" s="24">
        <f>COUNTIFS('BIR Data Entry'!B:B,'Child Enrollment'!B124,'BIR Data Entry'!C:C,$V$2)</f>
        <v>0</v>
      </c>
      <c r="W125" s="24">
        <f>COUNTIFS('BIR Data Entry'!B:B,'Child Enrollment'!B124,'BIR Data Entry'!C:C,$W$2)</f>
        <v>0</v>
      </c>
      <c r="X125" s="24">
        <f>COUNTIFS('BIR Data Entry'!B:B,'Child Enrollment'!B124,'BIR Data Entry'!C:C,$X$2)</f>
        <v>0</v>
      </c>
      <c r="Y125" s="24">
        <f>COUNTIFS('BIR Data Entry'!B:B,'Child Enrollment'!B124,'BIR Data Entry'!C:C,$Y$2)</f>
        <v>0</v>
      </c>
      <c r="Z125" s="24">
        <f>COUNTIFS('BIR Data Entry'!B:B,'Child Enrollment'!B124,'BIR Data Entry'!C:C,$Z$2)</f>
        <v>0</v>
      </c>
      <c r="AA125" s="239">
        <f>COUNTIFS('BIR Data Entry'!B:B,'Child Enrollment'!B124,'BIR Data Entry'!C:C,$AA$2)</f>
        <v>0</v>
      </c>
      <c r="AB125" s="68">
        <f t="shared" si="135"/>
        <v>0</v>
      </c>
      <c r="AC125" s="249">
        <f>'Child Enrollment'!C124</f>
        <v>0</v>
      </c>
      <c r="AD125" s="1">
        <f>'Child Enrollment'!D124</f>
        <v>0</v>
      </c>
      <c r="AE125" s="249">
        <f>'Child Enrollment'!E124</f>
        <v>0</v>
      </c>
      <c r="AF125" s="249">
        <f>'Child Enrollment'!F124</f>
        <v>0</v>
      </c>
      <c r="AG125" s="249" t="str">
        <f>IF('Child Enrollment'!F124="Not Hispanic or Latino", 'Child Enrollment'!G124, "")</f>
        <v/>
      </c>
      <c r="AI125" s="310">
        <f t="shared" si="138"/>
        <v>0</v>
      </c>
      <c r="AJ125" s="1">
        <f>COUNTIFS('BIR Data Entry'!$B$2:$B$1001,AI125,'BIR Data Entry'!$Y$2:$Y$1001,"&gt;0")</f>
        <v>0</v>
      </c>
      <c r="AK125" s="1">
        <f>COUNTIFS('BIR Data Entry'!$B$2:$B$1001,AI125,'BIR Data Entry'!$V$2:$V$1001,"&gt;0")</f>
        <v>0</v>
      </c>
      <c r="AL125" s="1">
        <f>COUNTIFS('BIR Data Entry'!$B$2:$B$1001,AI125,'BIR Data Entry'!$Z$2:$Z$1001,"&gt;0")</f>
        <v>0</v>
      </c>
      <c r="AM125" s="312">
        <f t="shared" si="139"/>
        <v>0</v>
      </c>
      <c r="AN125" s="1">
        <f t="shared" si="140"/>
        <v>0</v>
      </c>
      <c r="AO125" s="1">
        <f t="shared" si="141"/>
        <v>0</v>
      </c>
      <c r="AP125" s="1">
        <f t="shared" si="142"/>
        <v>0</v>
      </c>
      <c r="AQ125" s="1" t="str">
        <f t="shared" si="143"/>
        <v/>
      </c>
    </row>
    <row r="126" spans="15:43" x14ac:dyDescent="0.25">
      <c r="O126" s="335">
        <f>'Child Enrollment'!B125</f>
        <v>0</v>
      </c>
      <c r="P126" s="25">
        <f>COUNTIFS('BIR Data Entry'!B:B,'Child Enrollment'!B125,'BIR Data Entry'!C:C,$P$2)</f>
        <v>0</v>
      </c>
      <c r="Q126" s="24">
        <f>COUNTIFS('BIR Data Entry'!B:B,'Child Enrollment'!B125,'BIR Data Entry'!C:C,$Q$2)</f>
        <v>0</v>
      </c>
      <c r="R126" s="24">
        <f>COUNTIFS('BIR Data Entry'!B:B,'Child Enrollment'!B125,'BIR Data Entry'!C:C,$R$2)</f>
        <v>0</v>
      </c>
      <c r="S126" s="24">
        <f>COUNTIFS('BIR Data Entry'!B:B,'Child Enrollment'!B125,'BIR Data Entry'!C:C,$S$2)</f>
        <v>0</v>
      </c>
      <c r="T126" s="24">
        <f>COUNTIFS('BIR Data Entry'!B:B,'Child Enrollment'!B125,'BIR Data Entry'!C:C,$T$2)</f>
        <v>0</v>
      </c>
      <c r="U126" s="24">
        <f>COUNTIFS('BIR Data Entry'!B:B,'Child Enrollment'!B125,'BIR Data Entry'!C:C,$U$2)</f>
        <v>0</v>
      </c>
      <c r="V126" s="24">
        <f>COUNTIFS('BIR Data Entry'!B:B,'Child Enrollment'!B125,'BIR Data Entry'!C:C,$V$2)</f>
        <v>0</v>
      </c>
      <c r="W126" s="24">
        <f>COUNTIFS('BIR Data Entry'!B:B,'Child Enrollment'!B125,'BIR Data Entry'!C:C,$W$2)</f>
        <v>0</v>
      </c>
      <c r="X126" s="24">
        <f>COUNTIFS('BIR Data Entry'!B:B,'Child Enrollment'!B125,'BIR Data Entry'!C:C,$X$2)</f>
        <v>0</v>
      </c>
      <c r="Y126" s="24">
        <f>COUNTIFS('BIR Data Entry'!B:B,'Child Enrollment'!B125,'BIR Data Entry'!C:C,$Y$2)</f>
        <v>0</v>
      </c>
      <c r="Z126" s="24">
        <f>COUNTIFS('BIR Data Entry'!B:B,'Child Enrollment'!B125,'BIR Data Entry'!C:C,$Z$2)</f>
        <v>0</v>
      </c>
      <c r="AA126" s="239">
        <f>COUNTIFS('BIR Data Entry'!B:B,'Child Enrollment'!B125,'BIR Data Entry'!C:C,$AA$2)</f>
        <v>0</v>
      </c>
      <c r="AB126" s="68">
        <f t="shared" si="135"/>
        <v>0</v>
      </c>
      <c r="AC126" s="249">
        <f>'Child Enrollment'!C125</f>
        <v>0</v>
      </c>
      <c r="AD126" s="1">
        <f>'Child Enrollment'!D125</f>
        <v>0</v>
      </c>
      <c r="AE126" s="249">
        <f>'Child Enrollment'!E125</f>
        <v>0</v>
      </c>
      <c r="AF126" s="249">
        <f>'Child Enrollment'!F125</f>
        <v>0</v>
      </c>
      <c r="AG126" s="249" t="str">
        <f>IF('Child Enrollment'!F125="Not Hispanic or Latino", 'Child Enrollment'!G125, "")</f>
        <v/>
      </c>
      <c r="AI126" s="310">
        <f t="shared" si="138"/>
        <v>0</v>
      </c>
      <c r="AJ126" s="1">
        <f>COUNTIFS('BIR Data Entry'!$B$2:$B$1001,AI126,'BIR Data Entry'!$Y$2:$Y$1001,"&gt;0")</f>
        <v>0</v>
      </c>
      <c r="AK126" s="1">
        <f>COUNTIFS('BIR Data Entry'!$B$2:$B$1001,AI126,'BIR Data Entry'!$V$2:$V$1001,"&gt;0")</f>
        <v>0</v>
      </c>
      <c r="AL126" s="1">
        <f>COUNTIFS('BIR Data Entry'!$B$2:$B$1001,AI126,'BIR Data Entry'!$Z$2:$Z$1001,"&gt;0")</f>
        <v>0</v>
      </c>
      <c r="AM126" s="312">
        <f t="shared" si="139"/>
        <v>0</v>
      </c>
      <c r="AN126" s="1">
        <f t="shared" si="140"/>
        <v>0</v>
      </c>
      <c r="AO126" s="1">
        <f t="shared" si="141"/>
        <v>0</v>
      </c>
      <c r="AP126" s="1">
        <f t="shared" si="142"/>
        <v>0</v>
      </c>
      <c r="AQ126" s="1" t="str">
        <f t="shared" si="143"/>
        <v/>
      </c>
    </row>
    <row r="127" spans="15:43" x14ac:dyDescent="0.25">
      <c r="O127" s="335">
        <f>'Child Enrollment'!B126</f>
        <v>0</v>
      </c>
      <c r="P127" s="25">
        <f>COUNTIFS('BIR Data Entry'!B:B,'Child Enrollment'!B126,'BIR Data Entry'!C:C,$P$2)</f>
        <v>0</v>
      </c>
      <c r="Q127" s="24">
        <f>COUNTIFS('BIR Data Entry'!B:B,'Child Enrollment'!B126,'BIR Data Entry'!C:C,$Q$2)</f>
        <v>0</v>
      </c>
      <c r="R127" s="24">
        <f>COUNTIFS('BIR Data Entry'!B:B,'Child Enrollment'!B126,'BIR Data Entry'!C:C,$R$2)</f>
        <v>0</v>
      </c>
      <c r="S127" s="24">
        <f>COUNTIFS('BIR Data Entry'!B:B,'Child Enrollment'!B126,'BIR Data Entry'!C:C,$S$2)</f>
        <v>0</v>
      </c>
      <c r="T127" s="24">
        <f>COUNTIFS('BIR Data Entry'!B:B,'Child Enrollment'!B126,'BIR Data Entry'!C:C,$T$2)</f>
        <v>0</v>
      </c>
      <c r="U127" s="24">
        <f>COUNTIFS('BIR Data Entry'!B:B,'Child Enrollment'!B126,'BIR Data Entry'!C:C,$U$2)</f>
        <v>0</v>
      </c>
      <c r="V127" s="24">
        <f>COUNTIFS('BIR Data Entry'!B:B,'Child Enrollment'!B126,'BIR Data Entry'!C:C,$V$2)</f>
        <v>0</v>
      </c>
      <c r="W127" s="24">
        <f>COUNTIFS('BIR Data Entry'!B:B,'Child Enrollment'!B126,'BIR Data Entry'!C:C,$W$2)</f>
        <v>0</v>
      </c>
      <c r="X127" s="24">
        <f>COUNTIFS('BIR Data Entry'!B:B,'Child Enrollment'!B126,'BIR Data Entry'!C:C,$X$2)</f>
        <v>0</v>
      </c>
      <c r="Y127" s="24">
        <f>COUNTIFS('BIR Data Entry'!B:B,'Child Enrollment'!B126,'BIR Data Entry'!C:C,$Y$2)</f>
        <v>0</v>
      </c>
      <c r="Z127" s="24">
        <f>COUNTIFS('BIR Data Entry'!B:B,'Child Enrollment'!B126,'BIR Data Entry'!C:C,$Z$2)</f>
        <v>0</v>
      </c>
      <c r="AA127" s="239">
        <f>COUNTIFS('BIR Data Entry'!B:B,'Child Enrollment'!B126,'BIR Data Entry'!C:C,$AA$2)</f>
        <v>0</v>
      </c>
      <c r="AB127" s="68">
        <f t="shared" si="135"/>
        <v>0</v>
      </c>
      <c r="AC127" s="249">
        <f>'Child Enrollment'!C126</f>
        <v>0</v>
      </c>
      <c r="AD127" s="1">
        <f>'Child Enrollment'!D126</f>
        <v>0</v>
      </c>
      <c r="AE127" s="249">
        <f>'Child Enrollment'!E126</f>
        <v>0</v>
      </c>
      <c r="AF127" s="249">
        <f>'Child Enrollment'!F126</f>
        <v>0</v>
      </c>
      <c r="AG127" s="249" t="str">
        <f>IF('Child Enrollment'!F126="Not Hispanic or Latino", 'Child Enrollment'!G126, "")</f>
        <v/>
      </c>
      <c r="AI127" s="310">
        <f t="shared" si="138"/>
        <v>0</v>
      </c>
      <c r="AJ127" s="1">
        <f>COUNTIFS('BIR Data Entry'!$B$2:$B$1001,AI127,'BIR Data Entry'!$Y$2:$Y$1001,"&gt;0")</f>
        <v>0</v>
      </c>
      <c r="AK127" s="1">
        <f>COUNTIFS('BIR Data Entry'!$B$2:$B$1001,AI127,'BIR Data Entry'!$V$2:$V$1001,"&gt;0")</f>
        <v>0</v>
      </c>
      <c r="AL127" s="1">
        <f>COUNTIFS('BIR Data Entry'!$B$2:$B$1001,AI127,'BIR Data Entry'!$Z$2:$Z$1001,"&gt;0")</f>
        <v>0</v>
      </c>
      <c r="AM127" s="312">
        <f t="shared" si="139"/>
        <v>0</v>
      </c>
      <c r="AN127" s="1">
        <f t="shared" si="140"/>
        <v>0</v>
      </c>
      <c r="AO127" s="1">
        <f t="shared" si="141"/>
        <v>0</v>
      </c>
      <c r="AP127" s="1">
        <f t="shared" si="142"/>
        <v>0</v>
      </c>
      <c r="AQ127" s="1" t="str">
        <f t="shared" si="143"/>
        <v/>
      </c>
    </row>
    <row r="128" spans="15:43" x14ac:dyDescent="0.25">
      <c r="O128" s="335">
        <f>'Child Enrollment'!B127</f>
        <v>0</v>
      </c>
      <c r="P128" s="25">
        <f>COUNTIFS('BIR Data Entry'!B:B,'Child Enrollment'!B127,'BIR Data Entry'!C:C,$P$2)</f>
        <v>0</v>
      </c>
      <c r="Q128" s="24">
        <f>COUNTIFS('BIR Data Entry'!B:B,'Child Enrollment'!B127,'BIR Data Entry'!C:C,$Q$2)</f>
        <v>0</v>
      </c>
      <c r="R128" s="24">
        <f>COUNTIFS('BIR Data Entry'!B:B,'Child Enrollment'!B127,'BIR Data Entry'!C:C,$R$2)</f>
        <v>0</v>
      </c>
      <c r="S128" s="24">
        <f>COUNTIFS('BIR Data Entry'!B:B,'Child Enrollment'!B127,'BIR Data Entry'!C:C,$S$2)</f>
        <v>0</v>
      </c>
      <c r="T128" s="24">
        <f>COUNTIFS('BIR Data Entry'!B:B,'Child Enrollment'!B127,'BIR Data Entry'!C:C,$T$2)</f>
        <v>0</v>
      </c>
      <c r="U128" s="24">
        <f>COUNTIFS('BIR Data Entry'!B:B,'Child Enrollment'!B127,'BIR Data Entry'!C:C,$U$2)</f>
        <v>0</v>
      </c>
      <c r="V128" s="24">
        <f>COUNTIFS('BIR Data Entry'!B:B,'Child Enrollment'!B127,'BIR Data Entry'!C:C,$V$2)</f>
        <v>0</v>
      </c>
      <c r="W128" s="24">
        <f>COUNTIFS('BIR Data Entry'!B:B,'Child Enrollment'!B127,'BIR Data Entry'!C:C,$W$2)</f>
        <v>0</v>
      </c>
      <c r="X128" s="24">
        <f>COUNTIFS('BIR Data Entry'!B:B,'Child Enrollment'!B127,'BIR Data Entry'!C:C,$X$2)</f>
        <v>0</v>
      </c>
      <c r="Y128" s="24">
        <f>COUNTIFS('BIR Data Entry'!B:B,'Child Enrollment'!B127,'BIR Data Entry'!C:C,$Y$2)</f>
        <v>0</v>
      </c>
      <c r="Z128" s="24">
        <f>COUNTIFS('BIR Data Entry'!B:B,'Child Enrollment'!B127,'BIR Data Entry'!C:C,$Z$2)</f>
        <v>0</v>
      </c>
      <c r="AA128" s="239">
        <f>COUNTIFS('BIR Data Entry'!B:B,'Child Enrollment'!B127,'BIR Data Entry'!C:C,$AA$2)</f>
        <v>0</v>
      </c>
      <c r="AB128" s="68">
        <f t="shared" si="135"/>
        <v>0</v>
      </c>
      <c r="AC128" s="249">
        <f>'Child Enrollment'!C127</f>
        <v>0</v>
      </c>
      <c r="AD128" s="1">
        <f>'Child Enrollment'!D127</f>
        <v>0</v>
      </c>
      <c r="AE128" s="249">
        <f>'Child Enrollment'!E127</f>
        <v>0</v>
      </c>
      <c r="AF128" s="249">
        <f>'Child Enrollment'!F127</f>
        <v>0</v>
      </c>
      <c r="AG128" s="249" t="str">
        <f>IF('Child Enrollment'!F127="Not Hispanic or Latino", 'Child Enrollment'!G127, "")</f>
        <v/>
      </c>
      <c r="AI128" s="310">
        <f t="shared" si="138"/>
        <v>0</v>
      </c>
      <c r="AJ128" s="1">
        <f>COUNTIFS('BIR Data Entry'!$B$2:$B$1001,AI128,'BIR Data Entry'!$Y$2:$Y$1001,"&gt;0")</f>
        <v>0</v>
      </c>
      <c r="AK128" s="1">
        <f>COUNTIFS('BIR Data Entry'!$B$2:$B$1001,AI128,'BIR Data Entry'!$V$2:$V$1001,"&gt;0")</f>
        <v>0</v>
      </c>
      <c r="AL128" s="1">
        <f>COUNTIFS('BIR Data Entry'!$B$2:$B$1001,AI128,'BIR Data Entry'!$Z$2:$Z$1001,"&gt;0")</f>
        <v>0</v>
      </c>
      <c r="AM128" s="312">
        <f t="shared" si="139"/>
        <v>0</v>
      </c>
      <c r="AN128" s="1">
        <f t="shared" si="140"/>
        <v>0</v>
      </c>
      <c r="AO128" s="1">
        <f t="shared" si="141"/>
        <v>0</v>
      </c>
      <c r="AP128" s="1">
        <f t="shared" si="142"/>
        <v>0</v>
      </c>
      <c r="AQ128" s="1" t="str">
        <f t="shared" si="143"/>
        <v/>
      </c>
    </row>
    <row r="129" spans="15:43" x14ac:dyDescent="0.25">
      <c r="O129" s="335">
        <f>'Child Enrollment'!B128</f>
        <v>0</v>
      </c>
      <c r="P129" s="25">
        <f>COUNTIFS('BIR Data Entry'!B:B,'Child Enrollment'!B128,'BIR Data Entry'!C:C,$P$2)</f>
        <v>0</v>
      </c>
      <c r="Q129" s="24">
        <f>COUNTIFS('BIR Data Entry'!B:B,'Child Enrollment'!B128,'BIR Data Entry'!C:C,$Q$2)</f>
        <v>0</v>
      </c>
      <c r="R129" s="24">
        <f>COUNTIFS('BIR Data Entry'!B:B,'Child Enrollment'!B128,'BIR Data Entry'!C:C,$R$2)</f>
        <v>0</v>
      </c>
      <c r="S129" s="24">
        <f>COUNTIFS('BIR Data Entry'!B:B,'Child Enrollment'!B128,'BIR Data Entry'!C:C,$S$2)</f>
        <v>0</v>
      </c>
      <c r="T129" s="24">
        <f>COUNTIFS('BIR Data Entry'!B:B,'Child Enrollment'!B128,'BIR Data Entry'!C:C,$T$2)</f>
        <v>0</v>
      </c>
      <c r="U129" s="24">
        <f>COUNTIFS('BIR Data Entry'!B:B,'Child Enrollment'!B128,'BIR Data Entry'!C:C,$U$2)</f>
        <v>0</v>
      </c>
      <c r="V129" s="24">
        <f>COUNTIFS('BIR Data Entry'!B:B,'Child Enrollment'!B128,'BIR Data Entry'!C:C,$V$2)</f>
        <v>0</v>
      </c>
      <c r="W129" s="24">
        <f>COUNTIFS('BIR Data Entry'!B:B,'Child Enrollment'!B128,'BIR Data Entry'!C:C,$W$2)</f>
        <v>0</v>
      </c>
      <c r="X129" s="24">
        <f>COUNTIFS('BIR Data Entry'!B:B,'Child Enrollment'!B128,'BIR Data Entry'!C:C,$X$2)</f>
        <v>0</v>
      </c>
      <c r="Y129" s="24">
        <f>COUNTIFS('BIR Data Entry'!B:B,'Child Enrollment'!B128,'BIR Data Entry'!C:C,$Y$2)</f>
        <v>0</v>
      </c>
      <c r="Z129" s="24">
        <f>COUNTIFS('BIR Data Entry'!B:B,'Child Enrollment'!B128,'BIR Data Entry'!C:C,$Z$2)</f>
        <v>0</v>
      </c>
      <c r="AA129" s="239">
        <f>COUNTIFS('BIR Data Entry'!B:B,'Child Enrollment'!B128,'BIR Data Entry'!C:C,$AA$2)</f>
        <v>0</v>
      </c>
      <c r="AB129" s="68">
        <f t="shared" si="135"/>
        <v>0</v>
      </c>
      <c r="AC129" s="249">
        <f>'Child Enrollment'!C128</f>
        <v>0</v>
      </c>
      <c r="AD129" s="1">
        <f>'Child Enrollment'!D128</f>
        <v>0</v>
      </c>
      <c r="AE129" s="249">
        <f>'Child Enrollment'!E128</f>
        <v>0</v>
      </c>
      <c r="AF129" s="249">
        <f>'Child Enrollment'!F128</f>
        <v>0</v>
      </c>
      <c r="AG129" s="249" t="str">
        <f>IF('Child Enrollment'!F128="Not Hispanic or Latino", 'Child Enrollment'!G128, "")</f>
        <v/>
      </c>
      <c r="AI129" s="310">
        <f t="shared" si="138"/>
        <v>0</v>
      </c>
      <c r="AJ129" s="1">
        <f>COUNTIFS('BIR Data Entry'!$B$2:$B$1001,AI129,'BIR Data Entry'!$Y$2:$Y$1001,"&gt;0")</f>
        <v>0</v>
      </c>
      <c r="AK129" s="1">
        <f>COUNTIFS('BIR Data Entry'!$B$2:$B$1001,AI129,'BIR Data Entry'!$V$2:$V$1001,"&gt;0")</f>
        <v>0</v>
      </c>
      <c r="AL129" s="1">
        <f>COUNTIFS('BIR Data Entry'!$B$2:$B$1001,AI129,'BIR Data Entry'!$Z$2:$Z$1001,"&gt;0")</f>
        <v>0</v>
      </c>
      <c r="AM129" s="312">
        <f t="shared" si="139"/>
        <v>0</v>
      </c>
      <c r="AN129" s="1">
        <f t="shared" si="140"/>
        <v>0</v>
      </c>
      <c r="AO129" s="1">
        <f t="shared" si="141"/>
        <v>0</v>
      </c>
      <c r="AP129" s="1">
        <f t="shared" si="142"/>
        <v>0</v>
      </c>
      <c r="AQ129" s="1" t="str">
        <f t="shared" si="143"/>
        <v/>
      </c>
    </row>
    <row r="130" spans="15:43" x14ac:dyDescent="0.25">
      <c r="O130" s="335">
        <f>'Child Enrollment'!B129</f>
        <v>0</v>
      </c>
      <c r="P130" s="25">
        <f>COUNTIFS('BIR Data Entry'!B:B,'Child Enrollment'!B129,'BIR Data Entry'!C:C,$P$2)</f>
        <v>0</v>
      </c>
      <c r="Q130" s="24">
        <f>COUNTIFS('BIR Data Entry'!B:B,'Child Enrollment'!B129,'BIR Data Entry'!C:C,$Q$2)</f>
        <v>0</v>
      </c>
      <c r="R130" s="24">
        <f>COUNTIFS('BIR Data Entry'!B:B,'Child Enrollment'!B129,'BIR Data Entry'!C:C,$R$2)</f>
        <v>0</v>
      </c>
      <c r="S130" s="24">
        <f>COUNTIFS('BIR Data Entry'!B:B,'Child Enrollment'!B129,'BIR Data Entry'!C:C,$S$2)</f>
        <v>0</v>
      </c>
      <c r="T130" s="24">
        <f>COUNTIFS('BIR Data Entry'!B:B,'Child Enrollment'!B129,'BIR Data Entry'!C:C,$T$2)</f>
        <v>0</v>
      </c>
      <c r="U130" s="24">
        <f>COUNTIFS('BIR Data Entry'!B:B,'Child Enrollment'!B129,'BIR Data Entry'!C:C,$U$2)</f>
        <v>0</v>
      </c>
      <c r="V130" s="24">
        <f>COUNTIFS('BIR Data Entry'!B:B,'Child Enrollment'!B129,'BIR Data Entry'!C:C,$V$2)</f>
        <v>0</v>
      </c>
      <c r="W130" s="24">
        <f>COUNTIFS('BIR Data Entry'!B:B,'Child Enrollment'!B129,'BIR Data Entry'!C:C,$W$2)</f>
        <v>0</v>
      </c>
      <c r="X130" s="24">
        <f>COUNTIFS('BIR Data Entry'!B:B,'Child Enrollment'!B129,'BIR Data Entry'!C:C,$X$2)</f>
        <v>0</v>
      </c>
      <c r="Y130" s="24">
        <f>COUNTIFS('BIR Data Entry'!B:B,'Child Enrollment'!B129,'BIR Data Entry'!C:C,$Y$2)</f>
        <v>0</v>
      </c>
      <c r="Z130" s="24">
        <f>COUNTIFS('BIR Data Entry'!B:B,'Child Enrollment'!B129,'BIR Data Entry'!C:C,$Z$2)</f>
        <v>0</v>
      </c>
      <c r="AA130" s="239">
        <f>COUNTIFS('BIR Data Entry'!B:B,'Child Enrollment'!B129,'BIR Data Entry'!C:C,$AA$2)</f>
        <v>0</v>
      </c>
      <c r="AB130" s="68">
        <f t="shared" si="135"/>
        <v>0</v>
      </c>
      <c r="AC130" s="249">
        <f>'Child Enrollment'!C129</f>
        <v>0</v>
      </c>
      <c r="AD130" s="1">
        <f>'Child Enrollment'!D129</f>
        <v>0</v>
      </c>
      <c r="AE130" s="249">
        <f>'Child Enrollment'!E129</f>
        <v>0</v>
      </c>
      <c r="AF130" s="249">
        <f>'Child Enrollment'!F129</f>
        <v>0</v>
      </c>
      <c r="AG130" s="249" t="str">
        <f>IF('Child Enrollment'!F129="Not Hispanic or Latino", 'Child Enrollment'!G129, "")</f>
        <v/>
      </c>
      <c r="AI130" s="310">
        <f t="shared" si="138"/>
        <v>0</v>
      </c>
      <c r="AJ130" s="1">
        <f>COUNTIFS('BIR Data Entry'!$B$2:$B$1001,AI130,'BIR Data Entry'!$Y$2:$Y$1001,"&gt;0")</f>
        <v>0</v>
      </c>
      <c r="AK130" s="1">
        <f>COUNTIFS('BIR Data Entry'!$B$2:$B$1001,AI130,'BIR Data Entry'!$V$2:$V$1001,"&gt;0")</f>
        <v>0</v>
      </c>
      <c r="AL130" s="1">
        <f>COUNTIFS('BIR Data Entry'!$B$2:$B$1001,AI130,'BIR Data Entry'!$Z$2:$Z$1001,"&gt;0")</f>
        <v>0</v>
      </c>
      <c r="AM130" s="312">
        <f t="shared" si="139"/>
        <v>0</v>
      </c>
      <c r="AN130" s="1">
        <f t="shared" si="140"/>
        <v>0</v>
      </c>
      <c r="AO130" s="1">
        <f t="shared" si="141"/>
        <v>0</v>
      </c>
      <c r="AP130" s="1">
        <f t="shared" si="142"/>
        <v>0</v>
      </c>
      <c r="AQ130" s="1" t="str">
        <f t="shared" si="143"/>
        <v/>
      </c>
    </row>
    <row r="131" spans="15:43" x14ac:dyDescent="0.25">
      <c r="O131" s="335">
        <f>'Child Enrollment'!B130</f>
        <v>0</v>
      </c>
      <c r="P131" s="25">
        <f>COUNTIFS('BIR Data Entry'!B:B,'Child Enrollment'!B130,'BIR Data Entry'!C:C,$P$2)</f>
        <v>0</v>
      </c>
      <c r="Q131" s="24">
        <f>COUNTIFS('BIR Data Entry'!B:B,'Child Enrollment'!B130,'BIR Data Entry'!C:C,$Q$2)</f>
        <v>0</v>
      </c>
      <c r="R131" s="24">
        <f>COUNTIFS('BIR Data Entry'!B:B,'Child Enrollment'!B130,'BIR Data Entry'!C:C,$R$2)</f>
        <v>0</v>
      </c>
      <c r="S131" s="24">
        <f>COUNTIFS('BIR Data Entry'!B:B,'Child Enrollment'!B130,'BIR Data Entry'!C:C,$S$2)</f>
        <v>0</v>
      </c>
      <c r="T131" s="24">
        <f>COUNTIFS('BIR Data Entry'!B:B,'Child Enrollment'!B130,'BIR Data Entry'!C:C,$T$2)</f>
        <v>0</v>
      </c>
      <c r="U131" s="24">
        <f>COUNTIFS('BIR Data Entry'!B:B,'Child Enrollment'!B130,'BIR Data Entry'!C:C,$U$2)</f>
        <v>0</v>
      </c>
      <c r="V131" s="24">
        <f>COUNTIFS('BIR Data Entry'!B:B,'Child Enrollment'!B130,'BIR Data Entry'!C:C,$V$2)</f>
        <v>0</v>
      </c>
      <c r="W131" s="24">
        <f>COUNTIFS('BIR Data Entry'!B:B,'Child Enrollment'!B130,'BIR Data Entry'!C:C,$W$2)</f>
        <v>0</v>
      </c>
      <c r="X131" s="24">
        <f>COUNTIFS('BIR Data Entry'!B:B,'Child Enrollment'!B130,'BIR Data Entry'!C:C,$X$2)</f>
        <v>0</v>
      </c>
      <c r="Y131" s="24">
        <f>COUNTIFS('BIR Data Entry'!B:B,'Child Enrollment'!B130,'BIR Data Entry'!C:C,$Y$2)</f>
        <v>0</v>
      </c>
      <c r="Z131" s="24">
        <f>COUNTIFS('BIR Data Entry'!B:B,'Child Enrollment'!B130,'BIR Data Entry'!C:C,$Z$2)</f>
        <v>0</v>
      </c>
      <c r="AA131" s="239">
        <f>COUNTIFS('BIR Data Entry'!B:B,'Child Enrollment'!B130,'BIR Data Entry'!C:C,$AA$2)</f>
        <v>0</v>
      </c>
      <c r="AB131" s="68">
        <f>SUM(P131:AA131)</f>
        <v>0</v>
      </c>
      <c r="AC131" s="249">
        <f>'Child Enrollment'!C130</f>
        <v>0</v>
      </c>
      <c r="AD131" s="1">
        <f>'Child Enrollment'!D130</f>
        <v>0</v>
      </c>
      <c r="AE131" s="249">
        <f>'Child Enrollment'!E130</f>
        <v>0</v>
      </c>
      <c r="AF131" s="249">
        <f>'Child Enrollment'!F130</f>
        <v>0</v>
      </c>
      <c r="AG131" s="249" t="str">
        <f>IF('Child Enrollment'!F130="Not Hispanic or Latino", 'Child Enrollment'!G130, "")</f>
        <v/>
      </c>
      <c r="AI131" s="310">
        <f t="shared" si="138"/>
        <v>0</v>
      </c>
      <c r="AJ131" s="1">
        <f>COUNTIFS('BIR Data Entry'!$B$2:$B$1001,AI131,'BIR Data Entry'!$Y$2:$Y$1001,"&gt;0")</f>
        <v>0</v>
      </c>
      <c r="AK131" s="1">
        <f>COUNTIFS('BIR Data Entry'!$B$2:$B$1001,AI131,'BIR Data Entry'!$V$2:$V$1001,"&gt;0")</f>
        <v>0</v>
      </c>
      <c r="AL131" s="1">
        <f>COUNTIFS('BIR Data Entry'!$B$2:$B$1001,AI131,'BIR Data Entry'!$Z$2:$Z$1001,"&gt;0")</f>
        <v>0</v>
      </c>
      <c r="AM131" s="312">
        <f t="shared" si="139"/>
        <v>0</v>
      </c>
      <c r="AN131" s="1">
        <f t="shared" si="140"/>
        <v>0</v>
      </c>
      <c r="AO131" s="1">
        <f t="shared" si="141"/>
        <v>0</v>
      </c>
      <c r="AP131" s="1">
        <f t="shared" si="142"/>
        <v>0</v>
      </c>
      <c r="AQ131" s="1" t="str">
        <f t="shared" si="143"/>
        <v/>
      </c>
    </row>
    <row r="132" spans="15:43" x14ac:dyDescent="0.25">
      <c r="O132" s="335">
        <f>'Child Enrollment'!B131</f>
        <v>0</v>
      </c>
      <c r="P132" s="25">
        <f>COUNTIFS('BIR Data Entry'!B:B,'Child Enrollment'!B131,'BIR Data Entry'!C:C,$P$2)</f>
        <v>0</v>
      </c>
      <c r="Q132" s="24">
        <f>COUNTIFS('BIR Data Entry'!B:B,'Child Enrollment'!B131,'BIR Data Entry'!C:C,$Q$2)</f>
        <v>0</v>
      </c>
      <c r="R132" s="24">
        <f>COUNTIFS('BIR Data Entry'!B:B,'Child Enrollment'!B131,'BIR Data Entry'!C:C,$R$2)</f>
        <v>0</v>
      </c>
      <c r="S132" s="24">
        <f>COUNTIFS('BIR Data Entry'!B:B,'Child Enrollment'!B131,'BIR Data Entry'!C:C,$S$2)</f>
        <v>0</v>
      </c>
      <c r="T132" s="24">
        <f>COUNTIFS('BIR Data Entry'!B:B,'Child Enrollment'!B131,'BIR Data Entry'!C:C,$T$2)</f>
        <v>0</v>
      </c>
      <c r="U132" s="24">
        <f>COUNTIFS('BIR Data Entry'!B:B,'Child Enrollment'!B131,'BIR Data Entry'!C:C,$U$2)</f>
        <v>0</v>
      </c>
      <c r="V132" s="24">
        <f>COUNTIFS('BIR Data Entry'!B:B,'Child Enrollment'!B131,'BIR Data Entry'!C:C,$V$2)</f>
        <v>0</v>
      </c>
      <c r="W132" s="24">
        <f>COUNTIFS('BIR Data Entry'!B:B,'Child Enrollment'!B131,'BIR Data Entry'!C:C,$W$2)</f>
        <v>0</v>
      </c>
      <c r="X132" s="24">
        <f>COUNTIFS('BIR Data Entry'!B:B,'Child Enrollment'!B131,'BIR Data Entry'!C:C,$X$2)</f>
        <v>0</v>
      </c>
      <c r="Y132" s="24">
        <f>COUNTIFS('BIR Data Entry'!B:B,'Child Enrollment'!B131,'BIR Data Entry'!C:C,$Y$2)</f>
        <v>0</v>
      </c>
      <c r="Z132" s="24">
        <f>COUNTIFS('BIR Data Entry'!B:B,'Child Enrollment'!B131,'BIR Data Entry'!C:C,$Z$2)</f>
        <v>0</v>
      </c>
      <c r="AA132" s="239">
        <f>COUNTIFS('BIR Data Entry'!B:B,'Child Enrollment'!B131,'BIR Data Entry'!C:C,$AA$2)</f>
        <v>0</v>
      </c>
      <c r="AB132" s="68">
        <f t="shared" ref="AB132:AB176" si="144">SUM(P132:AA132)</f>
        <v>0</v>
      </c>
      <c r="AC132" s="249">
        <f>'Child Enrollment'!C131</f>
        <v>0</v>
      </c>
      <c r="AD132" s="1">
        <f>'Child Enrollment'!D131</f>
        <v>0</v>
      </c>
      <c r="AE132" s="249">
        <f>'Child Enrollment'!E131</f>
        <v>0</v>
      </c>
      <c r="AF132" s="249">
        <f>'Child Enrollment'!F131</f>
        <v>0</v>
      </c>
      <c r="AG132" s="249" t="str">
        <f>IF('Child Enrollment'!F131="Not Hispanic or Latino", 'Child Enrollment'!G131, "")</f>
        <v/>
      </c>
      <c r="AI132" s="310">
        <f t="shared" si="138"/>
        <v>0</v>
      </c>
      <c r="AJ132" s="1">
        <f>COUNTIFS('BIR Data Entry'!$B$2:$B$1001,AI132,'BIR Data Entry'!$Y$2:$Y$1001,"&gt;0")</f>
        <v>0</v>
      </c>
      <c r="AK132" s="1">
        <f>COUNTIFS('BIR Data Entry'!$B$2:$B$1001,AI132,'BIR Data Entry'!$V$2:$V$1001,"&gt;0")</f>
        <v>0</v>
      </c>
      <c r="AL132" s="1">
        <f>COUNTIFS('BIR Data Entry'!$B$2:$B$1001,AI132,'BIR Data Entry'!$Z$2:$Z$1001,"&gt;0")</f>
        <v>0</v>
      </c>
      <c r="AM132" s="312">
        <f t="shared" si="139"/>
        <v>0</v>
      </c>
      <c r="AN132" s="1">
        <f t="shared" si="140"/>
        <v>0</v>
      </c>
      <c r="AO132" s="1">
        <f t="shared" si="141"/>
        <v>0</v>
      </c>
      <c r="AP132" s="1">
        <f t="shared" si="142"/>
        <v>0</v>
      </c>
      <c r="AQ132" s="1" t="str">
        <f t="shared" si="143"/>
        <v/>
      </c>
    </row>
    <row r="133" spans="15:43" x14ac:dyDescent="0.25">
      <c r="O133" s="335">
        <f>'Child Enrollment'!B132</f>
        <v>0</v>
      </c>
      <c r="P133" s="25">
        <f>COUNTIFS('BIR Data Entry'!B:B,'Child Enrollment'!B132,'BIR Data Entry'!C:C,$P$2)</f>
        <v>0</v>
      </c>
      <c r="Q133" s="24">
        <f>COUNTIFS('BIR Data Entry'!B:B,'Child Enrollment'!B132,'BIR Data Entry'!C:C,$Q$2)</f>
        <v>0</v>
      </c>
      <c r="R133" s="24">
        <f>COUNTIFS('BIR Data Entry'!B:B,'Child Enrollment'!B132,'BIR Data Entry'!C:C,$R$2)</f>
        <v>0</v>
      </c>
      <c r="S133" s="24">
        <f>COUNTIFS('BIR Data Entry'!B:B,'Child Enrollment'!B132,'BIR Data Entry'!C:C,$S$2)</f>
        <v>0</v>
      </c>
      <c r="T133" s="24">
        <f>COUNTIFS('BIR Data Entry'!B:B,'Child Enrollment'!B132,'BIR Data Entry'!C:C,$T$2)</f>
        <v>0</v>
      </c>
      <c r="U133" s="24">
        <f>COUNTIFS('BIR Data Entry'!B:B,'Child Enrollment'!B132,'BIR Data Entry'!C:C,$U$2)</f>
        <v>0</v>
      </c>
      <c r="V133" s="24">
        <f>COUNTIFS('BIR Data Entry'!B:B,'Child Enrollment'!B132,'BIR Data Entry'!C:C,$V$2)</f>
        <v>0</v>
      </c>
      <c r="W133" s="24">
        <f>COUNTIFS('BIR Data Entry'!B:B,'Child Enrollment'!B132,'BIR Data Entry'!C:C,$W$2)</f>
        <v>0</v>
      </c>
      <c r="X133" s="24">
        <f>COUNTIFS('BIR Data Entry'!B:B,'Child Enrollment'!B132,'BIR Data Entry'!C:C,$X$2)</f>
        <v>0</v>
      </c>
      <c r="Y133" s="24">
        <f>COUNTIFS('BIR Data Entry'!B:B,'Child Enrollment'!B132,'BIR Data Entry'!C:C,$Y$2)</f>
        <v>0</v>
      </c>
      <c r="Z133" s="24">
        <f>COUNTIFS('BIR Data Entry'!B:B,'Child Enrollment'!B132,'BIR Data Entry'!C:C,$Z$2)</f>
        <v>0</v>
      </c>
      <c r="AA133" s="239">
        <f>COUNTIFS('BIR Data Entry'!B:B,'Child Enrollment'!B132,'BIR Data Entry'!C:C,$AA$2)</f>
        <v>0</v>
      </c>
      <c r="AB133" s="68">
        <f t="shared" si="144"/>
        <v>0</v>
      </c>
      <c r="AC133" s="249">
        <f>'Child Enrollment'!C132</f>
        <v>0</v>
      </c>
      <c r="AD133" s="1">
        <f>'Child Enrollment'!D132</f>
        <v>0</v>
      </c>
      <c r="AE133" s="249">
        <f>'Child Enrollment'!E132</f>
        <v>0</v>
      </c>
      <c r="AF133" s="249">
        <f>'Child Enrollment'!F132</f>
        <v>0</v>
      </c>
      <c r="AG133" s="249" t="str">
        <f>IF('Child Enrollment'!F132="Not Hispanic or Latino", 'Child Enrollment'!G132, "")</f>
        <v/>
      </c>
      <c r="AI133" s="310">
        <f t="shared" si="138"/>
        <v>0</v>
      </c>
      <c r="AJ133" s="1">
        <f>COUNTIFS('BIR Data Entry'!$B$2:$B$1001,AI133,'BIR Data Entry'!$Y$2:$Y$1001,"&gt;0")</f>
        <v>0</v>
      </c>
      <c r="AK133" s="1">
        <f>COUNTIFS('BIR Data Entry'!$B$2:$B$1001,AI133,'BIR Data Entry'!$V$2:$V$1001,"&gt;0")</f>
        <v>0</v>
      </c>
      <c r="AL133" s="1">
        <f>COUNTIFS('BIR Data Entry'!$B$2:$B$1001,AI133,'BIR Data Entry'!$Z$2:$Z$1001,"&gt;0")</f>
        <v>0</v>
      </c>
      <c r="AM133" s="312">
        <f t="shared" si="139"/>
        <v>0</v>
      </c>
      <c r="AN133" s="1">
        <f t="shared" si="140"/>
        <v>0</v>
      </c>
      <c r="AO133" s="1">
        <f t="shared" si="141"/>
        <v>0</v>
      </c>
      <c r="AP133" s="1">
        <f t="shared" si="142"/>
        <v>0</v>
      </c>
      <c r="AQ133" s="1" t="str">
        <f t="shared" si="143"/>
        <v/>
      </c>
    </row>
    <row r="134" spans="15:43" x14ac:dyDescent="0.25">
      <c r="O134" s="335">
        <f>'Child Enrollment'!B133</f>
        <v>0</v>
      </c>
      <c r="P134" s="25">
        <f>COUNTIFS('BIR Data Entry'!B:B,'Child Enrollment'!B133,'BIR Data Entry'!C:C,$P$2)</f>
        <v>0</v>
      </c>
      <c r="Q134" s="24">
        <f>COUNTIFS('BIR Data Entry'!B:B,'Child Enrollment'!B133,'BIR Data Entry'!C:C,$Q$2)</f>
        <v>0</v>
      </c>
      <c r="R134" s="24">
        <f>COUNTIFS('BIR Data Entry'!B:B,'Child Enrollment'!B133,'BIR Data Entry'!C:C,$R$2)</f>
        <v>0</v>
      </c>
      <c r="S134" s="24">
        <f>COUNTIFS('BIR Data Entry'!B:B,'Child Enrollment'!B133,'BIR Data Entry'!C:C,$S$2)</f>
        <v>0</v>
      </c>
      <c r="T134" s="24">
        <f>COUNTIFS('BIR Data Entry'!B:B,'Child Enrollment'!B133,'BIR Data Entry'!C:C,$T$2)</f>
        <v>0</v>
      </c>
      <c r="U134" s="24">
        <f>COUNTIFS('BIR Data Entry'!B:B,'Child Enrollment'!B133,'BIR Data Entry'!C:C,$U$2)</f>
        <v>0</v>
      </c>
      <c r="V134" s="24">
        <f>COUNTIFS('BIR Data Entry'!B:B,'Child Enrollment'!B133,'BIR Data Entry'!C:C,$V$2)</f>
        <v>0</v>
      </c>
      <c r="W134" s="24">
        <f>COUNTIFS('BIR Data Entry'!B:B,'Child Enrollment'!B133,'BIR Data Entry'!C:C,$W$2)</f>
        <v>0</v>
      </c>
      <c r="X134" s="24">
        <f>COUNTIFS('BIR Data Entry'!B:B,'Child Enrollment'!B133,'BIR Data Entry'!C:C,$X$2)</f>
        <v>0</v>
      </c>
      <c r="Y134" s="24">
        <f>COUNTIFS('BIR Data Entry'!B:B,'Child Enrollment'!B133,'BIR Data Entry'!C:C,$Y$2)</f>
        <v>0</v>
      </c>
      <c r="Z134" s="24">
        <f>COUNTIFS('BIR Data Entry'!B:B,'Child Enrollment'!B133,'BIR Data Entry'!C:C,$Z$2)</f>
        <v>0</v>
      </c>
      <c r="AA134" s="239">
        <f>COUNTIFS('BIR Data Entry'!B:B,'Child Enrollment'!B133,'BIR Data Entry'!C:C,$AA$2)</f>
        <v>0</v>
      </c>
      <c r="AB134" s="68">
        <f t="shared" si="144"/>
        <v>0</v>
      </c>
      <c r="AC134" s="249">
        <f>'Child Enrollment'!C133</f>
        <v>0</v>
      </c>
      <c r="AD134" s="1">
        <f>'Child Enrollment'!D133</f>
        <v>0</v>
      </c>
      <c r="AE134" s="249">
        <f>'Child Enrollment'!E133</f>
        <v>0</v>
      </c>
      <c r="AF134" s="249">
        <f>'Child Enrollment'!F133</f>
        <v>0</v>
      </c>
      <c r="AG134" s="249" t="str">
        <f>IF('Child Enrollment'!F133="Not Hispanic or Latino", 'Child Enrollment'!G133, "")</f>
        <v/>
      </c>
      <c r="AI134" s="310">
        <f t="shared" si="138"/>
        <v>0</v>
      </c>
      <c r="AJ134" s="1">
        <f>COUNTIFS('BIR Data Entry'!$B$2:$B$1001,AI134,'BIR Data Entry'!$Y$2:$Y$1001,"&gt;0")</f>
        <v>0</v>
      </c>
      <c r="AK134" s="1">
        <f>COUNTIFS('BIR Data Entry'!$B$2:$B$1001,AI134,'BIR Data Entry'!$V$2:$V$1001,"&gt;0")</f>
        <v>0</v>
      </c>
      <c r="AL134" s="1">
        <f>COUNTIFS('BIR Data Entry'!$B$2:$B$1001,AI134,'BIR Data Entry'!$Z$2:$Z$1001,"&gt;0")</f>
        <v>0</v>
      </c>
      <c r="AM134" s="312">
        <f t="shared" si="139"/>
        <v>0</v>
      </c>
      <c r="AN134" s="1">
        <f t="shared" si="140"/>
        <v>0</v>
      </c>
      <c r="AO134" s="1">
        <f t="shared" si="141"/>
        <v>0</v>
      </c>
      <c r="AP134" s="1">
        <f t="shared" si="142"/>
        <v>0</v>
      </c>
      <c r="AQ134" s="1" t="str">
        <f t="shared" si="143"/>
        <v/>
      </c>
    </row>
    <row r="135" spans="15:43" x14ac:dyDescent="0.25">
      <c r="O135" s="335">
        <f>'Child Enrollment'!B134</f>
        <v>0</v>
      </c>
      <c r="P135" s="25">
        <f>COUNTIFS('BIR Data Entry'!B:B,'Child Enrollment'!B134,'BIR Data Entry'!C:C,$P$2)</f>
        <v>0</v>
      </c>
      <c r="Q135" s="24">
        <f>COUNTIFS('BIR Data Entry'!B:B,'Child Enrollment'!B134,'BIR Data Entry'!C:C,$Q$2)</f>
        <v>0</v>
      </c>
      <c r="R135" s="24">
        <f>COUNTIFS('BIR Data Entry'!B:B,'Child Enrollment'!B134,'BIR Data Entry'!C:C,$R$2)</f>
        <v>0</v>
      </c>
      <c r="S135" s="24">
        <f>COUNTIFS('BIR Data Entry'!B:B,'Child Enrollment'!B134,'BIR Data Entry'!C:C,$S$2)</f>
        <v>0</v>
      </c>
      <c r="T135" s="24">
        <f>COUNTIFS('BIR Data Entry'!B:B,'Child Enrollment'!B134,'BIR Data Entry'!C:C,$T$2)</f>
        <v>0</v>
      </c>
      <c r="U135" s="24">
        <f>COUNTIFS('BIR Data Entry'!B:B,'Child Enrollment'!B134,'BIR Data Entry'!C:C,$U$2)</f>
        <v>0</v>
      </c>
      <c r="V135" s="24">
        <f>COUNTIFS('BIR Data Entry'!B:B,'Child Enrollment'!B134,'BIR Data Entry'!C:C,$V$2)</f>
        <v>0</v>
      </c>
      <c r="W135" s="24">
        <f>COUNTIFS('BIR Data Entry'!B:B,'Child Enrollment'!B134,'BIR Data Entry'!C:C,$W$2)</f>
        <v>0</v>
      </c>
      <c r="X135" s="24">
        <f>COUNTIFS('BIR Data Entry'!B:B,'Child Enrollment'!B134,'BIR Data Entry'!C:C,$X$2)</f>
        <v>0</v>
      </c>
      <c r="Y135" s="24">
        <f>COUNTIFS('BIR Data Entry'!B:B,'Child Enrollment'!B134,'BIR Data Entry'!C:C,$Y$2)</f>
        <v>0</v>
      </c>
      <c r="Z135" s="24">
        <f>COUNTIFS('BIR Data Entry'!B:B,'Child Enrollment'!B134,'BIR Data Entry'!C:C,$Z$2)</f>
        <v>0</v>
      </c>
      <c r="AA135" s="239">
        <f>COUNTIFS('BIR Data Entry'!B:B,'Child Enrollment'!B134,'BIR Data Entry'!C:C,$AA$2)</f>
        <v>0</v>
      </c>
      <c r="AB135" s="68">
        <f t="shared" si="144"/>
        <v>0</v>
      </c>
      <c r="AC135" s="249">
        <f>'Child Enrollment'!C134</f>
        <v>0</v>
      </c>
      <c r="AD135" s="1">
        <f>'Child Enrollment'!D134</f>
        <v>0</v>
      </c>
      <c r="AE135" s="249">
        <f>'Child Enrollment'!E134</f>
        <v>0</v>
      </c>
      <c r="AF135" s="249">
        <f>'Child Enrollment'!F134</f>
        <v>0</v>
      </c>
      <c r="AG135" s="249" t="str">
        <f>IF('Child Enrollment'!F134="Not Hispanic or Latino", 'Child Enrollment'!G134, "")</f>
        <v/>
      </c>
      <c r="AI135" s="310">
        <f t="shared" si="138"/>
        <v>0</v>
      </c>
      <c r="AJ135" s="1">
        <f>COUNTIFS('BIR Data Entry'!$B$2:$B$1001,AI135,'BIR Data Entry'!$Y$2:$Y$1001,"&gt;0")</f>
        <v>0</v>
      </c>
      <c r="AK135" s="1">
        <f>COUNTIFS('BIR Data Entry'!$B$2:$B$1001,AI135,'BIR Data Entry'!$V$2:$V$1001,"&gt;0")</f>
        <v>0</v>
      </c>
      <c r="AL135" s="1">
        <f>COUNTIFS('BIR Data Entry'!$B$2:$B$1001,AI135,'BIR Data Entry'!$Z$2:$Z$1001,"&gt;0")</f>
        <v>0</v>
      </c>
      <c r="AM135" s="312">
        <f t="shared" si="139"/>
        <v>0</v>
      </c>
      <c r="AN135" s="1">
        <f t="shared" si="140"/>
        <v>0</v>
      </c>
      <c r="AO135" s="1">
        <f t="shared" si="141"/>
        <v>0</v>
      </c>
      <c r="AP135" s="1">
        <f t="shared" si="142"/>
        <v>0</v>
      </c>
      <c r="AQ135" s="1" t="str">
        <f t="shared" si="143"/>
        <v/>
      </c>
    </row>
    <row r="136" spans="15:43" x14ac:dyDescent="0.25">
      <c r="O136" s="335">
        <f>'Child Enrollment'!B135</f>
        <v>0</v>
      </c>
      <c r="P136" s="25">
        <f>COUNTIFS('BIR Data Entry'!B:B,'Child Enrollment'!B135,'BIR Data Entry'!C:C,$P$2)</f>
        <v>0</v>
      </c>
      <c r="Q136" s="24">
        <f>COUNTIFS('BIR Data Entry'!B:B,'Child Enrollment'!B135,'BIR Data Entry'!C:C,$Q$2)</f>
        <v>0</v>
      </c>
      <c r="R136" s="24">
        <f>COUNTIFS('BIR Data Entry'!B:B,'Child Enrollment'!B135,'BIR Data Entry'!C:C,$R$2)</f>
        <v>0</v>
      </c>
      <c r="S136" s="24">
        <f>COUNTIFS('BIR Data Entry'!B:B,'Child Enrollment'!B135,'BIR Data Entry'!C:C,$S$2)</f>
        <v>0</v>
      </c>
      <c r="T136" s="24">
        <f>COUNTIFS('BIR Data Entry'!B:B,'Child Enrollment'!B135,'BIR Data Entry'!C:C,$T$2)</f>
        <v>0</v>
      </c>
      <c r="U136" s="24">
        <f>COUNTIFS('BIR Data Entry'!B:B,'Child Enrollment'!B135,'BIR Data Entry'!C:C,$U$2)</f>
        <v>0</v>
      </c>
      <c r="V136" s="24">
        <f>COUNTIFS('BIR Data Entry'!B:B,'Child Enrollment'!B135,'BIR Data Entry'!C:C,$V$2)</f>
        <v>0</v>
      </c>
      <c r="W136" s="24">
        <f>COUNTIFS('BIR Data Entry'!B:B,'Child Enrollment'!B135,'BIR Data Entry'!C:C,$W$2)</f>
        <v>0</v>
      </c>
      <c r="X136" s="24">
        <f>COUNTIFS('BIR Data Entry'!B:B,'Child Enrollment'!B135,'BIR Data Entry'!C:C,$X$2)</f>
        <v>0</v>
      </c>
      <c r="Y136" s="24">
        <f>COUNTIFS('BIR Data Entry'!B:B,'Child Enrollment'!B135,'BIR Data Entry'!C:C,$Y$2)</f>
        <v>0</v>
      </c>
      <c r="Z136" s="24">
        <f>COUNTIFS('BIR Data Entry'!B:B,'Child Enrollment'!B135,'BIR Data Entry'!C:C,$Z$2)</f>
        <v>0</v>
      </c>
      <c r="AA136" s="239">
        <f>COUNTIFS('BIR Data Entry'!B:B,'Child Enrollment'!B135,'BIR Data Entry'!C:C,$AA$2)</f>
        <v>0</v>
      </c>
      <c r="AB136" s="68">
        <f t="shared" si="144"/>
        <v>0</v>
      </c>
      <c r="AC136" s="249">
        <f>'Child Enrollment'!C135</f>
        <v>0</v>
      </c>
      <c r="AD136" s="1">
        <f>'Child Enrollment'!D135</f>
        <v>0</v>
      </c>
      <c r="AE136" s="249">
        <f>'Child Enrollment'!E135</f>
        <v>0</v>
      </c>
      <c r="AF136" s="249">
        <f>'Child Enrollment'!F135</f>
        <v>0</v>
      </c>
      <c r="AG136" s="249" t="str">
        <f>IF('Child Enrollment'!F135="Not Hispanic or Latino", 'Child Enrollment'!G135, "")</f>
        <v/>
      </c>
      <c r="AI136" s="310">
        <f t="shared" si="138"/>
        <v>0</v>
      </c>
      <c r="AJ136" s="1">
        <f>COUNTIFS('BIR Data Entry'!$B$2:$B$1001,AI136,'BIR Data Entry'!$Y$2:$Y$1001,"&gt;0")</f>
        <v>0</v>
      </c>
      <c r="AK136" s="1">
        <f>COUNTIFS('BIR Data Entry'!$B$2:$B$1001,AI136,'BIR Data Entry'!$V$2:$V$1001,"&gt;0")</f>
        <v>0</v>
      </c>
      <c r="AL136" s="1">
        <f>COUNTIFS('BIR Data Entry'!$B$2:$B$1001,AI136,'BIR Data Entry'!$Z$2:$Z$1001,"&gt;0")</f>
        <v>0</v>
      </c>
      <c r="AM136" s="312">
        <f t="shared" si="139"/>
        <v>0</v>
      </c>
      <c r="AN136" s="1">
        <f t="shared" si="140"/>
        <v>0</v>
      </c>
      <c r="AO136" s="1">
        <f t="shared" si="141"/>
        <v>0</v>
      </c>
      <c r="AP136" s="1">
        <f t="shared" si="142"/>
        <v>0</v>
      </c>
      <c r="AQ136" s="1" t="str">
        <f t="shared" si="143"/>
        <v/>
      </c>
    </row>
    <row r="137" spans="15:43" x14ac:dyDescent="0.25">
      <c r="O137" s="335">
        <f>'Child Enrollment'!B136</f>
        <v>0</v>
      </c>
      <c r="P137" s="25">
        <f>COUNTIFS('BIR Data Entry'!B:B,'Child Enrollment'!B136,'BIR Data Entry'!C:C,$P$2)</f>
        <v>0</v>
      </c>
      <c r="Q137" s="24">
        <f>COUNTIFS('BIR Data Entry'!B:B,'Child Enrollment'!B136,'BIR Data Entry'!C:C,$Q$2)</f>
        <v>0</v>
      </c>
      <c r="R137" s="24">
        <f>COUNTIFS('BIR Data Entry'!B:B,'Child Enrollment'!B136,'BIR Data Entry'!C:C,$R$2)</f>
        <v>0</v>
      </c>
      <c r="S137" s="24">
        <f>COUNTIFS('BIR Data Entry'!B:B,'Child Enrollment'!B136,'BIR Data Entry'!C:C,$S$2)</f>
        <v>0</v>
      </c>
      <c r="T137" s="24">
        <f>COUNTIFS('BIR Data Entry'!B:B,'Child Enrollment'!B136,'BIR Data Entry'!C:C,$T$2)</f>
        <v>0</v>
      </c>
      <c r="U137" s="24">
        <f>COUNTIFS('BIR Data Entry'!B:B,'Child Enrollment'!B136,'BIR Data Entry'!C:C,$U$2)</f>
        <v>0</v>
      </c>
      <c r="V137" s="24">
        <f>COUNTIFS('BIR Data Entry'!B:B,'Child Enrollment'!B136,'BIR Data Entry'!C:C,$V$2)</f>
        <v>0</v>
      </c>
      <c r="W137" s="24">
        <f>COUNTIFS('BIR Data Entry'!B:B,'Child Enrollment'!B136,'BIR Data Entry'!C:C,$W$2)</f>
        <v>0</v>
      </c>
      <c r="X137" s="24">
        <f>COUNTIFS('BIR Data Entry'!B:B,'Child Enrollment'!B136,'BIR Data Entry'!C:C,$X$2)</f>
        <v>0</v>
      </c>
      <c r="Y137" s="24">
        <f>COUNTIFS('BIR Data Entry'!B:B,'Child Enrollment'!B136,'BIR Data Entry'!C:C,$Y$2)</f>
        <v>0</v>
      </c>
      <c r="Z137" s="24">
        <f>COUNTIFS('BIR Data Entry'!B:B,'Child Enrollment'!B136,'BIR Data Entry'!C:C,$Z$2)</f>
        <v>0</v>
      </c>
      <c r="AA137" s="239">
        <f>COUNTIFS('BIR Data Entry'!B:B,'Child Enrollment'!B136,'BIR Data Entry'!C:C,$AA$2)</f>
        <v>0</v>
      </c>
      <c r="AB137" s="68">
        <f t="shared" si="144"/>
        <v>0</v>
      </c>
      <c r="AC137" s="249">
        <f>'Child Enrollment'!C136</f>
        <v>0</v>
      </c>
      <c r="AD137" s="1">
        <f>'Child Enrollment'!D136</f>
        <v>0</v>
      </c>
      <c r="AE137" s="249">
        <f>'Child Enrollment'!E136</f>
        <v>0</v>
      </c>
      <c r="AF137" s="249">
        <f>'Child Enrollment'!F136</f>
        <v>0</v>
      </c>
      <c r="AG137" s="249" t="str">
        <f>IF('Child Enrollment'!F136="Not Hispanic or Latino", 'Child Enrollment'!G136, "")</f>
        <v/>
      </c>
      <c r="AI137" s="310">
        <f t="shared" si="138"/>
        <v>0</v>
      </c>
      <c r="AJ137" s="1">
        <f>COUNTIFS('BIR Data Entry'!$B$2:$B$1001,AI137,'BIR Data Entry'!$Y$2:$Y$1001,"&gt;0")</f>
        <v>0</v>
      </c>
      <c r="AK137" s="1">
        <f>COUNTIFS('BIR Data Entry'!$B$2:$B$1001,AI137,'BIR Data Entry'!$V$2:$V$1001,"&gt;0")</f>
        <v>0</v>
      </c>
      <c r="AL137" s="1">
        <f>COUNTIFS('BIR Data Entry'!$B$2:$B$1001,AI137,'BIR Data Entry'!$Z$2:$Z$1001,"&gt;0")</f>
        <v>0</v>
      </c>
      <c r="AM137" s="312">
        <f t="shared" si="139"/>
        <v>0</v>
      </c>
      <c r="AN137" s="1">
        <f t="shared" si="140"/>
        <v>0</v>
      </c>
      <c r="AO137" s="1">
        <f t="shared" si="141"/>
        <v>0</v>
      </c>
      <c r="AP137" s="1">
        <f t="shared" si="142"/>
        <v>0</v>
      </c>
      <c r="AQ137" s="1" t="str">
        <f t="shared" si="143"/>
        <v/>
      </c>
    </row>
    <row r="138" spans="15:43" x14ac:dyDescent="0.25">
      <c r="O138" s="335">
        <f>'Child Enrollment'!B137</f>
        <v>0</v>
      </c>
      <c r="P138" s="25">
        <f>COUNTIFS('BIR Data Entry'!B:B,'Child Enrollment'!B137,'BIR Data Entry'!C:C,$P$2)</f>
        <v>0</v>
      </c>
      <c r="Q138" s="24">
        <f>COUNTIFS('BIR Data Entry'!B:B,'Child Enrollment'!B137,'BIR Data Entry'!C:C,$Q$2)</f>
        <v>0</v>
      </c>
      <c r="R138" s="24">
        <f>COUNTIFS('BIR Data Entry'!B:B,'Child Enrollment'!B137,'BIR Data Entry'!C:C,$R$2)</f>
        <v>0</v>
      </c>
      <c r="S138" s="24">
        <f>COUNTIFS('BIR Data Entry'!B:B,'Child Enrollment'!B137,'BIR Data Entry'!C:C,$S$2)</f>
        <v>0</v>
      </c>
      <c r="T138" s="24">
        <f>COUNTIFS('BIR Data Entry'!B:B,'Child Enrollment'!B137,'BIR Data Entry'!C:C,$T$2)</f>
        <v>0</v>
      </c>
      <c r="U138" s="24">
        <f>COUNTIFS('BIR Data Entry'!B:B,'Child Enrollment'!B137,'BIR Data Entry'!C:C,$U$2)</f>
        <v>0</v>
      </c>
      <c r="V138" s="24">
        <f>COUNTIFS('BIR Data Entry'!B:B,'Child Enrollment'!B137,'BIR Data Entry'!C:C,$V$2)</f>
        <v>0</v>
      </c>
      <c r="W138" s="24">
        <f>COUNTIFS('BIR Data Entry'!B:B,'Child Enrollment'!B137,'BIR Data Entry'!C:C,$W$2)</f>
        <v>0</v>
      </c>
      <c r="X138" s="24">
        <f>COUNTIFS('BIR Data Entry'!B:B,'Child Enrollment'!B137,'BIR Data Entry'!C:C,$X$2)</f>
        <v>0</v>
      </c>
      <c r="Y138" s="24">
        <f>COUNTIFS('BIR Data Entry'!B:B,'Child Enrollment'!B137,'BIR Data Entry'!C:C,$Y$2)</f>
        <v>0</v>
      </c>
      <c r="Z138" s="24">
        <f>COUNTIFS('BIR Data Entry'!B:B,'Child Enrollment'!B137,'BIR Data Entry'!C:C,$Z$2)</f>
        <v>0</v>
      </c>
      <c r="AA138" s="239">
        <f>COUNTIFS('BIR Data Entry'!B:B,'Child Enrollment'!B137,'BIR Data Entry'!C:C,$AA$2)</f>
        <v>0</v>
      </c>
      <c r="AB138" s="68">
        <f t="shared" si="144"/>
        <v>0</v>
      </c>
      <c r="AC138" s="249">
        <f>'Child Enrollment'!C137</f>
        <v>0</v>
      </c>
      <c r="AD138" s="1">
        <f>'Child Enrollment'!D137</f>
        <v>0</v>
      </c>
      <c r="AE138" s="249">
        <f>'Child Enrollment'!E137</f>
        <v>0</v>
      </c>
      <c r="AF138" s="249">
        <f>'Child Enrollment'!F137</f>
        <v>0</v>
      </c>
      <c r="AG138" s="249" t="str">
        <f>IF('Child Enrollment'!F137="Not Hispanic or Latino", 'Child Enrollment'!G137, "")</f>
        <v/>
      </c>
      <c r="AI138" s="310">
        <f t="shared" si="138"/>
        <v>0</v>
      </c>
      <c r="AJ138" s="1">
        <f>COUNTIFS('BIR Data Entry'!$B$2:$B$1001,AI138,'BIR Data Entry'!$Y$2:$Y$1001,"&gt;0")</f>
        <v>0</v>
      </c>
      <c r="AK138" s="1">
        <f>COUNTIFS('BIR Data Entry'!$B$2:$B$1001,AI138,'BIR Data Entry'!$V$2:$V$1001,"&gt;0")</f>
        <v>0</v>
      </c>
      <c r="AL138" s="1">
        <f>COUNTIFS('BIR Data Entry'!$B$2:$B$1001,AI138,'BIR Data Entry'!$Z$2:$Z$1001,"&gt;0")</f>
        <v>0</v>
      </c>
      <c r="AM138" s="312">
        <f t="shared" si="139"/>
        <v>0</v>
      </c>
      <c r="AN138" s="1">
        <f t="shared" si="140"/>
        <v>0</v>
      </c>
      <c r="AO138" s="1">
        <f t="shared" si="141"/>
        <v>0</v>
      </c>
      <c r="AP138" s="1">
        <f t="shared" si="142"/>
        <v>0</v>
      </c>
      <c r="AQ138" s="1" t="str">
        <f t="shared" si="143"/>
        <v/>
      </c>
    </row>
    <row r="139" spans="15:43" x14ac:dyDescent="0.25">
      <c r="O139" s="335">
        <f>'Child Enrollment'!B138</f>
        <v>0</v>
      </c>
      <c r="P139" s="25">
        <f>COUNTIFS('BIR Data Entry'!B:B,'Child Enrollment'!B138,'BIR Data Entry'!C:C,$P$2)</f>
        <v>0</v>
      </c>
      <c r="Q139" s="24">
        <f>COUNTIFS('BIR Data Entry'!B:B,'Child Enrollment'!B138,'BIR Data Entry'!C:C,$Q$2)</f>
        <v>0</v>
      </c>
      <c r="R139" s="24">
        <f>COUNTIFS('BIR Data Entry'!B:B,'Child Enrollment'!B138,'BIR Data Entry'!C:C,$R$2)</f>
        <v>0</v>
      </c>
      <c r="S139" s="24">
        <f>COUNTIFS('BIR Data Entry'!B:B,'Child Enrollment'!B138,'BIR Data Entry'!C:C,$S$2)</f>
        <v>0</v>
      </c>
      <c r="T139" s="24">
        <f>COUNTIFS('BIR Data Entry'!B:B,'Child Enrollment'!B138,'BIR Data Entry'!C:C,$T$2)</f>
        <v>0</v>
      </c>
      <c r="U139" s="24">
        <f>COUNTIFS('BIR Data Entry'!B:B,'Child Enrollment'!B138,'BIR Data Entry'!C:C,$U$2)</f>
        <v>0</v>
      </c>
      <c r="V139" s="24">
        <f>COUNTIFS('BIR Data Entry'!B:B,'Child Enrollment'!B138,'BIR Data Entry'!C:C,$V$2)</f>
        <v>0</v>
      </c>
      <c r="W139" s="24">
        <f>COUNTIFS('BIR Data Entry'!B:B,'Child Enrollment'!B138,'BIR Data Entry'!C:C,$W$2)</f>
        <v>0</v>
      </c>
      <c r="X139" s="24">
        <f>COUNTIFS('BIR Data Entry'!B:B,'Child Enrollment'!B138,'BIR Data Entry'!C:C,$X$2)</f>
        <v>0</v>
      </c>
      <c r="Y139" s="24">
        <f>COUNTIFS('BIR Data Entry'!B:B,'Child Enrollment'!B138,'BIR Data Entry'!C:C,$Y$2)</f>
        <v>0</v>
      </c>
      <c r="Z139" s="24">
        <f>COUNTIFS('BIR Data Entry'!B:B,'Child Enrollment'!B138,'BIR Data Entry'!C:C,$Z$2)</f>
        <v>0</v>
      </c>
      <c r="AA139" s="239">
        <f>COUNTIFS('BIR Data Entry'!B:B,'Child Enrollment'!B138,'BIR Data Entry'!C:C,$AA$2)</f>
        <v>0</v>
      </c>
      <c r="AB139" s="68">
        <f t="shared" si="144"/>
        <v>0</v>
      </c>
      <c r="AC139" s="249">
        <f>'Child Enrollment'!C138</f>
        <v>0</v>
      </c>
      <c r="AD139" s="1">
        <f>'Child Enrollment'!D138</f>
        <v>0</v>
      </c>
      <c r="AE139" s="249">
        <f>'Child Enrollment'!E138</f>
        <v>0</v>
      </c>
      <c r="AF139" s="249">
        <f>'Child Enrollment'!F138</f>
        <v>0</v>
      </c>
      <c r="AG139" s="249" t="str">
        <f>IF('Child Enrollment'!F138="Not Hispanic or Latino", 'Child Enrollment'!G138, "")</f>
        <v/>
      </c>
      <c r="AI139" s="310">
        <f t="shared" si="138"/>
        <v>0</v>
      </c>
      <c r="AJ139" s="1">
        <f>COUNTIFS('BIR Data Entry'!$B$2:$B$1001,AI139,'BIR Data Entry'!$Y$2:$Y$1001,"&gt;0")</f>
        <v>0</v>
      </c>
      <c r="AK139" s="1">
        <f>COUNTIFS('BIR Data Entry'!$B$2:$B$1001,AI139,'BIR Data Entry'!$V$2:$V$1001,"&gt;0")</f>
        <v>0</v>
      </c>
      <c r="AL139" s="1">
        <f>COUNTIFS('BIR Data Entry'!$B$2:$B$1001,AI139,'BIR Data Entry'!$Z$2:$Z$1001,"&gt;0")</f>
        <v>0</v>
      </c>
      <c r="AM139" s="312">
        <f t="shared" si="139"/>
        <v>0</v>
      </c>
      <c r="AN139" s="1">
        <f t="shared" si="140"/>
        <v>0</v>
      </c>
      <c r="AO139" s="1">
        <f t="shared" si="141"/>
        <v>0</v>
      </c>
      <c r="AP139" s="1">
        <f t="shared" si="142"/>
        <v>0</v>
      </c>
      <c r="AQ139" s="1" t="str">
        <f t="shared" si="143"/>
        <v/>
      </c>
    </row>
    <row r="140" spans="15:43" x14ac:dyDescent="0.25">
      <c r="O140" s="335">
        <f>'Child Enrollment'!B139</f>
        <v>0</v>
      </c>
      <c r="P140" s="25">
        <f>COUNTIFS('BIR Data Entry'!B:B,'Child Enrollment'!B139,'BIR Data Entry'!C:C,$P$2)</f>
        <v>0</v>
      </c>
      <c r="Q140" s="24">
        <f>COUNTIFS('BIR Data Entry'!B:B,'Child Enrollment'!B139,'BIR Data Entry'!C:C,$Q$2)</f>
        <v>0</v>
      </c>
      <c r="R140" s="24">
        <f>COUNTIFS('BIR Data Entry'!B:B,'Child Enrollment'!B139,'BIR Data Entry'!C:C,$R$2)</f>
        <v>0</v>
      </c>
      <c r="S140" s="24">
        <f>COUNTIFS('BIR Data Entry'!B:B,'Child Enrollment'!B139,'BIR Data Entry'!C:C,$S$2)</f>
        <v>0</v>
      </c>
      <c r="T140" s="24">
        <f>COUNTIFS('BIR Data Entry'!B:B,'Child Enrollment'!B139,'BIR Data Entry'!C:C,$T$2)</f>
        <v>0</v>
      </c>
      <c r="U140" s="24">
        <f>COUNTIFS('BIR Data Entry'!B:B,'Child Enrollment'!B139,'BIR Data Entry'!C:C,$U$2)</f>
        <v>0</v>
      </c>
      <c r="V140" s="24">
        <f>COUNTIFS('BIR Data Entry'!B:B,'Child Enrollment'!B139,'BIR Data Entry'!C:C,$V$2)</f>
        <v>0</v>
      </c>
      <c r="W140" s="24">
        <f>COUNTIFS('BIR Data Entry'!B:B,'Child Enrollment'!B139,'BIR Data Entry'!C:C,$W$2)</f>
        <v>0</v>
      </c>
      <c r="X140" s="24">
        <f>COUNTIFS('BIR Data Entry'!B:B,'Child Enrollment'!B139,'BIR Data Entry'!C:C,$X$2)</f>
        <v>0</v>
      </c>
      <c r="Y140" s="24">
        <f>COUNTIFS('BIR Data Entry'!B:B,'Child Enrollment'!B139,'BIR Data Entry'!C:C,$Y$2)</f>
        <v>0</v>
      </c>
      <c r="Z140" s="24">
        <f>COUNTIFS('BIR Data Entry'!B:B,'Child Enrollment'!B139,'BIR Data Entry'!C:C,$Z$2)</f>
        <v>0</v>
      </c>
      <c r="AA140" s="239">
        <f>COUNTIFS('BIR Data Entry'!B:B,'Child Enrollment'!B139,'BIR Data Entry'!C:C,$AA$2)</f>
        <v>0</v>
      </c>
      <c r="AB140" s="68">
        <f t="shared" si="144"/>
        <v>0</v>
      </c>
      <c r="AC140" s="249">
        <f>'Child Enrollment'!C139</f>
        <v>0</v>
      </c>
      <c r="AD140" s="1">
        <f>'Child Enrollment'!D139</f>
        <v>0</v>
      </c>
      <c r="AE140" s="249">
        <f>'Child Enrollment'!E139</f>
        <v>0</v>
      </c>
      <c r="AF140" s="249">
        <f>'Child Enrollment'!F139</f>
        <v>0</v>
      </c>
      <c r="AG140" s="249" t="str">
        <f>IF('Child Enrollment'!F139="Not Hispanic or Latino", 'Child Enrollment'!G139, "")</f>
        <v/>
      </c>
      <c r="AI140" s="310">
        <f t="shared" si="138"/>
        <v>0</v>
      </c>
      <c r="AJ140" s="1">
        <f>COUNTIFS('BIR Data Entry'!$B$2:$B$1001,AI140,'BIR Data Entry'!$Y$2:$Y$1001,"&gt;0")</f>
        <v>0</v>
      </c>
      <c r="AK140" s="1">
        <f>COUNTIFS('BIR Data Entry'!$B$2:$B$1001,AI140,'BIR Data Entry'!$V$2:$V$1001,"&gt;0")</f>
        <v>0</v>
      </c>
      <c r="AL140" s="1">
        <f>COUNTIFS('BIR Data Entry'!$B$2:$B$1001,AI140,'BIR Data Entry'!$Z$2:$Z$1001,"&gt;0")</f>
        <v>0</v>
      </c>
      <c r="AM140" s="312">
        <f t="shared" si="139"/>
        <v>0</v>
      </c>
      <c r="AN140" s="1">
        <f t="shared" si="140"/>
        <v>0</v>
      </c>
      <c r="AO140" s="1">
        <f t="shared" si="141"/>
        <v>0</v>
      </c>
      <c r="AP140" s="1">
        <f t="shared" si="142"/>
        <v>0</v>
      </c>
      <c r="AQ140" s="1" t="str">
        <f t="shared" si="143"/>
        <v/>
      </c>
    </row>
    <row r="141" spans="15:43" x14ac:dyDescent="0.25">
      <c r="O141" s="335">
        <f>'Child Enrollment'!B140</f>
        <v>0</v>
      </c>
      <c r="P141" s="25">
        <f>COUNTIFS('BIR Data Entry'!B:B,'Child Enrollment'!B140,'BIR Data Entry'!C:C,$P$2)</f>
        <v>0</v>
      </c>
      <c r="Q141" s="24">
        <f>COUNTIFS('BIR Data Entry'!B:B,'Child Enrollment'!B140,'BIR Data Entry'!C:C,$Q$2)</f>
        <v>0</v>
      </c>
      <c r="R141" s="24">
        <f>COUNTIFS('BIR Data Entry'!B:B,'Child Enrollment'!B140,'BIR Data Entry'!C:C,$R$2)</f>
        <v>0</v>
      </c>
      <c r="S141" s="24">
        <f>COUNTIFS('BIR Data Entry'!B:B,'Child Enrollment'!B140,'BIR Data Entry'!C:C,$S$2)</f>
        <v>0</v>
      </c>
      <c r="T141" s="24">
        <f>COUNTIFS('BIR Data Entry'!B:B,'Child Enrollment'!B140,'BIR Data Entry'!C:C,$T$2)</f>
        <v>0</v>
      </c>
      <c r="U141" s="24">
        <f>COUNTIFS('BIR Data Entry'!B:B,'Child Enrollment'!B140,'BIR Data Entry'!C:C,$U$2)</f>
        <v>0</v>
      </c>
      <c r="V141" s="24">
        <f>COUNTIFS('BIR Data Entry'!B:B,'Child Enrollment'!B140,'BIR Data Entry'!C:C,$V$2)</f>
        <v>0</v>
      </c>
      <c r="W141" s="24">
        <f>COUNTIFS('BIR Data Entry'!B:B,'Child Enrollment'!B140,'BIR Data Entry'!C:C,$W$2)</f>
        <v>0</v>
      </c>
      <c r="X141" s="24">
        <f>COUNTIFS('BIR Data Entry'!B:B,'Child Enrollment'!B140,'BIR Data Entry'!C:C,$X$2)</f>
        <v>0</v>
      </c>
      <c r="Y141" s="24">
        <f>COUNTIFS('BIR Data Entry'!B:B,'Child Enrollment'!B140,'BIR Data Entry'!C:C,$Y$2)</f>
        <v>0</v>
      </c>
      <c r="Z141" s="24">
        <f>COUNTIFS('BIR Data Entry'!B:B,'Child Enrollment'!B140,'BIR Data Entry'!C:C,$Z$2)</f>
        <v>0</v>
      </c>
      <c r="AA141" s="239">
        <f>COUNTIFS('BIR Data Entry'!B:B,'Child Enrollment'!B140,'BIR Data Entry'!C:C,$AA$2)</f>
        <v>0</v>
      </c>
      <c r="AB141" s="68">
        <f t="shared" si="144"/>
        <v>0</v>
      </c>
      <c r="AC141" s="249">
        <f>'Child Enrollment'!C140</f>
        <v>0</v>
      </c>
      <c r="AD141" s="1">
        <f>'Child Enrollment'!D140</f>
        <v>0</v>
      </c>
      <c r="AE141" s="249">
        <f>'Child Enrollment'!E140</f>
        <v>0</v>
      </c>
      <c r="AF141" s="249">
        <f>'Child Enrollment'!F140</f>
        <v>0</v>
      </c>
      <c r="AG141" s="249" t="str">
        <f>IF('Child Enrollment'!F140="Not Hispanic or Latino", 'Child Enrollment'!G140, "")</f>
        <v/>
      </c>
      <c r="AI141" s="310">
        <f t="shared" si="138"/>
        <v>0</v>
      </c>
      <c r="AJ141" s="1">
        <f>COUNTIFS('BIR Data Entry'!$B$2:$B$1001,AI141,'BIR Data Entry'!$Y$2:$Y$1001,"&gt;0")</f>
        <v>0</v>
      </c>
      <c r="AK141" s="1">
        <f>COUNTIFS('BIR Data Entry'!$B$2:$B$1001,AI141,'BIR Data Entry'!$V$2:$V$1001,"&gt;0")</f>
        <v>0</v>
      </c>
      <c r="AL141" s="1">
        <f>COUNTIFS('BIR Data Entry'!$B$2:$B$1001,AI141,'BIR Data Entry'!$Z$2:$Z$1001,"&gt;0")</f>
        <v>0</v>
      </c>
      <c r="AM141" s="312">
        <f t="shared" si="139"/>
        <v>0</v>
      </c>
      <c r="AN141" s="1">
        <f t="shared" si="140"/>
        <v>0</v>
      </c>
      <c r="AO141" s="1">
        <f t="shared" si="141"/>
        <v>0</v>
      </c>
      <c r="AP141" s="1">
        <f t="shared" si="142"/>
        <v>0</v>
      </c>
      <c r="AQ141" s="1" t="str">
        <f t="shared" si="143"/>
        <v/>
      </c>
    </row>
    <row r="142" spans="15:43" x14ac:dyDescent="0.25">
      <c r="O142" s="335">
        <f>'Child Enrollment'!B141</f>
        <v>0</v>
      </c>
      <c r="P142" s="25">
        <f>COUNTIFS('BIR Data Entry'!B:B,'Child Enrollment'!B141,'BIR Data Entry'!C:C,$P$2)</f>
        <v>0</v>
      </c>
      <c r="Q142" s="24">
        <f>COUNTIFS('BIR Data Entry'!B:B,'Child Enrollment'!B141,'BIR Data Entry'!C:C,$Q$2)</f>
        <v>0</v>
      </c>
      <c r="R142" s="24">
        <f>COUNTIFS('BIR Data Entry'!B:B,'Child Enrollment'!B141,'BIR Data Entry'!C:C,$R$2)</f>
        <v>0</v>
      </c>
      <c r="S142" s="24">
        <f>COUNTIFS('BIR Data Entry'!B:B,'Child Enrollment'!B141,'BIR Data Entry'!C:C,$S$2)</f>
        <v>0</v>
      </c>
      <c r="T142" s="24">
        <f>COUNTIFS('BIR Data Entry'!B:B,'Child Enrollment'!B141,'BIR Data Entry'!C:C,$T$2)</f>
        <v>0</v>
      </c>
      <c r="U142" s="24">
        <f>COUNTIFS('BIR Data Entry'!B:B,'Child Enrollment'!B141,'BIR Data Entry'!C:C,$U$2)</f>
        <v>0</v>
      </c>
      <c r="V142" s="24">
        <f>COUNTIFS('BIR Data Entry'!B:B,'Child Enrollment'!B141,'BIR Data Entry'!C:C,$V$2)</f>
        <v>0</v>
      </c>
      <c r="W142" s="24">
        <f>COUNTIFS('BIR Data Entry'!B:B,'Child Enrollment'!B141,'BIR Data Entry'!C:C,$W$2)</f>
        <v>0</v>
      </c>
      <c r="X142" s="24">
        <f>COUNTIFS('BIR Data Entry'!B:B,'Child Enrollment'!B141,'BIR Data Entry'!C:C,$X$2)</f>
        <v>0</v>
      </c>
      <c r="Y142" s="24">
        <f>COUNTIFS('BIR Data Entry'!B:B,'Child Enrollment'!B141,'BIR Data Entry'!C:C,$Y$2)</f>
        <v>0</v>
      </c>
      <c r="Z142" s="24">
        <f>COUNTIFS('BIR Data Entry'!B:B,'Child Enrollment'!B141,'BIR Data Entry'!C:C,$Z$2)</f>
        <v>0</v>
      </c>
      <c r="AA142" s="239">
        <f>COUNTIFS('BIR Data Entry'!B:B,'Child Enrollment'!B141,'BIR Data Entry'!C:C,$AA$2)</f>
        <v>0</v>
      </c>
      <c r="AB142" s="68">
        <f t="shared" si="144"/>
        <v>0</v>
      </c>
      <c r="AC142" s="249">
        <f>'Child Enrollment'!C141</f>
        <v>0</v>
      </c>
      <c r="AD142" s="1">
        <f>'Child Enrollment'!D141</f>
        <v>0</v>
      </c>
      <c r="AE142" s="249">
        <f>'Child Enrollment'!E141</f>
        <v>0</v>
      </c>
      <c r="AF142" s="249">
        <f>'Child Enrollment'!F141</f>
        <v>0</v>
      </c>
      <c r="AG142" s="249" t="str">
        <f>IF('Child Enrollment'!F141="Not Hispanic or Latino", 'Child Enrollment'!G141, "")</f>
        <v/>
      </c>
      <c r="AI142" s="310">
        <f t="shared" ref="AI142:AI173" si="145">O67</f>
        <v>0</v>
      </c>
      <c r="AJ142" s="1">
        <f>COUNTIFS('BIR Data Entry'!$B$2:$B$1001,AI142,'BIR Data Entry'!$Y$2:$Y$1001,"&gt;0")</f>
        <v>0</v>
      </c>
      <c r="AK142" s="1">
        <f>COUNTIFS('BIR Data Entry'!$B$2:$B$1001,AI142,'BIR Data Entry'!$V$2:$V$1001,"&gt;0")</f>
        <v>0</v>
      </c>
      <c r="AL142" s="1">
        <f>COUNTIFS('BIR Data Entry'!$B$2:$B$1001,AI142,'BIR Data Entry'!$Z$2:$Z$1001,"&gt;0")</f>
        <v>0</v>
      </c>
      <c r="AM142" s="312">
        <f t="shared" ref="AM142:AM173" si="146">AC67</f>
        <v>0</v>
      </c>
      <c r="AN142" s="1">
        <f t="shared" ref="AN142:AN173" si="147">AD67</f>
        <v>0</v>
      </c>
      <c r="AO142" s="1">
        <f t="shared" ref="AO142:AO173" si="148">AE67</f>
        <v>0</v>
      </c>
      <c r="AP142" s="1">
        <f t="shared" ref="AP142:AP173" si="149">AF67</f>
        <v>0</v>
      </c>
      <c r="AQ142" s="1" t="str">
        <f t="shared" ref="AQ142:AQ173" si="150">AG67</f>
        <v/>
      </c>
    </row>
    <row r="143" spans="15:43" x14ac:dyDescent="0.25">
      <c r="O143" s="335">
        <f>'Child Enrollment'!B142</f>
        <v>0</v>
      </c>
      <c r="P143" s="25">
        <f>COUNTIFS('BIR Data Entry'!B:B,'Child Enrollment'!B142,'BIR Data Entry'!C:C,$P$2)</f>
        <v>0</v>
      </c>
      <c r="Q143" s="24">
        <f>COUNTIFS('BIR Data Entry'!B:B,'Child Enrollment'!B142,'BIR Data Entry'!C:C,$Q$2)</f>
        <v>0</v>
      </c>
      <c r="R143" s="24">
        <f>COUNTIFS('BIR Data Entry'!B:B,'Child Enrollment'!B142,'BIR Data Entry'!C:C,$R$2)</f>
        <v>0</v>
      </c>
      <c r="S143" s="24">
        <f>COUNTIFS('BIR Data Entry'!B:B,'Child Enrollment'!B142,'BIR Data Entry'!C:C,$S$2)</f>
        <v>0</v>
      </c>
      <c r="T143" s="24">
        <f>COUNTIFS('BIR Data Entry'!B:B,'Child Enrollment'!B142,'BIR Data Entry'!C:C,$T$2)</f>
        <v>0</v>
      </c>
      <c r="U143" s="24">
        <f>COUNTIFS('BIR Data Entry'!B:B,'Child Enrollment'!B142,'BIR Data Entry'!C:C,$U$2)</f>
        <v>0</v>
      </c>
      <c r="V143" s="24">
        <f>COUNTIFS('BIR Data Entry'!B:B,'Child Enrollment'!B142,'BIR Data Entry'!C:C,$V$2)</f>
        <v>0</v>
      </c>
      <c r="W143" s="24">
        <f>COUNTIFS('BIR Data Entry'!B:B,'Child Enrollment'!B142,'BIR Data Entry'!C:C,$W$2)</f>
        <v>0</v>
      </c>
      <c r="X143" s="24">
        <f>COUNTIFS('BIR Data Entry'!B:B,'Child Enrollment'!B142,'BIR Data Entry'!C:C,$X$2)</f>
        <v>0</v>
      </c>
      <c r="Y143" s="24">
        <f>COUNTIFS('BIR Data Entry'!B:B,'Child Enrollment'!B142,'BIR Data Entry'!C:C,$Y$2)</f>
        <v>0</v>
      </c>
      <c r="Z143" s="24">
        <f>COUNTIFS('BIR Data Entry'!B:B,'Child Enrollment'!B142,'BIR Data Entry'!C:C,$Z$2)</f>
        <v>0</v>
      </c>
      <c r="AA143" s="239">
        <f>COUNTIFS('BIR Data Entry'!B:B,'Child Enrollment'!B142,'BIR Data Entry'!C:C,$AA$2)</f>
        <v>0</v>
      </c>
      <c r="AB143" s="68">
        <f t="shared" si="144"/>
        <v>0</v>
      </c>
      <c r="AC143" s="249">
        <f>'Child Enrollment'!C142</f>
        <v>0</v>
      </c>
      <c r="AD143" s="1">
        <f>'Child Enrollment'!D142</f>
        <v>0</v>
      </c>
      <c r="AE143" s="249">
        <f>'Child Enrollment'!E142</f>
        <v>0</v>
      </c>
      <c r="AF143" s="249">
        <f>'Child Enrollment'!F142</f>
        <v>0</v>
      </c>
      <c r="AG143" s="249" t="str">
        <f>IF('Child Enrollment'!F142="Not Hispanic or Latino", 'Child Enrollment'!G142, "")</f>
        <v/>
      </c>
      <c r="AI143" s="310">
        <f t="shared" si="145"/>
        <v>0</v>
      </c>
      <c r="AJ143" s="1">
        <f>COUNTIFS('BIR Data Entry'!$B$2:$B$1001,AI143,'BIR Data Entry'!$Y$2:$Y$1001,"&gt;0")</f>
        <v>0</v>
      </c>
      <c r="AK143" s="1">
        <f>COUNTIFS('BIR Data Entry'!$B$2:$B$1001,AI143,'BIR Data Entry'!$V$2:$V$1001,"&gt;0")</f>
        <v>0</v>
      </c>
      <c r="AL143" s="1">
        <f>COUNTIFS('BIR Data Entry'!$B$2:$B$1001,AI143,'BIR Data Entry'!$Z$2:$Z$1001,"&gt;0")</f>
        <v>0</v>
      </c>
      <c r="AM143" s="312">
        <f t="shared" si="146"/>
        <v>0</v>
      </c>
      <c r="AN143" s="1">
        <f t="shared" si="147"/>
        <v>0</v>
      </c>
      <c r="AO143" s="1">
        <f t="shared" si="148"/>
        <v>0</v>
      </c>
      <c r="AP143" s="1">
        <f t="shared" si="149"/>
        <v>0</v>
      </c>
      <c r="AQ143" s="1" t="str">
        <f t="shared" si="150"/>
        <v/>
      </c>
    </row>
    <row r="144" spans="15:43" x14ac:dyDescent="0.25">
      <c r="O144" s="335">
        <f>'Child Enrollment'!B143</f>
        <v>0</v>
      </c>
      <c r="P144" s="25">
        <f>COUNTIFS('BIR Data Entry'!B:B,'Child Enrollment'!B143,'BIR Data Entry'!C:C,$P$2)</f>
        <v>0</v>
      </c>
      <c r="Q144" s="24">
        <f>COUNTIFS('BIR Data Entry'!B:B,'Child Enrollment'!B143,'BIR Data Entry'!C:C,$Q$2)</f>
        <v>0</v>
      </c>
      <c r="R144" s="24">
        <f>COUNTIFS('BIR Data Entry'!B:B,'Child Enrollment'!B143,'BIR Data Entry'!C:C,$R$2)</f>
        <v>0</v>
      </c>
      <c r="S144" s="24">
        <f>COUNTIFS('BIR Data Entry'!B:B,'Child Enrollment'!B143,'BIR Data Entry'!C:C,$S$2)</f>
        <v>0</v>
      </c>
      <c r="T144" s="24">
        <f>COUNTIFS('BIR Data Entry'!B:B,'Child Enrollment'!B143,'BIR Data Entry'!C:C,$T$2)</f>
        <v>0</v>
      </c>
      <c r="U144" s="24">
        <f>COUNTIFS('BIR Data Entry'!B:B,'Child Enrollment'!B143,'BIR Data Entry'!C:C,$U$2)</f>
        <v>0</v>
      </c>
      <c r="V144" s="24">
        <f>COUNTIFS('BIR Data Entry'!B:B,'Child Enrollment'!B143,'BIR Data Entry'!C:C,$V$2)</f>
        <v>0</v>
      </c>
      <c r="W144" s="24">
        <f>COUNTIFS('BIR Data Entry'!B:B,'Child Enrollment'!B143,'BIR Data Entry'!C:C,$W$2)</f>
        <v>0</v>
      </c>
      <c r="X144" s="24">
        <f>COUNTIFS('BIR Data Entry'!B:B,'Child Enrollment'!B143,'BIR Data Entry'!C:C,$X$2)</f>
        <v>0</v>
      </c>
      <c r="Y144" s="24">
        <f>COUNTIFS('BIR Data Entry'!B:B,'Child Enrollment'!B143,'BIR Data Entry'!C:C,$Y$2)</f>
        <v>0</v>
      </c>
      <c r="Z144" s="24">
        <f>COUNTIFS('BIR Data Entry'!B:B,'Child Enrollment'!B143,'BIR Data Entry'!C:C,$Z$2)</f>
        <v>0</v>
      </c>
      <c r="AA144" s="239">
        <f>COUNTIFS('BIR Data Entry'!B:B,'Child Enrollment'!B143,'BIR Data Entry'!C:C,$AA$2)</f>
        <v>0</v>
      </c>
      <c r="AB144" s="68">
        <f t="shared" si="144"/>
        <v>0</v>
      </c>
      <c r="AC144" s="249">
        <f>'Child Enrollment'!C143</f>
        <v>0</v>
      </c>
      <c r="AD144" s="1">
        <f>'Child Enrollment'!D143</f>
        <v>0</v>
      </c>
      <c r="AE144" s="249">
        <f>'Child Enrollment'!E143</f>
        <v>0</v>
      </c>
      <c r="AF144" s="249">
        <f>'Child Enrollment'!F143</f>
        <v>0</v>
      </c>
      <c r="AG144" s="249" t="str">
        <f>IF('Child Enrollment'!F143="Not Hispanic or Latino", 'Child Enrollment'!G143, "")</f>
        <v/>
      </c>
      <c r="AI144" s="310">
        <f t="shared" si="145"/>
        <v>0</v>
      </c>
      <c r="AJ144" s="1">
        <f>COUNTIFS('BIR Data Entry'!$B$2:$B$1001,AI144,'BIR Data Entry'!$Y$2:$Y$1001,"&gt;0")</f>
        <v>0</v>
      </c>
      <c r="AK144" s="1">
        <f>COUNTIFS('BIR Data Entry'!$B$2:$B$1001,AI144,'BIR Data Entry'!$V$2:$V$1001,"&gt;0")</f>
        <v>0</v>
      </c>
      <c r="AL144" s="1">
        <f>COUNTIFS('BIR Data Entry'!$B$2:$B$1001,AI144,'BIR Data Entry'!$Z$2:$Z$1001,"&gt;0")</f>
        <v>0</v>
      </c>
      <c r="AM144" s="312">
        <f t="shared" si="146"/>
        <v>0</v>
      </c>
      <c r="AN144" s="1">
        <f t="shared" si="147"/>
        <v>0</v>
      </c>
      <c r="AO144" s="1">
        <f t="shared" si="148"/>
        <v>0</v>
      </c>
      <c r="AP144" s="1">
        <f t="shared" si="149"/>
        <v>0</v>
      </c>
      <c r="AQ144" s="1" t="str">
        <f t="shared" si="150"/>
        <v/>
      </c>
    </row>
    <row r="145" spans="15:43" x14ac:dyDescent="0.25">
      <c r="O145" s="335">
        <f>'Child Enrollment'!B144</f>
        <v>0</v>
      </c>
      <c r="P145" s="25">
        <f>COUNTIFS('BIR Data Entry'!B:B,'Child Enrollment'!B144,'BIR Data Entry'!C:C,$P$2)</f>
        <v>0</v>
      </c>
      <c r="Q145" s="24">
        <f>COUNTIFS('BIR Data Entry'!B:B,'Child Enrollment'!B144,'BIR Data Entry'!C:C,$Q$2)</f>
        <v>0</v>
      </c>
      <c r="R145" s="24">
        <f>COUNTIFS('BIR Data Entry'!B:B,'Child Enrollment'!B144,'BIR Data Entry'!C:C,$R$2)</f>
        <v>0</v>
      </c>
      <c r="S145" s="24">
        <f>COUNTIFS('BIR Data Entry'!B:B,'Child Enrollment'!B144,'BIR Data Entry'!C:C,$S$2)</f>
        <v>0</v>
      </c>
      <c r="T145" s="24">
        <f>COUNTIFS('BIR Data Entry'!B:B,'Child Enrollment'!B144,'BIR Data Entry'!C:C,$T$2)</f>
        <v>0</v>
      </c>
      <c r="U145" s="24">
        <f>COUNTIFS('BIR Data Entry'!B:B,'Child Enrollment'!B144,'BIR Data Entry'!C:C,$U$2)</f>
        <v>0</v>
      </c>
      <c r="V145" s="24">
        <f>COUNTIFS('BIR Data Entry'!B:B,'Child Enrollment'!B144,'BIR Data Entry'!C:C,$V$2)</f>
        <v>0</v>
      </c>
      <c r="W145" s="24">
        <f>COUNTIFS('BIR Data Entry'!B:B,'Child Enrollment'!B144,'BIR Data Entry'!C:C,$W$2)</f>
        <v>0</v>
      </c>
      <c r="X145" s="24">
        <f>COUNTIFS('BIR Data Entry'!B:B,'Child Enrollment'!B144,'BIR Data Entry'!C:C,$X$2)</f>
        <v>0</v>
      </c>
      <c r="Y145" s="24">
        <f>COUNTIFS('BIR Data Entry'!B:B,'Child Enrollment'!B144,'BIR Data Entry'!C:C,$Y$2)</f>
        <v>0</v>
      </c>
      <c r="Z145" s="24">
        <f>COUNTIFS('BIR Data Entry'!B:B,'Child Enrollment'!B144,'BIR Data Entry'!C:C,$Z$2)</f>
        <v>0</v>
      </c>
      <c r="AA145" s="239">
        <f>COUNTIFS('BIR Data Entry'!B:B,'Child Enrollment'!B144,'BIR Data Entry'!C:C,$AA$2)</f>
        <v>0</v>
      </c>
      <c r="AB145" s="68">
        <f t="shared" si="144"/>
        <v>0</v>
      </c>
      <c r="AC145" s="249">
        <f>'Child Enrollment'!C144</f>
        <v>0</v>
      </c>
      <c r="AD145" s="1">
        <f>'Child Enrollment'!D144</f>
        <v>0</v>
      </c>
      <c r="AE145" s="249">
        <f>'Child Enrollment'!E144</f>
        <v>0</v>
      </c>
      <c r="AF145" s="249">
        <f>'Child Enrollment'!F144</f>
        <v>0</v>
      </c>
      <c r="AG145" s="249" t="str">
        <f>IF('Child Enrollment'!F144="Not Hispanic or Latino", 'Child Enrollment'!G144, "")</f>
        <v/>
      </c>
      <c r="AI145" s="310">
        <f t="shared" si="145"/>
        <v>0</v>
      </c>
      <c r="AJ145" s="1">
        <f>COUNTIFS('BIR Data Entry'!$B$2:$B$1001,AI145,'BIR Data Entry'!$Y$2:$Y$1001,"&gt;0")</f>
        <v>0</v>
      </c>
      <c r="AK145" s="1">
        <f>COUNTIFS('BIR Data Entry'!$B$2:$B$1001,AI145,'BIR Data Entry'!$V$2:$V$1001,"&gt;0")</f>
        <v>0</v>
      </c>
      <c r="AL145" s="1">
        <f>COUNTIFS('BIR Data Entry'!$B$2:$B$1001,AI145,'BIR Data Entry'!$Z$2:$Z$1001,"&gt;0")</f>
        <v>0</v>
      </c>
      <c r="AM145" s="312">
        <f t="shared" si="146"/>
        <v>0</v>
      </c>
      <c r="AN145" s="1">
        <f t="shared" si="147"/>
        <v>0</v>
      </c>
      <c r="AO145" s="1">
        <f t="shared" si="148"/>
        <v>0</v>
      </c>
      <c r="AP145" s="1">
        <f t="shared" si="149"/>
        <v>0</v>
      </c>
      <c r="AQ145" s="1" t="str">
        <f t="shared" si="150"/>
        <v/>
      </c>
    </row>
    <row r="146" spans="15:43" x14ac:dyDescent="0.25">
      <c r="O146" s="335">
        <f>'Child Enrollment'!B145</f>
        <v>0</v>
      </c>
      <c r="P146" s="25">
        <f>COUNTIFS('BIR Data Entry'!B:B,'Child Enrollment'!B145,'BIR Data Entry'!C:C,$P$2)</f>
        <v>0</v>
      </c>
      <c r="Q146" s="24">
        <f>COUNTIFS('BIR Data Entry'!B:B,'Child Enrollment'!B145,'BIR Data Entry'!C:C,$Q$2)</f>
        <v>0</v>
      </c>
      <c r="R146" s="24">
        <f>COUNTIFS('BIR Data Entry'!B:B,'Child Enrollment'!B145,'BIR Data Entry'!C:C,$R$2)</f>
        <v>0</v>
      </c>
      <c r="S146" s="24">
        <f>COUNTIFS('BIR Data Entry'!B:B,'Child Enrollment'!B145,'BIR Data Entry'!C:C,$S$2)</f>
        <v>0</v>
      </c>
      <c r="T146" s="24">
        <f>COUNTIFS('BIR Data Entry'!B:B,'Child Enrollment'!B145,'BIR Data Entry'!C:C,$T$2)</f>
        <v>0</v>
      </c>
      <c r="U146" s="24">
        <f>COUNTIFS('BIR Data Entry'!B:B,'Child Enrollment'!B145,'BIR Data Entry'!C:C,$U$2)</f>
        <v>0</v>
      </c>
      <c r="V146" s="24">
        <f>COUNTIFS('BIR Data Entry'!B:B,'Child Enrollment'!B145,'BIR Data Entry'!C:C,$V$2)</f>
        <v>0</v>
      </c>
      <c r="W146" s="24">
        <f>COUNTIFS('BIR Data Entry'!B:B,'Child Enrollment'!B145,'BIR Data Entry'!C:C,$W$2)</f>
        <v>0</v>
      </c>
      <c r="X146" s="24">
        <f>COUNTIFS('BIR Data Entry'!B:B,'Child Enrollment'!B145,'BIR Data Entry'!C:C,$X$2)</f>
        <v>0</v>
      </c>
      <c r="Y146" s="24">
        <f>COUNTIFS('BIR Data Entry'!B:B,'Child Enrollment'!B145,'BIR Data Entry'!C:C,$Y$2)</f>
        <v>0</v>
      </c>
      <c r="Z146" s="24">
        <f>COUNTIFS('BIR Data Entry'!B:B,'Child Enrollment'!B145,'BIR Data Entry'!C:C,$Z$2)</f>
        <v>0</v>
      </c>
      <c r="AA146" s="239">
        <f>COUNTIFS('BIR Data Entry'!B:B,'Child Enrollment'!B145,'BIR Data Entry'!C:C,$AA$2)</f>
        <v>0</v>
      </c>
      <c r="AB146" s="68">
        <f t="shared" si="144"/>
        <v>0</v>
      </c>
      <c r="AC146" s="249">
        <f>'Child Enrollment'!C145</f>
        <v>0</v>
      </c>
      <c r="AD146" s="1">
        <f>'Child Enrollment'!D145</f>
        <v>0</v>
      </c>
      <c r="AE146" s="249">
        <f>'Child Enrollment'!E145</f>
        <v>0</v>
      </c>
      <c r="AF146" s="249">
        <f>'Child Enrollment'!F145</f>
        <v>0</v>
      </c>
      <c r="AG146" s="249" t="str">
        <f>IF('Child Enrollment'!F145="Not Hispanic or Latino", 'Child Enrollment'!G145, "")</f>
        <v/>
      </c>
      <c r="AI146" s="310">
        <f t="shared" si="145"/>
        <v>0</v>
      </c>
      <c r="AJ146" s="1">
        <f>COUNTIFS('BIR Data Entry'!$B$2:$B$1001,AI146,'BIR Data Entry'!$Y$2:$Y$1001,"&gt;0")</f>
        <v>0</v>
      </c>
      <c r="AK146" s="1">
        <f>COUNTIFS('BIR Data Entry'!$B$2:$B$1001,AI146,'BIR Data Entry'!$V$2:$V$1001,"&gt;0")</f>
        <v>0</v>
      </c>
      <c r="AL146" s="1">
        <f>COUNTIFS('BIR Data Entry'!$B$2:$B$1001,AI146,'BIR Data Entry'!$Z$2:$Z$1001,"&gt;0")</f>
        <v>0</v>
      </c>
      <c r="AM146" s="312">
        <f t="shared" si="146"/>
        <v>0</v>
      </c>
      <c r="AN146" s="1">
        <f t="shared" si="147"/>
        <v>0</v>
      </c>
      <c r="AO146" s="1">
        <f t="shared" si="148"/>
        <v>0</v>
      </c>
      <c r="AP146" s="1">
        <f t="shared" si="149"/>
        <v>0</v>
      </c>
      <c r="AQ146" s="1" t="str">
        <f t="shared" si="150"/>
        <v/>
      </c>
    </row>
    <row r="147" spans="15:43" x14ac:dyDescent="0.25">
      <c r="O147" s="335">
        <f>'Child Enrollment'!B146</f>
        <v>0</v>
      </c>
      <c r="P147" s="25">
        <f>COUNTIFS('BIR Data Entry'!B:B,'Child Enrollment'!B146,'BIR Data Entry'!C:C,$P$2)</f>
        <v>0</v>
      </c>
      <c r="Q147" s="24">
        <f>COUNTIFS('BIR Data Entry'!B:B,'Child Enrollment'!B146,'BIR Data Entry'!C:C,$Q$2)</f>
        <v>0</v>
      </c>
      <c r="R147" s="24">
        <f>COUNTIFS('BIR Data Entry'!B:B,'Child Enrollment'!B146,'BIR Data Entry'!C:C,$R$2)</f>
        <v>0</v>
      </c>
      <c r="S147" s="24">
        <f>COUNTIFS('BIR Data Entry'!B:B,'Child Enrollment'!B146,'BIR Data Entry'!C:C,$S$2)</f>
        <v>0</v>
      </c>
      <c r="T147" s="24">
        <f>COUNTIFS('BIR Data Entry'!B:B,'Child Enrollment'!B146,'BIR Data Entry'!C:C,$T$2)</f>
        <v>0</v>
      </c>
      <c r="U147" s="24">
        <f>COUNTIFS('BIR Data Entry'!B:B,'Child Enrollment'!B146,'BIR Data Entry'!C:C,$U$2)</f>
        <v>0</v>
      </c>
      <c r="V147" s="24">
        <f>COUNTIFS('BIR Data Entry'!B:B,'Child Enrollment'!B146,'BIR Data Entry'!C:C,$V$2)</f>
        <v>0</v>
      </c>
      <c r="W147" s="24">
        <f>COUNTIFS('BIR Data Entry'!B:B,'Child Enrollment'!B146,'BIR Data Entry'!C:C,$W$2)</f>
        <v>0</v>
      </c>
      <c r="X147" s="24">
        <f>COUNTIFS('BIR Data Entry'!B:B,'Child Enrollment'!B146,'BIR Data Entry'!C:C,$X$2)</f>
        <v>0</v>
      </c>
      <c r="Y147" s="24">
        <f>COUNTIFS('BIR Data Entry'!B:B,'Child Enrollment'!B146,'BIR Data Entry'!C:C,$Y$2)</f>
        <v>0</v>
      </c>
      <c r="Z147" s="24">
        <f>COUNTIFS('BIR Data Entry'!B:B,'Child Enrollment'!B146,'BIR Data Entry'!C:C,$Z$2)</f>
        <v>0</v>
      </c>
      <c r="AA147" s="239">
        <f>COUNTIFS('BIR Data Entry'!B:B,'Child Enrollment'!B146,'BIR Data Entry'!C:C,$AA$2)</f>
        <v>0</v>
      </c>
      <c r="AB147" s="68">
        <f t="shared" si="144"/>
        <v>0</v>
      </c>
      <c r="AC147" s="249">
        <f>'Child Enrollment'!C146</f>
        <v>0</v>
      </c>
      <c r="AD147" s="1">
        <f>'Child Enrollment'!D146</f>
        <v>0</v>
      </c>
      <c r="AE147" s="249">
        <f>'Child Enrollment'!E146</f>
        <v>0</v>
      </c>
      <c r="AF147" s="249">
        <f>'Child Enrollment'!F146</f>
        <v>0</v>
      </c>
      <c r="AG147" s="249" t="str">
        <f>IF('Child Enrollment'!F146="Not Hispanic or Latino", 'Child Enrollment'!G146, "")</f>
        <v/>
      </c>
      <c r="AI147" s="310">
        <f t="shared" si="145"/>
        <v>0</v>
      </c>
      <c r="AJ147" s="1">
        <f>COUNTIFS('BIR Data Entry'!$B$2:$B$1001,AI147,'BIR Data Entry'!$Y$2:$Y$1001,"&gt;0")</f>
        <v>0</v>
      </c>
      <c r="AK147" s="1">
        <f>COUNTIFS('BIR Data Entry'!$B$2:$B$1001,AI147,'BIR Data Entry'!$V$2:$V$1001,"&gt;0")</f>
        <v>0</v>
      </c>
      <c r="AL147" s="1">
        <f>COUNTIFS('BIR Data Entry'!$B$2:$B$1001,AI147,'BIR Data Entry'!$Z$2:$Z$1001,"&gt;0")</f>
        <v>0</v>
      </c>
      <c r="AM147" s="312">
        <f t="shared" si="146"/>
        <v>0</v>
      </c>
      <c r="AN147" s="1">
        <f t="shared" si="147"/>
        <v>0</v>
      </c>
      <c r="AO147" s="1">
        <f t="shared" si="148"/>
        <v>0</v>
      </c>
      <c r="AP147" s="1">
        <f t="shared" si="149"/>
        <v>0</v>
      </c>
      <c r="AQ147" s="1" t="str">
        <f t="shared" si="150"/>
        <v/>
      </c>
    </row>
    <row r="148" spans="15:43" x14ac:dyDescent="0.25">
      <c r="O148" s="335">
        <f>'Child Enrollment'!B147</f>
        <v>0</v>
      </c>
      <c r="P148" s="25">
        <f>COUNTIFS('BIR Data Entry'!B:B,'Child Enrollment'!B147,'BIR Data Entry'!C:C,$P$2)</f>
        <v>0</v>
      </c>
      <c r="Q148" s="24">
        <f>COUNTIFS('BIR Data Entry'!B:B,'Child Enrollment'!B147,'BIR Data Entry'!C:C,$Q$2)</f>
        <v>0</v>
      </c>
      <c r="R148" s="24">
        <f>COUNTIFS('BIR Data Entry'!B:B,'Child Enrollment'!B147,'BIR Data Entry'!C:C,$R$2)</f>
        <v>0</v>
      </c>
      <c r="S148" s="24">
        <f>COUNTIFS('BIR Data Entry'!B:B,'Child Enrollment'!B147,'BIR Data Entry'!C:C,$S$2)</f>
        <v>0</v>
      </c>
      <c r="T148" s="24">
        <f>COUNTIFS('BIR Data Entry'!B:B,'Child Enrollment'!B147,'BIR Data Entry'!C:C,$T$2)</f>
        <v>0</v>
      </c>
      <c r="U148" s="24">
        <f>COUNTIFS('BIR Data Entry'!B:B,'Child Enrollment'!B147,'BIR Data Entry'!C:C,$U$2)</f>
        <v>0</v>
      </c>
      <c r="V148" s="24">
        <f>COUNTIFS('BIR Data Entry'!B:B,'Child Enrollment'!B147,'BIR Data Entry'!C:C,$V$2)</f>
        <v>0</v>
      </c>
      <c r="W148" s="24">
        <f>COUNTIFS('BIR Data Entry'!B:B,'Child Enrollment'!B147,'BIR Data Entry'!C:C,$W$2)</f>
        <v>0</v>
      </c>
      <c r="X148" s="24">
        <f>COUNTIFS('BIR Data Entry'!B:B,'Child Enrollment'!B147,'BIR Data Entry'!C:C,$X$2)</f>
        <v>0</v>
      </c>
      <c r="Y148" s="24">
        <f>COUNTIFS('BIR Data Entry'!B:B,'Child Enrollment'!B147,'BIR Data Entry'!C:C,$Y$2)</f>
        <v>0</v>
      </c>
      <c r="Z148" s="24">
        <f>COUNTIFS('BIR Data Entry'!B:B,'Child Enrollment'!B147,'BIR Data Entry'!C:C,$Z$2)</f>
        <v>0</v>
      </c>
      <c r="AA148" s="239">
        <f>COUNTIFS('BIR Data Entry'!B:B,'Child Enrollment'!B147,'BIR Data Entry'!C:C,$AA$2)</f>
        <v>0</v>
      </c>
      <c r="AB148" s="68">
        <f t="shared" si="144"/>
        <v>0</v>
      </c>
      <c r="AC148" s="249">
        <f>'Child Enrollment'!C147</f>
        <v>0</v>
      </c>
      <c r="AD148" s="1">
        <f>'Child Enrollment'!D147</f>
        <v>0</v>
      </c>
      <c r="AE148" s="249">
        <f>'Child Enrollment'!E147</f>
        <v>0</v>
      </c>
      <c r="AF148" s="249">
        <f>'Child Enrollment'!F147</f>
        <v>0</v>
      </c>
      <c r="AG148" s="249" t="str">
        <f>IF('Child Enrollment'!F147="Not Hispanic or Latino", 'Child Enrollment'!G147, "")</f>
        <v/>
      </c>
      <c r="AI148" s="310">
        <f t="shared" si="145"/>
        <v>0</v>
      </c>
      <c r="AJ148" s="1">
        <f>COUNTIFS('BIR Data Entry'!$B$2:$B$1001,AI148,'BIR Data Entry'!$Y$2:$Y$1001,"&gt;0")</f>
        <v>0</v>
      </c>
      <c r="AK148" s="1">
        <f>COUNTIFS('BIR Data Entry'!$B$2:$B$1001,AI148,'BIR Data Entry'!$V$2:$V$1001,"&gt;0")</f>
        <v>0</v>
      </c>
      <c r="AL148" s="1">
        <f>COUNTIFS('BIR Data Entry'!$B$2:$B$1001,AI148,'BIR Data Entry'!$Z$2:$Z$1001,"&gt;0")</f>
        <v>0</v>
      </c>
      <c r="AM148" s="312">
        <f t="shared" si="146"/>
        <v>0</v>
      </c>
      <c r="AN148" s="1">
        <f t="shared" si="147"/>
        <v>0</v>
      </c>
      <c r="AO148" s="1">
        <f t="shared" si="148"/>
        <v>0</v>
      </c>
      <c r="AP148" s="1">
        <f t="shared" si="149"/>
        <v>0</v>
      </c>
      <c r="AQ148" s="1" t="str">
        <f t="shared" si="150"/>
        <v/>
      </c>
    </row>
    <row r="149" spans="15:43" x14ac:dyDescent="0.25">
      <c r="O149" s="335">
        <f>'Child Enrollment'!B148</f>
        <v>0</v>
      </c>
      <c r="P149" s="25">
        <f>COUNTIFS('BIR Data Entry'!B:B,'Child Enrollment'!B148,'BIR Data Entry'!C:C,$P$2)</f>
        <v>0</v>
      </c>
      <c r="Q149" s="24">
        <f>COUNTIFS('BIR Data Entry'!B:B,'Child Enrollment'!B148,'BIR Data Entry'!C:C,$Q$2)</f>
        <v>0</v>
      </c>
      <c r="R149" s="24">
        <f>COUNTIFS('BIR Data Entry'!B:B,'Child Enrollment'!B148,'BIR Data Entry'!C:C,$R$2)</f>
        <v>0</v>
      </c>
      <c r="S149" s="24">
        <f>COUNTIFS('BIR Data Entry'!B:B,'Child Enrollment'!B148,'BIR Data Entry'!C:C,$S$2)</f>
        <v>0</v>
      </c>
      <c r="T149" s="24">
        <f>COUNTIFS('BIR Data Entry'!B:B,'Child Enrollment'!B148,'BIR Data Entry'!C:C,$T$2)</f>
        <v>0</v>
      </c>
      <c r="U149" s="24">
        <f>COUNTIFS('BIR Data Entry'!B:B,'Child Enrollment'!B148,'BIR Data Entry'!C:C,$U$2)</f>
        <v>0</v>
      </c>
      <c r="V149" s="24">
        <f>COUNTIFS('BIR Data Entry'!B:B,'Child Enrollment'!B148,'BIR Data Entry'!C:C,$V$2)</f>
        <v>0</v>
      </c>
      <c r="W149" s="24">
        <f>COUNTIFS('BIR Data Entry'!B:B,'Child Enrollment'!B148,'BIR Data Entry'!C:C,$W$2)</f>
        <v>0</v>
      </c>
      <c r="X149" s="24">
        <f>COUNTIFS('BIR Data Entry'!B:B,'Child Enrollment'!B148,'BIR Data Entry'!C:C,$X$2)</f>
        <v>0</v>
      </c>
      <c r="Y149" s="24">
        <f>COUNTIFS('BIR Data Entry'!B:B,'Child Enrollment'!B148,'BIR Data Entry'!C:C,$Y$2)</f>
        <v>0</v>
      </c>
      <c r="Z149" s="24">
        <f>COUNTIFS('BIR Data Entry'!B:B,'Child Enrollment'!B148,'BIR Data Entry'!C:C,$Z$2)</f>
        <v>0</v>
      </c>
      <c r="AA149" s="239">
        <f>COUNTIFS('BIR Data Entry'!B:B,'Child Enrollment'!B148,'BIR Data Entry'!C:C,$AA$2)</f>
        <v>0</v>
      </c>
      <c r="AB149" s="68">
        <f t="shared" si="144"/>
        <v>0</v>
      </c>
      <c r="AC149" s="249">
        <f>'Child Enrollment'!C148</f>
        <v>0</v>
      </c>
      <c r="AD149" s="1">
        <f>'Child Enrollment'!D148</f>
        <v>0</v>
      </c>
      <c r="AE149" s="249">
        <f>'Child Enrollment'!E148</f>
        <v>0</v>
      </c>
      <c r="AF149" s="249">
        <f>'Child Enrollment'!F148</f>
        <v>0</v>
      </c>
      <c r="AG149" s="249" t="str">
        <f>IF('Child Enrollment'!F148="Not Hispanic or Latino", 'Child Enrollment'!G148, "")</f>
        <v/>
      </c>
      <c r="AI149" s="310">
        <f t="shared" si="145"/>
        <v>0</v>
      </c>
      <c r="AJ149" s="1">
        <f>COUNTIFS('BIR Data Entry'!$B$2:$B$1001,AI149,'BIR Data Entry'!$Y$2:$Y$1001,"&gt;0")</f>
        <v>0</v>
      </c>
      <c r="AK149" s="1">
        <f>COUNTIFS('BIR Data Entry'!$B$2:$B$1001,AI149,'BIR Data Entry'!$V$2:$V$1001,"&gt;0")</f>
        <v>0</v>
      </c>
      <c r="AL149" s="1">
        <f>COUNTIFS('BIR Data Entry'!$B$2:$B$1001,AI149,'BIR Data Entry'!$Z$2:$Z$1001,"&gt;0")</f>
        <v>0</v>
      </c>
      <c r="AM149" s="312">
        <f t="shared" si="146"/>
        <v>0</v>
      </c>
      <c r="AN149" s="1">
        <f t="shared" si="147"/>
        <v>0</v>
      </c>
      <c r="AO149" s="1">
        <f t="shared" si="148"/>
        <v>0</v>
      </c>
      <c r="AP149" s="1">
        <f t="shared" si="149"/>
        <v>0</v>
      </c>
      <c r="AQ149" s="1" t="str">
        <f t="shared" si="150"/>
        <v/>
      </c>
    </row>
    <row r="150" spans="15:43" x14ac:dyDescent="0.25">
      <c r="O150" s="335">
        <f>'Child Enrollment'!B149</f>
        <v>0</v>
      </c>
      <c r="P150" s="25">
        <f>COUNTIFS('BIR Data Entry'!B:B,'Child Enrollment'!B149,'BIR Data Entry'!C:C,$P$2)</f>
        <v>0</v>
      </c>
      <c r="Q150" s="24">
        <f>COUNTIFS('BIR Data Entry'!B:B,'Child Enrollment'!B149,'BIR Data Entry'!C:C,$Q$2)</f>
        <v>0</v>
      </c>
      <c r="R150" s="24">
        <f>COUNTIFS('BIR Data Entry'!B:B,'Child Enrollment'!B149,'BIR Data Entry'!C:C,$R$2)</f>
        <v>0</v>
      </c>
      <c r="S150" s="24">
        <f>COUNTIFS('BIR Data Entry'!B:B,'Child Enrollment'!B149,'BIR Data Entry'!C:C,$S$2)</f>
        <v>0</v>
      </c>
      <c r="T150" s="24">
        <f>COUNTIFS('BIR Data Entry'!B:B,'Child Enrollment'!B149,'BIR Data Entry'!C:C,$T$2)</f>
        <v>0</v>
      </c>
      <c r="U150" s="24">
        <f>COUNTIFS('BIR Data Entry'!B:B,'Child Enrollment'!B149,'BIR Data Entry'!C:C,$U$2)</f>
        <v>0</v>
      </c>
      <c r="V150" s="24">
        <f>COUNTIFS('BIR Data Entry'!B:B,'Child Enrollment'!B149,'BIR Data Entry'!C:C,$V$2)</f>
        <v>0</v>
      </c>
      <c r="W150" s="24">
        <f>COUNTIFS('BIR Data Entry'!B:B,'Child Enrollment'!B149,'BIR Data Entry'!C:C,$W$2)</f>
        <v>0</v>
      </c>
      <c r="X150" s="24">
        <f>COUNTIFS('BIR Data Entry'!B:B,'Child Enrollment'!B149,'BIR Data Entry'!C:C,$X$2)</f>
        <v>0</v>
      </c>
      <c r="Y150" s="24">
        <f>COUNTIFS('BIR Data Entry'!B:B,'Child Enrollment'!B149,'BIR Data Entry'!C:C,$Y$2)</f>
        <v>0</v>
      </c>
      <c r="Z150" s="24">
        <f>COUNTIFS('BIR Data Entry'!B:B,'Child Enrollment'!B149,'BIR Data Entry'!C:C,$Z$2)</f>
        <v>0</v>
      </c>
      <c r="AA150" s="239">
        <f>COUNTIFS('BIR Data Entry'!B:B,'Child Enrollment'!B149,'BIR Data Entry'!C:C,$AA$2)</f>
        <v>0</v>
      </c>
      <c r="AB150" s="68">
        <f t="shared" si="144"/>
        <v>0</v>
      </c>
      <c r="AC150" s="249">
        <f>'Child Enrollment'!C149</f>
        <v>0</v>
      </c>
      <c r="AD150" s="1">
        <f>'Child Enrollment'!D149</f>
        <v>0</v>
      </c>
      <c r="AE150" s="249">
        <f>'Child Enrollment'!E149</f>
        <v>0</v>
      </c>
      <c r="AF150" s="249">
        <f>'Child Enrollment'!F149</f>
        <v>0</v>
      </c>
      <c r="AG150" s="249" t="str">
        <f>IF('Child Enrollment'!F149="Not Hispanic or Latino", 'Child Enrollment'!G149, "")</f>
        <v/>
      </c>
      <c r="AI150" s="310">
        <f t="shared" si="145"/>
        <v>0</v>
      </c>
      <c r="AJ150" s="1">
        <f>COUNTIFS('BIR Data Entry'!$B$2:$B$1001,AI150,'BIR Data Entry'!$Y$2:$Y$1001,"&gt;0")</f>
        <v>0</v>
      </c>
      <c r="AK150" s="1">
        <f>COUNTIFS('BIR Data Entry'!$B$2:$B$1001,AI150,'BIR Data Entry'!$V$2:$V$1001,"&gt;0")</f>
        <v>0</v>
      </c>
      <c r="AL150" s="1">
        <f>COUNTIFS('BIR Data Entry'!$B$2:$B$1001,AI150,'BIR Data Entry'!$Z$2:$Z$1001,"&gt;0")</f>
        <v>0</v>
      </c>
      <c r="AM150" s="312">
        <f t="shared" si="146"/>
        <v>0</v>
      </c>
      <c r="AN150" s="1">
        <f t="shared" si="147"/>
        <v>0</v>
      </c>
      <c r="AO150" s="1">
        <f t="shared" si="148"/>
        <v>0</v>
      </c>
      <c r="AP150" s="1">
        <f t="shared" si="149"/>
        <v>0</v>
      </c>
      <c r="AQ150" s="1" t="str">
        <f t="shared" si="150"/>
        <v/>
      </c>
    </row>
    <row r="151" spans="15:43" x14ac:dyDescent="0.25">
      <c r="O151" s="335">
        <f>'Child Enrollment'!B150</f>
        <v>0</v>
      </c>
      <c r="P151" s="25">
        <f>COUNTIFS('BIR Data Entry'!B:B,'Child Enrollment'!B150,'BIR Data Entry'!C:C,$P$2)</f>
        <v>0</v>
      </c>
      <c r="Q151" s="24">
        <f>COUNTIFS('BIR Data Entry'!B:B,'Child Enrollment'!B150,'BIR Data Entry'!C:C,$Q$2)</f>
        <v>0</v>
      </c>
      <c r="R151" s="24">
        <f>COUNTIFS('BIR Data Entry'!B:B,'Child Enrollment'!B150,'BIR Data Entry'!C:C,$R$2)</f>
        <v>0</v>
      </c>
      <c r="S151" s="24">
        <f>COUNTIFS('BIR Data Entry'!B:B,'Child Enrollment'!B150,'BIR Data Entry'!C:C,$S$2)</f>
        <v>0</v>
      </c>
      <c r="T151" s="24">
        <f>COUNTIFS('BIR Data Entry'!B:B,'Child Enrollment'!B150,'BIR Data Entry'!C:C,$T$2)</f>
        <v>0</v>
      </c>
      <c r="U151" s="24">
        <f>COUNTIFS('BIR Data Entry'!B:B,'Child Enrollment'!B150,'BIR Data Entry'!C:C,$U$2)</f>
        <v>0</v>
      </c>
      <c r="V151" s="24">
        <f>COUNTIFS('BIR Data Entry'!B:B,'Child Enrollment'!B150,'BIR Data Entry'!C:C,$V$2)</f>
        <v>0</v>
      </c>
      <c r="W151" s="24">
        <f>COUNTIFS('BIR Data Entry'!B:B,'Child Enrollment'!B150,'BIR Data Entry'!C:C,$W$2)</f>
        <v>0</v>
      </c>
      <c r="X151" s="24">
        <f>COUNTIFS('BIR Data Entry'!B:B,'Child Enrollment'!B150,'BIR Data Entry'!C:C,$X$2)</f>
        <v>0</v>
      </c>
      <c r="Y151" s="24">
        <f>COUNTIFS('BIR Data Entry'!B:B,'Child Enrollment'!B150,'BIR Data Entry'!C:C,$Y$2)</f>
        <v>0</v>
      </c>
      <c r="Z151" s="24">
        <f>COUNTIFS('BIR Data Entry'!B:B,'Child Enrollment'!B150,'BIR Data Entry'!C:C,$Z$2)</f>
        <v>0</v>
      </c>
      <c r="AA151" s="239">
        <f>COUNTIFS('BIR Data Entry'!B:B,'Child Enrollment'!B150,'BIR Data Entry'!C:C,$AA$2)</f>
        <v>0</v>
      </c>
      <c r="AB151" s="68">
        <f t="shared" si="144"/>
        <v>0</v>
      </c>
      <c r="AC151" s="249">
        <f>'Child Enrollment'!C150</f>
        <v>0</v>
      </c>
      <c r="AD151" s="1">
        <f>'Child Enrollment'!D150</f>
        <v>0</v>
      </c>
      <c r="AE151" s="249">
        <f>'Child Enrollment'!E150</f>
        <v>0</v>
      </c>
      <c r="AF151" s="249">
        <f>'Child Enrollment'!F150</f>
        <v>0</v>
      </c>
      <c r="AG151" s="249" t="str">
        <f>IF('Child Enrollment'!F150="Not Hispanic or Latino", 'Child Enrollment'!G150, "")</f>
        <v/>
      </c>
      <c r="AI151" s="310">
        <f t="shared" si="145"/>
        <v>0</v>
      </c>
      <c r="AJ151" s="1">
        <f>COUNTIFS('BIR Data Entry'!$B$2:$B$1001,AI151,'BIR Data Entry'!$Y$2:$Y$1001,"&gt;0")</f>
        <v>0</v>
      </c>
      <c r="AK151" s="1">
        <f>COUNTIFS('BIR Data Entry'!$B$2:$B$1001,AI151,'BIR Data Entry'!$V$2:$V$1001,"&gt;0")</f>
        <v>0</v>
      </c>
      <c r="AL151" s="1">
        <f>COUNTIFS('BIR Data Entry'!$B$2:$B$1001,AI151,'BIR Data Entry'!$Z$2:$Z$1001,"&gt;0")</f>
        <v>0</v>
      </c>
      <c r="AM151" s="312">
        <f t="shared" si="146"/>
        <v>0</v>
      </c>
      <c r="AN151" s="1">
        <f t="shared" si="147"/>
        <v>0</v>
      </c>
      <c r="AO151" s="1">
        <f t="shared" si="148"/>
        <v>0</v>
      </c>
      <c r="AP151" s="1">
        <f t="shared" si="149"/>
        <v>0</v>
      </c>
      <c r="AQ151" s="1" t="str">
        <f t="shared" si="150"/>
        <v/>
      </c>
    </row>
    <row r="152" spans="15:43" x14ac:dyDescent="0.25">
      <c r="O152" s="335">
        <f>'Child Enrollment'!B151</f>
        <v>0</v>
      </c>
      <c r="P152" s="25">
        <f>COUNTIFS('BIR Data Entry'!B:B,'Child Enrollment'!B151,'BIR Data Entry'!C:C,$P$2)</f>
        <v>0</v>
      </c>
      <c r="Q152" s="24">
        <f>COUNTIFS('BIR Data Entry'!B:B,'Child Enrollment'!B151,'BIR Data Entry'!C:C,$Q$2)</f>
        <v>0</v>
      </c>
      <c r="R152" s="24">
        <f>COUNTIFS('BIR Data Entry'!B:B,'Child Enrollment'!B151,'BIR Data Entry'!C:C,$R$2)</f>
        <v>0</v>
      </c>
      <c r="S152" s="24">
        <f>COUNTIFS('BIR Data Entry'!B:B,'Child Enrollment'!B151,'BIR Data Entry'!C:C,$S$2)</f>
        <v>0</v>
      </c>
      <c r="T152" s="24">
        <f>COUNTIFS('BIR Data Entry'!B:B,'Child Enrollment'!B151,'BIR Data Entry'!C:C,$T$2)</f>
        <v>0</v>
      </c>
      <c r="U152" s="24">
        <f>COUNTIFS('BIR Data Entry'!B:B,'Child Enrollment'!B151,'BIR Data Entry'!C:C,$U$2)</f>
        <v>0</v>
      </c>
      <c r="V152" s="24">
        <f>COUNTIFS('BIR Data Entry'!B:B,'Child Enrollment'!B151,'BIR Data Entry'!C:C,$V$2)</f>
        <v>0</v>
      </c>
      <c r="W152" s="24">
        <f>COUNTIFS('BIR Data Entry'!B:B,'Child Enrollment'!B151,'BIR Data Entry'!C:C,$W$2)</f>
        <v>0</v>
      </c>
      <c r="X152" s="24">
        <f>COUNTIFS('BIR Data Entry'!B:B,'Child Enrollment'!B151,'BIR Data Entry'!C:C,$X$2)</f>
        <v>0</v>
      </c>
      <c r="Y152" s="24">
        <f>COUNTIFS('BIR Data Entry'!B:B,'Child Enrollment'!B151,'BIR Data Entry'!C:C,$Y$2)</f>
        <v>0</v>
      </c>
      <c r="Z152" s="24">
        <f>COUNTIFS('BIR Data Entry'!B:B,'Child Enrollment'!B151,'BIR Data Entry'!C:C,$Z$2)</f>
        <v>0</v>
      </c>
      <c r="AA152" s="239">
        <f>COUNTIFS('BIR Data Entry'!B:B,'Child Enrollment'!B151,'BIR Data Entry'!C:C,$AA$2)</f>
        <v>0</v>
      </c>
      <c r="AB152" s="68">
        <f t="shared" si="144"/>
        <v>0</v>
      </c>
      <c r="AC152" s="249">
        <f>'Child Enrollment'!C151</f>
        <v>0</v>
      </c>
      <c r="AD152" s="1">
        <f>'Child Enrollment'!D151</f>
        <v>0</v>
      </c>
      <c r="AE152" s="249">
        <f>'Child Enrollment'!E151</f>
        <v>0</v>
      </c>
      <c r="AF152" s="249">
        <f>'Child Enrollment'!F151</f>
        <v>0</v>
      </c>
      <c r="AG152" s="249" t="str">
        <f>IF('Child Enrollment'!F151="Not Hispanic or Latino", 'Child Enrollment'!G151, "")</f>
        <v/>
      </c>
      <c r="AI152" s="310">
        <f t="shared" si="145"/>
        <v>0</v>
      </c>
      <c r="AJ152" s="1">
        <f>COUNTIFS('BIR Data Entry'!$B$2:$B$1001,AI152,'BIR Data Entry'!$Y$2:$Y$1001,"&gt;0")</f>
        <v>0</v>
      </c>
      <c r="AK152" s="1">
        <f>COUNTIFS('BIR Data Entry'!$B$2:$B$1001,AI152,'BIR Data Entry'!$V$2:$V$1001,"&gt;0")</f>
        <v>0</v>
      </c>
      <c r="AL152" s="1">
        <f>COUNTIFS('BIR Data Entry'!$B$2:$B$1001,AI152,'BIR Data Entry'!$Z$2:$Z$1001,"&gt;0")</f>
        <v>0</v>
      </c>
      <c r="AM152" s="312">
        <f t="shared" si="146"/>
        <v>0</v>
      </c>
      <c r="AN152" s="1">
        <f t="shared" si="147"/>
        <v>0</v>
      </c>
      <c r="AO152" s="1">
        <f t="shared" si="148"/>
        <v>0</v>
      </c>
      <c r="AP152" s="1">
        <f t="shared" si="149"/>
        <v>0</v>
      </c>
      <c r="AQ152" s="1" t="str">
        <f t="shared" si="150"/>
        <v/>
      </c>
    </row>
    <row r="153" spans="15:43" x14ac:dyDescent="0.25">
      <c r="O153" s="335">
        <f>'Child Enrollment'!B152</f>
        <v>0</v>
      </c>
      <c r="P153" s="25">
        <f>COUNTIFS('BIR Data Entry'!B:B,'Child Enrollment'!B152,'BIR Data Entry'!C:C,$P$2)</f>
        <v>0</v>
      </c>
      <c r="Q153" s="24">
        <f>COUNTIFS('BIR Data Entry'!B:B,'Child Enrollment'!B152,'BIR Data Entry'!C:C,$Q$2)</f>
        <v>0</v>
      </c>
      <c r="R153" s="24">
        <f>COUNTIFS('BIR Data Entry'!B:B,'Child Enrollment'!B152,'BIR Data Entry'!C:C,$R$2)</f>
        <v>0</v>
      </c>
      <c r="S153" s="24">
        <f>COUNTIFS('BIR Data Entry'!B:B,'Child Enrollment'!B152,'BIR Data Entry'!C:C,$S$2)</f>
        <v>0</v>
      </c>
      <c r="T153" s="24">
        <f>COUNTIFS('BIR Data Entry'!B:B,'Child Enrollment'!B152,'BIR Data Entry'!C:C,$T$2)</f>
        <v>0</v>
      </c>
      <c r="U153" s="24">
        <f>COUNTIFS('BIR Data Entry'!B:B,'Child Enrollment'!B152,'BIR Data Entry'!C:C,$U$2)</f>
        <v>0</v>
      </c>
      <c r="V153" s="24">
        <f>COUNTIFS('BIR Data Entry'!B:B,'Child Enrollment'!B152,'BIR Data Entry'!C:C,$V$2)</f>
        <v>0</v>
      </c>
      <c r="W153" s="24">
        <f>COUNTIFS('BIR Data Entry'!B:B,'Child Enrollment'!B152,'BIR Data Entry'!C:C,$W$2)</f>
        <v>0</v>
      </c>
      <c r="X153" s="24">
        <f>COUNTIFS('BIR Data Entry'!B:B,'Child Enrollment'!B152,'BIR Data Entry'!C:C,$X$2)</f>
        <v>0</v>
      </c>
      <c r="Y153" s="24">
        <f>COUNTIFS('BIR Data Entry'!B:B,'Child Enrollment'!B152,'BIR Data Entry'!C:C,$Y$2)</f>
        <v>0</v>
      </c>
      <c r="Z153" s="24">
        <f>COUNTIFS('BIR Data Entry'!B:B,'Child Enrollment'!B152,'BIR Data Entry'!C:C,$Z$2)</f>
        <v>0</v>
      </c>
      <c r="AA153" s="239">
        <f>COUNTIFS('BIR Data Entry'!B:B,'Child Enrollment'!B152,'BIR Data Entry'!C:C,$AA$2)</f>
        <v>0</v>
      </c>
      <c r="AB153" s="68">
        <f t="shared" si="144"/>
        <v>0</v>
      </c>
      <c r="AC153" s="249">
        <f>'Child Enrollment'!C152</f>
        <v>0</v>
      </c>
      <c r="AD153" s="1">
        <f>'Child Enrollment'!D152</f>
        <v>0</v>
      </c>
      <c r="AE153" s="249">
        <f>'Child Enrollment'!E152</f>
        <v>0</v>
      </c>
      <c r="AF153" s="249">
        <f>'Child Enrollment'!F152</f>
        <v>0</v>
      </c>
      <c r="AG153" s="249" t="str">
        <f>IF('Child Enrollment'!F152="Not Hispanic or Latino", 'Child Enrollment'!G152, "")</f>
        <v/>
      </c>
      <c r="AI153" s="310">
        <f t="shared" si="145"/>
        <v>0</v>
      </c>
      <c r="AJ153" s="1">
        <f>COUNTIFS('BIR Data Entry'!$B$2:$B$1001,AI153,'BIR Data Entry'!$Y$2:$Y$1001,"&gt;0")</f>
        <v>0</v>
      </c>
      <c r="AK153" s="1">
        <f>COUNTIFS('BIR Data Entry'!$B$2:$B$1001,AI153,'BIR Data Entry'!$V$2:$V$1001,"&gt;0")</f>
        <v>0</v>
      </c>
      <c r="AL153" s="1">
        <f>COUNTIFS('BIR Data Entry'!$B$2:$B$1001,AI153,'BIR Data Entry'!$Z$2:$Z$1001,"&gt;0")</f>
        <v>0</v>
      </c>
      <c r="AM153" s="312">
        <f t="shared" si="146"/>
        <v>0</v>
      </c>
      <c r="AN153" s="1">
        <f t="shared" si="147"/>
        <v>0</v>
      </c>
      <c r="AO153" s="1">
        <f t="shared" si="148"/>
        <v>0</v>
      </c>
      <c r="AP153" s="1">
        <f t="shared" si="149"/>
        <v>0</v>
      </c>
      <c r="AQ153" s="1" t="str">
        <f t="shared" si="150"/>
        <v/>
      </c>
    </row>
    <row r="154" spans="15:43" x14ac:dyDescent="0.25">
      <c r="O154" s="335">
        <f>'Child Enrollment'!B153</f>
        <v>0</v>
      </c>
      <c r="P154" s="25">
        <f>COUNTIFS('BIR Data Entry'!B:B,'Child Enrollment'!B153,'BIR Data Entry'!C:C,$P$2)</f>
        <v>0</v>
      </c>
      <c r="Q154" s="24">
        <f>COUNTIFS('BIR Data Entry'!B:B,'Child Enrollment'!B153,'BIR Data Entry'!C:C,$Q$2)</f>
        <v>0</v>
      </c>
      <c r="R154" s="24">
        <f>COUNTIFS('BIR Data Entry'!B:B,'Child Enrollment'!B153,'BIR Data Entry'!C:C,$R$2)</f>
        <v>0</v>
      </c>
      <c r="S154" s="24">
        <f>COUNTIFS('BIR Data Entry'!B:B,'Child Enrollment'!B153,'BIR Data Entry'!C:C,$S$2)</f>
        <v>0</v>
      </c>
      <c r="T154" s="24">
        <f>COUNTIFS('BIR Data Entry'!B:B,'Child Enrollment'!B153,'BIR Data Entry'!C:C,$T$2)</f>
        <v>0</v>
      </c>
      <c r="U154" s="24">
        <f>COUNTIFS('BIR Data Entry'!B:B,'Child Enrollment'!B153,'BIR Data Entry'!C:C,$U$2)</f>
        <v>0</v>
      </c>
      <c r="V154" s="24">
        <f>COUNTIFS('BIR Data Entry'!B:B,'Child Enrollment'!B153,'BIR Data Entry'!C:C,$V$2)</f>
        <v>0</v>
      </c>
      <c r="W154" s="24">
        <f>COUNTIFS('BIR Data Entry'!B:B,'Child Enrollment'!B153,'BIR Data Entry'!C:C,$W$2)</f>
        <v>0</v>
      </c>
      <c r="X154" s="24">
        <f>COUNTIFS('BIR Data Entry'!B:B,'Child Enrollment'!B153,'BIR Data Entry'!C:C,$X$2)</f>
        <v>0</v>
      </c>
      <c r="Y154" s="24">
        <f>COUNTIFS('BIR Data Entry'!B:B,'Child Enrollment'!B153,'BIR Data Entry'!C:C,$Y$2)</f>
        <v>0</v>
      </c>
      <c r="Z154" s="24">
        <f>COUNTIFS('BIR Data Entry'!B:B,'Child Enrollment'!B153,'BIR Data Entry'!C:C,$Z$2)</f>
        <v>0</v>
      </c>
      <c r="AA154" s="239">
        <f>COUNTIFS('BIR Data Entry'!B:B,'Child Enrollment'!B153,'BIR Data Entry'!C:C,$AA$2)</f>
        <v>0</v>
      </c>
      <c r="AB154" s="68">
        <f t="shared" si="144"/>
        <v>0</v>
      </c>
      <c r="AC154" s="249">
        <f>'Child Enrollment'!C153</f>
        <v>0</v>
      </c>
      <c r="AD154" s="1">
        <f>'Child Enrollment'!D153</f>
        <v>0</v>
      </c>
      <c r="AE154" s="249">
        <f>'Child Enrollment'!E153</f>
        <v>0</v>
      </c>
      <c r="AF154" s="249">
        <f>'Child Enrollment'!F153</f>
        <v>0</v>
      </c>
      <c r="AG154" s="249" t="str">
        <f>IF('Child Enrollment'!F153="Not Hispanic or Latino", 'Child Enrollment'!G153, "")</f>
        <v/>
      </c>
      <c r="AI154" s="310">
        <f t="shared" si="145"/>
        <v>0</v>
      </c>
      <c r="AJ154" s="1">
        <f>COUNTIFS('BIR Data Entry'!$B$2:$B$1001,AI154,'BIR Data Entry'!$Y$2:$Y$1001,"&gt;0")</f>
        <v>0</v>
      </c>
      <c r="AK154" s="1">
        <f>COUNTIFS('BIR Data Entry'!$B$2:$B$1001,AI154,'BIR Data Entry'!$V$2:$V$1001,"&gt;0")</f>
        <v>0</v>
      </c>
      <c r="AL154" s="1">
        <f>COUNTIFS('BIR Data Entry'!$B$2:$B$1001,AI154,'BIR Data Entry'!$Z$2:$Z$1001,"&gt;0")</f>
        <v>0</v>
      </c>
      <c r="AM154" s="312">
        <f t="shared" si="146"/>
        <v>0</v>
      </c>
      <c r="AN154" s="1">
        <f t="shared" si="147"/>
        <v>0</v>
      </c>
      <c r="AO154" s="1">
        <f t="shared" si="148"/>
        <v>0</v>
      </c>
      <c r="AP154" s="1">
        <f t="shared" si="149"/>
        <v>0</v>
      </c>
      <c r="AQ154" s="1" t="str">
        <f t="shared" si="150"/>
        <v/>
      </c>
    </row>
    <row r="155" spans="15:43" x14ac:dyDescent="0.25">
      <c r="O155" s="335">
        <f>'Child Enrollment'!B154</f>
        <v>0</v>
      </c>
      <c r="P155" s="25">
        <f>COUNTIFS('BIR Data Entry'!B:B,'Child Enrollment'!B154,'BIR Data Entry'!C:C,$P$2)</f>
        <v>0</v>
      </c>
      <c r="Q155" s="24">
        <f>COUNTIFS('BIR Data Entry'!B:B,'Child Enrollment'!B154,'BIR Data Entry'!C:C,$Q$2)</f>
        <v>0</v>
      </c>
      <c r="R155" s="24">
        <f>COUNTIFS('BIR Data Entry'!B:B,'Child Enrollment'!B154,'BIR Data Entry'!C:C,$R$2)</f>
        <v>0</v>
      </c>
      <c r="S155" s="24">
        <f>COUNTIFS('BIR Data Entry'!B:B,'Child Enrollment'!B154,'BIR Data Entry'!C:C,$S$2)</f>
        <v>0</v>
      </c>
      <c r="T155" s="24">
        <f>COUNTIFS('BIR Data Entry'!B:B,'Child Enrollment'!B154,'BIR Data Entry'!C:C,$T$2)</f>
        <v>0</v>
      </c>
      <c r="U155" s="24">
        <f>COUNTIFS('BIR Data Entry'!B:B,'Child Enrollment'!B154,'BIR Data Entry'!C:C,$U$2)</f>
        <v>0</v>
      </c>
      <c r="V155" s="24">
        <f>COUNTIFS('BIR Data Entry'!B:B,'Child Enrollment'!B154,'BIR Data Entry'!C:C,$V$2)</f>
        <v>0</v>
      </c>
      <c r="W155" s="24">
        <f>COUNTIFS('BIR Data Entry'!B:B,'Child Enrollment'!B154,'BIR Data Entry'!C:C,$W$2)</f>
        <v>0</v>
      </c>
      <c r="X155" s="24">
        <f>COUNTIFS('BIR Data Entry'!B:B,'Child Enrollment'!B154,'BIR Data Entry'!C:C,$X$2)</f>
        <v>0</v>
      </c>
      <c r="Y155" s="24">
        <f>COUNTIFS('BIR Data Entry'!B:B,'Child Enrollment'!B154,'BIR Data Entry'!C:C,$Y$2)</f>
        <v>0</v>
      </c>
      <c r="Z155" s="24">
        <f>COUNTIFS('BIR Data Entry'!B:B,'Child Enrollment'!B154,'BIR Data Entry'!C:C,$Z$2)</f>
        <v>0</v>
      </c>
      <c r="AA155" s="239">
        <f>COUNTIFS('BIR Data Entry'!B:B,'Child Enrollment'!B154,'BIR Data Entry'!C:C,$AA$2)</f>
        <v>0</v>
      </c>
      <c r="AB155" s="68">
        <f t="shared" si="144"/>
        <v>0</v>
      </c>
      <c r="AC155" s="249">
        <f>'Child Enrollment'!C154</f>
        <v>0</v>
      </c>
      <c r="AD155" s="1">
        <f>'Child Enrollment'!D154</f>
        <v>0</v>
      </c>
      <c r="AE155" s="249">
        <f>'Child Enrollment'!E154</f>
        <v>0</v>
      </c>
      <c r="AF155" s="249">
        <f>'Child Enrollment'!F154</f>
        <v>0</v>
      </c>
      <c r="AG155" s="249" t="str">
        <f>IF('Child Enrollment'!F154="Not Hispanic or Latino", 'Child Enrollment'!G154, "")</f>
        <v/>
      </c>
      <c r="AI155" s="310">
        <f t="shared" si="145"/>
        <v>0</v>
      </c>
      <c r="AJ155" s="1">
        <f>COUNTIFS('BIR Data Entry'!$B$2:$B$1001,AI155,'BIR Data Entry'!$Y$2:$Y$1001,"&gt;0")</f>
        <v>0</v>
      </c>
      <c r="AK155" s="1">
        <f>COUNTIFS('BIR Data Entry'!$B$2:$B$1001,AI155,'BIR Data Entry'!$V$2:$V$1001,"&gt;0")</f>
        <v>0</v>
      </c>
      <c r="AL155" s="1">
        <f>COUNTIFS('BIR Data Entry'!$B$2:$B$1001,AI155,'BIR Data Entry'!$Z$2:$Z$1001,"&gt;0")</f>
        <v>0</v>
      </c>
      <c r="AM155" s="312">
        <f t="shared" si="146"/>
        <v>0</v>
      </c>
      <c r="AN155" s="1">
        <f t="shared" si="147"/>
        <v>0</v>
      </c>
      <c r="AO155" s="1">
        <f t="shared" si="148"/>
        <v>0</v>
      </c>
      <c r="AP155" s="1">
        <f t="shared" si="149"/>
        <v>0</v>
      </c>
      <c r="AQ155" s="1" t="str">
        <f t="shared" si="150"/>
        <v/>
      </c>
    </row>
    <row r="156" spans="15:43" x14ac:dyDescent="0.25">
      <c r="O156" s="335">
        <f>'Child Enrollment'!B155</f>
        <v>0</v>
      </c>
      <c r="P156" s="25">
        <f>COUNTIFS('BIR Data Entry'!B:B,'Child Enrollment'!B155,'BIR Data Entry'!C:C,$P$2)</f>
        <v>0</v>
      </c>
      <c r="Q156" s="24">
        <f>COUNTIFS('BIR Data Entry'!B:B,'Child Enrollment'!B155,'BIR Data Entry'!C:C,$Q$2)</f>
        <v>0</v>
      </c>
      <c r="R156" s="24">
        <f>COUNTIFS('BIR Data Entry'!B:B,'Child Enrollment'!B155,'BIR Data Entry'!C:C,$R$2)</f>
        <v>0</v>
      </c>
      <c r="S156" s="24">
        <f>COUNTIFS('BIR Data Entry'!B:B,'Child Enrollment'!B155,'BIR Data Entry'!C:C,$S$2)</f>
        <v>0</v>
      </c>
      <c r="T156" s="24">
        <f>COUNTIFS('BIR Data Entry'!B:B,'Child Enrollment'!B155,'BIR Data Entry'!C:C,$T$2)</f>
        <v>0</v>
      </c>
      <c r="U156" s="24">
        <f>COUNTIFS('BIR Data Entry'!B:B,'Child Enrollment'!B155,'BIR Data Entry'!C:C,$U$2)</f>
        <v>0</v>
      </c>
      <c r="V156" s="24">
        <f>COUNTIFS('BIR Data Entry'!B:B,'Child Enrollment'!B155,'BIR Data Entry'!C:C,$V$2)</f>
        <v>0</v>
      </c>
      <c r="W156" s="24">
        <f>COUNTIFS('BIR Data Entry'!B:B,'Child Enrollment'!B155,'BIR Data Entry'!C:C,$W$2)</f>
        <v>0</v>
      </c>
      <c r="X156" s="24">
        <f>COUNTIFS('BIR Data Entry'!B:B,'Child Enrollment'!B155,'BIR Data Entry'!C:C,$X$2)</f>
        <v>0</v>
      </c>
      <c r="Y156" s="24">
        <f>COUNTIFS('BIR Data Entry'!B:B,'Child Enrollment'!B155,'BIR Data Entry'!C:C,$Y$2)</f>
        <v>0</v>
      </c>
      <c r="Z156" s="24">
        <f>COUNTIFS('BIR Data Entry'!B:B,'Child Enrollment'!B155,'BIR Data Entry'!C:C,$Z$2)</f>
        <v>0</v>
      </c>
      <c r="AA156" s="239">
        <f>COUNTIFS('BIR Data Entry'!B:B,'Child Enrollment'!B155,'BIR Data Entry'!C:C,$AA$2)</f>
        <v>0</v>
      </c>
      <c r="AB156" s="68">
        <f t="shared" si="144"/>
        <v>0</v>
      </c>
      <c r="AC156" s="249">
        <f>'Child Enrollment'!C155</f>
        <v>0</v>
      </c>
      <c r="AD156" s="1">
        <f>'Child Enrollment'!D155</f>
        <v>0</v>
      </c>
      <c r="AE156" s="249">
        <f>'Child Enrollment'!E155</f>
        <v>0</v>
      </c>
      <c r="AF156" s="249">
        <f>'Child Enrollment'!F155</f>
        <v>0</v>
      </c>
      <c r="AG156" s="249" t="str">
        <f>IF('Child Enrollment'!F155="Not Hispanic or Latino", 'Child Enrollment'!G155, "")</f>
        <v/>
      </c>
      <c r="AI156" s="310">
        <f t="shared" si="145"/>
        <v>0</v>
      </c>
      <c r="AJ156" s="1">
        <f>COUNTIFS('BIR Data Entry'!$B$2:$B$1001,AI156,'BIR Data Entry'!$Y$2:$Y$1001,"&gt;0")</f>
        <v>0</v>
      </c>
      <c r="AK156" s="1">
        <f>COUNTIFS('BIR Data Entry'!$B$2:$B$1001,AI156,'BIR Data Entry'!$V$2:$V$1001,"&gt;0")</f>
        <v>0</v>
      </c>
      <c r="AL156" s="1">
        <f>COUNTIFS('BIR Data Entry'!$B$2:$B$1001,AI156,'BIR Data Entry'!$Z$2:$Z$1001,"&gt;0")</f>
        <v>0</v>
      </c>
      <c r="AM156" s="312">
        <f t="shared" si="146"/>
        <v>0</v>
      </c>
      <c r="AN156" s="1">
        <f t="shared" si="147"/>
        <v>0</v>
      </c>
      <c r="AO156" s="1">
        <f t="shared" si="148"/>
        <v>0</v>
      </c>
      <c r="AP156" s="1">
        <f t="shared" si="149"/>
        <v>0</v>
      </c>
      <c r="AQ156" s="1" t="str">
        <f t="shared" si="150"/>
        <v/>
      </c>
    </row>
    <row r="157" spans="15:43" x14ac:dyDescent="0.25">
      <c r="O157" s="335">
        <f>'Child Enrollment'!B156</f>
        <v>0</v>
      </c>
      <c r="P157" s="25">
        <f>COUNTIFS('BIR Data Entry'!B:B,'Child Enrollment'!B156,'BIR Data Entry'!C:C,$P$2)</f>
        <v>0</v>
      </c>
      <c r="Q157" s="24">
        <f>COUNTIFS('BIR Data Entry'!B:B,'Child Enrollment'!B156,'BIR Data Entry'!C:C,$Q$2)</f>
        <v>0</v>
      </c>
      <c r="R157" s="24">
        <f>COUNTIFS('BIR Data Entry'!B:B,'Child Enrollment'!B156,'BIR Data Entry'!C:C,$R$2)</f>
        <v>0</v>
      </c>
      <c r="S157" s="24">
        <f>COUNTIFS('BIR Data Entry'!B:B,'Child Enrollment'!B156,'BIR Data Entry'!C:C,$S$2)</f>
        <v>0</v>
      </c>
      <c r="T157" s="24">
        <f>COUNTIFS('BIR Data Entry'!B:B,'Child Enrollment'!B156,'BIR Data Entry'!C:C,$T$2)</f>
        <v>0</v>
      </c>
      <c r="U157" s="24">
        <f>COUNTIFS('BIR Data Entry'!B:B,'Child Enrollment'!B156,'BIR Data Entry'!C:C,$U$2)</f>
        <v>0</v>
      </c>
      <c r="V157" s="24">
        <f>COUNTIFS('BIR Data Entry'!B:B,'Child Enrollment'!B156,'BIR Data Entry'!C:C,$V$2)</f>
        <v>0</v>
      </c>
      <c r="W157" s="24">
        <f>COUNTIFS('BIR Data Entry'!B:B,'Child Enrollment'!B156,'BIR Data Entry'!C:C,$W$2)</f>
        <v>0</v>
      </c>
      <c r="X157" s="24">
        <f>COUNTIFS('BIR Data Entry'!B:B,'Child Enrollment'!B156,'BIR Data Entry'!C:C,$X$2)</f>
        <v>0</v>
      </c>
      <c r="Y157" s="24">
        <f>COUNTIFS('BIR Data Entry'!B:B,'Child Enrollment'!B156,'BIR Data Entry'!C:C,$Y$2)</f>
        <v>0</v>
      </c>
      <c r="Z157" s="24">
        <f>COUNTIFS('BIR Data Entry'!B:B,'Child Enrollment'!B156,'BIR Data Entry'!C:C,$Z$2)</f>
        <v>0</v>
      </c>
      <c r="AA157" s="239">
        <f>COUNTIFS('BIR Data Entry'!B:B,'Child Enrollment'!B156,'BIR Data Entry'!C:C,$AA$2)</f>
        <v>0</v>
      </c>
      <c r="AB157" s="68">
        <f t="shared" si="144"/>
        <v>0</v>
      </c>
      <c r="AC157" s="249">
        <f>'Child Enrollment'!C156</f>
        <v>0</v>
      </c>
      <c r="AD157" s="1">
        <f>'Child Enrollment'!D156</f>
        <v>0</v>
      </c>
      <c r="AE157" s="249">
        <f>'Child Enrollment'!E156</f>
        <v>0</v>
      </c>
      <c r="AF157" s="249">
        <f>'Child Enrollment'!F156</f>
        <v>0</v>
      </c>
      <c r="AG157" s="249" t="str">
        <f>IF('Child Enrollment'!F156="Not Hispanic or Latino", 'Child Enrollment'!G156, "")</f>
        <v/>
      </c>
      <c r="AI157" s="310">
        <f t="shared" si="145"/>
        <v>0</v>
      </c>
      <c r="AJ157" s="1">
        <f>COUNTIFS('BIR Data Entry'!$B$2:$B$1001,AI157,'BIR Data Entry'!$Y$2:$Y$1001,"&gt;0")</f>
        <v>0</v>
      </c>
      <c r="AK157" s="1">
        <f>COUNTIFS('BIR Data Entry'!$B$2:$B$1001,AI157,'BIR Data Entry'!$V$2:$V$1001,"&gt;0")</f>
        <v>0</v>
      </c>
      <c r="AL157" s="1">
        <f>COUNTIFS('BIR Data Entry'!$B$2:$B$1001,AI157,'BIR Data Entry'!$Z$2:$Z$1001,"&gt;0")</f>
        <v>0</v>
      </c>
      <c r="AM157" s="312">
        <f t="shared" si="146"/>
        <v>0</v>
      </c>
      <c r="AN157" s="1">
        <f t="shared" si="147"/>
        <v>0</v>
      </c>
      <c r="AO157" s="1">
        <f t="shared" si="148"/>
        <v>0</v>
      </c>
      <c r="AP157" s="1">
        <f t="shared" si="149"/>
        <v>0</v>
      </c>
      <c r="AQ157" s="1" t="str">
        <f t="shared" si="150"/>
        <v/>
      </c>
    </row>
    <row r="158" spans="15:43" x14ac:dyDescent="0.25">
      <c r="O158" s="335">
        <f>'Child Enrollment'!B157</f>
        <v>0</v>
      </c>
      <c r="P158" s="25">
        <f>COUNTIFS('BIR Data Entry'!B:B,'Child Enrollment'!B157,'BIR Data Entry'!C:C,$P$2)</f>
        <v>0</v>
      </c>
      <c r="Q158" s="24">
        <f>COUNTIFS('BIR Data Entry'!B:B,'Child Enrollment'!B157,'BIR Data Entry'!C:C,$Q$2)</f>
        <v>0</v>
      </c>
      <c r="R158" s="24">
        <f>COUNTIFS('BIR Data Entry'!B:B,'Child Enrollment'!B157,'BIR Data Entry'!C:C,$R$2)</f>
        <v>0</v>
      </c>
      <c r="S158" s="24">
        <f>COUNTIFS('BIR Data Entry'!B:B,'Child Enrollment'!B157,'BIR Data Entry'!C:C,$S$2)</f>
        <v>0</v>
      </c>
      <c r="T158" s="24">
        <f>COUNTIFS('BIR Data Entry'!B:B,'Child Enrollment'!B157,'BIR Data Entry'!C:C,$T$2)</f>
        <v>0</v>
      </c>
      <c r="U158" s="24">
        <f>COUNTIFS('BIR Data Entry'!B:B,'Child Enrollment'!B157,'BIR Data Entry'!C:C,$U$2)</f>
        <v>0</v>
      </c>
      <c r="V158" s="24">
        <f>COUNTIFS('BIR Data Entry'!B:B,'Child Enrollment'!B157,'BIR Data Entry'!C:C,$V$2)</f>
        <v>0</v>
      </c>
      <c r="W158" s="24">
        <f>COUNTIFS('BIR Data Entry'!B:B,'Child Enrollment'!B157,'BIR Data Entry'!C:C,$W$2)</f>
        <v>0</v>
      </c>
      <c r="X158" s="24">
        <f>COUNTIFS('BIR Data Entry'!B:B,'Child Enrollment'!B157,'BIR Data Entry'!C:C,$X$2)</f>
        <v>0</v>
      </c>
      <c r="Y158" s="24">
        <f>COUNTIFS('BIR Data Entry'!B:B,'Child Enrollment'!B157,'BIR Data Entry'!C:C,$Y$2)</f>
        <v>0</v>
      </c>
      <c r="Z158" s="24">
        <f>COUNTIFS('BIR Data Entry'!B:B,'Child Enrollment'!B157,'BIR Data Entry'!C:C,$Z$2)</f>
        <v>0</v>
      </c>
      <c r="AA158" s="239">
        <f>COUNTIFS('BIR Data Entry'!B:B,'Child Enrollment'!B157,'BIR Data Entry'!C:C,$AA$2)</f>
        <v>0</v>
      </c>
      <c r="AB158" s="68">
        <f t="shared" si="144"/>
        <v>0</v>
      </c>
      <c r="AC158" s="249">
        <f>'Child Enrollment'!C157</f>
        <v>0</v>
      </c>
      <c r="AD158" s="1">
        <f>'Child Enrollment'!D157</f>
        <v>0</v>
      </c>
      <c r="AE158" s="249">
        <f>'Child Enrollment'!E157</f>
        <v>0</v>
      </c>
      <c r="AF158" s="249">
        <f>'Child Enrollment'!F157</f>
        <v>0</v>
      </c>
      <c r="AG158" s="249" t="str">
        <f>IF('Child Enrollment'!F157="Not Hispanic or Latino", 'Child Enrollment'!G157, "")</f>
        <v/>
      </c>
      <c r="AI158" s="310">
        <f t="shared" si="145"/>
        <v>0</v>
      </c>
      <c r="AJ158" s="1">
        <f>COUNTIFS('BIR Data Entry'!$B$2:$B$1001,AI158,'BIR Data Entry'!$Y$2:$Y$1001,"&gt;0")</f>
        <v>0</v>
      </c>
      <c r="AK158" s="1">
        <f>COUNTIFS('BIR Data Entry'!$B$2:$B$1001,AI158,'BIR Data Entry'!$V$2:$V$1001,"&gt;0")</f>
        <v>0</v>
      </c>
      <c r="AL158" s="1">
        <f>COUNTIFS('BIR Data Entry'!$B$2:$B$1001,AI158,'BIR Data Entry'!$Z$2:$Z$1001,"&gt;0")</f>
        <v>0</v>
      </c>
      <c r="AM158" s="312">
        <f t="shared" si="146"/>
        <v>0</v>
      </c>
      <c r="AN158" s="1">
        <f t="shared" si="147"/>
        <v>0</v>
      </c>
      <c r="AO158" s="1">
        <f t="shared" si="148"/>
        <v>0</v>
      </c>
      <c r="AP158" s="1">
        <f t="shared" si="149"/>
        <v>0</v>
      </c>
      <c r="AQ158" s="1" t="str">
        <f t="shared" si="150"/>
        <v/>
      </c>
    </row>
    <row r="159" spans="15:43" x14ac:dyDescent="0.25">
      <c r="O159" s="335">
        <f>'Child Enrollment'!B158</f>
        <v>0</v>
      </c>
      <c r="P159" s="25">
        <f>COUNTIFS('BIR Data Entry'!B:B,'Child Enrollment'!B158,'BIR Data Entry'!C:C,$P$2)</f>
        <v>0</v>
      </c>
      <c r="Q159" s="24">
        <f>COUNTIFS('BIR Data Entry'!B:B,'Child Enrollment'!B158,'BIR Data Entry'!C:C,$Q$2)</f>
        <v>0</v>
      </c>
      <c r="R159" s="24">
        <f>COUNTIFS('BIR Data Entry'!B:B,'Child Enrollment'!B158,'BIR Data Entry'!C:C,$R$2)</f>
        <v>0</v>
      </c>
      <c r="S159" s="24">
        <f>COUNTIFS('BIR Data Entry'!B:B,'Child Enrollment'!B158,'BIR Data Entry'!C:C,$S$2)</f>
        <v>0</v>
      </c>
      <c r="T159" s="24">
        <f>COUNTIFS('BIR Data Entry'!B:B,'Child Enrollment'!B158,'BIR Data Entry'!C:C,$T$2)</f>
        <v>0</v>
      </c>
      <c r="U159" s="24">
        <f>COUNTIFS('BIR Data Entry'!B:B,'Child Enrollment'!B158,'BIR Data Entry'!C:C,$U$2)</f>
        <v>0</v>
      </c>
      <c r="V159" s="24">
        <f>COUNTIFS('BIR Data Entry'!B:B,'Child Enrollment'!B158,'BIR Data Entry'!C:C,$V$2)</f>
        <v>0</v>
      </c>
      <c r="W159" s="24">
        <f>COUNTIFS('BIR Data Entry'!B:B,'Child Enrollment'!B158,'BIR Data Entry'!C:C,$W$2)</f>
        <v>0</v>
      </c>
      <c r="X159" s="24">
        <f>COUNTIFS('BIR Data Entry'!B:B,'Child Enrollment'!B158,'BIR Data Entry'!C:C,$X$2)</f>
        <v>0</v>
      </c>
      <c r="Y159" s="24">
        <f>COUNTIFS('BIR Data Entry'!B:B,'Child Enrollment'!B158,'BIR Data Entry'!C:C,$Y$2)</f>
        <v>0</v>
      </c>
      <c r="Z159" s="24">
        <f>COUNTIFS('BIR Data Entry'!B:B,'Child Enrollment'!B158,'BIR Data Entry'!C:C,$Z$2)</f>
        <v>0</v>
      </c>
      <c r="AA159" s="239">
        <f>COUNTIFS('BIR Data Entry'!B:B,'Child Enrollment'!B158,'BIR Data Entry'!C:C,$AA$2)</f>
        <v>0</v>
      </c>
      <c r="AB159" s="68">
        <f t="shared" si="144"/>
        <v>0</v>
      </c>
      <c r="AC159" s="249">
        <f>'Child Enrollment'!C158</f>
        <v>0</v>
      </c>
      <c r="AD159" s="1">
        <f>'Child Enrollment'!D158</f>
        <v>0</v>
      </c>
      <c r="AE159" s="249">
        <f>'Child Enrollment'!E158</f>
        <v>0</v>
      </c>
      <c r="AF159" s="249">
        <f>'Child Enrollment'!F158</f>
        <v>0</v>
      </c>
      <c r="AG159" s="249" t="str">
        <f>IF('Child Enrollment'!F158="Not Hispanic or Latino", 'Child Enrollment'!G158, "")</f>
        <v/>
      </c>
      <c r="AI159" s="310">
        <f t="shared" si="145"/>
        <v>0</v>
      </c>
      <c r="AJ159" s="1">
        <f>COUNTIFS('BIR Data Entry'!$B$2:$B$1001,AI159,'BIR Data Entry'!$Y$2:$Y$1001,"&gt;0")</f>
        <v>0</v>
      </c>
      <c r="AK159" s="1">
        <f>COUNTIFS('BIR Data Entry'!$B$2:$B$1001,AI159,'BIR Data Entry'!$V$2:$V$1001,"&gt;0")</f>
        <v>0</v>
      </c>
      <c r="AL159" s="1">
        <f>COUNTIFS('BIR Data Entry'!$B$2:$B$1001,AI159,'BIR Data Entry'!$Z$2:$Z$1001,"&gt;0")</f>
        <v>0</v>
      </c>
      <c r="AM159" s="312">
        <f t="shared" si="146"/>
        <v>0</v>
      </c>
      <c r="AN159" s="1">
        <f t="shared" si="147"/>
        <v>0</v>
      </c>
      <c r="AO159" s="1">
        <f t="shared" si="148"/>
        <v>0</v>
      </c>
      <c r="AP159" s="1">
        <f t="shared" si="149"/>
        <v>0</v>
      </c>
      <c r="AQ159" s="1" t="str">
        <f t="shared" si="150"/>
        <v/>
      </c>
    </row>
    <row r="160" spans="15:43" x14ac:dyDescent="0.25">
      <c r="O160" s="335">
        <f>'Child Enrollment'!B159</f>
        <v>0</v>
      </c>
      <c r="P160" s="25">
        <f>COUNTIFS('BIR Data Entry'!B:B,'Child Enrollment'!B159,'BIR Data Entry'!C:C,$P$2)</f>
        <v>0</v>
      </c>
      <c r="Q160" s="24">
        <f>COUNTIFS('BIR Data Entry'!B:B,'Child Enrollment'!B159,'BIR Data Entry'!C:C,$Q$2)</f>
        <v>0</v>
      </c>
      <c r="R160" s="24">
        <f>COUNTIFS('BIR Data Entry'!B:B,'Child Enrollment'!B159,'BIR Data Entry'!C:C,$R$2)</f>
        <v>0</v>
      </c>
      <c r="S160" s="24">
        <f>COUNTIFS('BIR Data Entry'!B:B,'Child Enrollment'!B159,'BIR Data Entry'!C:C,$S$2)</f>
        <v>0</v>
      </c>
      <c r="T160" s="24">
        <f>COUNTIFS('BIR Data Entry'!B:B,'Child Enrollment'!B159,'BIR Data Entry'!C:C,$T$2)</f>
        <v>0</v>
      </c>
      <c r="U160" s="24">
        <f>COUNTIFS('BIR Data Entry'!B:B,'Child Enrollment'!B159,'BIR Data Entry'!C:C,$U$2)</f>
        <v>0</v>
      </c>
      <c r="V160" s="24">
        <f>COUNTIFS('BIR Data Entry'!B:B,'Child Enrollment'!B159,'BIR Data Entry'!C:C,$V$2)</f>
        <v>0</v>
      </c>
      <c r="W160" s="24">
        <f>COUNTIFS('BIR Data Entry'!B:B,'Child Enrollment'!B159,'BIR Data Entry'!C:C,$W$2)</f>
        <v>0</v>
      </c>
      <c r="X160" s="24">
        <f>COUNTIFS('BIR Data Entry'!B:B,'Child Enrollment'!B159,'BIR Data Entry'!C:C,$X$2)</f>
        <v>0</v>
      </c>
      <c r="Y160" s="24">
        <f>COUNTIFS('BIR Data Entry'!B:B,'Child Enrollment'!B159,'BIR Data Entry'!C:C,$Y$2)</f>
        <v>0</v>
      </c>
      <c r="Z160" s="24">
        <f>COUNTIFS('BIR Data Entry'!B:B,'Child Enrollment'!B159,'BIR Data Entry'!C:C,$Z$2)</f>
        <v>0</v>
      </c>
      <c r="AA160" s="239">
        <f>COUNTIFS('BIR Data Entry'!B:B,'Child Enrollment'!B159,'BIR Data Entry'!C:C,$AA$2)</f>
        <v>0</v>
      </c>
      <c r="AB160" s="68">
        <f t="shared" si="144"/>
        <v>0</v>
      </c>
      <c r="AC160" s="249">
        <f>'Child Enrollment'!C159</f>
        <v>0</v>
      </c>
      <c r="AD160" s="1">
        <f>'Child Enrollment'!D159</f>
        <v>0</v>
      </c>
      <c r="AE160" s="249">
        <f>'Child Enrollment'!E159</f>
        <v>0</v>
      </c>
      <c r="AF160" s="249">
        <f>'Child Enrollment'!F159</f>
        <v>0</v>
      </c>
      <c r="AG160" s="249" t="str">
        <f>IF('Child Enrollment'!F159="Not Hispanic or Latino", 'Child Enrollment'!G159, "")</f>
        <v/>
      </c>
      <c r="AI160" s="310">
        <f t="shared" si="145"/>
        <v>0</v>
      </c>
      <c r="AJ160" s="1">
        <f>COUNTIFS('BIR Data Entry'!$B$2:$B$1001,AI160,'BIR Data Entry'!$Y$2:$Y$1001,"&gt;0")</f>
        <v>0</v>
      </c>
      <c r="AK160" s="1">
        <f>COUNTIFS('BIR Data Entry'!$B$2:$B$1001,AI160,'BIR Data Entry'!$V$2:$V$1001,"&gt;0")</f>
        <v>0</v>
      </c>
      <c r="AL160" s="1">
        <f>COUNTIFS('BIR Data Entry'!$B$2:$B$1001,AI160,'BIR Data Entry'!$Z$2:$Z$1001,"&gt;0")</f>
        <v>0</v>
      </c>
      <c r="AM160" s="312">
        <f t="shared" si="146"/>
        <v>0</v>
      </c>
      <c r="AN160" s="1">
        <f t="shared" si="147"/>
        <v>0</v>
      </c>
      <c r="AO160" s="1">
        <f t="shared" si="148"/>
        <v>0</v>
      </c>
      <c r="AP160" s="1">
        <f t="shared" si="149"/>
        <v>0</v>
      </c>
      <c r="AQ160" s="1" t="str">
        <f t="shared" si="150"/>
        <v/>
      </c>
    </row>
    <row r="161" spans="15:43" x14ac:dyDescent="0.25">
      <c r="O161" s="335">
        <f>'Child Enrollment'!B160</f>
        <v>0</v>
      </c>
      <c r="P161" s="25">
        <f>COUNTIFS('BIR Data Entry'!B:B,'Child Enrollment'!B160,'BIR Data Entry'!C:C,$P$2)</f>
        <v>0</v>
      </c>
      <c r="Q161" s="24">
        <f>COUNTIFS('BIR Data Entry'!B:B,'Child Enrollment'!B160,'BIR Data Entry'!C:C,$Q$2)</f>
        <v>0</v>
      </c>
      <c r="R161" s="24">
        <f>COUNTIFS('BIR Data Entry'!B:B,'Child Enrollment'!B160,'BIR Data Entry'!C:C,$R$2)</f>
        <v>0</v>
      </c>
      <c r="S161" s="24">
        <f>COUNTIFS('BIR Data Entry'!B:B,'Child Enrollment'!B160,'BIR Data Entry'!C:C,$S$2)</f>
        <v>0</v>
      </c>
      <c r="T161" s="24">
        <f>COUNTIFS('BIR Data Entry'!B:B,'Child Enrollment'!B160,'BIR Data Entry'!C:C,$T$2)</f>
        <v>0</v>
      </c>
      <c r="U161" s="24">
        <f>COUNTIFS('BIR Data Entry'!B:B,'Child Enrollment'!B160,'BIR Data Entry'!C:C,$U$2)</f>
        <v>0</v>
      </c>
      <c r="V161" s="24">
        <f>COUNTIFS('BIR Data Entry'!B:B,'Child Enrollment'!B160,'BIR Data Entry'!C:C,$V$2)</f>
        <v>0</v>
      </c>
      <c r="W161" s="24">
        <f>COUNTIFS('BIR Data Entry'!B:B,'Child Enrollment'!B160,'BIR Data Entry'!C:C,$W$2)</f>
        <v>0</v>
      </c>
      <c r="X161" s="24">
        <f>COUNTIFS('BIR Data Entry'!B:B,'Child Enrollment'!B160,'BIR Data Entry'!C:C,$X$2)</f>
        <v>0</v>
      </c>
      <c r="Y161" s="24">
        <f>COUNTIFS('BIR Data Entry'!B:B,'Child Enrollment'!B160,'BIR Data Entry'!C:C,$Y$2)</f>
        <v>0</v>
      </c>
      <c r="Z161" s="24">
        <f>COUNTIFS('BIR Data Entry'!B:B,'Child Enrollment'!B160,'BIR Data Entry'!C:C,$Z$2)</f>
        <v>0</v>
      </c>
      <c r="AA161" s="239">
        <f>COUNTIFS('BIR Data Entry'!B:B,'Child Enrollment'!B160,'BIR Data Entry'!C:C,$AA$2)</f>
        <v>0</v>
      </c>
      <c r="AB161" s="68">
        <f t="shared" si="144"/>
        <v>0</v>
      </c>
      <c r="AC161" s="249">
        <f>'Child Enrollment'!C160</f>
        <v>0</v>
      </c>
      <c r="AD161" s="1">
        <f>'Child Enrollment'!D160</f>
        <v>0</v>
      </c>
      <c r="AE161" s="249">
        <f>'Child Enrollment'!E160</f>
        <v>0</v>
      </c>
      <c r="AF161" s="249">
        <f>'Child Enrollment'!F160</f>
        <v>0</v>
      </c>
      <c r="AG161" s="249" t="str">
        <f>IF('Child Enrollment'!F160="Not Hispanic or Latino", 'Child Enrollment'!G160, "")</f>
        <v/>
      </c>
      <c r="AI161" s="310">
        <f t="shared" si="145"/>
        <v>0</v>
      </c>
      <c r="AJ161" s="1">
        <f>COUNTIFS('BIR Data Entry'!$B$2:$B$1001,AI161,'BIR Data Entry'!$Y$2:$Y$1001,"&gt;0")</f>
        <v>0</v>
      </c>
      <c r="AK161" s="1">
        <f>COUNTIFS('BIR Data Entry'!$B$2:$B$1001,AI161,'BIR Data Entry'!$V$2:$V$1001,"&gt;0")</f>
        <v>0</v>
      </c>
      <c r="AL161" s="1">
        <f>COUNTIFS('BIR Data Entry'!$B$2:$B$1001,AI161,'BIR Data Entry'!$Z$2:$Z$1001,"&gt;0")</f>
        <v>0</v>
      </c>
      <c r="AM161" s="312">
        <f t="shared" si="146"/>
        <v>0</v>
      </c>
      <c r="AN161" s="1">
        <f t="shared" si="147"/>
        <v>0</v>
      </c>
      <c r="AO161" s="1">
        <f t="shared" si="148"/>
        <v>0</v>
      </c>
      <c r="AP161" s="1">
        <f t="shared" si="149"/>
        <v>0</v>
      </c>
      <c r="AQ161" s="1" t="str">
        <f t="shared" si="150"/>
        <v/>
      </c>
    </row>
    <row r="162" spans="15:43" x14ac:dyDescent="0.25">
      <c r="O162" s="335">
        <f>'Child Enrollment'!B161</f>
        <v>0</v>
      </c>
      <c r="P162" s="25">
        <f>COUNTIFS('BIR Data Entry'!B:B,'Child Enrollment'!B161,'BIR Data Entry'!C:C,$P$2)</f>
        <v>0</v>
      </c>
      <c r="Q162" s="24">
        <f>COUNTIFS('BIR Data Entry'!B:B,'Child Enrollment'!B161,'BIR Data Entry'!C:C,$Q$2)</f>
        <v>0</v>
      </c>
      <c r="R162" s="24">
        <f>COUNTIFS('BIR Data Entry'!B:B,'Child Enrollment'!B161,'BIR Data Entry'!C:C,$R$2)</f>
        <v>0</v>
      </c>
      <c r="S162" s="24">
        <f>COUNTIFS('BIR Data Entry'!B:B,'Child Enrollment'!B161,'BIR Data Entry'!C:C,$S$2)</f>
        <v>0</v>
      </c>
      <c r="T162" s="24">
        <f>COUNTIFS('BIR Data Entry'!B:B,'Child Enrollment'!B161,'BIR Data Entry'!C:C,$T$2)</f>
        <v>0</v>
      </c>
      <c r="U162" s="24">
        <f>COUNTIFS('BIR Data Entry'!B:B,'Child Enrollment'!B161,'BIR Data Entry'!C:C,$U$2)</f>
        <v>0</v>
      </c>
      <c r="V162" s="24">
        <f>COUNTIFS('BIR Data Entry'!B:B,'Child Enrollment'!B161,'BIR Data Entry'!C:C,$V$2)</f>
        <v>0</v>
      </c>
      <c r="W162" s="24">
        <f>COUNTIFS('BIR Data Entry'!B:B,'Child Enrollment'!B161,'BIR Data Entry'!C:C,$W$2)</f>
        <v>0</v>
      </c>
      <c r="X162" s="24">
        <f>COUNTIFS('BIR Data Entry'!B:B,'Child Enrollment'!B161,'BIR Data Entry'!C:C,$X$2)</f>
        <v>0</v>
      </c>
      <c r="Y162" s="24">
        <f>COUNTIFS('BIR Data Entry'!B:B,'Child Enrollment'!B161,'BIR Data Entry'!C:C,$Y$2)</f>
        <v>0</v>
      </c>
      <c r="Z162" s="24">
        <f>COUNTIFS('BIR Data Entry'!B:B,'Child Enrollment'!B161,'BIR Data Entry'!C:C,$Z$2)</f>
        <v>0</v>
      </c>
      <c r="AA162" s="239">
        <f>COUNTIFS('BIR Data Entry'!B:B,'Child Enrollment'!B161,'BIR Data Entry'!C:C,$AA$2)</f>
        <v>0</v>
      </c>
      <c r="AB162" s="68">
        <f t="shared" si="144"/>
        <v>0</v>
      </c>
      <c r="AC162" s="249">
        <f>'Child Enrollment'!C161</f>
        <v>0</v>
      </c>
      <c r="AD162" s="1">
        <f>'Child Enrollment'!D161</f>
        <v>0</v>
      </c>
      <c r="AE162" s="249">
        <f>'Child Enrollment'!E161</f>
        <v>0</v>
      </c>
      <c r="AF162" s="249">
        <f>'Child Enrollment'!F161</f>
        <v>0</v>
      </c>
      <c r="AG162" s="249" t="str">
        <f>IF('Child Enrollment'!F161="Not Hispanic or Latino", 'Child Enrollment'!G161, "")</f>
        <v/>
      </c>
      <c r="AI162" s="310">
        <f t="shared" si="145"/>
        <v>0</v>
      </c>
      <c r="AJ162" s="1">
        <f>COUNTIFS('BIR Data Entry'!$B$2:$B$1001,AI162,'BIR Data Entry'!$Y$2:$Y$1001,"&gt;0")</f>
        <v>0</v>
      </c>
      <c r="AK162" s="1">
        <f>COUNTIFS('BIR Data Entry'!$B$2:$B$1001,AI162,'BIR Data Entry'!$V$2:$V$1001,"&gt;0")</f>
        <v>0</v>
      </c>
      <c r="AL162" s="1">
        <f>COUNTIFS('BIR Data Entry'!$B$2:$B$1001,AI162,'BIR Data Entry'!$Z$2:$Z$1001,"&gt;0")</f>
        <v>0</v>
      </c>
      <c r="AM162" s="312">
        <f t="shared" si="146"/>
        <v>0</v>
      </c>
      <c r="AN162" s="1">
        <f t="shared" si="147"/>
        <v>0</v>
      </c>
      <c r="AO162" s="1">
        <f t="shared" si="148"/>
        <v>0</v>
      </c>
      <c r="AP162" s="1">
        <f t="shared" si="149"/>
        <v>0</v>
      </c>
      <c r="AQ162" s="1" t="str">
        <f t="shared" si="150"/>
        <v/>
      </c>
    </row>
    <row r="163" spans="15:43" x14ac:dyDescent="0.25">
      <c r="O163" s="335">
        <f>'Child Enrollment'!B162</f>
        <v>0</v>
      </c>
      <c r="P163" s="25">
        <f>COUNTIFS('BIR Data Entry'!B:B,'Child Enrollment'!B162,'BIR Data Entry'!C:C,$P$2)</f>
        <v>0</v>
      </c>
      <c r="Q163" s="24">
        <f>COUNTIFS('BIR Data Entry'!B:B,'Child Enrollment'!B162,'BIR Data Entry'!C:C,$Q$2)</f>
        <v>0</v>
      </c>
      <c r="R163" s="24">
        <f>COUNTIFS('BIR Data Entry'!B:B,'Child Enrollment'!B162,'BIR Data Entry'!C:C,$R$2)</f>
        <v>0</v>
      </c>
      <c r="S163" s="24">
        <f>COUNTIFS('BIR Data Entry'!B:B,'Child Enrollment'!B162,'BIR Data Entry'!C:C,$S$2)</f>
        <v>0</v>
      </c>
      <c r="T163" s="24">
        <f>COUNTIFS('BIR Data Entry'!B:B,'Child Enrollment'!B162,'BIR Data Entry'!C:C,$T$2)</f>
        <v>0</v>
      </c>
      <c r="U163" s="24">
        <f>COUNTIFS('BIR Data Entry'!B:B,'Child Enrollment'!B162,'BIR Data Entry'!C:C,$U$2)</f>
        <v>0</v>
      </c>
      <c r="V163" s="24">
        <f>COUNTIFS('BIR Data Entry'!B:B,'Child Enrollment'!B162,'BIR Data Entry'!C:C,$V$2)</f>
        <v>0</v>
      </c>
      <c r="W163" s="24">
        <f>COUNTIFS('BIR Data Entry'!B:B,'Child Enrollment'!B162,'BIR Data Entry'!C:C,$W$2)</f>
        <v>0</v>
      </c>
      <c r="X163" s="24">
        <f>COUNTIFS('BIR Data Entry'!B:B,'Child Enrollment'!B162,'BIR Data Entry'!C:C,$X$2)</f>
        <v>0</v>
      </c>
      <c r="Y163" s="24">
        <f>COUNTIFS('BIR Data Entry'!B:B,'Child Enrollment'!B162,'BIR Data Entry'!C:C,$Y$2)</f>
        <v>0</v>
      </c>
      <c r="Z163" s="24">
        <f>COUNTIFS('BIR Data Entry'!B:B,'Child Enrollment'!B162,'BIR Data Entry'!C:C,$Z$2)</f>
        <v>0</v>
      </c>
      <c r="AA163" s="239">
        <f>COUNTIFS('BIR Data Entry'!B:B,'Child Enrollment'!B162,'BIR Data Entry'!C:C,$AA$2)</f>
        <v>0</v>
      </c>
      <c r="AB163" s="68">
        <f t="shared" si="144"/>
        <v>0</v>
      </c>
      <c r="AC163" s="249">
        <f>'Child Enrollment'!C162</f>
        <v>0</v>
      </c>
      <c r="AD163" s="1">
        <f>'Child Enrollment'!D162</f>
        <v>0</v>
      </c>
      <c r="AE163" s="249">
        <f>'Child Enrollment'!E162</f>
        <v>0</v>
      </c>
      <c r="AF163" s="249">
        <f>'Child Enrollment'!F162</f>
        <v>0</v>
      </c>
      <c r="AG163" s="249" t="str">
        <f>IF('Child Enrollment'!F162="Not Hispanic or Latino", 'Child Enrollment'!G162, "")</f>
        <v/>
      </c>
      <c r="AI163" s="310">
        <f t="shared" si="145"/>
        <v>0</v>
      </c>
      <c r="AJ163" s="1">
        <f>COUNTIFS('BIR Data Entry'!$B$2:$B$1001,AI163,'BIR Data Entry'!$Y$2:$Y$1001,"&gt;0")</f>
        <v>0</v>
      </c>
      <c r="AK163" s="1">
        <f>COUNTIFS('BIR Data Entry'!$B$2:$B$1001,AI163,'BIR Data Entry'!$V$2:$V$1001,"&gt;0")</f>
        <v>0</v>
      </c>
      <c r="AL163" s="1">
        <f>COUNTIFS('BIR Data Entry'!$B$2:$B$1001,AI163,'BIR Data Entry'!$Z$2:$Z$1001,"&gt;0")</f>
        <v>0</v>
      </c>
      <c r="AM163" s="312">
        <f t="shared" si="146"/>
        <v>0</v>
      </c>
      <c r="AN163" s="1">
        <f t="shared" si="147"/>
        <v>0</v>
      </c>
      <c r="AO163" s="1">
        <f t="shared" si="148"/>
        <v>0</v>
      </c>
      <c r="AP163" s="1">
        <f t="shared" si="149"/>
        <v>0</v>
      </c>
      <c r="AQ163" s="1" t="str">
        <f t="shared" si="150"/>
        <v/>
      </c>
    </row>
    <row r="164" spans="15:43" x14ac:dyDescent="0.25">
      <c r="O164" s="335">
        <f>'Child Enrollment'!B163</f>
        <v>0</v>
      </c>
      <c r="P164" s="25">
        <f>COUNTIFS('BIR Data Entry'!B:B,'Child Enrollment'!B163,'BIR Data Entry'!C:C,$P$2)</f>
        <v>0</v>
      </c>
      <c r="Q164" s="24">
        <f>COUNTIFS('BIR Data Entry'!B:B,'Child Enrollment'!B163,'BIR Data Entry'!C:C,$Q$2)</f>
        <v>0</v>
      </c>
      <c r="R164" s="24">
        <f>COUNTIFS('BIR Data Entry'!B:B,'Child Enrollment'!B163,'BIR Data Entry'!C:C,$R$2)</f>
        <v>0</v>
      </c>
      <c r="S164" s="24">
        <f>COUNTIFS('BIR Data Entry'!B:B,'Child Enrollment'!B163,'BIR Data Entry'!C:C,$S$2)</f>
        <v>0</v>
      </c>
      <c r="T164" s="24">
        <f>COUNTIFS('BIR Data Entry'!B:B,'Child Enrollment'!B163,'BIR Data Entry'!C:C,$T$2)</f>
        <v>0</v>
      </c>
      <c r="U164" s="24">
        <f>COUNTIFS('BIR Data Entry'!B:B,'Child Enrollment'!B163,'BIR Data Entry'!C:C,$U$2)</f>
        <v>0</v>
      </c>
      <c r="V164" s="24">
        <f>COUNTIFS('BIR Data Entry'!B:B,'Child Enrollment'!B163,'BIR Data Entry'!C:C,$V$2)</f>
        <v>0</v>
      </c>
      <c r="W164" s="24">
        <f>COUNTIFS('BIR Data Entry'!B:B,'Child Enrollment'!B163,'BIR Data Entry'!C:C,$W$2)</f>
        <v>0</v>
      </c>
      <c r="X164" s="24">
        <f>COUNTIFS('BIR Data Entry'!B:B,'Child Enrollment'!B163,'BIR Data Entry'!C:C,$X$2)</f>
        <v>0</v>
      </c>
      <c r="Y164" s="24">
        <f>COUNTIFS('BIR Data Entry'!B:B,'Child Enrollment'!B163,'BIR Data Entry'!C:C,$Y$2)</f>
        <v>0</v>
      </c>
      <c r="Z164" s="24">
        <f>COUNTIFS('BIR Data Entry'!B:B,'Child Enrollment'!B163,'BIR Data Entry'!C:C,$Z$2)</f>
        <v>0</v>
      </c>
      <c r="AA164" s="239">
        <f>COUNTIFS('BIR Data Entry'!B:B,'Child Enrollment'!B163,'BIR Data Entry'!C:C,$AA$2)</f>
        <v>0</v>
      </c>
      <c r="AB164" s="68">
        <f t="shared" si="144"/>
        <v>0</v>
      </c>
      <c r="AC164" s="249">
        <f>'Child Enrollment'!C163</f>
        <v>0</v>
      </c>
      <c r="AD164" s="1">
        <f>'Child Enrollment'!D163</f>
        <v>0</v>
      </c>
      <c r="AE164" s="249">
        <f>'Child Enrollment'!E163</f>
        <v>0</v>
      </c>
      <c r="AF164" s="249">
        <f>'Child Enrollment'!F163</f>
        <v>0</v>
      </c>
      <c r="AG164" s="249" t="str">
        <f>IF('Child Enrollment'!F163="Not Hispanic or Latino", 'Child Enrollment'!G163, "")</f>
        <v/>
      </c>
      <c r="AI164" s="310">
        <f t="shared" si="145"/>
        <v>0</v>
      </c>
      <c r="AJ164" s="1">
        <f>COUNTIFS('BIR Data Entry'!$B$2:$B$1001,AI164,'BIR Data Entry'!$Y$2:$Y$1001,"&gt;0")</f>
        <v>0</v>
      </c>
      <c r="AK164" s="1">
        <f>COUNTIFS('BIR Data Entry'!$B$2:$B$1001,AI164,'BIR Data Entry'!$V$2:$V$1001,"&gt;0")</f>
        <v>0</v>
      </c>
      <c r="AL164" s="1">
        <f>COUNTIFS('BIR Data Entry'!$B$2:$B$1001,AI164,'BIR Data Entry'!$Z$2:$Z$1001,"&gt;0")</f>
        <v>0</v>
      </c>
      <c r="AM164" s="312">
        <f t="shared" si="146"/>
        <v>0</v>
      </c>
      <c r="AN164" s="1">
        <f t="shared" si="147"/>
        <v>0</v>
      </c>
      <c r="AO164" s="1">
        <f t="shared" si="148"/>
        <v>0</v>
      </c>
      <c r="AP164" s="1">
        <f t="shared" si="149"/>
        <v>0</v>
      </c>
      <c r="AQ164" s="1" t="str">
        <f t="shared" si="150"/>
        <v/>
      </c>
    </row>
    <row r="165" spans="15:43" x14ac:dyDescent="0.25">
      <c r="O165" s="335">
        <f>'Child Enrollment'!B164</f>
        <v>0</v>
      </c>
      <c r="P165" s="25">
        <f>COUNTIFS('BIR Data Entry'!B:B,'Child Enrollment'!B164,'BIR Data Entry'!C:C,$P$2)</f>
        <v>0</v>
      </c>
      <c r="Q165" s="24">
        <f>COUNTIFS('BIR Data Entry'!B:B,'Child Enrollment'!B164,'BIR Data Entry'!C:C,$Q$2)</f>
        <v>0</v>
      </c>
      <c r="R165" s="24">
        <f>COUNTIFS('BIR Data Entry'!B:B,'Child Enrollment'!B164,'BIR Data Entry'!C:C,$R$2)</f>
        <v>0</v>
      </c>
      <c r="S165" s="24">
        <f>COUNTIFS('BIR Data Entry'!B:B,'Child Enrollment'!B164,'BIR Data Entry'!C:C,$S$2)</f>
        <v>0</v>
      </c>
      <c r="T165" s="24">
        <f>COUNTIFS('BIR Data Entry'!B:B,'Child Enrollment'!B164,'BIR Data Entry'!C:C,$T$2)</f>
        <v>0</v>
      </c>
      <c r="U165" s="24">
        <f>COUNTIFS('BIR Data Entry'!B:B,'Child Enrollment'!B164,'BIR Data Entry'!C:C,$U$2)</f>
        <v>0</v>
      </c>
      <c r="V165" s="24">
        <f>COUNTIFS('BIR Data Entry'!B:B,'Child Enrollment'!B164,'BIR Data Entry'!C:C,$V$2)</f>
        <v>0</v>
      </c>
      <c r="W165" s="24">
        <f>COUNTIFS('BIR Data Entry'!B:B,'Child Enrollment'!B164,'BIR Data Entry'!C:C,$W$2)</f>
        <v>0</v>
      </c>
      <c r="X165" s="24">
        <f>COUNTIFS('BIR Data Entry'!B:B,'Child Enrollment'!B164,'BIR Data Entry'!C:C,$X$2)</f>
        <v>0</v>
      </c>
      <c r="Y165" s="24">
        <f>COUNTIFS('BIR Data Entry'!B:B,'Child Enrollment'!B164,'BIR Data Entry'!C:C,$Y$2)</f>
        <v>0</v>
      </c>
      <c r="Z165" s="24">
        <f>COUNTIFS('BIR Data Entry'!B:B,'Child Enrollment'!B164,'BIR Data Entry'!C:C,$Z$2)</f>
        <v>0</v>
      </c>
      <c r="AA165" s="239">
        <f>COUNTIFS('BIR Data Entry'!B:B,'Child Enrollment'!B164,'BIR Data Entry'!C:C,$AA$2)</f>
        <v>0</v>
      </c>
      <c r="AB165" s="68">
        <f t="shared" si="144"/>
        <v>0</v>
      </c>
      <c r="AC165" s="249">
        <f>'Child Enrollment'!C164</f>
        <v>0</v>
      </c>
      <c r="AD165" s="1">
        <f>'Child Enrollment'!D164</f>
        <v>0</v>
      </c>
      <c r="AE165" s="249">
        <f>'Child Enrollment'!E164</f>
        <v>0</v>
      </c>
      <c r="AF165" s="249">
        <f>'Child Enrollment'!F164</f>
        <v>0</v>
      </c>
      <c r="AG165" s="249" t="str">
        <f>IF('Child Enrollment'!F164="Not Hispanic or Latino", 'Child Enrollment'!G164, "")</f>
        <v/>
      </c>
      <c r="AI165" s="310">
        <f t="shared" si="145"/>
        <v>0</v>
      </c>
      <c r="AJ165" s="1">
        <f>COUNTIFS('BIR Data Entry'!$B$2:$B$1001,AI165,'BIR Data Entry'!$Y$2:$Y$1001,"&gt;0")</f>
        <v>0</v>
      </c>
      <c r="AK165" s="1">
        <f>COUNTIFS('BIR Data Entry'!$B$2:$B$1001,AI165,'BIR Data Entry'!$V$2:$V$1001,"&gt;0")</f>
        <v>0</v>
      </c>
      <c r="AL165" s="1">
        <f>COUNTIFS('BIR Data Entry'!$B$2:$B$1001,AI165,'BIR Data Entry'!$Z$2:$Z$1001,"&gt;0")</f>
        <v>0</v>
      </c>
      <c r="AM165" s="312">
        <f t="shared" si="146"/>
        <v>0</v>
      </c>
      <c r="AN165" s="1">
        <f t="shared" si="147"/>
        <v>0</v>
      </c>
      <c r="AO165" s="1">
        <f t="shared" si="148"/>
        <v>0</v>
      </c>
      <c r="AP165" s="1">
        <f t="shared" si="149"/>
        <v>0</v>
      </c>
      <c r="AQ165" s="1" t="str">
        <f t="shared" si="150"/>
        <v/>
      </c>
    </row>
    <row r="166" spans="15:43" x14ac:dyDescent="0.25">
      <c r="O166" s="335">
        <f>'Child Enrollment'!B165</f>
        <v>0</v>
      </c>
      <c r="P166" s="25">
        <f>COUNTIFS('BIR Data Entry'!B:B,'Child Enrollment'!B165,'BIR Data Entry'!C:C,$P$2)</f>
        <v>0</v>
      </c>
      <c r="Q166" s="24">
        <f>COUNTIFS('BIR Data Entry'!B:B,'Child Enrollment'!B165,'BIR Data Entry'!C:C,$Q$2)</f>
        <v>0</v>
      </c>
      <c r="R166" s="24">
        <f>COUNTIFS('BIR Data Entry'!B:B,'Child Enrollment'!B165,'BIR Data Entry'!C:C,$R$2)</f>
        <v>0</v>
      </c>
      <c r="S166" s="24">
        <f>COUNTIFS('BIR Data Entry'!B:B,'Child Enrollment'!B165,'BIR Data Entry'!C:C,$S$2)</f>
        <v>0</v>
      </c>
      <c r="T166" s="24">
        <f>COUNTIFS('BIR Data Entry'!B:B,'Child Enrollment'!B165,'BIR Data Entry'!C:C,$T$2)</f>
        <v>0</v>
      </c>
      <c r="U166" s="24">
        <f>COUNTIFS('BIR Data Entry'!B:B,'Child Enrollment'!B165,'BIR Data Entry'!C:C,$U$2)</f>
        <v>0</v>
      </c>
      <c r="V166" s="24">
        <f>COUNTIFS('BIR Data Entry'!B:B,'Child Enrollment'!B165,'BIR Data Entry'!C:C,$V$2)</f>
        <v>0</v>
      </c>
      <c r="W166" s="24">
        <f>COUNTIFS('BIR Data Entry'!B:B,'Child Enrollment'!B165,'BIR Data Entry'!C:C,$W$2)</f>
        <v>0</v>
      </c>
      <c r="X166" s="24">
        <f>COUNTIFS('BIR Data Entry'!B:B,'Child Enrollment'!B165,'BIR Data Entry'!C:C,$X$2)</f>
        <v>0</v>
      </c>
      <c r="Y166" s="24">
        <f>COUNTIFS('BIR Data Entry'!B:B,'Child Enrollment'!B165,'BIR Data Entry'!C:C,$Y$2)</f>
        <v>0</v>
      </c>
      <c r="Z166" s="24">
        <f>COUNTIFS('BIR Data Entry'!B:B,'Child Enrollment'!B165,'BIR Data Entry'!C:C,$Z$2)</f>
        <v>0</v>
      </c>
      <c r="AA166" s="239">
        <f>COUNTIFS('BIR Data Entry'!B:B,'Child Enrollment'!B165,'BIR Data Entry'!C:C,$AA$2)</f>
        <v>0</v>
      </c>
      <c r="AB166" s="68">
        <f t="shared" si="144"/>
        <v>0</v>
      </c>
      <c r="AC166" s="249">
        <f>'Child Enrollment'!C165</f>
        <v>0</v>
      </c>
      <c r="AD166" s="1">
        <f>'Child Enrollment'!D165</f>
        <v>0</v>
      </c>
      <c r="AE166" s="249">
        <f>'Child Enrollment'!E165</f>
        <v>0</v>
      </c>
      <c r="AF166" s="249">
        <f>'Child Enrollment'!F165</f>
        <v>0</v>
      </c>
      <c r="AG166" s="249" t="str">
        <f>IF('Child Enrollment'!F165="Not Hispanic or Latino", 'Child Enrollment'!G165, "")</f>
        <v/>
      </c>
      <c r="AI166" s="310">
        <f t="shared" si="145"/>
        <v>0</v>
      </c>
      <c r="AJ166" s="1">
        <f>COUNTIFS('BIR Data Entry'!$B$2:$B$1001,AI166,'BIR Data Entry'!$Y$2:$Y$1001,"&gt;0")</f>
        <v>0</v>
      </c>
      <c r="AK166" s="1">
        <f>COUNTIFS('BIR Data Entry'!$B$2:$B$1001,AI166,'BIR Data Entry'!$V$2:$V$1001,"&gt;0")</f>
        <v>0</v>
      </c>
      <c r="AL166" s="1">
        <f>COUNTIFS('BIR Data Entry'!$B$2:$B$1001,AI166,'BIR Data Entry'!$Z$2:$Z$1001,"&gt;0")</f>
        <v>0</v>
      </c>
      <c r="AM166" s="312">
        <f t="shared" si="146"/>
        <v>0</v>
      </c>
      <c r="AN166" s="1">
        <f t="shared" si="147"/>
        <v>0</v>
      </c>
      <c r="AO166" s="1">
        <f t="shared" si="148"/>
        <v>0</v>
      </c>
      <c r="AP166" s="1">
        <f t="shared" si="149"/>
        <v>0</v>
      </c>
      <c r="AQ166" s="1" t="str">
        <f t="shared" si="150"/>
        <v/>
      </c>
    </row>
    <row r="167" spans="15:43" x14ac:dyDescent="0.25">
      <c r="O167" s="335">
        <f>'Child Enrollment'!B166</f>
        <v>0</v>
      </c>
      <c r="P167" s="25">
        <f>COUNTIFS('BIR Data Entry'!B:B,'Child Enrollment'!B166,'BIR Data Entry'!C:C,$P$2)</f>
        <v>0</v>
      </c>
      <c r="Q167" s="24">
        <f>COUNTIFS('BIR Data Entry'!B:B,'Child Enrollment'!B166,'BIR Data Entry'!C:C,$Q$2)</f>
        <v>0</v>
      </c>
      <c r="R167" s="24">
        <f>COUNTIFS('BIR Data Entry'!B:B,'Child Enrollment'!B166,'BIR Data Entry'!C:C,$R$2)</f>
        <v>0</v>
      </c>
      <c r="S167" s="24">
        <f>COUNTIFS('BIR Data Entry'!B:B,'Child Enrollment'!B166,'BIR Data Entry'!C:C,$S$2)</f>
        <v>0</v>
      </c>
      <c r="T167" s="24">
        <f>COUNTIFS('BIR Data Entry'!B:B,'Child Enrollment'!B166,'BIR Data Entry'!C:C,$T$2)</f>
        <v>0</v>
      </c>
      <c r="U167" s="24">
        <f>COUNTIFS('BIR Data Entry'!B:B,'Child Enrollment'!B166,'BIR Data Entry'!C:C,$U$2)</f>
        <v>0</v>
      </c>
      <c r="V167" s="24">
        <f>COUNTIFS('BIR Data Entry'!B:B,'Child Enrollment'!B166,'BIR Data Entry'!C:C,$V$2)</f>
        <v>0</v>
      </c>
      <c r="W167" s="24">
        <f>COUNTIFS('BIR Data Entry'!B:B,'Child Enrollment'!B166,'BIR Data Entry'!C:C,$W$2)</f>
        <v>0</v>
      </c>
      <c r="X167" s="24">
        <f>COUNTIFS('BIR Data Entry'!B:B,'Child Enrollment'!B166,'BIR Data Entry'!C:C,$X$2)</f>
        <v>0</v>
      </c>
      <c r="Y167" s="24">
        <f>COUNTIFS('BIR Data Entry'!B:B,'Child Enrollment'!B166,'BIR Data Entry'!C:C,$Y$2)</f>
        <v>0</v>
      </c>
      <c r="Z167" s="24">
        <f>COUNTIFS('BIR Data Entry'!B:B,'Child Enrollment'!B166,'BIR Data Entry'!C:C,$Z$2)</f>
        <v>0</v>
      </c>
      <c r="AA167" s="239">
        <f>COUNTIFS('BIR Data Entry'!B:B,'Child Enrollment'!B166,'BIR Data Entry'!C:C,$AA$2)</f>
        <v>0</v>
      </c>
      <c r="AB167" s="68">
        <f t="shared" si="144"/>
        <v>0</v>
      </c>
      <c r="AC167" s="249">
        <f>'Child Enrollment'!C166</f>
        <v>0</v>
      </c>
      <c r="AD167" s="1">
        <f>'Child Enrollment'!D166</f>
        <v>0</v>
      </c>
      <c r="AE167" s="249">
        <f>'Child Enrollment'!E166</f>
        <v>0</v>
      </c>
      <c r="AF167" s="249">
        <f>'Child Enrollment'!F166</f>
        <v>0</v>
      </c>
      <c r="AG167" s="249" t="str">
        <f>IF('Child Enrollment'!F166="Not Hispanic or Latino", 'Child Enrollment'!G166, "")</f>
        <v/>
      </c>
      <c r="AI167" s="310">
        <f t="shared" si="145"/>
        <v>0</v>
      </c>
      <c r="AJ167" s="1">
        <f>COUNTIFS('BIR Data Entry'!$B$2:$B$1001,AI167,'BIR Data Entry'!$Y$2:$Y$1001,"&gt;0")</f>
        <v>0</v>
      </c>
      <c r="AK167" s="1">
        <f>COUNTIFS('BIR Data Entry'!$B$2:$B$1001,AI167,'BIR Data Entry'!$V$2:$V$1001,"&gt;0")</f>
        <v>0</v>
      </c>
      <c r="AL167" s="1">
        <f>COUNTIFS('BIR Data Entry'!$B$2:$B$1001,AI167,'BIR Data Entry'!$Z$2:$Z$1001,"&gt;0")</f>
        <v>0</v>
      </c>
      <c r="AM167" s="312">
        <f t="shared" si="146"/>
        <v>0</v>
      </c>
      <c r="AN167" s="1">
        <f t="shared" si="147"/>
        <v>0</v>
      </c>
      <c r="AO167" s="1">
        <f t="shared" si="148"/>
        <v>0</v>
      </c>
      <c r="AP167" s="1">
        <f t="shared" si="149"/>
        <v>0</v>
      </c>
      <c r="AQ167" s="1" t="str">
        <f t="shared" si="150"/>
        <v/>
      </c>
    </row>
    <row r="168" spans="15:43" x14ac:dyDescent="0.25">
      <c r="O168" s="335">
        <f>'Child Enrollment'!B167</f>
        <v>0</v>
      </c>
      <c r="P168" s="25">
        <f>COUNTIFS('BIR Data Entry'!B:B,'Child Enrollment'!B167,'BIR Data Entry'!C:C,$P$2)</f>
        <v>0</v>
      </c>
      <c r="Q168" s="24">
        <f>COUNTIFS('BIR Data Entry'!B:B,'Child Enrollment'!B167,'BIR Data Entry'!C:C,$Q$2)</f>
        <v>0</v>
      </c>
      <c r="R168" s="24">
        <f>COUNTIFS('BIR Data Entry'!B:B,'Child Enrollment'!B167,'BIR Data Entry'!C:C,$R$2)</f>
        <v>0</v>
      </c>
      <c r="S168" s="24">
        <f>COUNTIFS('BIR Data Entry'!B:B,'Child Enrollment'!B167,'BIR Data Entry'!C:C,$S$2)</f>
        <v>0</v>
      </c>
      <c r="T168" s="24">
        <f>COUNTIFS('BIR Data Entry'!B:B,'Child Enrollment'!B167,'BIR Data Entry'!C:C,$T$2)</f>
        <v>0</v>
      </c>
      <c r="U168" s="24">
        <f>COUNTIFS('BIR Data Entry'!B:B,'Child Enrollment'!B167,'BIR Data Entry'!C:C,$U$2)</f>
        <v>0</v>
      </c>
      <c r="V168" s="24">
        <f>COUNTIFS('BIR Data Entry'!B:B,'Child Enrollment'!B167,'BIR Data Entry'!C:C,$V$2)</f>
        <v>0</v>
      </c>
      <c r="W168" s="24">
        <f>COUNTIFS('BIR Data Entry'!B:B,'Child Enrollment'!B167,'BIR Data Entry'!C:C,$W$2)</f>
        <v>0</v>
      </c>
      <c r="X168" s="24">
        <f>COUNTIFS('BIR Data Entry'!B:B,'Child Enrollment'!B167,'BIR Data Entry'!C:C,$X$2)</f>
        <v>0</v>
      </c>
      <c r="Y168" s="24">
        <f>COUNTIFS('BIR Data Entry'!B:B,'Child Enrollment'!B167,'BIR Data Entry'!C:C,$Y$2)</f>
        <v>0</v>
      </c>
      <c r="Z168" s="24">
        <f>COUNTIFS('BIR Data Entry'!B:B,'Child Enrollment'!B167,'BIR Data Entry'!C:C,$Z$2)</f>
        <v>0</v>
      </c>
      <c r="AA168" s="239">
        <f>COUNTIFS('BIR Data Entry'!B:B,'Child Enrollment'!B167,'BIR Data Entry'!C:C,$AA$2)</f>
        <v>0</v>
      </c>
      <c r="AB168" s="68">
        <f t="shared" si="144"/>
        <v>0</v>
      </c>
      <c r="AC168" s="249">
        <f>'Child Enrollment'!C167</f>
        <v>0</v>
      </c>
      <c r="AD168" s="1">
        <f>'Child Enrollment'!D167</f>
        <v>0</v>
      </c>
      <c r="AE168" s="249">
        <f>'Child Enrollment'!E167</f>
        <v>0</v>
      </c>
      <c r="AF168" s="249">
        <f>'Child Enrollment'!F167</f>
        <v>0</v>
      </c>
      <c r="AG168" s="249" t="str">
        <f>IF('Child Enrollment'!F167="Not Hispanic or Latino", 'Child Enrollment'!G167, "")</f>
        <v/>
      </c>
      <c r="AI168" s="310">
        <f t="shared" si="145"/>
        <v>0</v>
      </c>
      <c r="AJ168" s="1">
        <f>COUNTIFS('BIR Data Entry'!$B$2:$B$1001,AI168,'BIR Data Entry'!$Y$2:$Y$1001,"&gt;0")</f>
        <v>0</v>
      </c>
      <c r="AK168" s="1">
        <f>COUNTIFS('BIR Data Entry'!$B$2:$B$1001,AI168,'BIR Data Entry'!$V$2:$V$1001,"&gt;0")</f>
        <v>0</v>
      </c>
      <c r="AL168" s="1">
        <f>COUNTIFS('BIR Data Entry'!$B$2:$B$1001,AI168,'BIR Data Entry'!$Z$2:$Z$1001,"&gt;0")</f>
        <v>0</v>
      </c>
      <c r="AM168" s="312">
        <f t="shared" si="146"/>
        <v>0</v>
      </c>
      <c r="AN168" s="1">
        <f t="shared" si="147"/>
        <v>0</v>
      </c>
      <c r="AO168" s="1">
        <f t="shared" si="148"/>
        <v>0</v>
      </c>
      <c r="AP168" s="1">
        <f t="shared" si="149"/>
        <v>0</v>
      </c>
      <c r="AQ168" s="1" t="str">
        <f t="shared" si="150"/>
        <v/>
      </c>
    </row>
    <row r="169" spans="15:43" x14ac:dyDescent="0.25">
      <c r="O169" s="335">
        <f>'Child Enrollment'!B168</f>
        <v>0</v>
      </c>
      <c r="P169" s="25">
        <f>COUNTIFS('BIR Data Entry'!B:B,'Child Enrollment'!B168,'BIR Data Entry'!C:C,$P$2)</f>
        <v>0</v>
      </c>
      <c r="Q169" s="24">
        <f>COUNTIFS('BIR Data Entry'!B:B,'Child Enrollment'!B168,'BIR Data Entry'!C:C,$Q$2)</f>
        <v>0</v>
      </c>
      <c r="R169" s="24">
        <f>COUNTIFS('BIR Data Entry'!B:B,'Child Enrollment'!B168,'BIR Data Entry'!C:C,$R$2)</f>
        <v>0</v>
      </c>
      <c r="S169" s="24">
        <f>COUNTIFS('BIR Data Entry'!B:B,'Child Enrollment'!B168,'BIR Data Entry'!C:C,$S$2)</f>
        <v>0</v>
      </c>
      <c r="T169" s="24">
        <f>COUNTIFS('BIR Data Entry'!B:B,'Child Enrollment'!B168,'BIR Data Entry'!C:C,$T$2)</f>
        <v>0</v>
      </c>
      <c r="U169" s="24">
        <f>COUNTIFS('BIR Data Entry'!B:B,'Child Enrollment'!B168,'BIR Data Entry'!C:C,$U$2)</f>
        <v>0</v>
      </c>
      <c r="V169" s="24">
        <f>COUNTIFS('BIR Data Entry'!B:B,'Child Enrollment'!B168,'BIR Data Entry'!C:C,$V$2)</f>
        <v>0</v>
      </c>
      <c r="W169" s="24">
        <f>COUNTIFS('BIR Data Entry'!B:B,'Child Enrollment'!B168,'BIR Data Entry'!C:C,$W$2)</f>
        <v>0</v>
      </c>
      <c r="X169" s="24">
        <f>COUNTIFS('BIR Data Entry'!B:B,'Child Enrollment'!B168,'BIR Data Entry'!C:C,$X$2)</f>
        <v>0</v>
      </c>
      <c r="Y169" s="24">
        <f>COUNTIFS('BIR Data Entry'!B:B,'Child Enrollment'!B168,'BIR Data Entry'!C:C,$Y$2)</f>
        <v>0</v>
      </c>
      <c r="Z169" s="24">
        <f>COUNTIFS('BIR Data Entry'!B:B,'Child Enrollment'!B168,'BIR Data Entry'!C:C,$Z$2)</f>
        <v>0</v>
      </c>
      <c r="AA169" s="239">
        <f>COUNTIFS('BIR Data Entry'!B:B,'Child Enrollment'!B168,'BIR Data Entry'!C:C,$AA$2)</f>
        <v>0</v>
      </c>
      <c r="AB169" s="68">
        <f t="shared" si="144"/>
        <v>0</v>
      </c>
      <c r="AC169" s="249">
        <f>'Child Enrollment'!C168</f>
        <v>0</v>
      </c>
      <c r="AD169" s="1">
        <f>'Child Enrollment'!D168</f>
        <v>0</v>
      </c>
      <c r="AE169" s="249">
        <f>'Child Enrollment'!E168</f>
        <v>0</v>
      </c>
      <c r="AF169" s="249">
        <f>'Child Enrollment'!F168</f>
        <v>0</v>
      </c>
      <c r="AG169" s="249" t="str">
        <f>IF('Child Enrollment'!F168="Not Hispanic or Latino", 'Child Enrollment'!G168, "")</f>
        <v/>
      </c>
      <c r="AI169" s="310">
        <f t="shared" si="145"/>
        <v>0</v>
      </c>
      <c r="AJ169" s="1">
        <f>COUNTIFS('BIR Data Entry'!$B$2:$B$1001,AI169,'BIR Data Entry'!$Y$2:$Y$1001,"&gt;0")</f>
        <v>0</v>
      </c>
      <c r="AK169" s="1">
        <f>COUNTIFS('BIR Data Entry'!$B$2:$B$1001,AI169,'BIR Data Entry'!$V$2:$V$1001,"&gt;0")</f>
        <v>0</v>
      </c>
      <c r="AL169" s="1">
        <f>COUNTIFS('BIR Data Entry'!$B$2:$B$1001,AI169,'BIR Data Entry'!$Z$2:$Z$1001,"&gt;0")</f>
        <v>0</v>
      </c>
      <c r="AM169" s="312">
        <f t="shared" si="146"/>
        <v>0</v>
      </c>
      <c r="AN169" s="1">
        <f t="shared" si="147"/>
        <v>0</v>
      </c>
      <c r="AO169" s="1">
        <f t="shared" si="148"/>
        <v>0</v>
      </c>
      <c r="AP169" s="1">
        <f t="shared" si="149"/>
        <v>0</v>
      </c>
      <c r="AQ169" s="1" t="str">
        <f t="shared" si="150"/>
        <v/>
      </c>
    </row>
    <row r="170" spans="15:43" x14ac:dyDescent="0.25">
      <c r="O170" s="335">
        <f>'Child Enrollment'!B169</f>
        <v>0</v>
      </c>
      <c r="P170" s="25">
        <f>COUNTIFS('BIR Data Entry'!B:B,'Child Enrollment'!B169,'BIR Data Entry'!C:C,$P$2)</f>
        <v>0</v>
      </c>
      <c r="Q170" s="24">
        <f>COUNTIFS('BIR Data Entry'!B:B,'Child Enrollment'!B169,'BIR Data Entry'!C:C,$Q$2)</f>
        <v>0</v>
      </c>
      <c r="R170" s="24">
        <f>COUNTIFS('BIR Data Entry'!B:B,'Child Enrollment'!B169,'BIR Data Entry'!C:C,$R$2)</f>
        <v>0</v>
      </c>
      <c r="S170" s="24">
        <f>COUNTIFS('BIR Data Entry'!B:B,'Child Enrollment'!B169,'BIR Data Entry'!C:C,$S$2)</f>
        <v>0</v>
      </c>
      <c r="T170" s="24">
        <f>COUNTIFS('BIR Data Entry'!B:B,'Child Enrollment'!B169,'BIR Data Entry'!C:C,$T$2)</f>
        <v>0</v>
      </c>
      <c r="U170" s="24">
        <f>COUNTIFS('BIR Data Entry'!B:B,'Child Enrollment'!B169,'BIR Data Entry'!C:C,$U$2)</f>
        <v>0</v>
      </c>
      <c r="V170" s="24">
        <f>COUNTIFS('BIR Data Entry'!B:B,'Child Enrollment'!B169,'BIR Data Entry'!C:C,$V$2)</f>
        <v>0</v>
      </c>
      <c r="W170" s="24">
        <f>COUNTIFS('BIR Data Entry'!B:B,'Child Enrollment'!B169,'BIR Data Entry'!C:C,$W$2)</f>
        <v>0</v>
      </c>
      <c r="X170" s="24">
        <f>COUNTIFS('BIR Data Entry'!B:B,'Child Enrollment'!B169,'BIR Data Entry'!C:C,$X$2)</f>
        <v>0</v>
      </c>
      <c r="Y170" s="24">
        <f>COUNTIFS('BIR Data Entry'!B:B,'Child Enrollment'!B169,'BIR Data Entry'!C:C,$Y$2)</f>
        <v>0</v>
      </c>
      <c r="Z170" s="24">
        <f>COUNTIFS('BIR Data Entry'!B:B,'Child Enrollment'!B169,'BIR Data Entry'!C:C,$Z$2)</f>
        <v>0</v>
      </c>
      <c r="AA170" s="239">
        <f>COUNTIFS('BIR Data Entry'!B:B,'Child Enrollment'!B169,'BIR Data Entry'!C:C,$AA$2)</f>
        <v>0</v>
      </c>
      <c r="AB170" s="68">
        <f t="shared" si="144"/>
        <v>0</v>
      </c>
      <c r="AC170" s="249">
        <f>'Child Enrollment'!C169</f>
        <v>0</v>
      </c>
      <c r="AD170" s="1">
        <f>'Child Enrollment'!D169</f>
        <v>0</v>
      </c>
      <c r="AE170" s="249">
        <f>'Child Enrollment'!E169</f>
        <v>0</v>
      </c>
      <c r="AF170" s="249">
        <f>'Child Enrollment'!F169</f>
        <v>0</v>
      </c>
      <c r="AG170" s="249" t="str">
        <f>IF('Child Enrollment'!F169="Not Hispanic or Latino", 'Child Enrollment'!G169, "")</f>
        <v/>
      </c>
      <c r="AI170" s="310">
        <f t="shared" si="145"/>
        <v>0</v>
      </c>
      <c r="AJ170" s="1">
        <f>COUNTIFS('BIR Data Entry'!$B$2:$B$1001,AI170,'BIR Data Entry'!$Y$2:$Y$1001,"&gt;0")</f>
        <v>0</v>
      </c>
      <c r="AK170" s="1">
        <f>COUNTIFS('BIR Data Entry'!$B$2:$B$1001,AI170,'BIR Data Entry'!$V$2:$V$1001,"&gt;0")</f>
        <v>0</v>
      </c>
      <c r="AL170" s="1">
        <f>COUNTIFS('BIR Data Entry'!$B$2:$B$1001,AI170,'BIR Data Entry'!$Z$2:$Z$1001,"&gt;0")</f>
        <v>0</v>
      </c>
      <c r="AM170" s="312">
        <f t="shared" si="146"/>
        <v>0</v>
      </c>
      <c r="AN170" s="1">
        <f t="shared" si="147"/>
        <v>0</v>
      </c>
      <c r="AO170" s="1">
        <f t="shared" si="148"/>
        <v>0</v>
      </c>
      <c r="AP170" s="1">
        <f t="shared" si="149"/>
        <v>0</v>
      </c>
      <c r="AQ170" s="1" t="str">
        <f t="shared" si="150"/>
        <v/>
      </c>
    </row>
    <row r="171" spans="15:43" x14ac:dyDescent="0.25">
      <c r="O171" s="335">
        <f>'Child Enrollment'!B170</f>
        <v>0</v>
      </c>
      <c r="P171" s="25">
        <f>COUNTIFS('BIR Data Entry'!B:B,'Child Enrollment'!B170,'BIR Data Entry'!C:C,$P$2)</f>
        <v>0</v>
      </c>
      <c r="Q171" s="24">
        <f>COUNTIFS('BIR Data Entry'!B:B,'Child Enrollment'!B170,'BIR Data Entry'!C:C,$Q$2)</f>
        <v>0</v>
      </c>
      <c r="R171" s="24">
        <f>COUNTIFS('BIR Data Entry'!B:B,'Child Enrollment'!B170,'BIR Data Entry'!C:C,$R$2)</f>
        <v>0</v>
      </c>
      <c r="S171" s="24">
        <f>COUNTIFS('BIR Data Entry'!B:B,'Child Enrollment'!B170,'BIR Data Entry'!C:C,$S$2)</f>
        <v>0</v>
      </c>
      <c r="T171" s="24">
        <f>COUNTIFS('BIR Data Entry'!B:B,'Child Enrollment'!B170,'BIR Data Entry'!C:C,$T$2)</f>
        <v>0</v>
      </c>
      <c r="U171" s="24">
        <f>COUNTIFS('BIR Data Entry'!B:B,'Child Enrollment'!B170,'BIR Data Entry'!C:C,$U$2)</f>
        <v>0</v>
      </c>
      <c r="V171" s="24">
        <f>COUNTIFS('BIR Data Entry'!B:B,'Child Enrollment'!B170,'BIR Data Entry'!C:C,$V$2)</f>
        <v>0</v>
      </c>
      <c r="W171" s="24">
        <f>COUNTIFS('BIR Data Entry'!B:B,'Child Enrollment'!B170,'BIR Data Entry'!C:C,$W$2)</f>
        <v>0</v>
      </c>
      <c r="X171" s="24">
        <f>COUNTIFS('BIR Data Entry'!B:B,'Child Enrollment'!B170,'BIR Data Entry'!C:C,$X$2)</f>
        <v>0</v>
      </c>
      <c r="Y171" s="24">
        <f>COUNTIFS('BIR Data Entry'!B:B,'Child Enrollment'!B170,'BIR Data Entry'!C:C,$Y$2)</f>
        <v>0</v>
      </c>
      <c r="Z171" s="24">
        <f>COUNTIFS('BIR Data Entry'!B:B,'Child Enrollment'!B170,'BIR Data Entry'!C:C,$Z$2)</f>
        <v>0</v>
      </c>
      <c r="AA171" s="239">
        <f>COUNTIFS('BIR Data Entry'!B:B,'Child Enrollment'!B170,'BIR Data Entry'!C:C,$AA$2)</f>
        <v>0</v>
      </c>
      <c r="AB171" s="68">
        <f t="shared" si="144"/>
        <v>0</v>
      </c>
      <c r="AC171" s="249">
        <f>'Child Enrollment'!C170</f>
        <v>0</v>
      </c>
      <c r="AD171" s="1">
        <f>'Child Enrollment'!D170</f>
        <v>0</v>
      </c>
      <c r="AE171" s="249">
        <f>'Child Enrollment'!E170</f>
        <v>0</v>
      </c>
      <c r="AF171" s="249">
        <f>'Child Enrollment'!F170</f>
        <v>0</v>
      </c>
      <c r="AG171" s="249" t="str">
        <f>IF('Child Enrollment'!F170="Not Hispanic or Latino", 'Child Enrollment'!G170, "")</f>
        <v/>
      </c>
      <c r="AI171" s="310">
        <f t="shared" si="145"/>
        <v>0</v>
      </c>
      <c r="AJ171" s="1">
        <f>COUNTIFS('BIR Data Entry'!$B$2:$B$1001,AI171,'BIR Data Entry'!$Y$2:$Y$1001,"&gt;0")</f>
        <v>0</v>
      </c>
      <c r="AK171" s="1">
        <f>COUNTIFS('BIR Data Entry'!$B$2:$B$1001,AI171,'BIR Data Entry'!$V$2:$V$1001,"&gt;0")</f>
        <v>0</v>
      </c>
      <c r="AL171" s="1">
        <f>COUNTIFS('BIR Data Entry'!$B$2:$B$1001,AI171,'BIR Data Entry'!$Z$2:$Z$1001,"&gt;0")</f>
        <v>0</v>
      </c>
      <c r="AM171" s="312">
        <f t="shared" si="146"/>
        <v>0</v>
      </c>
      <c r="AN171" s="1">
        <f t="shared" si="147"/>
        <v>0</v>
      </c>
      <c r="AO171" s="1">
        <f t="shared" si="148"/>
        <v>0</v>
      </c>
      <c r="AP171" s="1">
        <f t="shared" si="149"/>
        <v>0</v>
      </c>
      <c r="AQ171" s="1" t="str">
        <f t="shared" si="150"/>
        <v/>
      </c>
    </row>
    <row r="172" spans="15:43" x14ac:dyDescent="0.25">
      <c r="O172" s="335">
        <f>'Child Enrollment'!B171</f>
        <v>0</v>
      </c>
      <c r="P172" s="25">
        <f>COUNTIFS('BIR Data Entry'!B:B,'Child Enrollment'!B171,'BIR Data Entry'!C:C,$P$2)</f>
        <v>0</v>
      </c>
      <c r="Q172" s="24">
        <f>COUNTIFS('BIR Data Entry'!B:B,'Child Enrollment'!B171,'BIR Data Entry'!C:C,$Q$2)</f>
        <v>0</v>
      </c>
      <c r="R172" s="24">
        <f>COUNTIFS('BIR Data Entry'!B:B,'Child Enrollment'!B171,'BIR Data Entry'!C:C,$R$2)</f>
        <v>0</v>
      </c>
      <c r="S172" s="24">
        <f>COUNTIFS('BIR Data Entry'!B:B,'Child Enrollment'!B171,'BIR Data Entry'!C:C,$S$2)</f>
        <v>0</v>
      </c>
      <c r="T172" s="24">
        <f>COUNTIFS('BIR Data Entry'!B:B,'Child Enrollment'!B171,'BIR Data Entry'!C:C,$T$2)</f>
        <v>0</v>
      </c>
      <c r="U172" s="24">
        <f>COUNTIFS('BIR Data Entry'!B:B,'Child Enrollment'!B171,'BIR Data Entry'!C:C,$U$2)</f>
        <v>0</v>
      </c>
      <c r="V172" s="24">
        <f>COUNTIFS('BIR Data Entry'!B:B,'Child Enrollment'!B171,'BIR Data Entry'!C:C,$V$2)</f>
        <v>0</v>
      </c>
      <c r="W172" s="24">
        <f>COUNTIFS('BIR Data Entry'!B:B,'Child Enrollment'!B171,'BIR Data Entry'!C:C,$W$2)</f>
        <v>0</v>
      </c>
      <c r="X172" s="24">
        <f>COUNTIFS('BIR Data Entry'!B:B,'Child Enrollment'!B171,'BIR Data Entry'!C:C,$X$2)</f>
        <v>0</v>
      </c>
      <c r="Y172" s="24">
        <f>COUNTIFS('BIR Data Entry'!B:B,'Child Enrollment'!B171,'BIR Data Entry'!C:C,$Y$2)</f>
        <v>0</v>
      </c>
      <c r="Z172" s="24">
        <f>COUNTIFS('BIR Data Entry'!B:B,'Child Enrollment'!B171,'BIR Data Entry'!C:C,$Z$2)</f>
        <v>0</v>
      </c>
      <c r="AA172" s="239">
        <f>COUNTIFS('BIR Data Entry'!B:B,'Child Enrollment'!B171,'BIR Data Entry'!C:C,$AA$2)</f>
        <v>0</v>
      </c>
      <c r="AB172" s="68">
        <f t="shared" si="144"/>
        <v>0</v>
      </c>
      <c r="AC172" s="249">
        <f>'Child Enrollment'!C171</f>
        <v>0</v>
      </c>
      <c r="AD172" s="1">
        <f>'Child Enrollment'!D171</f>
        <v>0</v>
      </c>
      <c r="AE172" s="249">
        <f>'Child Enrollment'!E171</f>
        <v>0</v>
      </c>
      <c r="AF172" s="249">
        <f>'Child Enrollment'!F171</f>
        <v>0</v>
      </c>
      <c r="AG172" s="249" t="str">
        <f>IF('Child Enrollment'!F171="Not Hispanic or Latino", 'Child Enrollment'!G171, "")</f>
        <v/>
      </c>
      <c r="AI172" s="310">
        <f t="shared" si="145"/>
        <v>0</v>
      </c>
      <c r="AJ172" s="1">
        <f>COUNTIFS('BIR Data Entry'!$B$2:$B$1001,AI172,'BIR Data Entry'!$Y$2:$Y$1001,"&gt;0")</f>
        <v>0</v>
      </c>
      <c r="AK172" s="1">
        <f>COUNTIFS('BIR Data Entry'!$B$2:$B$1001,AI172,'BIR Data Entry'!$V$2:$V$1001,"&gt;0")</f>
        <v>0</v>
      </c>
      <c r="AL172" s="1">
        <f>COUNTIFS('BIR Data Entry'!$B$2:$B$1001,AI172,'BIR Data Entry'!$Z$2:$Z$1001,"&gt;0")</f>
        <v>0</v>
      </c>
      <c r="AM172" s="312">
        <f t="shared" si="146"/>
        <v>0</v>
      </c>
      <c r="AN172" s="1">
        <f t="shared" si="147"/>
        <v>0</v>
      </c>
      <c r="AO172" s="1">
        <f t="shared" si="148"/>
        <v>0</v>
      </c>
      <c r="AP172" s="1">
        <f t="shared" si="149"/>
        <v>0</v>
      </c>
      <c r="AQ172" s="1" t="str">
        <f t="shared" si="150"/>
        <v/>
      </c>
    </row>
    <row r="173" spans="15:43" x14ac:dyDescent="0.25">
      <c r="O173" s="335">
        <f>'Child Enrollment'!B172</f>
        <v>0</v>
      </c>
      <c r="P173" s="25">
        <f>COUNTIFS('BIR Data Entry'!B:B,'Child Enrollment'!B172,'BIR Data Entry'!C:C,$P$2)</f>
        <v>0</v>
      </c>
      <c r="Q173" s="24">
        <f>COUNTIFS('BIR Data Entry'!B:B,'Child Enrollment'!B172,'BIR Data Entry'!C:C,$Q$2)</f>
        <v>0</v>
      </c>
      <c r="R173" s="24">
        <f>COUNTIFS('BIR Data Entry'!B:B,'Child Enrollment'!B172,'BIR Data Entry'!C:C,$R$2)</f>
        <v>0</v>
      </c>
      <c r="S173" s="24">
        <f>COUNTIFS('BIR Data Entry'!B:B,'Child Enrollment'!B172,'BIR Data Entry'!C:C,$S$2)</f>
        <v>0</v>
      </c>
      <c r="T173" s="24">
        <f>COUNTIFS('BIR Data Entry'!B:B,'Child Enrollment'!B172,'BIR Data Entry'!C:C,$T$2)</f>
        <v>0</v>
      </c>
      <c r="U173" s="24">
        <f>COUNTIFS('BIR Data Entry'!B:B,'Child Enrollment'!B172,'BIR Data Entry'!C:C,$U$2)</f>
        <v>0</v>
      </c>
      <c r="V173" s="24">
        <f>COUNTIFS('BIR Data Entry'!B:B,'Child Enrollment'!B172,'BIR Data Entry'!C:C,$V$2)</f>
        <v>0</v>
      </c>
      <c r="W173" s="24">
        <f>COUNTIFS('BIR Data Entry'!B:B,'Child Enrollment'!B172,'BIR Data Entry'!C:C,$W$2)</f>
        <v>0</v>
      </c>
      <c r="X173" s="24">
        <f>COUNTIFS('BIR Data Entry'!B:B,'Child Enrollment'!B172,'BIR Data Entry'!C:C,$X$2)</f>
        <v>0</v>
      </c>
      <c r="Y173" s="24">
        <f>COUNTIFS('BIR Data Entry'!B:B,'Child Enrollment'!B172,'BIR Data Entry'!C:C,$Y$2)</f>
        <v>0</v>
      </c>
      <c r="Z173" s="24">
        <f>COUNTIFS('BIR Data Entry'!B:B,'Child Enrollment'!B172,'BIR Data Entry'!C:C,$Z$2)</f>
        <v>0</v>
      </c>
      <c r="AA173" s="239">
        <f>COUNTIFS('BIR Data Entry'!B:B,'Child Enrollment'!B172,'BIR Data Entry'!C:C,$AA$2)</f>
        <v>0</v>
      </c>
      <c r="AB173" s="68">
        <f t="shared" si="144"/>
        <v>0</v>
      </c>
      <c r="AC173" s="249">
        <f>'Child Enrollment'!C172</f>
        <v>0</v>
      </c>
      <c r="AD173" s="1">
        <f>'Child Enrollment'!D172</f>
        <v>0</v>
      </c>
      <c r="AE173" s="249">
        <f>'Child Enrollment'!E172</f>
        <v>0</v>
      </c>
      <c r="AF173" s="249">
        <f>'Child Enrollment'!F172</f>
        <v>0</v>
      </c>
      <c r="AG173" s="249" t="str">
        <f>IF('Child Enrollment'!F172="Not Hispanic or Latino", 'Child Enrollment'!G172, "")</f>
        <v/>
      </c>
      <c r="AI173" s="310">
        <f t="shared" si="145"/>
        <v>0</v>
      </c>
      <c r="AJ173" s="1">
        <f>COUNTIFS('BIR Data Entry'!$B$2:$B$1001,AI173,'BIR Data Entry'!$Y$2:$Y$1001,"&gt;0")</f>
        <v>0</v>
      </c>
      <c r="AK173" s="1">
        <f>COUNTIFS('BIR Data Entry'!$B$2:$B$1001,AI173,'BIR Data Entry'!$V$2:$V$1001,"&gt;0")</f>
        <v>0</v>
      </c>
      <c r="AL173" s="1">
        <f>COUNTIFS('BIR Data Entry'!$B$2:$B$1001,AI173,'BIR Data Entry'!$Z$2:$Z$1001,"&gt;0")</f>
        <v>0</v>
      </c>
      <c r="AM173" s="312">
        <f t="shared" si="146"/>
        <v>0</v>
      </c>
      <c r="AN173" s="1">
        <f t="shared" si="147"/>
        <v>0</v>
      </c>
      <c r="AO173" s="1">
        <f t="shared" si="148"/>
        <v>0</v>
      </c>
      <c r="AP173" s="1">
        <f t="shared" si="149"/>
        <v>0</v>
      </c>
      <c r="AQ173" s="1" t="str">
        <f t="shared" si="150"/>
        <v/>
      </c>
    </row>
    <row r="174" spans="15:43" x14ac:dyDescent="0.25">
      <c r="O174" s="335">
        <f>'Child Enrollment'!B173</f>
        <v>0</v>
      </c>
      <c r="P174" s="25">
        <f>COUNTIFS('BIR Data Entry'!B:B,'Child Enrollment'!B173,'BIR Data Entry'!C:C,$P$2)</f>
        <v>0</v>
      </c>
      <c r="Q174" s="24">
        <f>COUNTIFS('BIR Data Entry'!B:B,'Child Enrollment'!B173,'BIR Data Entry'!C:C,$Q$2)</f>
        <v>0</v>
      </c>
      <c r="R174" s="24">
        <f>COUNTIFS('BIR Data Entry'!B:B,'Child Enrollment'!B173,'BIR Data Entry'!C:C,$R$2)</f>
        <v>0</v>
      </c>
      <c r="S174" s="24">
        <f>COUNTIFS('BIR Data Entry'!B:B,'Child Enrollment'!B173,'BIR Data Entry'!C:C,$S$2)</f>
        <v>0</v>
      </c>
      <c r="T174" s="24">
        <f>COUNTIFS('BIR Data Entry'!B:B,'Child Enrollment'!B173,'BIR Data Entry'!C:C,$T$2)</f>
        <v>0</v>
      </c>
      <c r="U174" s="24">
        <f>COUNTIFS('BIR Data Entry'!B:B,'Child Enrollment'!B173,'BIR Data Entry'!C:C,$U$2)</f>
        <v>0</v>
      </c>
      <c r="V174" s="24">
        <f>COUNTIFS('BIR Data Entry'!B:B,'Child Enrollment'!B173,'BIR Data Entry'!C:C,$V$2)</f>
        <v>0</v>
      </c>
      <c r="W174" s="24">
        <f>COUNTIFS('BIR Data Entry'!B:B,'Child Enrollment'!B173,'BIR Data Entry'!C:C,$W$2)</f>
        <v>0</v>
      </c>
      <c r="X174" s="24">
        <f>COUNTIFS('BIR Data Entry'!B:B,'Child Enrollment'!B173,'BIR Data Entry'!C:C,$X$2)</f>
        <v>0</v>
      </c>
      <c r="Y174" s="24">
        <f>COUNTIFS('BIR Data Entry'!B:B,'Child Enrollment'!B173,'BIR Data Entry'!C:C,$Y$2)</f>
        <v>0</v>
      </c>
      <c r="Z174" s="24">
        <f>COUNTIFS('BIR Data Entry'!B:B,'Child Enrollment'!B173,'BIR Data Entry'!C:C,$Z$2)</f>
        <v>0</v>
      </c>
      <c r="AA174" s="239">
        <f>COUNTIFS('BIR Data Entry'!B:B,'Child Enrollment'!B173,'BIR Data Entry'!C:C,$AA$2)</f>
        <v>0</v>
      </c>
      <c r="AB174" s="68">
        <f t="shared" si="144"/>
        <v>0</v>
      </c>
      <c r="AC174" s="249">
        <f>'Child Enrollment'!C173</f>
        <v>0</v>
      </c>
      <c r="AD174" s="1">
        <f>'Child Enrollment'!D173</f>
        <v>0</v>
      </c>
      <c r="AE174" s="249">
        <f>'Child Enrollment'!E173</f>
        <v>0</v>
      </c>
      <c r="AF174" s="249">
        <f>'Child Enrollment'!F173</f>
        <v>0</v>
      </c>
      <c r="AG174" s="249" t="str">
        <f>IF('Child Enrollment'!F173="Not Hispanic or Latino", 'Child Enrollment'!G173, "")</f>
        <v/>
      </c>
      <c r="AI174" s="310">
        <f t="shared" ref="AI174:AI205" si="151">O99</f>
        <v>0</v>
      </c>
      <c r="AJ174" s="1">
        <f>COUNTIFS('BIR Data Entry'!$B$2:$B$1001,AI174,'BIR Data Entry'!$Y$2:$Y$1001,"&gt;0")</f>
        <v>0</v>
      </c>
      <c r="AK174" s="1">
        <f>COUNTIFS('BIR Data Entry'!$B$2:$B$1001,AI174,'BIR Data Entry'!$V$2:$V$1001,"&gt;0")</f>
        <v>0</v>
      </c>
      <c r="AL174" s="1">
        <f>COUNTIFS('BIR Data Entry'!$B$2:$B$1001,AI174,'BIR Data Entry'!$Z$2:$Z$1001,"&gt;0")</f>
        <v>0</v>
      </c>
      <c r="AM174" s="312">
        <f t="shared" ref="AM174:AM205" si="152">AC99</f>
        <v>0</v>
      </c>
      <c r="AN174" s="1">
        <f t="shared" ref="AN174:AN205" si="153">AD99</f>
        <v>0</v>
      </c>
      <c r="AO174" s="1">
        <f t="shared" ref="AO174:AO205" si="154">AE99</f>
        <v>0</v>
      </c>
      <c r="AP174" s="1">
        <f t="shared" ref="AP174:AP205" si="155">AF99</f>
        <v>0</v>
      </c>
      <c r="AQ174" s="1" t="str">
        <f t="shared" ref="AQ174:AQ205" si="156">AG99</f>
        <v/>
      </c>
    </row>
    <row r="175" spans="15:43" x14ac:dyDescent="0.25">
      <c r="O175" s="335">
        <f>'Child Enrollment'!B174</f>
        <v>0</v>
      </c>
      <c r="P175" s="25">
        <f>COUNTIFS('BIR Data Entry'!B:B,'Child Enrollment'!B174,'BIR Data Entry'!C:C,$P$2)</f>
        <v>0</v>
      </c>
      <c r="Q175" s="24">
        <f>COUNTIFS('BIR Data Entry'!B:B,'Child Enrollment'!B174,'BIR Data Entry'!C:C,$Q$2)</f>
        <v>0</v>
      </c>
      <c r="R175" s="24">
        <f>COUNTIFS('BIR Data Entry'!B:B,'Child Enrollment'!B174,'BIR Data Entry'!C:C,$R$2)</f>
        <v>0</v>
      </c>
      <c r="S175" s="24">
        <f>COUNTIFS('BIR Data Entry'!B:B,'Child Enrollment'!B174,'BIR Data Entry'!C:C,$S$2)</f>
        <v>0</v>
      </c>
      <c r="T175" s="24">
        <f>COUNTIFS('BIR Data Entry'!B:B,'Child Enrollment'!B174,'BIR Data Entry'!C:C,$T$2)</f>
        <v>0</v>
      </c>
      <c r="U175" s="24">
        <f>COUNTIFS('BIR Data Entry'!B:B,'Child Enrollment'!B174,'BIR Data Entry'!C:C,$U$2)</f>
        <v>0</v>
      </c>
      <c r="V175" s="24">
        <f>COUNTIFS('BIR Data Entry'!B:B,'Child Enrollment'!B174,'BIR Data Entry'!C:C,$V$2)</f>
        <v>0</v>
      </c>
      <c r="W175" s="24">
        <f>COUNTIFS('BIR Data Entry'!B:B,'Child Enrollment'!B174,'BIR Data Entry'!C:C,$W$2)</f>
        <v>0</v>
      </c>
      <c r="X175" s="24">
        <f>COUNTIFS('BIR Data Entry'!B:B,'Child Enrollment'!B174,'BIR Data Entry'!C:C,$X$2)</f>
        <v>0</v>
      </c>
      <c r="Y175" s="24">
        <f>COUNTIFS('BIR Data Entry'!B:B,'Child Enrollment'!B174,'BIR Data Entry'!C:C,$Y$2)</f>
        <v>0</v>
      </c>
      <c r="Z175" s="24">
        <f>COUNTIFS('BIR Data Entry'!B:B,'Child Enrollment'!B174,'BIR Data Entry'!C:C,$Z$2)</f>
        <v>0</v>
      </c>
      <c r="AA175" s="239">
        <f>COUNTIFS('BIR Data Entry'!B:B,'Child Enrollment'!B174,'BIR Data Entry'!C:C,$AA$2)</f>
        <v>0</v>
      </c>
      <c r="AB175" s="68">
        <f t="shared" si="144"/>
        <v>0</v>
      </c>
      <c r="AC175" s="249">
        <f>'Child Enrollment'!C174</f>
        <v>0</v>
      </c>
      <c r="AD175" s="1">
        <f>'Child Enrollment'!D174</f>
        <v>0</v>
      </c>
      <c r="AE175" s="249">
        <f>'Child Enrollment'!E174</f>
        <v>0</v>
      </c>
      <c r="AF175" s="249">
        <f>'Child Enrollment'!F174</f>
        <v>0</v>
      </c>
      <c r="AG175" s="249" t="str">
        <f>IF('Child Enrollment'!F174="Not Hispanic or Latino", 'Child Enrollment'!G174, "")</f>
        <v/>
      </c>
      <c r="AI175" s="310">
        <f t="shared" si="151"/>
        <v>0</v>
      </c>
      <c r="AJ175" s="1">
        <f>COUNTIFS('BIR Data Entry'!$B$2:$B$1001,AI175,'BIR Data Entry'!$Y$2:$Y$1001,"&gt;0")</f>
        <v>0</v>
      </c>
      <c r="AK175" s="1">
        <f>COUNTIFS('BIR Data Entry'!$B$2:$B$1001,AI175,'BIR Data Entry'!$V$2:$V$1001,"&gt;0")</f>
        <v>0</v>
      </c>
      <c r="AL175" s="1">
        <f>COUNTIFS('BIR Data Entry'!$B$2:$B$1001,AI175,'BIR Data Entry'!$Z$2:$Z$1001,"&gt;0")</f>
        <v>0</v>
      </c>
      <c r="AM175" s="312">
        <f t="shared" si="152"/>
        <v>0</v>
      </c>
      <c r="AN175" s="1">
        <f t="shared" si="153"/>
        <v>0</v>
      </c>
      <c r="AO175" s="1">
        <f t="shared" si="154"/>
        <v>0</v>
      </c>
      <c r="AP175" s="1">
        <f t="shared" si="155"/>
        <v>0</v>
      </c>
      <c r="AQ175" s="1" t="str">
        <f t="shared" si="156"/>
        <v/>
      </c>
    </row>
    <row r="176" spans="15:43" x14ac:dyDescent="0.25">
      <c r="O176" s="335">
        <f>'Child Enrollment'!B175</f>
        <v>0</v>
      </c>
      <c r="P176" s="25">
        <f>COUNTIFS('BIR Data Entry'!B:B,'Child Enrollment'!B175,'BIR Data Entry'!C:C,$P$2)</f>
        <v>0</v>
      </c>
      <c r="Q176" s="24">
        <f>COUNTIFS('BIR Data Entry'!B:B,'Child Enrollment'!B175,'BIR Data Entry'!C:C,$Q$2)</f>
        <v>0</v>
      </c>
      <c r="R176" s="24">
        <f>COUNTIFS('BIR Data Entry'!B:B,'Child Enrollment'!B175,'BIR Data Entry'!C:C,$R$2)</f>
        <v>0</v>
      </c>
      <c r="S176" s="24">
        <f>COUNTIFS('BIR Data Entry'!B:B,'Child Enrollment'!B175,'BIR Data Entry'!C:C,$S$2)</f>
        <v>0</v>
      </c>
      <c r="T176" s="24">
        <f>COUNTIFS('BIR Data Entry'!B:B,'Child Enrollment'!B175,'BIR Data Entry'!C:C,$T$2)</f>
        <v>0</v>
      </c>
      <c r="U176" s="24">
        <f>COUNTIFS('BIR Data Entry'!B:B,'Child Enrollment'!B175,'BIR Data Entry'!C:C,$U$2)</f>
        <v>0</v>
      </c>
      <c r="V176" s="24">
        <f>COUNTIFS('BIR Data Entry'!B:B,'Child Enrollment'!B175,'BIR Data Entry'!C:C,$V$2)</f>
        <v>0</v>
      </c>
      <c r="W176" s="24">
        <f>COUNTIFS('BIR Data Entry'!B:B,'Child Enrollment'!B175,'BIR Data Entry'!C:C,$W$2)</f>
        <v>0</v>
      </c>
      <c r="X176" s="24">
        <f>COUNTIFS('BIR Data Entry'!B:B,'Child Enrollment'!B175,'BIR Data Entry'!C:C,$X$2)</f>
        <v>0</v>
      </c>
      <c r="Y176" s="24">
        <f>COUNTIFS('BIR Data Entry'!B:B,'Child Enrollment'!B175,'BIR Data Entry'!C:C,$Y$2)</f>
        <v>0</v>
      </c>
      <c r="Z176" s="24">
        <f>COUNTIFS('BIR Data Entry'!B:B,'Child Enrollment'!B175,'BIR Data Entry'!C:C,$Z$2)</f>
        <v>0</v>
      </c>
      <c r="AA176" s="239">
        <f>COUNTIFS('BIR Data Entry'!B:B,'Child Enrollment'!B175,'BIR Data Entry'!C:C,$AA$2)</f>
        <v>0</v>
      </c>
      <c r="AB176" s="68">
        <f t="shared" si="144"/>
        <v>0</v>
      </c>
      <c r="AC176" s="249">
        <f>'Child Enrollment'!C175</f>
        <v>0</v>
      </c>
      <c r="AD176" s="1">
        <f>'Child Enrollment'!D175</f>
        <v>0</v>
      </c>
      <c r="AE176" s="249">
        <f>'Child Enrollment'!E175</f>
        <v>0</v>
      </c>
      <c r="AF176" s="249">
        <f>'Child Enrollment'!F175</f>
        <v>0</v>
      </c>
      <c r="AG176" s="249" t="str">
        <f>IF('Child Enrollment'!F175="Not Hispanic or Latino", 'Child Enrollment'!G175, "")</f>
        <v/>
      </c>
      <c r="AI176" s="310">
        <f t="shared" si="151"/>
        <v>0</v>
      </c>
      <c r="AJ176" s="1">
        <f>COUNTIFS('BIR Data Entry'!$B$2:$B$1001,AI176,'BIR Data Entry'!$Y$2:$Y$1001,"&gt;0")</f>
        <v>0</v>
      </c>
      <c r="AK176" s="1">
        <f>COUNTIFS('BIR Data Entry'!$B$2:$B$1001,AI176,'BIR Data Entry'!$V$2:$V$1001,"&gt;0")</f>
        <v>0</v>
      </c>
      <c r="AL176" s="1">
        <f>COUNTIFS('BIR Data Entry'!$B$2:$B$1001,AI176,'BIR Data Entry'!$Z$2:$Z$1001,"&gt;0")</f>
        <v>0</v>
      </c>
      <c r="AM176" s="312">
        <f t="shared" si="152"/>
        <v>0</v>
      </c>
      <c r="AN176" s="1">
        <f t="shared" si="153"/>
        <v>0</v>
      </c>
      <c r="AO176" s="1">
        <f t="shared" si="154"/>
        <v>0</v>
      </c>
      <c r="AP176" s="1">
        <f t="shared" si="155"/>
        <v>0</v>
      </c>
      <c r="AQ176" s="1" t="str">
        <f t="shared" si="156"/>
        <v/>
      </c>
    </row>
    <row r="177" spans="15:43" x14ac:dyDescent="0.25">
      <c r="O177" s="31" t="s">
        <v>73</v>
      </c>
      <c r="P177" s="31">
        <f t="shared" ref="P177:AB177" si="157">SUM(P3:P176)</f>
        <v>0</v>
      </c>
      <c r="Q177" s="31">
        <f t="shared" si="157"/>
        <v>0</v>
      </c>
      <c r="R177" s="31">
        <f t="shared" si="157"/>
        <v>0</v>
      </c>
      <c r="S177" s="31">
        <f t="shared" si="157"/>
        <v>0</v>
      </c>
      <c r="T177" s="31">
        <f t="shared" si="157"/>
        <v>0</v>
      </c>
      <c r="U177" s="31">
        <f t="shared" si="157"/>
        <v>0</v>
      </c>
      <c r="V177" s="31">
        <f t="shared" si="157"/>
        <v>0</v>
      </c>
      <c r="W177" s="31">
        <f t="shared" si="157"/>
        <v>0</v>
      </c>
      <c r="X177" s="31">
        <f t="shared" si="157"/>
        <v>0</v>
      </c>
      <c r="Y177" s="31">
        <f t="shared" si="157"/>
        <v>0</v>
      </c>
      <c r="Z177" s="31">
        <f t="shared" si="157"/>
        <v>0</v>
      </c>
      <c r="AA177" s="31">
        <f t="shared" si="157"/>
        <v>0</v>
      </c>
      <c r="AB177" s="284">
        <f t="shared" si="157"/>
        <v>0</v>
      </c>
      <c r="AC177"/>
      <c r="AD177"/>
      <c r="AE177"/>
      <c r="AF177"/>
      <c r="AG177"/>
      <c r="AI177" s="310">
        <f t="shared" si="151"/>
        <v>0</v>
      </c>
      <c r="AJ177" s="1">
        <f>COUNTIFS('BIR Data Entry'!$B$2:$B$1001,AI177,'BIR Data Entry'!$Y$2:$Y$1001,"&gt;0")</f>
        <v>0</v>
      </c>
      <c r="AK177" s="1">
        <f>COUNTIFS('BIR Data Entry'!$B$2:$B$1001,AI177,'BIR Data Entry'!$V$2:$V$1001,"&gt;0")</f>
        <v>0</v>
      </c>
      <c r="AL177" s="1">
        <f>COUNTIFS('BIR Data Entry'!$B$2:$B$1001,AI177,'BIR Data Entry'!$Z$2:$Z$1001,"&gt;0")</f>
        <v>0</v>
      </c>
      <c r="AM177" s="312">
        <f t="shared" si="152"/>
        <v>0</v>
      </c>
      <c r="AN177" s="1">
        <f t="shared" si="153"/>
        <v>0</v>
      </c>
      <c r="AO177" s="1">
        <f t="shared" si="154"/>
        <v>0</v>
      </c>
      <c r="AP177" s="1">
        <f t="shared" si="155"/>
        <v>0</v>
      </c>
      <c r="AQ177" s="1" t="str">
        <f t="shared" si="156"/>
        <v/>
      </c>
    </row>
    <row r="178" spans="15:43" x14ac:dyDescent="0.25">
      <c r="O178" s="31" t="s">
        <v>72</v>
      </c>
      <c r="P178" s="31">
        <f t="shared" ref="P178:AB178" si="158">COUNTIF(P3:P176,"&lt;&gt;0")</f>
        <v>0</v>
      </c>
      <c r="Q178" s="31">
        <f t="shared" si="158"/>
        <v>0</v>
      </c>
      <c r="R178" s="31">
        <f t="shared" si="158"/>
        <v>0</v>
      </c>
      <c r="S178" s="31">
        <f t="shared" si="158"/>
        <v>0</v>
      </c>
      <c r="T178" s="31">
        <f t="shared" si="158"/>
        <v>0</v>
      </c>
      <c r="U178" s="31">
        <f t="shared" si="158"/>
        <v>0</v>
      </c>
      <c r="V178" s="31">
        <f t="shared" si="158"/>
        <v>0</v>
      </c>
      <c r="W178" s="31">
        <f t="shared" si="158"/>
        <v>0</v>
      </c>
      <c r="X178" s="31">
        <f t="shared" si="158"/>
        <v>0</v>
      </c>
      <c r="Y178" s="31">
        <f t="shared" si="158"/>
        <v>0</v>
      </c>
      <c r="Z178" s="31">
        <f t="shared" si="158"/>
        <v>0</v>
      </c>
      <c r="AA178" s="31">
        <f t="shared" si="158"/>
        <v>0</v>
      </c>
      <c r="AB178" s="284">
        <f t="shared" si="158"/>
        <v>0</v>
      </c>
      <c r="AC178"/>
      <c r="AD178"/>
      <c r="AE178"/>
      <c r="AF178"/>
      <c r="AG178"/>
      <c r="AI178" s="310">
        <f t="shared" si="151"/>
        <v>0</v>
      </c>
      <c r="AJ178" s="1">
        <f>COUNTIFS('BIR Data Entry'!$B$2:$B$1001,AI178,'BIR Data Entry'!$Y$2:$Y$1001,"&gt;0")</f>
        <v>0</v>
      </c>
      <c r="AK178" s="1">
        <f>COUNTIFS('BIR Data Entry'!$B$2:$B$1001,AI178,'BIR Data Entry'!$V$2:$V$1001,"&gt;0")</f>
        <v>0</v>
      </c>
      <c r="AL178" s="1">
        <f>COUNTIFS('BIR Data Entry'!$B$2:$B$1001,AI178,'BIR Data Entry'!$Z$2:$Z$1001,"&gt;0")</f>
        <v>0</v>
      </c>
      <c r="AM178" s="312">
        <f t="shared" si="152"/>
        <v>0</v>
      </c>
      <c r="AN178" s="1">
        <f t="shared" si="153"/>
        <v>0</v>
      </c>
      <c r="AO178" s="1">
        <f t="shared" si="154"/>
        <v>0</v>
      </c>
      <c r="AP178" s="1">
        <f t="shared" si="155"/>
        <v>0</v>
      </c>
      <c r="AQ178" s="1" t="str">
        <f t="shared" si="156"/>
        <v/>
      </c>
    </row>
    <row r="179" spans="15:43" x14ac:dyDescent="0.25">
      <c r="O179" s="23"/>
      <c r="P179" s="72"/>
      <c r="Q179" s="72"/>
      <c r="R179" s="72"/>
      <c r="S179" s="72"/>
      <c r="T179" s="72"/>
      <c r="U179" s="72"/>
      <c r="V179" s="72"/>
      <c r="W179" s="72"/>
      <c r="X179" s="72"/>
      <c r="Y179" s="72"/>
      <c r="Z179" s="72"/>
      <c r="AA179" s="72"/>
      <c r="AB179" s="257"/>
      <c r="AI179" s="310">
        <f t="shared" si="151"/>
        <v>0</v>
      </c>
      <c r="AJ179" s="1">
        <f>COUNTIFS('BIR Data Entry'!$B$2:$B$1001,AI179,'BIR Data Entry'!$Y$2:$Y$1001,"&gt;0")</f>
        <v>0</v>
      </c>
      <c r="AK179" s="1">
        <f>COUNTIFS('BIR Data Entry'!$B$2:$B$1001,AI179,'BIR Data Entry'!$V$2:$V$1001,"&gt;0")</f>
        <v>0</v>
      </c>
      <c r="AL179" s="1">
        <f>COUNTIFS('BIR Data Entry'!$B$2:$B$1001,AI179,'BIR Data Entry'!$Z$2:$Z$1001,"&gt;0")</f>
        <v>0</v>
      </c>
      <c r="AM179" s="312">
        <f t="shared" si="152"/>
        <v>0</v>
      </c>
      <c r="AN179" s="1">
        <f t="shared" si="153"/>
        <v>0</v>
      </c>
      <c r="AO179" s="1">
        <f t="shared" si="154"/>
        <v>0</v>
      </c>
      <c r="AP179" s="1">
        <f t="shared" si="155"/>
        <v>0</v>
      </c>
      <c r="AQ179" s="1" t="str">
        <f t="shared" si="156"/>
        <v/>
      </c>
    </row>
    <row r="180" spans="15:43" x14ac:dyDescent="0.25">
      <c r="O180" s="240" t="s">
        <v>321</v>
      </c>
      <c r="P180" s="240" t="str">
        <f t="shared" ref="P180:AA180" si="159">P2</f>
        <v>August</v>
      </c>
      <c r="Q180" s="240" t="str">
        <f t="shared" si="159"/>
        <v>September</v>
      </c>
      <c r="R180" s="240" t="str">
        <f t="shared" si="159"/>
        <v>October</v>
      </c>
      <c r="S180" s="240" t="str">
        <f t="shared" si="159"/>
        <v>November</v>
      </c>
      <c r="T180" s="240" t="str">
        <f t="shared" si="159"/>
        <v>December</v>
      </c>
      <c r="U180" s="240" t="str">
        <f t="shared" si="159"/>
        <v>January</v>
      </c>
      <c r="V180" s="240" t="str">
        <f t="shared" si="159"/>
        <v>February</v>
      </c>
      <c r="W180" s="240" t="str">
        <f t="shared" si="159"/>
        <v>March</v>
      </c>
      <c r="X180" s="240" t="str">
        <f t="shared" si="159"/>
        <v>April</v>
      </c>
      <c r="Y180" s="240" t="str">
        <f t="shared" si="159"/>
        <v>May</v>
      </c>
      <c r="Z180" s="240" t="str">
        <f t="shared" si="159"/>
        <v>June</v>
      </c>
      <c r="AA180" s="240" t="str">
        <f t="shared" si="159"/>
        <v>July</v>
      </c>
      <c r="AI180" s="310">
        <f t="shared" si="151"/>
        <v>0</v>
      </c>
      <c r="AJ180" s="1">
        <f>COUNTIFS('BIR Data Entry'!$B$2:$B$1001,AI180,'BIR Data Entry'!$Y$2:$Y$1001,"&gt;0")</f>
        <v>0</v>
      </c>
      <c r="AK180" s="1">
        <f>COUNTIFS('BIR Data Entry'!$B$2:$B$1001,AI180,'BIR Data Entry'!$V$2:$V$1001,"&gt;0")</f>
        <v>0</v>
      </c>
      <c r="AL180" s="1">
        <f>COUNTIFS('BIR Data Entry'!$B$2:$B$1001,AI180,'BIR Data Entry'!$Z$2:$Z$1001,"&gt;0")</f>
        <v>0</v>
      </c>
      <c r="AM180" s="312">
        <f t="shared" si="152"/>
        <v>0</v>
      </c>
      <c r="AN180" s="1">
        <f t="shared" si="153"/>
        <v>0</v>
      </c>
      <c r="AO180" s="1">
        <f t="shared" si="154"/>
        <v>0</v>
      </c>
      <c r="AP180" s="1">
        <f t="shared" si="155"/>
        <v>0</v>
      </c>
      <c r="AQ180" s="1" t="str">
        <f t="shared" si="156"/>
        <v/>
      </c>
    </row>
    <row r="181" spans="15:43" x14ac:dyDescent="0.25">
      <c r="O181" s="93" t="s">
        <v>256</v>
      </c>
      <c r="P181" s="93">
        <f>'Program Information'!C66</f>
        <v>0</v>
      </c>
      <c r="Q181" s="93">
        <f>'Program Information'!D66</f>
        <v>0</v>
      </c>
      <c r="R181" s="93">
        <f>'Program Information'!E66</f>
        <v>0</v>
      </c>
      <c r="S181" s="93">
        <f>'Program Information'!F66</f>
        <v>0</v>
      </c>
      <c r="T181" s="93">
        <f>'Program Information'!G66</f>
        <v>0</v>
      </c>
      <c r="U181" s="93">
        <f>'Program Information'!H66</f>
        <v>0</v>
      </c>
      <c r="V181" s="93">
        <f>'Program Information'!I66</f>
        <v>0</v>
      </c>
      <c r="W181" s="93">
        <f>'Program Information'!J66</f>
        <v>0</v>
      </c>
      <c r="X181" s="93">
        <f>'Program Information'!K66</f>
        <v>0</v>
      </c>
      <c r="Y181" s="93">
        <f>'Program Information'!L66</f>
        <v>0</v>
      </c>
      <c r="Z181" s="93">
        <f>'Program Information'!M66</f>
        <v>0</v>
      </c>
      <c r="AA181" s="255">
        <f>'Program Information'!N66</f>
        <v>0</v>
      </c>
      <c r="AB181" s="162"/>
      <c r="AI181" s="310">
        <f t="shared" si="151"/>
        <v>0</v>
      </c>
      <c r="AJ181" s="1">
        <f>COUNTIFS('BIR Data Entry'!$B$2:$B$1001,AI181,'BIR Data Entry'!$Y$2:$Y$1001,"&gt;0")</f>
        <v>0</v>
      </c>
      <c r="AK181" s="1">
        <f>COUNTIFS('BIR Data Entry'!$B$2:$B$1001,AI181,'BIR Data Entry'!$V$2:$V$1001,"&gt;0")</f>
        <v>0</v>
      </c>
      <c r="AL181" s="1">
        <f>COUNTIFS('BIR Data Entry'!$B$2:$B$1001,AI181,'BIR Data Entry'!$Z$2:$Z$1001,"&gt;0")</f>
        <v>0</v>
      </c>
      <c r="AM181" s="312">
        <f t="shared" si="152"/>
        <v>0</v>
      </c>
      <c r="AN181" s="1">
        <f t="shared" si="153"/>
        <v>0</v>
      </c>
      <c r="AO181" s="1">
        <f t="shared" si="154"/>
        <v>0</v>
      </c>
      <c r="AP181" s="1">
        <f t="shared" si="155"/>
        <v>0</v>
      </c>
      <c r="AQ181" s="1" t="str">
        <f t="shared" si="156"/>
        <v/>
      </c>
    </row>
    <row r="182" spans="15:43" x14ac:dyDescent="0.25">
      <c r="O182" s="93" t="s">
        <v>255</v>
      </c>
      <c r="P182" s="258">
        <f>IF(P181=0,0,P177/P181)</f>
        <v>0</v>
      </c>
      <c r="Q182" s="258">
        <f t="shared" ref="Q182:AA182" si="160">IF(Q181=0,0,Q177/Q181)</f>
        <v>0</v>
      </c>
      <c r="R182" s="258">
        <f t="shared" si="160"/>
        <v>0</v>
      </c>
      <c r="S182" s="258">
        <f t="shared" si="160"/>
        <v>0</v>
      </c>
      <c r="T182" s="258">
        <f t="shared" si="160"/>
        <v>0</v>
      </c>
      <c r="U182" s="258">
        <f t="shared" si="160"/>
        <v>0</v>
      </c>
      <c r="V182" s="258">
        <f t="shared" si="160"/>
        <v>0</v>
      </c>
      <c r="W182" s="258">
        <f t="shared" si="160"/>
        <v>0</v>
      </c>
      <c r="X182" s="258">
        <f t="shared" si="160"/>
        <v>0</v>
      </c>
      <c r="Y182" s="258">
        <f t="shared" si="160"/>
        <v>0</v>
      </c>
      <c r="Z182" s="258">
        <f t="shared" si="160"/>
        <v>0</v>
      </c>
      <c r="AA182" s="259">
        <f t="shared" si="160"/>
        <v>0</v>
      </c>
      <c r="AB182" s="162"/>
      <c r="AI182" s="310">
        <f t="shared" si="151"/>
        <v>0</v>
      </c>
      <c r="AJ182" s="1">
        <f>COUNTIFS('BIR Data Entry'!$B$2:$B$1001,AI182,'BIR Data Entry'!$Y$2:$Y$1001,"&gt;0")</f>
        <v>0</v>
      </c>
      <c r="AK182" s="1">
        <f>COUNTIFS('BIR Data Entry'!$B$2:$B$1001,AI182,'BIR Data Entry'!$V$2:$V$1001,"&gt;0")</f>
        <v>0</v>
      </c>
      <c r="AL182" s="1">
        <f>COUNTIFS('BIR Data Entry'!$B$2:$B$1001,AI182,'BIR Data Entry'!$Z$2:$Z$1001,"&gt;0")</f>
        <v>0</v>
      </c>
      <c r="AM182" s="312">
        <f t="shared" si="152"/>
        <v>0</v>
      </c>
      <c r="AN182" s="1">
        <f t="shared" si="153"/>
        <v>0</v>
      </c>
      <c r="AO182" s="1">
        <f t="shared" si="154"/>
        <v>0</v>
      </c>
      <c r="AP182" s="1">
        <f t="shared" si="155"/>
        <v>0</v>
      </c>
      <c r="AQ182" s="1" t="str">
        <f t="shared" si="156"/>
        <v/>
      </c>
    </row>
    <row r="183" spans="15:43" x14ac:dyDescent="0.25">
      <c r="AI183" s="310">
        <f t="shared" si="151"/>
        <v>0</v>
      </c>
      <c r="AJ183" s="1">
        <f>COUNTIFS('BIR Data Entry'!$B$2:$B$1001,AI183,'BIR Data Entry'!$Y$2:$Y$1001,"&gt;0")</f>
        <v>0</v>
      </c>
      <c r="AK183" s="1">
        <f>COUNTIFS('BIR Data Entry'!$B$2:$B$1001,AI183,'BIR Data Entry'!$V$2:$V$1001,"&gt;0")</f>
        <v>0</v>
      </c>
      <c r="AL183" s="1">
        <f>COUNTIFS('BIR Data Entry'!$B$2:$B$1001,AI183,'BIR Data Entry'!$Z$2:$Z$1001,"&gt;0")</f>
        <v>0</v>
      </c>
      <c r="AM183" s="312">
        <f t="shared" si="152"/>
        <v>0</v>
      </c>
      <c r="AN183" s="1">
        <f t="shared" si="153"/>
        <v>0</v>
      </c>
      <c r="AO183" s="1">
        <f t="shared" si="154"/>
        <v>0</v>
      </c>
      <c r="AP183" s="1">
        <f t="shared" si="155"/>
        <v>0</v>
      </c>
      <c r="AQ183" s="1" t="str">
        <f t="shared" si="156"/>
        <v/>
      </c>
    </row>
    <row r="184" spans="15:43" x14ac:dyDescent="0.25">
      <c r="V184" s="420"/>
      <c r="W184" s="420"/>
      <c r="X184" s="420"/>
      <c r="Y184" s="420"/>
      <c r="Z184" s="420"/>
      <c r="AA184" s="420"/>
      <c r="AI184" s="310">
        <f t="shared" si="151"/>
        <v>0</v>
      </c>
      <c r="AJ184" s="1">
        <f>COUNTIFS('BIR Data Entry'!$B$2:$B$1001,AI184,'BIR Data Entry'!$Y$2:$Y$1001,"&gt;0")</f>
        <v>0</v>
      </c>
      <c r="AK184" s="1">
        <f>COUNTIFS('BIR Data Entry'!$B$2:$B$1001,AI184,'BIR Data Entry'!$V$2:$V$1001,"&gt;0")</f>
        <v>0</v>
      </c>
      <c r="AL184" s="1">
        <f>COUNTIFS('BIR Data Entry'!$B$2:$B$1001,AI184,'BIR Data Entry'!$Z$2:$Z$1001,"&gt;0")</f>
        <v>0</v>
      </c>
      <c r="AM184" s="312">
        <f t="shared" si="152"/>
        <v>0</v>
      </c>
      <c r="AN184" s="1">
        <f t="shared" si="153"/>
        <v>0</v>
      </c>
      <c r="AO184" s="1">
        <f t="shared" si="154"/>
        <v>0</v>
      </c>
      <c r="AP184" s="1">
        <f t="shared" si="155"/>
        <v>0</v>
      </c>
      <c r="AQ184" s="1" t="str">
        <f t="shared" si="156"/>
        <v/>
      </c>
    </row>
    <row r="185" spans="15:43" x14ac:dyDescent="0.25">
      <c r="AI185" s="310">
        <f t="shared" si="151"/>
        <v>0</v>
      </c>
      <c r="AJ185" s="1">
        <f>COUNTIFS('BIR Data Entry'!$B$2:$B$1001,AI185,'BIR Data Entry'!$Y$2:$Y$1001,"&gt;0")</f>
        <v>0</v>
      </c>
      <c r="AK185" s="1">
        <f>COUNTIFS('BIR Data Entry'!$B$2:$B$1001,AI185,'BIR Data Entry'!$V$2:$V$1001,"&gt;0")</f>
        <v>0</v>
      </c>
      <c r="AL185" s="1">
        <f>COUNTIFS('BIR Data Entry'!$B$2:$B$1001,AI185,'BIR Data Entry'!$Z$2:$Z$1001,"&gt;0")</f>
        <v>0</v>
      </c>
      <c r="AM185" s="312">
        <f t="shared" si="152"/>
        <v>0</v>
      </c>
      <c r="AN185" s="1">
        <f t="shared" si="153"/>
        <v>0</v>
      </c>
      <c r="AO185" s="1">
        <f t="shared" si="154"/>
        <v>0</v>
      </c>
      <c r="AP185" s="1">
        <f t="shared" si="155"/>
        <v>0</v>
      </c>
      <c r="AQ185" s="1" t="str">
        <f t="shared" si="156"/>
        <v/>
      </c>
    </row>
    <row r="186" spans="15:43" x14ac:dyDescent="0.25">
      <c r="AI186" s="310">
        <f t="shared" si="151"/>
        <v>0</v>
      </c>
      <c r="AJ186" s="1">
        <f>COUNTIFS('BIR Data Entry'!$B$2:$B$1001,AI186,'BIR Data Entry'!$Y$2:$Y$1001,"&gt;0")</f>
        <v>0</v>
      </c>
      <c r="AK186" s="1">
        <f>COUNTIFS('BIR Data Entry'!$B$2:$B$1001,AI186,'BIR Data Entry'!$V$2:$V$1001,"&gt;0")</f>
        <v>0</v>
      </c>
      <c r="AL186" s="1">
        <f>COUNTIFS('BIR Data Entry'!$B$2:$B$1001,AI186,'BIR Data Entry'!$Z$2:$Z$1001,"&gt;0")</f>
        <v>0</v>
      </c>
      <c r="AM186" s="312">
        <f t="shared" si="152"/>
        <v>0</v>
      </c>
      <c r="AN186" s="1">
        <f t="shared" si="153"/>
        <v>0</v>
      </c>
      <c r="AO186" s="1">
        <f t="shared" si="154"/>
        <v>0</v>
      </c>
      <c r="AP186" s="1">
        <f t="shared" si="155"/>
        <v>0</v>
      </c>
      <c r="AQ186" s="1" t="str">
        <f t="shared" si="156"/>
        <v/>
      </c>
    </row>
    <row r="187" spans="15:43" x14ac:dyDescent="0.25">
      <c r="AI187" s="310">
        <f t="shared" si="151"/>
        <v>0</v>
      </c>
      <c r="AJ187" s="1">
        <f>COUNTIFS('BIR Data Entry'!$B$2:$B$1001,AI187,'BIR Data Entry'!$Y$2:$Y$1001,"&gt;0")</f>
        <v>0</v>
      </c>
      <c r="AK187" s="1">
        <f>COUNTIFS('BIR Data Entry'!$B$2:$B$1001,AI187,'BIR Data Entry'!$V$2:$V$1001,"&gt;0")</f>
        <v>0</v>
      </c>
      <c r="AL187" s="1">
        <f>COUNTIFS('BIR Data Entry'!$B$2:$B$1001,AI187,'BIR Data Entry'!$Z$2:$Z$1001,"&gt;0")</f>
        <v>0</v>
      </c>
      <c r="AM187" s="312">
        <f t="shared" si="152"/>
        <v>0</v>
      </c>
      <c r="AN187" s="1">
        <f t="shared" si="153"/>
        <v>0</v>
      </c>
      <c r="AO187" s="1">
        <f t="shared" si="154"/>
        <v>0</v>
      </c>
      <c r="AP187" s="1">
        <f t="shared" si="155"/>
        <v>0</v>
      </c>
      <c r="AQ187" s="1" t="str">
        <f t="shared" si="156"/>
        <v/>
      </c>
    </row>
    <row r="188" spans="15:43" x14ac:dyDescent="0.25">
      <c r="AI188" s="310">
        <f t="shared" si="151"/>
        <v>0</v>
      </c>
      <c r="AJ188" s="1">
        <f>COUNTIFS('BIR Data Entry'!$B$2:$B$1001,AI188,'BIR Data Entry'!$Y$2:$Y$1001,"&gt;0")</f>
        <v>0</v>
      </c>
      <c r="AK188" s="1">
        <f>COUNTIFS('BIR Data Entry'!$B$2:$B$1001,AI188,'BIR Data Entry'!$V$2:$V$1001,"&gt;0")</f>
        <v>0</v>
      </c>
      <c r="AL188" s="1">
        <f>COUNTIFS('BIR Data Entry'!$B$2:$B$1001,AI188,'BIR Data Entry'!$Z$2:$Z$1001,"&gt;0")</f>
        <v>0</v>
      </c>
      <c r="AM188" s="312">
        <f t="shared" si="152"/>
        <v>0</v>
      </c>
      <c r="AN188" s="1">
        <f t="shared" si="153"/>
        <v>0</v>
      </c>
      <c r="AO188" s="1">
        <f t="shared" si="154"/>
        <v>0</v>
      </c>
      <c r="AP188" s="1">
        <f t="shared" si="155"/>
        <v>0</v>
      </c>
      <c r="AQ188" s="1" t="str">
        <f t="shared" si="156"/>
        <v/>
      </c>
    </row>
    <row r="189" spans="15:43" x14ac:dyDescent="0.25">
      <c r="AI189" s="310">
        <f t="shared" si="151"/>
        <v>0</v>
      </c>
      <c r="AJ189" s="1">
        <f>COUNTIFS('BIR Data Entry'!$B$2:$B$1001,AI189,'BIR Data Entry'!$Y$2:$Y$1001,"&gt;0")</f>
        <v>0</v>
      </c>
      <c r="AK189" s="1">
        <f>COUNTIFS('BIR Data Entry'!$B$2:$B$1001,AI189,'BIR Data Entry'!$V$2:$V$1001,"&gt;0")</f>
        <v>0</v>
      </c>
      <c r="AL189" s="1">
        <f>COUNTIFS('BIR Data Entry'!$B$2:$B$1001,AI189,'BIR Data Entry'!$Z$2:$Z$1001,"&gt;0")</f>
        <v>0</v>
      </c>
      <c r="AM189" s="312">
        <f t="shared" si="152"/>
        <v>0</v>
      </c>
      <c r="AN189" s="1">
        <f t="shared" si="153"/>
        <v>0</v>
      </c>
      <c r="AO189" s="1">
        <f t="shared" si="154"/>
        <v>0</v>
      </c>
      <c r="AP189" s="1">
        <f t="shared" si="155"/>
        <v>0</v>
      </c>
      <c r="AQ189" s="1" t="str">
        <f t="shared" si="156"/>
        <v/>
      </c>
    </row>
    <row r="190" spans="15:43" x14ac:dyDescent="0.25">
      <c r="AI190" s="310">
        <f t="shared" si="151"/>
        <v>0</v>
      </c>
      <c r="AJ190" s="1">
        <f>COUNTIFS('BIR Data Entry'!$B$2:$B$1001,AI190,'BIR Data Entry'!$Y$2:$Y$1001,"&gt;0")</f>
        <v>0</v>
      </c>
      <c r="AK190" s="1">
        <f>COUNTIFS('BIR Data Entry'!$B$2:$B$1001,AI190,'BIR Data Entry'!$V$2:$V$1001,"&gt;0")</f>
        <v>0</v>
      </c>
      <c r="AL190" s="1">
        <f>COUNTIFS('BIR Data Entry'!$B$2:$B$1001,AI190,'BIR Data Entry'!$Z$2:$Z$1001,"&gt;0")</f>
        <v>0</v>
      </c>
      <c r="AM190" s="312">
        <f t="shared" si="152"/>
        <v>0</v>
      </c>
      <c r="AN190" s="1">
        <f t="shared" si="153"/>
        <v>0</v>
      </c>
      <c r="AO190" s="1">
        <f t="shared" si="154"/>
        <v>0</v>
      </c>
      <c r="AP190" s="1">
        <f t="shared" si="155"/>
        <v>0</v>
      </c>
      <c r="AQ190" s="1" t="str">
        <f t="shared" si="156"/>
        <v/>
      </c>
    </row>
    <row r="191" spans="15:43" x14ac:dyDescent="0.25">
      <c r="O191"/>
      <c r="AI191" s="310">
        <f t="shared" si="151"/>
        <v>0</v>
      </c>
      <c r="AJ191" s="1">
        <f>COUNTIFS('BIR Data Entry'!$B$2:$B$1001,AI191,'BIR Data Entry'!$Y$2:$Y$1001,"&gt;0")</f>
        <v>0</v>
      </c>
      <c r="AK191" s="1">
        <f>COUNTIFS('BIR Data Entry'!$B$2:$B$1001,AI191,'BIR Data Entry'!$V$2:$V$1001,"&gt;0")</f>
        <v>0</v>
      </c>
      <c r="AL191" s="1">
        <f>COUNTIFS('BIR Data Entry'!$B$2:$B$1001,AI191,'BIR Data Entry'!$Z$2:$Z$1001,"&gt;0")</f>
        <v>0</v>
      </c>
      <c r="AM191" s="312">
        <f t="shared" si="152"/>
        <v>0</v>
      </c>
      <c r="AN191" s="1">
        <f t="shared" si="153"/>
        <v>0</v>
      </c>
      <c r="AO191" s="1">
        <f t="shared" si="154"/>
        <v>0</v>
      </c>
      <c r="AP191" s="1">
        <f t="shared" si="155"/>
        <v>0</v>
      </c>
      <c r="AQ191" s="1" t="str">
        <f t="shared" si="156"/>
        <v/>
      </c>
    </row>
    <row r="192" spans="15:43" x14ac:dyDescent="0.25">
      <c r="AI192" s="310">
        <f t="shared" si="151"/>
        <v>0</v>
      </c>
      <c r="AJ192" s="1">
        <f>COUNTIFS('BIR Data Entry'!$B$2:$B$1001,AI192,'BIR Data Entry'!$Y$2:$Y$1001,"&gt;0")</f>
        <v>0</v>
      </c>
      <c r="AK192" s="1">
        <f>COUNTIFS('BIR Data Entry'!$B$2:$B$1001,AI192,'BIR Data Entry'!$V$2:$V$1001,"&gt;0")</f>
        <v>0</v>
      </c>
      <c r="AL192" s="1">
        <f>COUNTIFS('BIR Data Entry'!$B$2:$B$1001,AI192,'BIR Data Entry'!$Z$2:$Z$1001,"&gt;0")</f>
        <v>0</v>
      </c>
      <c r="AM192" s="312">
        <f t="shared" si="152"/>
        <v>0</v>
      </c>
      <c r="AN192" s="1">
        <f t="shared" si="153"/>
        <v>0</v>
      </c>
      <c r="AO192" s="1">
        <f t="shared" si="154"/>
        <v>0</v>
      </c>
      <c r="AP192" s="1">
        <f t="shared" si="155"/>
        <v>0</v>
      </c>
      <c r="AQ192" s="1" t="str">
        <f t="shared" si="156"/>
        <v/>
      </c>
    </row>
    <row r="193" spans="35:43" x14ac:dyDescent="0.25">
      <c r="AI193" s="310">
        <f t="shared" si="151"/>
        <v>0</v>
      </c>
      <c r="AJ193" s="1">
        <f>COUNTIFS('BIR Data Entry'!$B$2:$B$1001,AI193,'BIR Data Entry'!$Y$2:$Y$1001,"&gt;0")</f>
        <v>0</v>
      </c>
      <c r="AK193" s="1">
        <f>COUNTIFS('BIR Data Entry'!$B$2:$B$1001,AI193,'BIR Data Entry'!$V$2:$V$1001,"&gt;0")</f>
        <v>0</v>
      </c>
      <c r="AL193" s="1">
        <f>COUNTIFS('BIR Data Entry'!$B$2:$B$1001,AI193,'BIR Data Entry'!$Z$2:$Z$1001,"&gt;0")</f>
        <v>0</v>
      </c>
      <c r="AM193" s="312">
        <f t="shared" si="152"/>
        <v>0</v>
      </c>
      <c r="AN193" s="1">
        <f t="shared" si="153"/>
        <v>0</v>
      </c>
      <c r="AO193" s="1">
        <f t="shared" si="154"/>
        <v>0</v>
      </c>
      <c r="AP193" s="1">
        <f t="shared" si="155"/>
        <v>0</v>
      </c>
      <c r="AQ193" s="1" t="str">
        <f t="shared" si="156"/>
        <v/>
      </c>
    </row>
    <row r="194" spans="35:43" x14ac:dyDescent="0.25">
      <c r="AI194" s="310">
        <f t="shared" si="151"/>
        <v>0</v>
      </c>
      <c r="AJ194" s="1">
        <f>COUNTIFS('BIR Data Entry'!$B$2:$B$1001,AI194,'BIR Data Entry'!$Y$2:$Y$1001,"&gt;0")</f>
        <v>0</v>
      </c>
      <c r="AK194" s="1">
        <f>COUNTIFS('BIR Data Entry'!$B$2:$B$1001,AI194,'BIR Data Entry'!$V$2:$V$1001,"&gt;0")</f>
        <v>0</v>
      </c>
      <c r="AL194" s="1">
        <f>COUNTIFS('BIR Data Entry'!$B$2:$B$1001,AI194,'BIR Data Entry'!$Z$2:$Z$1001,"&gt;0")</f>
        <v>0</v>
      </c>
      <c r="AM194" s="312">
        <f t="shared" si="152"/>
        <v>0</v>
      </c>
      <c r="AN194" s="1">
        <f t="shared" si="153"/>
        <v>0</v>
      </c>
      <c r="AO194" s="1">
        <f t="shared" si="154"/>
        <v>0</v>
      </c>
      <c r="AP194" s="1">
        <f t="shared" si="155"/>
        <v>0</v>
      </c>
      <c r="AQ194" s="1" t="str">
        <f t="shared" si="156"/>
        <v/>
      </c>
    </row>
    <row r="195" spans="35:43" x14ac:dyDescent="0.25">
      <c r="AI195" s="310">
        <f t="shared" si="151"/>
        <v>0</v>
      </c>
      <c r="AJ195" s="1">
        <f>COUNTIFS('BIR Data Entry'!$B$2:$B$1001,AI195,'BIR Data Entry'!$Y$2:$Y$1001,"&gt;0")</f>
        <v>0</v>
      </c>
      <c r="AK195" s="1">
        <f>COUNTIFS('BIR Data Entry'!$B$2:$B$1001,AI195,'BIR Data Entry'!$V$2:$V$1001,"&gt;0")</f>
        <v>0</v>
      </c>
      <c r="AL195" s="1">
        <f>COUNTIFS('BIR Data Entry'!$B$2:$B$1001,AI195,'BIR Data Entry'!$Z$2:$Z$1001,"&gt;0")</f>
        <v>0</v>
      </c>
      <c r="AM195" s="312">
        <f t="shared" si="152"/>
        <v>0</v>
      </c>
      <c r="AN195" s="1">
        <f t="shared" si="153"/>
        <v>0</v>
      </c>
      <c r="AO195" s="1">
        <f t="shared" si="154"/>
        <v>0</v>
      </c>
      <c r="AP195" s="1">
        <f t="shared" si="155"/>
        <v>0</v>
      </c>
      <c r="AQ195" s="1" t="str">
        <f t="shared" si="156"/>
        <v/>
      </c>
    </row>
    <row r="196" spans="35:43" x14ac:dyDescent="0.25">
      <c r="AI196" s="310">
        <f t="shared" si="151"/>
        <v>0</v>
      </c>
      <c r="AJ196" s="1">
        <f>COUNTIFS('BIR Data Entry'!$B$2:$B$1001,AI196,'BIR Data Entry'!$Y$2:$Y$1001,"&gt;0")</f>
        <v>0</v>
      </c>
      <c r="AK196" s="1">
        <f>COUNTIFS('BIR Data Entry'!$B$2:$B$1001,AI196,'BIR Data Entry'!$V$2:$V$1001,"&gt;0")</f>
        <v>0</v>
      </c>
      <c r="AL196" s="1">
        <f>COUNTIFS('BIR Data Entry'!$B$2:$B$1001,AI196,'BIR Data Entry'!$Z$2:$Z$1001,"&gt;0")</f>
        <v>0</v>
      </c>
      <c r="AM196" s="312">
        <f t="shared" si="152"/>
        <v>0</v>
      </c>
      <c r="AN196" s="1">
        <f t="shared" si="153"/>
        <v>0</v>
      </c>
      <c r="AO196" s="1">
        <f t="shared" si="154"/>
        <v>0</v>
      </c>
      <c r="AP196" s="1">
        <f t="shared" si="155"/>
        <v>0</v>
      </c>
      <c r="AQ196" s="1" t="str">
        <f t="shared" si="156"/>
        <v/>
      </c>
    </row>
    <row r="197" spans="35:43" x14ac:dyDescent="0.25">
      <c r="AI197" s="310">
        <f t="shared" si="151"/>
        <v>0</v>
      </c>
      <c r="AJ197" s="1">
        <f>COUNTIFS('BIR Data Entry'!$B$2:$B$1001,AI197,'BIR Data Entry'!$Y$2:$Y$1001,"&gt;0")</f>
        <v>0</v>
      </c>
      <c r="AK197" s="1">
        <f>COUNTIFS('BIR Data Entry'!$B$2:$B$1001,AI197,'BIR Data Entry'!$V$2:$V$1001,"&gt;0")</f>
        <v>0</v>
      </c>
      <c r="AL197" s="1">
        <f>COUNTIFS('BIR Data Entry'!$B$2:$B$1001,AI197,'BIR Data Entry'!$Z$2:$Z$1001,"&gt;0")</f>
        <v>0</v>
      </c>
      <c r="AM197" s="312">
        <f t="shared" si="152"/>
        <v>0</v>
      </c>
      <c r="AN197" s="1">
        <f t="shared" si="153"/>
        <v>0</v>
      </c>
      <c r="AO197" s="1">
        <f t="shared" si="154"/>
        <v>0</v>
      </c>
      <c r="AP197" s="1">
        <f t="shared" si="155"/>
        <v>0</v>
      </c>
      <c r="AQ197" s="1" t="str">
        <f t="shared" si="156"/>
        <v/>
      </c>
    </row>
    <row r="198" spans="35:43" x14ac:dyDescent="0.25">
      <c r="AI198" s="310">
        <f t="shared" si="151"/>
        <v>0</v>
      </c>
      <c r="AJ198" s="1">
        <f>COUNTIFS('BIR Data Entry'!$B$2:$B$1001,AI198,'BIR Data Entry'!$Y$2:$Y$1001,"&gt;0")</f>
        <v>0</v>
      </c>
      <c r="AK198" s="1">
        <f>COUNTIFS('BIR Data Entry'!$B$2:$B$1001,AI198,'BIR Data Entry'!$V$2:$V$1001,"&gt;0")</f>
        <v>0</v>
      </c>
      <c r="AL198" s="1">
        <f>COUNTIFS('BIR Data Entry'!$B$2:$B$1001,AI198,'BIR Data Entry'!$Z$2:$Z$1001,"&gt;0")</f>
        <v>0</v>
      </c>
      <c r="AM198" s="312">
        <f t="shared" si="152"/>
        <v>0</v>
      </c>
      <c r="AN198" s="1">
        <f t="shared" si="153"/>
        <v>0</v>
      </c>
      <c r="AO198" s="1">
        <f t="shared" si="154"/>
        <v>0</v>
      </c>
      <c r="AP198" s="1">
        <f t="shared" si="155"/>
        <v>0</v>
      </c>
      <c r="AQ198" s="1" t="str">
        <f t="shared" si="156"/>
        <v/>
      </c>
    </row>
    <row r="199" spans="35:43" x14ac:dyDescent="0.25">
      <c r="AI199" s="310">
        <f t="shared" si="151"/>
        <v>0</v>
      </c>
      <c r="AJ199" s="1">
        <f>COUNTIFS('BIR Data Entry'!$B$2:$B$1001,AI199,'BIR Data Entry'!$Y$2:$Y$1001,"&gt;0")</f>
        <v>0</v>
      </c>
      <c r="AK199" s="1">
        <f>COUNTIFS('BIR Data Entry'!$B$2:$B$1001,AI199,'BIR Data Entry'!$V$2:$V$1001,"&gt;0")</f>
        <v>0</v>
      </c>
      <c r="AL199" s="1">
        <f>COUNTIFS('BIR Data Entry'!$B$2:$B$1001,AI199,'BIR Data Entry'!$Z$2:$Z$1001,"&gt;0")</f>
        <v>0</v>
      </c>
      <c r="AM199" s="312">
        <f t="shared" si="152"/>
        <v>0</v>
      </c>
      <c r="AN199" s="1">
        <f t="shared" si="153"/>
        <v>0</v>
      </c>
      <c r="AO199" s="1">
        <f t="shared" si="154"/>
        <v>0</v>
      </c>
      <c r="AP199" s="1">
        <f t="shared" si="155"/>
        <v>0</v>
      </c>
      <c r="AQ199" s="1" t="str">
        <f t="shared" si="156"/>
        <v/>
      </c>
    </row>
    <row r="200" spans="35:43" x14ac:dyDescent="0.25">
      <c r="AI200" s="310">
        <f t="shared" si="151"/>
        <v>0</v>
      </c>
      <c r="AJ200" s="1">
        <f>COUNTIFS('BIR Data Entry'!$B$2:$B$1001,AI200,'BIR Data Entry'!$Y$2:$Y$1001,"&gt;0")</f>
        <v>0</v>
      </c>
      <c r="AK200" s="1">
        <f>COUNTIFS('BIR Data Entry'!$B$2:$B$1001,AI200,'BIR Data Entry'!$V$2:$V$1001,"&gt;0")</f>
        <v>0</v>
      </c>
      <c r="AL200" s="1">
        <f>COUNTIFS('BIR Data Entry'!$B$2:$B$1001,AI200,'BIR Data Entry'!$Z$2:$Z$1001,"&gt;0")</f>
        <v>0</v>
      </c>
      <c r="AM200" s="312">
        <f t="shared" si="152"/>
        <v>0</v>
      </c>
      <c r="AN200" s="1">
        <f t="shared" si="153"/>
        <v>0</v>
      </c>
      <c r="AO200" s="1">
        <f t="shared" si="154"/>
        <v>0</v>
      </c>
      <c r="AP200" s="1">
        <f t="shared" si="155"/>
        <v>0</v>
      </c>
      <c r="AQ200" s="1" t="str">
        <f t="shared" si="156"/>
        <v/>
      </c>
    </row>
    <row r="201" spans="35:43" x14ac:dyDescent="0.25">
      <c r="AI201" s="310">
        <f t="shared" si="151"/>
        <v>0</v>
      </c>
      <c r="AJ201" s="1">
        <f>COUNTIFS('BIR Data Entry'!$B$2:$B$1001,AI201,'BIR Data Entry'!$Y$2:$Y$1001,"&gt;0")</f>
        <v>0</v>
      </c>
      <c r="AK201" s="1">
        <f>COUNTIFS('BIR Data Entry'!$B$2:$B$1001,AI201,'BIR Data Entry'!$V$2:$V$1001,"&gt;0")</f>
        <v>0</v>
      </c>
      <c r="AL201" s="1">
        <f>COUNTIFS('BIR Data Entry'!$B$2:$B$1001,AI201,'BIR Data Entry'!$Z$2:$Z$1001,"&gt;0")</f>
        <v>0</v>
      </c>
      <c r="AM201" s="312">
        <f t="shared" si="152"/>
        <v>0</v>
      </c>
      <c r="AN201" s="1">
        <f t="shared" si="153"/>
        <v>0</v>
      </c>
      <c r="AO201" s="1">
        <f t="shared" si="154"/>
        <v>0</v>
      </c>
      <c r="AP201" s="1">
        <f t="shared" si="155"/>
        <v>0</v>
      </c>
      <c r="AQ201" s="1" t="str">
        <f t="shared" si="156"/>
        <v/>
      </c>
    </row>
    <row r="202" spans="35:43" x14ac:dyDescent="0.25">
      <c r="AI202" s="310">
        <f t="shared" si="151"/>
        <v>0</v>
      </c>
      <c r="AJ202" s="1">
        <f>COUNTIFS('BIR Data Entry'!$B$2:$B$1001,AI202,'BIR Data Entry'!$Y$2:$Y$1001,"&gt;0")</f>
        <v>0</v>
      </c>
      <c r="AK202" s="1">
        <f>COUNTIFS('BIR Data Entry'!$B$2:$B$1001,AI202,'BIR Data Entry'!$V$2:$V$1001,"&gt;0")</f>
        <v>0</v>
      </c>
      <c r="AL202" s="1">
        <f>COUNTIFS('BIR Data Entry'!$B$2:$B$1001,AI202,'BIR Data Entry'!$Z$2:$Z$1001,"&gt;0")</f>
        <v>0</v>
      </c>
      <c r="AM202" s="312">
        <f t="shared" si="152"/>
        <v>0</v>
      </c>
      <c r="AN202" s="1">
        <f t="shared" si="153"/>
        <v>0</v>
      </c>
      <c r="AO202" s="1">
        <f t="shared" si="154"/>
        <v>0</v>
      </c>
      <c r="AP202" s="1">
        <f t="shared" si="155"/>
        <v>0</v>
      </c>
      <c r="AQ202" s="1" t="str">
        <f t="shared" si="156"/>
        <v/>
      </c>
    </row>
    <row r="203" spans="35:43" x14ac:dyDescent="0.25">
      <c r="AI203" s="310">
        <f t="shared" si="151"/>
        <v>0</v>
      </c>
      <c r="AJ203" s="1">
        <f>COUNTIFS('BIR Data Entry'!$B$2:$B$1001,AI203,'BIR Data Entry'!$Y$2:$Y$1001,"&gt;0")</f>
        <v>0</v>
      </c>
      <c r="AK203" s="1">
        <f>COUNTIFS('BIR Data Entry'!$B$2:$B$1001,AI203,'BIR Data Entry'!$V$2:$V$1001,"&gt;0")</f>
        <v>0</v>
      </c>
      <c r="AL203" s="1">
        <f>COUNTIFS('BIR Data Entry'!$B$2:$B$1001,AI203,'BIR Data Entry'!$Z$2:$Z$1001,"&gt;0")</f>
        <v>0</v>
      </c>
      <c r="AM203" s="312">
        <f t="shared" si="152"/>
        <v>0</v>
      </c>
      <c r="AN203" s="1">
        <f t="shared" si="153"/>
        <v>0</v>
      </c>
      <c r="AO203" s="1">
        <f t="shared" si="154"/>
        <v>0</v>
      </c>
      <c r="AP203" s="1">
        <f t="shared" si="155"/>
        <v>0</v>
      </c>
      <c r="AQ203" s="1" t="str">
        <f t="shared" si="156"/>
        <v/>
      </c>
    </row>
    <row r="204" spans="35:43" x14ac:dyDescent="0.25">
      <c r="AI204" s="310">
        <f t="shared" si="151"/>
        <v>0</v>
      </c>
      <c r="AJ204" s="1">
        <f>COUNTIFS('BIR Data Entry'!$B$2:$B$1001,AI204,'BIR Data Entry'!$Y$2:$Y$1001,"&gt;0")</f>
        <v>0</v>
      </c>
      <c r="AK204" s="1">
        <f>COUNTIFS('BIR Data Entry'!$B$2:$B$1001,AI204,'BIR Data Entry'!$V$2:$V$1001,"&gt;0")</f>
        <v>0</v>
      </c>
      <c r="AL204" s="1">
        <f>COUNTIFS('BIR Data Entry'!$B$2:$B$1001,AI204,'BIR Data Entry'!$Z$2:$Z$1001,"&gt;0")</f>
        <v>0</v>
      </c>
      <c r="AM204" s="312">
        <f t="shared" si="152"/>
        <v>0</v>
      </c>
      <c r="AN204" s="1">
        <f t="shared" si="153"/>
        <v>0</v>
      </c>
      <c r="AO204" s="1">
        <f t="shared" si="154"/>
        <v>0</v>
      </c>
      <c r="AP204" s="1">
        <f t="shared" si="155"/>
        <v>0</v>
      </c>
      <c r="AQ204" s="1" t="str">
        <f t="shared" si="156"/>
        <v/>
      </c>
    </row>
    <row r="205" spans="35:43" x14ac:dyDescent="0.25">
      <c r="AI205" s="310">
        <f t="shared" si="151"/>
        <v>0</v>
      </c>
      <c r="AJ205" s="1">
        <f>COUNTIFS('BIR Data Entry'!$B$2:$B$1001,AI205,'BIR Data Entry'!$Y$2:$Y$1001,"&gt;0")</f>
        <v>0</v>
      </c>
      <c r="AK205" s="1">
        <f>COUNTIFS('BIR Data Entry'!$B$2:$B$1001,AI205,'BIR Data Entry'!$V$2:$V$1001,"&gt;0")</f>
        <v>0</v>
      </c>
      <c r="AL205" s="1">
        <f>COUNTIFS('BIR Data Entry'!$B$2:$B$1001,AI205,'BIR Data Entry'!$Z$2:$Z$1001,"&gt;0")</f>
        <v>0</v>
      </c>
      <c r="AM205" s="312">
        <f t="shared" si="152"/>
        <v>0</v>
      </c>
      <c r="AN205" s="1">
        <f t="shared" si="153"/>
        <v>0</v>
      </c>
      <c r="AO205" s="1">
        <f t="shared" si="154"/>
        <v>0</v>
      </c>
      <c r="AP205" s="1">
        <f t="shared" si="155"/>
        <v>0</v>
      </c>
      <c r="AQ205" s="1" t="str">
        <f t="shared" si="156"/>
        <v/>
      </c>
    </row>
    <row r="206" spans="35:43" x14ac:dyDescent="0.25">
      <c r="AI206" s="310">
        <f t="shared" ref="AI206:AI237" si="161">O131</f>
        <v>0</v>
      </c>
      <c r="AJ206" s="1">
        <f>COUNTIFS('BIR Data Entry'!$B$2:$B$1001,AI206,'BIR Data Entry'!$Y$2:$Y$1001,"&gt;0")</f>
        <v>0</v>
      </c>
      <c r="AK206" s="1">
        <f>COUNTIFS('BIR Data Entry'!$B$2:$B$1001,AI206,'BIR Data Entry'!$V$2:$V$1001,"&gt;0")</f>
        <v>0</v>
      </c>
      <c r="AL206" s="1">
        <f>COUNTIFS('BIR Data Entry'!$B$2:$B$1001,AI206,'BIR Data Entry'!$Z$2:$Z$1001,"&gt;0")</f>
        <v>0</v>
      </c>
      <c r="AM206" s="312">
        <f>AC131</f>
        <v>0</v>
      </c>
      <c r="AN206" s="1">
        <f>AD131</f>
        <v>0</v>
      </c>
      <c r="AO206" s="1">
        <f>AE131</f>
        <v>0</v>
      </c>
      <c r="AP206" s="1">
        <f>AF131</f>
        <v>0</v>
      </c>
      <c r="AQ206" s="1" t="str">
        <f>AG131</f>
        <v/>
      </c>
    </row>
    <row r="207" spans="35:43" x14ac:dyDescent="0.25">
      <c r="AI207" s="310">
        <f t="shared" si="161"/>
        <v>0</v>
      </c>
      <c r="AJ207" s="1">
        <f>COUNTIFS('BIR Data Entry'!$B$2:$B$1001,AI207,'BIR Data Entry'!$Y$2:$Y$1001,"&gt;0")</f>
        <v>0</v>
      </c>
      <c r="AK207" s="1">
        <f>COUNTIFS('BIR Data Entry'!$B$2:$B$1001,AI207,'BIR Data Entry'!$V$2:$V$1001,"&gt;0")</f>
        <v>0</v>
      </c>
      <c r="AL207" s="1">
        <f>COUNTIFS('BIR Data Entry'!$B$2:$B$1001,AI207,'BIR Data Entry'!$Z$2:$Z$1001,"&gt;0")</f>
        <v>0</v>
      </c>
      <c r="AM207" s="312">
        <f t="shared" ref="AM207:AM238" si="162">AC132</f>
        <v>0</v>
      </c>
      <c r="AN207" s="1">
        <f t="shared" ref="AN207:AN238" si="163">AD132</f>
        <v>0</v>
      </c>
      <c r="AO207" s="1">
        <f t="shared" ref="AO207:AO238" si="164">AE132</f>
        <v>0</v>
      </c>
      <c r="AP207" s="1">
        <f t="shared" ref="AP207:AP238" si="165">AF132</f>
        <v>0</v>
      </c>
      <c r="AQ207" s="1" t="str">
        <f t="shared" ref="AQ207:AQ251" si="166">AG132</f>
        <v/>
      </c>
    </row>
    <row r="208" spans="35:43" x14ac:dyDescent="0.25">
      <c r="AI208" s="310">
        <f t="shared" si="161"/>
        <v>0</v>
      </c>
      <c r="AJ208" s="1">
        <f>COUNTIFS('BIR Data Entry'!$B$2:$B$1001,AI208,'BIR Data Entry'!$Y$2:$Y$1001,"&gt;0")</f>
        <v>0</v>
      </c>
      <c r="AK208" s="1">
        <f>COUNTIFS('BIR Data Entry'!$B$2:$B$1001,AI208,'BIR Data Entry'!$V$2:$V$1001,"&gt;0")</f>
        <v>0</v>
      </c>
      <c r="AL208" s="1">
        <f>COUNTIFS('BIR Data Entry'!$B$2:$B$1001,AI208,'BIR Data Entry'!$Z$2:$Z$1001,"&gt;0")</f>
        <v>0</v>
      </c>
      <c r="AM208" s="312">
        <f t="shared" si="162"/>
        <v>0</v>
      </c>
      <c r="AN208" s="1">
        <f t="shared" si="163"/>
        <v>0</v>
      </c>
      <c r="AO208" s="1">
        <f t="shared" si="164"/>
        <v>0</v>
      </c>
      <c r="AP208" s="1">
        <f t="shared" si="165"/>
        <v>0</v>
      </c>
      <c r="AQ208" s="1" t="str">
        <f t="shared" si="166"/>
        <v/>
      </c>
    </row>
    <row r="209" spans="35:43" x14ac:dyDescent="0.25">
      <c r="AI209" s="310">
        <f t="shared" si="161"/>
        <v>0</v>
      </c>
      <c r="AJ209" s="1">
        <f>COUNTIFS('BIR Data Entry'!$B$2:$B$1001,AI209,'BIR Data Entry'!$Y$2:$Y$1001,"&gt;0")</f>
        <v>0</v>
      </c>
      <c r="AK209" s="1">
        <f>COUNTIFS('BIR Data Entry'!$B$2:$B$1001,AI209,'BIR Data Entry'!$V$2:$V$1001,"&gt;0")</f>
        <v>0</v>
      </c>
      <c r="AL209" s="1">
        <f>COUNTIFS('BIR Data Entry'!$B$2:$B$1001,AI209,'BIR Data Entry'!$Z$2:$Z$1001,"&gt;0")</f>
        <v>0</v>
      </c>
      <c r="AM209" s="312">
        <f t="shared" si="162"/>
        <v>0</v>
      </c>
      <c r="AN209" s="1">
        <f t="shared" si="163"/>
        <v>0</v>
      </c>
      <c r="AO209" s="1">
        <f t="shared" si="164"/>
        <v>0</v>
      </c>
      <c r="AP209" s="1">
        <f t="shared" si="165"/>
        <v>0</v>
      </c>
      <c r="AQ209" s="1" t="str">
        <f t="shared" si="166"/>
        <v/>
      </c>
    </row>
    <row r="210" spans="35:43" x14ac:dyDescent="0.25">
      <c r="AI210" s="310">
        <f t="shared" si="161"/>
        <v>0</v>
      </c>
      <c r="AJ210" s="1">
        <f>COUNTIFS('BIR Data Entry'!$B$2:$B$1001,AI210,'BIR Data Entry'!$Y$2:$Y$1001,"&gt;0")</f>
        <v>0</v>
      </c>
      <c r="AK210" s="1">
        <f>COUNTIFS('BIR Data Entry'!$B$2:$B$1001,AI210,'BIR Data Entry'!$V$2:$V$1001,"&gt;0")</f>
        <v>0</v>
      </c>
      <c r="AL210" s="1">
        <f>COUNTIFS('BIR Data Entry'!$B$2:$B$1001,AI210,'BIR Data Entry'!$Z$2:$Z$1001,"&gt;0")</f>
        <v>0</v>
      </c>
      <c r="AM210" s="312">
        <f t="shared" si="162"/>
        <v>0</v>
      </c>
      <c r="AN210" s="1">
        <f t="shared" si="163"/>
        <v>0</v>
      </c>
      <c r="AO210" s="1">
        <f t="shared" si="164"/>
        <v>0</v>
      </c>
      <c r="AP210" s="1">
        <f t="shared" si="165"/>
        <v>0</v>
      </c>
      <c r="AQ210" s="1" t="str">
        <f t="shared" si="166"/>
        <v/>
      </c>
    </row>
    <row r="211" spans="35:43" x14ac:dyDescent="0.25">
      <c r="AI211" s="310">
        <f t="shared" si="161"/>
        <v>0</v>
      </c>
      <c r="AJ211" s="1">
        <f>COUNTIFS('BIR Data Entry'!$B$2:$B$1001,AI211,'BIR Data Entry'!$Y$2:$Y$1001,"&gt;0")</f>
        <v>0</v>
      </c>
      <c r="AK211" s="1">
        <f>COUNTIFS('BIR Data Entry'!$B$2:$B$1001,AI211,'BIR Data Entry'!$V$2:$V$1001,"&gt;0")</f>
        <v>0</v>
      </c>
      <c r="AL211" s="1">
        <f>COUNTIFS('BIR Data Entry'!$B$2:$B$1001,AI211,'BIR Data Entry'!$Z$2:$Z$1001,"&gt;0")</f>
        <v>0</v>
      </c>
      <c r="AM211" s="312">
        <f t="shared" si="162"/>
        <v>0</v>
      </c>
      <c r="AN211" s="1">
        <f t="shared" si="163"/>
        <v>0</v>
      </c>
      <c r="AO211" s="1">
        <f t="shared" si="164"/>
        <v>0</v>
      </c>
      <c r="AP211" s="1">
        <f t="shared" si="165"/>
        <v>0</v>
      </c>
      <c r="AQ211" s="1" t="str">
        <f t="shared" si="166"/>
        <v/>
      </c>
    </row>
    <row r="212" spans="35:43" x14ac:dyDescent="0.25">
      <c r="AI212" s="310">
        <f t="shared" si="161"/>
        <v>0</v>
      </c>
      <c r="AJ212" s="1">
        <f>COUNTIFS('BIR Data Entry'!$B$2:$B$1001,AI212,'BIR Data Entry'!$Y$2:$Y$1001,"&gt;0")</f>
        <v>0</v>
      </c>
      <c r="AK212" s="1">
        <f>COUNTIFS('BIR Data Entry'!$B$2:$B$1001,AI212,'BIR Data Entry'!$V$2:$V$1001,"&gt;0")</f>
        <v>0</v>
      </c>
      <c r="AL212" s="1">
        <f>COUNTIFS('BIR Data Entry'!$B$2:$B$1001,AI212,'BIR Data Entry'!$Z$2:$Z$1001,"&gt;0")</f>
        <v>0</v>
      </c>
      <c r="AM212" s="312">
        <f t="shared" si="162"/>
        <v>0</v>
      </c>
      <c r="AN212" s="1">
        <f t="shared" si="163"/>
        <v>0</v>
      </c>
      <c r="AO212" s="1">
        <f t="shared" si="164"/>
        <v>0</v>
      </c>
      <c r="AP212" s="1">
        <f t="shared" si="165"/>
        <v>0</v>
      </c>
      <c r="AQ212" s="1" t="str">
        <f t="shared" si="166"/>
        <v/>
      </c>
    </row>
    <row r="213" spans="35:43" x14ac:dyDescent="0.25">
      <c r="AI213" s="310">
        <f t="shared" si="161"/>
        <v>0</v>
      </c>
      <c r="AJ213" s="1">
        <f>COUNTIFS('BIR Data Entry'!$B$2:$B$1001,AI213,'BIR Data Entry'!$Y$2:$Y$1001,"&gt;0")</f>
        <v>0</v>
      </c>
      <c r="AK213" s="1">
        <f>COUNTIFS('BIR Data Entry'!$B$2:$B$1001,AI213,'BIR Data Entry'!$V$2:$V$1001,"&gt;0")</f>
        <v>0</v>
      </c>
      <c r="AL213" s="1">
        <f>COUNTIFS('BIR Data Entry'!$B$2:$B$1001,AI213,'BIR Data Entry'!$Z$2:$Z$1001,"&gt;0")</f>
        <v>0</v>
      </c>
      <c r="AM213" s="312">
        <f t="shared" si="162"/>
        <v>0</v>
      </c>
      <c r="AN213" s="1">
        <f t="shared" si="163"/>
        <v>0</v>
      </c>
      <c r="AO213" s="1">
        <f t="shared" si="164"/>
        <v>0</v>
      </c>
      <c r="AP213" s="1">
        <f t="shared" si="165"/>
        <v>0</v>
      </c>
      <c r="AQ213" s="1" t="str">
        <f t="shared" si="166"/>
        <v/>
      </c>
    </row>
    <row r="214" spans="35:43" x14ac:dyDescent="0.25">
      <c r="AI214" s="310">
        <f t="shared" si="161"/>
        <v>0</v>
      </c>
      <c r="AJ214" s="1">
        <f>COUNTIFS('BIR Data Entry'!$B$2:$B$1001,AI214,'BIR Data Entry'!$Y$2:$Y$1001,"&gt;0")</f>
        <v>0</v>
      </c>
      <c r="AK214" s="1">
        <f>COUNTIFS('BIR Data Entry'!$B$2:$B$1001,AI214,'BIR Data Entry'!$V$2:$V$1001,"&gt;0")</f>
        <v>0</v>
      </c>
      <c r="AL214" s="1">
        <f>COUNTIFS('BIR Data Entry'!$B$2:$B$1001,AI214,'BIR Data Entry'!$Z$2:$Z$1001,"&gt;0")</f>
        <v>0</v>
      </c>
      <c r="AM214" s="312">
        <f t="shared" si="162"/>
        <v>0</v>
      </c>
      <c r="AN214" s="1">
        <f t="shared" si="163"/>
        <v>0</v>
      </c>
      <c r="AO214" s="1">
        <f t="shared" si="164"/>
        <v>0</v>
      </c>
      <c r="AP214" s="1">
        <f t="shared" si="165"/>
        <v>0</v>
      </c>
      <c r="AQ214" s="1" t="str">
        <f t="shared" si="166"/>
        <v/>
      </c>
    </row>
    <row r="215" spans="35:43" x14ac:dyDescent="0.25">
      <c r="AI215" s="310">
        <f t="shared" si="161"/>
        <v>0</v>
      </c>
      <c r="AJ215" s="1">
        <f>COUNTIFS('BIR Data Entry'!$B$2:$B$1001,AI215,'BIR Data Entry'!$Y$2:$Y$1001,"&gt;0")</f>
        <v>0</v>
      </c>
      <c r="AK215" s="1">
        <f>COUNTIFS('BIR Data Entry'!$B$2:$B$1001,AI215,'BIR Data Entry'!$V$2:$V$1001,"&gt;0")</f>
        <v>0</v>
      </c>
      <c r="AL215" s="1">
        <f>COUNTIFS('BIR Data Entry'!$B$2:$B$1001,AI215,'BIR Data Entry'!$Z$2:$Z$1001,"&gt;0")</f>
        <v>0</v>
      </c>
      <c r="AM215" s="312">
        <f t="shared" si="162"/>
        <v>0</v>
      </c>
      <c r="AN215" s="1">
        <f t="shared" si="163"/>
        <v>0</v>
      </c>
      <c r="AO215" s="1">
        <f t="shared" si="164"/>
        <v>0</v>
      </c>
      <c r="AP215" s="1">
        <f t="shared" si="165"/>
        <v>0</v>
      </c>
      <c r="AQ215" s="1" t="str">
        <f t="shared" si="166"/>
        <v/>
      </c>
    </row>
    <row r="216" spans="35:43" x14ac:dyDescent="0.25">
      <c r="AI216" s="310">
        <f t="shared" si="161"/>
        <v>0</v>
      </c>
      <c r="AJ216" s="1">
        <f>COUNTIFS('BIR Data Entry'!$B$2:$B$1001,AI216,'BIR Data Entry'!$Y$2:$Y$1001,"&gt;0")</f>
        <v>0</v>
      </c>
      <c r="AK216" s="1">
        <f>COUNTIFS('BIR Data Entry'!$B$2:$B$1001,AI216,'BIR Data Entry'!$V$2:$V$1001,"&gt;0")</f>
        <v>0</v>
      </c>
      <c r="AL216" s="1">
        <f>COUNTIFS('BIR Data Entry'!$B$2:$B$1001,AI216,'BIR Data Entry'!$Z$2:$Z$1001,"&gt;0")</f>
        <v>0</v>
      </c>
      <c r="AM216" s="312">
        <f t="shared" si="162"/>
        <v>0</v>
      </c>
      <c r="AN216" s="1">
        <f t="shared" si="163"/>
        <v>0</v>
      </c>
      <c r="AO216" s="1">
        <f t="shared" si="164"/>
        <v>0</v>
      </c>
      <c r="AP216" s="1">
        <f t="shared" si="165"/>
        <v>0</v>
      </c>
      <c r="AQ216" s="1" t="str">
        <f t="shared" si="166"/>
        <v/>
      </c>
    </row>
    <row r="217" spans="35:43" x14ac:dyDescent="0.25">
      <c r="AI217" s="310">
        <f t="shared" si="161"/>
        <v>0</v>
      </c>
      <c r="AJ217" s="1">
        <f>COUNTIFS('BIR Data Entry'!$B$2:$B$1001,AI217,'BIR Data Entry'!$Y$2:$Y$1001,"&gt;0")</f>
        <v>0</v>
      </c>
      <c r="AK217" s="1">
        <f>COUNTIFS('BIR Data Entry'!$B$2:$B$1001,AI217,'BIR Data Entry'!$V$2:$V$1001,"&gt;0")</f>
        <v>0</v>
      </c>
      <c r="AL217" s="1">
        <f>COUNTIFS('BIR Data Entry'!$B$2:$B$1001,AI217,'BIR Data Entry'!$Z$2:$Z$1001,"&gt;0")</f>
        <v>0</v>
      </c>
      <c r="AM217" s="312">
        <f t="shared" si="162"/>
        <v>0</v>
      </c>
      <c r="AN217" s="1">
        <f t="shared" si="163"/>
        <v>0</v>
      </c>
      <c r="AO217" s="1">
        <f t="shared" si="164"/>
        <v>0</v>
      </c>
      <c r="AP217" s="1">
        <f t="shared" si="165"/>
        <v>0</v>
      </c>
      <c r="AQ217" s="1" t="str">
        <f t="shared" si="166"/>
        <v/>
      </c>
    </row>
    <row r="218" spans="35:43" x14ac:dyDescent="0.25">
      <c r="AI218" s="310">
        <f t="shared" si="161"/>
        <v>0</v>
      </c>
      <c r="AJ218" s="1">
        <f>COUNTIFS('BIR Data Entry'!$B$2:$B$1001,AI218,'BIR Data Entry'!$Y$2:$Y$1001,"&gt;0")</f>
        <v>0</v>
      </c>
      <c r="AK218" s="1">
        <f>COUNTIFS('BIR Data Entry'!$B$2:$B$1001,AI218,'BIR Data Entry'!$V$2:$V$1001,"&gt;0")</f>
        <v>0</v>
      </c>
      <c r="AL218" s="1">
        <f>COUNTIFS('BIR Data Entry'!$B$2:$B$1001,AI218,'BIR Data Entry'!$Z$2:$Z$1001,"&gt;0")</f>
        <v>0</v>
      </c>
      <c r="AM218" s="312">
        <f t="shared" si="162"/>
        <v>0</v>
      </c>
      <c r="AN218" s="1">
        <f t="shared" si="163"/>
        <v>0</v>
      </c>
      <c r="AO218" s="1">
        <f t="shared" si="164"/>
        <v>0</v>
      </c>
      <c r="AP218" s="1">
        <f t="shared" si="165"/>
        <v>0</v>
      </c>
      <c r="AQ218" s="1" t="str">
        <f t="shared" si="166"/>
        <v/>
      </c>
    </row>
    <row r="219" spans="35:43" x14ac:dyDescent="0.25">
      <c r="AI219" s="310">
        <f t="shared" si="161"/>
        <v>0</v>
      </c>
      <c r="AJ219" s="1">
        <f>COUNTIFS('BIR Data Entry'!$B$2:$B$1001,AI219,'BIR Data Entry'!$Y$2:$Y$1001,"&gt;0")</f>
        <v>0</v>
      </c>
      <c r="AK219" s="1">
        <f>COUNTIFS('BIR Data Entry'!$B$2:$B$1001,AI219,'BIR Data Entry'!$V$2:$V$1001,"&gt;0")</f>
        <v>0</v>
      </c>
      <c r="AL219" s="1">
        <f>COUNTIFS('BIR Data Entry'!$B$2:$B$1001,AI219,'BIR Data Entry'!$Z$2:$Z$1001,"&gt;0")</f>
        <v>0</v>
      </c>
      <c r="AM219" s="312">
        <f t="shared" si="162"/>
        <v>0</v>
      </c>
      <c r="AN219" s="1">
        <f t="shared" si="163"/>
        <v>0</v>
      </c>
      <c r="AO219" s="1">
        <f t="shared" si="164"/>
        <v>0</v>
      </c>
      <c r="AP219" s="1">
        <f t="shared" si="165"/>
        <v>0</v>
      </c>
      <c r="AQ219" s="1" t="str">
        <f t="shared" si="166"/>
        <v/>
      </c>
    </row>
    <row r="220" spans="35:43" x14ac:dyDescent="0.25">
      <c r="AI220" s="310">
        <f t="shared" si="161"/>
        <v>0</v>
      </c>
      <c r="AJ220" s="1">
        <f>COUNTIFS('BIR Data Entry'!$B$2:$B$1001,AI220,'BIR Data Entry'!$Y$2:$Y$1001,"&gt;0")</f>
        <v>0</v>
      </c>
      <c r="AK220" s="1">
        <f>COUNTIFS('BIR Data Entry'!$B$2:$B$1001,AI220,'BIR Data Entry'!$V$2:$V$1001,"&gt;0")</f>
        <v>0</v>
      </c>
      <c r="AL220" s="1">
        <f>COUNTIFS('BIR Data Entry'!$B$2:$B$1001,AI220,'BIR Data Entry'!$Z$2:$Z$1001,"&gt;0")</f>
        <v>0</v>
      </c>
      <c r="AM220" s="312">
        <f t="shared" si="162"/>
        <v>0</v>
      </c>
      <c r="AN220" s="1">
        <f t="shared" si="163"/>
        <v>0</v>
      </c>
      <c r="AO220" s="1">
        <f t="shared" si="164"/>
        <v>0</v>
      </c>
      <c r="AP220" s="1">
        <f t="shared" si="165"/>
        <v>0</v>
      </c>
      <c r="AQ220" s="1" t="str">
        <f t="shared" si="166"/>
        <v/>
      </c>
    </row>
    <row r="221" spans="35:43" x14ac:dyDescent="0.25">
      <c r="AI221" s="310">
        <f t="shared" si="161"/>
        <v>0</v>
      </c>
      <c r="AJ221" s="1">
        <f>COUNTIFS('BIR Data Entry'!$B$2:$B$1001,AI221,'BIR Data Entry'!$Y$2:$Y$1001,"&gt;0")</f>
        <v>0</v>
      </c>
      <c r="AK221" s="1">
        <f>COUNTIFS('BIR Data Entry'!$B$2:$B$1001,AI221,'BIR Data Entry'!$V$2:$V$1001,"&gt;0")</f>
        <v>0</v>
      </c>
      <c r="AL221" s="1">
        <f>COUNTIFS('BIR Data Entry'!$B$2:$B$1001,AI221,'BIR Data Entry'!$Z$2:$Z$1001,"&gt;0")</f>
        <v>0</v>
      </c>
      <c r="AM221" s="312">
        <f t="shared" si="162"/>
        <v>0</v>
      </c>
      <c r="AN221" s="1">
        <f t="shared" si="163"/>
        <v>0</v>
      </c>
      <c r="AO221" s="1">
        <f t="shared" si="164"/>
        <v>0</v>
      </c>
      <c r="AP221" s="1">
        <f t="shared" si="165"/>
        <v>0</v>
      </c>
      <c r="AQ221" s="1" t="str">
        <f t="shared" si="166"/>
        <v/>
      </c>
    </row>
    <row r="222" spans="35:43" x14ac:dyDescent="0.25">
      <c r="AI222" s="310">
        <f t="shared" si="161"/>
        <v>0</v>
      </c>
      <c r="AJ222" s="1">
        <f>COUNTIFS('BIR Data Entry'!$B$2:$B$1001,AI222,'BIR Data Entry'!$Y$2:$Y$1001,"&gt;0")</f>
        <v>0</v>
      </c>
      <c r="AK222" s="1">
        <f>COUNTIFS('BIR Data Entry'!$B$2:$B$1001,AI222,'BIR Data Entry'!$V$2:$V$1001,"&gt;0")</f>
        <v>0</v>
      </c>
      <c r="AL222" s="1">
        <f>COUNTIFS('BIR Data Entry'!$B$2:$B$1001,AI222,'BIR Data Entry'!$Z$2:$Z$1001,"&gt;0")</f>
        <v>0</v>
      </c>
      <c r="AM222" s="312">
        <f t="shared" si="162"/>
        <v>0</v>
      </c>
      <c r="AN222" s="1">
        <f t="shared" si="163"/>
        <v>0</v>
      </c>
      <c r="AO222" s="1">
        <f t="shared" si="164"/>
        <v>0</v>
      </c>
      <c r="AP222" s="1">
        <f t="shared" si="165"/>
        <v>0</v>
      </c>
      <c r="AQ222" s="1" t="str">
        <f t="shared" si="166"/>
        <v/>
      </c>
    </row>
    <row r="223" spans="35:43" x14ac:dyDescent="0.25">
      <c r="AI223" s="310">
        <f t="shared" si="161"/>
        <v>0</v>
      </c>
      <c r="AJ223" s="1">
        <f>COUNTIFS('BIR Data Entry'!$B$2:$B$1001,AI223,'BIR Data Entry'!$Y$2:$Y$1001,"&gt;0")</f>
        <v>0</v>
      </c>
      <c r="AK223" s="1">
        <f>COUNTIFS('BIR Data Entry'!$B$2:$B$1001,AI223,'BIR Data Entry'!$V$2:$V$1001,"&gt;0")</f>
        <v>0</v>
      </c>
      <c r="AL223" s="1">
        <f>COUNTIFS('BIR Data Entry'!$B$2:$B$1001,AI223,'BIR Data Entry'!$Z$2:$Z$1001,"&gt;0")</f>
        <v>0</v>
      </c>
      <c r="AM223" s="312">
        <f t="shared" si="162"/>
        <v>0</v>
      </c>
      <c r="AN223" s="1">
        <f t="shared" si="163"/>
        <v>0</v>
      </c>
      <c r="AO223" s="1">
        <f t="shared" si="164"/>
        <v>0</v>
      </c>
      <c r="AP223" s="1">
        <f t="shared" si="165"/>
        <v>0</v>
      </c>
      <c r="AQ223" s="1" t="str">
        <f t="shared" si="166"/>
        <v/>
      </c>
    </row>
    <row r="224" spans="35:43" x14ac:dyDescent="0.25">
      <c r="AI224" s="310">
        <f t="shared" si="161"/>
        <v>0</v>
      </c>
      <c r="AJ224" s="1">
        <f>COUNTIFS('BIR Data Entry'!$B$2:$B$1001,AI224,'BIR Data Entry'!$Y$2:$Y$1001,"&gt;0")</f>
        <v>0</v>
      </c>
      <c r="AK224" s="1">
        <f>COUNTIFS('BIR Data Entry'!$B$2:$B$1001,AI224,'BIR Data Entry'!$V$2:$V$1001,"&gt;0")</f>
        <v>0</v>
      </c>
      <c r="AL224" s="1">
        <f>COUNTIFS('BIR Data Entry'!$B$2:$B$1001,AI224,'BIR Data Entry'!$Z$2:$Z$1001,"&gt;0")</f>
        <v>0</v>
      </c>
      <c r="AM224" s="312">
        <f t="shared" si="162"/>
        <v>0</v>
      </c>
      <c r="AN224" s="1">
        <f t="shared" si="163"/>
        <v>0</v>
      </c>
      <c r="AO224" s="1">
        <f t="shared" si="164"/>
        <v>0</v>
      </c>
      <c r="AP224" s="1">
        <f t="shared" si="165"/>
        <v>0</v>
      </c>
      <c r="AQ224" s="1" t="str">
        <f t="shared" si="166"/>
        <v/>
      </c>
    </row>
    <row r="225" spans="16:43" x14ac:dyDescent="0.25">
      <c r="AI225" s="310">
        <f t="shared" si="161"/>
        <v>0</v>
      </c>
      <c r="AJ225" s="1">
        <f>COUNTIFS('BIR Data Entry'!$B$2:$B$1001,AI225,'BIR Data Entry'!$Y$2:$Y$1001,"&gt;0")</f>
        <v>0</v>
      </c>
      <c r="AK225" s="1">
        <f>COUNTIFS('BIR Data Entry'!$B$2:$B$1001,AI225,'BIR Data Entry'!$V$2:$V$1001,"&gt;0")</f>
        <v>0</v>
      </c>
      <c r="AL225" s="1">
        <f>COUNTIFS('BIR Data Entry'!$B$2:$B$1001,AI225,'BIR Data Entry'!$Z$2:$Z$1001,"&gt;0")</f>
        <v>0</v>
      </c>
      <c r="AM225" s="312">
        <f t="shared" si="162"/>
        <v>0</v>
      </c>
      <c r="AN225" s="1">
        <f t="shared" si="163"/>
        <v>0</v>
      </c>
      <c r="AO225" s="1">
        <f t="shared" si="164"/>
        <v>0</v>
      </c>
      <c r="AP225" s="1">
        <f t="shared" si="165"/>
        <v>0</v>
      </c>
      <c r="AQ225" s="1" t="str">
        <f t="shared" si="166"/>
        <v/>
      </c>
    </row>
    <row r="226" spans="16:43" x14ac:dyDescent="0.25">
      <c r="AI226" s="310">
        <f t="shared" si="161"/>
        <v>0</v>
      </c>
      <c r="AJ226" s="1">
        <f>COUNTIFS('BIR Data Entry'!$B$2:$B$1001,AI226,'BIR Data Entry'!$Y$2:$Y$1001,"&gt;0")</f>
        <v>0</v>
      </c>
      <c r="AK226" s="1">
        <f>COUNTIFS('BIR Data Entry'!$B$2:$B$1001,AI226,'BIR Data Entry'!$V$2:$V$1001,"&gt;0")</f>
        <v>0</v>
      </c>
      <c r="AL226" s="1">
        <f>COUNTIFS('BIR Data Entry'!$B$2:$B$1001,AI226,'BIR Data Entry'!$Z$2:$Z$1001,"&gt;0")</f>
        <v>0</v>
      </c>
      <c r="AM226" s="312">
        <f t="shared" si="162"/>
        <v>0</v>
      </c>
      <c r="AN226" s="1">
        <f t="shared" si="163"/>
        <v>0</v>
      </c>
      <c r="AO226" s="1">
        <f t="shared" si="164"/>
        <v>0</v>
      </c>
      <c r="AP226" s="1">
        <f t="shared" si="165"/>
        <v>0</v>
      </c>
      <c r="AQ226" s="1" t="str">
        <f t="shared" si="166"/>
        <v/>
      </c>
    </row>
    <row r="227" spans="16:43" x14ac:dyDescent="0.25">
      <c r="AI227" s="310">
        <f t="shared" si="161"/>
        <v>0</v>
      </c>
      <c r="AJ227" s="1">
        <f>COUNTIFS('BIR Data Entry'!$B$2:$B$1001,AI227,'BIR Data Entry'!$Y$2:$Y$1001,"&gt;0")</f>
        <v>0</v>
      </c>
      <c r="AK227" s="1">
        <f>COUNTIFS('BIR Data Entry'!$B$2:$B$1001,AI227,'BIR Data Entry'!$V$2:$V$1001,"&gt;0")</f>
        <v>0</v>
      </c>
      <c r="AL227" s="1">
        <f>COUNTIFS('BIR Data Entry'!$B$2:$B$1001,AI227,'BIR Data Entry'!$Z$2:$Z$1001,"&gt;0")</f>
        <v>0</v>
      </c>
      <c r="AM227" s="312">
        <f t="shared" si="162"/>
        <v>0</v>
      </c>
      <c r="AN227" s="1">
        <f t="shared" si="163"/>
        <v>0</v>
      </c>
      <c r="AO227" s="1">
        <f t="shared" si="164"/>
        <v>0</v>
      </c>
      <c r="AP227" s="1">
        <f t="shared" si="165"/>
        <v>0</v>
      </c>
      <c r="AQ227" s="1" t="str">
        <f t="shared" si="166"/>
        <v/>
      </c>
    </row>
    <row r="228" spans="16:43" x14ac:dyDescent="0.25">
      <c r="AI228" s="310">
        <f t="shared" si="161"/>
        <v>0</v>
      </c>
      <c r="AJ228" s="1">
        <f>COUNTIFS('BIR Data Entry'!$B$2:$B$1001,AI228,'BIR Data Entry'!$Y$2:$Y$1001,"&gt;0")</f>
        <v>0</v>
      </c>
      <c r="AK228" s="1">
        <f>COUNTIFS('BIR Data Entry'!$B$2:$B$1001,AI228,'BIR Data Entry'!$V$2:$V$1001,"&gt;0")</f>
        <v>0</v>
      </c>
      <c r="AL228" s="1">
        <f>COUNTIFS('BIR Data Entry'!$B$2:$B$1001,AI228,'BIR Data Entry'!$Z$2:$Z$1001,"&gt;0")</f>
        <v>0</v>
      </c>
      <c r="AM228" s="312">
        <f t="shared" si="162"/>
        <v>0</v>
      </c>
      <c r="AN228" s="1">
        <f t="shared" si="163"/>
        <v>0</v>
      </c>
      <c r="AO228" s="1">
        <f t="shared" si="164"/>
        <v>0</v>
      </c>
      <c r="AP228" s="1">
        <f t="shared" si="165"/>
        <v>0</v>
      </c>
      <c r="AQ228" s="1" t="str">
        <f t="shared" si="166"/>
        <v/>
      </c>
    </row>
    <row r="229" spans="16:43" x14ac:dyDescent="0.25">
      <c r="AI229" s="310">
        <f t="shared" si="161"/>
        <v>0</v>
      </c>
      <c r="AJ229" s="1">
        <f>COUNTIFS('BIR Data Entry'!$B$2:$B$1001,AI229,'BIR Data Entry'!$Y$2:$Y$1001,"&gt;0")</f>
        <v>0</v>
      </c>
      <c r="AK229" s="1">
        <f>COUNTIFS('BIR Data Entry'!$B$2:$B$1001,AI229,'BIR Data Entry'!$V$2:$V$1001,"&gt;0")</f>
        <v>0</v>
      </c>
      <c r="AL229" s="1">
        <f>COUNTIFS('BIR Data Entry'!$B$2:$B$1001,AI229,'BIR Data Entry'!$Z$2:$Z$1001,"&gt;0")</f>
        <v>0</v>
      </c>
      <c r="AM229" s="312">
        <f t="shared" si="162"/>
        <v>0</v>
      </c>
      <c r="AN229" s="1">
        <f t="shared" si="163"/>
        <v>0</v>
      </c>
      <c r="AO229" s="1">
        <f t="shared" si="164"/>
        <v>0</v>
      </c>
      <c r="AP229" s="1">
        <f t="shared" si="165"/>
        <v>0</v>
      </c>
      <c r="AQ229" s="1" t="str">
        <f t="shared" si="166"/>
        <v/>
      </c>
    </row>
    <row r="230" spans="16:43" x14ac:dyDescent="0.25">
      <c r="AI230" s="310">
        <f t="shared" si="161"/>
        <v>0</v>
      </c>
      <c r="AJ230" s="1">
        <f>COUNTIFS('BIR Data Entry'!$B$2:$B$1001,AI230,'BIR Data Entry'!$Y$2:$Y$1001,"&gt;0")</f>
        <v>0</v>
      </c>
      <c r="AK230" s="1">
        <f>COUNTIFS('BIR Data Entry'!$B$2:$B$1001,AI230,'BIR Data Entry'!$V$2:$V$1001,"&gt;0")</f>
        <v>0</v>
      </c>
      <c r="AL230" s="1">
        <f>COUNTIFS('BIR Data Entry'!$B$2:$B$1001,AI230,'BIR Data Entry'!$Z$2:$Z$1001,"&gt;0")</f>
        <v>0</v>
      </c>
      <c r="AM230" s="312">
        <f t="shared" si="162"/>
        <v>0</v>
      </c>
      <c r="AN230" s="1">
        <f t="shared" si="163"/>
        <v>0</v>
      </c>
      <c r="AO230" s="1">
        <f t="shared" si="164"/>
        <v>0</v>
      </c>
      <c r="AP230" s="1">
        <f t="shared" si="165"/>
        <v>0</v>
      </c>
      <c r="AQ230" s="1" t="str">
        <f t="shared" si="166"/>
        <v/>
      </c>
    </row>
    <row r="231" spans="16:43" x14ac:dyDescent="0.25">
      <c r="AI231" s="310">
        <f t="shared" si="161"/>
        <v>0</v>
      </c>
      <c r="AJ231" s="1">
        <f>COUNTIFS('BIR Data Entry'!$B$2:$B$1001,AI231,'BIR Data Entry'!$Y$2:$Y$1001,"&gt;0")</f>
        <v>0</v>
      </c>
      <c r="AK231" s="1">
        <f>COUNTIFS('BIR Data Entry'!$B$2:$B$1001,AI231,'BIR Data Entry'!$V$2:$V$1001,"&gt;0")</f>
        <v>0</v>
      </c>
      <c r="AL231" s="1">
        <f>COUNTIFS('BIR Data Entry'!$B$2:$B$1001,AI231,'BIR Data Entry'!$Z$2:$Z$1001,"&gt;0")</f>
        <v>0</v>
      </c>
      <c r="AM231" s="312">
        <f t="shared" si="162"/>
        <v>0</v>
      </c>
      <c r="AN231" s="1">
        <f t="shared" si="163"/>
        <v>0</v>
      </c>
      <c r="AO231" s="1">
        <f t="shared" si="164"/>
        <v>0</v>
      </c>
      <c r="AP231" s="1">
        <f t="shared" si="165"/>
        <v>0</v>
      </c>
      <c r="AQ231" s="1" t="str">
        <f t="shared" si="166"/>
        <v/>
      </c>
    </row>
    <row r="232" spans="16:43" x14ac:dyDescent="0.25">
      <c r="AI232" s="310">
        <f t="shared" si="161"/>
        <v>0</v>
      </c>
      <c r="AJ232" s="1">
        <f>COUNTIFS('BIR Data Entry'!$B$2:$B$1001,AI232,'BIR Data Entry'!$Y$2:$Y$1001,"&gt;0")</f>
        <v>0</v>
      </c>
      <c r="AK232" s="1">
        <f>COUNTIFS('BIR Data Entry'!$B$2:$B$1001,AI232,'BIR Data Entry'!$V$2:$V$1001,"&gt;0")</f>
        <v>0</v>
      </c>
      <c r="AL232" s="1">
        <f>COUNTIFS('BIR Data Entry'!$B$2:$B$1001,AI232,'BIR Data Entry'!$Z$2:$Z$1001,"&gt;0")</f>
        <v>0</v>
      </c>
      <c r="AM232" s="312">
        <f t="shared" si="162"/>
        <v>0</v>
      </c>
      <c r="AN232" s="1">
        <f t="shared" si="163"/>
        <v>0</v>
      </c>
      <c r="AO232" s="1">
        <f t="shared" si="164"/>
        <v>0</v>
      </c>
      <c r="AP232" s="1">
        <f t="shared" si="165"/>
        <v>0</v>
      </c>
      <c r="AQ232" s="1" t="str">
        <f t="shared" si="166"/>
        <v/>
      </c>
    </row>
    <row r="233" spans="16:43" x14ac:dyDescent="0.25">
      <c r="AI233" s="310">
        <f t="shared" si="161"/>
        <v>0</v>
      </c>
      <c r="AJ233" s="1">
        <f>COUNTIFS('BIR Data Entry'!$B$2:$B$1001,AI233,'BIR Data Entry'!$Y$2:$Y$1001,"&gt;0")</f>
        <v>0</v>
      </c>
      <c r="AK233" s="1">
        <f>COUNTIFS('BIR Data Entry'!$B$2:$B$1001,AI233,'BIR Data Entry'!$V$2:$V$1001,"&gt;0")</f>
        <v>0</v>
      </c>
      <c r="AL233" s="1">
        <f>COUNTIFS('BIR Data Entry'!$B$2:$B$1001,AI233,'BIR Data Entry'!$Z$2:$Z$1001,"&gt;0")</f>
        <v>0</v>
      </c>
      <c r="AM233" s="312">
        <f t="shared" si="162"/>
        <v>0</v>
      </c>
      <c r="AN233" s="1">
        <f t="shared" si="163"/>
        <v>0</v>
      </c>
      <c r="AO233" s="1">
        <f t="shared" si="164"/>
        <v>0</v>
      </c>
      <c r="AP233" s="1">
        <f t="shared" si="165"/>
        <v>0</v>
      </c>
      <c r="AQ233" s="1" t="str">
        <f t="shared" si="166"/>
        <v/>
      </c>
    </row>
    <row r="234" spans="16:43" x14ac:dyDescent="0.25">
      <c r="AI234" s="310">
        <f t="shared" si="161"/>
        <v>0</v>
      </c>
      <c r="AJ234" s="1">
        <f>COUNTIFS('BIR Data Entry'!$B$2:$B$1001,AI234,'BIR Data Entry'!$Y$2:$Y$1001,"&gt;0")</f>
        <v>0</v>
      </c>
      <c r="AK234" s="1">
        <f>COUNTIFS('BIR Data Entry'!$B$2:$B$1001,AI234,'BIR Data Entry'!$V$2:$V$1001,"&gt;0")</f>
        <v>0</v>
      </c>
      <c r="AL234" s="1">
        <f>COUNTIFS('BIR Data Entry'!$B$2:$B$1001,AI234,'BIR Data Entry'!$Z$2:$Z$1001,"&gt;0")</f>
        <v>0</v>
      </c>
      <c r="AM234" s="312">
        <f t="shared" si="162"/>
        <v>0</v>
      </c>
      <c r="AN234" s="1">
        <f t="shared" si="163"/>
        <v>0</v>
      </c>
      <c r="AO234" s="1">
        <f t="shared" si="164"/>
        <v>0</v>
      </c>
      <c r="AP234" s="1">
        <f t="shared" si="165"/>
        <v>0</v>
      </c>
      <c r="AQ234" s="1" t="str">
        <f t="shared" si="166"/>
        <v/>
      </c>
    </row>
    <row r="235" spans="16:43" x14ac:dyDescent="0.25">
      <c r="AI235" s="310">
        <f t="shared" si="161"/>
        <v>0</v>
      </c>
      <c r="AJ235" s="1">
        <f>COUNTIFS('BIR Data Entry'!$B$2:$B$1001,AI235,'BIR Data Entry'!$Y$2:$Y$1001,"&gt;0")</f>
        <v>0</v>
      </c>
      <c r="AK235" s="1">
        <f>COUNTIFS('BIR Data Entry'!$B$2:$B$1001,AI235,'BIR Data Entry'!$V$2:$V$1001,"&gt;0")</f>
        <v>0</v>
      </c>
      <c r="AL235" s="1">
        <f>COUNTIFS('BIR Data Entry'!$B$2:$B$1001,AI235,'BIR Data Entry'!$Z$2:$Z$1001,"&gt;0")</f>
        <v>0</v>
      </c>
      <c r="AM235" s="312">
        <f t="shared" si="162"/>
        <v>0</v>
      </c>
      <c r="AN235" s="1">
        <f t="shared" si="163"/>
        <v>0</v>
      </c>
      <c r="AO235" s="1">
        <f t="shared" si="164"/>
        <v>0</v>
      </c>
      <c r="AP235" s="1">
        <f t="shared" si="165"/>
        <v>0</v>
      </c>
      <c r="AQ235" s="1" t="str">
        <f t="shared" si="166"/>
        <v/>
      </c>
    </row>
    <row r="236" spans="16:43" x14ac:dyDescent="0.25">
      <c r="AI236" s="310">
        <f t="shared" si="161"/>
        <v>0</v>
      </c>
      <c r="AJ236" s="1">
        <f>COUNTIFS('BIR Data Entry'!$B$2:$B$1001,AI236,'BIR Data Entry'!$Y$2:$Y$1001,"&gt;0")</f>
        <v>0</v>
      </c>
      <c r="AK236" s="1">
        <f>COUNTIFS('BIR Data Entry'!$B$2:$B$1001,AI236,'BIR Data Entry'!$V$2:$V$1001,"&gt;0")</f>
        <v>0</v>
      </c>
      <c r="AL236" s="1">
        <f>COUNTIFS('BIR Data Entry'!$B$2:$B$1001,AI236,'BIR Data Entry'!$Z$2:$Z$1001,"&gt;0")</f>
        <v>0</v>
      </c>
      <c r="AM236" s="312">
        <f t="shared" si="162"/>
        <v>0</v>
      </c>
      <c r="AN236" s="1">
        <f t="shared" si="163"/>
        <v>0</v>
      </c>
      <c r="AO236" s="1">
        <f t="shared" si="164"/>
        <v>0</v>
      </c>
      <c r="AP236" s="1">
        <f t="shared" si="165"/>
        <v>0</v>
      </c>
      <c r="AQ236" s="1" t="str">
        <f t="shared" si="166"/>
        <v/>
      </c>
    </row>
    <row r="237" spans="16:43" x14ac:dyDescent="0.25">
      <c r="AI237" s="310">
        <f t="shared" si="161"/>
        <v>0</v>
      </c>
      <c r="AJ237" s="1">
        <f>COUNTIFS('BIR Data Entry'!$B$2:$B$1001,AI237,'BIR Data Entry'!$Y$2:$Y$1001,"&gt;0")</f>
        <v>0</v>
      </c>
      <c r="AK237" s="1">
        <f>COUNTIFS('BIR Data Entry'!$B$2:$B$1001,AI237,'BIR Data Entry'!$V$2:$V$1001,"&gt;0")</f>
        <v>0</v>
      </c>
      <c r="AL237" s="1">
        <f>COUNTIFS('BIR Data Entry'!$B$2:$B$1001,AI237,'BIR Data Entry'!$Z$2:$Z$1001,"&gt;0")</f>
        <v>0</v>
      </c>
      <c r="AM237" s="312">
        <f t="shared" si="162"/>
        <v>0</v>
      </c>
      <c r="AN237" s="1">
        <f t="shared" si="163"/>
        <v>0</v>
      </c>
      <c r="AO237" s="1">
        <f t="shared" si="164"/>
        <v>0</v>
      </c>
      <c r="AP237" s="1">
        <f t="shared" si="165"/>
        <v>0</v>
      </c>
      <c r="AQ237" s="1" t="str">
        <f t="shared" si="166"/>
        <v/>
      </c>
    </row>
    <row r="238" spans="16:43" x14ac:dyDescent="0.25">
      <c r="AI238" s="310">
        <f t="shared" ref="AI238:AI251" si="167">O163</f>
        <v>0</v>
      </c>
      <c r="AJ238" s="1">
        <f>COUNTIFS('BIR Data Entry'!$B$2:$B$1001,AI238,'BIR Data Entry'!$Y$2:$Y$1001,"&gt;0")</f>
        <v>0</v>
      </c>
      <c r="AK238" s="1">
        <f>COUNTIFS('BIR Data Entry'!$B$2:$B$1001,AI238,'BIR Data Entry'!$V$2:$V$1001,"&gt;0")</f>
        <v>0</v>
      </c>
      <c r="AL238" s="1">
        <f>COUNTIFS('BIR Data Entry'!$B$2:$B$1001,AI238,'BIR Data Entry'!$Z$2:$Z$1001,"&gt;0")</f>
        <v>0</v>
      </c>
      <c r="AM238" s="312">
        <f t="shared" si="162"/>
        <v>0</v>
      </c>
      <c r="AN238" s="1">
        <f t="shared" si="163"/>
        <v>0</v>
      </c>
      <c r="AO238" s="1">
        <f t="shared" si="164"/>
        <v>0</v>
      </c>
      <c r="AP238" s="1">
        <f t="shared" si="165"/>
        <v>0</v>
      </c>
      <c r="AQ238" s="1" t="str">
        <f t="shared" si="166"/>
        <v/>
      </c>
    </row>
    <row r="239" spans="16:43" x14ac:dyDescent="0.25">
      <c r="AI239" s="310">
        <f t="shared" si="167"/>
        <v>0</v>
      </c>
      <c r="AJ239" s="1">
        <f>COUNTIFS('BIR Data Entry'!$B$2:$B$1001,AI239,'BIR Data Entry'!$Y$2:$Y$1001,"&gt;0")</f>
        <v>0</v>
      </c>
      <c r="AK239" s="1">
        <f>COUNTIFS('BIR Data Entry'!$B$2:$B$1001,AI239,'BIR Data Entry'!$V$2:$V$1001,"&gt;0")</f>
        <v>0</v>
      </c>
      <c r="AL239" s="1">
        <f>COUNTIFS('BIR Data Entry'!$B$2:$B$1001,AI239,'BIR Data Entry'!$Z$2:$Z$1001,"&gt;0")</f>
        <v>0</v>
      </c>
      <c r="AM239" s="312">
        <f t="shared" ref="AM239:AM251" si="168">AC164</f>
        <v>0</v>
      </c>
      <c r="AN239" s="1">
        <f t="shared" ref="AN239:AN251" si="169">AD164</f>
        <v>0</v>
      </c>
      <c r="AO239" s="1">
        <f t="shared" ref="AO239:AO251" si="170">AE164</f>
        <v>0</v>
      </c>
      <c r="AP239" s="1">
        <f t="shared" ref="AP239:AP251" si="171">AF164</f>
        <v>0</v>
      </c>
      <c r="AQ239" s="1" t="str">
        <f t="shared" si="166"/>
        <v/>
      </c>
    </row>
    <row r="240" spans="16:43" x14ac:dyDescent="0.25">
      <c r="P240"/>
      <c r="AI240" s="310">
        <f t="shared" si="167"/>
        <v>0</v>
      </c>
      <c r="AJ240" s="1">
        <f>COUNTIFS('BIR Data Entry'!$B$2:$B$1001,AI240,'BIR Data Entry'!$Y$2:$Y$1001,"&gt;0")</f>
        <v>0</v>
      </c>
      <c r="AK240" s="1">
        <f>COUNTIFS('BIR Data Entry'!$B$2:$B$1001,AI240,'BIR Data Entry'!$V$2:$V$1001,"&gt;0")</f>
        <v>0</v>
      </c>
      <c r="AL240" s="1">
        <f>COUNTIFS('BIR Data Entry'!$B$2:$B$1001,AI240,'BIR Data Entry'!$Z$2:$Z$1001,"&gt;0")</f>
        <v>0</v>
      </c>
      <c r="AM240" s="312">
        <f t="shared" si="168"/>
        <v>0</v>
      </c>
      <c r="AN240" s="1">
        <f t="shared" si="169"/>
        <v>0</v>
      </c>
      <c r="AO240" s="1">
        <f t="shared" si="170"/>
        <v>0</v>
      </c>
      <c r="AP240" s="1">
        <f t="shared" si="171"/>
        <v>0</v>
      </c>
      <c r="AQ240" s="1" t="str">
        <f t="shared" si="166"/>
        <v/>
      </c>
    </row>
    <row r="241" spans="16:43" x14ac:dyDescent="0.25">
      <c r="P241"/>
      <c r="AI241" s="310">
        <f t="shared" si="167"/>
        <v>0</v>
      </c>
      <c r="AJ241" s="1">
        <f>COUNTIFS('BIR Data Entry'!$B$2:$B$1001,AI241,'BIR Data Entry'!$Y$2:$Y$1001,"&gt;0")</f>
        <v>0</v>
      </c>
      <c r="AK241" s="1">
        <f>COUNTIFS('BIR Data Entry'!$B$2:$B$1001,AI241,'BIR Data Entry'!$V$2:$V$1001,"&gt;0")</f>
        <v>0</v>
      </c>
      <c r="AL241" s="1">
        <f>COUNTIFS('BIR Data Entry'!$B$2:$B$1001,AI241,'BIR Data Entry'!$Z$2:$Z$1001,"&gt;0")</f>
        <v>0</v>
      </c>
      <c r="AM241" s="312">
        <f t="shared" si="168"/>
        <v>0</v>
      </c>
      <c r="AN241" s="1">
        <f t="shared" si="169"/>
        <v>0</v>
      </c>
      <c r="AO241" s="1">
        <f t="shared" si="170"/>
        <v>0</v>
      </c>
      <c r="AP241" s="1">
        <f t="shared" si="171"/>
        <v>0</v>
      </c>
      <c r="AQ241" s="1" t="str">
        <f t="shared" si="166"/>
        <v/>
      </c>
    </row>
    <row r="242" spans="16:43" x14ac:dyDescent="0.25">
      <c r="AI242" s="310">
        <f t="shared" si="167"/>
        <v>0</v>
      </c>
      <c r="AJ242" s="1">
        <f>COUNTIFS('BIR Data Entry'!$B$2:$B$1001,AI242,'BIR Data Entry'!$Y$2:$Y$1001,"&gt;0")</f>
        <v>0</v>
      </c>
      <c r="AK242" s="1">
        <f>COUNTIFS('BIR Data Entry'!$B$2:$B$1001,AI242,'BIR Data Entry'!$V$2:$V$1001,"&gt;0")</f>
        <v>0</v>
      </c>
      <c r="AL242" s="1">
        <f>COUNTIFS('BIR Data Entry'!$B$2:$B$1001,AI242,'BIR Data Entry'!$Z$2:$Z$1001,"&gt;0")</f>
        <v>0</v>
      </c>
      <c r="AM242" s="312">
        <f t="shared" si="168"/>
        <v>0</v>
      </c>
      <c r="AN242" s="1">
        <f t="shared" si="169"/>
        <v>0</v>
      </c>
      <c r="AO242" s="1">
        <f t="shared" si="170"/>
        <v>0</v>
      </c>
      <c r="AP242" s="1">
        <f t="shared" si="171"/>
        <v>0</v>
      </c>
      <c r="AQ242" s="1" t="str">
        <f t="shared" si="166"/>
        <v/>
      </c>
    </row>
    <row r="243" spans="16:43" x14ac:dyDescent="0.25">
      <c r="AI243" s="310">
        <f t="shared" si="167"/>
        <v>0</v>
      </c>
      <c r="AJ243" s="1">
        <f>COUNTIFS('BIR Data Entry'!$B$2:$B$1001,AI243,'BIR Data Entry'!$Y$2:$Y$1001,"&gt;0")</f>
        <v>0</v>
      </c>
      <c r="AK243" s="1">
        <f>COUNTIFS('BIR Data Entry'!$B$2:$B$1001,AI243,'BIR Data Entry'!$V$2:$V$1001,"&gt;0")</f>
        <v>0</v>
      </c>
      <c r="AL243" s="1">
        <f>COUNTIFS('BIR Data Entry'!$B$2:$B$1001,AI243,'BIR Data Entry'!$Z$2:$Z$1001,"&gt;0")</f>
        <v>0</v>
      </c>
      <c r="AM243" s="312">
        <f t="shared" si="168"/>
        <v>0</v>
      </c>
      <c r="AN243" s="1">
        <f t="shared" si="169"/>
        <v>0</v>
      </c>
      <c r="AO243" s="1">
        <f t="shared" si="170"/>
        <v>0</v>
      </c>
      <c r="AP243" s="1">
        <f t="shared" si="171"/>
        <v>0</v>
      </c>
      <c r="AQ243" s="1" t="str">
        <f t="shared" si="166"/>
        <v/>
      </c>
    </row>
    <row r="244" spans="16:43" x14ac:dyDescent="0.25">
      <c r="AI244" s="310">
        <f t="shared" si="167"/>
        <v>0</v>
      </c>
      <c r="AJ244" s="1">
        <f>COUNTIFS('BIR Data Entry'!$B$2:$B$1001,AI244,'BIR Data Entry'!$Y$2:$Y$1001,"&gt;0")</f>
        <v>0</v>
      </c>
      <c r="AK244" s="1">
        <f>COUNTIFS('BIR Data Entry'!$B$2:$B$1001,AI244,'BIR Data Entry'!$V$2:$V$1001,"&gt;0")</f>
        <v>0</v>
      </c>
      <c r="AL244" s="1">
        <f>COUNTIFS('BIR Data Entry'!$B$2:$B$1001,AI244,'BIR Data Entry'!$Z$2:$Z$1001,"&gt;0")</f>
        <v>0</v>
      </c>
      <c r="AM244" s="312">
        <f t="shared" si="168"/>
        <v>0</v>
      </c>
      <c r="AN244" s="1">
        <f t="shared" si="169"/>
        <v>0</v>
      </c>
      <c r="AO244" s="1">
        <f t="shared" si="170"/>
        <v>0</v>
      </c>
      <c r="AP244" s="1">
        <f t="shared" si="171"/>
        <v>0</v>
      </c>
      <c r="AQ244" s="1" t="str">
        <f t="shared" si="166"/>
        <v/>
      </c>
    </row>
    <row r="245" spans="16:43" x14ac:dyDescent="0.25">
      <c r="AI245" s="310">
        <f t="shared" si="167"/>
        <v>0</v>
      </c>
      <c r="AJ245" s="1">
        <f>COUNTIFS('BIR Data Entry'!$B$2:$B$1001,AI245,'BIR Data Entry'!$Y$2:$Y$1001,"&gt;0")</f>
        <v>0</v>
      </c>
      <c r="AK245" s="1">
        <f>COUNTIFS('BIR Data Entry'!$B$2:$B$1001,AI245,'BIR Data Entry'!$V$2:$V$1001,"&gt;0")</f>
        <v>0</v>
      </c>
      <c r="AL245" s="1">
        <f>COUNTIFS('BIR Data Entry'!$B$2:$B$1001,AI245,'BIR Data Entry'!$Z$2:$Z$1001,"&gt;0")</f>
        <v>0</v>
      </c>
      <c r="AM245" s="312">
        <f t="shared" si="168"/>
        <v>0</v>
      </c>
      <c r="AN245" s="1">
        <f t="shared" si="169"/>
        <v>0</v>
      </c>
      <c r="AO245" s="1">
        <f t="shared" si="170"/>
        <v>0</v>
      </c>
      <c r="AP245" s="1">
        <f t="shared" si="171"/>
        <v>0</v>
      </c>
      <c r="AQ245" s="1" t="str">
        <f t="shared" si="166"/>
        <v/>
      </c>
    </row>
    <row r="246" spans="16:43" x14ac:dyDescent="0.25">
      <c r="AI246" s="310">
        <f t="shared" si="167"/>
        <v>0</v>
      </c>
      <c r="AJ246" s="1">
        <f>COUNTIFS('BIR Data Entry'!$B$2:$B$1001,AI246,'BIR Data Entry'!$Y$2:$Y$1001,"&gt;0")</f>
        <v>0</v>
      </c>
      <c r="AK246" s="1">
        <f>COUNTIFS('BIR Data Entry'!$B$2:$B$1001,AI246,'BIR Data Entry'!$V$2:$V$1001,"&gt;0")</f>
        <v>0</v>
      </c>
      <c r="AL246" s="1">
        <f>COUNTIFS('BIR Data Entry'!$B$2:$B$1001,AI246,'BIR Data Entry'!$Z$2:$Z$1001,"&gt;0")</f>
        <v>0</v>
      </c>
      <c r="AM246" s="312">
        <f t="shared" si="168"/>
        <v>0</v>
      </c>
      <c r="AN246" s="1">
        <f t="shared" si="169"/>
        <v>0</v>
      </c>
      <c r="AO246" s="1">
        <f t="shared" si="170"/>
        <v>0</v>
      </c>
      <c r="AP246" s="1">
        <f t="shared" si="171"/>
        <v>0</v>
      </c>
      <c r="AQ246" s="1" t="str">
        <f t="shared" si="166"/>
        <v/>
      </c>
    </row>
    <row r="247" spans="16:43" x14ac:dyDescent="0.25">
      <c r="AI247" s="310">
        <f t="shared" si="167"/>
        <v>0</v>
      </c>
      <c r="AJ247" s="1">
        <f>COUNTIFS('BIR Data Entry'!$B$2:$B$1001,AI247,'BIR Data Entry'!$Y$2:$Y$1001,"&gt;0")</f>
        <v>0</v>
      </c>
      <c r="AK247" s="1">
        <f>COUNTIFS('BIR Data Entry'!$B$2:$B$1001,AI247,'BIR Data Entry'!$V$2:$V$1001,"&gt;0")</f>
        <v>0</v>
      </c>
      <c r="AL247" s="1">
        <f>COUNTIFS('BIR Data Entry'!$B$2:$B$1001,AI247,'BIR Data Entry'!$Z$2:$Z$1001,"&gt;0")</f>
        <v>0</v>
      </c>
      <c r="AM247" s="312">
        <f t="shared" si="168"/>
        <v>0</v>
      </c>
      <c r="AN247" s="1">
        <f t="shared" si="169"/>
        <v>0</v>
      </c>
      <c r="AO247" s="1">
        <f t="shared" si="170"/>
        <v>0</v>
      </c>
      <c r="AP247" s="1">
        <f t="shared" si="171"/>
        <v>0</v>
      </c>
      <c r="AQ247" s="1" t="str">
        <f t="shared" si="166"/>
        <v/>
      </c>
    </row>
    <row r="248" spans="16:43" x14ac:dyDescent="0.25">
      <c r="AI248" s="310">
        <f t="shared" si="167"/>
        <v>0</v>
      </c>
      <c r="AJ248" s="1">
        <f>COUNTIFS('BIR Data Entry'!$B$2:$B$1001,AI248,'BIR Data Entry'!$Y$2:$Y$1001,"&gt;0")</f>
        <v>0</v>
      </c>
      <c r="AK248" s="1">
        <f>COUNTIFS('BIR Data Entry'!$B$2:$B$1001,AI248,'BIR Data Entry'!$V$2:$V$1001,"&gt;0")</f>
        <v>0</v>
      </c>
      <c r="AL248" s="1">
        <f>COUNTIFS('BIR Data Entry'!$B$2:$B$1001,AI248,'BIR Data Entry'!$Z$2:$Z$1001,"&gt;0")</f>
        <v>0</v>
      </c>
      <c r="AM248" s="312">
        <f t="shared" si="168"/>
        <v>0</v>
      </c>
      <c r="AN248" s="1">
        <f t="shared" si="169"/>
        <v>0</v>
      </c>
      <c r="AO248" s="1">
        <f t="shared" si="170"/>
        <v>0</v>
      </c>
      <c r="AP248" s="1">
        <f t="shared" si="171"/>
        <v>0</v>
      </c>
      <c r="AQ248" s="1" t="str">
        <f t="shared" si="166"/>
        <v/>
      </c>
    </row>
    <row r="249" spans="16:43" x14ac:dyDescent="0.25">
      <c r="AI249" s="310">
        <f t="shared" si="167"/>
        <v>0</v>
      </c>
      <c r="AJ249" s="1">
        <f>COUNTIFS('BIR Data Entry'!$B$2:$B$1001,AI249,'BIR Data Entry'!$Y$2:$Y$1001,"&gt;0")</f>
        <v>0</v>
      </c>
      <c r="AK249" s="1">
        <f>COUNTIFS('BIR Data Entry'!$B$2:$B$1001,AI249,'BIR Data Entry'!$V$2:$V$1001,"&gt;0")</f>
        <v>0</v>
      </c>
      <c r="AL249" s="1">
        <f>COUNTIFS('BIR Data Entry'!$B$2:$B$1001,AI249,'BIR Data Entry'!$Z$2:$Z$1001,"&gt;0")</f>
        <v>0</v>
      </c>
      <c r="AM249" s="312">
        <f t="shared" si="168"/>
        <v>0</v>
      </c>
      <c r="AN249" s="1">
        <f t="shared" si="169"/>
        <v>0</v>
      </c>
      <c r="AO249" s="1">
        <f t="shared" si="170"/>
        <v>0</v>
      </c>
      <c r="AP249" s="1">
        <f t="shared" si="171"/>
        <v>0</v>
      </c>
      <c r="AQ249" s="1" t="str">
        <f t="shared" si="166"/>
        <v/>
      </c>
    </row>
    <row r="250" spans="16:43" x14ac:dyDescent="0.25">
      <c r="AI250" s="310">
        <f t="shared" si="167"/>
        <v>0</v>
      </c>
      <c r="AJ250" s="1">
        <f>COUNTIFS('BIR Data Entry'!$B$2:$B$1001,AI250,'BIR Data Entry'!$Y$2:$Y$1001,"&gt;0")</f>
        <v>0</v>
      </c>
      <c r="AK250" s="1">
        <f>COUNTIFS('BIR Data Entry'!$B$2:$B$1001,AI250,'BIR Data Entry'!$V$2:$V$1001,"&gt;0")</f>
        <v>0</v>
      </c>
      <c r="AL250" s="1">
        <f>COUNTIFS('BIR Data Entry'!$B$2:$B$1001,AI250,'BIR Data Entry'!$Z$2:$Z$1001,"&gt;0")</f>
        <v>0</v>
      </c>
      <c r="AM250" s="312">
        <f t="shared" si="168"/>
        <v>0</v>
      </c>
      <c r="AN250" s="1">
        <f t="shared" si="169"/>
        <v>0</v>
      </c>
      <c r="AO250" s="1">
        <f t="shared" si="170"/>
        <v>0</v>
      </c>
      <c r="AP250" s="1">
        <f t="shared" si="171"/>
        <v>0</v>
      </c>
      <c r="AQ250" s="1" t="str">
        <f t="shared" si="166"/>
        <v/>
      </c>
    </row>
    <row r="251" spans="16:43" x14ac:dyDescent="0.25">
      <c r="AI251" s="310">
        <f t="shared" si="167"/>
        <v>0</v>
      </c>
      <c r="AJ251" s="1">
        <f>COUNTIFS('BIR Data Entry'!$B$2:$B$1001,AI251,'BIR Data Entry'!$Y$2:$Y$1001,"&gt;0")</f>
        <v>0</v>
      </c>
      <c r="AK251" s="1">
        <f>COUNTIFS('BIR Data Entry'!$B$2:$B$1001,AI251,'BIR Data Entry'!$V$2:$V$1001,"&gt;0")</f>
        <v>0</v>
      </c>
      <c r="AL251" s="1">
        <f>COUNTIFS('BIR Data Entry'!$B$2:$B$1001,AI251,'BIR Data Entry'!$Z$2:$Z$1001,"&gt;0")</f>
        <v>0</v>
      </c>
      <c r="AM251" s="313">
        <f t="shared" si="168"/>
        <v>0</v>
      </c>
      <c r="AN251" s="300">
        <f t="shared" si="169"/>
        <v>0</v>
      </c>
      <c r="AO251" s="300">
        <f t="shared" si="170"/>
        <v>0</v>
      </c>
      <c r="AP251" s="300">
        <f t="shared" si="171"/>
        <v>0</v>
      </c>
      <c r="AQ251" s="300" t="str">
        <f t="shared" si="166"/>
        <v/>
      </c>
    </row>
    <row r="252" spans="16:43" x14ac:dyDescent="0.25">
      <c r="AI252" s="76" t="s">
        <v>138</v>
      </c>
      <c r="AJ252" s="31">
        <f>SUM(AJ78:AJ251)</f>
        <v>0</v>
      </c>
      <c r="AK252" s="31">
        <f>SUM(AK78:AK251)</f>
        <v>0</v>
      </c>
      <c r="AL252" s="31">
        <f>SUM(AL78:AL251)</f>
        <v>0</v>
      </c>
      <c r="AM252"/>
      <c r="AN252"/>
      <c r="AO252"/>
      <c r="AP252"/>
    </row>
    <row r="253" spans="16:43" x14ac:dyDescent="0.25">
      <c r="AI253" s="76" t="s">
        <v>139</v>
      </c>
      <c r="AJ253" s="31">
        <f>COUNTIF(AJ78:AJ251,"&lt;&gt;0")</f>
        <v>0</v>
      </c>
      <c r="AK253" s="31">
        <f>COUNTIF(AK78:AK251,"&lt;&gt;0")</f>
        <v>0</v>
      </c>
      <c r="AL253" s="31">
        <f>COUNTIF(AL78:AL251,"&lt;&gt;0")</f>
        <v>0</v>
      </c>
      <c r="AM253"/>
      <c r="AN253"/>
      <c r="AO253"/>
      <c r="AP253"/>
    </row>
    <row r="256" spans="16:43" x14ac:dyDescent="0.25">
      <c r="AM256"/>
      <c r="AN256"/>
      <c r="AO256"/>
      <c r="AP256"/>
    </row>
    <row r="257" spans="39:42" x14ac:dyDescent="0.25">
      <c r="AM257"/>
      <c r="AN257"/>
      <c r="AO257"/>
      <c r="AP257"/>
    </row>
    <row r="258" spans="39:42" x14ac:dyDescent="0.25">
      <c r="AM258"/>
      <c r="AN258"/>
      <c r="AO258"/>
      <c r="AP258"/>
    </row>
    <row r="259" spans="39:42" x14ac:dyDescent="0.25">
      <c r="AM259"/>
      <c r="AN259"/>
      <c r="AO259"/>
      <c r="AP259"/>
    </row>
    <row r="260" spans="39:42" x14ac:dyDescent="0.25">
      <c r="AM260"/>
      <c r="AN260"/>
      <c r="AO260"/>
      <c r="AP260"/>
    </row>
    <row r="261" spans="39:42" x14ac:dyDescent="0.25">
      <c r="AM261"/>
      <c r="AN261"/>
      <c r="AO261"/>
      <c r="AP261"/>
    </row>
    <row r="262" spans="39:42" x14ac:dyDescent="0.25">
      <c r="AM262"/>
      <c r="AN262"/>
      <c r="AO262"/>
      <c r="AP262"/>
    </row>
    <row r="263" spans="39:42" x14ac:dyDescent="0.25">
      <c r="AM263"/>
      <c r="AN263"/>
      <c r="AO263"/>
      <c r="AP263"/>
    </row>
  </sheetData>
  <mergeCells count="26">
    <mergeCell ref="BS88:CE88"/>
    <mergeCell ref="BD68:BP68"/>
    <mergeCell ref="BD88:BP88"/>
    <mergeCell ref="BS1:CE1"/>
    <mergeCell ref="BS18:CE18"/>
    <mergeCell ref="BS39:CE39"/>
    <mergeCell ref="BS54:CE54"/>
    <mergeCell ref="BD1:BP1"/>
    <mergeCell ref="BD18:BP18"/>
    <mergeCell ref="BD39:BP39"/>
    <mergeCell ref="BD54:BP54"/>
    <mergeCell ref="BS68:CE68"/>
    <mergeCell ref="O1:AA1"/>
    <mergeCell ref="AC1:AG1"/>
    <mergeCell ref="AI1:AV1"/>
    <mergeCell ref="AI10:AV10"/>
    <mergeCell ref="AI45:AV45"/>
    <mergeCell ref="AX45:BA45"/>
    <mergeCell ref="AI54:AO54"/>
    <mergeCell ref="AI76:AQ76"/>
    <mergeCell ref="AX10:BA10"/>
    <mergeCell ref="AX1:BA1"/>
    <mergeCell ref="AI27:AV27"/>
    <mergeCell ref="AX27:BA27"/>
    <mergeCell ref="AI36:AV36"/>
    <mergeCell ref="AX36:BA36"/>
  </mergeCells>
  <pageMargins left="0.7" right="0.7" top="0.75" bottom="0.75" header="0.3" footer="0.3"/>
  <pageSetup orientation="portrait" horizontalDpi="0" verticalDpi="0" r:id="rId1"/>
  <ignoredErrors>
    <ignoredError sqref="O33:O56 P41:P57 P3:AA3 P4:P40" emptyCellReference="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CECFF"/>
  </sheetPr>
  <dimension ref="B14:U30"/>
  <sheetViews>
    <sheetView showGridLines="0" showRowColHeaders="0" tabSelected="1" workbookViewId="0">
      <selection activeCell="B20" sqref="B20:P20"/>
    </sheetView>
  </sheetViews>
  <sheetFormatPr defaultRowHeight="15" x14ac:dyDescent="0.25"/>
  <cols>
    <col min="6" max="6" width="9.7109375" bestFit="1" customWidth="1"/>
  </cols>
  <sheetData>
    <row r="14" spans="2:21" ht="61.5" x14ac:dyDescent="0.25">
      <c r="B14" s="451" t="s">
        <v>386</v>
      </c>
      <c r="C14" s="451"/>
      <c r="D14" s="451"/>
      <c r="E14" s="451"/>
      <c r="F14" s="451"/>
      <c r="G14" s="451"/>
      <c r="H14" s="451"/>
      <c r="I14" s="451"/>
      <c r="J14" s="451"/>
      <c r="K14" s="451"/>
      <c r="L14" s="451"/>
      <c r="M14" s="451"/>
      <c r="N14" s="451"/>
      <c r="O14" s="451"/>
      <c r="P14" s="451"/>
      <c r="Q14" s="419"/>
      <c r="R14" s="419"/>
      <c r="S14" s="419"/>
      <c r="T14" s="419"/>
      <c r="U14" s="419"/>
    </row>
    <row r="15" spans="2:21" x14ac:dyDescent="0.25">
      <c r="B15" s="450" t="s">
        <v>385</v>
      </c>
      <c r="C15" s="450"/>
      <c r="D15" s="450"/>
      <c r="E15" s="450"/>
      <c r="F15" s="450"/>
      <c r="G15" s="450"/>
      <c r="H15" s="450"/>
      <c r="I15" s="450"/>
      <c r="J15" s="450"/>
      <c r="K15" s="450"/>
      <c r="L15" s="450"/>
      <c r="M15" s="450"/>
      <c r="N15" s="450"/>
      <c r="O15" s="450"/>
      <c r="P15" s="450"/>
      <c r="Q15" s="416"/>
      <c r="R15" s="416"/>
      <c r="S15" s="416"/>
      <c r="T15" s="416"/>
      <c r="U15" s="416"/>
    </row>
    <row r="16" spans="2:21" x14ac:dyDescent="0.25">
      <c r="B16" s="453" t="s">
        <v>415</v>
      </c>
      <c r="C16" s="453"/>
      <c r="D16" s="453"/>
      <c r="E16" s="453"/>
      <c r="F16" s="453"/>
      <c r="G16" s="453"/>
      <c r="H16" s="453"/>
      <c r="I16" s="453"/>
      <c r="J16" s="453"/>
      <c r="K16" s="453"/>
      <c r="L16" s="453"/>
      <c r="M16" s="453"/>
      <c r="N16" s="453"/>
      <c r="O16" s="453"/>
      <c r="P16" s="453"/>
      <c r="Q16" s="417"/>
      <c r="R16" s="417"/>
      <c r="S16" s="417"/>
      <c r="T16" s="417"/>
      <c r="U16" s="417"/>
    </row>
    <row r="17" spans="2:21" x14ac:dyDescent="0.25">
      <c r="B17" s="449" t="s">
        <v>388</v>
      </c>
      <c r="C17" s="449"/>
      <c r="D17" s="449"/>
      <c r="E17" s="449"/>
      <c r="F17" s="449"/>
      <c r="G17" s="449"/>
      <c r="H17" s="449"/>
      <c r="I17" s="449"/>
      <c r="J17" s="449"/>
      <c r="K17" s="449"/>
      <c r="L17" s="449"/>
      <c r="M17" s="449"/>
      <c r="N17" s="449"/>
      <c r="O17" s="449"/>
      <c r="P17" s="449"/>
      <c r="Q17" s="418"/>
      <c r="R17" s="418"/>
      <c r="S17" s="418"/>
      <c r="T17" s="418"/>
      <c r="U17" s="418"/>
    </row>
    <row r="18" spans="2:21" x14ac:dyDescent="0.25">
      <c r="B18" s="449" t="s">
        <v>429</v>
      </c>
      <c r="C18" s="449"/>
      <c r="D18" s="449"/>
      <c r="E18" s="449"/>
      <c r="F18" s="449"/>
      <c r="G18" s="449"/>
      <c r="H18" s="449"/>
      <c r="I18" s="449"/>
      <c r="J18" s="449"/>
      <c r="K18" s="449"/>
      <c r="L18" s="449"/>
      <c r="M18" s="449"/>
      <c r="N18" s="449"/>
      <c r="O18" s="449"/>
      <c r="P18" s="449"/>
      <c r="Q18" s="418"/>
      <c r="R18" s="418"/>
      <c r="S18" s="418"/>
      <c r="T18" s="418"/>
      <c r="U18" s="418"/>
    </row>
    <row r="19" spans="2:21" x14ac:dyDescent="0.25">
      <c r="B19" s="449"/>
      <c r="C19" s="449"/>
      <c r="D19" s="449"/>
      <c r="E19" s="449"/>
      <c r="F19" s="449"/>
      <c r="G19" s="449"/>
      <c r="H19" s="449"/>
      <c r="I19" s="449"/>
      <c r="J19" s="449"/>
      <c r="K19" s="449"/>
      <c r="L19" s="449"/>
      <c r="M19" s="449"/>
      <c r="N19" s="449"/>
      <c r="O19" s="449"/>
      <c r="P19" s="449"/>
    </row>
    <row r="20" spans="2:21" ht="15" customHeight="1" x14ac:dyDescent="0.25">
      <c r="B20" s="452" t="s">
        <v>387</v>
      </c>
      <c r="C20" s="452"/>
      <c r="D20" s="452"/>
      <c r="E20" s="452"/>
      <c r="F20" s="452"/>
      <c r="G20" s="452"/>
      <c r="H20" s="452"/>
      <c r="I20" s="452"/>
      <c r="J20" s="452"/>
      <c r="K20" s="452"/>
      <c r="L20" s="452"/>
      <c r="M20" s="452"/>
      <c r="N20" s="452"/>
      <c r="O20" s="452"/>
      <c r="P20" s="452"/>
    </row>
    <row r="21" spans="2:21" ht="15" customHeight="1" x14ac:dyDescent="0.25">
      <c r="B21" s="448" t="s">
        <v>428</v>
      </c>
      <c r="C21" s="448"/>
      <c r="D21" s="448"/>
      <c r="E21" s="448"/>
      <c r="F21" s="448"/>
      <c r="G21" s="448"/>
      <c r="H21" s="448"/>
      <c r="I21" s="448"/>
      <c r="J21" s="448"/>
      <c r="K21" s="448"/>
      <c r="L21" s="448"/>
      <c r="M21" s="448"/>
      <c r="N21" s="448"/>
      <c r="O21" s="448"/>
      <c r="P21" s="448"/>
    </row>
    <row r="22" spans="2:21" x14ac:dyDescent="0.25">
      <c r="B22" s="448"/>
      <c r="C22" s="448"/>
      <c r="D22" s="448"/>
      <c r="E22" s="448"/>
      <c r="F22" s="448"/>
      <c r="G22" s="448"/>
      <c r="H22" s="448"/>
      <c r="I22" s="448"/>
      <c r="J22" s="448"/>
      <c r="K22" s="448"/>
      <c r="L22" s="448"/>
      <c r="M22" s="448"/>
      <c r="N22" s="448"/>
      <c r="O22" s="448"/>
      <c r="P22" s="448"/>
    </row>
    <row r="23" spans="2:21" x14ac:dyDescent="0.25">
      <c r="B23" s="448"/>
      <c r="C23" s="448"/>
      <c r="D23" s="448"/>
      <c r="E23" s="448"/>
      <c r="F23" s="448"/>
      <c r="G23" s="448"/>
      <c r="H23" s="448"/>
      <c r="I23" s="448"/>
      <c r="J23" s="448"/>
      <c r="K23" s="448"/>
      <c r="L23" s="448"/>
      <c r="M23" s="448"/>
      <c r="N23" s="448"/>
      <c r="O23" s="448"/>
      <c r="P23" s="448"/>
    </row>
    <row r="24" spans="2:21" x14ac:dyDescent="0.25">
      <c r="B24" s="448"/>
      <c r="C24" s="448"/>
      <c r="D24" s="448"/>
      <c r="E24" s="448"/>
      <c r="F24" s="448"/>
      <c r="G24" s="448"/>
      <c r="H24" s="448"/>
      <c r="I24" s="448"/>
      <c r="J24" s="448"/>
      <c r="K24" s="448"/>
      <c r="L24" s="448"/>
      <c r="M24" s="448"/>
      <c r="N24" s="448"/>
      <c r="O24" s="448"/>
      <c r="P24" s="448"/>
    </row>
    <row r="25" spans="2:21" x14ac:dyDescent="0.25">
      <c r="B25" s="448"/>
      <c r="C25" s="448"/>
      <c r="D25" s="448"/>
      <c r="E25" s="448"/>
      <c r="F25" s="448"/>
      <c r="G25" s="448"/>
      <c r="H25" s="448"/>
      <c r="I25" s="448"/>
      <c r="J25" s="448"/>
      <c r="K25" s="448"/>
      <c r="L25" s="448"/>
      <c r="M25" s="448"/>
      <c r="N25" s="448"/>
      <c r="O25" s="448"/>
      <c r="P25" s="448"/>
    </row>
    <row r="26" spans="2:21" x14ac:dyDescent="0.25">
      <c r="B26" s="448"/>
      <c r="C26" s="448"/>
      <c r="D26" s="448"/>
      <c r="E26" s="448"/>
      <c r="F26" s="448"/>
      <c r="G26" s="448"/>
      <c r="H26" s="448"/>
      <c r="I26" s="448"/>
      <c r="J26" s="448"/>
      <c r="K26" s="448"/>
      <c r="L26" s="448"/>
      <c r="M26" s="448"/>
      <c r="N26" s="448"/>
      <c r="O26" s="448"/>
      <c r="P26" s="448"/>
    </row>
    <row r="27" spans="2:21" x14ac:dyDescent="0.25">
      <c r="B27" s="448"/>
      <c r="C27" s="448"/>
      <c r="D27" s="448"/>
      <c r="E27" s="448"/>
      <c r="F27" s="448"/>
      <c r="G27" s="448"/>
      <c r="H27" s="448"/>
      <c r="I27" s="448"/>
      <c r="J27" s="448"/>
      <c r="K27" s="448"/>
      <c r="L27" s="448"/>
      <c r="M27" s="448"/>
      <c r="N27" s="448"/>
      <c r="O27" s="448"/>
      <c r="P27" s="448"/>
    </row>
    <row r="28" spans="2:21" x14ac:dyDescent="0.25">
      <c r="B28" s="448"/>
      <c r="C28" s="448"/>
      <c r="D28" s="448"/>
      <c r="E28" s="448"/>
      <c r="F28" s="448"/>
      <c r="G28" s="448"/>
      <c r="H28" s="448"/>
      <c r="I28" s="448"/>
      <c r="J28" s="448"/>
      <c r="K28" s="448"/>
      <c r="L28" s="448"/>
      <c r="M28" s="448"/>
      <c r="N28" s="448"/>
      <c r="O28" s="448"/>
      <c r="P28" s="448"/>
    </row>
    <row r="29" spans="2:21" x14ac:dyDescent="0.25">
      <c r="B29" s="448"/>
      <c r="C29" s="448"/>
      <c r="D29" s="448"/>
      <c r="E29" s="448"/>
      <c r="F29" s="448"/>
      <c r="G29" s="448"/>
      <c r="H29" s="448"/>
      <c r="I29" s="448"/>
      <c r="J29" s="448"/>
      <c r="K29" s="448"/>
      <c r="L29" s="448"/>
      <c r="M29" s="448"/>
      <c r="N29" s="448"/>
      <c r="O29" s="448"/>
      <c r="P29" s="448"/>
    </row>
    <row r="30" spans="2:21" x14ac:dyDescent="0.25">
      <c r="B30" s="448"/>
      <c r="C30" s="448"/>
      <c r="D30" s="448"/>
      <c r="E30" s="448"/>
      <c r="F30" s="448"/>
      <c r="G30" s="448"/>
      <c r="H30" s="448"/>
      <c r="I30" s="448"/>
      <c r="J30" s="448"/>
      <c r="K30" s="448"/>
      <c r="L30" s="448"/>
      <c r="M30" s="448"/>
      <c r="N30" s="448"/>
      <c r="O30" s="448"/>
      <c r="P30" s="448"/>
    </row>
  </sheetData>
  <mergeCells count="8">
    <mergeCell ref="B21:P30"/>
    <mergeCell ref="B18:P18"/>
    <mergeCell ref="B15:P15"/>
    <mergeCell ref="B14:P14"/>
    <mergeCell ref="B20:P20"/>
    <mergeCell ref="B16:P16"/>
    <mergeCell ref="B17:P17"/>
    <mergeCell ref="B19:P19"/>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CCECFF"/>
  </sheetPr>
  <dimension ref="B1:O21"/>
  <sheetViews>
    <sheetView showGridLines="0" showRowColHeaders="0" topLeftCell="B1" workbookViewId="0">
      <selection activeCell="B1" sqref="B1:O1"/>
    </sheetView>
  </sheetViews>
  <sheetFormatPr defaultRowHeight="15" x14ac:dyDescent="0.25"/>
  <sheetData>
    <row r="1" spans="2:15" ht="21" x14ac:dyDescent="0.25">
      <c r="B1" s="460" t="s">
        <v>396</v>
      </c>
      <c r="C1" s="461"/>
      <c r="D1" s="461"/>
      <c r="E1" s="461"/>
      <c r="F1" s="461"/>
      <c r="G1" s="461"/>
      <c r="H1" s="461"/>
      <c r="I1" s="461"/>
      <c r="J1" s="461"/>
      <c r="K1" s="461"/>
      <c r="L1" s="461"/>
      <c r="M1" s="461"/>
      <c r="N1" s="461"/>
      <c r="O1" s="462"/>
    </row>
    <row r="3" spans="2:15" ht="15" customHeight="1" x14ac:dyDescent="0.25">
      <c r="B3" s="463" t="s">
        <v>397</v>
      </c>
      <c r="C3" s="463"/>
      <c r="D3" s="463"/>
      <c r="E3" s="463"/>
      <c r="F3" s="463"/>
      <c r="G3" s="463"/>
      <c r="H3" s="463"/>
      <c r="I3" s="463"/>
      <c r="J3" s="463"/>
      <c r="K3" s="463"/>
      <c r="L3" s="463"/>
      <c r="M3" s="463"/>
      <c r="N3" s="463"/>
      <c r="O3" s="463"/>
    </row>
    <row r="4" spans="2:15" x14ac:dyDescent="0.25">
      <c r="B4" s="463"/>
      <c r="C4" s="463"/>
      <c r="D4" s="463"/>
      <c r="E4" s="463"/>
      <c r="F4" s="463"/>
      <c r="G4" s="463"/>
      <c r="H4" s="463"/>
      <c r="I4" s="463"/>
      <c r="J4" s="463"/>
      <c r="K4" s="463"/>
      <c r="L4" s="463"/>
      <c r="M4" s="463"/>
      <c r="N4" s="463"/>
      <c r="O4" s="463"/>
    </row>
    <row r="5" spans="2:15" x14ac:dyDescent="0.25">
      <c r="B5" s="463"/>
      <c r="C5" s="463"/>
      <c r="D5" s="463"/>
      <c r="E5" s="463"/>
      <c r="F5" s="463"/>
      <c r="G5" s="463"/>
      <c r="H5" s="463"/>
      <c r="I5" s="463"/>
      <c r="J5" s="463"/>
      <c r="K5" s="463"/>
      <c r="L5" s="463"/>
      <c r="M5" s="463"/>
      <c r="N5" s="463"/>
      <c r="O5" s="463"/>
    </row>
    <row r="6" spans="2:15" x14ac:dyDescent="0.25">
      <c r="B6" s="463"/>
      <c r="C6" s="463"/>
      <c r="D6" s="463"/>
      <c r="E6" s="463"/>
      <c r="F6" s="463"/>
      <c r="G6" s="463"/>
      <c r="H6" s="463"/>
      <c r="I6" s="463"/>
      <c r="J6" s="463"/>
      <c r="K6" s="463"/>
      <c r="L6" s="463"/>
      <c r="M6" s="463"/>
      <c r="N6" s="463"/>
      <c r="O6" s="463"/>
    </row>
    <row r="7" spans="2:15" x14ac:dyDescent="0.25">
      <c r="B7" s="422"/>
      <c r="C7" s="422"/>
      <c r="D7" s="422"/>
      <c r="E7" s="422"/>
      <c r="F7" s="422"/>
      <c r="G7" s="422"/>
      <c r="H7" s="422"/>
      <c r="I7" s="422"/>
      <c r="J7" s="422"/>
      <c r="K7" s="422"/>
      <c r="L7" s="422"/>
      <c r="M7" s="422"/>
      <c r="N7" s="422"/>
      <c r="O7" s="422"/>
    </row>
    <row r="8" spans="2:15" ht="18" thickBot="1" x14ac:dyDescent="0.35">
      <c r="B8" s="464" t="s">
        <v>406</v>
      </c>
      <c r="C8" s="464"/>
      <c r="D8" s="464"/>
      <c r="E8" s="464"/>
      <c r="F8" s="464"/>
      <c r="G8" s="464"/>
      <c r="H8" s="464"/>
      <c r="I8" s="464"/>
      <c r="J8" s="464"/>
      <c r="K8" s="464"/>
      <c r="L8" s="464"/>
      <c r="M8" s="464"/>
      <c r="N8" s="464"/>
      <c r="O8" s="464"/>
    </row>
    <row r="9" spans="2:15" ht="15.75" thickTop="1" x14ac:dyDescent="0.25">
      <c r="B9" s="458" t="s">
        <v>404</v>
      </c>
      <c r="C9" s="458"/>
      <c r="D9" s="458"/>
      <c r="E9" s="458"/>
      <c r="F9" s="458"/>
      <c r="G9" s="458"/>
      <c r="H9" s="458"/>
      <c r="I9" s="458"/>
      <c r="J9" s="458"/>
      <c r="K9" s="458"/>
      <c r="L9" s="458"/>
      <c r="M9" s="458"/>
      <c r="N9" s="458"/>
      <c r="O9" s="458"/>
    </row>
    <row r="10" spans="2:15" x14ac:dyDescent="0.25">
      <c r="B10" s="459" t="s">
        <v>399</v>
      </c>
      <c r="C10" s="459"/>
      <c r="D10" s="459"/>
      <c r="E10" s="459"/>
      <c r="F10" s="459"/>
      <c r="G10" s="459"/>
      <c r="H10" s="459"/>
      <c r="I10" s="459"/>
      <c r="J10" s="459"/>
      <c r="K10" s="459"/>
      <c r="L10" s="459"/>
      <c r="M10" s="459"/>
      <c r="N10" s="459"/>
      <c r="O10" s="459"/>
    </row>
    <row r="11" spans="2:15" x14ac:dyDescent="0.25">
      <c r="B11" s="456" t="s">
        <v>400</v>
      </c>
      <c r="C11" s="456"/>
      <c r="D11" s="456"/>
      <c r="E11" s="456"/>
      <c r="F11" s="456"/>
      <c r="G11" s="456"/>
      <c r="H11" s="456"/>
      <c r="I11" s="456"/>
      <c r="J11" s="456"/>
      <c r="K11" s="456"/>
      <c r="L11" s="456"/>
      <c r="M11" s="456"/>
      <c r="N11" s="456"/>
      <c r="O11" s="456"/>
    </row>
    <row r="12" spans="2:15" ht="15" customHeight="1" x14ac:dyDescent="0.25">
      <c r="B12" s="448" t="s">
        <v>407</v>
      </c>
      <c r="C12" s="448"/>
      <c r="D12" s="448"/>
      <c r="E12" s="448"/>
      <c r="F12" s="448"/>
      <c r="G12" s="448"/>
      <c r="H12" s="448"/>
      <c r="I12" s="448"/>
      <c r="J12" s="448"/>
      <c r="K12" s="448"/>
      <c r="L12" s="448"/>
      <c r="M12" s="448"/>
      <c r="N12" s="448"/>
      <c r="O12" s="448"/>
    </row>
    <row r="13" spans="2:15" x14ac:dyDescent="0.25">
      <c r="B13" s="456" t="s">
        <v>401</v>
      </c>
      <c r="C13" s="456"/>
      <c r="D13" s="456"/>
      <c r="E13" s="456"/>
      <c r="F13" s="456"/>
      <c r="G13" s="456"/>
      <c r="H13" s="456"/>
      <c r="I13" s="456"/>
      <c r="J13" s="456"/>
      <c r="K13" s="456"/>
      <c r="L13" s="456"/>
      <c r="M13" s="456"/>
      <c r="N13" s="456"/>
      <c r="O13" s="456"/>
    </row>
    <row r="14" spans="2:15" ht="45.75" customHeight="1" x14ac:dyDescent="0.25">
      <c r="B14" s="448" t="s">
        <v>405</v>
      </c>
      <c r="C14" s="448"/>
      <c r="D14" s="448"/>
      <c r="E14" s="448"/>
      <c r="F14" s="448"/>
      <c r="G14" s="448"/>
      <c r="H14" s="448"/>
      <c r="I14" s="448"/>
      <c r="J14" s="448"/>
      <c r="K14" s="448"/>
      <c r="L14" s="448"/>
      <c r="M14" s="448"/>
      <c r="N14" s="448"/>
      <c r="O14" s="448"/>
    </row>
    <row r="15" spans="2:15" x14ac:dyDescent="0.25">
      <c r="B15" s="455" t="s">
        <v>402</v>
      </c>
      <c r="C15" s="455"/>
      <c r="D15" s="455"/>
      <c r="E15" s="455"/>
      <c r="F15" s="455"/>
      <c r="G15" s="455"/>
      <c r="H15" s="455"/>
      <c r="I15" s="455"/>
      <c r="J15" s="455"/>
      <c r="K15" s="455"/>
      <c r="L15" s="455"/>
      <c r="M15" s="455"/>
      <c r="N15" s="455"/>
      <c r="O15" s="455"/>
    </row>
    <row r="16" spans="2:15" ht="106.5" customHeight="1" x14ac:dyDescent="0.25">
      <c r="B16" s="454" t="s">
        <v>408</v>
      </c>
      <c r="C16" s="454"/>
      <c r="D16" s="454"/>
      <c r="E16" s="454"/>
      <c r="F16" s="454"/>
      <c r="G16" s="454"/>
      <c r="H16" s="454"/>
      <c r="I16" s="454"/>
      <c r="J16" s="454"/>
      <c r="K16" s="454"/>
      <c r="L16" s="454"/>
      <c r="M16" s="454"/>
      <c r="N16" s="454"/>
      <c r="O16" s="454"/>
    </row>
    <row r="17" spans="2:15" ht="15" customHeight="1" x14ac:dyDescent="0.25">
      <c r="B17" s="423"/>
      <c r="C17" s="423"/>
      <c r="D17" s="423"/>
      <c r="E17" s="423"/>
      <c r="F17" s="423"/>
      <c r="G17" s="423"/>
      <c r="H17" s="423"/>
      <c r="I17" s="423"/>
      <c r="J17" s="423"/>
      <c r="K17" s="423"/>
      <c r="L17" s="423"/>
      <c r="M17" s="423"/>
      <c r="N17" s="423"/>
      <c r="O17" s="423"/>
    </row>
    <row r="18" spans="2:15" ht="18" thickBot="1" x14ac:dyDescent="0.35">
      <c r="B18" s="457" t="s">
        <v>409</v>
      </c>
      <c r="C18" s="457"/>
      <c r="D18" s="457"/>
      <c r="E18" s="457"/>
      <c r="F18" s="457"/>
      <c r="G18" s="457"/>
      <c r="H18" s="457"/>
      <c r="I18" s="457"/>
      <c r="J18" s="457"/>
      <c r="K18" s="457"/>
      <c r="L18" s="457"/>
      <c r="M18" s="457"/>
      <c r="N18" s="457"/>
      <c r="O18" s="457"/>
    </row>
    <row r="19" spans="2:15" ht="15.75" thickTop="1" x14ac:dyDescent="0.25">
      <c r="B19" s="458" t="s">
        <v>398</v>
      </c>
      <c r="C19" s="458"/>
      <c r="D19" s="458"/>
      <c r="E19" s="458"/>
      <c r="F19" s="458"/>
      <c r="G19" s="458"/>
      <c r="H19" s="458"/>
      <c r="I19" s="458"/>
      <c r="J19" s="458"/>
      <c r="K19" s="458"/>
      <c r="L19" s="458"/>
      <c r="M19" s="458"/>
      <c r="N19" s="458"/>
      <c r="O19" s="458"/>
    </row>
    <row r="20" spans="2:15" x14ac:dyDescent="0.25">
      <c r="B20" s="459" t="s">
        <v>403</v>
      </c>
      <c r="C20" s="459"/>
      <c r="D20" s="459"/>
      <c r="E20" s="459"/>
      <c r="F20" s="459"/>
      <c r="G20" s="459"/>
      <c r="H20" s="459"/>
      <c r="I20" s="459"/>
      <c r="J20" s="459"/>
      <c r="K20" s="459"/>
      <c r="L20" s="459"/>
      <c r="M20" s="459"/>
      <c r="N20" s="459"/>
      <c r="O20" s="459"/>
    </row>
    <row r="21" spans="2:15" ht="119.25" customHeight="1" x14ac:dyDescent="0.25">
      <c r="B21" s="454" t="s">
        <v>410</v>
      </c>
      <c r="C21" s="454"/>
      <c r="D21" s="454"/>
      <c r="E21" s="454"/>
      <c r="F21" s="454"/>
      <c r="G21" s="454"/>
      <c r="H21" s="454"/>
      <c r="I21" s="454"/>
      <c r="J21" s="454"/>
      <c r="K21" s="454"/>
      <c r="L21" s="454"/>
      <c r="M21" s="454"/>
      <c r="N21" s="454"/>
      <c r="O21" s="454"/>
    </row>
  </sheetData>
  <sheetProtection algorithmName="SHA-512" hashValue="Cydy74DUqpKTzPYktdV0wNwTIz6YSDgYoy+QwI2NLIGdcLqJowZylNfP+Za5PXoyq1NxLhQHyn24zB7LdvPceQ==" saltValue="9LaG9+jp6XY+4Qr4Esrh5A==" spinCount="100000" sheet="1" objects="1" scenarios="1" selectLockedCells="1" selectUnlockedCells="1"/>
  <mergeCells count="15">
    <mergeCell ref="B1:O1"/>
    <mergeCell ref="B3:O6"/>
    <mergeCell ref="B8:O8"/>
    <mergeCell ref="B9:O9"/>
    <mergeCell ref="B10:O10"/>
    <mergeCell ref="B21:O21"/>
    <mergeCell ref="B15:O15"/>
    <mergeCell ref="B13:O13"/>
    <mergeCell ref="B11:O11"/>
    <mergeCell ref="B12:O12"/>
    <mergeCell ref="B14:O14"/>
    <mergeCell ref="B16:O16"/>
    <mergeCell ref="B18:O18"/>
    <mergeCell ref="B19:O19"/>
    <mergeCell ref="B20:O20"/>
  </mergeCell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pageSetUpPr fitToPage="1"/>
  </sheetPr>
  <dimension ref="A1:P89"/>
  <sheetViews>
    <sheetView showGridLines="0" showRowColHeaders="0" zoomScaleNormal="100" workbookViewId="0">
      <pane ySplit="2" topLeftCell="A3" activePane="bottomLeft" state="frozen"/>
      <selection pane="bottomLeft" activeCell="B1" sqref="B1"/>
    </sheetView>
  </sheetViews>
  <sheetFormatPr defaultRowHeight="15" x14ac:dyDescent="0.25"/>
  <cols>
    <col min="1" max="1" width="14.85546875" bestFit="1" customWidth="1"/>
    <col min="2" max="2" width="38" bestFit="1" customWidth="1"/>
    <col min="3" max="14" width="11" customWidth="1"/>
    <col min="18" max="18" width="10.85546875" bestFit="1" customWidth="1"/>
    <col min="20" max="20" width="10.42578125" bestFit="1" customWidth="1"/>
    <col min="21" max="21" width="10.140625" bestFit="1" customWidth="1"/>
  </cols>
  <sheetData>
    <row r="1" spans="1:16" x14ac:dyDescent="0.25">
      <c r="A1" s="2" t="s">
        <v>0</v>
      </c>
      <c r="B1" s="268"/>
      <c r="C1" s="466" t="s">
        <v>313</v>
      </c>
      <c r="D1" s="467"/>
      <c r="E1" s="467"/>
      <c r="F1" s="467"/>
      <c r="G1" s="467"/>
      <c r="H1" s="467"/>
      <c r="I1" s="467"/>
      <c r="J1" s="467"/>
      <c r="K1" s="467"/>
      <c r="L1" s="467"/>
      <c r="M1" s="467"/>
      <c r="N1" s="468"/>
    </row>
    <row r="2" spans="1:16" x14ac:dyDescent="0.25">
      <c r="A2" s="2" t="s">
        <v>1</v>
      </c>
      <c r="B2" s="269"/>
      <c r="C2" s="469"/>
      <c r="D2" s="470"/>
      <c r="E2" s="470"/>
      <c r="F2" s="470"/>
      <c r="G2" s="470"/>
      <c r="H2" s="470"/>
      <c r="I2" s="470"/>
      <c r="J2" s="470"/>
      <c r="K2" s="470"/>
      <c r="L2" s="470"/>
      <c r="M2" s="470"/>
      <c r="N2" s="471"/>
    </row>
    <row r="3" spans="1:16" ht="15" customHeight="1" x14ac:dyDescent="0.25">
      <c r="A3" s="2" t="s">
        <v>2</v>
      </c>
      <c r="B3" s="286" t="s">
        <v>3</v>
      </c>
      <c r="C3" s="278" t="str">
        <f>'Do Not Use'!G2</f>
        <v>August</v>
      </c>
      <c r="D3" s="278" t="str">
        <f>'Do Not Use'!G3</f>
        <v>September</v>
      </c>
      <c r="E3" s="279" t="str">
        <f>'Do Not Use'!G4</f>
        <v>October</v>
      </c>
      <c r="F3" s="279" t="str">
        <f>'Do Not Use'!G5</f>
        <v>November</v>
      </c>
      <c r="G3" s="279" t="str">
        <f>'Do Not Use'!G6</f>
        <v>December</v>
      </c>
      <c r="H3" s="279" t="str">
        <f>'Do Not Use'!G7</f>
        <v>January</v>
      </c>
      <c r="I3" s="279" t="str">
        <f>'Do Not Use'!G8</f>
        <v>February</v>
      </c>
      <c r="J3" s="279" t="str">
        <f>'Do Not Use'!G9</f>
        <v>March</v>
      </c>
      <c r="K3" s="279" t="str">
        <f>'Do Not Use'!G10</f>
        <v>April</v>
      </c>
      <c r="L3" s="279" t="str">
        <f>'Do Not Use'!G11</f>
        <v>May</v>
      </c>
      <c r="M3" s="279" t="str">
        <f>'Do Not Use'!G12</f>
        <v>June</v>
      </c>
      <c r="N3" s="279" t="str">
        <f>'Do Not Use'!G13</f>
        <v>July</v>
      </c>
      <c r="O3" s="472" t="s">
        <v>314</v>
      </c>
      <c r="P3" s="473"/>
    </row>
    <row r="4" spans="1:16" x14ac:dyDescent="0.25">
      <c r="A4" s="270"/>
      <c r="B4" s="271"/>
      <c r="C4" s="271"/>
      <c r="D4" s="271"/>
      <c r="E4" s="271"/>
      <c r="F4" s="271"/>
      <c r="G4" s="271"/>
      <c r="H4" s="271"/>
      <c r="I4" s="271"/>
      <c r="J4" s="271"/>
      <c r="K4" s="271"/>
      <c r="L4" s="271"/>
      <c r="M4" s="271"/>
      <c r="N4" s="271"/>
      <c r="O4" s="474"/>
      <c r="P4" s="475"/>
    </row>
    <row r="5" spans="1:16" x14ac:dyDescent="0.25">
      <c r="A5" s="272"/>
      <c r="B5" s="273"/>
      <c r="C5" s="273"/>
      <c r="D5" s="273"/>
      <c r="E5" s="273"/>
      <c r="F5" s="273"/>
      <c r="G5" s="273"/>
      <c r="H5" s="273"/>
      <c r="I5" s="273"/>
      <c r="J5" s="273"/>
      <c r="K5" s="273"/>
      <c r="L5" s="273"/>
      <c r="M5" s="273"/>
      <c r="N5" s="273"/>
      <c r="O5" s="474"/>
      <c r="P5" s="475"/>
    </row>
    <row r="6" spans="1:16" x14ac:dyDescent="0.25">
      <c r="A6" s="272"/>
      <c r="B6" s="273"/>
      <c r="C6" s="273"/>
      <c r="D6" s="273"/>
      <c r="E6" s="273"/>
      <c r="F6" s="273"/>
      <c r="G6" s="273"/>
      <c r="H6" s="273"/>
      <c r="I6" s="273"/>
      <c r="J6" s="273"/>
      <c r="K6" s="273"/>
      <c r="L6" s="273"/>
      <c r="M6" s="273"/>
      <c r="N6" s="273"/>
      <c r="O6" s="476"/>
      <c r="P6" s="477"/>
    </row>
    <row r="7" spans="1:16" x14ac:dyDescent="0.25">
      <c r="A7" s="272"/>
      <c r="B7" s="273"/>
      <c r="C7" s="273"/>
      <c r="D7" s="273"/>
      <c r="E7" s="273"/>
      <c r="F7" s="273"/>
      <c r="G7" s="273"/>
      <c r="H7" s="273"/>
      <c r="I7" s="273"/>
      <c r="J7" s="273"/>
      <c r="K7" s="273"/>
      <c r="L7" s="273"/>
      <c r="M7" s="273"/>
      <c r="N7" s="273"/>
    </row>
    <row r="8" spans="1:16" x14ac:dyDescent="0.25">
      <c r="A8" s="272"/>
      <c r="B8" s="273"/>
      <c r="C8" s="273"/>
      <c r="D8" s="273"/>
      <c r="E8" s="273"/>
      <c r="F8" s="273"/>
      <c r="G8" s="273"/>
      <c r="H8" s="273"/>
      <c r="I8" s="273"/>
      <c r="J8" s="273"/>
      <c r="K8" s="273"/>
      <c r="L8" s="273"/>
      <c r="M8" s="273"/>
      <c r="N8" s="273"/>
    </row>
    <row r="9" spans="1:16" x14ac:dyDescent="0.25">
      <c r="A9" s="272"/>
      <c r="B9" s="273"/>
      <c r="C9" s="273"/>
      <c r="D9" s="273"/>
      <c r="E9" s="273"/>
      <c r="F9" s="273"/>
      <c r="G9" s="273"/>
      <c r="H9" s="273"/>
      <c r="I9" s="273"/>
      <c r="J9" s="273"/>
      <c r="K9" s="273"/>
      <c r="L9" s="273"/>
      <c r="M9" s="273"/>
      <c r="N9" s="273"/>
    </row>
    <row r="10" spans="1:16" x14ac:dyDescent="0.25">
      <c r="A10" s="272"/>
      <c r="B10" s="273"/>
      <c r="C10" s="273"/>
      <c r="D10" s="273"/>
      <c r="E10" s="273"/>
      <c r="F10" s="273"/>
      <c r="G10" s="273"/>
      <c r="H10" s="273"/>
      <c r="I10" s="273"/>
      <c r="J10" s="273"/>
      <c r="K10" s="273"/>
      <c r="L10" s="273"/>
      <c r="M10" s="273"/>
      <c r="N10" s="273"/>
    </row>
    <row r="11" spans="1:16" x14ac:dyDescent="0.25">
      <c r="A11" s="272"/>
      <c r="B11" s="273"/>
      <c r="C11" s="273"/>
      <c r="D11" s="273"/>
      <c r="E11" s="273"/>
      <c r="F11" s="273"/>
      <c r="G11" s="273"/>
      <c r="H11" s="273"/>
      <c r="I11" s="273"/>
      <c r="J11" s="273"/>
      <c r="K11" s="273"/>
      <c r="L11" s="273"/>
      <c r="M11" s="273"/>
      <c r="N11" s="273"/>
    </row>
    <row r="12" spans="1:16" x14ac:dyDescent="0.25">
      <c r="A12" s="272"/>
      <c r="B12" s="273"/>
      <c r="C12" s="273"/>
      <c r="D12" s="273"/>
      <c r="E12" s="273"/>
      <c r="F12" s="273"/>
      <c r="G12" s="273"/>
      <c r="H12" s="273"/>
      <c r="I12" s="273"/>
      <c r="J12" s="273"/>
      <c r="K12" s="273"/>
      <c r="L12" s="273"/>
      <c r="M12" s="273"/>
      <c r="N12" s="273"/>
    </row>
    <row r="13" spans="1:16" x14ac:dyDescent="0.25">
      <c r="A13" s="274"/>
      <c r="B13" s="275"/>
      <c r="C13" s="275"/>
      <c r="D13" s="275"/>
      <c r="E13" s="275"/>
      <c r="F13" s="275"/>
      <c r="G13" s="275"/>
      <c r="H13" s="275"/>
      <c r="I13" s="275"/>
      <c r="J13" s="275"/>
      <c r="K13" s="275"/>
      <c r="L13" s="275"/>
      <c r="M13" s="275"/>
      <c r="N13" s="275"/>
    </row>
    <row r="14" spans="1:16" x14ac:dyDescent="0.25">
      <c r="A14" s="274"/>
      <c r="B14" s="275"/>
      <c r="C14" s="273"/>
      <c r="D14" s="273"/>
      <c r="E14" s="273"/>
      <c r="F14" s="273"/>
      <c r="G14" s="273"/>
      <c r="H14" s="273"/>
      <c r="I14" s="273"/>
      <c r="J14" s="273"/>
      <c r="K14" s="273"/>
      <c r="L14" s="273"/>
      <c r="M14" s="273"/>
      <c r="N14" s="273"/>
    </row>
    <row r="15" spans="1:16" x14ac:dyDescent="0.25">
      <c r="A15" s="274"/>
      <c r="B15" s="275"/>
      <c r="C15" s="273"/>
      <c r="D15" s="273"/>
      <c r="E15" s="273"/>
      <c r="F15" s="273"/>
      <c r="G15" s="273"/>
      <c r="H15" s="273"/>
      <c r="I15" s="273"/>
      <c r="J15" s="273"/>
      <c r="K15" s="273"/>
      <c r="L15" s="273"/>
      <c r="M15" s="273"/>
      <c r="N15" s="273"/>
    </row>
    <row r="16" spans="1:16" x14ac:dyDescent="0.25">
      <c r="A16" s="274"/>
      <c r="B16" s="275"/>
      <c r="C16" s="273"/>
      <c r="D16" s="273"/>
      <c r="E16" s="273"/>
      <c r="F16" s="273"/>
      <c r="G16" s="273"/>
      <c r="H16" s="273"/>
      <c r="I16" s="273"/>
      <c r="J16" s="273"/>
      <c r="K16" s="273"/>
      <c r="L16" s="273"/>
      <c r="M16" s="273"/>
      <c r="N16" s="273"/>
    </row>
    <row r="17" spans="1:14" x14ac:dyDescent="0.25">
      <c r="A17" s="274"/>
      <c r="B17" s="275"/>
      <c r="C17" s="273"/>
      <c r="D17" s="273"/>
      <c r="E17" s="273"/>
      <c r="F17" s="273"/>
      <c r="G17" s="273"/>
      <c r="H17" s="273"/>
      <c r="I17" s="273"/>
      <c r="J17" s="273"/>
      <c r="K17" s="273"/>
      <c r="L17" s="273"/>
      <c r="M17" s="273"/>
      <c r="N17" s="273"/>
    </row>
    <row r="18" spans="1:14" x14ac:dyDescent="0.25">
      <c r="A18" s="274"/>
      <c r="B18" s="275"/>
      <c r="C18" s="275"/>
      <c r="D18" s="275"/>
      <c r="E18" s="275"/>
      <c r="F18" s="275"/>
      <c r="G18" s="275"/>
      <c r="H18" s="275"/>
      <c r="I18" s="275"/>
      <c r="J18" s="275"/>
      <c r="K18" s="275"/>
      <c r="L18" s="275"/>
      <c r="M18" s="275"/>
      <c r="N18" s="275"/>
    </row>
    <row r="19" spans="1:14" x14ac:dyDescent="0.25">
      <c r="A19" s="274"/>
      <c r="B19" s="275"/>
      <c r="C19" s="275"/>
      <c r="D19" s="275"/>
      <c r="E19" s="275"/>
      <c r="F19" s="275"/>
      <c r="G19" s="275"/>
      <c r="H19" s="275"/>
      <c r="I19" s="275"/>
      <c r="J19" s="275"/>
      <c r="K19" s="275"/>
      <c r="L19" s="275"/>
      <c r="M19" s="275"/>
      <c r="N19" s="275"/>
    </row>
    <row r="20" spans="1:14" x14ac:dyDescent="0.25">
      <c r="A20" s="274"/>
      <c r="B20" s="275"/>
      <c r="C20" s="275"/>
      <c r="D20" s="275"/>
      <c r="E20" s="275"/>
      <c r="F20" s="275"/>
      <c r="G20" s="275"/>
      <c r="H20" s="275"/>
      <c r="I20" s="275"/>
      <c r="J20" s="275"/>
      <c r="K20" s="275"/>
      <c r="L20" s="275"/>
      <c r="M20" s="275"/>
      <c r="N20" s="275"/>
    </row>
    <row r="21" spans="1:14" x14ac:dyDescent="0.25">
      <c r="A21" s="274"/>
      <c r="B21" s="275"/>
      <c r="C21" s="275"/>
      <c r="D21" s="275"/>
      <c r="E21" s="275"/>
      <c r="F21" s="275"/>
      <c r="G21" s="275"/>
      <c r="H21" s="275"/>
      <c r="I21" s="275"/>
      <c r="J21" s="275"/>
      <c r="K21" s="275"/>
      <c r="L21" s="275"/>
      <c r="M21" s="275"/>
      <c r="N21" s="275"/>
    </row>
    <row r="22" spans="1:14" x14ac:dyDescent="0.25">
      <c r="A22" s="274"/>
      <c r="B22" s="275"/>
      <c r="C22" s="275"/>
      <c r="D22" s="275"/>
      <c r="E22" s="275"/>
      <c r="F22" s="275"/>
      <c r="G22" s="275"/>
      <c r="H22" s="275"/>
      <c r="I22" s="275"/>
      <c r="J22" s="275"/>
      <c r="K22" s="275"/>
      <c r="L22" s="275"/>
      <c r="M22" s="275"/>
      <c r="N22" s="275"/>
    </row>
    <row r="23" spans="1:14" x14ac:dyDescent="0.25">
      <c r="A23" s="274"/>
      <c r="B23" s="275"/>
      <c r="C23" s="275"/>
      <c r="D23" s="275"/>
      <c r="E23" s="275"/>
      <c r="F23" s="275"/>
      <c r="G23" s="275"/>
      <c r="H23" s="275"/>
      <c r="I23" s="275"/>
      <c r="J23" s="275"/>
      <c r="K23" s="275"/>
      <c r="L23" s="275"/>
      <c r="M23" s="275"/>
      <c r="N23" s="275"/>
    </row>
    <row r="24" spans="1:14" x14ac:dyDescent="0.25">
      <c r="A24" s="274"/>
      <c r="B24" s="275"/>
      <c r="C24" s="275"/>
      <c r="D24" s="275"/>
      <c r="E24" s="275"/>
      <c r="F24" s="275"/>
      <c r="G24" s="275"/>
      <c r="H24" s="275"/>
      <c r="I24" s="275"/>
      <c r="J24" s="275"/>
      <c r="K24" s="275"/>
      <c r="L24" s="275"/>
      <c r="M24" s="275"/>
      <c r="N24" s="275"/>
    </row>
    <row r="25" spans="1:14" x14ac:dyDescent="0.25">
      <c r="A25" s="274"/>
      <c r="B25" s="275"/>
      <c r="C25" s="275"/>
      <c r="D25" s="275"/>
      <c r="E25" s="275"/>
      <c r="F25" s="275"/>
      <c r="G25" s="275"/>
      <c r="H25" s="275"/>
      <c r="I25" s="275"/>
      <c r="J25" s="275"/>
      <c r="K25" s="275"/>
      <c r="L25" s="275"/>
      <c r="M25" s="275"/>
      <c r="N25" s="275"/>
    </row>
    <row r="26" spans="1:14" x14ac:dyDescent="0.25">
      <c r="A26" s="274"/>
      <c r="B26" s="275"/>
      <c r="C26" s="275"/>
      <c r="D26" s="275"/>
      <c r="E26" s="275"/>
      <c r="F26" s="275"/>
      <c r="G26" s="275"/>
      <c r="H26" s="275"/>
      <c r="I26" s="275"/>
      <c r="J26" s="275"/>
      <c r="K26" s="275"/>
      <c r="L26" s="275"/>
      <c r="M26" s="275"/>
      <c r="N26" s="275"/>
    </row>
    <row r="27" spans="1:14" x14ac:dyDescent="0.25">
      <c r="A27" s="274"/>
      <c r="B27" s="275"/>
      <c r="C27" s="275"/>
      <c r="D27" s="275"/>
      <c r="E27" s="275"/>
      <c r="F27" s="275"/>
      <c r="G27" s="275"/>
      <c r="H27" s="275"/>
      <c r="I27" s="275"/>
      <c r="J27" s="275"/>
      <c r="K27" s="275"/>
      <c r="L27" s="275"/>
      <c r="M27" s="275"/>
      <c r="N27" s="275"/>
    </row>
    <row r="28" spans="1:14" x14ac:dyDescent="0.25">
      <c r="A28" s="274"/>
      <c r="B28" s="275"/>
      <c r="C28" s="275"/>
      <c r="D28" s="275"/>
      <c r="E28" s="275"/>
      <c r="F28" s="275"/>
      <c r="G28" s="275"/>
      <c r="H28" s="275"/>
      <c r="I28" s="275"/>
      <c r="J28" s="275"/>
      <c r="K28" s="275"/>
      <c r="L28" s="275"/>
      <c r="M28" s="275"/>
      <c r="N28" s="275"/>
    </row>
    <row r="29" spans="1:14" x14ac:dyDescent="0.25">
      <c r="A29" s="274"/>
      <c r="B29" s="275"/>
      <c r="C29" s="275"/>
      <c r="D29" s="275"/>
      <c r="E29" s="275"/>
      <c r="F29" s="275"/>
      <c r="G29" s="275"/>
      <c r="H29" s="275"/>
      <c r="I29" s="275"/>
      <c r="J29" s="275"/>
      <c r="K29" s="275"/>
      <c r="L29" s="275"/>
      <c r="M29" s="275"/>
      <c r="N29" s="275"/>
    </row>
    <row r="30" spans="1:14" x14ac:dyDescent="0.25">
      <c r="A30" s="274"/>
      <c r="B30" s="275"/>
      <c r="C30" s="275"/>
      <c r="D30" s="275"/>
      <c r="E30" s="275"/>
      <c r="F30" s="275"/>
      <c r="G30" s="275"/>
      <c r="H30" s="275"/>
      <c r="I30" s="275"/>
      <c r="J30" s="275"/>
      <c r="K30" s="275"/>
      <c r="L30" s="275"/>
      <c r="M30" s="275"/>
      <c r="N30" s="275"/>
    </row>
    <row r="31" spans="1:14" x14ac:dyDescent="0.25">
      <c r="A31" s="274"/>
      <c r="B31" s="275"/>
      <c r="C31" s="275"/>
      <c r="D31" s="275"/>
      <c r="E31" s="275"/>
      <c r="F31" s="275"/>
      <c r="G31" s="275"/>
      <c r="H31" s="275"/>
      <c r="I31" s="275"/>
      <c r="J31" s="275"/>
      <c r="K31" s="275"/>
      <c r="L31" s="275"/>
      <c r="M31" s="275"/>
      <c r="N31" s="275"/>
    </row>
    <row r="32" spans="1:14" x14ac:dyDescent="0.25">
      <c r="A32" s="274"/>
      <c r="B32" s="275"/>
      <c r="C32" s="275"/>
      <c r="D32" s="275"/>
      <c r="E32" s="275"/>
      <c r="F32" s="275"/>
      <c r="G32" s="275"/>
      <c r="H32" s="275"/>
      <c r="I32" s="275"/>
      <c r="J32" s="275"/>
      <c r="K32" s="275"/>
      <c r="L32" s="275"/>
      <c r="M32" s="275"/>
      <c r="N32" s="275"/>
    </row>
    <row r="33" spans="1:16" x14ac:dyDescent="0.25">
      <c r="A33" s="274"/>
      <c r="B33" s="275"/>
      <c r="C33" s="275"/>
      <c r="D33" s="275"/>
      <c r="E33" s="275"/>
      <c r="F33" s="275"/>
      <c r="G33" s="275"/>
      <c r="H33" s="275"/>
      <c r="I33" s="275"/>
      <c r="J33" s="275"/>
      <c r="K33" s="275"/>
      <c r="L33" s="275"/>
      <c r="M33" s="275"/>
      <c r="N33" s="275"/>
    </row>
    <row r="34" spans="1:16" x14ac:dyDescent="0.25">
      <c r="A34" s="478" t="s">
        <v>16</v>
      </c>
      <c r="B34" s="478"/>
      <c r="C34" s="3">
        <f>SUM(C4:C33)</f>
        <v>0</v>
      </c>
      <c r="D34" s="3">
        <f t="shared" ref="D34:N34" si="0">SUM(D4:D33)</f>
        <v>0</v>
      </c>
      <c r="E34" s="3">
        <f t="shared" si="0"/>
        <v>0</v>
      </c>
      <c r="F34" s="3">
        <f t="shared" si="0"/>
        <v>0</v>
      </c>
      <c r="G34" s="3">
        <f t="shared" si="0"/>
        <v>0</v>
      </c>
      <c r="H34" s="3">
        <f t="shared" si="0"/>
        <v>0</v>
      </c>
      <c r="I34" s="3">
        <f t="shared" si="0"/>
        <v>0</v>
      </c>
      <c r="J34" s="3">
        <f t="shared" si="0"/>
        <v>0</v>
      </c>
      <c r="K34" s="3">
        <f t="shared" si="0"/>
        <v>0</v>
      </c>
      <c r="L34" s="3">
        <f t="shared" si="0"/>
        <v>0</v>
      </c>
      <c r="M34" s="3">
        <f t="shared" si="0"/>
        <v>0</v>
      </c>
      <c r="N34" s="3">
        <f t="shared" si="0"/>
        <v>0</v>
      </c>
    </row>
    <row r="36" spans="1:16" ht="15" customHeight="1" x14ac:dyDescent="0.25">
      <c r="A36" s="488" t="s">
        <v>318</v>
      </c>
      <c r="B36" s="488"/>
      <c r="C36" s="398" t="str">
        <f>'Do Not Use'!$G2</f>
        <v>August</v>
      </c>
      <c r="D36" s="398" t="str">
        <f>'Do Not Use'!G3</f>
        <v>September</v>
      </c>
      <c r="E36" s="398" t="str">
        <f>'Do Not Use'!G4</f>
        <v>October</v>
      </c>
      <c r="F36" s="398" t="str">
        <f>'Do Not Use'!G5</f>
        <v>November</v>
      </c>
      <c r="G36" s="398" t="str">
        <f>'Do Not Use'!G6</f>
        <v>December</v>
      </c>
      <c r="H36" s="398" t="str">
        <f>'Do Not Use'!G7</f>
        <v>January</v>
      </c>
      <c r="I36" s="398" t="str">
        <f>'Do Not Use'!G8</f>
        <v>February</v>
      </c>
      <c r="J36" s="398" t="str">
        <f>'Do Not Use'!G9</f>
        <v>March</v>
      </c>
      <c r="K36" s="398" t="str">
        <f>'Do Not Use'!G10</f>
        <v>April</v>
      </c>
      <c r="L36" s="398" t="str">
        <f>'Do Not Use'!G11</f>
        <v>May</v>
      </c>
      <c r="M36" s="398" t="str">
        <f>'Do Not Use'!G12</f>
        <v>June</v>
      </c>
      <c r="N36" s="398" t="str">
        <f>'Do Not Use'!G13</f>
        <v>July</v>
      </c>
      <c r="O36" s="472" t="s">
        <v>413</v>
      </c>
      <c r="P36" s="473"/>
    </row>
    <row r="37" spans="1:16" x14ac:dyDescent="0.25">
      <c r="A37" s="480" t="s">
        <v>411</v>
      </c>
      <c r="B37" s="481"/>
      <c r="C37" s="273"/>
      <c r="D37" s="273"/>
      <c r="E37" s="273"/>
      <c r="F37" s="273"/>
      <c r="G37" s="273"/>
      <c r="H37" s="273"/>
      <c r="I37" s="273"/>
      <c r="J37" s="273"/>
      <c r="K37" s="273"/>
      <c r="L37" s="273"/>
      <c r="M37" s="273"/>
      <c r="N37" s="273"/>
      <c r="O37" s="474"/>
      <c r="P37" s="475"/>
    </row>
    <row r="38" spans="1:16" x14ac:dyDescent="0.25">
      <c r="A38" s="482" t="s">
        <v>412</v>
      </c>
      <c r="B38" s="483"/>
      <c r="C38" s="427">
        <f>C34-C37</f>
        <v>0</v>
      </c>
      <c r="D38" s="427">
        <f>D34-D37</f>
        <v>0</v>
      </c>
      <c r="E38" s="427">
        <f t="shared" ref="E38:N38" si="1">E34-E37</f>
        <v>0</v>
      </c>
      <c r="F38" s="427">
        <f t="shared" si="1"/>
        <v>0</v>
      </c>
      <c r="G38" s="427">
        <f t="shared" si="1"/>
        <v>0</v>
      </c>
      <c r="H38" s="427">
        <f t="shared" si="1"/>
        <v>0</v>
      </c>
      <c r="I38" s="427">
        <f t="shared" si="1"/>
        <v>0</v>
      </c>
      <c r="J38" s="427">
        <f t="shared" si="1"/>
        <v>0</v>
      </c>
      <c r="K38" s="427">
        <f t="shared" si="1"/>
        <v>0</v>
      </c>
      <c r="L38" s="427">
        <f t="shared" si="1"/>
        <v>0</v>
      </c>
      <c r="M38" s="427">
        <f t="shared" si="1"/>
        <v>0</v>
      </c>
      <c r="N38" s="427">
        <f t="shared" si="1"/>
        <v>0</v>
      </c>
      <c r="O38" s="474"/>
      <c r="P38" s="475"/>
    </row>
    <row r="39" spans="1:16" x14ac:dyDescent="0.25">
      <c r="A39" s="478" t="s">
        <v>16</v>
      </c>
      <c r="B39" s="478"/>
      <c r="C39" s="3">
        <f t="shared" ref="C39:N39" si="2">SUM(C37:C38)</f>
        <v>0</v>
      </c>
      <c r="D39" s="3">
        <f t="shared" si="2"/>
        <v>0</v>
      </c>
      <c r="E39" s="3">
        <f t="shared" si="2"/>
        <v>0</v>
      </c>
      <c r="F39" s="3">
        <f t="shared" si="2"/>
        <v>0</v>
      </c>
      <c r="G39" s="3">
        <f t="shared" si="2"/>
        <v>0</v>
      </c>
      <c r="H39" s="3">
        <f t="shared" si="2"/>
        <v>0</v>
      </c>
      <c r="I39" s="3">
        <f t="shared" si="2"/>
        <v>0</v>
      </c>
      <c r="J39" s="3">
        <f t="shared" si="2"/>
        <v>0</v>
      </c>
      <c r="K39" s="3">
        <f t="shared" si="2"/>
        <v>0</v>
      </c>
      <c r="L39" s="3">
        <f t="shared" si="2"/>
        <v>0</v>
      </c>
      <c r="M39" s="3">
        <f t="shared" si="2"/>
        <v>0</v>
      </c>
      <c r="N39" s="3">
        <f t="shared" si="2"/>
        <v>0</v>
      </c>
      <c r="O39" s="476"/>
      <c r="P39" s="477"/>
    </row>
    <row r="41" spans="1:16" ht="15" customHeight="1" x14ac:dyDescent="0.25">
      <c r="A41" s="479" t="s">
        <v>320</v>
      </c>
      <c r="B41" s="479"/>
      <c r="C41" s="399" t="str">
        <f>'Do Not Use'!G2</f>
        <v>August</v>
      </c>
      <c r="D41" s="399" t="str">
        <f>'Do Not Use'!G3</f>
        <v>September</v>
      </c>
      <c r="E41" s="399" t="str">
        <f>'Do Not Use'!G4</f>
        <v>October</v>
      </c>
      <c r="F41" s="399" t="str">
        <f>'Do Not Use'!G5</f>
        <v>November</v>
      </c>
      <c r="G41" s="399" t="str">
        <f>'Do Not Use'!G6</f>
        <v>December</v>
      </c>
      <c r="H41" s="399" t="str">
        <f>'Do Not Use'!G7</f>
        <v>January</v>
      </c>
      <c r="I41" s="399" t="str">
        <f>'Do Not Use'!G8</f>
        <v>February</v>
      </c>
      <c r="J41" s="399" t="str">
        <f>'Do Not Use'!G9</f>
        <v>March</v>
      </c>
      <c r="K41" s="399" t="str">
        <f>'Do Not Use'!G10</f>
        <v>April</v>
      </c>
      <c r="L41" s="399" t="str">
        <f>'Do Not Use'!G11</f>
        <v>May</v>
      </c>
      <c r="M41" s="399" t="str">
        <f>'Do Not Use'!G12</f>
        <v>June</v>
      </c>
      <c r="N41" s="399" t="str">
        <f>'Do Not Use'!G13</f>
        <v>July</v>
      </c>
      <c r="O41" s="472" t="s">
        <v>319</v>
      </c>
      <c r="P41" s="473"/>
    </row>
    <row r="42" spans="1:16" x14ac:dyDescent="0.25">
      <c r="B42" s="28" t="s">
        <v>32</v>
      </c>
      <c r="C42" s="273"/>
      <c r="D42" s="273"/>
      <c r="E42" s="273"/>
      <c r="F42" s="273"/>
      <c r="G42" s="273"/>
      <c r="H42" s="273"/>
      <c r="I42" s="273"/>
      <c r="J42" s="273"/>
      <c r="K42" s="273"/>
      <c r="L42" s="273"/>
      <c r="M42" s="273"/>
      <c r="N42" s="276"/>
      <c r="O42" s="474"/>
      <c r="P42" s="475"/>
    </row>
    <row r="43" spans="1:16" x14ac:dyDescent="0.25">
      <c r="B43" s="28" t="s">
        <v>33</v>
      </c>
      <c r="C43" s="273"/>
      <c r="D43" s="273"/>
      <c r="E43" s="273"/>
      <c r="F43" s="273"/>
      <c r="G43" s="273"/>
      <c r="H43" s="273"/>
      <c r="I43" s="273"/>
      <c r="J43" s="273"/>
      <c r="K43" s="273"/>
      <c r="L43" s="273"/>
      <c r="M43" s="273"/>
      <c r="N43" s="276"/>
      <c r="O43" s="474"/>
      <c r="P43" s="475"/>
    </row>
    <row r="44" spans="1:16" x14ac:dyDescent="0.25">
      <c r="B44" s="28" t="s">
        <v>34</v>
      </c>
      <c r="C44" s="273"/>
      <c r="D44" s="273"/>
      <c r="E44" s="273"/>
      <c r="F44" s="273"/>
      <c r="G44" s="273"/>
      <c r="H44" s="273"/>
      <c r="I44" s="273"/>
      <c r="J44" s="273"/>
      <c r="K44" s="273"/>
      <c r="L44" s="273"/>
      <c r="M44" s="273"/>
      <c r="N44" s="276"/>
      <c r="O44" s="476"/>
      <c r="P44" s="477"/>
    </row>
    <row r="45" spans="1:16" x14ac:dyDescent="0.25">
      <c r="B45" s="28" t="s">
        <v>35</v>
      </c>
      <c r="C45" s="273"/>
      <c r="D45" s="273"/>
      <c r="E45" s="273"/>
      <c r="F45" s="273"/>
      <c r="G45" s="273"/>
      <c r="H45" s="273"/>
      <c r="I45" s="273"/>
      <c r="J45" s="273"/>
      <c r="K45" s="273"/>
      <c r="L45" s="273"/>
      <c r="M45" s="273"/>
      <c r="N45" s="273"/>
    </row>
    <row r="46" spans="1:16" x14ac:dyDescent="0.25">
      <c r="B46" s="28" t="s">
        <v>37</v>
      </c>
      <c r="C46" s="273"/>
      <c r="D46" s="273"/>
      <c r="E46" s="273"/>
      <c r="F46" s="273"/>
      <c r="G46" s="273"/>
      <c r="H46" s="273"/>
      <c r="I46" s="273"/>
      <c r="J46" s="273"/>
      <c r="K46" s="273"/>
      <c r="L46" s="273"/>
      <c r="M46" s="273"/>
      <c r="N46" s="273"/>
    </row>
    <row r="47" spans="1:16" x14ac:dyDescent="0.25">
      <c r="B47" s="28" t="s">
        <v>36</v>
      </c>
      <c r="C47" s="273"/>
      <c r="D47" s="273"/>
      <c r="E47" s="273"/>
      <c r="F47" s="273"/>
      <c r="G47" s="273"/>
      <c r="H47" s="273"/>
      <c r="I47" s="273"/>
      <c r="J47" s="273"/>
      <c r="K47" s="273"/>
      <c r="L47" s="273"/>
      <c r="M47" s="273"/>
      <c r="N47" s="273"/>
    </row>
    <row r="48" spans="1:16" x14ac:dyDescent="0.25">
      <c r="A48" s="478" t="s">
        <v>16</v>
      </c>
      <c r="B48" s="478"/>
      <c r="C48" s="331">
        <f t="shared" ref="C48:N48" si="3">SUM(C42:C47)</f>
        <v>0</v>
      </c>
      <c r="D48" s="331">
        <f t="shared" si="3"/>
        <v>0</v>
      </c>
      <c r="E48" s="331">
        <f t="shared" si="3"/>
        <v>0</v>
      </c>
      <c r="F48" s="331">
        <f t="shared" si="3"/>
        <v>0</v>
      </c>
      <c r="G48" s="331">
        <f t="shared" si="3"/>
        <v>0</v>
      </c>
      <c r="H48" s="331">
        <f t="shared" si="3"/>
        <v>0</v>
      </c>
      <c r="I48" s="331">
        <f t="shared" si="3"/>
        <v>0</v>
      </c>
      <c r="J48" s="331">
        <f t="shared" si="3"/>
        <v>0</v>
      </c>
      <c r="K48" s="331">
        <f t="shared" si="3"/>
        <v>0</v>
      </c>
      <c r="L48" s="331">
        <f t="shared" si="3"/>
        <v>0</v>
      </c>
      <c r="M48" s="331">
        <f t="shared" si="3"/>
        <v>0</v>
      </c>
      <c r="N48" s="331">
        <f t="shared" si="3"/>
        <v>0</v>
      </c>
    </row>
    <row r="50" spans="1:16" ht="15" customHeight="1" x14ac:dyDescent="0.25">
      <c r="A50" s="486" t="s">
        <v>61</v>
      </c>
      <c r="B50" s="486"/>
      <c r="C50" s="397" t="str">
        <f>'Do Not Use'!G2</f>
        <v>August</v>
      </c>
      <c r="D50" s="397" t="str">
        <f>'Do Not Use'!G3</f>
        <v>September</v>
      </c>
      <c r="E50" s="397" t="str">
        <f>'Do Not Use'!G4</f>
        <v>October</v>
      </c>
      <c r="F50" s="397" t="str">
        <f>'Do Not Use'!G5</f>
        <v>November</v>
      </c>
      <c r="G50" s="397" t="str">
        <f>'Do Not Use'!G6</f>
        <v>December</v>
      </c>
      <c r="H50" s="397" t="str">
        <f>'Do Not Use'!G7</f>
        <v>January</v>
      </c>
      <c r="I50" s="397" t="str">
        <f>'Do Not Use'!G8</f>
        <v>February</v>
      </c>
      <c r="J50" s="397" t="str">
        <f>'Do Not Use'!G9</f>
        <v>March</v>
      </c>
      <c r="K50" s="397" t="str">
        <f>'Do Not Use'!G10</f>
        <v>April</v>
      </c>
      <c r="L50" s="397" t="str">
        <f>'Do Not Use'!G11</f>
        <v>May</v>
      </c>
      <c r="M50" s="397" t="str">
        <f>'Do Not Use'!G12</f>
        <v>June</v>
      </c>
      <c r="N50" s="397" t="str">
        <f>'Do Not Use'!G13</f>
        <v>July</v>
      </c>
      <c r="O50" s="472" t="s">
        <v>341</v>
      </c>
      <c r="P50" s="473"/>
    </row>
    <row r="51" spans="1:16" x14ac:dyDescent="0.25">
      <c r="A51" s="480" t="s">
        <v>31</v>
      </c>
      <c r="B51" s="481"/>
      <c r="C51" s="273"/>
      <c r="D51" s="273"/>
      <c r="E51" s="273"/>
      <c r="F51" s="273"/>
      <c r="G51" s="273"/>
      <c r="H51" s="273"/>
      <c r="I51" s="273"/>
      <c r="J51" s="273"/>
      <c r="K51" s="273"/>
      <c r="L51" s="273"/>
      <c r="M51" s="273"/>
      <c r="N51" s="273"/>
      <c r="O51" s="474"/>
      <c r="P51" s="475"/>
    </row>
    <row r="52" spans="1:16" x14ac:dyDescent="0.25">
      <c r="A52" s="482" t="s">
        <v>30</v>
      </c>
      <c r="B52" s="483"/>
      <c r="C52" s="334">
        <f>C34-C51</f>
        <v>0</v>
      </c>
      <c r="D52" s="334">
        <f>D34-D51</f>
        <v>0</v>
      </c>
      <c r="E52" s="334">
        <f>E34-E51</f>
        <v>0</v>
      </c>
      <c r="F52" s="334">
        <f>F34-F51</f>
        <v>0</v>
      </c>
      <c r="G52" s="334">
        <f t="shared" ref="G52:N52" si="4">G34-G51</f>
        <v>0</v>
      </c>
      <c r="H52" s="334">
        <f t="shared" si="4"/>
        <v>0</v>
      </c>
      <c r="I52" s="334">
        <f t="shared" si="4"/>
        <v>0</v>
      </c>
      <c r="J52" s="334">
        <f t="shared" si="4"/>
        <v>0</v>
      </c>
      <c r="K52" s="334">
        <f t="shared" si="4"/>
        <v>0</v>
      </c>
      <c r="L52" s="334">
        <f t="shared" si="4"/>
        <v>0</v>
      </c>
      <c r="M52" s="334">
        <f t="shared" si="4"/>
        <v>0</v>
      </c>
      <c r="N52" s="334">
        <f t="shared" si="4"/>
        <v>0</v>
      </c>
      <c r="O52" s="474"/>
      <c r="P52" s="475"/>
    </row>
    <row r="53" spans="1:16" x14ac:dyDescent="0.25">
      <c r="A53" s="478" t="s">
        <v>16</v>
      </c>
      <c r="B53" s="478"/>
      <c r="C53" s="3">
        <f t="shared" ref="C53:N53" si="5">SUM(C51:C52)</f>
        <v>0</v>
      </c>
      <c r="D53" s="3">
        <f t="shared" si="5"/>
        <v>0</v>
      </c>
      <c r="E53" s="3">
        <f t="shared" si="5"/>
        <v>0</v>
      </c>
      <c r="F53" s="3">
        <f t="shared" si="5"/>
        <v>0</v>
      </c>
      <c r="G53" s="3">
        <f t="shared" si="5"/>
        <v>0</v>
      </c>
      <c r="H53" s="3">
        <f t="shared" si="5"/>
        <v>0</v>
      </c>
      <c r="I53" s="3">
        <f t="shared" si="5"/>
        <v>0</v>
      </c>
      <c r="J53" s="3">
        <f t="shared" si="5"/>
        <v>0</v>
      </c>
      <c r="K53" s="3">
        <f t="shared" si="5"/>
        <v>0</v>
      </c>
      <c r="L53" s="3">
        <f t="shared" si="5"/>
        <v>0</v>
      </c>
      <c r="M53" s="3">
        <f t="shared" si="5"/>
        <v>0</v>
      </c>
      <c r="N53" s="3">
        <f t="shared" si="5"/>
        <v>0</v>
      </c>
      <c r="O53" s="476"/>
      <c r="P53" s="477"/>
    </row>
    <row r="55" spans="1:16" ht="15" customHeight="1" x14ac:dyDescent="0.25">
      <c r="A55" s="487" t="s">
        <v>62</v>
      </c>
      <c r="B55" s="487"/>
      <c r="C55" s="400" t="str">
        <f>'Do Not Use'!G2</f>
        <v>August</v>
      </c>
      <c r="D55" s="400" t="str">
        <f>'Do Not Use'!G3</f>
        <v>September</v>
      </c>
      <c r="E55" s="400" t="str">
        <f>'Do Not Use'!G4</f>
        <v>October</v>
      </c>
      <c r="F55" s="400" t="str">
        <f>'Do Not Use'!G5</f>
        <v>November</v>
      </c>
      <c r="G55" s="400" t="str">
        <f>'Do Not Use'!G6</f>
        <v>December</v>
      </c>
      <c r="H55" s="400" t="str">
        <f>'Do Not Use'!G7</f>
        <v>January</v>
      </c>
      <c r="I55" s="400" t="str">
        <f>'Do Not Use'!G8</f>
        <v>February</v>
      </c>
      <c r="J55" s="400" t="str">
        <f>'Do Not Use'!G9</f>
        <v>March</v>
      </c>
      <c r="K55" s="400" t="str">
        <f>'Do Not Use'!G10</f>
        <v>April</v>
      </c>
      <c r="L55" s="400" t="str">
        <f>'Do Not Use'!G11</f>
        <v>May</v>
      </c>
      <c r="M55" s="400" t="str">
        <f>'Do Not Use'!G12</f>
        <v>June</v>
      </c>
      <c r="N55" s="400" t="str">
        <f>'Do Not Use'!G13</f>
        <v>July</v>
      </c>
      <c r="O55" s="472" t="s">
        <v>315</v>
      </c>
      <c r="P55" s="473"/>
    </row>
    <row r="56" spans="1:16" x14ac:dyDescent="0.25">
      <c r="A56" s="480" t="s">
        <v>39</v>
      </c>
      <c r="B56" s="481"/>
      <c r="C56" s="273"/>
      <c r="D56" s="273"/>
      <c r="E56" s="273"/>
      <c r="F56" s="273"/>
      <c r="G56" s="273"/>
      <c r="H56" s="273"/>
      <c r="I56" s="273"/>
      <c r="J56" s="273"/>
      <c r="K56" s="273"/>
      <c r="L56" s="273"/>
      <c r="M56" s="273"/>
      <c r="N56" s="273"/>
      <c r="O56" s="474"/>
      <c r="P56" s="475"/>
    </row>
    <row r="57" spans="1:16" x14ac:dyDescent="0.25">
      <c r="A57" s="482" t="s">
        <v>38</v>
      </c>
      <c r="B57" s="483"/>
      <c r="C57" s="333">
        <f t="shared" ref="C57:N57" si="6">C34-C56</f>
        <v>0</v>
      </c>
      <c r="D57" s="333">
        <f t="shared" si="6"/>
        <v>0</v>
      </c>
      <c r="E57" s="333">
        <f t="shared" si="6"/>
        <v>0</v>
      </c>
      <c r="F57" s="333">
        <f t="shared" si="6"/>
        <v>0</v>
      </c>
      <c r="G57" s="333">
        <f t="shared" si="6"/>
        <v>0</v>
      </c>
      <c r="H57" s="333">
        <f t="shared" si="6"/>
        <v>0</v>
      </c>
      <c r="I57" s="333">
        <f t="shared" si="6"/>
        <v>0</v>
      </c>
      <c r="J57" s="333">
        <f t="shared" si="6"/>
        <v>0</v>
      </c>
      <c r="K57" s="333">
        <f t="shared" si="6"/>
        <v>0</v>
      </c>
      <c r="L57" s="333">
        <f t="shared" si="6"/>
        <v>0</v>
      </c>
      <c r="M57" s="333">
        <f t="shared" si="6"/>
        <v>0</v>
      </c>
      <c r="N57" s="333">
        <f t="shared" si="6"/>
        <v>0</v>
      </c>
      <c r="O57" s="474"/>
      <c r="P57" s="475"/>
    </row>
    <row r="58" spans="1:16" x14ac:dyDescent="0.25">
      <c r="A58" s="484" t="s">
        <v>16</v>
      </c>
      <c r="B58" s="485"/>
      <c r="C58" s="3">
        <f>SUM(C56:C57)</f>
        <v>0</v>
      </c>
      <c r="D58" s="3">
        <f t="shared" ref="D58:N58" si="7">SUM(D56:D57)</f>
        <v>0</v>
      </c>
      <c r="E58" s="3">
        <f t="shared" si="7"/>
        <v>0</v>
      </c>
      <c r="F58" s="3">
        <f t="shared" si="7"/>
        <v>0</v>
      </c>
      <c r="G58" s="3">
        <f t="shared" si="7"/>
        <v>0</v>
      </c>
      <c r="H58" s="3">
        <f t="shared" si="7"/>
        <v>0</v>
      </c>
      <c r="I58" s="3">
        <f t="shared" si="7"/>
        <v>0</v>
      </c>
      <c r="J58" s="3">
        <f t="shared" si="7"/>
        <v>0</v>
      </c>
      <c r="K58" s="3">
        <f t="shared" si="7"/>
        <v>0</v>
      </c>
      <c r="L58" s="3">
        <f t="shared" si="7"/>
        <v>0</v>
      </c>
      <c r="M58" s="3">
        <f t="shared" si="7"/>
        <v>0</v>
      </c>
      <c r="N58" s="3">
        <f t="shared" si="7"/>
        <v>0</v>
      </c>
      <c r="O58" s="476"/>
      <c r="P58" s="477"/>
    </row>
    <row r="60" spans="1:16" ht="15" customHeight="1" x14ac:dyDescent="0.25">
      <c r="A60" s="492" t="s">
        <v>266</v>
      </c>
      <c r="B60" s="492"/>
      <c r="C60" s="396" t="str">
        <f>'Do Not Use'!G2</f>
        <v>August</v>
      </c>
      <c r="D60" s="396" t="str">
        <f>'Do Not Use'!G3</f>
        <v>September</v>
      </c>
      <c r="E60" s="396" t="str">
        <f>'Do Not Use'!G4</f>
        <v>October</v>
      </c>
      <c r="F60" s="396" t="str">
        <f>'Do Not Use'!G5</f>
        <v>November</v>
      </c>
      <c r="G60" s="396" t="str">
        <f>'Do Not Use'!G6</f>
        <v>December</v>
      </c>
      <c r="H60" s="396" t="str">
        <f>'Do Not Use'!G7</f>
        <v>January</v>
      </c>
      <c r="I60" s="396" t="str">
        <f>'Do Not Use'!G8</f>
        <v>February</v>
      </c>
      <c r="J60" s="396" t="str">
        <f>'Do Not Use'!G9</f>
        <v>March</v>
      </c>
      <c r="K60" s="396" t="str">
        <f>'Do Not Use'!G10</f>
        <v>April</v>
      </c>
      <c r="L60" s="396" t="str">
        <f>'Do Not Use'!G11</f>
        <v>May</v>
      </c>
      <c r="M60" s="396" t="str">
        <f>'Do Not Use'!G12</f>
        <v>June</v>
      </c>
      <c r="N60" s="396" t="str">
        <f>'Do Not Use'!G13</f>
        <v>July</v>
      </c>
      <c r="O60" s="472" t="s">
        <v>334</v>
      </c>
      <c r="P60" s="473"/>
    </row>
    <row r="61" spans="1:16" ht="15" customHeight="1" x14ac:dyDescent="0.25">
      <c r="A61" s="490" t="s">
        <v>268</v>
      </c>
      <c r="B61" s="491"/>
      <c r="C61" s="273"/>
      <c r="D61" s="273"/>
      <c r="E61" s="273"/>
      <c r="F61" s="273"/>
      <c r="G61" s="273"/>
      <c r="H61" s="273"/>
      <c r="I61" s="273"/>
      <c r="J61" s="273"/>
      <c r="K61" s="273"/>
      <c r="L61" s="273"/>
      <c r="M61" s="273"/>
      <c r="N61" s="273"/>
      <c r="O61" s="474"/>
      <c r="P61" s="475"/>
    </row>
    <row r="62" spans="1:16" x14ac:dyDescent="0.25">
      <c r="A62" s="482" t="s">
        <v>269</v>
      </c>
      <c r="B62" s="483"/>
      <c r="C62" s="332">
        <f t="shared" ref="C62:N62" si="8">C34-C61</f>
        <v>0</v>
      </c>
      <c r="D62" s="332">
        <f t="shared" si="8"/>
        <v>0</v>
      </c>
      <c r="E62" s="332">
        <f t="shared" si="8"/>
        <v>0</v>
      </c>
      <c r="F62" s="332">
        <f t="shared" si="8"/>
        <v>0</v>
      </c>
      <c r="G62" s="332">
        <f t="shared" si="8"/>
        <v>0</v>
      </c>
      <c r="H62" s="332">
        <f t="shared" si="8"/>
        <v>0</v>
      </c>
      <c r="I62" s="332">
        <f t="shared" si="8"/>
        <v>0</v>
      </c>
      <c r="J62" s="332">
        <f t="shared" si="8"/>
        <v>0</v>
      </c>
      <c r="K62" s="332">
        <f t="shared" si="8"/>
        <v>0</v>
      </c>
      <c r="L62" s="332">
        <f t="shared" si="8"/>
        <v>0</v>
      </c>
      <c r="M62" s="332">
        <f t="shared" si="8"/>
        <v>0</v>
      </c>
      <c r="N62" s="332">
        <f t="shared" si="8"/>
        <v>0</v>
      </c>
      <c r="O62" s="474"/>
      <c r="P62" s="475"/>
    </row>
    <row r="63" spans="1:16" x14ac:dyDescent="0.25">
      <c r="A63" s="484" t="s">
        <v>16</v>
      </c>
      <c r="B63" s="485"/>
      <c r="C63" s="3">
        <f>SUM(C61:C62)</f>
        <v>0</v>
      </c>
      <c r="D63" s="3">
        <f t="shared" ref="D63:N63" si="9">SUM(D61:D62)</f>
        <v>0</v>
      </c>
      <c r="E63" s="3">
        <f t="shared" si="9"/>
        <v>0</v>
      </c>
      <c r="F63" s="3">
        <f t="shared" si="9"/>
        <v>0</v>
      </c>
      <c r="G63" s="3">
        <f t="shared" si="9"/>
        <v>0</v>
      </c>
      <c r="H63" s="3">
        <f t="shared" si="9"/>
        <v>0</v>
      </c>
      <c r="I63" s="3">
        <f t="shared" si="9"/>
        <v>0</v>
      </c>
      <c r="J63" s="3">
        <f t="shared" si="9"/>
        <v>0</v>
      </c>
      <c r="K63" s="3">
        <f t="shared" si="9"/>
        <v>0</v>
      </c>
      <c r="L63" s="3">
        <f t="shared" si="9"/>
        <v>0</v>
      </c>
      <c r="M63" s="3">
        <f t="shared" si="9"/>
        <v>0</v>
      </c>
      <c r="N63" s="3">
        <f t="shared" si="9"/>
        <v>0</v>
      </c>
      <c r="O63" s="476"/>
      <c r="P63" s="477"/>
    </row>
    <row r="65" spans="1:16" x14ac:dyDescent="0.25">
      <c r="A65" s="489" t="s">
        <v>253</v>
      </c>
      <c r="B65" s="489"/>
      <c r="C65" s="280" t="str">
        <f>'Do Not Use'!G2</f>
        <v>August</v>
      </c>
      <c r="D65" s="280" t="str">
        <f>'Do Not Use'!G3</f>
        <v>September</v>
      </c>
      <c r="E65" s="280" t="str">
        <f>'Do Not Use'!G4</f>
        <v>October</v>
      </c>
      <c r="F65" s="280" t="str">
        <f>'Do Not Use'!G5</f>
        <v>November</v>
      </c>
      <c r="G65" s="280" t="str">
        <f>'Do Not Use'!G6</f>
        <v>December</v>
      </c>
      <c r="H65" s="280" t="str">
        <f>'Do Not Use'!G7</f>
        <v>January</v>
      </c>
      <c r="I65" s="280" t="str">
        <f>'Do Not Use'!G8</f>
        <v>February</v>
      </c>
      <c r="J65" s="280" t="str">
        <f>'Do Not Use'!G9</f>
        <v>March</v>
      </c>
      <c r="K65" s="280" t="str">
        <f>'Do Not Use'!G10</f>
        <v>April</v>
      </c>
      <c r="L65" s="280" t="str">
        <f>'Do Not Use'!G11</f>
        <v>May</v>
      </c>
      <c r="M65" s="280" t="str">
        <f>'Do Not Use'!G12</f>
        <v>June</v>
      </c>
      <c r="N65" s="280" t="str">
        <f>'Do Not Use'!G13</f>
        <v>July</v>
      </c>
      <c r="O65" s="465" t="s">
        <v>316</v>
      </c>
      <c r="P65" s="465"/>
    </row>
    <row r="66" spans="1:16" x14ac:dyDescent="0.25">
      <c r="A66" s="490" t="s">
        <v>254</v>
      </c>
      <c r="B66" s="491"/>
      <c r="C66" s="273"/>
      <c r="D66" s="273"/>
      <c r="E66" s="273"/>
      <c r="F66" s="273"/>
      <c r="G66" s="273"/>
      <c r="H66" s="273"/>
      <c r="I66" s="273"/>
      <c r="J66" s="273"/>
      <c r="K66" s="273"/>
      <c r="L66" s="273"/>
      <c r="M66" s="273"/>
      <c r="N66" s="276"/>
      <c r="O66" s="465"/>
      <c r="P66" s="465"/>
    </row>
    <row r="67" spans="1:16" x14ac:dyDescent="0.25">
      <c r="A67" s="80"/>
      <c r="O67" s="10"/>
    </row>
    <row r="68" spans="1:16" s="10" customFormat="1" x14ac:dyDescent="0.25"/>
    <row r="69" spans="1:16" s="10" customFormat="1" x14ac:dyDescent="0.25"/>
    <row r="70" spans="1:16" s="10" customFormat="1" x14ac:dyDescent="0.25"/>
    <row r="71" spans="1:16" s="10" customFormat="1" x14ac:dyDescent="0.25"/>
    <row r="72" spans="1:16" s="10" customFormat="1" x14ac:dyDescent="0.25"/>
    <row r="73" spans="1:16" s="10" customFormat="1" x14ac:dyDescent="0.25"/>
    <row r="74" spans="1:16" s="10" customFormat="1" x14ac:dyDescent="0.25"/>
    <row r="75" spans="1:16" s="10" customFormat="1" x14ac:dyDescent="0.25"/>
    <row r="76" spans="1:16" s="10" customFormat="1" x14ac:dyDescent="0.25"/>
    <row r="77" spans="1:16" s="10" customFormat="1" x14ac:dyDescent="0.25"/>
    <row r="78" spans="1:16" s="10" customFormat="1" x14ac:dyDescent="0.25"/>
    <row r="79" spans="1:16" s="10" customFormat="1" x14ac:dyDescent="0.25"/>
    <row r="80" spans="1:16" s="10" customFormat="1" x14ac:dyDescent="0.25"/>
    <row r="81" spans="15:15" s="10" customFormat="1" x14ac:dyDescent="0.25"/>
    <row r="82" spans="15:15" s="10" customFormat="1" x14ac:dyDescent="0.25"/>
    <row r="83" spans="15:15" s="10" customFormat="1" x14ac:dyDescent="0.25"/>
    <row r="84" spans="15:15" s="10" customFormat="1" x14ac:dyDescent="0.25"/>
    <row r="85" spans="15:15" s="10" customFormat="1" x14ac:dyDescent="0.25">
      <c r="O85"/>
    </row>
    <row r="86" spans="15:15" s="10" customFormat="1" x14ac:dyDescent="0.25">
      <c r="O86"/>
    </row>
    <row r="87" spans="15:15" s="10" customFormat="1" x14ac:dyDescent="0.25">
      <c r="O87"/>
    </row>
    <row r="88" spans="15:15" s="10" customFormat="1" x14ac:dyDescent="0.25">
      <c r="O88"/>
    </row>
    <row r="89" spans="15:15" s="10" customFormat="1" x14ac:dyDescent="0.25">
      <c r="O89"/>
    </row>
  </sheetData>
  <mergeCells count="29">
    <mergeCell ref="A62:B62"/>
    <mergeCell ref="A63:B63"/>
    <mergeCell ref="A65:B65"/>
    <mergeCell ref="A66:B66"/>
    <mergeCell ref="A48:B48"/>
    <mergeCell ref="A60:B60"/>
    <mergeCell ref="A61:B61"/>
    <mergeCell ref="A34:B34"/>
    <mergeCell ref="A41:B41"/>
    <mergeCell ref="A56:B56"/>
    <mergeCell ref="A57:B57"/>
    <mergeCell ref="A58:B58"/>
    <mergeCell ref="A50:B50"/>
    <mergeCell ref="A53:B53"/>
    <mergeCell ref="A51:B51"/>
    <mergeCell ref="A52:B52"/>
    <mergeCell ref="A55:B55"/>
    <mergeCell ref="A36:B36"/>
    <mergeCell ref="A37:B37"/>
    <mergeCell ref="A38:B38"/>
    <mergeCell ref="A39:B39"/>
    <mergeCell ref="O65:P66"/>
    <mergeCell ref="C1:N2"/>
    <mergeCell ref="O50:P53"/>
    <mergeCell ref="O36:P39"/>
    <mergeCell ref="O41:P44"/>
    <mergeCell ref="O55:P58"/>
    <mergeCell ref="O60:P63"/>
    <mergeCell ref="O3:P6"/>
  </mergeCells>
  <pageMargins left="0.7" right="0.7" top="0.75" bottom="0.75" header="0.3" footer="0.3"/>
  <pageSetup scale="81" fitToHeight="0" orientation="landscape" horizontalDpi="0" verticalDpi="0" r:id="rId1"/>
  <headerFooter>
    <oddFooter>&amp;R&amp;"-,Italic"Report Date: &amp;D&amp;T</oddFooter>
  </headerFooter>
  <ignoredErrors>
    <ignoredError sqref="C34:N34" emptyCellReference="1"/>
    <ignoredError sqref="C38:N38 C52:D52 G52:N52"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pageSetUpPr fitToPage="1"/>
  </sheetPr>
  <dimension ref="A1:J174"/>
  <sheetViews>
    <sheetView showGridLines="0" showRowColHeaders="0" zoomScaleNormal="100" workbookViewId="0">
      <pane xSplit="2" ySplit="1" topLeftCell="C2" activePane="bottomRight" state="frozen"/>
      <selection pane="topRight" activeCell="C1" sqref="C1"/>
      <selection pane="bottomLeft" activeCell="A2" sqref="A2"/>
      <selection pane="bottomRight" activeCell="A2" sqref="A2"/>
    </sheetView>
  </sheetViews>
  <sheetFormatPr defaultColWidth="9.140625" defaultRowHeight="15" x14ac:dyDescent="0.25"/>
  <cols>
    <col min="1" max="1" width="17.5703125" style="237" customWidth="1"/>
    <col min="2" max="2" width="13" style="260" customWidth="1"/>
    <col min="3" max="3" width="11" style="237" customWidth="1"/>
    <col min="4" max="4" width="13.140625" style="237" customWidth="1"/>
    <col min="5" max="5" width="9.5703125" style="281" customWidth="1"/>
    <col min="6" max="6" width="27.140625" style="237" bestFit="1" customWidth="1"/>
    <col min="7" max="7" width="23.85546875" style="237" bestFit="1" customWidth="1"/>
    <col min="8" max="8" width="20" style="237" bestFit="1" customWidth="1"/>
    <col min="9" max="9" width="38" style="260" customWidth="1"/>
    <col min="10" max="10" width="10.5703125" style="237" customWidth="1"/>
    <col min="11" max="16384" width="9.140625" style="237"/>
  </cols>
  <sheetData>
    <row r="1" spans="1:10" x14ac:dyDescent="0.25">
      <c r="A1" s="401" t="s">
        <v>63</v>
      </c>
      <c r="B1" s="402" t="s">
        <v>17</v>
      </c>
      <c r="C1" s="403" t="s">
        <v>18</v>
      </c>
      <c r="D1" s="403" t="s">
        <v>265</v>
      </c>
      <c r="E1" s="403" t="s">
        <v>308</v>
      </c>
      <c r="F1" s="403" t="s">
        <v>317</v>
      </c>
      <c r="G1" s="403" t="s">
        <v>252</v>
      </c>
      <c r="H1" s="403" t="s">
        <v>338</v>
      </c>
      <c r="I1" s="404" t="s">
        <v>337</v>
      </c>
      <c r="J1" s="236"/>
    </row>
    <row r="2" spans="1:10" x14ac:dyDescent="0.25">
      <c r="A2" s="405"/>
      <c r="B2" s="406"/>
      <c r="C2" s="405"/>
      <c r="D2" s="405"/>
      <c r="E2" s="407"/>
      <c r="F2" s="405"/>
      <c r="G2" s="405"/>
      <c r="H2" s="405"/>
      <c r="I2" s="408"/>
    </row>
    <row r="3" spans="1:10" x14ac:dyDescent="0.25">
      <c r="A3" s="405"/>
      <c r="B3" s="406"/>
      <c r="C3" s="405"/>
      <c r="D3" s="405"/>
      <c r="E3" s="407"/>
      <c r="F3" s="405"/>
      <c r="G3" s="405"/>
      <c r="H3" s="405"/>
      <c r="I3" s="408"/>
    </row>
    <row r="4" spans="1:10" x14ac:dyDescent="0.25">
      <c r="A4" s="405"/>
      <c r="B4" s="406"/>
      <c r="C4" s="405"/>
      <c r="D4" s="405"/>
      <c r="E4" s="407"/>
      <c r="F4" s="405"/>
      <c r="G4" s="405"/>
      <c r="H4" s="405"/>
      <c r="I4" s="408"/>
    </row>
    <row r="5" spans="1:10" x14ac:dyDescent="0.25">
      <c r="A5" s="405"/>
      <c r="B5" s="406"/>
      <c r="C5" s="405"/>
      <c r="D5" s="405"/>
      <c r="E5" s="407"/>
      <c r="F5" s="405"/>
      <c r="G5" s="405"/>
      <c r="H5" s="405"/>
      <c r="I5" s="408"/>
    </row>
    <row r="6" spans="1:10" x14ac:dyDescent="0.25">
      <c r="A6" s="405"/>
      <c r="B6" s="406"/>
      <c r="C6" s="405"/>
      <c r="D6" s="405"/>
      <c r="E6" s="407"/>
      <c r="F6" s="405"/>
      <c r="G6" s="405"/>
      <c r="H6" s="405"/>
      <c r="I6" s="408"/>
    </row>
    <row r="7" spans="1:10" x14ac:dyDescent="0.25">
      <c r="A7" s="405"/>
      <c r="B7" s="406"/>
      <c r="C7" s="405"/>
      <c r="D7" s="405"/>
      <c r="E7" s="407"/>
      <c r="F7" s="405"/>
      <c r="G7" s="405"/>
      <c r="H7" s="405"/>
      <c r="I7" s="408"/>
    </row>
    <row r="8" spans="1:10" x14ac:dyDescent="0.25">
      <c r="A8" s="405"/>
      <c r="B8" s="406"/>
      <c r="C8" s="405"/>
      <c r="D8" s="405"/>
      <c r="E8" s="407"/>
      <c r="F8" s="405"/>
      <c r="G8" s="405"/>
      <c r="H8" s="405"/>
      <c r="I8" s="408"/>
    </row>
    <row r="9" spans="1:10" x14ac:dyDescent="0.25">
      <c r="A9" s="405"/>
      <c r="B9" s="406"/>
      <c r="C9" s="405"/>
      <c r="D9" s="405"/>
      <c r="E9" s="407"/>
      <c r="F9" s="405"/>
      <c r="G9" s="405"/>
      <c r="H9" s="405"/>
      <c r="I9" s="408"/>
    </row>
    <row r="10" spans="1:10" x14ac:dyDescent="0.25">
      <c r="A10" s="405"/>
      <c r="B10" s="406"/>
      <c r="C10" s="405"/>
      <c r="D10" s="405"/>
      <c r="E10" s="407"/>
      <c r="F10" s="405"/>
      <c r="G10" s="405"/>
      <c r="H10" s="405"/>
      <c r="I10" s="408"/>
    </row>
    <row r="11" spans="1:10" x14ac:dyDescent="0.25">
      <c r="A11" s="405"/>
      <c r="B11" s="406"/>
      <c r="C11" s="405"/>
      <c r="D11" s="405"/>
      <c r="E11" s="407"/>
      <c r="F11" s="405"/>
      <c r="G11" s="405"/>
      <c r="H11" s="405"/>
      <c r="I11" s="408"/>
    </row>
    <row r="12" spans="1:10" x14ac:dyDescent="0.25">
      <c r="A12" s="409"/>
      <c r="B12" s="406"/>
      <c r="C12" s="405"/>
      <c r="D12" s="405"/>
      <c r="E12" s="407"/>
      <c r="F12" s="405"/>
      <c r="G12" s="405"/>
      <c r="H12" s="405"/>
      <c r="I12" s="408"/>
    </row>
    <row r="13" spans="1:10" x14ac:dyDescent="0.25">
      <c r="A13" s="405"/>
      <c r="B13" s="406"/>
      <c r="C13" s="405"/>
      <c r="D13" s="405"/>
      <c r="E13" s="407"/>
      <c r="F13" s="405"/>
      <c r="G13" s="405"/>
      <c r="H13" s="405"/>
      <c r="I13" s="408"/>
    </row>
    <row r="14" spans="1:10" x14ac:dyDescent="0.25">
      <c r="A14" s="405"/>
      <c r="B14" s="406"/>
      <c r="C14" s="410"/>
      <c r="D14" s="410"/>
      <c r="E14" s="411"/>
      <c r="F14" s="405"/>
      <c r="G14" s="410"/>
      <c r="H14" s="405"/>
      <c r="I14" s="408"/>
    </row>
    <row r="15" spans="1:10" x14ac:dyDescent="0.25">
      <c r="A15" s="405"/>
      <c r="B15" s="406"/>
      <c r="C15" s="410"/>
      <c r="D15" s="410"/>
      <c r="E15" s="411"/>
      <c r="F15" s="405"/>
      <c r="G15" s="410"/>
      <c r="H15" s="405"/>
      <c r="I15" s="408"/>
    </row>
    <row r="16" spans="1:10" x14ac:dyDescent="0.25">
      <c r="A16" s="409"/>
      <c r="B16" s="406"/>
      <c r="C16" s="410"/>
      <c r="D16" s="410"/>
      <c r="E16" s="411"/>
      <c r="F16" s="405"/>
      <c r="G16" s="410"/>
      <c r="H16" s="410"/>
      <c r="I16" s="408"/>
    </row>
    <row r="17" spans="1:9" x14ac:dyDescent="0.25">
      <c r="A17" s="405"/>
      <c r="B17" s="406"/>
      <c r="C17" s="410"/>
      <c r="D17" s="410"/>
      <c r="E17" s="411"/>
      <c r="F17" s="405"/>
      <c r="G17" s="410"/>
      <c r="H17" s="410"/>
      <c r="I17" s="408"/>
    </row>
    <row r="18" spans="1:9" x14ac:dyDescent="0.25">
      <c r="A18" s="405"/>
      <c r="B18" s="406"/>
      <c r="C18" s="410"/>
      <c r="D18" s="410"/>
      <c r="E18" s="411"/>
      <c r="F18" s="405"/>
      <c r="G18" s="410"/>
      <c r="H18" s="405"/>
      <c r="I18" s="408"/>
    </row>
    <row r="19" spans="1:9" x14ac:dyDescent="0.25">
      <c r="A19" s="405"/>
      <c r="B19" s="406"/>
      <c r="C19" s="410"/>
      <c r="D19" s="410"/>
      <c r="E19" s="411"/>
      <c r="F19" s="405"/>
      <c r="G19" s="410"/>
      <c r="H19" s="405"/>
      <c r="I19" s="408"/>
    </row>
    <row r="20" spans="1:9" x14ac:dyDescent="0.25">
      <c r="A20" s="405"/>
      <c r="B20" s="406"/>
      <c r="C20" s="405"/>
      <c r="D20" s="405"/>
      <c r="E20" s="407"/>
      <c r="F20" s="405"/>
      <c r="G20" s="405"/>
      <c r="H20" s="405"/>
      <c r="I20" s="408"/>
    </row>
    <row r="21" spans="1:9" x14ac:dyDescent="0.25">
      <c r="A21" s="405"/>
      <c r="B21" s="406"/>
      <c r="C21" s="405"/>
      <c r="D21" s="405"/>
      <c r="E21" s="407"/>
      <c r="F21" s="405"/>
      <c r="G21" s="405"/>
      <c r="H21" s="405"/>
      <c r="I21" s="408"/>
    </row>
    <row r="22" spans="1:9" x14ac:dyDescent="0.25">
      <c r="A22" s="405"/>
      <c r="B22" s="406"/>
      <c r="C22" s="405"/>
      <c r="D22" s="405"/>
      <c r="E22" s="407"/>
      <c r="F22" s="405"/>
      <c r="G22" s="405"/>
      <c r="H22" s="405"/>
      <c r="I22" s="408"/>
    </row>
    <row r="23" spans="1:9" x14ac:dyDescent="0.25">
      <c r="A23" s="405"/>
      <c r="B23" s="406"/>
      <c r="C23" s="405"/>
      <c r="D23" s="405"/>
      <c r="E23" s="407"/>
      <c r="F23" s="405"/>
      <c r="G23" s="405"/>
      <c r="H23" s="405"/>
      <c r="I23" s="408"/>
    </row>
    <row r="24" spans="1:9" x14ac:dyDescent="0.25">
      <c r="A24" s="405"/>
      <c r="B24" s="406"/>
      <c r="C24" s="405"/>
      <c r="D24" s="405"/>
      <c r="E24" s="407"/>
      <c r="F24" s="405"/>
      <c r="G24" s="405"/>
      <c r="H24" s="405"/>
      <c r="I24" s="408"/>
    </row>
    <row r="25" spans="1:9" x14ac:dyDescent="0.25">
      <c r="A25" s="405"/>
      <c r="B25" s="406"/>
      <c r="C25" s="405"/>
      <c r="D25" s="405"/>
      <c r="E25" s="407"/>
      <c r="F25" s="405"/>
      <c r="G25" s="405"/>
      <c r="H25" s="405"/>
      <c r="I25" s="408"/>
    </row>
    <row r="26" spans="1:9" x14ac:dyDescent="0.25">
      <c r="A26" s="405"/>
      <c r="B26" s="406"/>
      <c r="C26" s="405"/>
      <c r="D26" s="405"/>
      <c r="E26" s="407"/>
      <c r="F26" s="405"/>
      <c r="G26" s="405"/>
      <c r="H26" s="405"/>
      <c r="I26" s="408"/>
    </row>
    <row r="27" spans="1:9" x14ac:dyDescent="0.25">
      <c r="A27" s="405"/>
      <c r="B27" s="406"/>
      <c r="C27" s="410"/>
      <c r="D27" s="410"/>
      <c r="E27" s="411"/>
      <c r="F27" s="405"/>
      <c r="G27" s="410"/>
      <c r="H27" s="405"/>
      <c r="I27" s="408"/>
    </row>
    <row r="28" spans="1:9" x14ac:dyDescent="0.25">
      <c r="A28" s="405"/>
      <c r="B28" s="406"/>
      <c r="C28" s="410"/>
      <c r="D28" s="410"/>
      <c r="E28" s="411"/>
      <c r="F28" s="405"/>
      <c r="G28" s="410"/>
      <c r="H28" s="405"/>
      <c r="I28" s="408"/>
    </row>
    <row r="29" spans="1:9" x14ac:dyDescent="0.25">
      <c r="A29" s="405"/>
      <c r="B29" s="406"/>
      <c r="C29" s="410"/>
      <c r="D29" s="410"/>
      <c r="E29" s="411"/>
      <c r="F29" s="405"/>
      <c r="G29" s="410"/>
      <c r="H29" s="405"/>
      <c r="I29" s="408"/>
    </row>
    <row r="30" spans="1:9" x14ac:dyDescent="0.25">
      <c r="A30" s="412"/>
      <c r="B30" s="406"/>
      <c r="C30" s="405"/>
      <c r="D30" s="405"/>
      <c r="E30" s="407"/>
      <c r="F30" s="405"/>
      <c r="G30" s="405"/>
      <c r="H30" s="405"/>
      <c r="I30" s="408"/>
    </row>
    <row r="31" spans="1:9" x14ac:dyDescent="0.25">
      <c r="A31" s="405"/>
      <c r="B31" s="406"/>
      <c r="C31" s="405"/>
      <c r="D31" s="405"/>
      <c r="E31" s="407"/>
      <c r="F31" s="405"/>
      <c r="G31" s="405"/>
      <c r="H31" s="405"/>
      <c r="I31" s="408"/>
    </row>
    <row r="32" spans="1:9" x14ac:dyDescent="0.25">
      <c r="A32" s="405"/>
      <c r="B32" s="406"/>
      <c r="C32" s="405"/>
      <c r="D32" s="405"/>
      <c r="E32" s="407"/>
      <c r="F32" s="405"/>
      <c r="G32" s="405"/>
      <c r="H32" s="405"/>
      <c r="I32" s="408"/>
    </row>
    <row r="33" spans="1:9" x14ac:dyDescent="0.25">
      <c r="A33" s="405"/>
      <c r="B33" s="406"/>
      <c r="C33" s="405"/>
      <c r="D33" s="405"/>
      <c r="E33" s="407"/>
      <c r="F33" s="405"/>
      <c r="G33" s="405"/>
      <c r="H33" s="405"/>
      <c r="I33" s="408"/>
    </row>
    <row r="34" spans="1:9" x14ac:dyDescent="0.25">
      <c r="A34" s="405"/>
      <c r="B34" s="406"/>
      <c r="C34" s="405"/>
      <c r="D34" s="405"/>
      <c r="E34" s="407"/>
      <c r="F34" s="405"/>
      <c r="G34" s="405"/>
      <c r="H34" s="405"/>
      <c r="I34" s="408"/>
    </row>
    <row r="35" spans="1:9" x14ac:dyDescent="0.25">
      <c r="A35" s="405"/>
      <c r="B35" s="406"/>
      <c r="C35" s="405"/>
      <c r="D35" s="405"/>
      <c r="E35" s="407"/>
      <c r="F35" s="405"/>
      <c r="G35" s="405"/>
      <c r="H35" s="405"/>
      <c r="I35" s="408"/>
    </row>
    <row r="36" spans="1:9" x14ac:dyDescent="0.25">
      <c r="A36" s="405"/>
      <c r="B36" s="406"/>
      <c r="C36" s="405"/>
      <c r="D36" s="405"/>
      <c r="E36" s="407"/>
      <c r="F36" s="405"/>
      <c r="G36" s="405"/>
      <c r="H36" s="405"/>
      <c r="I36" s="408"/>
    </row>
    <row r="37" spans="1:9" x14ac:dyDescent="0.25">
      <c r="A37" s="405"/>
      <c r="B37" s="406"/>
      <c r="C37" s="405"/>
      <c r="D37" s="405"/>
      <c r="E37" s="407"/>
      <c r="F37" s="405"/>
      <c r="G37" s="405"/>
      <c r="H37" s="405"/>
      <c r="I37" s="408"/>
    </row>
    <row r="38" spans="1:9" x14ac:dyDescent="0.25">
      <c r="A38" s="405"/>
      <c r="B38" s="406"/>
      <c r="C38" s="405"/>
      <c r="D38" s="405"/>
      <c r="E38" s="407"/>
      <c r="F38" s="405"/>
      <c r="G38" s="405"/>
      <c r="H38" s="405"/>
      <c r="I38" s="408"/>
    </row>
    <row r="39" spans="1:9" x14ac:dyDescent="0.25">
      <c r="A39" s="412"/>
      <c r="B39" s="406"/>
      <c r="C39" s="410"/>
      <c r="D39" s="410"/>
      <c r="E39" s="411"/>
      <c r="F39" s="405"/>
      <c r="G39" s="410"/>
      <c r="H39" s="410"/>
      <c r="I39" s="408"/>
    </row>
    <row r="40" spans="1:9" x14ac:dyDescent="0.25">
      <c r="A40" s="405"/>
      <c r="B40" s="406"/>
      <c r="C40" s="410"/>
      <c r="D40" s="410"/>
      <c r="E40" s="411"/>
      <c r="F40" s="405"/>
      <c r="G40" s="410"/>
      <c r="H40" s="410"/>
      <c r="I40" s="408"/>
    </row>
    <row r="41" spans="1:9" x14ac:dyDescent="0.25">
      <c r="A41" s="405"/>
      <c r="B41" s="406"/>
      <c r="C41" s="410"/>
      <c r="D41" s="410"/>
      <c r="E41" s="411"/>
      <c r="F41" s="405"/>
      <c r="G41" s="410"/>
      <c r="H41" s="410"/>
      <c r="I41" s="408"/>
    </row>
    <row r="42" spans="1:9" x14ac:dyDescent="0.25">
      <c r="A42" s="405"/>
      <c r="B42" s="406"/>
      <c r="C42" s="410"/>
      <c r="D42" s="410"/>
      <c r="E42" s="411"/>
      <c r="F42" s="410"/>
      <c r="G42" s="410"/>
      <c r="H42" s="410"/>
      <c r="I42" s="408"/>
    </row>
    <row r="43" spans="1:9" x14ac:dyDescent="0.25">
      <c r="A43" s="405"/>
      <c r="B43" s="406"/>
      <c r="C43" s="410"/>
      <c r="D43" s="410"/>
      <c r="E43" s="411"/>
      <c r="F43" s="410"/>
      <c r="G43" s="410"/>
      <c r="H43" s="410"/>
      <c r="I43" s="408"/>
    </row>
    <row r="44" spans="1:9" x14ac:dyDescent="0.25">
      <c r="A44" s="405"/>
      <c r="B44" s="406"/>
      <c r="C44" s="410"/>
      <c r="D44" s="410"/>
      <c r="E44" s="411"/>
      <c r="F44" s="410"/>
      <c r="G44" s="410"/>
      <c r="H44" s="410"/>
      <c r="I44" s="408"/>
    </row>
    <row r="45" spans="1:9" x14ac:dyDescent="0.25">
      <c r="A45" s="405"/>
      <c r="B45" s="406"/>
      <c r="C45" s="410"/>
      <c r="D45" s="410"/>
      <c r="E45" s="411"/>
      <c r="F45" s="410"/>
      <c r="G45" s="410"/>
      <c r="H45" s="410"/>
      <c r="I45" s="408"/>
    </row>
    <row r="46" spans="1:9" x14ac:dyDescent="0.25">
      <c r="A46" s="405"/>
      <c r="B46" s="406"/>
      <c r="C46" s="410"/>
      <c r="D46" s="410"/>
      <c r="E46" s="411"/>
      <c r="F46" s="410"/>
      <c r="G46" s="410"/>
      <c r="H46" s="410"/>
      <c r="I46" s="408"/>
    </row>
    <row r="47" spans="1:9" x14ac:dyDescent="0.25">
      <c r="A47" s="405"/>
      <c r="B47" s="406"/>
      <c r="C47" s="410"/>
      <c r="D47" s="410"/>
      <c r="E47" s="411"/>
      <c r="F47" s="410"/>
      <c r="G47" s="410"/>
      <c r="H47" s="410"/>
      <c r="I47" s="408"/>
    </row>
    <row r="48" spans="1:9" x14ac:dyDescent="0.25">
      <c r="A48" s="405"/>
      <c r="B48" s="406"/>
      <c r="C48" s="410"/>
      <c r="D48" s="410"/>
      <c r="E48" s="411"/>
      <c r="F48" s="410"/>
      <c r="G48" s="410"/>
      <c r="H48" s="410"/>
      <c r="I48" s="408"/>
    </row>
    <row r="49" spans="1:9" x14ac:dyDescent="0.25">
      <c r="A49" s="405"/>
      <c r="B49" s="406"/>
      <c r="C49" s="410"/>
      <c r="D49" s="410"/>
      <c r="E49" s="411"/>
      <c r="F49" s="410"/>
      <c r="G49" s="410"/>
      <c r="H49" s="410"/>
      <c r="I49" s="408"/>
    </row>
    <row r="50" spans="1:9" x14ac:dyDescent="0.25">
      <c r="A50" s="405"/>
      <c r="B50" s="406"/>
      <c r="C50" s="410"/>
      <c r="D50" s="410"/>
      <c r="E50" s="411"/>
      <c r="F50" s="410"/>
      <c r="G50" s="410"/>
      <c r="H50" s="410"/>
      <c r="I50" s="408"/>
    </row>
    <row r="51" spans="1:9" x14ac:dyDescent="0.25">
      <c r="A51" s="405"/>
      <c r="B51" s="406"/>
      <c r="C51" s="410"/>
      <c r="D51" s="410"/>
      <c r="E51" s="411"/>
      <c r="F51" s="410"/>
      <c r="G51" s="410"/>
      <c r="H51" s="410"/>
      <c r="I51" s="408"/>
    </row>
    <row r="52" spans="1:9" x14ac:dyDescent="0.25">
      <c r="A52" s="405"/>
      <c r="B52" s="406"/>
      <c r="C52" s="410"/>
      <c r="D52" s="410"/>
      <c r="E52" s="411"/>
      <c r="F52" s="410"/>
      <c r="G52" s="410"/>
      <c r="H52" s="410"/>
      <c r="I52" s="408"/>
    </row>
    <row r="53" spans="1:9" x14ac:dyDescent="0.25">
      <c r="A53" s="405"/>
      <c r="B53" s="408"/>
      <c r="C53" s="405"/>
      <c r="D53" s="405"/>
      <c r="E53" s="407"/>
      <c r="F53" s="405"/>
      <c r="G53" s="405"/>
      <c r="H53" s="405"/>
      <c r="I53" s="408"/>
    </row>
    <row r="54" spans="1:9" x14ac:dyDescent="0.25">
      <c r="A54" s="405"/>
      <c r="B54" s="408"/>
      <c r="C54" s="405"/>
      <c r="D54" s="405"/>
      <c r="E54" s="407"/>
      <c r="F54" s="405"/>
      <c r="G54" s="405"/>
      <c r="H54" s="405"/>
      <c r="I54" s="408"/>
    </row>
    <row r="55" spans="1:9" x14ac:dyDescent="0.25">
      <c r="A55" s="405"/>
      <c r="B55" s="408"/>
      <c r="C55" s="405"/>
      <c r="D55" s="405"/>
      <c r="E55" s="407"/>
      <c r="F55" s="405"/>
      <c r="G55" s="405"/>
      <c r="H55" s="405"/>
      <c r="I55" s="408"/>
    </row>
    <row r="56" spans="1:9" x14ac:dyDescent="0.25">
      <c r="A56" s="412"/>
      <c r="B56" s="408"/>
      <c r="C56" s="405"/>
      <c r="D56" s="405"/>
      <c r="E56" s="407"/>
      <c r="F56" s="405"/>
      <c r="G56" s="405"/>
      <c r="H56" s="405"/>
      <c r="I56" s="408"/>
    </row>
    <row r="57" spans="1:9" x14ac:dyDescent="0.25">
      <c r="A57" s="405"/>
      <c r="B57" s="408"/>
      <c r="C57" s="405"/>
      <c r="D57" s="405"/>
      <c r="E57" s="407"/>
      <c r="F57" s="405"/>
      <c r="G57" s="405"/>
      <c r="H57" s="405"/>
      <c r="I57" s="408"/>
    </row>
    <row r="58" spans="1:9" x14ac:dyDescent="0.25">
      <c r="A58" s="409"/>
      <c r="B58" s="406"/>
      <c r="C58" s="410"/>
      <c r="D58" s="410"/>
      <c r="E58" s="411"/>
      <c r="F58" s="410"/>
      <c r="G58" s="410"/>
      <c r="H58" s="410"/>
      <c r="I58" s="408"/>
    </row>
    <row r="59" spans="1:9" x14ac:dyDescent="0.25">
      <c r="A59" s="405"/>
      <c r="B59" s="408"/>
      <c r="C59" s="405"/>
      <c r="D59" s="405"/>
      <c r="E59" s="407"/>
      <c r="F59" s="405"/>
      <c r="G59" s="405"/>
      <c r="H59" s="405"/>
      <c r="I59" s="408"/>
    </row>
    <row r="60" spans="1:9" x14ac:dyDescent="0.25">
      <c r="A60" s="405"/>
      <c r="B60" s="408"/>
      <c r="C60" s="405"/>
      <c r="D60" s="405"/>
      <c r="E60" s="407"/>
      <c r="F60" s="405"/>
      <c r="G60" s="405"/>
      <c r="H60" s="405"/>
      <c r="I60" s="408"/>
    </row>
    <row r="61" spans="1:9" x14ac:dyDescent="0.25">
      <c r="A61" s="405"/>
      <c r="B61" s="408"/>
      <c r="C61" s="405"/>
      <c r="D61" s="405"/>
      <c r="E61" s="407"/>
      <c r="F61" s="405"/>
      <c r="G61" s="405"/>
      <c r="H61" s="405"/>
      <c r="I61" s="408"/>
    </row>
    <row r="62" spans="1:9" x14ac:dyDescent="0.25">
      <c r="A62" s="405"/>
      <c r="B62" s="408"/>
      <c r="C62" s="405"/>
      <c r="D62" s="405"/>
      <c r="E62" s="407"/>
      <c r="F62" s="405"/>
      <c r="G62" s="405"/>
      <c r="H62" s="405"/>
      <c r="I62" s="408"/>
    </row>
    <row r="63" spans="1:9" x14ac:dyDescent="0.25">
      <c r="A63" s="412"/>
      <c r="B63" s="408"/>
      <c r="C63" s="405"/>
      <c r="D63" s="405"/>
      <c r="E63" s="407"/>
      <c r="F63" s="405"/>
      <c r="G63" s="405"/>
      <c r="H63" s="405"/>
      <c r="I63" s="408"/>
    </row>
    <row r="64" spans="1:9" x14ac:dyDescent="0.25">
      <c r="A64" s="405"/>
      <c r="B64" s="408"/>
      <c r="C64" s="405"/>
      <c r="D64" s="405"/>
      <c r="E64" s="407"/>
      <c r="F64" s="405"/>
      <c r="G64" s="405"/>
      <c r="H64" s="405"/>
      <c r="I64" s="408"/>
    </row>
    <row r="65" spans="1:9" x14ac:dyDescent="0.25">
      <c r="A65" s="405"/>
      <c r="B65" s="408"/>
      <c r="C65" s="405"/>
      <c r="D65" s="405"/>
      <c r="E65" s="407"/>
      <c r="F65" s="405"/>
      <c r="G65" s="405"/>
      <c r="H65" s="405"/>
      <c r="I65" s="408"/>
    </row>
    <row r="66" spans="1:9" x14ac:dyDescent="0.25">
      <c r="A66" s="409"/>
      <c r="B66" s="413"/>
      <c r="C66" s="405"/>
      <c r="D66" s="405"/>
      <c r="E66" s="407"/>
      <c r="F66" s="405"/>
      <c r="G66" s="405"/>
      <c r="H66" s="405"/>
      <c r="I66" s="408"/>
    </row>
    <row r="67" spans="1:9" x14ac:dyDescent="0.25">
      <c r="A67" s="405"/>
      <c r="B67" s="408"/>
      <c r="C67" s="405"/>
      <c r="D67" s="405"/>
      <c r="E67" s="407"/>
      <c r="F67" s="405"/>
      <c r="G67" s="405"/>
      <c r="H67" s="405"/>
      <c r="I67" s="408"/>
    </row>
    <row r="68" spans="1:9" x14ac:dyDescent="0.25">
      <c r="A68" s="405"/>
      <c r="B68" s="408"/>
      <c r="C68" s="405"/>
      <c r="D68" s="405"/>
      <c r="E68" s="407"/>
      <c r="F68" s="405"/>
      <c r="G68" s="405"/>
      <c r="H68" s="405"/>
      <c r="I68" s="408"/>
    </row>
    <row r="69" spans="1:9" x14ac:dyDescent="0.25">
      <c r="A69" s="412"/>
      <c r="B69" s="408"/>
      <c r="C69" s="405"/>
      <c r="D69" s="405"/>
      <c r="E69" s="407"/>
      <c r="F69" s="405"/>
      <c r="G69" s="405"/>
      <c r="H69" s="405"/>
      <c r="I69" s="408"/>
    </row>
    <row r="70" spans="1:9" x14ac:dyDescent="0.25">
      <c r="A70" s="405"/>
      <c r="B70" s="408"/>
      <c r="C70" s="405"/>
      <c r="D70" s="405"/>
      <c r="E70" s="407"/>
      <c r="F70" s="405"/>
      <c r="G70" s="405"/>
      <c r="H70" s="405"/>
      <c r="I70" s="408"/>
    </row>
    <row r="71" spans="1:9" x14ac:dyDescent="0.25">
      <c r="A71" s="405"/>
      <c r="B71" s="408"/>
      <c r="C71" s="405"/>
      <c r="D71" s="405"/>
      <c r="E71" s="407"/>
      <c r="F71" s="405"/>
      <c r="G71" s="405"/>
      <c r="H71" s="405"/>
      <c r="I71" s="408"/>
    </row>
    <row r="72" spans="1:9" x14ac:dyDescent="0.25">
      <c r="A72" s="405"/>
      <c r="B72" s="408"/>
      <c r="C72" s="405"/>
      <c r="D72" s="405"/>
      <c r="E72" s="407"/>
      <c r="F72" s="405"/>
      <c r="G72" s="405"/>
      <c r="H72" s="405"/>
      <c r="I72" s="408"/>
    </row>
    <row r="73" spans="1:9" x14ac:dyDescent="0.25">
      <c r="A73" s="405"/>
      <c r="B73" s="408"/>
      <c r="C73" s="405"/>
      <c r="D73" s="405"/>
      <c r="E73" s="407"/>
      <c r="F73" s="405"/>
      <c r="G73" s="405"/>
      <c r="H73" s="405"/>
      <c r="I73" s="408"/>
    </row>
    <row r="74" spans="1:9" x14ac:dyDescent="0.25">
      <c r="A74" s="405"/>
      <c r="B74" s="408"/>
      <c r="C74" s="405"/>
      <c r="D74" s="405"/>
      <c r="E74" s="407"/>
      <c r="F74" s="405"/>
      <c r="G74" s="405"/>
      <c r="H74" s="405"/>
      <c r="I74" s="408"/>
    </row>
    <row r="75" spans="1:9" x14ac:dyDescent="0.25">
      <c r="A75" s="405"/>
      <c r="B75" s="408"/>
      <c r="C75" s="405"/>
      <c r="D75" s="405"/>
      <c r="E75" s="407"/>
      <c r="F75" s="405"/>
      <c r="G75" s="405"/>
      <c r="H75" s="405"/>
      <c r="I75" s="408"/>
    </row>
    <row r="76" spans="1:9" x14ac:dyDescent="0.25">
      <c r="A76" s="405"/>
      <c r="B76" s="408"/>
      <c r="C76" s="405"/>
      <c r="D76" s="405"/>
      <c r="E76" s="407"/>
      <c r="F76" s="405"/>
      <c r="G76" s="405"/>
      <c r="H76" s="405"/>
      <c r="I76" s="408"/>
    </row>
    <row r="77" spans="1:9" x14ac:dyDescent="0.25">
      <c r="A77" s="405"/>
      <c r="B77" s="408"/>
      <c r="C77" s="405"/>
      <c r="D77" s="405"/>
      <c r="E77" s="407"/>
      <c r="F77" s="405"/>
      <c r="G77" s="405"/>
      <c r="H77" s="405"/>
      <c r="I77" s="408"/>
    </row>
    <row r="78" spans="1:9" x14ac:dyDescent="0.25">
      <c r="A78" s="405"/>
      <c r="B78" s="408"/>
      <c r="C78" s="405"/>
      <c r="D78" s="405"/>
      <c r="E78" s="407"/>
      <c r="F78" s="405"/>
      <c r="G78" s="405"/>
      <c r="H78" s="405"/>
      <c r="I78" s="408"/>
    </row>
    <row r="79" spans="1:9" x14ac:dyDescent="0.25">
      <c r="A79" s="405"/>
      <c r="B79" s="408"/>
      <c r="C79" s="405"/>
      <c r="D79" s="405"/>
      <c r="E79" s="407"/>
      <c r="F79" s="405"/>
      <c r="G79" s="405"/>
      <c r="H79" s="405"/>
      <c r="I79" s="408"/>
    </row>
    <row r="80" spans="1:9" x14ac:dyDescent="0.25">
      <c r="A80" s="409"/>
      <c r="B80" s="413"/>
      <c r="C80" s="405"/>
      <c r="D80" s="405"/>
      <c r="E80" s="407"/>
      <c r="F80" s="405"/>
      <c r="G80" s="405"/>
      <c r="H80" s="405"/>
      <c r="I80" s="408"/>
    </row>
    <row r="81" spans="1:9" x14ac:dyDescent="0.25">
      <c r="A81" s="405"/>
      <c r="B81" s="408"/>
      <c r="C81" s="405"/>
      <c r="D81" s="405"/>
      <c r="E81" s="407"/>
      <c r="F81" s="405"/>
      <c r="G81" s="405"/>
      <c r="H81" s="405"/>
      <c r="I81" s="408"/>
    </row>
    <row r="82" spans="1:9" x14ac:dyDescent="0.25">
      <c r="A82" s="409"/>
      <c r="B82" s="408"/>
      <c r="C82" s="405"/>
      <c r="D82" s="405"/>
      <c r="E82" s="407"/>
      <c r="F82" s="405"/>
      <c r="G82" s="405"/>
      <c r="H82" s="405"/>
      <c r="I82" s="408"/>
    </row>
    <row r="83" spans="1:9" x14ac:dyDescent="0.25">
      <c r="A83" s="405"/>
      <c r="B83" s="408"/>
      <c r="C83" s="405"/>
      <c r="D83" s="405"/>
      <c r="E83" s="407"/>
      <c r="F83" s="405"/>
      <c r="G83" s="405"/>
      <c r="H83" s="405"/>
      <c r="I83" s="408"/>
    </row>
    <row r="84" spans="1:9" x14ac:dyDescent="0.25">
      <c r="A84" s="405"/>
      <c r="B84" s="408"/>
      <c r="C84" s="405"/>
      <c r="D84" s="405"/>
      <c r="E84" s="407"/>
      <c r="F84" s="405"/>
      <c r="G84" s="405"/>
      <c r="H84" s="405"/>
      <c r="I84" s="408"/>
    </row>
    <row r="85" spans="1:9" x14ac:dyDescent="0.25">
      <c r="A85" s="405"/>
      <c r="B85" s="408"/>
      <c r="C85" s="405"/>
      <c r="D85" s="405"/>
      <c r="E85" s="407"/>
      <c r="F85" s="405"/>
      <c r="G85" s="405"/>
      <c r="H85" s="405"/>
      <c r="I85" s="408"/>
    </row>
    <row r="86" spans="1:9" x14ac:dyDescent="0.25">
      <c r="A86" s="405"/>
      <c r="B86" s="408"/>
      <c r="C86" s="405"/>
      <c r="D86" s="405"/>
      <c r="E86" s="407"/>
      <c r="F86" s="405"/>
      <c r="G86" s="405"/>
      <c r="H86" s="405"/>
      <c r="I86" s="408"/>
    </row>
    <row r="87" spans="1:9" x14ac:dyDescent="0.25">
      <c r="A87" s="405"/>
      <c r="B87" s="408"/>
      <c r="C87" s="405"/>
      <c r="D87" s="405"/>
      <c r="E87" s="407"/>
      <c r="F87" s="405"/>
      <c r="G87" s="405"/>
      <c r="H87" s="405"/>
      <c r="I87" s="408"/>
    </row>
    <row r="88" spans="1:9" x14ac:dyDescent="0.25">
      <c r="A88" s="405"/>
      <c r="B88" s="408"/>
      <c r="C88" s="405"/>
      <c r="D88" s="405"/>
      <c r="E88" s="407"/>
      <c r="F88" s="405"/>
      <c r="G88" s="405"/>
      <c r="H88" s="405"/>
      <c r="I88" s="408"/>
    </row>
    <row r="89" spans="1:9" x14ac:dyDescent="0.25">
      <c r="A89" s="405"/>
      <c r="B89" s="408"/>
      <c r="C89" s="405"/>
      <c r="D89" s="405"/>
      <c r="E89" s="407"/>
      <c r="F89" s="405"/>
      <c r="G89" s="405"/>
      <c r="H89" s="405"/>
      <c r="I89" s="408"/>
    </row>
    <row r="90" spans="1:9" x14ac:dyDescent="0.25">
      <c r="A90" s="405"/>
      <c r="B90" s="408"/>
      <c r="C90" s="405"/>
      <c r="D90" s="405"/>
      <c r="E90" s="407"/>
      <c r="F90" s="405"/>
      <c r="G90" s="405"/>
      <c r="H90" s="405"/>
      <c r="I90" s="408"/>
    </row>
    <row r="91" spans="1:9" x14ac:dyDescent="0.25">
      <c r="A91" s="405"/>
      <c r="B91" s="408"/>
      <c r="C91" s="405"/>
      <c r="D91" s="405"/>
      <c r="E91" s="407"/>
      <c r="F91" s="405"/>
      <c r="G91" s="405"/>
      <c r="H91" s="405"/>
      <c r="I91" s="408"/>
    </row>
    <row r="92" spans="1:9" x14ac:dyDescent="0.25">
      <c r="A92" s="405"/>
      <c r="B92" s="408"/>
      <c r="C92" s="405"/>
      <c r="D92" s="405"/>
      <c r="E92" s="407"/>
      <c r="F92" s="405"/>
      <c r="G92" s="405"/>
      <c r="H92" s="405"/>
      <c r="I92" s="408"/>
    </row>
    <row r="93" spans="1:9" x14ac:dyDescent="0.25">
      <c r="A93" s="405"/>
      <c r="B93" s="408"/>
      <c r="C93" s="405"/>
      <c r="D93" s="405"/>
      <c r="E93" s="407"/>
      <c r="F93" s="405"/>
      <c r="G93" s="405"/>
      <c r="H93" s="405"/>
      <c r="I93" s="408"/>
    </row>
    <row r="94" spans="1:9" x14ac:dyDescent="0.25">
      <c r="A94" s="405"/>
      <c r="B94" s="408"/>
      <c r="C94" s="405"/>
      <c r="D94" s="405"/>
      <c r="E94" s="407"/>
      <c r="F94" s="405"/>
      <c r="G94" s="405"/>
      <c r="H94" s="405"/>
      <c r="I94" s="408"/>
    </row>
    <row r="95" spans="1:9" x14ac:dyDescent="0.25">
      <c r="A95" s="405"/>
      <c r="B95" s="408"/>
      <c r="C95" s="405"/>
      <c r="D95" s="405"/>
      <c r="E95" s="407"/>
      <c r="F95" s="405"/>
      <c r="G95" s="405"/>
      <c r="H95" s="405"/>
      <c r="I95" s="408"/>
    </row>
    <row r="96" spans="1:9" x14ac:dyDescent="0.25">
      <c r="A96" s="405"/>
      <c r="B96" s="408"/>
      <c r="C96" s="405"/>
      <c r="D96" s="405"/>
      <c r="E96" s="407"/>
      <c r="F96" s="405"/>
      <c r="G96" s="405"/>
      <c r="H96" s="405"/>
      <c r="I96" s="408"/>
    </row>
    <row r="97" spans="1:9" x14ac:dyDescent="0.25">
      <c r="A97" s="405"/>
      <c r="B97" s="408"/>
      <c r="C97" s="405"/>
      <c r="D97" s="405"/>
      <c r="E97" s="407"/>
      <c r="F97" s="405"/>
      <c r="G97" s="405"/>
      <c r="H97" s="405"/>
      <c r="I97" s="408"/>
    </row>
    <row r="98" spans="1:9" x14ac:dyDescent="0.25">
      <c r="A98" s="412"/>
      <c r="B98" s="408"/>
      <c r="C98" s="405"/>
      <c r="D98" s="405"/>
      <c r="E98" s="407"/>
      <c r="F98" s="405"/>
      <c r="G98" s="405"/>
      <c r="H98" s="405"/>
      <c r="I98" s="408"/>
    </row>
    <row r="99" spans="1:9" x14ac:dyDescent="0.25">
      <c r="A99" s="405"/>
      <c r="B99" s="408"/>
      <c r="C99" s="405"/>
      <c r="D99" s="405"/>
      <c r="E99" s="407"/>
      <c r="F99" s="405"/>
      <c r="G99" s="405"/>
      <c r="H99" s="405"/>
      <c r="I99" s="408"/>
    </row>
    <row r="100" spans="1:9" x14ac:dyDescent="0.25">
      <c r="A100" s="405"/>
      <c r="B100" s="408"/>
      <c r="C100" s="405"/>
      <c r="D100" s="405"/>
      <c r="E100" s="407"/>
      <c r="F100" s="405"/>
      <c r="G100" s="405"/>
      <c r="H100" s="405"/>
      <c r="I100" s="408"/>
    </row>
    <row r="101" spans="1:9" x14ac:dyDescent="0.25">
      <c r="A101" s="412"/>
      <c r="B101" s="414"/>
      <c r="C101" s="405"/>
      <c r="D101" s="405"/>
      <c r="E101" s="407"/>
      <c r="F101" s="405"/>
      <c r="G101" s="405"/>
      <c r="H101" s="405"/>
      <c r="I101" s="408"/>
    </row>
    <row r="102" spans="1:9" x14ac:dyDescent="0.25">
      <c r="A102" s="405"/>
      <c r="B102" s="408"/>
      <c r="C102" s="405"/>
      <c r="D102" s="405"/>
      <c r="E102" s="407"/>
      <c r="F102" s="405"/>
      <c r="G102" s="405"/>
      <c r="H102" s="405"/>
      <c r="I102" s="408"/>
    </row>
    <row r="103" spans="1:9" x14ac:dyDescent="0.25">
      <c r="A103" s="405"/>
      <c r="B103" s="408"/>
      <c r="C103" s="405"/>
      <c r="D103" s="405"/>
      <c r="E103" s="407"/>
      <c r="F103" s="405"/>
      <c r="G103" s="405"/>
      <c r="H103" s="405"/>
      <c r="I103" s="408"/>
    </row>
    <row r="104" spans="1:9" x14ac:dyDescent="0.25">
      <c r="A104" s="405"/>
      <c r="B104" s="408"/>
      <c r="C104" s="405"/>
      <c r="D104" s="405"/>
      <c r="E104" s="407"/>
      <c r="F104" s="405"/>
      <c r="G104" s="405"/>
      <c r="H104" s="405"/>
      <c r="I104" s="408"/>
    </row>
    <row r="105" spans="1:9" x14ac:dyDescent="0.25">
      <c r="A105" s="405"/>
      <c r="B105" s="408"/>
      <c r="C105" s="405"/>
      <c r="D105" s="405"/>
      <c r="E105" s="407"/>
      <c r="F105" s="405"/>
      <c r="G105" s="405"/>
      <c r="H105" s="405"/>
      <c r="I105" s="408"/>
    </row>
    <row r="106" spans="1:9" x14ac:dyDescent="0.25">
      <c r="A106" s="405"/>
      <c r="B106" s="408"/>
      <c r="C106" s="405"/>
      <c r="D106" s="405"/>
      <c r="E106" s="407"/>
      <c r="F106" s="405"/>
      <c r="G106" s="405"/>
      <c r="H106" s="405"/>
      <c r="I106" s="408"/>
    </row>
    <row r="107" spans="1:9" x14ac:dyDescent="0.25">
      <c r="A107" s="405"/>
      <c r="B107" s="408"/>
      <c r="C107" s="405"/>
      <c r="D107" s="405"/>
      <c r="E107" s="407"/>
      <c r="F107" s="405"/>
      <c r="G107" s="405"/>
      <c r="H107" s="405"/>
      <c r="I107" s="408"/>
    </row>
    <row r="108" spans="1:9" x14ac:dyDescent="0.25">
      <c r="A108" s="405"/>
      <c r="B108" s="408"/>
      <c r="C108" s="405"/>
      <c r="D108" s="405"/>
      <c r="E108" s="407"/>
      <c r="F108" s="405"/>
      <c r="G108" s="405"/>
      <c r="H108" s="405"/>
      <c r="I108" s="408"/>
    </row>
    <row r="109" spans="1:9" x14ac:dyDescent="0.25">
      <c r="A109" s="405"/>
      <c r="B109" s="408"/>
      <c r="C109" s="405"/>
      <c r="D109" s="405"/>
      <c r="E109" s="407"/>
      <c r="F109" s="405"/>
      <c r="G109" s="405"/>
      <c r="H109" s="405"/>
      <c r="I109" s="408"/>
    </row>
    <row r="110" spans="1:9" x14ac:dyDescent="0.25">
      <c r="A110" s="405"/>
      <c r="B110" s="408"/>
      <c r="C110" s="405"/>
      <c r="D110" s="405"/>
      <c r="E110" s="407"/>
      <c r="F110" s="405"/>
      <c r="G110" s="405"/>
      <c r="H110" s="405"/>
      <c r="I110" s="408"/>
    </row>
    <row r="111" spans="1:9" x14ac:dyDescent="0.25">
      <c r="A111" s="405"/>
      <c r="B111" s="408"/>
      <c r="C111" s="405"/>
      <c r="D111" s="405"/>
      <c r="E111" s="407"/>
      <c r="F111" s="405"/>
      <c r="G111" s="405"/>
      <c r="H111" s="405"/>
      <c r="I111" s="408"/>
    </row>
    <row r="112" spans="1:9" x14ac:dyDescent="0.25">
      <c r="A112" s="405"/>
      <c r="B112" s="408"/>
      <c r="C112" s="405"/>
      <c r="D112" s="405"/>
      <c r="E112" s="407"/>
      <c r="F112" s="405"/>
      <c r="G112" s="405"/>
      <c r="H112" s="405"/>
      <c r="I112" s="408"/>
    </row>
    <row r="113" spans="1:9" x14ac:dyDescent="0.25">
      <c r="A113" s="405"/>
      <c r="B113" s="408"/>
      <c r="C113" s="405"/>
      <c r="D113" s="405"/>
      <c r="E113" s="407"/>
      <c r="F113" s="405"/>
      <c r="G113" s="405"/>
      <c r="H113" s="405"/>
      <c r="I113" s="408"/>
    </row>
    <row r="114" spans="1:9" x14ac:dyDescent="0.25">
      <c r="A114" s="405"/>
      <c r="B114" s="413"/>
      <c r="C114" s="405"/>
      <c r="D114" s="405"/>
      <c r="E114" s="407"/>
      <c r="F114" s="405"/>
      <c r="G114" s="405"/>
      <c r="H114" s="405"/>
      <c r="I114" s="408"/>
    </row>
    <row r="115" spans="1:9" x14ac:dyDescent="0.25">
      <c r="A115" s="405"/>
      <c r="B115" s="408"/>
      <c r="C115" s="405"/>
      <c r="D115" s="405"/>
      <c r="E115" s="407"/>
      <c r="F115" s="405"/>
      <c r="G115" s="405"/>
      <c r="H115" s="405"/>
      <c r="I115" s="408"/>
    </row>
    <row r="116" spans="1:9" x14ac:dyDescent="0.25">
      <c r="A116" s="405"/>
      <c r="B116" s="408"/>
      <c r="C116" s="405"/>
      <c r="D116" s="405"/>
      <c r="E116" s="407"/>
      <c r="F116" s="405"/>
      <c r="G116" s="405"/>
      <c r="H116" s="405"/>
      <c r="I116" s="408"/>
    </row>
    <row r="117" spans="1:9" x14ac:dyDescent="0.25">
      <c r="A117" s="405"/>
      <c r="B117" s="408"/>
      <c r="C117" s="405"/>
      <c r="D117" s="405"/>
      <c r="E117" s="407"/>
      <c r="F117" s="405"/>
      <c r="G117" s="405"/>
      <c r="H117" s="405"/>
      <c r="I117" s="408"/>
    </row>
    <row r="118" spans="1:9" x14ac:dyDescent="0.25">
      <c r="A118" s="405"/>
      <c r="B118" s="413"/>
      <c r="C118" s="405"/>
      <c r="D118" s="405"/>
      <c r="E118" s="407"/>
      <c r="F118" s="405"/>
      <c r="G118" s="405"/>
      <c r="H118" s="405"/>
      <c r="I118" s="408"/>
    </row>
    <row r="119" spans="1:9" x14ac:dyDescent="0.25">
      <c r="A119" s="405"/>
      <c r="B119" s="408"/>
      <c r="C119" s="405"/>
      <c r="D119" s="405"/>
      <c r="E119" s="407"/>
      <c r="F119" s="405"/>
      <c r="G119" s="405"/>
      <c r="H119" s="405"/>
      <c r="I119" s="408"/>
    </row>
    <row r="120" spans="1:9" x14ac:dyDescent="0.25">
      <c r="A120" s="405"/>
      <c r="B120" s="408"/>
      <c r="C120" s="405"/>
      <c r="D120" s="405"/>
      <c r="E120" s="407"/>
      <c r="F120" s="405"/>
      <c r="G120" s="405"/>
      <c r="H120" s="405"/>
      <c r="I120" s="408"/>
    </row>
    <row r="121" spans="1:9" x14ac:dyDescent="0.25">
      <c r="A121" s="405"/>
      <c r="B121" s="408"/>
      <c r="C121" s="405"/>
      <c r="D121" s="405"/>
      <c r="E121" s="407"/>
      <c r="F121" s="405"/>
      <c r="G121" s="405"/>
      <c r="H121" s="405"/>
      <c r="I121" s="408"/>
    </row>
    <row r="122" spans="1:9" x14ac:dyDescent="0.25">
      <c r="A122" s="405"/>
      <c r="B122" s="408"/>
      <c r="C122" s="405"/>
      <c r="D122" s="405"/>
      <c r="E122" s="407"/>
      <c r="F122" s="405"/>
      <c r="G122" s="405"/>
      <c r="H122" s="405"/>
      <c r="I122" s="408"/>
    </row>
    <row r="123" spans="1:9" x14ac:dyDescent="0.25">
      <c r="A123" s="405"/>
      <c r="B123" s="408"/>
      <c r="C123" s="405"/>
      <c r="D123" s="405"/>
      <c r="E123" s="407"/>
      <c r="F123" s="405"/>
      <c r="G123" s="405"/>
      <c r="H123" s="405"/>
      <c r="I123" s="408"/>
    </row>
    <row r="124" spans="1:9" x14ac:dyDescent="0.25">
      <c r="A124" s="405"/>
      <c r="B124" s="408"/>
      <c r="C124" s="405"/>
      <c r="D124" s="405"/>
      <c r="E124" s="407"/>
      <c r="F124" s="405"/>
      <c r="G124" s="405"/>
      <c r="H124" s="405"/>
      <c r="I124" s="408"/>
    </row>
    <row r="125" spans="1:9" x14ac:dyDescent="0.25">
      <c r="A125" s="405"/>
      <c r="B125" s="408"/>
      <c r="C125" s="405"/>
      <c r="D125" s="405"/>
      <c r="E125" s="407"/>
      <c r="F125" s="405"/>
      <c r="G125" s="405"/>
      <c r="H125" s="405"/>
      <c r="I125" s="408"/>
    </row>
    <row r="126" spans="1:9" x14ac:dyDescent="0.25">
      <c r="A126" s="405"/>
      <c r="B126" s="408"/>
      <c r="C126" s="405"/>
      <c r="D126" s="405"/>
      <c r="E126" s="407"/>
      <c r="F126" s="405"/>
      <c r="G126" s="405"/>
      <c r="H126" s="405"/>
      <c r="I126" s="408"/>
    </row>
    <row r="127" spans="1:9" x14ac:dyDescent="0.25">
      <c r="A127" s="405"/>
      <c r="B127" s="408"/>
      <c r="C127" s="405"/>
      <c r="D127" s="405"/>
      <c r="E127" s="407"/>
      <c r="F127" s="405"/>
      <c r="G127" s="405"/>
      <c r="H127" s="405"/>
      <c r="I127" s="408"/>
    </row>
    <row r="128" spans="1:9" x14ac:dyDescent="0.25">
      <c r="A128" s="405"/>
      <c r="B128" s="408"/>
      <c r="C128" s="405"/>
      <c r="D128" s="405"/>
      <c r="E128" s="407"/>
      <c r="F128" s="405"/>
      <c r="G128" s="405"/>
      <c r="H128" s="405"/>
      <c r="I128" s="408"/>
    </row>
    <row r="129" spans="1:9" x14ac:dyDescent="0.25">
      <c r="A129" s="405"/>
      <c r="B129" s="408"/>
      <c r="C129" s="405"/>
      <c r="D129" s="405"/>
      <c r="E129" s="407"/>
      <c r="F129" s="405"/>
      <c r="G129" s="405"/>
      <c r="H129" s="405"/>
      <c r="I129" s="408"/>
    </row>
    <row r="130" spans="1:9" x14ac:dyDescent="0.25">
      <c r="A130" s="405"/>
      <c r="B130" s="408"/>
      <c r="C130" s="405"/>
      <c r="D130" s="405"/>
      <c r="E130" s="407"/>
      <c r="F130" s="405"/>
      <c r="G130" s="405"/>
      <c r="H130" s="405"/>
      <c r="I130" s="408"/>
    </row>
    <row r="131" spans="1:9" x14ac:dyDescent="0.25">
      <c r="A131" s="405"/>
      <c r="B131" s="408"/>
      <c r="C131" s="405"/>
      <c r="D131" s="405"/>
      <c r="E131" s="407"/>
      <c r="F131" s="405"/>
      <c r="G131" s="405"/>
      <c r="H131" s="405"/>
      <c r="I131" s="408"/>
    </row>
    <row r="132" spans="1:9" x14ac:dyDescent="0.25">
      <c r="A132" s="412"/>
      <c r="B132" s="415"/>
      <c r="C132" s="405"/>
      <c r="D132" s="405"/>
      <c r="E132" s="407"/>
      <c r="F132" s="405"/>
      <c r="G132" s="405"/>
      <c r="H132" s="405"/>
      <c r="I132" s="408"/>
    </row>
    <row r="133" spans="1:9" x14ac:dyDescent="0.25">
      <c r="A133" s="405"/>
      <c r="B133" s="408"/>
      <c r="C133" s="405"/>
      <c r="D133" s="405"/>
      <c r="E133" s="407"/>
      <c r="F133" s="405"/>
      <c r="G133" s="405"/>
      <c r="H133" s="405"/>
      <c r="I133" s="408"/>
    </row>
    <row r="134" spans="1:9" x14ac:dyDescent="0.25">
      <c r="A134" s="412"/>
      <c r="B134" s="408"/>
      <c r="C134" s="405"/>
      <c r="D134" s="405"/>
      <c r="E134" s="407"/>
      <c r="F134" s="405"/>
      <c r="G134" s="405"/>
      <c r="H134" s="405"/>
      <c r="I134" s="408"/>
    </row>
    <row r="135" spans="1:9" x14ac:dyDescent="0.25">
      <c r="A135" s="405"/>
      <c r="B135" s="408"/>
      <c r="C135" s="405"/>
      <c r="D135" s="405"/>
      <c r="E135" s="407"/>
      <c r="F135" s="405"/>
      <c r="G135" s="405"/>
      <c r="H135" s="405"/>
      <c r="I135" s="408"/>
    </row>
    <row r="136" spans="1:9" x14ac:dyDescent="0.25">
      <c r="A136" s="405"/>
      <c r="B136" s="408"/>
      <c r="C136" s="405"/>
      <c r="D136" s="405"/>
      <c r="E136" s="407"/>
      <c r="F136" s="405"/>
      <c r="G136" s="405"/>
      <c r="H136" s="405"/>
      <c r="I136" s="408"/>
    </row>
    <row r="137" spans="1:9" x14ac:dyDescent="0.25">
      <c r="A137" s="405"/>
      <c r="B137" s="408"/>
      <c r="C137" s="405"/>
      <c r="D137" s="405"/>
      <c r="E137" s="407"/>
      <c r="F137" s="405"/>
      <c r="G137" s="405"/>
      <c r="H137" s="405"/>
      <c r="I137" s="408"/>
    </row>
    <row r="138" spans="1:9" x14ac:dyDescent="0.25">
      <c r="A138" s="405"/>
      <c r="B138" s="408"/>
      <c r="C138" s="405"/>
      <c r="D138" s="405"/>
      <c r="E138" s="407"/>
      <c r="F138" s="405"/>
      <c r="G138" s="405"/>
      <c r="H138" s="405"/>
      <c r="I138" s="408"/>
    </row>
    <row r="139" spans="1:9" x14ac:dyDescent="0.25">
      <c r="A139" s="405"/>
      <c r="B139" s="408"/>
      <c r="C139" s="405"/>
      <c r="D139" s="405"/>
      <c r="E139" s="407"/>
      <c r="F139" s="405"/>
      <c r="G139" s="405"/>
      <c r="H139" s="405"/>
      <c r="I139" s="408"/>
    </row>
    <row r="140" spans="1:9" x14ac:dyDescent="0.25">
      <c r="A140" s="405"/>
      <c r="B140" s="408"/>
      <c r="C140" s="405"/>
      <c r="D140" s="405"/>
      <c r="E140" s="407"/>
      <c r="F140" s="405"/>
      <c r="G140" s="405"/>
      <c r="H140" s="405"/>
      <c r="I140" s="408"/>
    </row>
    <row r="141" spans="1:9" x14ac:dyDescent="0.25">
      <c r="A141" s="405"/>
      <c r="B141" s="408"/>
      <c r="C141" s="405"/>
      <c r="D141" s="405"/>
      <c r="E141" s="407"/>
      <c r="F141" s="405"/>
      <c r="G141" s="405"/>
      <c r="H141" s="405"/>
      <c r="I141" s="408"/>
    </row>
    <row r="142" spans="1:9" x14ac:dyDescent="0.25">
      <c r="A142" s="409"/>
      <c r="B142" s="413"/>
      <c r="C142" s="405"/>
      <c r="D142" s="405"/>
      <c r="E142" s="407"/>
      <c r="F142" s="405"/>
      <c r="G142" s="405"/>
      <c r="H142" s="405"/>
      <c r="I142" s="408"/>
    </row>
    <row r="143" spans="1:9" x14ac:dyDescent="0.25">
      <c r="A143" s="405"/>
      <c r="B143" s="408"/>
      <c r="C143" s="405"/>
      <c r="D143" s="405"/>
      <c r="E143" s="407"/>
      <c r="F143" s="405"/>
      <c r="G143" s="405"/>
      <c r="H143" s="405"/>
      <c r="I143" s="408"/>
    </row>
    <row r="144" spans="1:9" x14ac:dyDescent="0.25">
      <c r="A144" s="405"/>
      <c r="B144" s="408"/>
      <c r="C144" s="405"/>
      <c r="D144" s="405"/>
      <c r="E144" s="407"/>
      <c r="F144" s="405"/>
      <c r="G144" s="405"/>
      <c r="H144" s="405"/>
      <c r="I144" s="408"/>
    </row>
    <row r="145" spans="1:9" x14ac:dyDescent="0.25">
      <c r="A145" s="405"/>
      <c r="B145" s="408"/>
      <c r="C145" s="405"/>
      <c r="D145" s="405"/>
      <c r="E145" s="407"/>
      <c r="F145" s="405"/>
      <c r="G145" s="405"/>
      <c r="H145" s="405"/>
      <c r="I145" s="408"/>
    </row>
    <row r="146" spans="1:9" x14ac:dyDescent="0.25">
      <c r="A146" s="405"/>
      <c r="B146" s="408"/>
      <c r="C146" s="405"/>
      <c r="D146" s="405"/>
      <c r="E146" s="407"/>
      <c r="F146" s="405"/>
      <c r="G146" s="405"/>
      <c r="H146" s="405"/>
      <c r="I146" s="408"/>
    </row>
    <row r="147" spans="1:9" x14ac:dyDescent="0.25">
      <c r="A147" s="405"/>
      <c r="B147" s="408"/>
      <c r="C147" s="405"/>
      <c r="D147" s="405"/>
      <c r="E147" s="407"/>
      <c r="F147" s="405"/>
      <c r="G147" s="405"/>
      <c r="H147" s="405"/>
      <c r="I147" s="408"/>
    </row>
    <row r="148" spans="1:9" x14ac:dyDescent="0.25">
      <c r="A148" s="405"/>
      <c r="B148" s="408"/>
      <c r="C148" s="405"/>
      <c r="D148" s="405"/>
      <c r="E148" s="407"/>
      <c r="F148" s="405"/>
      <c r="G148" s="405"/>
      <c r="H148" s="405"/>
      <c r="I148" s="408"/>
    </row>
    <row r="149" spans="1:9" x14ac:dyDescent="0.25">
      <c r="A149" s="405"/>
      <c r="B149" s="408"/>
      <c r="C149" s="405"/>
      <c r="D149" s="405"/>
      <c r="E149" s="407"/>
      <c r="F149" s="405"/>
      <c r="G149" s="405"/>
      <c r="H149" s="405"/>
      <c r="I149" s="408"/>
    </row>
    <row r="150" spans="1:9" x14ac:dyDescent="0.25">
      <c r="A150" s="405"/>
      <c r="B150" s="408"/>
      <c r="C150" s="405"/>
      <c r="D150" s="405"/>
      <c r="E150" s="407"/>
      <c r="F150" s="405"/>
      <c r="G150" s="405"/>
      <c r="H150" s="405"/>
      <c r="I150" s="408"/>
    </row>
    <row r="151" spans="1:9" x14ac:dyDescent="0.25">
      <c r="A151" s="405"/>
      <c r="B151" s="408"/>
      <c r="C151" s="405"/>
      <c r="D151" s="405"/>
      <c r="E151" s="407"/>
      <c r="F151" s="405"/>
      <c r="G151" s="405"/>
      <c r="H151" s="405"/>
      <c r="I151" s="408"/>
    </row>
    <row r="152" spans="1:9" x14ac:dyDescent="0.25">
      <c r="A152" s="405"/>
      <c r="B152" s="408"/>
      <c r="C152" s="405"/>
      <c r="D152" s="405"/>
      <c r="E152" s="407"/>
      <c r="F152" s="405"/>
      <c r="G152" s="405"/>
      <c r="H152" s="405"/>
      <c r="I152" s="408"/>
    </row>
    <row r="153" spans="1:9" x14ac:dyDescent="0.25">
      <c r="A153" s="405"/>
      <c r="B153" s="408"/>
      <c r="C153" s="405"/>
      <c r="D153" s="405"/>
      <c r="E153" s="407"/>
      <c r="F153" s="405"/>
      <c r="G153" s="405"/>
      <c r="H153" s="405"/>
      <c r="I153" s="408"/>
    </row>
    <row r="154" spans="1:9" x14ac:dyDescent="0.25">
      <c r="A154" s="405"/>
      <c r="B154" s="408"/>
      <c r="C154" s="405"/>
      <c r="D154" s="405"/>
      <c r="E154" s="407"/>
      <c r="F154" s="405"/>
      <c r="G154" s="405"/>
      <c r="H154" s="405"/>
      <c r="I154" s="408"/>
    </row>
    <row r="155" spans="1:9" x14ac:dyDescent="0.25">
      <c r="A155" s="405"/>
      <c r="B155" s="408"/>
      <c r="C155" s="405"/>
      <c r="D155" s="405"/>
      <c r="E155" s="407"/>
      <c r="F155" s="405"/>
      <c r="G155" s="405"/>
      <c r="H155" s="405"/>
      <c r="I155" s="408"/>
    </row>
    <row r="156" spans="1:9" x14ac:dyDescent="0.25">
      <c r="A156" s="405"/>
      <c r="B156" s="408"/>
      <c r="C156" s="405"/>
      <c r="D156" s="405"/>
      <c r="E156" s="407"/>
      <c r="F156" s="405"/>
      <c r="G156" s="405"/>
      <c r="H156" s="405"/>
      <c r="I156" s="408"/>
    </row>
    <row r="157" spans="1:9" x14ac:dyDescent="0.25">
      <c r="A157" s="405"/>
      <c r="B157" s="408"/>
      <c r="C157" s="405"/>
      <c r="D157" s="405"/>
      <c r="E157" s="407"/>
      <c r="F157" s="405"/>
      <c r="G157" s="405"/>
      <c r="H157" s="405"/>
      <c r="I157" s="408"/>
    </row>
    <row r="158" spans="1:9" x14ac:dyDescent="0.25">
      <c r="A158" s="405"/>
      <c r="B158" s="408"/>
      <c r="C158" s="405"/>
      <c r="D158" s="405"/>
      <c r="E158" s="407"/>
      <c r="F158" s="405"/>
      <c r="G158" s="405"/>
      <c r="H158" s="405"/>
      <c r="I158" s="408"/>
    </row>
    <row r="159" spans="1:9" x14ac:dyDescent="0.25">
      <c r="A159" s="405"/>
      <c r="B159" s="408"/>
      <c r="C159" s="405"/>
      <c r="D159" s="405"/>
      <c r="E159" s="407"/>
      <c r="F159" s="405"/>
      <c r="G159" s="405"/>
      <c r="H159" s="405"/>
      <c r="I159" s="408"/>
    </row>
    <row r="160" spans="1:9" x14ac:dyDescent="0.25">
      <c r="A160" s="405"/>
      <c r="B160" s="408"/>
      <c r="C160" s="405"/>
      <c r="D160" s="405"/>
      <c r="E160" s="407"/>
      <c r="F160" s="405"/>
      <c r="G160" s="405"/>
      <c r="H160" s="405"/>
      <c r="I160" s="408"/>
    </row>
    <row r="161" spans="1:9" x14ac:dyDescent="0.25">
      <c r="A161" s="405"/>
      <c r="B161" s="408"/>
      <c r="C161" s="405"/>
      <c r="D161" s="405"/>
      <c r="E161" s="407"/>
      <c r="F161" s="405"/>
      <c r="G161" s="405"/>
      <c r="H161" s="405"/>
      <c r="I161" s="408"/>
    </row>
    <row r="162" spans="1:9" x14ac:dyDescent="0.25">
      <c r="A162" s="405"/>
      <c r="B162" s="408"/>
      <c r="C162" s="405"/>
      <c r="D162" s="405"/>
      <c r="E162" s="407"/>
      <c r="F162" s="405"/>
      <c r="G162" s="405"/>
      <c r="H162" s="405"/>
      <c r="I162" s="408"/>
    </row>
    <row r="163" spans="1:9" x14ac:dyDescent="0.25">
      <c r="A163" s="405"/>
      <c r="B163" s="408"/>
      <c r="C163" s="405"/>
      <c r="D163" s="405"/>
      <c r="E163" s="407"/>
      <c r="F163" s="405"/>
      <c r="G163" s="405"/>
      <c r="H163" s="405"/>
      <c r="I163" s="408"/>
    </row>
    <row r="164" spans="1:9" x14ac:dyDescent="0.25">
      <c r="A164" s="405"/>
      <c r="B164" s="408"/>
      <c r="C164" s="405"/>
      <c r="D164" s="405"/>
      <c r="E164" s="407"/>
      <c r="F164" s="405"/>
      <c r="G164" s="405"/>
      <c r="H164" s="405"/>
      <c r="I164" s="408"/>
    </row>
    <row r="165" spans="1:9" x14ac:dyDescent="0.25">
      <c r="A165" s="405"/>
      <c r="B165" s="408"/>
      <c r="C165" s="405"/>
      <c r="D165" s="405"/>
      <c r="E165" s="407"/>
      <c r="F165" s="405"/>
      <c r="G165" s="405"/>
      <c r="H165" s="405"/>
      <c r="I165" s="408"/>
    </row>
    <row r="166" spans="1:9" x14ac:dyDescent="0.25">
      <c r="A166" s="405"/>
      <c r="B166" s="408"/>
      <c r="C166" s="405"/>
      <c r="D166" s="405"/>
      <c r="E166" s="407"/>
      <c r="F166" s="405"/>
      <c r="G166" s="405"/>
      <c r="H166" s="405"/>
      <c r="I166" s="408"/>
    </row>
    <row r="167" spans="1:9" x14ac:dyDescent="0.25">
      <c r="A167" s="405"/>
      <c r="B167" s="408"/>
      <c r="C167" s="405"/>
      <c r="D167" s="405"/>
      <c r="E167" s="407"/>
      <c r="F167" s="405"/>
      <c r="G167" s="405"/>
      <c r="H167" s="405"/>
      <c r="I167" s="408"/>
    </row>
    <row r="168" spans="1:9" x14ac:dyDescent="0.25">
      <c r="A168" s="405"/>
      <c r="B168" s="408"/>
      <c r="C168" s="405"/>
      <c r="D168" s="405"/>
      <c r="E168" s="407"/>
      <c r="F168" s="405"/>
      <c r="G168" s="405"/>
      <c r="H168" s="405"/>
      <c r="I168" s="408"/>
    </row>
    <row r="169" spans="1:9" x14ac:dyDescent="0.25">
      <c r="A169" s="405"/>
      <c r="B169" s="408"/>
      <c r="C169" s="405"/>
      <c r="D169" s="405"/>
      <c r="E169" s="407"/>
      <c r="F169" s="405"/>
      <c r="G169" s="405"/>
      <c r="H169" s="405"/>
      <c r="I169" s="408"/>
    </row>
    <row r="170" spans="1:9" x14ac:dyDescent="0.25">
      <c r="A170" s="405"/>
      <c r="B170" s="408"/>
      <c r="C170" s="405"/>
      <c r="D170" s="405"/>
      <c r="E170" s="407"/>
      <c r="F170" s="405"/>
      <c r="G170" s="405"/>
      <c r="H170" s="405"/>
      <c r="I170" s="408"/>
    </row>
    <row r="171" spans="1:9" x14ac:dyDescent="0.25">
      <c r="A171" s="405"/>
      <c r="B171" s="408"/>
      <c r="C171" s="405"/>
      <c r="D171" s="405"/>
      <c r="E171" s="407"/>
      <c r="F171" s="405"/>
      <c r="G171" s="405"/>
      <c r="H171" s="405"/>
      <c r="I171" s="408"/>
    </row>
    <row r="172" spans="1:9" x14ac:dyDescent="0.25">
      <c r="A172" s="405"/>
      <c r="B172" s="408"/>
      <c r="C172" s="405"/>
      <c r="D172" s="405"/>
      <c r="E172" s="407"/>
      <c r="F172" s="405"/>
      <c r="G172" s="405"/>
      <c r="H172" s="405"/>
      <c r="I172" s="408"/>
    </row>
    <row r="173" spans="1:9" x14ac:dyDescent="0.25">
      <c r="A173" s="405"/>
      <c r="B173" s="408"/>
      <c r="C173" s="405"/>
      <c r="D173" s="405"/>
      <c r="E173" s="407"/>
      <c r="F173" s="405"/>
      <c r="G173" s="405"/>
      <c r="H173" s="405"/>
      <c r="I173" s="408"/>
    </row>
    <row r="174" spans="1:9" x14ac:dyDescent="0.25">
      <c r="A174" s="238" t="s">
        <v>250</v>
      </c>
      <c r="B174" s="261"/>
      <c r="C174" s="238"/>
      <c r="D174" s="238"/>
      <c r="E174" s="282"/>
      <c r="F174" s="238"/>
      <c r="G174" s="238"/>
      <c r="H174" s="238"/>
      <c r="I174" s="261" t="s">
        <v>251</v>
      </c>
    </row>
  </sheetData>
  <sortState ref="A2:G147">
    <sortCondition ref="B2:B147"/>
  </sortState>
  <dataValidations count="2">
    <dataValidation type="list" allowBlank="1" showInputMessage="1" showErrorMessage="1" sqref="E174:E1048576">
      <formula1>$E$2:$E$3</formula1>
    </dataValidation>
    <dataValidation type="list" allowBlank="1" showInputMessage="1" showErrorMessage="1" sqref="F174:H1048576">
      <formula1>$C$2:$C$8</formula1>
    </dataValidation>
  </dataValidations>
  <pageMargins left="0.7" right="0.7" top="0.75" bottom="0.75" header="0.3" footer="0.3"/>
  <pageSetup scale="83" fitToHeight="0" orientation="portrait" verticalDpi="300" r:id="rId1"/>
  <headerFooter>
    <oddFooter>&amp;R&amp;"-,Italic"Report Date: &amp;D&amp;T</oddFooter>
  </headerFooter>
  <extLst>
    <ext xmlns:x14="http://schemas.microsoft.com/office/spreadsheetml/2009/9/main" uri="{CCE6A557-97BC-4b89-ADB6-D9C93CAAB3DF}">
      <x14:dataValidations xmlns:xm="http://schemas.microsoft.com/office/excel/2006/main" count="7">
        <x14:dataValidation type="list" allowBlank="1" showInputMessage="1" showErrorMessage="1">
          <x14:formula1>
            <xm:f>'Do Not Use'!$A$2:$A$3</xm:f>
          </x14:formula1>
          <xm:sqref>C2:C74 C92:C1048576 C76:C90</xm:sqref>
        </x14:dataValidation>
        <x14:dataValidation type="list" allowBlank="1" showInputMessage="1" showErrorMessage="1">
          <x14:formula1>
            <xm:f>'P:\CBCS\CFS DARES PDG Supplement\Data\Clifton NJ\Users\courtney\Downloads\Users\veguilla\AppData\Local\Microsoft\Windows\Temporary Internet Files\Content.IE5\7RVWHRPL\BIR\[BIR with Ratios Test Data.xlsx]Do Not Use'!#REF!</xm:f>
          </x14:formula1>
          <xm:sqref>C75 C91</xm:sqref>
        </x14:dataValidation>
        <x14:dataValidation type="list" allowBlank="1" showInputMessage="1" showErrorMessage="1">
          <x14:formula1>
            <xm:f>'Do Not Use'!$B$2:$B$3</xm:f>
          </x14:formula1>
          <xm:sqref>D2:D1048576</xm:sqref>
        </x14:dataValidation>
        <x14:dataValidation type="list" allowBlank="1" showInputMessage="1" showErrorMessage="1">
          <x14:formula1>
            <xm:f>'Do Not Use'!$C$2:$C$3</xm:f>
          </x14:formula1>
          <xm:sqref>E2:E173</xm:sqref>
        </x14:dataValidation>
        <x14:dataValidation type="list" allowBlank="1" showInputMessage="1" showErrorMessage="1">
          <x14:formula1>
            <xm:f>'Do Not Use'!$E$2:$E$7</xm:f>
          </x14:formula1>
          <xm:sqref>G2:G173</xm:sqref>
        </x14:dataValidation>
        <x14:dataValidation type="list" allowBlank="1" showInputMessage="1" showErrorMessage="1">
          <x14:formula1>
            <xm:f>'Do Not Use'!$D$2:$D$3</xm:f>
          </x14:formula1>
          <xm:sqref>F2:F173</xm:sqref>
        </x14:dataValidation>
        <x14:dataValidation type="list" allowBlank="1" showInputMessage="1" showErrorMessage="1">
          <x14:formula1>
            <xm:f>'Do Not Use'!$F$2:$F$3</xm:f>
          </x14:formula1>
          <xm:sqref>H2:H173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9999"/>
  </sheetPr>
  <dimension ref="A1:AA2001"/>
  <sheetViews>
    <sheetView showRowColHeaders="0" zoomScaleNormal="100" workbookViewId="0">
      <pane ySplit="1" topLeftCell="A2" activePane="bottomLeft" state="frozen"/>
      <selection pane="bottomLeft" activeCell="A2" sqref="A2"/>
    </sheetView>
  </sheetViews>
  <sheetFormatPr defaultColWidth="9.140625" defaultRowHeight="15" x14ac:dyDescent="0.25"/>
  <cols>
    <col min="1" max="1" width="12.42578125" style="1" bestFit="1" customWidth="1"/>
    <col min="2" max="2" width="7.85546875" style="11" bestFit="1" customWidth="1"/>
    <col min="3" max="3" width="10.85546875" style="243" bestFit="1" customWidth="1"/>
    <col min="4" max="4" width="10.7109375" style="12" bestFit="1" customWidth="1"/>
    <col min="5" max="5" width="11.5703125" style="13" bestFit="1" customWidth="1"/>
    <col min="6" max="6" width="34.5703125" style="11" bestFit="1" customWidth="1"/>
    <col min="7" max="7" width="27.5703125" style="11" bestFit="1" customWidth="1"/>
    <col min="8" max="8" width="27.140625" style="11" bestFit="1" customWidth="1"/>
    <col min="9" max="9" width="28" style="11" bestFit="1" customWidth="1"/>
    <col min="10" max="10" width="54.140625" style="11" bestFit="1" customWidth="1"/>
    <col min="11" max="11" width="39.42578125" style="11" bestFit="1" customWidth="1"/>
    <col min="12" max="12" width="57" style="11" bestFit="1" customWidth="1"/>
    <col min="13" max="15" width="11" style="1" hidden="1" customWidth="1"/>
    <col min="16" max="16" width="27.140625" style="1" hidden="1" customWidth="1"/>
    <col min="17" max="17" width="11" style="1" hidden="1" customWidth="1"/>
    <col min="18" max="18" width="16.85546875" style="1" hidden="1" customWidth="1"/>
    <col min="19" max="19" width="9.140625" style="1" hidden="1" customWidth="1"/>
    <col min="20" max="20" width="11.28515625" style="1" hidden="1" customWidth="1"/>
    <col min="21" max="22" width="9.85546875" style="1" hidden="1" customWidth="1"/>
    <col min="23" max="23" width="9.5703125" style="1" hidden="1" customWidth="1"/>
    <col min="24" max="25" width="14.7109375" style="1" hidden="1" customWidth="1"/>
    <col min="26" max="26" width="9.140625" style="1" hidden="1" customWidth="1"/>
    <col min="27" max="16384" width="9.140625" style="1"/>
  </cols>
  <sheetData>
    <row r="1" spans="1:27" x14ac:dyDescent="0.25">
      <c r="A1" s="7" t="s">
        <v>3</v>
      </c>
      <c r="B1" s="345" t="s">
        <v>17</v>
      </c>
      <c r="C1" s="241" t="s">
        <v>21</v>
      </c>
      <c r="D1" s="8" t="s">
        <v>22</v>
      </c>
      <c r="E1" s="9" t="s">
        <v>23</v>
      </c>
      <c r="F1" s="7" t="s">
        <v>24</v>
      </c>
      <c r="G1" s="7" t="s">
        <v>25</v>
      </c>
      <c r="H1" s="7" t="s">
        <v>26</v>
      </c>
      <c r="I1" s="7" t="s">
        <v>27</v>
      </c>
      <c r="J1" s="7" t="s">
        <v>248</v>
      </c>
      <c r="K1" s="7" t="s">
        <v>249</v>
      </c>
      <c r="L1" s="108" t="s">
        <v>64</v>
      </c>
      <c r="M1" s="108" t="s">
        <v>18</v>
      </c>
      <c r="N1" s="108" t="s">
        <v>268</v>
      </c>
      <c r="O1" s="108" t="s">
        <v>308</v>
      </c>
      <c r="P1" s="108" t="s">
        <v>317</v>
      </c>
      <c r="Q1" s="108" t="s">
        <v>252</v>
      </c>
      <c r="R1" s="108" t="s">
        <v>338</v>
      </c>
      <c r="S1" s="108" t="s">
        <v>23</v>
      </c>
      <c r="T1" s="380" t="s">
        <v>371</v>
      </c>
      <c r="U1" s="380" t="s">
        <v>372</v>
      </c>
      <c r="V1" s="381" t="s">
        <v>376</v>
      </c>
      <c r="W1" s="380" t="s">
        <v>373</v>
      </c>
      <c r="X1" s="380" t="s">
        <v>374</v>
      </c>
      <c r="Y1" s="381" t="s">
        <v>377</v>
      </c>
      <c r="Z1" s="381" t="s">
        <v>375</v>
      </c>
      <c r="AA1"/>
    </row>
    <row r="2" spans="1:27" x14ac:dyDescent="0.25">
      <c r="A2" s="376"/>
      <c r="B2" s="377"/>
      <c r="C2" s="378"/>
      <c r="D2" s="434"/>
      <c r="E2" s="379"/>
      <c r="F2" s="377"/>
      <c r="G2" s="377"/>
      <c r="H2" s="377"/>
      <c r="I2" s="377"/>
      <c r="J2" s="377"/>
      <c r="K2" s="377"/>
      <c r="L2" s="377"/>
      <c r="M2" s="1" t="e">
        <f>INDEX('Child Enrollment'!$C$2:$C$173,MATCH('BIR Data Entry'!B2,'Child Enrollment'!$B$2:$B$173,0))</f>
        <v>#N/A</v>
      </c>
      <c r="N2" s="1" t="e">
        <f>INDEX('Child Enrollment'!$D$2:$D$173,MATCH('BIR Data Entry'!B2,'Child Enrollment'!$B$2:$B$173,0))</f>
        <v>#N/A</v>
      </c>
      <c r="O2" s="1" t="e">
        <f>INDEX('Child Enrollment'!$E$2:$E$173,MATCH('BIR Data Entry'!B2,'Child Enrollment'!$B$2:$B$173,0))</f>
        <v>#N/A</v>
      </c>
      <c r="P2" s="1" t="e">
        <f>INDEX('Child Enrollment'!$F$2:$F$173,MATCH('BIR Data Entry'!B2,'Child Enrollment'!$B$2:$B$173,0))</f>
        <v>#N/A</v>
      </c>
      <c r="Q2" s="1" t="e">
        <f>INDEX('Child Enrollment'!$G$2:$G$173,MATCH('BIR Data Entry'!B2,'Child Enrollment'!$B$2:$B$173,0))</f>
        <v>#N/A</v>
      </c>
      <c r="R2" s="1" t="e">
        <f>INDEX('Child Enrollment'!$H$2:$H$173,MATCH('BIR Data Entry'!B2,'Child Enrollment'!$B$2:$B$173,0))</f>
        <v>#N/A</v>
      </c>
      <c r="S2" s="343" t="str">
        <f>IF(E2&gt;0,MROUND(E2,"0:30"),"")</f>
        <v/>
      </c>
      <c r="T2" s="169">
        <f>IF(J2='Do Not Use'!$L$15,1,0)</f>
        <v>0</v>
      </c>
      <c r="U2" s="169">
        <f>IF(K2='Do Not Use'!$M$14,1,0)</f>
        <v>0</v>
      </c>
      <c r="V2" s="169">
        <f>SUM(T2:U2)</f>
        <v>0</v>
      </c>
      <c r="W2" s="169">
        <f>IF(K2='Do Not Use'!$M$10,1,0)</f>
        <v>0</v>
      </c>
      <c r="X2" s="169">
        <f>IF(K2='Do Not Use'!$M$11,1,0)</f>
        <v>0</v>
      </c>
      <c r="Y2" s="169">
        <f>SUM(W2:X2)</f>
        <v>0</v>
      </c>
      <c r="Z2" s="169">
        <f>IF(K2='Do Not Use'!$M$5,1,0)</f>
        <v>0</v>
      </c>
    </row>
    <row r="3" spans="1:27" x14ac:dyDescent="0.25">
      <c r="A3" s="376"/>
      <c r="B3" s="377"/>
      <c r="C3" s="378"/>
      <c r="D3" s="434"/>
      <c r="E3" s="379"/>
      <c r="F3" s="377"/>
      <c r="G3" s="377"/>
      <c r="H3" s="377"/>
      <c r="I3" s="377"/>
      <c r="J3" s="377"/>
      <c r="K3" s="377"/>
      <c r="L3" s="377"/>
      <c r="M3" s="1" t="e">
        <f>INDEX('Child Enrollment'!$C$2:$C$173,MATCH('BIR Data Entry'!B3,'Child Enrollment'!$B$2:$B$173,0))</f>
        <v>#N/A</v>
      </c>
      <c r="N3" s="1" t="e">
        <f>INDEX('Child Enrollment'!$D$2:$D$173,MATCH('BIR Data Entry'!B3,'Child Enrollment'!$B$2:$B$173,0))</f>
        <v>#N/A</v>
      </c>
      <c r="O3" s="1" t="e">
        <f>INDEX('Child Enrollment'!$E$2:$E$173,MATCH('BIR Data Entry'!B3,'Child Enrollment'!$B$2:$B$173,0))</f>
        <v>#N/A</v>
      </c>
      <c r="P3" s="1" t="e">
        <f>INDEX('Child Enrollment'!$F$2:$F$173,MATCH('BIR Data Entry'!B3,'Child Enrollment'!$B$2:$B$173,0))</f>
        <v>#N/A</v>
      </c>
      <c r="Q3" s="1" t="e">
        <f>INDEX('Child Enrollment'!$G$2:$G$173,MATCH('BIR Data Entry'!B3,'Child Enrollment'!$B$2:$B$173,0))</f>
        <v>#N/A</v>
      </c>
      <c r="R3" s="1" t="e">
        <f>INDEX('Child Enrollment'!$H$2:$H$173,MATCH('BIR Data Entry'!B3,'Child Enrollment'!$B$2:$B$173,0))</f>
        <v>#N/A</v>
      </c>
      <c r="S3" s="343" t="str">
        <f t="shared" ref="S3:S66" si="0">IF(E3&gt;0,MROUND(E3,"0:30"),"")</f>
        <v/>
      </c>
      <c r="T3" s="169">
        <f>IF(J3='Do Not Use'!$L$15,1,0)</f>
        <v>0</v>
      </c>
      <c r="U3" s="169">
        <f>IF(K3='Do Not Use'!$M$14,1,0)</f>
        <v>0</v>
      </c>
      <c r="V3" s="169">
        <f t="shared" ref="V3:V66" si="1">SUM(T3:U3)</f>
        <v>0</v>
      </c>
      <c r="W3" s="169">
        <f>IF(K3='Do Not Use'!$M$10,1,0)</f>
        <v>0</v>
      </c>
      <c r="X3" s="169">
        <f>IF(K3='Do Not Use'!$M$11,1,0)</f>
        <v>0</v>
      </c>
      <c r="Y3" s="169">
        <f t="shared" ref="Y3:Y66" si="2">SUM(W3:X3)</f>
        <v>0</v>
      </c>
      <c r="Z3" s="169">
        <f>IF(K3='Do Not Use'!$M$5,1,0)</f>
        <v>0</v>
      </c>
    </row>
    <row r="4" spans="1:27" x14ac:dyDescent="0.25">
      <c r="A4" s="376"/>
      <c r="B4" s="377"/>
      <c r="C4" s="378"/>
      <c r="D4" s="434"/>
      <c r="E4" s="379"/>
      <c r="F4" s="377"/>
      <c r="G4" s="377"/>
      <c r="H4" s="377"/>
      <c r="I4" s="377"/>
      <c r="J4" s="377"/>
      <c r="K4" s="377"/>
      <c r="L4" s="377"/>
      <c r="M4" s="1" t="e">
        <f>INDEX('Child Enrollment'!$C$2:$C$173,MATCH('BIR Data Entry'!B4,'Child Enrollment'!$B$2:$B$173,0))</f>
        <v>#N/A</v>
      </c>
      <c r="N4" s="1" t="e">
        <f>INDEX('Child Enrollment'!$D$2:$D$173,MATCH('BIR Data Entry'!B4,'Child Enrollment'!$B$2:$B$173,0))</f>
        <v>#N/A</v>
      </c>
      <c r="O4" s="1" t="e">
        <f>INDEX('Child Enrollment'!$E$2:$E$173,MATCH('BIR Data Entry'!B4,'Child Enrollment'!$B$2:$B$173,0))</f>
        <v>#N/A</v>
      </c>
      <c r="P4" s="1" t="e">
        <f>INDEX('Child Enrollment'!$F$2:$F$173,MATCH('BIR Data Entry'!B4,'Child Enrollment'!$B$2:$B$173,0))</f>
        <v>#N/A</v>
      </c>
      <c r="Q4" s="1" t="e">
        <f>INDEX('Child Enrollment'!$G$2:$G$173,MATCH('BIR Data Entry'!B4,'Child Enrollment'!$B$2:$B$173,0))</f>
        <v>#N/A</v>
      </c>
      <c r="R4" s="1" t="e">
        <f>INDEX('Child Enrollment'!$H$2:$H$173,MATCH('BIR Data Entry'!B4,'Child Enrollment'!$B$2:$B$173,0))</f>
        <v>#N/A</v>
      </c>
      <c r="S4" s="343" t="str">
        <f t="shared" si="0"/>
        <v/>
      </c>
      <c r="T4" s="169">
        <f>IF(J4='Do Not Use'!$L$15,1,0)</f>
        <v>0</v>
      </c>
      <c r="U4" s="169">
        <f>IF(K4='Do Not Use'!$M$14,1,0)</f>
        <v>0</v>
      </c>
      <c r="V4" s="169">
        <f t="shared" si="1"/>
        <v>0</v>
      </c>
      <c r="W4" s="169">
        <f>IF(K4='Do Not Use'!$M$10,1,0)</f>
        <v>0</v>
      </c>
      <c r="X4" s="169">
        <f>IF(K4='Do Not Use'!$M$11,1,0)</f>
        <v>0</v>
      </c>
      <c r="Y4" s="169">
        <f t="shared" si="2"/>
        <v>0</v>
      </c>
      <c r="Z4" s="169">
        <f>IF(K4='Do Not Use'!$M$5,1,0)</f>
        <v>0</v>
      </c>
    </row>
    <row r="5" spans="1:27" x14ac:dyDescent="0.25">
      <c r="A5" s="376"/>
      <c r="B5" s="377"/>
      <c r="C5" s="378"/>
      <c r="D5" s="434"/>
      <c r="E5" s="379"/>
      <c r="F5" s="377"/>
      <c r="G5" s="377"/>
      <c r="H5" s="377"/>
      <c r="I5" s="377"/>
      <c r="J5" s="377"/>
      <c r="K5" s="377"/>
      <c r="L5" s="377"/>
      <c r="M5" s="1" t="e">
        <f>INDEX('Child Enrollment'!$C$2:$C$173,MATCH('BIR Data Entry'!B5,'Child Enrollment'!$B$2:$B$173,0))</f>
        <v>#N/A</v>
      </c>
      <c r="N5" s="1" t="e">
        <f>INDEX('Child Enrollment'!$D$2:$D$173,MATCH('BIR Data Entry'!B5,'Child Enrollment'!$B$2:$B$173,0))</f>
        <v>#N/A</v>
      </c>
      <c r="O5" s="1" t="e">
        <f>INDEX('Child Enrollment'!$E$2:$E$173,MATCH('BIR Data Entry'!B5,'Child Enrollment'!$B$2:$B$173,0))</f>
        <v>#N/A</v>
      </c>
      <c r="P5" s="1" t="e">
        <f>INDEX('Child Enrollment'!$F$2:$F$173,MATCH('BIR Data Entry'!B5,'Child Enrollment'!$B$2:$B$173,0))</f>
        <v>#N/A</v>
      </c>
      <c r="Q5" s="1" t="e">
        <f>INDEX('Child Enrollment'!$G$2:$G$173,MATCH('BIR Data Entry'!B5,'Child Enrollment'!$B$2:$B$173,0))</f>
        <v>#N/A</v>
      </c>
      <c r="R5" s="1" t="e">
        <f>INDEX('Child Enrollment'!$H$2:$H$173,MATCH('BIR Data Entry'!B5,'Child Enrollment'!$B$2:$B$173,0))</f>
        <v>#N/A</v>
      </c>
      <c r="S5" s="343" t="str">
        <f t="shared" si="0"/>
        <v/>
      </c>
      <c r="T5" s="169">
        <f>IF(J5='Do Not Use'!$L$15,1,0)</f>
        <v>0</v>
      </c>
      <c r="U5" s="169">
        <f>IF(K5='Do Not Use'!$M$14,1,0)</f>
        <v>0</v>
      </c>
      <c r="V5" s="169">
        <f t="shared" si="1"/>
        <v>0</v>
      </c>
      <c r="W5" s="169">
        <f>IF(K5='Do Not Use'!$M$10,1,0)</f>
        <v>0</v>
      </c>
      <c r="X5" s="169">
        <f>IF(K5='Do Not Use'!$M$11,1,0)</f>
        <v>0</v>
      </c>
      <c r="Y5" s="169">
        <f t="shared" si="2"/>
        <v>0</v>
      </c>
      <c r="Z5" s="169">
        <f>IF(K5='Do Not Use'!$M$5,1,0)</f>
        <v>0</v>
      </c>
    </row>
    <row r="6" spans="1:27" x14ac:dyDescent="0.25">
      <c r="A6" s="376"/>
      <c r="B6" s="377"/>
      <c r="C6" s="378"/>
      <c r="D6" s="434"/>
      <c r="E6" s="379"/>
      <c r="F6" s="377"/>
      <c r="G6" s="377"/>
      <c r="H6" s="377"/>
      <c r="I6" s="377"/>
      <c r="J6" s="377"/>
      <c r="K6" s="377"/>
      <c r="L6" s="377"/>
      <c r="M6" s="1" t="e">
        <f>INDEX('Child Enrollment'!$C$2:$C$173,MATCH('BIR Data Entry'!B6,'Child Enrollment'!$B$2:$B$173,0))</f>
        <v>#N/A</v>
      </c>
      <c r="N6" s="1" t="e">
        <f>INDEX('Child Enrollment'!$D$2:$D$173,MATCH('BIR Data Entry'!B6,'Child Enrollment'!$B$2:$B$173,0))</f>
        <v>#N/A</v>
      </c>
      <c r="O6" s="1" t="e">
        <f>INDEX('Child Enrollment'!$E$2:$E$173,MATCH('BIR Data Entry'!B6,'Child Enrollment'!$B$2:$B$173,0))</f>
        <v>#N/A</v>
      </c>
      <c r="P6" s="1" t="e">
        <f>INDEX('Child Enrollment'!$F$2:$F$173,MATCH('BIR Data Entry'!B6,'Child Enrollment'!$B$2:$B$173,0))</f>
        <v>#N/A</v>
      </c>
      <c r="Q6" s="1" t="e">
        <f>INDEX('Child Enrollment'!$G$2:$G$173,MATCH('BIR Data Entry'!B6,'Child Enrollment'!$B$2:$B$173,0))</f>
        <v>#N/A</v>
      </c>
      <c r="R6" s="1" t="e">
        <f>INDEX('Child Enrollment'!$H$2:$H$173,MATCH('BIR Data Entry'!B6,'Child Enrollment'!$B$2:$B$173,0))</f>
        <v>#N/A</v>
      </c>
      <c r="S6" s="343" t="str">
        <f t="shared" si="0"/>
        <v/>
      </c>
      <c r="T6" s="169">
        <f>IF(J6='Do Not Use'!$L$15,1,0)</f>
        <v>0</v>
      </c>
      <c r="U6" s="169">
        <f>IF(K6='Do Not Use'!$M$14,1,0)</f>
        <v>0</v>
      </c>
      <c r="V6" s="169">
        <f t="shared" si="1"/>
        <v>0</v>
      </c>
      <c r="W6" s="169">
        <f>IF(K6='Do Not Use'!$M$10,1,0)</f>
        <v>0</v>
      </c>
      <c r="X6" s="169">
        <f>IF(K6='Do Not Use'!$M$11,1,0)</f>
        <v>0</v>
      </c>
      <c r="Y6" s="169">
        <f t="shared" si="2"/>
        <v>0</v>
      </c>
      <c r="Z6" s="169">
        <f>IF(K6='Do Not Use'!$M$5,1,0)</f>
        <v>0</v>
      </c>
    </row>
    <row r="7" spans="1:27" x14ac:dyDescent="0.25">
      <c r="A7" s="376"/>
      <c r="B7" s="377"/>
      <c r="C7" s="378"/>
      <c r="D7" s="434"/>
      <c r="E7" s="379"/>
      <c r="F7" s="377"/>
      <c r="G7" s="377"/>
      <c r="H7" s="377"/>
      <c r="I7" s="377"/>
      <c r="J7" s="377"/>
      <c r="K7" s="377"/>
      <c r="L7" s="377"/>
      <c r="M7" s="1" t="e">
        <f>INDEX('Child Enrollment'!$C$2:$C$173,MATCH('BIR Data Entry'!B7,'Child Enrollment'!$B$2:$B$173,0))</f>
        <v>#N/A</v>
      </c>
      <c r="N7" s="1" t="e">
        <f>INDEX('Child Enrollment'!$D$2:$D$173,MATCH('BIR Data Entry'!B7,'Child Enrollment'!$B$2:$B$173,0))</f>
        <v>#N/A</v>
      </c>
      <c r="O7" s="1" t="e">
        <f>INDEX('Child Enrollment'!$E$2:$E$173,MATCH('BIR Data Entry'!B7,'Child Enrollment'!$B$2:$B$173,0))</f>
        <v>#N/A</v>
      </c>
      <c r="P7" s="1" t="e">
        <f>INDEX('Child Enrollment'!$F$2:$F$173,MATCH('BIR Data Entry'!B7,'Child Enrollment'!$B$2:$B$173,0))</f>
        <v>#N/A</v>
      </c>
      <c r="Q7" s="1" t="e">
        <f>INDEX('Child Enrollment'!$G$2:$G$173,MATCH('BIR Data Entry'!B7,'Child Enrollment'!$B$2:$B$173,0))</f>
        <v>#N/A</v>
      </c>
      <c r="R7" s="1" t="e">
        <f>INDEX('Child Enrollment'!$H$2:$H$173,MATCH('BIR Data Entry'!B7,'Child Enrollment'!$B$2:$B$173,0))</f>
        <v>#N/A</v>
      </c>
      <c r="S7" s="343" t="str">
        <f t="shared" si="0"/>
        <v/>
      </c>
      <c r="T7" s="169">
        <f>IF(J7='Do Not Use'!$L$15,1,0)</f>
        <v>0</v>
      </c>
      <c r="U7" s="169">
        <f>IF(K7='Do Not Use'!$M$14,1,0)</f>
        <v>0</v>
      </c>
      <c r="V7" s="169">
        <f t="shared" si="1"/>
        <v>0</v>
      </c>
      <c r="W7" s="169">
        <f>IF(K7='Do Not Use'!$M$10,1,0)</f>
        <v>0</v>
      </c>
      <c r="X7" s="169">
        <f>IF(K7='Do Not Use'!$M$11,1,0)</f>
        <v>0</v>
      </c>
      <c r="Y7" s="169">
        <f t="shared" si="2"/>
        <v>0</v>
      </c>
      <c r="Z7" s="169">
        <f>IF(K7='Do Not Use'!$M$5,1,0)</f>
        <v>0</v>
      </c>
    </row>
    <row r="8" spans="1:27" x14ac:dyDescent="0.25">
      <c r="A8" s="376"/>
      <c r="B8" s="377"/>
      <c r="C8" s="378"/>
      <c r="D8" s="434"/>
      <c r="E8" s="379"/>
      <c r="F8" s="377"/>
      <c r="G8" s="377"/>
      <c r="H8" s="377"/>
      <c r="I8" s="377"/>
      <c r="J8" s="377"/>
      <c r="K8" s="377"/>
      <c r="L8" s="377"/>
      <c r="M8" s="1" t="e">
        <f>INDEX('Child Enrollment'!$C$2:$C$173,MATCH('BIR Data Entry'!B8,'Child Enrollment'!$B$2:$B$173,0))</f>
        <v>#N/A</v>
      </c>
      <c r="N8" s="1" t="e">
        <f>INDEX('Child Enrollment'!$D$2:$D$173,MATCH('BIR Data Entry'!B8,'Child Enrollment'!$B$2:$B$173,0))</f>
        <v>#N/A</v>
      </c>
      <c r="O8" s="1" t="e">
        <f>INDEX('Child Enrollment'!$E$2:$E$173,MATCH('BIR Data Entry'!B8,'Child Enrollment'!$B$2:$B$173,0))</f>
        <v>#N/A</v>
      </c>
      <c r="P8" s="1" t="e">
        <f>INDEX('Child Enrollment'!$F$2:$F$173,MATCH('BIR Data Entry'!B8,'Child Enrollment'!$B$2:$B$173,0))</f>
        <v>#N/A</v>
      </c>
      <c r="Q8" s="1" t="e">
        <f>INDEX('Child Enrollment'!$G$2:$G$173,MATCH('BIR Data Entry'!B8,'Child Enrollment'!$B$2:$B$173,0))</f>
        <v>#N/A</v>
      </c>
      <c r="R8" s="1" t="e">
        <f>INDEX('Child Enrollment'!$H$2:$H$173,MATCH('BIR Data Entry'!B8,'Child Enrollment'!$B$2:$B$173,0))</f>
        <v>#N/A</v>
      </c>
      <c r="S8" s="343" t="str">
        <f t="shared" si="0"/>
        <v/>
      </c>
      <c r="T8" s="169">
        <f>IF(J8='Do Not Use'!$L$15,1,0)</f>
        <v>0</v>
      </c>
      <c r="U8" s="169">
        <f>IF(K8='Do Not Use'!$M$14,1,0)</f>
        <v>0</v>
      </c>
      <c r="V8" s="169">
        <f t="shared" si="1"/>
        <v>0</v>
      </c>
      <c r="W8" s="169">
        <f>IF(K8='Do Not Use'!$M$10,1,0)</f>
        <v>0</v>
      </c>
      <c r="X8" s="169">
        <f>IF(K8='Do Not Use'!$M$11,1,0)</f>
        <v>0</v>
      </c>
      <c r="Y8" s="169">
        <f t="shared" si="2"/>
        <v>0</v>
      </c>
      <c r="Z8" s="169">
        <f>IF(K8='Do Not Use'!$M$5,1,0)</f>
        <v>0</v>
      </c>
    </row>
    <row r="9" spans="1:27" s="23" customFormat="1" x14ac:dyDescent="0.25">
      <c r="A9" s="376"/>
      <c r="B9" s="377"/>
      <c r="C9" s="378"/>
      <c r="D9" s="434"/>
      <c r="E9" s="379"/>
      <c r="F9" s="377"/>
      <c r="G9" s="377"/>
      <c r="H9" s="377"/>
      <c r="I9" s="377"/>
      <c r="J9" s="377"/>
      <c r="K9" s="377"/>
      <c r="L9" s="377"/>
      <c r="M9" s="1" t="e">
        <f>INDEX('Child Enrollment'!$C$2:$C$173,MATCH('BIR Data Entry'!B9,'Child Enrollment'!$B$2:$B$173,0))</f>
        <v>#N/A</v>
      </c>
      <c r="N9" s="1" t="e">
        <f>INDEX('Child Enrollment'!$D$2:$D$173,MATCH('BIR Data Entry'!B9,'Child Enrollment'!$B$2:$B$173,0))</f>
        <v>#N/A</v>
      </c>
      <c r="O9" s="1" t="e">
        <f>INDEX('Child Enrollment'!$E$2:$E$173,MATCH('BIR Data Entry'!B9,'Child Enrollment'!$B$2:$B$173,0))</f>
        <v>#N/A</v>
      </c>
      <c r="P9" s="1" t="e">
        <f>INDEX('Child Enrollment'!$F$2:$F$173,MATCH('BIR Data Entry'!B9,'Child Enrollment'!$B$2:$B$173,0))</f>
        <v>#N/A</v>
      </c>
      <c r="Q9" s="1" t="e">
        <f>INDEX('Child Enrollment'!$G$2:$G$173,MATCH('BIR Data Entry'!B9,'Child Enrollment'!$B$2:$B$173,0))</f>
        <v>#N/A</v>
      </c>
      <c r="R9" s="1" t="e">
        <f>INDEX('Child Enrollment'!$H$2:$H$173,MATCH('BIR Data Entry'!B9,'Child Enrollment'!$B$2:$B$173,0))</f>
        <v>#N/A</v>
      </c>
      <c r="S9" s="343" t="str">
        <f t="shared" si="0"/>
        <v/>
      </c>
      <c r="T9" s="169">
        <f>IF(J9='Do Not Use'!$L$15,1,0)</f>
        <v>0</v>
      </c>
      <c r="U9" s="169">
        <f>IF(K9='Do Not Use'!$M$14,1,0)</f>
        <v>0</v>
      </c>
      <c r="V9" s="169">
        <f t="shared" si="1"/>
        <v>0</v>
      </c>
      <c r="W9" s="169">
        <f>IF(K9='Do Not Use'!$M$10,1,0)</f>
        <v>0</v>
      </c>
      <c r="X9" s="169">
        <f>IF(K9='Do Not Use'!$M$11,1,0)</f>
        <v>0</v>
      </c>
      <c r="Y9" s="169">
        <f t="shared" si="2"/>
        <v>0</v>
      </c>
      <c r="Z9" s="169">
        <f>IF(K9='Do Not Use'!$M$5,1,0)</f>
        <v>0</v>
      </c>
    </row>
    <row r="10" spans="1:27" s="23" customFormat="1" x14ac:dyDescent="0.25">
      <c r="A10" s="376"/>
      <c r="B10" s="377"/>
      <c r="C10" s="378"/>
      <c r="D10" s="434"/>
      <c r="E10" s="379"/>
      <c r="F10" s="377"/>
      <c r="G10" s="377"/>
      <c r="H10" s="377"/>
      <c r="I10" s="377"/>
      <c r="J10" s="377"/>
      <c r="K10" s="377"/>
      <c r="L10" s="377"/>
      <c r="M10" s="1" t="e">
        <f>INDEX('Child Enrollment'!$C$2:$C$173,MATCH('BIR Data Entry'!B10,'Child Enrollment'!$B$2:$B$173,0))</f>
        <v>#N/A</v>
      </c>
      <c r="N10" s="1" t="e">
        <f>INDEX('Child Enrollment'!$D$2:$D$173,MATCH('BIR Data Entry'!B10,'Child Enrollment'!$B$2:$B$173,0))</f>
        <v>#N/A</v>
      </c>
      <c r="O10" s="1" t="e">
        <f>INDEX('Child Enrollment'!$E$2:$E$173,MATCH('BIR Data Entry'!B10,'Child Enrollment'!$B$2:$B$173,0))</f>
        <v>#N/A</v>
      </c>
      <c r="P10" s="1" t="e">
        <f>INDEX('Child Enrollment'!$F$2:$F$173,MATCH('BIR Data Entry'!B10,'Child Enrollment'!$B$2:$B$173,0))</f>
        <v>#N/A</v>
      </c>
      <c r="Q10" s="1" t="e">
        <f>INDEX('Child Enrollment'!$G$2:$G$173,MATCH('BIR Data Entry'!B10,'Child Enrollment'!$B$2:$B$173,0))</f>
        <v>#N/A</v>
      </c>
      <c r="R10" s="1" t="e">
        <f>INDEX('Child Enrollment'!$H$2:$H$173,MATCH('BIR Data Entry'!B10,'Child Enrollment'!$B$2:$B$173,0))</f>
        <v>#N/A</v>
      </c>
      <c r="S10" s="343" t="str">
        <f t="shared" si="0"/>
        <v/>
      </c>
      <c r="T10" s="169">
        <f>IF(J10='Do Not Use'!$L$15,1,0)</f>
        <v>0</v>
      </c>
      <c r="U10" s="169">
        <f>IF(K10='Do Not Use'!$M$14,1,0)</f>
        <v>0</v>
      </c>
      <c r="V10" s="169">
        <f t="shared" si="1"/>
        <v>0</v>
      </c>
      <c r="W10" s="169">
        <f>IF(K10='Do Not Use'!$M$10,1,0)</f>
        <v>0</v>
      </c>
      <c r="X10" s="169">
        <f>IF(K10='Do Not Use'!$M$11,1,0)</f>
        <v>0</v>
      </c>
      <c r="Y10" s="169">
        <f t="shared" si="2"/>
        <v>0</v>
      </c>
      <c r="Z10" s="169">
        <f>IF(K10='Do Not Use'!$M$5,1,0)</f>
        <v>0</v>
      </c>
    </row>
    <row r="11" spans="1:27" s="23" customFormat="1" x14ac:dyDescent="0.25">
      <c r="A11" s="376"/>
      <c r="B11" s="377"/>
      <c r="C11" s="378"/>
      <c r="D11" s="434"/>
      <c r="E11" s="379"/>
      <c r="F11" s="377"/>
      <c r="G11" s="377"/>
      <c r="H11" s="377"/>
      <c r="I11" s="377"/>
      <c r="J11" s="377"/>
      <c r="K11" s="377"/>
      <c r="L11" s="377"/>
      <c r="M11" s="1" t="e">
        <f>INDEX('Child Enrollment'!$C$2:$C$173,MATCH('BIR Data Entry'!B11,'Child Enrollment'!$B$2:$B$173,0))</f>
        <v>#N/A</v>
      </c>
      <c r="N11" s="1" t="e">
        <f>INDEX('Child Enrollment'!$D$2:$D$173,MATCH('BIR Data Entry'!B11,'Child Enrollment'!$B$2:$B$173,0))</f>
        <v>#N/A</v>
      </c>
      <c r="O11" s="1" t="e">
        <f>INDEX('Child Enrollment'!$E$2:$E$173,MATCH('BIR Data Entry'!B11,'Child Enrollment'!$B$2:$B$173,0))</f>
        <v>#N/A</v>
      </c>
      <c r="P11" s="1" t="e">
        <f>INDEX('Child Enrollment'!$F$2:$F$173,MATCH('BIR Data Entry'!B11,'Child Enrollment'!$B$2:$B$173,0))</f>
        <v>#N/A</v>
      </c>
      <c r="Q11" s="1" t="e">
        <f>INDEX('Child Enrollment'!$G$2:$G$173,MATCH('BIR Data Entry'!B11,'Child Enrollment'!$B$2:$B$173,0))</f>
        <v>#N/A</v>
      </c>
      <c r="R11" s="1" t="e">
        <f>INDEX('Child Enrollment'!$H$2:$H$173,MATCH('BIR Data Entry'!B11,'Child Enrollment'!$B$2:$B$173,0))</f>
        <v>#N/A</v>
      </c>
      <c r="S11" s="343" t="str">
        <f t="shared" si="0"/>
        <v/>
      </c>
      <c r="T11" s="169">
        <f>IF(J11='Do Not Use'!$L$15,1,0)</f>
        <v>0</v>
      </c>
      <c r="U11" s="169">
        <f>IF(K11='Do Not Use'!$M$14,1,0)</f>
        <v>0</v>
      </c>
      <c r="V11" s="169">
        <f t="shared" si="1"/>
        <v>0</v>
      </c>
      <c r="W11" s="169">
        <f>IF(K11='Do Not Use'!$M$10,1,0)</f>
        <v>0</v>
      </c>
      <c r="X11" s="169">
        <f>IF(K11='Do Not Use'!$M$11,1,0)</f>
        <v>0</v>
      </c>
      <c r="Y11" s="169">
        <f t="shared" si="2"/>
        <v>0</v>
      </c>
      <c r="Z11" s="169">
        <f>IF(K11='Do Not Use'!$M$5,1,0)</f>
        <v>0</v>
      </c>
    </row>
    <row r="12" spans="1:27" x14ac:dyDescent="0.25">
      <c r="A12" s="376"/>
      <c r="B12" s="377"/>
      <c r="C12" s="378"/>
      <c r="D12" s="434"/>
      <c r="E12" s="379"/>
      <c r="F12" s="377"/>
      <c r="G12" s="377"/>
      <c r="H12" s="377"/>
      <c r="I12" s="377"/>
      <c r="J12" s="377"/>
      <c r="K12" s="377"/>
      <c r="L12" s="377"/>
      <c r="M12" s="1" t="e">
        <f>INDEX('Child Enrollment'!$C$2:$C$173,MATCH('BIR Data Entry'!B12,'Child Enrollment'!$B$2:$B$173,0))</f>
        <v>#N/A</v>
      </c>
      <c r="N12" s="1" t="e">
        <f>INDEX('Child Enrollment'!$D$2:$D$173,MATCH('BIR Data Entry'!B12,'Child Enrollment'!$B$2:$B$173,0))</f>
        <v>#N/A</v>
      </c>
      <c r="O12" s="1" t="e">
        <f>INDEX('Child Enrollment'!$E$2:$E$173,MATCH('BIR Data Entry'!B12,'Child Enrollment'!$B$2:$B$173,0))</f>
        <v>#N/A</v>
      </c>
      <c r="P12" s="1" t="e">
        <f>INDEX('Child Enrollment'!$F$2:$F$173,MATCH('BIR Data Entry'!B12,'Child Enrollment'!$B$2:$B$173,0))</f>
        <v>#N/A</v>
      </c>
      <c r="Q12" s="1" t="e">
        <f>INDEX('Child Enrollment'!$G$2:$G$173,MATCH('BIR Data Entry'!B12,'Child Enrollment'!$B$2:$B$173,0))</f>
        <v>#N/A</v>
      </c>
      <c r="R12" s="1" t="e">
        <f>INDEX('Child Enrollment'!$H$2:$H$173,MATCH('BIR Data Entry'!B12,'Child Enrollment'!$B$2:$B$173,0))</f>
        <v>#N/A</v>
      </c>
      <c r="S12" s="343" t="str">
        <f t="shared" si="0"/>
        <v/>
      </c>
      <c r="T12" s="169">
        <f>IF(J12='Do Not Use'!$L$15,1,0)</f>
        <v>0</v>
      </c>
      <c r="U12" s="169">
        <f>IF(K12='Do Not Use'!$M$14,1,0)</f>
        <v>0</v>
      </c>
      <c r="V12" s="169">
        <f t="shared" si="1"/>
        <v>0</v>
      </c>
      <c r="W12" s="169">
        <f>IF(K12='Do Not Use'!$M$10,1,0)</f>
        <v>0</v>
      </c>
      <c r="X12" s="169">
        <f>IF(K12='Do Not Use'!$M$11,1,0)</f>
        <v>0</v>
      </c>
      <c r="Y12" s="169">
        <f t="shared" si="2"/>
        <v>0</v>
      </c>
      <c r="Z12" s="169">
        <f>IF(K12='Do Not Use'!$M$5,1,0)</f>
        <v>0</v>
      </c>
    </row>
    <row r="13" spans="1:27" x14ac:dyDescent="0.25">
      <c r="A13" s="376"/>
      <c r="B13" s="377"/>
      <c r="C13" s="378"/>
      <c r="D13" s="434"/>
      <c r="E13" s="379"/>
      <c r="F13" s="377"/>
      <c r="G13" s="377"/>
      <c r="H13" s="377"/>
      <c r="I13" s="377"/>
      <c r="J13" s="377"/>
      <c r="K13" s="377"/>
      <c r="L13" s="377"/>
      <c r="M13" s="1" t="e">
        <f>INDEX('Child Enrollment'!$C$2:$C$173,MATCH('BIR Data Entry'!B13,'Child Enrollment'!$B$2:$B$173,0))</f>
        <v>#N/A</v>
      </c>
      <c r="N13" s="1" t="e">
        <f>INDEX('Child Enrollment'!$D$2:$D$173,MATCH('BIR Data Entry'!B13,'Child Enrollment'!$B$2:$B$173,0))</f>
        <v>#N/A</v>
      </c>
      <c r="O13" s="1" t="e">
        <f>INDEX('Child Enrollment'!$E$2:$E$173,MATCH('BIR Data Entry'!B13,'Child Enrollment'!$B$2:$B$173,0))</f>
        <v>#N/A</v>
      </c>
      <c r="P13" s="1" t="e">
        <f>INDEX('Child Enrollment'!$F$2:$F$173,MATCH('BIR Data Entry'!B13,'Child Enrollment'!$B$2:$B$173,0))</f>
        <v>#N/A</v>
      </c>
      <c r="Q13" s="1" t="e">
        <f>INDEX('Child Enrollment'!$G$2:$G$173,MATCH('BIR Data Entry'!B13,'Child Enrollment'!$B$2:$B$173,0))</f>
        <v>#N/A</v>
      </c>
      <c r="R13" s="1" t="e">
        <f>INDEX('Child Enrollment'!$H$2:$H$173,MATCH('BIR Data Entry'!B13,'Child Enrollment'!$B$2:$B$173,0))</f>
        <v>#N/A</v>
      </c>
      <c r="S13" s="343" t="str">
        <f t="shared" si="0"/>
        <v/>
      </c>
      <c r="T13" s="169">
        <f>IF(J13='Do Not Use'!$L$15,1,0)</f>
        <v>0</v>
      </c>
      <c r="U13" s="169">
        <f>IF(K13='Do Not Use'!$M$14,1,0)</f>
        <v>0</v>
      </c>
      <c r="V13" s="169">
        <f t="shared" si="1"/>
        <v>0</v>
      </c>
      <c r="W13" s="169">
        <f>IF(K13='Do Not Use'!$M$10,1,0)</f>
        <v>0</v>
      </c>
      <c r="X13" s="169">
        <f>IF(K13='Do Not Use'!$M$11,1,0)</f>
        <v>0</v>
      </c>
      <c r="Y13" s="169">
        <f t="shared" si="2"/>
        <v>0</v>
      </c>
      <c r="Z13" s="169">
        <f>IF(K13='Do Not Use'!$M$5,1,0)</f>
        <v>0</v>
      </c>
    </row>
    <row r="14" spans="1:27" x14ac:dyDescent="0.25">
      <c r="A14" s="376"/>
      <c r="B14" s="377"/>
      <c r="C14" s="378"/>
      <c r="D14" s="434"/>
      <c r="E14" s="379"/>
      <c r="F14" s="377"/>
      <c r="G14" s="377"/>
      <c r="H14" s="377"/>
      <c r="I14" s="377"/>
      <c r="J14" s="377"/>
      <c r="K14" s="377"/>
      <c r="L14" s="377"/>
      <c r="M14" s="1" t="e">
        <f>INDEX('Child Enrollment'!$C$2:$C$173,MATCH('BIR Data Entry'!B14,'Child Enrollment'!$B$2:$B$173,0))</f>
        <v>#N/A</v>
      </c>
      <c r="N14" s="1" t="e">
        <f>INDEX('Child Enrollment'!$D$2:$D$173,MATCH('BIR Data Entry'!B14,'Child Enrollment'!$B$2:$B$173,0))</f>
        <v>#N/A</v>
      </c>
      <c r="O14" s="1" t="e">
        <f>INDEX('Child Enrollment'!$E$2:$E$173,MATCH('BIR Data Entry'!B14,'Child Enrollment'!$B$2:$B$173,0))</f>
        <v>#N/A</v>
      </c>
      <c r="P14" s="1" t="e">
        <f>INDEX('Child Enrollment'!$F$2:$F$173,MATCH('BIR Data Entry'!B14,'Child Enrollment'!$B$2:$B$173,0))</f>
        <v>#N/A</v>
      </c>
      <c r="Q14" s="1" t="e">
        <f>INDEX('Child Enrollment'!$G$2:$G$173,MATCH('BIR Data Entry'!B14,'Child Enrollment'!$B$2:$B$173,0))</f>
        <v>#N/A</v>
      </c>
      <c r="R14" s="1" t="e">
        <f>INDEX('Child Enrollment'!$H$2:$H$173,MATCH('BIR Data Entry'!B14,'Child Enrollment'!$B$2:$B$173,0))</f>
        <v>#N/A</v>
      </c>
      <c r="S14" s="343" t="str">
        <f t="shared" si="0"/>
        <v/>
      </c>
      <c r="T14" s="169">
        <f>IF(J14='Do Not Use'!$L$15,1,0)</f>
        <v>0</v>
      </c>
      <c r="U14" s="169">
        <f>IF(K14='Do Not Use'!$M$14,1,0)</f>
        <v>0</v>
      </c>
      <c r="V14" s="169">
        <f t="shared" si="1"/>
        <v>0</v>
      </c>
      <c r="W14" s="169">
        <f>IF(K14='Do Not Use'!$M$10,1,0)</f>
        <v>0</v>
      </c>
      <c r="X14" s="169">
        <f>IF(K14='Do Not Use'!$M$11,1,0)</f>
        <v>0</v>
      </c>
      <c r="Y14" s="169">
        <f t="shared" si="2"/>
        <v>0</v>
      </c>
      <c r="Z14" s="169">
        <f>IF(K14='Do Not Use'!$M$5,1,0)</f>
        <v>0</v>
      </c>
    </row>
    <row r="15" spans="1:27" x14ac:dyDescent="0.25">
      <c r="A15" s="376"/>
      <c r="B15" s="377"/>
      <c r="C15" s="378"/>
      <c r="D15" s="434"/>
      <c r="E15" s="379"/>
      <c r="F15" s="378"/>
      <c r="G15" s="377"/>
      <c r="H15" s="377"/>
      <c r="I15" s="377"/>
      <c r="J15" s="377"/>
      <c r="K15" s="377"/>
      <c r="L15" s="377"/>
      <c r="M15" s="1" t="e">
        <f>INDEX('Child Enrollment'!$C$2:$C$173,MATCH('BIR Data Entry'!B15,'Child Enrollment'!$B$2:$B$173,0))</f>
        <v>#N/A</v>
      </c>
      <c r="N15" s="1" t="e">
        <f>INDEX('Child Enrollment'!$D$2:$D$173,MATCH('BIR Data Entry'!B15,'Child Enrollment'!$B$2:$B$173,0))</f>
        <v>#N/A</v>
      </c>
      <c r="O15" s="1" t="e">
        <f>INDEX('Child Enrollment'!$E$2:$E$173,MATCH('BIR Data Entry'!B15,'Child Enrollment'!$B$2:$B$173,0))</f>
        <v>#N/A</v>
      </c>
      <c r="P15" s="1" t="e">
        <f>INDEX('Child Enrollment'!$F$2:$F$173,MATCH('BIR Data Entry'!B15,'Child Enrollment'!$B$2:$B$173,0))</f>
        <v>#N/A</v>
      </c>
      <c r="Q15" s="1" t="e">
        <f>INDEX('Child Enrollment'!$G$2:$G$173,MATCH('BIR Data Entry'!B15,'Child Enrollment'!$B$2:$B$173,0))</f>
        <v>#N/A</v>
      </c>
      <c r="R15" s="1" t="e">
        <f>INDEX('Child Enrollment'!$H$2:$H$173,MATCH('BIR Data Entry'!B15,'Child Enrollment'!$B$2:$B$173,0))</f>
        <v>#N/A</v>
      </c>
      <c r="S15" s="343" t="str">
        <f t="shared" si="0"/>
        <v/>
      </c>
      <c r="T15" s="169">
        <f>IF(J15='Do Not Use'!$L$15,1,0)</f>
        <v>0</v>
      </c>
      <c r="U15" s="169">
        <f>IF(K15='Do Not Use'!$M$14,1,0)</f>
        <v>0</v>
      </c>
      <c r="V15" s="169">
        <f t="shared" si="1"/>
        <v>0</v>
      </c>
      <c r="W15" s="169">
        <f>IF(K15='Do Not Use'!$M$10,1,0)</f>
        <v>0</v>
      </c>
      <c r="X15" s="169">
        <f>IF(K15='Do Not Use'!$M$11,1,0)</f>
        <v>0</v>
      </c>
      <c r="Y15" s="169">
        <f t="shared" si="2"/>
        <v>0</v>
      </c>
      <c r="Z15" s="169">
        <f>IF(K15='Do Not Use'!$M$5,1,0)</f>
        <v>0</v>
      </c>
    </row>
    <row r="16" spans="1:27" x14ac:dyDescent="0.25">
      <c r="A16" s="376"/>
      <c r="B16" s="377"/>
      <c r="C16" s="378"/>
      <c r="D16" s="434"/>
      <c r="E16" s="379"/>
      <c r="F16" s="377"/>
      <c r="G16" s="377"/>
      <c r="H16" s="377"/>
      <c r="I16" s="377"/>
      <c r="J16" s="377"/>
      <c r="K16" s="377"/>
      <c r="L16" s="377"/>
      <c r="M16" s="1" t="e">
        <f>INDEX('Child Enrollment'!$C$2:$C$173,MATCH('BIR Data Entry'!B16,'Child Enrollment'!$B$2:$B$173,0))</f>
        <v>#N/A</v>
      </c>
      <c r="N16" s="1" t="e">
        <f>INDEX('Child Enrollment'!$D$2:$D$173,MATCH('BIR Data Entry'!B16,'Child Enrollment'!$B$2:$B$173,0))</f>
        <v>#N/A</v>
      </c>
      <c r="O16" s="1" t="e">
        <f>INDEX('Child Enrollment'!$E$2:$E$173,MATCH('BIR Data Entry'!B16,'Child Enrollment'!$B$2:$B$173,0))</f>
        <v>#N/A</v>
      </c>
      <c r="P16" s="1" t="e">
        <f>INDEX('Child Enrollment'!$F$2:$F$173,MATCH('BIR Data Entry'!B16,'Child Enrollment'!$B$2:$B$173,0))</f>
        <v>#N/A</v>
      </c>
      <c r="Q16" s="1" t="e">
        <f>INDEX('Child Enrollment'!$G$2:$G$173,MATCH('BIR Data Entry'!B16,'Child Enrollment'!$B$2:$B$173,0))</f>
        <v>#N/A</v>
      </c>
      <c r="R16" s="1" t="e">
        <f>INDEX('Child Enrollment'!$H$2:$H$173,MATCH('BIR Data Entry'!B16,'Child Enrollment'!$B$2:$B$173,0))</f>
        <v>#N/A</v>
      </c>
      <c r="S16" s="343" t="str">
        <f t="shared" si="0"/>
        <v/>
      </c>
      <c r="T16" s="169">
        <f>IF(J16='Do Not Use'!$L$15,1,0)</f>
        <v>0</v>
      </c>
      <c r="U16" s="169">
        <f>IF(K16='Do Not Use'!$M$14,1,0)</f>
        <v>0</v>
      </c>
      <c r="V16" s="169">
        <f t="shared" si="1"/>
        <v>0</v>
      </c>
      <c r="W16" s="169">
        <f>IF(K16='Do Not Use'!$M$10,1,0)</f>
        <v>0</v>
      </c>
      <c r="X16" s="169">
        <f>IF(K16='Do Not Use'!$M$11,1,0)</f>
        <v>0</v>
      </c>
      <c r="Y16" s="169">
        <f t="shared" si="2"/>
        <v>0</v>
      </c>
      <c r="Z16" s="169">
        <f>IF(K16='Do Not Use'!$M$5,1,0)</f>
        <v>0</v>
      </c>
    </row>
    <row r="17" spans="1:26" x14ac:dyDescent="0.25">
      <c r="A17" s="376"/>
      <c r="B17" s="377"/>
      <c r="C17" s="378"/>
      <c r="D17" s="434"/>
      <c r="E17" s="379"/>
      <c r="F17" s="377"/>
      <c r="G17" s="377"/>
      <c r="H17" s="377"/>
      <c r="I17" s="377"/>
      <c r="J17" s="377"/>
      <c r="K17" s="377"/>
      <c r="L17" s="377"/>
      <c r="M17" s="1" t="e">
        <f>INDEX('Child Enrollment'!$C$2:$C$173,MATCH('BIR Data Entry'!B17,'Child Enrollment'!$B$2:$B$173,0))</f>
        <v>#N/A</v>
      </c>
      <c r="N17" s="1" t="e">
        <f>INDEX('Child Enrollment'!$D$2:$D$173,MATCH('BIR Data Entry'!B17,'Child Enrollment'!$B$2:$B$173,0))</f>
        <v>#N/A</v>
      </c>
      <c r="O17" s="1" t="e">
        <f>INDEX('Child Enrollment'!$E$2:$E$173,MATCH('BIR Data Entry'!B17,'Child Enrollment'!$B$2:$B$173,0))</f>
        <v>#N/A</v>
      </c>
      <c r="P17" s="1" t="e">
        <f>INDEX('Child Enrollment'!$F$2:$F$173,MATCH('BIR Data Entry'!B17,'Child Enrollment'!$B$2:$B$173,0))</f>
        <v>#N/A</v>
      </c>
      <c r="Q17" s="1" t="e">
        <f>INDEX('Child Enrollment'!$G$2:$G$173,MATCH('BIR Data Entry'!B17,'Child Enrollment'!$B$2:$B$173,0))</f>
        <v>#N/A</v>
      </c>
      <c r="R17" s="1" t="e">
        <f>INDEX('Child Enrollment'!$H$2:$H$173,MATCH('BIR Data Entry'!B17,'Child Enrollment'!$B$2:$B$173,0))</f>
        <v>#N/A</v>
      </c>
      <c r="S17" s="343" t="str">
        <f t="shared" si="0"/>
        <v/>
      </c>
      <c r="T17" s="169">
        <f>IF(J17='Do Not Use'!$L$15,1,0)</f>
        <v>0</v>
      </c>
      <c r="U17" s="169">
        <f>IF(K17='Do Not Use'!$M$14,1,0)</f>
        <v>0</v>
      </c>
      <c r="V17" s="169">
        <f t="shared" si="1"/>
        <v>0</v>
      </c>
      <c r="W17" s="169">
        <f>IF(K17='Do Not Use'!$M$10,1,0)</f>
        <v>0</v>
      </c>
      <c r="X17" s="169">
        <f>IF(K17='Do Not Use'!$M$11,1,0)</f>
        <v>0</v>
      </c>
      <c r="Y17" s="169">
        <f t="shared" si="2"/>
        <v>0</v>
      </c>
      <c r="Z17" s="169">
        <f>IF(K17='Do Not Use'!$M$5,1,0)</f>
        <v>0</v>
      </c>
    </row>
    <row r="18" spans="1:26" x14ac:dyDescent="0.25">
      <c r="A18" s="376"/>
      <c r="B18" s="377"/>
      <c r="C18" s="378"/>
      <c r="D18" s="434"/>
      <c r="E18" s="379"/>
      <c r="F18" s="377"/>
      <c r="G18" s="377"/>
      <c r="H18" s="377"/>
      <c r="I18" s="377"/>
      <c r="J18" s="377"/>
      <c r="K18" s="377"/>
      <c r="L18" s="377"/>
      <c r="M18" s="1" t="e">
        <f>INDEX('Child Enrollment'!$C$2:$C$173,MATCH('BIR Data Entry'!B18,'Child Enrollment'!$B$2:$B$173,0))</f>
        <v>#N/A</v>
      </c>
      <c r="N18" s="1" t="e">
        <f>INDEX('Child Enrollment'!$D$2:$D$173,MATCH('BIR Data Entry'!B18,'Child Enrollment'!$B$2:$B$173,0))</f>
        <v>#N/A</v>
      </c>
      <c r="O18" s="1" t="e">
        <f>INDEX('Child Enrollment'!$E$2:$E$173,MATCH('BIR Data Entry'!B18,'Child Enrollment'!$B$2:$B$173,0))</f>
        <v>#N/A</v>
      </c>
      <c r="P18" s="1" t="e">
        <f>INDEX('Child Enrollment'!$F$2:$F$173,MATCH('BIR Data Entry'!B18,'Child Enrollment'!$B$2:$B$173,0))</f>
        <v>#N/A</v>
      </c>
      <c r="Q18" s="1" t="e">
        <f>INDEX('Child Enrollment'!$G$2:$G$173,MATCH('BIR Data Entry'!B18,'Child Enrollment'!$B$2:$B$173,0))</f>
        <v>#N/A</v>
      </c>
      <c r="R18" s="1" t="e">
        <f>INDEX('Child Enrollment'!$H$2:$H$173,MATCH('BIR Data Entry'!B18,'Child Enrollment'!$B$2:$B$173,0))</f>
        <v>#N/A</v>
      </c>
      <c r="S18" s="343" t="str">
        <f t="shared" si="0"/>
        <v/>
      </c>
      <c r="T18" s="169">
        <f>IF(J18='Do Not Use'!$L$15,1,0)</f>
        <v>0</v>
      </c>
      <c r="U18" s="169">
        <f>IF(K18='Do Not Use'!$M$14,1,0)</f>
        <v>0</v>
      </c>
      <c r="V18" s="169">
        <f t="shared" si="1"/>
        <v>0</v>
      </c>
      <c r="W18" s="169">
        <f>IF(K18='Do Not Use'!$M$10,1,0)</f>
        <v>0</v>
      </c>
      <c r="X18" s="169">
        <f>IF(K18='Do Not Use'!$M$11,1,0)</f>
        <v>0</v>
      </c>
      <c r="Y18" s="169">
        <f t="shared" si="2"/>
        <v>0</v>
      </c>
      <c r="Z18" s="169">
        <f>IF(K18='Do Not Use'!$M$5,1,0)</f>
        <v>0</v>
      </c>
    </row>
    <row r="19" spans="1:26" x14ac:dyDescent="0.25">
      <c r="A19" s="376"/>
      <c r="B19" s="377"/>
      <c r="C19" s="378"/>
      <c r="D19" s="434"/>
      <c r="E19" s="379"/>
      <c r="F19" s="377"/>
      <c r="G19" s="377"/>
      <c r="H19" s="377"/>
      <c r="I19" s="377"/>
      <c r="J19" s="377"/>
      <c r="K19" s="377"/>
      <c r="L19" s="377"/>
      <c r="M19" s="1" t="e">
        <f>INDEX('Child Enrollment'!$C$2:$C$173,MATCH('BIR Data Entry'!B19,'Child Enrollment'!$B$2:$B$173,0))</f>
        <v>#N/A</v>
      </c>
      <c r="N19" s="1" t="e">
        <f>INDEX('Child Enrollment'!$D$2:$D$173,MATCH('BIR Data Entry'!B19,'Child Enrollment'!$B$2:$B$173,0))</f>
        <v>#N/A</v>
      </c>
      <c r="O19" s="1" t="e">
        <f>INDEX('Child Enrollment'!$E$2:$E$173,MATCH('BIR Data Entry'!B19,'Child Enrollment'!$B$2:$B$173,0))</f>
        <v>#N/A</v>
      </c>
      <c r="P19" s="1" t="e">
        <f>INDEX('Child Enrollment'!$F$2:$F$173,MATCH('BIR Data Entry'!B19,'Child Enrollment'!$B$2:$B$173,0))</f>
        <v>#N/A</v>
      </c>
      <c r="Q19" s="1" t="e">
        <f>INDEX('Child Enrollment'!$G$2:$G$173,MATCH('BIR Data Entry'!B19,'Child Enrollment'!$B$2:$B$173,0))</f>
        <v>#N/A</v>
      </c>
      <c r="R19" s="1" t="e">
        <f>INDEX('Child Enrollment'!$H$2:$H$173,MATCH('BIR Data Entry'!B19,'Child Enrollment'!$B$2:$B$173,0))</f>
        <v>#N/A</v>
      </c>
      <c r="S19" s="343" t="str">
        <f t="shared" si="0"/>
        <v/>
      </c>
      <c r="T19" s="169">
        <f>IF(J19='Do Not Use'!$L$15,1,0)</f>
        <v>0</v>
      </c>
      <c r="U19" s="169">
        <f>IF(K19='Do Not Use'!$M$14,1,0)</f>
        <v>0</v>
      </c>
      <c r="V19" s="169">
        <f t="shared" si="1"/>
        <v>0</v>
      </c>
      <c r="W19" s="169">
        <f>IF(K19='Do Not Use'!$M$10,1,0)</f>
        <v>0</v>
      </c>
      <c r="X19" s="169">
        <f>IF(K19='Do Not Use'!$M$11,1,0)</f>
        <v>0</v>
      </c>
      <c r="Y19" s="169">
        <f t="shared" si="2"/>
        <v>0</v>
      </c>
      <c r="Z19" s="169">
        <f>IF(K19='Do Not Use'!$M$5,1,0)</f>
        <v>0</v>
      </c>
    </row>
    <row r="20" spans="1:26" x14ac:dyDescent="0.25">
      <c r="A20" s="376"/>
      <c r="B20" s="377"/>
      <c r="C20" s="378"/>
      <c r="D20" s="434"/>
      <c r="E20" s="379"/>
      <c r="F20" s="377"/>
      <c r="G20" s="377"/>
      <c r="H20" s="377"/>
      <c r="I20" s="377"/>
      <c r="J20" s="377"/>
      <c r="K20" s="377"/>
      <c r="L20" s="377"/>
      <c r="M20" s="1" t="e">
        <f>INDEX('Child Enrollment'!$C$2:$C$173,MATCH('BIR Data Entry'!B20,'Child Enrollment'!$B$2:$B$173,0))</f>
        <v>#N/A</v>
      </c>
      <c r="N20" s="1" t="e">
        <f>INDEX('Child Enrollment'!$D$2:$D$173,MATCH('BIR Data Entry'!B20,'Child Enrollment'!$B$2:$B$173,0))</f>
        <v>#N/A</v>
      </c>
      <c r="O20" s="1" t="e">
        <f>INDEX('Child Enrollment'!$E$2:$E$173,MATCH('BIR Data Entry'!B20,'Child Enrollment'!$B$2:$B$173,0))</f>
        <v>#N/A</v>
      </c>
      <c r="P20" s="1" t="e">
        <f>INDEX('Child Enrollment'!$F$2:$F$173,MATCH('BIR Data Entry'!B20,'Child Enrollment'!$B$2:$B$173,0))</f>
        <v>#N/A</v>
      </c>
      <c r="Q20" s="1" t="e">
        <f>INDEX('Child Enrollment'!$G$2:$G$173,MATCH('BIR Data Entry'!B20,'Child Enrollment'!$B$2:$B$173,0))</f>
        <v>#N/A</v>
      </c>
      <c r="R20" s="1" t="e">
        <f>INDEX('Child Enrollment'!$H$2:$H$173,MATCH('BIR Data Entry'!B20,'Child Enrollment'!$B$2:$B$173,0))</f>
        <v>#N/A</v>
      </c>
      <c r="S20" s="343" t="str">
        <f t="shared" si="0"/>
        <v/>
      </c>
      <c r="T20" s="169">
        <f>IF(J20='Do Not Use'!$L$15,1,0)</f>
        <v>0</v>
      </c>
      <c r="U20" s="169">
        <f>IF(K20='Do Not Use'!$M$14,1,0)</f>
        <v>0</v>
      </c>
      <c r="V20" s="169">
        <f t="shared" si="1"/>
        <v>0</v>
      </c>
      <c r="W20" s="169">
        <f>IF(K20='Do Not Use'!$M$10,1,0)</f>
        <v>0</v>
      </c>
      <c r="X20" s="169">
        <f>IF(K20='Do Not Use'!$M$11,1,0)</f>
        <v>0</v>
      </c>
      <c r="Y20" s="169">
        <f t="shared" si="2"/>
        <v>0</v>
      </c>
      <c r="Z20" s="169">
        <f>IF(K20='Do Not Use'!$M$5,1,0)</f>
        <v>0</v>
      </c>
    </row>
    <row r="21" spans="1:26" x14ac:dyDescent="0.25">
      <c r="A21" s="376"/>
      <c r="B21" s="377"/>
      <c r="C21" s="378"/>
      <c r="D21" s="434"/>
      <c r="E21" s="379"/>
      <c r="F21" s="377"/>
      <c r="G21" s="377"/>
      <c r="H21" s="377"/>
      <c r="I21" s="377"/>
      <c r="J21" s="377"/>
      <c r="K21" s="377"/>
      <c r="L21" s="377"/>
      <c r="M21" s="1" t="e">
        <f>INDEX('Child Enrollment'!$C$2:$C$173,MATCH('BIR Data Entry'!B21,'Child Enrollment'!$B$2:$B$173,0))</f>
        <v>#N/A</v>
      </c>
      <c r="N21" s="1" t="e">
        <f>INDEX('Child Enrollment'!$D$2:$D$173,MATCH('BIR Data Entry'!B21,'Child Enrollment'!$B$2:$B$173,0))</f>
        <v>#N/A</v>
      </c>
      <c r="O21" s="1" t="e">
        <f>INDEX('Child Enrollment'!$E$2:$E$173,MATCH('BIR Data Entry'!B21,'Child Enrollment'!$B$2:$B$173,0))</f>
        <v>#N/A</v>
      </c>
      <c r="P21" s="1" t="e">
        <f>INDEX('Child Enrollment'!$F$2:$F$173,MATCH('BIR Data Entry'!B21,'Child Enrollment'!$B$2:$B$173,0))</f>
        <v>#N/A</v>
      </c>
      <c r="Q21" s="1" t="e">
        <f>INDEX('Child Enrollment'!$G$2:$G$173,MATCH('BIR Data Entry'!B21,'Child Enrollment'!$B$2:$B$173,0))</f>
        <v>#N/A</v>
      </c>
      <c r="R21" s="1" t="e">
        <f>INDEX('Child Enrollment'!$H$2:$H$173,MATCH('BIR Data Entry'!B21,'Child Enrollment'!$B$2:$B$173,0))</f>
        <v>#N/A</v>
      </c>
      <c r="S21" s="343" t="str">
        <f t="shared" si="0"/>
        <v/>
      </c>
      <c r="T21" s="169">
        <f>IF(J21='Do Not Use'!$L$15,1,0)</f>
        <v>0</v>
      </c>
      <c r="U21" s="169">
        <f>IF(K21='Do Not Use'!$M$14,1,0)</f>
        <v>0</v>
      </c>
      <c r="V21" s="169">
        <f t="shared" si="1"/>
        <v>0</v>
      </c>
      <c r="W21" s="169">
        <f>IF(K21='Do Not Use'!$M$10,1,0)</f>
        <v>0</v>
      </c>
      <c r="X21" s="169">
        <f>IF(K21='Do Not Use'!$M$11,1,0)</f>
        <v>0</v>
      </c>
      <c r="Y21" s="169">
        <f t="shared" si="2"/>
        <v>0</v>
      </c>
      <c r="Z21" s="169">
        <f>IF(K21='Do Not Use'!$M$5,1,0)</f>
        <v>0</v>
      </c>
    </row>
    <row r="22" spans="1:26" x14ac:dyDescent="0.25">
      <c r="A22" s="376"/>
      <c r="B22" s="377"/>
      <c r="C22" s="378"/>
      <c r="D22" s="434"/>
      <c r="E22" s="379"/>
      <c r="F22" s="377"/>
      <c r="G22" s="377"/>
      <c r="H22" s="377"/>
      <c r="I22" s="377"/>
      <c r="J22" s="377"/>
      <c r="K22" s="377"/>
      <c r="L22" s="377"/>
      <c r="M22" s="1" t="e">
        <f>INDEX('Child Enrollment'!$C$2:$C$173,MATCH('BIR Data Entry'!B22,'Child Enrollment'!$B$2:$B$173,0))</f>
        <v>#N/A</v>
      </c>
      <c r="N22" s="1" t="e">
        <f>INDEX('Child Enrollment'!$D$2:$D$173,MATCH('BIR Data Entry'!B22,'Child Enrollment'!$B$2:$B$173,0))</f>
        <v>#N/A</v>
      </c>
      <c r="O22" s="1" t="e">
        <f>INDEX('Child Enrollment'!$E$2:$E$173,MATCH('BIR Data Entry'!B22,'Child Enrollment'!$B$2:$B$173,0))</f>
        <v>#N/A</v>
      </c>
      <c r="P22" s="1" t="e">
        <f>INDEX('Child Enrollment'!$F$2:$F$173,MATCH('BIR Data Entry'!B22,'Child Enrollment'!$B$2:$B$173,0))</f>
        <v>#N/A</v>
      </c>
      <c r="Q22" s="1" t="e">
        <f>INDEX('Child Enrollment'!$G$2:$G$173,MATCH('BIR Data Entry'!B22,'Child Enrollment'!$B$2:$B$173,0))</f>
        <v>#N/A</v>
      </c>
      <c r="R22" s="1" t="e">
        <f>INDEX('Child Enrollment'!$H$2:$H$173,MATCH('BIR Data Entry'!B22,'Child Enrollment'!$B$2:$B$173,0))</f>
        <v>#N/A</v>
      </c>
      <c r="S22" s="343" t="str">
        <f t="shared" si="0"/>
        <v/>
      </c>
      <c r="T22" s="169">
        <f>IF(J22='Do Not Use'!$L$15,1,0)</f>
        <v>0</v>
      </c>
      <c r="U22" s="169">
        <f>IF(K22='Do Not Use'!$M$14,1,0)</f>
        <v>0</v>
      </c>
      <c r="V22" s="169">
        <f t="shared" si="1"/>
        <v>0</v>
      </c>
      <c r="W22" s="169">
        <f>IF(K22='Do Not Use'!$M$10,1,0)</f>
        <v>0</v>
      </c>
      <c r="X22" s="169">
        <f>IF(K22='Do Not Use'!$M$11,1,0)</f>
        <v>0</v>
      </c>
      <c r="Y22" s="169">
        <f t="shared" si="2"/>
        <v>0</v>
      </c>
      <c r="Z22" s="169">
        <f>IF(K22='Do Not Use'!$M$5,1,0)</f>
        <v>0</v>
      </c>
    </row>
    <row r="23" spans="1:26" x14ac:dyDescent="0.25">
      <c r="A23" s="376"/>
      <c r="B23" s="377"/>
      <c r="C23" s="378"/>
      <c r="D23" s="434"/>
      <c r="E23" s="379"/>
      <c r="F23" s="377"/>
      <c r="G23" s="377"/>
      <c r="H23" s="377"/>
      <c r="I23" s="377"/>
      <c r="J23" s="377"/>
      <c r="K23" s="377"/>
      <c r="L23" s="377"/>
      <c r="M23" s="1" t="e">
        <f>INDEX('Child Enrollment'!$C$2:$C$173,MATCH('BIR Data Entry'!B23,'Child Enrollment'!$B$2:$B$173,0))</f>
        <v>#N/A</v>
      </c>
      <c r="N23" s="1" t="e">
        <f>INDEX('Child Enrollment'!$D$2:$D$173,MATCH('BIR Data Entry'!B23,'Child Enrollment'!$B$2:$B$173,0))</f>
        <v>#N/A</v>
      </c>
      <c r="O23" s="1" t="e">
        <f>INDEX('Child Enrollment'!$E$2:$E$173,MATCH('BIR Data Entry'!B23,'Child Enrollment'!$B$2:$B$173,0))</f>
        <v>#N/A</v>
      </c>
      <c r="P23" s="1" t="e">
        <f>INDEX('Child Enrollment'!$F$2:$F$173,MATCH('BIR Data Entry'!B23,'Child Enrollment'!$B$2:$B$173,0))</f>
        <v>#N/A</v>
      </c>
      <c r="Q23" s="1" t="e">
        <f>INDEX('Child Enrollment'!$G$2:$G$173,MATCH('BIR Data Entry'!B23,'Child Enrollment'!$B$2:$B$173,0))</f>
        <v>#N/A</v>
      </c>
      <c r="R23" s="1" t="e">
        <f>INDEX('Child Enrollment'!$H$2:$H$173,MATCH('BIR Data Entry'!B23,'Child Enrollment'!$B$2:$B$173,0))</f>
        <v>#N/A</v>
      </c>
      <c r="S23" s="343" t="str">
        <f t="shared" si="0"/>
        <v/>
      </c>
      <c r="T23" s="169">
        <f>IF(J23='Do Not Use'!$L$15,1,0)</f>
        <v>0</v>
      </c>
      <c r="U23" s="169">
        <f>IF(K23='Do Not Use'!$M$14,1,0)</f>
        <v>0</v>
      </c>
      <c r="V23" s="169">
        <f t="shared" si="1"/>
        <v>0</v>
      </c>
      <c r="W23" s="169">
        <f>IF(K23='Do Not Use'!$M$10,1,0)</f>
        <v>0</v>
      </c>
      <c r="X23" s="169">
        <f>IF(K23='Do Not Use'!$M$11,1,0)</f>
        <v>0</v>
      </c>
      <c r="Y23" s="169">
        <f t="shared" si="2"/>
        <v>0</v>
      </c>
      <c r="Z23" s="169">
        <f>IF(K23='Do Not Use'!$M$5,1,0)</f>
        <v>0</v>
      </c>
    </row>
    <row r="24" spans="1:26" x14ac:dyDescent="0.25">
      <c r="A24" s="376"/>
      <c r="B24" s="377"/>
      <c r="C24" s="378"/>
      <c r="D24" s="434"/>
      <c r="E24" s="379"/>
      <c r="F24" s="377"/>
      <c r="G24" s="377"/>
      <c r="H24" s="377"/>
      <c r="I24" s="377"/>
      <c r="J24" s="377"/>
      <c r="K24" s="377"/>
      <c r="L24" s="377"/>
      <c r="M24" s="1" t="e">
        <f>INDEX('Child Enrollment'!$C$2:$C$173,MATCH('BIR Data Entry'!B24,'Child Enrollment'!$B$2:$B$173,0))</f>
        <v>#N/A</v>
      </c>
      <c r="N24" s="1" t="e">
        <f>INDEX('Child Enrollment'!$D$2:$D$173,MATCH('BIR Data Entry'!B24,'Child Enrollment'!$B$2:$B$173,0))</f>
        <v>#N/A</v>
      </c>
      <c r="O24" s="1" t="e">
        <f>INDEX('Child Enrollment'!$E$2:$E$173,MATCH('BIR Data Entry'!B24,'Child Enrollment'!$B$2:$B$173,0))</f>
        <v>#N/A</v>
      </c>
      <c r="P24" s="1" t="e">
        <f>INDEX('Child Enrollment'!$F$2:$F$173,MATCH('BIR Data Entry'!B24,'Child Enrollment'!$B$2:$B$173,0))</f>
        <v>#N/A</v>
      </c>
      <c r="Q24" s="1" t="e">
        <f>INDEX('Child Enrollment'!$G$2:$G$173,MATCH('BIR Data Entry'!B24,'Child Enrollment'!$B$2:$B$173,0))</f>
        <v>#N/A</v>
      </c>
      <c r="R24" s="1" t="e">
        <f>INDEX('Child Enrollment'!$H$2:$H$173,MATCH('BIR Data Entry'!B24,'Child Enrollment'!$B$2:$B$173,0))</f>
        <v>#N/A</v>
      </c>
      <c r="S24" s="343" t="str">
        <f t="shared" si="0"/>
        <v/>
      </c>
      <c r="T24" s="169">
        <f>IF(J24='Do Not Use'!$L$15,1,0)</f>
        <v>0</v>
      </c>
      <c r="U24" s="169">
        <f>IF(K24='Do Not Use'!$M$14,1,0)</f>
        <v>0</v>
      </c>
      <c r="V24" s="169">
        <f t="shared" si="1"/>
        <v>0</v>
      </c>
      <c r="W24" s="169">
        <f>IF(K24='Do Not Use'!$M$10,1,0)</f>
        <v>0</v>
      </c>
      <c r="X24" s="169">
        <f>IF(K24='Do Not Use'!$M$11,1,0)</f>
        <v>0</v>
      </c>
      <c r="Y24" s="169">
        <f t="shared" si="2"/>
        <v>0</v>
      </c>
      <c r="Z24" s="169">
        <f>IF(K24='Do Not Use'!$M$5,1,0)</f>
        <v>0</v>
      </c>
    </row>
    <row r="25" spans="1:26" x14ac:dyDescent="0.25">
      <c r="A25" s="376"/>
      <c r="B25" s="377"/>
      <c r="C25" s="378"/>
      <c r="D25" s="434"/>
      <c r="E25" s="379"/>
      <c r="F25" s="377"/>
      <c r="G25" s="377"/>
      <c r="H25" s="377"/>
      <c r="I25" s="377"/>
      <c r="J25" s="377"/>
      <c r="K25" s="377"/>
      <c r="L25" s="377"/>
      <c r="M25" s="1" t="e">
        <f>INDEX('Child Enrollment'!$C$2:$C$173,MATCH('BIR Data Entry'!B25,'Child Enrollment'!$B$2:$B$173,0))</f>
        <v>#N/A</v>
      </c>
      <c r="N25" s="1" t="e">
        <f>INDEX('Child Enrollment'!$D$2:$D$173,MATCH('BIR Data Entry'!B25,'Child Enrollment'!$B$2:$B$173,0))</f>
        <v>#N/A</v>
      </c>
      <c r="O25" s="1" t="e">
        <f>INDEX('Child Enrollment'!$E$2:$E$173,MATCH('BIR Data Entry'!B25,'Child Enrollment'!$B$2:$B$173,0))</f>
        <v>#N/A</v>
      </c>
      <c r="P25" s="1" t="e">
        <f>INDEX('Child Enrollment'!$F$2:$F$173,MATCH('BIR Data Entry'!B25,'Child Enrollment'!$B$2:$B$173,0))</f>
        <v>#N/A</v>
      </c>
      <c r="Q25" s="1" t="e">
        <f>INDEX('Child Enrollment'!$G$2:$G$173,MATCH('BIR Data Entry'!B25,'Child Enrollment'!$B$2:$B$173,0))</f>
        <v>#N/A</v>
      </c>
      <c r="R25" s="1" t="e">
        <f>INDEX('Child Enrollment'!$H$2:$H$173,MATCH('BIR Data Entry'!B25,'Child Enrollment'!$B$2:$B$173,0))</f>
        <v>#N/A</v>
      </c>
      <c r="S25" s="343" t="str">
        <f t="shared" si="0"/>
        <v/>
      </c>
      <c r="T25" s="169">
        <f>IF(J25='Do Not Use'!$L$15,1,0)</f>
        <v>0</v>
      </c>
      <c r="U25" s="169">
        <f>IF(K25='Do Not Use'!$M$14,1,0)</f>
        <v>0</v>
      </c>
      <c r="V25" s="169">
        <f t="shared" si="1"/>
        <v>0</v>
      </c>
      <c r="W25" s="169">
        <f>IF(K25='Do Not Use'!$M$10,1,0)</f>
        <v>0</v>
      </c>
      <c r="X25" s="169">
        <f>IF(K25='Do Not Use'!$M$11,1,0)</f>
        <v>0</v>
      </c>
      <c r="Y25" s="169">
        <f t="shared" si="2"/>
        <v>0</v>
      </c>
      <c r="Z25" s="169">
        <f>IF(K25='Do Not Use'!$M$5,1,0)</f>
        <v>0</v>
      </c>
    </row>
    <row r="26" spans="1:26" x14ac:dyDescent="0.25">
      <c r="A26" s="376"/>
      <c r="B26" s="377"/>
      <c r="C26" s="378"/>
      <c r="D26" s="434"/>
      <c r="E26" s="379"/>
      <c r="F26" s="377"/>
      <c r="G26" s="377"/>
      <c r="H26" s="377"/>
      <c r="I26" s="377"/>
      <c r="J26" s="377"/>
      <c r="K26" s="377"/>
      <c r="L26" s="377"/>
      <c r="M26" s="1" t="e">
        <f>INDEX('Child Enrollment'!$C$2:$C$173,MATCH('BIR Data Entry'!B26,'Child Enrollment'!$B$2:$B$173,0))</f>
        <v>#N/A</v>
      </c>
      <c r="N26" s="1" t="e">
        <f>INDEX('Child Enrollment'!$D$2:$D$173,MATCH('BIR Data Entry'!B26,'Child Enrollment'!$B$2:$B$173,0))</f>
        <v>#N/A</v>
      </c>
      <c r="O26" s="1" t="e">
        <f>INDEX('Child Enrollment'!$E$2:$E$173,MATCH('BIR Data Entry'!B26,'Child Enrollment'!$B$2:$B$173,0))</f>
        <v>#N/A</v>
      </c>
      <c r="P26" s="1" t="e">
        <f>INDEX('Child Enrollment'!$F$2:$F$173,MATCH('BIR Data Entry'!B26,'Child Enrollment'!$B$2:$B$173,0))</f>
        <v>#N/A</v>
      </c>
      <c r="Q26" s="1" t="e">
        <f>INDEX('Child Enrollment'!$G$2:$G$173,MATCH('BIR Data Entry'!B26,'Child Enrollment'!$B$2:$B$173,0))</f>
        <v>#N/A</v>
      </c>
      <c r="R26" s="1" t="e">
        <f>INDEX('Child Enrollment'!$H$2:$H$173,MATCH('BIR Data Entry'!B26,'Child Enrollment'!$B$2:$B$173,0))</f>
        <v>#N/A</v>
      </c>
      <c r="S26" s="343" t="str">
        <f t="shared" si="0"/>
        <v/>
      </c>
      <c r="T26" s="169">
        <f>IF(J26='Do Not Use'!$L$15,1,0)</f>
        <v>0</v>
      </c>
      <c r="U26" s="169">
        <f>IF(K26='Do Not Use'!$M$14,1,0)</f>
        <v>0</v>
      </c>
      <c r="V26" s="169">
        <f t="shared" si="1"/>
        <v>0</v>
      </c>
      <c r="W26" s="169">
        <f>IF(K26='Do Not Use'!$M$10,1,0)</f>
        <v>0</v>
      </c>
      <c r="X26" s="169">
        <f>IF(K26='Do Not Use'!$M$11,1,0)</f>
        <v>0</v>
      </c>
      <c r="Y26" s="169">
        <f t="shared" si="2"/>
        <v>0</v>
      </c>
      <c r="Z26" s="169">
        <f>IF(K26='Do Not Use'!$M$5,1,0)</f>
        <v>0</v>
      </c>
    </row>
    <row r="27" spans="1:26" x14ac:dyDescent="0.25">
      <c r="A27" s="376"/>
      <c r="B27" s="377"/>
      <c r="C27" s="378"/>
      <c r="D27" s="434"/>
      <c r="E27" s="379"/>
      <c r="F27" s="377"/>
      <c r="G27" s="377"/>
      <c r="H27" s="377"/>
      <c r="I27" s="377"/>
      <c r="J27" s="377"/>
      <c r="K27" s="377"/>
      <c r="L27" s="377"/>
      <c r="M27" s="1" t="e">
        <f>INDEX('Child Enrollment'!$C$2:$C$173,MATCH('BIR Data Entry'!B27,'Child Enrollment'!$B$2:$B$173,0))</f>
        <v>#N/A</v>
      </c>
      <c r="N27" s="1" t="e">
        <f>INDEX('Child Enrollment'!$D$2:$D$173,MATCH('BIR Data Entry'!B27,'Child Enrollment'!$B$2:$B$173,0))</f>
        <v>#N/A</v>
      </c>
      <c r="O27" s="1" t="e">
        <f>INDEX('Child Enrollment'!$E$2:$E$173,MATCH('BIR Data Entry'!B27,'Child Enrollment'!$B$2:$B$173,0))</f>
        <v>#N/A</v>
      </c>
      <c r="P27" s="1" t="e">
        <f>INDEX('Child Enrollment'!$F$2:$F$173,MATCH('BIR Data Entry'!B27,'Child Enrollment'!$B$2:$B$173,0))</f>
        <v>#N/A</v>
      </c>
      <c r="Q27" s="1" t="e">
        <f>INDEX('Child Enrollment'!$G$2:$G$173,MATCH('BIR Data Entry'!B27,'Child Enrollment'!$B$2:$B$173,0))</f>
        <v>#N/A</v>
      </c>
      <c r="R27" s="1" t="e">
        <f>INDEX('Child Enrollment'!$H$2:$H$173,MATCH('BIR Data Entry'!B27,'Child Enrollment'!$B$2:$B$173,0))</f>
        <v>#N/A</v>
      </c>
      <c r="S27" s="343" t="str">
        <f t="shared" si="0"/>
        <v/>
      </c>
      <c r="T27" s="169">
        <f>IF(J27='Do Not Use'!$L$15,1,0)</f>
        <v>0</v>
      </c>
      <c r="U27" s="169">
        <f>IF(K27='Do Not Use'!$M$14,1,0)</f>
        <v>0</v>
      </c>
      <c r="V27" s="169">
        <f t="shared" si="1"/>
        <v>0</v>
      </c>
      <c r="W27" s="169">
        <f>IF(K27='Do Not Use'!$M$10,1,0)</f>
        <v>0</v>
      </c>
      <c r="X27" s="169">
        <f>IF(K27='Do Not Use'!$M$11,1,0)</f>
        <v>0</v>
      </c>
      <c r="Y27" s="169">
        <f t="shared" si="2"/>
        <v>0</v>
      </c>
      <c r="Z27" s="169">
        <f>IF(K27='Do Not Use'!$M$5,1,0)</f>
        <v>0</v>
      </c>
    </row>
    <row r="28" spans="1:26" x14ac:dyDescent="0.25">
      <c r="A28" s="376"/>
      <c r="B28" s="377"/>
      <c r="C28" s="378"/>
      <c r="D28" s="434"/>
      <c r="E28" s="379"/>
      <c r="F28" s="377"/>
      <c r="G28" s="377"/>
      <c r="H28" s="377"/>
      <c r="I28" s="377"/>
      <c r="J28" s="377"/>
      <c r="K28" s="377"/>
      <c r="L28" s="377"/>
      <c r="M28" s="1" t="e">
        <f>INDEX('Child Enrollment'!$C$2:$C$173,MATCH('BIR Data Entry'!B28,'Child Enrollment'!$B$2:$B$173,0))</f>
        <v>#N/A</v>
      </c>
      <c r="N28" s="1" t="e">
        <f>INDEX('Child Enrollment'!$D$2:$D$173,MATCH('BIR Data Entry'!B28,'Child Enrollment'!$B$2:$B$173,0))</f>
        <v>#N/A</v>
      </c>
      <c r="O28" s="1" t="e">
        <f>INDEX('Child Enrollment'!$E$2:$E$173,MATCH('BIR Data Entry'!B28,'Child Enrollment'!$B$2:$B$173,0))</f>
        <v>#N/A</v>
      </c>
      <c r="P28" s="1" t="e">
        <f>INDEX('Child Enrollment'!$F$2:$F$173,MATCH('BIR Data Entry'!B28,'Child Enrollment'!$B$2:$B$173,0))</f>
        <v>#N/A</v>
      </c>
      <c r="Q28" s="1" t="e">
        <f>INDEX('Child Enrollment'!$G$2:$G$173,MATCH('BIR Data Entry'!B28,'Child Enrollment'!$B$2:$B$173,0))</f>
        <v>#N/A</v>
      </c>
      <c r="R28" s="1" t="e">
        <f>INDEX('Child Enrollment'!$H$2:$H$173,MATCH('BIR Data Entry'!B28,'Child Enrollment'!$B$2:$B$173,0))</f>
        <v>#N/A</v>
      </c>
      <c r="S28" s="343" t="str">
        <f t="shared" si="0"/>
        <v/>
      </c>
      <c r="T28" s="169">
        <f>IF(J28='Do Not Use'!$L$15,1,0)</f>
        <v>0</v>
      </c>
      <c r="U28" s="169">
        <f>IF(K28='Do Not Use'!$M$14,1,0)</f>
        <v>0</v>
      </c>
      <c r="V28" s="169">
        <f t="shared" si="1"/>
        <v>0</v>
      </c>
      <c r="W28" s="169">
        <f>IF(K28='Do Not Use'!$M$10,1,0)</f>
        <v>0</v>
      </c>
      <c r="X28" s="169">
        <f>IF(K28='Do Not Use'!$M$11,1,0)</f>
        <v>0</v>
      </c>
      <c r="Y28" s="169">
        <f t="shared" si="2"/>
        <v>0</v>
      </c>
      <c r="Z28" s="169">
        <f>IF(K28='Do Not Use'!$M$5,1,0)</f>
        <v>0</v>
      </c>
    </row>
    <row r="29" spans="1:26" x14ac:dyDescent="0.25">
      <c r="A29" s="376"/>
      <c r="B29" s="377"/>
      <c r="C29" s="378"/>
      <c r="D29" s="434"/>
      <c r="E29" s="379"/>
      <c r="F29" s="377"/>
      <c r="G29" s="377"/>
      <c r="H29" s="377"/>
      <c r="I29" s="377"/>
      <c r="J29" s="377"/>
      <c r="K29" s="377"/>
      <c r="L29" s="377"/>
      <c r="M29" s="1" t="e">
        <f>INDEX('Child Enrollment'!$C$2:$C$173,MATCH('BIR Data Entry'!B29,'Child Enrollment'!$B$2:$B$173,0))</f>
        <v>#N/A</v>
      </c>
      <c r="N29" s="1" t="e">
        <f>INDEX('Child Enrollment'!$D$2:$D$173,MATCH('BIR Data Entry'!B29,'Child Enrollment'!$B$2:$B$173,0))</f>
        <v>#N/A</v>
      </c>
      <c r="O29" s="1" t="e">
        <f>INDEX('Child Enrollment'!$E$2:$E$173,MATCH('BIR Data Entry'!B29,'Child Enrollment'!$B$2:$B$173,0))</f>
        <v>#N/A</v>
      </c>
      <c r="P29" s="1" t="e">
        <f>INDEX('Child Enrollment'!$F$2:$F$173,MATCH('BIR Data Entry'!B29,'Child Enrollment'!$B$2:$B$173,0))</f>
        <v>#N/A</v>
      </c>
      <c r="Q29" s="1" t="e">
        <f>INDEX('Child Enrollment'!$G$2:$G$173,MATCH('BIR Data Entry'!B29,'Child Enrollment'!$B$2:$B$173,0))</f>
        <v>#N/A</v>
      </c>
      <c r="R29" s="1" t="e">
        <f>INDEX('Child Enrollment'!$H$2:$H$173,MATCH('BIR Data Entry'!B29,'Child Enrollment'!$B$2:$B$173,0))</f>
        <v>#N/A</v>
      </c>
      <c r="S29" s="343" t="str">
        <f t="shared" si="0"/>
        <v/>
      </c>
      <c r="T29" s="169">
        <f>IF(J29='Do Not Use'!$L$15,1,0)</f>
        <v>0</v>
      </c>
      <c r="U29" s="169">
        <f>IF(K29='Do Not Use'!$M$14,1,0)</f>
        <v>0</v>
      </c>
      <c r="V29" s="169">
        <f t="shared" si="1"/>
        <v>0</v>
      </c>
      <c r="W29" s="169">
        <f>IF(K29='Do Not Use'!$M$10,1,0)</f>
        <v>0</v>
      </c>
      <c r="X29" s="169">
        <f>IF(K29='Do Not Use'!$M$11,1,0)</f>
        <v>0</v>
      </c>
      <c r="Y29" s="169">
        <f t="shared" si="2"/>
        <v>0</v>
      </c>
      <c r="Z29" s="169">
        <f>IF(K29='Do Not Use'!$M$5,1,0)</f>
        <v>0</v>
      </c>
    </row>
    <row r="30" spans="1:26" x14ac:dyDescent="0.25">
      <c r="A30" s="376"/>
      <c r="B30" s="377"/>
      <c r="C30" s="378"/>
      <c r="D30" s="434"/>
      <c r="E30" s="379"/>
      <c r="F30" s="377"/>
      <c r="G30" s="377"/>
      <c r="H30" s="377"/>
      <c r="I30" s="377"/>
      <c r="J30" s="377"/>
      <c r="K30" s="377"/>
      <c r="L30" s="377"/>
      <c r="M30" s="1" t="e">
        <f>INDEX('Child Enrollment'!$C$2:$C$173,MATCH('BIR Data Entry'!B30,'Child Enrollment'!$B$2:$B$173,0))</f>
        <v>#N/A</v>
      </c>
      <c r="N30" s="1" t="e">
        <f>INDEX('Child Enrollment'!$D$2:$D$173,MATCH('BIR Data Entry'!B30,'Child Enrollment'!$B$2:$B$173,0))</f>
        <v>#N/A</v>
      </c>
      <c r="O30" s="1" t="e">
        <f>INDEX('Child Enrollment'!$E$2:$E$173,MATCH('BIR Data Entry'!B30,'Child Enrollment'!$B$2:$B$173,0))</f>
        <v>#N/A</v>
      </c>
      <c r="P30" s="1" t="e">
        <f>INDEX('Child Enrollment'!$F$2:$F$173,MATCH('BIR Data Entry'!B30,'Child Enrollment'!$B$2:$B$173,0))</f>
        <v>#N/A</v>
      </c>
      <c r="Q30" s="1" t="e">
        <f>INDEX('Child Enrollment'!$G$2:$G$173,MATCH('BIR Data Entry'!B30,'Child Enrollment'!$B$2:$B$173,0))</f>
        <v>#N/A</v>
      </c>
      <c r="R30" s="1" t="e">
        <f>INDEX('Child Enrollment'!$H$2:$H$173,MATCH('BIR Data Entry'!B30,'Child Enrollment'!$B$2:$B$173,0))</f>
        <v>#N/A</v>
      </c>
      <c r="S30" s="343" t="str">
        <f t="shared" si="0"/>
        <v/>
      </c>
      <c r="T30" s="169">
        <f>IF(J30='Do Not Use'!$L$15,1,0)</f>
        <v>0</v>
      </c>
      <c r="U30" s="169">
        <f>IF(K30='Do Not Use'!$M$14,1,0)</f>
        <v>0</v>
      </c>
      <c r="V30" s="169">
        <f t="shared" si="1"/>
        <v>0</v>
      </c>
      <c r="W30" s="169">
        <f>IF(K30='Do Not Use'!$M$10,1,0)</f>
        <v>0</v>
      </c>
      <c r="X30" s="169">
        <f>IF(K30='Do Not Use'!$M$11,1,0)</f>
        <v>0</v>
      </c>
      <c r="Y30" s="169">
        <f t="shared" si="2"/>
        <v>0</v>
      </c>
      <c r="Z30" s="169">
        <f>IF(K30='Do Not Use'!$M$5,1,0)</f>
        <v>0</v>
      </c>
    </row>
    <row r="31" spans="1:26" x14ac:dyDescent="0.25">
      <c r="A31" s="376"/>
      <c r="B31" s="377"/>
      <c r="C31" s="378"/>
      <c r="D31" s="434"/>
      <c r="E31" s="379"/>
      <c r="F31" s="377"/>
      <c r="G31" s="377"/>
      <c r="H31" s="377"/>
      <c r="I31" s="377"/>
      <c r="J31" s="377"/>
      <c r="K31" s="377"/>
      <c r="L31" s="377"/>
      <c r="M31" s="1" t="e">
        <f>INDEX('Child Enrollment'!$C$2:$C$173,MATCH('BIR Data Entry'!B31,'Child Enrollment'!$B$2:$B$173,0))</f>
        <v>#N/A</v>
      </c>
      <c r="N31" s="1" t="e">
        <f>INDEX('Child Enrollment'!$D$2:$D$173,MATCH('BIR Data Entry'!B31,'Child Enrollment'!$B$2:$B$173,0))</f>
        <v>#N/A</v>
      </c>
      <c r="O31" s="1" t="e">
        <f>INDEX('Child Enrollment'!$E$2:$E$173,MATCH('BIR Data Entry'!B31,'Child Enrollment'!$B$2:$B$173,0))</f>
        <v>#N/A</v>
      </c>
      <c r="P31" s="1" t="e">
        <f>INDEX('Child Enrollment'!$F$2:$F$173,MATCH('BIR Data Entry'!B31,'Child Enrollment'!$B$2:$B$173,0))</f>
        <v>#N/A</v>
      </c>
      <c r="Q31" s="1" t="e">
        <f>INDEX('Child Enrollment'!$G$2:$G$173,MATCH('BIR Data Entry'!B31,'Child Enrollment'!$B$2:$B$173,0))</f>
        <v>#N/A</v>
      </c>
      <c r="R31" s="1" t="e">
        <f>INDEX('Child Enrollment'!$H$2:$H$173,MATCH('BIR Data Entry'!B31,'Child Enrollment'!$B$2:$B$173,0))</f>
        <v>#N/A</v>
      </c>
      <c r="S31" s="343" t="str">
        <f t="shared" si="0"/>
        <v/>
      </c>
      <c r="T31" s="169">
        <f>IF(J31='Do Not Use'!$L$15,1,0)</f>
        <v>0</v>
      </c>
      <c r="U31" s="169">
        <f>IF(K31='Do Not Use'!$M$14,1,0)</f>
        <v>0</v>
      </c>
      <c r="V31" s="169">
        <f t="shared" si="1"/>
        <v>0</v>
      </c>
      <c r="W31" s="169">
        <f>IF(K31='Do Not Use'!$M$10,1,0)</f>
        <v>0</v>
      </c>
      <c r="X31" s="169">
        <f>IF(K31='Do Not Use'!$M$11,1,0)</f>
        <v>0</v>
      </c>
      <c r="Y31" s="169">
        <f t="shared" si="2"/>
        <v>0</v>
      </c>
      <c r="Z31" s="169">
        <f>IF(K31='Do Not Use'!$M$5,1,0)</f>
        <v>0</v>
      </c>
    </row>
    <row r="32" spans="1:26" x14ac:dyDescent="0.25">
      <c r="A32" s="376"/>
      <c r="B32" s="377"/>
      <c r="C32" s="378"/>
      <c r="D32" s="434"/>
      <c r="E32" s="379"/>
      <c r="F32" s="377"/>
      <c r="G32" s="377"/>
      <c r="H32" s="377"/>
      <c r="I32" s="377"/>
      <c r="J32" s="377"/>
      <c r="K32" s="377"/>
      <c r="L32" s="377"/>
      <c r="M32" s="1" t="e">
        <f>INDEX('Child Enrollment'!$C$2:$C$173,MATCH('BIR Data Entry'!B32,'Child Enrollment'!$B$2:$B$173,0))</f>
        <v>#N/A</v>
      </c>
      <c r="N32" s="1" t="e">
        <f>INDEX('Child Enrollment'!$D$2:$D$173,MATCH('BIR Data Entry'!B32,'Child Enrollment'!$B$2:$B$173,0))</f>
        <v>#N/A</v>
      </c>
      <c r="O32" s="1" t="e">
        <f>INDEX('Child Enrollment'!$E$2:$E$173,MATCH('BIR Data Entry'!B32,'Child Enrollment'!$B$2:$B$173,0))</f>
        <v>#N/A</v>
      </c>
      <c r="P32" s="1" t="e">
        <f>INDEX('Child Enrollment'!$F$2:$F$173,MATCH('BIR Data Entry'!B32,'Child Enrollment'!$B$2:$B$173,0))</f>
        <v>#N/A</v>
      </c>
      <c r="Q32" s="1" t="e">
        <f>INDEX('Child Enrollment'!$G$2:$G$173,MATCH('BIR Data Entry'!B32,'Child Enrollment'!$B$2:$B$173,0))</f>
        <v>#N/A</v>
      </c>
      <c r="R32" s="1" t="e">
        <f>INDEX('Child Enrollment'!$H$2:$H$173,MATCH('BIR Data Entry'!B32,'Child Enrollment'!$B$2:$B$173,0))</f>
        <v>#N/A</v>
      </c>
      <c r="S32" s="343" t="str">
        <f t="shared" si="0"/>
        <v/>
      </c>
      <c r="T32" s="169">
        <f>IF(J32='Do Not Use'!$L$15,1,0)</f>
        <v>0</v>
      </c>
      <c r="U32" s="169">
        <f>IF(K32='Do Not Use'!$M$14,1,0)</f>
        <v>0</v>
      </c>
      <c r="V32" s="169">
        <f t="shared" si="1"/>
        <v>0</v>
      </c>
      <c r="W32" s="169">
        <f>IF(K32='Do Not Use'!$M$10,1,0)</f>
        <v>0</v>
      </c>
      <c r="X32" s="169">
        <f>IF(K32='Do Not Use'!$M$11,1,0)</f>
        <v>0</v>
      </c>
      <c r="Y32" s="169">
        <f t="shared" si="2"/>
        <v>0</v>
      </c>
      <c r="Z32" s="169">
        <f>IF(K32='Do Not Use'!$M$5,1,0)</f>
        <v>0</v>
      </c>
    </row>
    <row r="33" spans="1:26" x14ac:dyDescent="0.25">
      <c r="A33" s="376"/>
      <c r="B33" s="377"/>
      <c r="C33" s="378"/>
      <c r="D33" s="434"/>
      <c r="E33" s="379"/>
      <c r="F33" s="377"/>
      <c r="G33" s="377"/>
      <c r="H33" s="377"/>
      <c r="I33" s="377"/>
      <c r="J33" s="377"/>
      <c r="K33" s="377"/>
      <c r="L33" s="377"/>
      <c r="M33" s="1" t="e">
        <f>INDEX('Child Enrollment'!$C$2:$C$173,MATCH('BIR Data Entry'!B33,'Child Enrollment'!$B$2:$B$173,0))</f>
        <v>#N/A</v>
      </c>
      <c r="N33" s="1" t="e">
        <f>INDEX('Child Enrollment'!$D$2:$D$173,MATCH('BIR Data Entry'!B33,'Child Enrollment'!$B$2:$B$173,0))</f>
        <v>#N/A</v>
      </c>
      <c r="O33" s="1" t="e">
        <f>INDEX('Child Enrollment'!$E$2:$E$173,MATCH('BIR Data Entry'!B33,'Child Enrollment'!$B$2:$B$173,0))</f>
        <v>#N/A</v>
      </c>
      <c r="P33" s="1" t="e">
        <f>INDEX('Child Enrollment'!$F$2:$F$173,MATCH('BIR Data Entry'!B33,'Child Enrollment'!$B$2:$B$173,0))</f>
        <v>#N/A</v>
      </c>
      <c r="Q33" s="1" t="e">
        <f>INDEX('Child Enrollment'!$G$2:$G$173,MATCH('BIR Data Entry'!B33,'Child Enrollment'!$B$2:$B$173,0))</f>
        <v>#N/A</v>
      </c>
      <c r="R33" s="1" t="e">
        <f>INDEX('Child Enrollment'!$H$2:$H$173,MATCH('BIR Data Entry'!B33,'Child Enrollment'!$B$2:$B$173,0))</f>
        <v>#N/A</v>
      </c>
      <c r="S33" s="343" t="str">
        <f t="shared" si="0"/>
        <v/>
      </c>
      <c r="T33" s="169">
        <f>IF(J33='Do Not Use'!$L$15,1,0)</f>
        <v>0</v>
      </c>
      <c r="U33" s="169">
        <f>IF(K33='Do Not Use'!$M$14,1,0)</f>
        <v>0</v>
      </c>
      <c r="V33" s="169">
        <f t="shared" si="1"/>
        <v>0</v>
      </c>
      <c r="W33" s="169">
        <f>IF(K33='Do Not Use'!$M$10,1,0)</f>
        <v>0</v>
      </c>
      <c r="X33" s="169">
        <f>IF(K33='Do Not Use'!$M$11,1,0)</f>
        <v>0</v>
      </c>
      <c r="Y33" s="169">
        <f t="shared" si="2"/>
        <v>0</v>
      </c>
      <c r="Z33" s="169">
        <f>IF(K33='Do Not Use'!$M$5,1,0)</f>
        <v>0</v>
      </c>
    </row>
    <row r="34" spans="1:26" x14ac:dyDescent="0.25">
      <c r="A34" s="376"/>
      <c r="B34" s="377"/>
      <c r="C34" s="378"/>
      <c r="D34" s="434"/>
      <c r="E34" s="379"/>
      <c r="F34" s="377"/>
      <c r="G34" s="377"/>
      <c r="H34" s="377"/>
      <c r="I34" s="377"/>
      <c r="J34" s="377"/>
      <c r="K34" s="377"/>
      <c r="L34" s="377"/>
      <c r="M34" s="1" t="e">
        <f>INDEX('Child Enrollment'!$C$2:$C$173,MATCH('BIR Data Entry'!B34,'Child Enrollment'!$B$2:$B$173,0))</f>
        <v>#N/A</v>
      </c>
      <c r="N34" s="1" t="e">
        <f>INDEX('Child Enrollment'!$D$2:$D$173,MATCH('BIR Data Entry'!B34,'Child Enrollment'!$B$2:$B$173,0))</f>
        <v>#N/A</v>
      </c>
      <c r="O34" s="1" t="e">
        <f>INDEX('Child Enrollment'!$E$2:$E$173,MATCH('BIR Data Entry'!B34,'Child Enrollment'!$B$2:$B$173,0))</f>
        <v>#N/A</v>
      </c>
      <c r="P34" s="1" t="e">
        <f>INDEX('Child Enrollment'!$F$2:$F$173,MATCH('BIR Data Entry'!B34,'Child Enrollment'!$B$2:$B$173,0))</f>
        <v>#N/A</v>
      </c>
      <c r="Q34" s="1" t="e">
        <f>INDEX('Child Enrollment'!$G$2:$G$173,MATCH('BIR Data Entry'!B34,'Child Enrollment'!$B$2:$B$173,0))</f>
        <v>#N/A</v>
      </c>
      <c r="R34" s="1" t="e">
        <f>INDEX('Child Enrollment'!$H$2:$H$173,MATCH('BIR Data Entry'!B34,'Child Enrollment'!$B$2:$B$173,0))</f>
        <v>#N/A</v>
      </c>
      <c r="S34" s="343" t="str">
        <f t="shared" si="0"/>
        <v/>
      </c>
      <c r="T34" s="169">
        <f>IF(J34='Do Not Use'!$L$15,1,0)</f>
        <v>0</v>
      </c>
      <c r="U34" s="169">
        <f>IF(K34='Do Not Use'!$M$14,1,0)</f>
        <v>0</v>
      </c>
      <c r="V34" s="169">
        <f t="shared" si="1"/>
        <v>0</v>
      </c>
      <c r="W34" s="169">
        <f>IF(K34='Do Not Use'!$M$10,1,0)</f>
        <v>0</v>
      </c>
      <c r="X34" s="169">
        <f>IF(K34='Do Not Use'!$M$11,1,0)</f>
        <v>0</v>
      </c>
      <c r="Y34" s="169">
        <f t="shared" si="2"/>
        <v>0</v>
      </c>
      <c r="Z34" s="169">
        <f>IF(K34='Do Not Use'!$M$5,1,0)</f>
        <v>0</v>
      </c>
    </row>
    <row r="35" spans="1:26" x14ac:dyDescent="0.25">
      <c r="A35" s="376"/>
      <c r="B35" s="377"/>
      <c r="C35" s="378"/>
      <c r="D35" s="434"/>
      <c r="E35" s="379"/>
      <c r="F35" s="377"/>
      <c r="G35" s="377"/>
      <c r="H35" s="377"/>
      <c r="I35" s="377"/>
      <c r="J35" s="377"/>
      <c r="K35" s="377"/>
      <c r="L35" s="377"/>
      <c r="M35" s="1" t="e">
        <f>INDEX('Child Enrollment'!$C$2:$C$173,MATCH('BIR Data Entry'!B35,'Child Enrollment'!$B$2:$B$173,0))</f>
        <v>#N/A</v>
      </c>
      <c r="N35" s="1" t="e">
        <f>INDEX('Child Enrollment'!$D$2:$D$173,MATCH('BIR Data Entry'!B35,'Child Enrollment'!$B$2:$B$173,0))</f>
        <v>#N/A</v>
      </c>
      <c r="O35" s="1" t="e">
        <f>INDEX('Child Enrollment'!$E$2:$E$173,MATCH('BIR Data Entry'!B35,'Child Enrollment'!$B$2:$B$173,0))</f>
        <v>#N/A</v>
      </c>
      <c r="P35" s="1" t="e">
        <f>INDEX('Child Enrollment'!$F$2:$F$173,MATCH('BIR Data Entry'!B35,'Child Enrollment'!$B$2:$B$173,0))</f>
        <v>#N/A</v>
      </c>
      <c r="Q35" s="1" t="e">
        <f>INDEX('Child Enrollment'!$G$2:$G$173,MATCH('BIR Data Entry'!B35,'Child Enrollment'!$B$2:$B$173,0))</f>
        <v>#N/A</v>
      </c>
      <c r="R35" s="1" t="e">
        <f>INDEX('Child Enrollment'!$H$2:$H$173,MATCH('BIR Data Entry'!B35,'Child Enrollment'!$B$2:$B$173,0))</f>
        <v>#N/A</v>
      </c>
      <c r="S35" s="343" t="str">
        <f t="shared" si="0"/>
        <v/>
      </c>
      <c r="T35" s="169">
        <f>IF(J35='Do Not Use'!$L$15,1,0)</f>
        <v>0</v>
      </c>
      <c r="U35" s="169">
        <f>IF(K35='Do Not Use'!$M$14,1,0)</f>
        <v>0</v>
      </c>
      <c r="V35" s="169">
        <f t="shared" si="1"/>
        <v>0</v>
      </c>
      <c r="W35" s="169">
        <f>IF(K35='Do Not Use'!$M$10,1,0)</f>
        <v>0</v>
      </c>
      <c r="X35" s="169">
        <f>IF(K35='Do Not Use'!$M$11,1,0)</f>
        <v>0</v>
      </c>
      <c r="Y35" s="169">
        <f t="shared" si="2"/>
        <v>0</v>
      </c>
      <c r="Z35" s="169">
        <f>IF(K35='Do Not Use'!$M$5,1,0)</f>
        <v>0</v>
      </c>
    </row>
    <row r="36" spans="1:26" x14ac:dyDescent="0.25">
      <c r="A36" s="376"/>
      <c r="B36" s="377"/>
      <c r="C36" s="378"/>
      <c r="D36" s="434"/>
      <c r="E36" s="379"/>
      <c r="F36" s="377"/>
      <c r="G36" s="377"/>
      <c r="H36" s="377"/>
      <c r="I36" s="377"/>
      <c r="J36" s="377"/>
      <c r="K36" s="377"/>
      <c r="L36" s="377"/>
      <c r="M36" s="1" t="e">
        <f>INDEX('Child Enrollment'!$C$2:$C$173,MATCH('BIR Data Entry'!B36,'Child Enrollment'!$B$2:$B$173,0))</f>
        <v>#N/A</v>
      </c>
      <c r="N36" s="1" t="e">
        <f>INDEX('Child Enrollment'!$D$2:$D$173,MATCH('BIR Data Entry'!B36,'Child Enrollment'!$B$2:$B$173,0))</f>
        <v>#N/A</v>
      </c>
      <c r="O36" s="1" t="e">
        <f>INDEX('Child Enrollment'!$E$2:$E$173,MATCH('BIR Data Entry'!B36,'Child Enrollment'!$B$2:$B$173,0))</f>
        <v>#N/A</v>
      </c>
      <c r="P36" s="1" t="e">
        <f>INDEX('Child Enrollment'!$F$2:$F$173,MATCH('BIR Data Entry'!B36,'Child Enrollment'!$B$2:$B$173,0))</f>
        <v>#N/A</v>
      </c>
      <c r="Q36" s="1" t="e">
        <f>INDEX('Child Enrollment'!$G$2:$G$173,MATCH('BIR Data Entry'!B36,'Child Enrollment'!$B$2:$B$173,0))</f>
        <v>#N/A</v>
      </c>
      <c r="R36" s="1" t="e">
        <f>INDEX('Child Enrollment'!$H$2:$H$173,MATCH('BIR Data Entry'!B36,'Child Enrollment'!$B$2:$B$173,0))</f>
        <v>#N/A</v>
      </c>
      <c r="S36" s="343" t="str">
        <f t="shared" si="0"/>
        <v/>
      </c>
      <c r="T36" s="169">
        <f>IF(J36='Do Not Use'!$L$15,1,0)</f>
        <v>0</v>
      </c>
      <c r="U36" s="169">
        <f>IF(K36='Do Not Use'!$M$14,1,0)</f>
        <v>0</v>
      </c>
      <c r="V36" s="169">
        <f t="shared" si="1"/>
        <v>0</v>
      </c>
      <c r="W36" s="169">
        <f>IF(K36='Do Not Use'!$M$10,1,0)</f>
        <v>0</v>
      </c>
      <c r="X36" s="169">
        <f>IF(K36='Do Not Use'!$M$11,1,0)</f>
        <v>0</v>
      </c>
      <c r="Y36" s="169">
        <f t="shared" si="2"/>
        <v>0</v>
      </c>
      <c r="Z36" s="169">
        <f>IF(K36='Do Not Use'!$M$5,1,0)</f>
        <v>0</v>
      </c>
    </row>
    <row r="37" spans="1:26" x14ac:dyDescent="0.25">
      <c r="A37" s="376"/>
      <c r="B37" s="377"/>
      <c r="C37" s="378"/>
      <c r="D37" s="434"/>
      <c r="E37" s="379"/>
      <c r="F37" s="377"/>
      <c r="G37" s="377"/>
      <c r="H37" s="377"/>
      <c r="I37" s="377"/>
      <c r="J37" s="377"/>
      <c r="K37" s="377"/>
      <c r="L37" s="377"/>
      <c r="M37" s="1" t="e">
        <f>INDEX('Child Enrollment'!$C$2:$C$173,MATCH('BIR Data Entry'!B37,'Child Enrollment'!$B$2:$B$173,0))</f>
        <v>#N/A</v>
      </c>
      <c r="N37" s="1" t="e">
        <f>INDEX('Child Enrollment'!$D$2:$D$173,MATCH('BIR Data Entry'!B37,'Child Enrollment'!$B$2:$B$173,0))</f>
        <v>#N/A</v>
      </c>
      <c r="O37" s="1" t="e">
        <f>INDEX('Child Enrollment'!$E$2:$E$173,MATCH('BIR Data Entry'!B37,'Child Enrollment'!$B$2:$B$173,0))</f>
        <v>#N/A</v>
      </c>
      <c r="P37" s="1" t="e">
        <f>INDEX('Child Enrollment'!$F$2:$F$173,MATCH('BIR Data Entry'!B37,'Child Enrollment'!$B$2:$B$173,0))</f>
        <v>#N/A</v>
      </c>
      <c r="Q37" s="1" t="e">
        <f>INDEX('Child Enrollment'!$G$2:$G$173,MATCH('BIR Data Entry'!B37,'Child Enrollment'!$B$2:$B$173,0))</f>
        <v>#N/A</v>
      </c>
      <c r="R37" s="1" t="e">
        <f>INDEX('Child Enrollment'!$H$2:$H$173,MATCH('BIR Data Entry'!B37,'Child Enrollment'!$B$2:$B$173,0))</f>
        <v>#N/A</v>
      </c>
      <c r="S37" s="343" t="str">
        <f t="shared" si="0"/>
        <v/>
      </c>
      <c r="T37" s="169">
        <f>IF(J37='Do Not Use'!$L$15,1,0)</f>
        <v>0</v>
      </c>
      <c r="U37" s="169">
        <f>IF(K37='Do Not Use'!$M$14,1,0)</f>
        <v>0</v>
      </c>
      <c r="V37" s="169">
        <f t="shared" si="1"/>
        <v>0</v>
      </c>
      <c r="W37" s="169">
        <f>IF(K37='Do Not Use'!$M$10,1,0)</f>
        <v>0</v>
      </c>
      <c r="X37" s="169">
        <f>IF(K37='Do Not Use'!$M$11,1,0)</f>
        <v>0</v>
      </c>
      <c r="Y37" s="169">
        <f t="shared" si="2"/>
        <v>0</v>
      </c>
      <c r="Z37" s="169">
        <f>IF(K37='Do Not Use'!$M$5,1,0)</f>
        <v>0</v>
      </c>
    </row>
    <row r="38" spans="1:26" x14ac:dyDescent="0.25">
      <c r="A38" s="376"/>
      <c r="B38" s="377"/>
      <c r="C38" s="378"/>
      <c r="D38" s="434"/>
      <c r="E38" s="379"/>
      <c r="F38" s="377"/>
      <c r="G38" s="377"/>
      <c r="H38" s="377"/>
      <c r="I38" s="377"/>
      <c r="J38" s="377"/>
      <c r="K38" s="377"/>
      <c r="L38" s="377"/>
      <c r="M38" s="1" t="e">
        <f>INDEX('Child Enrollment'!$C$2:$C$173,MATCH('BIR Data Entry'!B38,'Child Enrollment'!$B$2:$B$173,0))</f>
        <v>#N/A</v>
      </c>
      <c r="N38" s="1" t="e">
        <f>INDEX('Child Enrollment'!$D$2:$D$173,MATCH('BIR Data Entry'!B38,'Child Enrollment'!$B$2:$B$173,0))</f>
        <v>#N/A</v>
      </c>
      <c r="O38" s="1" t="e">
        <f>INDEX('Child Enrollment'!$E$2:$E$173,MATCH('BIR Data Entry'!B38,'Child Enrollment'!$B$2:$B$173,0))</f>
        <v>#N/A</v>
      </c>
      <c r="P38" s="1" t="e">
        <f>INDEX('Child Enrollment'!$F$2:$F$173,MATCH('BIR Data Entry'!B38,'Child Enrollment'!$B$2:$B$173,0))</f>
        <v>#N/A</v>
      </c>
      <c r="Q38" s="1" t="e">
        <f>INDEX('Child Enrollment'!$G$2:$G$173,MATCH('BIR Data Entry'!B38,'Child Enrollment'!$B$2:$B$173,0))</f>
        <v>#N/A</v>
      </c>
      <c r="R38" s="1" t="e">
        <f>INDEX('Child Enrollment'!$H$2:$H$173,MATCH('BIR Data Entry'!B38,'Child Enrollment'!$B$2:$B$173,0))</f>
        <v>#N/A</v>
      </c>
      <c r="S38" s="343" t="str">
        <f t="shared" si="0"/>
        <v/>
      </c>
      <c r="T38" s="169">
        <f>IF(J38='Do Not Use'!$L$15,1,0)</f>
        <v>0</v>
      </c>
      <c r="U38" s="169">
        <f>IF(K38='Do Not Use'!$M$14,1,0)</f>
        <v>0</v>
      </c>
      <c r="V38" s="169">
        <f t="shared" si="1"/>
        <v>0</v>
      </c>
      <c r="W38" s="169">
        <f>IF(K38='Do Not Use'!$M$10,1,0)</f>
        <v>0</v>
      </c>
      <c r="X38" s="169">
        <f>IF(K38='Do Not Use'!$M$11,1,0)</f>
        <v>0</v>
      </c>
      <c r="Y38" s="169">
        <f t="shared" si="2"/>
        <v>0</v>
      </c>
      <c r="Z38" s="169">
        <f>IF(K38='Do Not Use'!$M$5,1,0)</f>
        <v>0</v>
      </c>
    </row>
    <row r="39" spans="1:26" x14ac:dyDescent="0.25">
      <c r="A39" s="376"/>
      <c r="B39" s="377"/>
      <c r="C39" s="378"/>
      <c r="D39" s="434"/>
      <c r="E39" s="379"/>
      <c r="F39" s="377"/>
      <c r="G39" s="377"/>
      <c r="H39" s="377"/>
      <c r="I39" s="377"/>
      <c r="J39" s="377"/>
      <c r="K39" s="377"/>
      <c r="L39" s="377"/>
      <c r="M39" s="1" t="e">
        <f>INDEX('Child Enrollment'!$C$2:$C$173,MATCH('BIR Data Entry'!B39,'Child Enrollment'!$B$2:$B$173,0))</f>
        <v>#N/A</v>
      </c>
      <c r="N39" s="1" t="e">
        <f>INDEX('Child Enrollment'!$D$2:$D$173,MATCH('BIR Data Entry'!B39,'Child Enrollment'!$B$2:$B$173,0))</f>
        <v>#N/A</v>
      </c>
      <c r="O39" s="1" t="e">
        <f>INDEX('Child Enrollment'!$E$2:$E$173,MATCH('BIR Data Entry'!B39,'Child Enrollment'!$B$2:$B$173,0))</f>
        <v>#N/A</v>
      </c>
      <c r="P39" s="1" t="e">
        <f>INDEX('Child Enrollment'!$F$2:$F$173,MATCH('BIR Data Entry'!B39,'Child Enrollment'!$B$2:$B$173,0))</f>
        <v>#N/A</v>
      </c>
      <c r="Q39" s="1" t="e">
        <f>INDEX('Child Enrollment'!$G$2:$G$173,MATCH('BIR Data Entry'!B39,'Child Enrollment'!$B$2:$B$173,0))</f>
        <v>#N/A</v>
      </c>
      <c r="R39" s="1" t="e">
        <f>INDEX('Child Enrollment'!$H$2:$H$173,MATCH('BIR Data Entry'!B39,'Child Enrollment'!$B$2:$B$173,0))</f>
        <v>#N/A</v>
      </c>
      <c r="S39" s="343" t="str">
        <f t="shared" si="0"/>
        <v/>
      </c>
      <c r="T39" s="169">
        <f>IF(J39='Do Not Use'!$L$15,1,0)</f>
        <v>0</v>
      </c>
      <c r="U39" s="169">
        <f>IF(K39='Do Not Use'!$M$14,1,0)</f>
        <v>0</v>
      </c>
      <c r="V39" s="169">
        <f t="shared" si="1"/>
        <v>0</v>
      </c>
      <c r="W39" s="169">
        <f>IF(K39='Do Not Use'!$M$10,1,0)</f>
        <v>0</v>
      </c>
      <c r="X39" s="169">
        <f>IF(K39='Do Not Use'!$M$11,1,0)</f>
        <v>0</v>
      </c>
      <c r="Y39" s="169">
        <f t="shared" si="2"/>
        <v>0</v>
      </c>
      <c r="Z39" s="169">
        <f>IF(K39='Do Not Use'!$M$5,1,0)</f>
        <v>0</v>
      </c>
    </row>
    <row r="40" spans="1:26" x14ac:dyDescent="0.25">
      <c r="A40" s="376"/>
      <c r="B40" s="377"/>
      <c r="C40" s="378"/>
      <c r="D40" s="434"/>
      <c r="E40" s="379"/>
      <c r="F40" s="377"/>
      <c r="G40" s="377"/>
      <c r="H40" s="377"/>
      <c r="I40" s="377"/>
      <c r="J40" s="377"/>
      <c r="K40" s="377"/>
      <c r="L40" s="377"/>
      <c r="M40" s="1" t="e">
        <f>INDEX('Child Enrollment'!$C$2:$C$173,MATCH('BIR Data Entry'!B40,'Child Enrollment'!$B$2:$B$173,0))</f>
        <v>#N/A</v>
      </c>
      <c r="N40" s="1" t="e">
        <f>INDEX('Child Enrollment'!$D$2:$D$173,MATCH('BIR Data Entry'!B40,'Child Enrollment'!$B$2:$B$173,0))</f>
        <v>#N/A</v>
      </c>
      <c r="O40" s="1" t="e">
        <f>INDEX('Child Enrollment'!$E$2:$E$173,MATCH('BIR Data Entry'!B40,'Child Enrollment'!$B$2:$B$173,0))</f>
        <v>#N/A</v>
      </c>
      <c r="P40" s="1" t="e">
        <f>INDEX('Child Enrollment'!$F$2:$F$173,MATCH('BIR Data Entry'!B40,'Child Enrollment'!$B$2:$B$173,0))</f>
        <v>#N/A</v>
      </c>
      <c r="Q40" s="1" t="e">
        <f>INDEX('Child Enrollment'!$G$2:$G$173,MATCH('BIR Data Entry'!B40,'Child Enrollment'!$B$2:$B$173,0))</f>
        <v>#N/A</v>
      </c>
      <c r="R40" s="1" t="e">
        <f>INDEX('Child Enrollment'!$H$2:$H$173,MATCH('BIR Data Entry'!B40,'Child Enrollment'!$B$2:$B$173,0))</f>
        <v>#N/A</v>
      </c>
      <c r="S40" s="343" t="str">
        <f t="shared" si="0"/>
        <v/>
      </c>
      <c r="T40" s="169">
        <f>IF(J40='Do Not Use'!$L$15,1,0)</f>
        <v>0</v>
      </c>
      <c r="U40" s="169">
        <f>IF(K40='Do Not Use'!$M$14,1,0)</f>
        <v>0</v>
      </c>
      <c r="V40" s="169">
        <f t="shared" si="1"/>
        <v>0</v>
      </c>
      <c r="W40" s="169">
        <f>IF(K40='Do Not Use'!$M$10,1,0)</f>
        <v>0</v>
      </c>
      <c r="X40" s="169">
        <f>IF(K40='Do Not Use'!$M$11,1,0)</f>
        <v>0</v>
      </c>
      <c r="Y40" s="169">
        <f t="shared" si="2"/>
        <v>0</v>
      </c>
      <c r="Z40" s="169">
        <f>IF(K40='Do Not Use'!$M$5,1,0)</f>
        <v>0</v>
      </c>
    </row>
    <row r="41" spans="1:26" x14ac:dyDescent="0.25">
      <c r="A41" s="376"/>
      <c r="B41" s="377"/>
      <c r="C41" s="378"/>
      <c r="D41" s="434"/>
      <c r="E41" s="379"/>
      <c r="F41" s="377"/>
      <c r="G41" s="377"/>
      <c r="H41" s="377"/>
      <c r="I41" s="377"/>
      <c r="J41" s="377"/>
      <c r="K41" s="377"/>
      <c r="L41" s="377"/>
      <c r="M41" s="1" t="e">
        <f>INDEX('Child Enrollment'!$C$2:$C$173,MATCH('BIR Data Entry'!B41,'Child Enrollment'!$B$2:$B$173,0))</f>
        <v>#N/A</v>
      </c>
      <c r="N41" s="1" t="e">
        <f>INDEX('Child Enrollment'!$D$2:$D$173,MATCH('BIR Data Entry'!B41,'Child Enrollment'!$B$2:$B$173,0))</f>
        <v>#N/A</v>
      </c>
      <c r="O41" s="1" t="e">
        <f>INDEX('Child Enrollment'!$E$2:$E$173,MATCH('BIR Data Entry'!B41,'Child Enrollment'!$B$2:$B$173,0))</f>
        <v>#N/A</v>
      </c>
      <c r="P41" s="1" t="e">
        <f>INDEX('Child Enrollment'!$F$2:$F$173,MATCH('BIR Data Entry'!B41,'Child Enrollment'!$B$2:$B$173,0))</f>
        <v>#N/A</v>
      </c>
      <c r="Q41" s="1" t="e">
        <f>INDEX('Child Enrollment'!$G$2:$G$173,MATCH('BIR Data Entry'!B41,'Child Enrollment'!$B$2:$B$173,0))</f>
        <v>#N/A</v>
      </c>
      <c r="R41" s="1" t="e">
        <f>INDEX('Child Enrollment'!$H$2:$H$173,MATCH('BIR Data Entry'!B41,'Child Enrollment'!$B$2:$B$173,0))</f>
        <v>#N/A</v>
      </c>
      <c r="S41" s="343" t="str">
        <f t="shared" si="0"/>
        <v/>
      </c>
      <c r="T41" s="169">
        <f>IF(J41='Do Not Use'!$L$15,1,0)</f>
        <v>0</v>
      </c>
      <c r="U41" s="169">
        <f>IF(K41='Do Not Use'!$M$14,1,0)</f>
        <v>0</v>
      </c>
      <c r="V41" s="169">
        <f t="shared" si="1"/>
        <v>0</v>
      </c>
      <c r="W41" s="169">
        <f>IF(K41='Do Not Use'!$M$10,1,0)</f>
        <v>0</v>
      </c>
      <c r="X41" s="169">
        <f>IF(K41='Do Not Use'!$M$11,1,0)</f>
        <v>0</v>
      </c>
      <c r="Y41" s="169">
        <f t="shared" si="2"/>
        <v>0</v>
      </c>
      <c r="Z41" s="169">
        <f>IF(K41='Do Not Use'!$M$5,1,0)</f>
        <v>0</v>
      </c>
    </row>
    <row r="42" spans="1:26" x14ac:dyDescent="0.25">
      <c r="A42" s="376"/>
      <c r="B42" s="377"/>
      <c r="C42" s="378"/>
      <c r="D42" s="434"/>
      <c r="E42" s="379"/>
      <c r="F42" s="377"/>
      <c r="G42" s="377"/>
      <c r="H42" s="377"/>
      <c r="I42" s="377"/>
      <c r="J42" s="377"/>
      <c r="K42" s="377"/>
      <c r="L42" s="377"/>
      <c r="M42" s="1" t="e">
        <f>INDEX('Child Enrollment'!$C$2:$C$173,MATCH('BIR Data Entry'!B42,'Child Enrollment'!$B$2:$B$173,0))</f>
        <v>#N/A</v>
      </c>
      <c r="N42" s="1" t="e">
        <f>INDEX('Child Enrollment'!$D$2:$D$173,MATCH('BIR Data Entry'!B42,'Child Enrollment'!$B$2:$B$173,0))</f>
        <v>#N/A</v>
      </c>
      <c r="O42" s="1" t="e">
        <f>INDEX('Child Enrollment'!$E$2:$E$173,MATCH('BIR Data Entry'!B42,'Child Enrollment'!$B$2:$B$173,0))</f>
        <v>#N/A</v>
      </c>
      <c r="P42" s="1" t="e">
        <f>INDEX('Child Enrollment'!$F$2:$F$173,MATCH('BIR Data Entry'!B42,'Child Enrollment'!$B$2:$B$173,0))</f>
        <v>#N/A</v>
      </c>
      <c r="Q42" s="1" t="e">
        <f>INDEX('Child Enrollment'!$G$2:$G$173,MATCH('BIR Data Entry'!B42,'Child Enrollment'!$B$2:$B$173,0))</f>
        <v>#N/A</v>
      </c>
      <c r="R42" s="1" t="e">
        <f>INDEX('Child Enrollment'!$H$2:$H$173,MATCH('BIR Data Entry'!B42,'Child Enrollment'!$B$2:$B$173,0))</f>
        <v>#N/A</v>
      </c>
      <c r="S42" s="343" t="str">
        <f t="shared" si="0"/>
        <v/>
      </c>
      <c r="T42" s="169">
        <f>IF(J42='Do Not Use'!$L$15,1,0)</f>
        <v>0</v>
      </c>
      <c r="U42" s="169">
        <f>IF(K42='Do Not Use'!$M$14,1,0)</f>
        <v>0</v>
      </c>
      <c r="V42" s="169">
        <f t="shared" si="1"/>
        <v>0</v>
      </c>
      <c r="W42" s="169">
        <f>IF(K42='Do Not Use'!$M$10,1,0)</f>
        <v>0</v>
      </c>
      <c r="X42" s="169">
        <f>IF(K42='Do Not Use'!$M$11,1,0)</f>
        <v>0</v>
      </c>
      <c r="Y42" s="169">
        <f t="shared" si="2"/>
        <v>0</v>
      </c>
      <c r="Z42" s="169">
        <f>IF(K42='Do Not Use'!$M$5,1,0)</f>
        <v>0</v>
      </c>
    </row>
    <row r="43" spans="1:26" x14ac:dyDescent="0.25">
      <c r="A43" s="376"/>
      <c r="B43" s="377"/>
      <c r="C43" s="378"/>
      <c r="D43" s="434"/>
      <c r="E43" s="379"/>
      <c r="F43" s="377"/>
      <c r="G43" s="377"/>
      <c r="H43" s="377"/>
      <c r="I43" s="377"/>
      <c r="J43" s="377"/>
      <c r="K43" s="377"/>
      <c r="L43" s="377"/>
      <c r="M43" s="1" t="e">
        <f>INDEX('Child Enrollment'!$C$2:$C$173,MATCH('BIR Data Entry'!B43,'Child Enrollment'!$B$2:$B$173,0))</f>
        <v>#N/A</v>
      </c>
      <c r="N43" s="1" t="e">
        <f>INDEX('Child Enrollment'!$D$2:$D$173,MATCH('BIR Data Entry'!B43,'Child Enrollment'!$B$2:$B$173,0))</f>
        <v>#N/A</v>
      </c>
      <c r="O43" s="1" t="e">
        <f>INDEX('Child Enrollment'!$E$2:$E$173,MATCH('BIR Data Entry'!B43,'Child Enrollment'!$B$2:$B$173,0))</f>
        <v>#N/A</v>
      </c>
      <c r="P43" s="1" t="e">
        <f>INDEX('Child Enrollment'!$F$2:$F$173,MATCH('BIR Data Entry'!B43,'Child Enrollment'!$B$2:$B$173,0))</f>
        <v>#N/A</v>
      </c>
      <c r="Q43" s="1" t="e">
        <f>INDEX('Child Enrollment'!$G$2:$G$173,MATCH('BIR Data Entry'!B43,'Child Enrollment'!$B$2:$B$173,0))</f>
        <v>#N/A</v>
      </c>
      <c r="R43" s="1" t="e">
        <f>INDEX('Child Enrollment'!$H$2:$H$173,MATCH('BIR Data Entry'!B43,'Child Enrollment'!$B$2:$B$173,0))</f>
        <v>#N/A</v>
      </c>
      <c r="S43" s="343" t="str">
        <f t="shared" si="0"/>
        <v/>
      </c>
      <c r="T43" s="169">
        <f>IF(J43='Do Not Use'!$L$15,1,0)</f>
        <v>0</v>
      </c>
      <c r="U43" s="169">
        <f>IF(K43='Do Not Use'!$M$14,1,0)</f>
        <v>0</v>
      </c>
      <c r="V43" s="169">
        <f t="shared" si="1"/>
        <v>0</v>
      </c>
      <c r="W43" s="169">
        <f>IF(K43='Do Not Use'!$M$10,1,0)</f>
        <v>0</v>
      </c>
      <c r="X43" s="169">
        <f>IF(K43='Do Not Use'!$M$11,1,0)</f>
        <v>0</v>
      </c>
      <c r="Y43" s="169">
        <f t="shared" si="2"/>
        <v>0</v>
      </c>
      <c r="Z43" s="169">
        <f>IF(K43='Do Not Use'!$M$5,1,0)</f>
        <v>0</v>
      </c>
    </row>
    <row r="44" spans="1:26" x14ac:dyDescent="0.25">
      <c r="A44" s="376"/>
      <c r="B44" s="377"/>
      <c r="C44" s="378"/>
      <c r="D44" s="434"/>
      <c r="E44" s="379"/>
      <c r="F44" s="377"/>
      <c r="G44" s="377"/>
      <c r="H44" s="377"/>
      <c r="I44" s="377"/>
      <c r="J44" s="377"/>
      <c r="K44" s="377"/>
      <c r="L44" s="377"/>
      <c r="M44" s="1" t="e">
        <f>INDEX('Child Enrollment'!$C$2:$C$173,MATCH('BIR Data Entry'!B44,'Child Enrollment'!$B$2:$B$173,0))</f>
        <v>#N/A</v>
      </c>
      <c r="N44" s="1" t="e">
        <f>INDEX('Child Enrollment'!$D$2:$D$173,MATCH('BIR Data Entry'!B44,'Child Enrollment'!$B$2:$B$173,0))</f>
        <v>#N/A</v>
      </c>
      <c r="O44" s="1" t="e">
        <f>INDEX('Child Enrollment'!$E$2:$E$173,MATCH('BIR Data Entry'!B44,'Child Enrollment'!$B$2:$B$173,0))</f>
        <v>#N/A</v>
      </c>
      <c r="P44" s="1" t="e">
        <f>INDEX('Child Enrollment'!$F$2:$F$173,MATCH('BIR Data Entry'!B44,'Child Enrollment'!$B$2:$B$173,0))</f>
        <v>#N/A</v>
      </c>
      <c r="Q44" s="1" t="e">
        <f>INDEX('Child Enrollment'!$G$2:$G$173,MATCH('BIR Data Entry'!B44,'Child Enrollment'!$B$2:$B$173,0))</f>
        <v>#N/A</v>
      </c>
      <c r="R44" s="1" t="e">
        <f>INDEX('Child Enrollment'!$H$2:$H$173,MATCH('BIR Data Entry'!B44,'Child Enrollment'!$B$2:$B$173,0))</f>
        <v>#N/A</v>
      </c>
      <c r="S44" s="343" t="str">
        <f t="shared" si="0"/>
        <v/>
      </c>
      <c r="T44" s="169">
        <f>IF(J44='Do Not Use'!$L$15,1,0)</f>
        <v>0</v>
      </c>
      <c r="U44" s="169">
        <f>IF(K44='Do Not Use'!$M$14,1,0)</f>
        <v>0</v>
      </c>
      <c r="V44" s="169">
        <f t="shared" si="1"/>
        <v>0</v>
      </c>
      <c r="W44" s="169">
        <f>IF(K44='Do Not Use'!$M$10,1,0)</f>
        <v>0</v>
      </c>
      <c r="X44" s="169">
        <f>IF(K44='Do Not Use'!$M$11,1,0)</f>
        <v>0</v>
      </c>
      <c r="Y44" s="169">
        <f t="shared" si="2"/>
        <v>0</v>
      </c>
      <c r="Z44" s="169">
        <f>IF(K44='Do Not Use'!$M$5,1,0)</f>
        <v>0</v>
      </c>
    </row>
    <row r="45" spans="1:26" x14ac:dyDescent="0.25">
      <c r="A45" s="376"/>
      <c r="B45" s="377"/>
      <c r="C45" s="378"/>
      <c r="D45" s="434"/>
      <c r="E45" s="379"/>
      <c r="F45" s="377"/>
      <c r="G45" s="377"/>
      <c r="H45" s="377"/>
      <c r="I45" s="377"/>
      <c r="J45" s="377"/>
      <c r="K45" s="377"/>
      <c r="L45" s="377"/>
      <c r="M45" s="1" t="e">
        <f>INDEX('Child Enrollment'!$C$2:$C$173,MATCH('BIR Data Entry'!B45,'Child Enrollment'!$B$2:$B$173,0))</f>
        <v>#N/A</v>
      </c>
      <c r="N45" s="1" t="e">
        <f>INDEX('Child Enrollment'!$D$2:$D$173,MATCH('BIR Data Entry'!B45,'Child Enrollment'!$B$2:$B$173,0))</f>
        <v>#N/A</v>
      </c>
      <c r="O45" s="1" t="e">
        <f>INDEX('Child Enrollment'!$E$2:$E$173,MATCH('BIR Data Entry'!B45,'Child Enrollment'!$B$2:$B$173,0))</f>
        <v>#N/A</v>
      </c>
      <c r="P45" s="1" t="e">
        <f>INDEX('Child Enrollment'!$F$2:$F$173,MATCH('BIR Data Entry'!B45,'Child Enrollment'!$B$2:$B$173,0))</f>
        <v>#N/A</v>
      </c>
      <c r="Q45" s="1" t="e">
        <f>INDEX('Child Enrollment'!$G$2:$G$173,MATCH('BIR Data Entry'!B45,'Child Enrollment'!$B$2:$B$173,0))</f>
        <v>#N/A</v>
      </c>
      <c r="R45" s="1" t="e">
        <f>INDEX('Child Enrollment'!$H$2:$H$173,MATCH('BIR Data Entry'!B45,'Child Enrollment'!$B$2:$B$173,0))</f>
        <v>#N/A</v>
      </c>
      <c r="S45" s="343" t="str">
        <f t="shared" si="0"/>
        <v/>
      </c>
      <c r="T45" s="169">
        <f>IF(J45='Do Not Use'!$L$15,1,0)</f>
        <v>0</v>
      </c>
      <c r="U45" s="169">
        <f>IF(K45='Do Not Use'!$M$14,1,0)</f>
        <v>0</v>
      </c>
      <c r="V45" s="169">
        <f t="shared" si="1"/>
        <v>0</v>
      </c>
      <c r="W45" s="169">
        <f>IF(K45='Do Not Use'!$M$10,1,0)</f>
        <v>0</v>
      </c>
      <c r="X45" s="169">
        <f>IF(K45='Do Not Use'!$M$11,1,0)</f>
        <v>0</v>
      </c>
      <c r="Y45" s="169">
        <f t="shared" si="2"/>
        <v>0</v>
      </c>
      <c r="Z45" s="169">
        <f>IF(K45='Do Not Use'!$M$5,1,0)</f>
        <v>0</v>
      </c>
    </row>
    <row r="46" spans="1:26" x14ac:dyDescent="0.25">
      <c r="A46" s="376"/>
      <c r="B46" s="377"/>
      <c r="C46" s="378"/>
      <c r="D46" s="434"/>
      <c r="E46" s="379"/>
      <c r="F46" s="377"/>
      <c r="G46" s="377"/>
      <c r="H46" s="377"/>
      <c r="I46" s="377"/>
      <c r="J46" s="377"/>
      <c r="K46" s="377"/>
      <c r="L46" s="377"/>
      <c r="M46" s="1" t="e">
        <f>INDEX('Child Enrollment'!$C$2:$C$173,MATCH('BIR Data Entry'!B46,'Child Enrollment'!$B$2:$B$173,0))</f>
        <v>#N/A</v>
      </c>
      <c r="N46" s="1" t="e">
        <f>INDEX('Child Enrollment'!$D$2:$D$173,MATCH('BIR Data Entry'!B46,'Child Enrollment'!$B$2:$B$173,0))</f>
        <v>#N/A</v>
      </c>
      <c r="O46" s="1" t="e">
        <f>INDEX('Child Enrollment'!$E$2:$E$173,MATCH('BIR Data Entry'!B46,'Child Enrollment'!$B$2:$B$173,0))</f>
        <v>#N/A</v>
      </c>
      <c r="P46" s="1" t="e">
        <f>INDEX('Child Enrollment'!$F$2:$F$173,MATCH('BIR Data Entry'!B46,'Child Enrollment'!$B$2:$B$173,0))</f>
        <v>#N/A</v>
      </c>
      <c r="Q46" s="1" t="e">
        <f>INDEX('Child Enrollment'!$G$2:$G$173,MATCH('BIR Data Entry'!B46,'Child Enrollment'!$B$2:$B$173,0))</f>
        <v>#N/A</v>
      </c>
      <c r="R46" s="1" t="e">
        <f>INDEX('Child Enrollment'!$H$2:$H$173,MATCH('BIR Data Entry'!B46,'Child Enrollment'!$B$2:$B$173,0))</f>
        <v>#N/A</v>
      </c>
      <c r="S46" s="343" t="str">
        <f t="shared" si="0"/>
        <v/>
      </c>
      <c r="T46" s="169">
        <f>IF(J46='Do Not Use'!$L$15,1,0)</f>
        <v>0</v>
      </c>
      <c r="U46" s="169">
        <f>IF(K46='Do Not Use'!$M$14,1,0)</f>
        <v>0</v>
      </c>
      <c r="V46" s="169">
        <f t="shared" si="1"/>
        <v>0</v>
      </c>
      <c r="W46" s="169">
        <f>IF(K46='Do Not Use'!$M$10,1,0)</f>
        <v>0</v>
      </c>
      <c r="X46" s="169">
        <f>IF(K46='Do Not Use'!$M$11,1,0)</f>
        <v>0</v>
      </c>
      <c r="Y46" s="169">
        <f t="shared" si="2"/>
        <v>0</v>
      </c>
      <c r="Z46" s="169">
        <f>IF(K46='Do Not Use'!$M$5,1,0)</f>
        <v>0</v>
      </c>
    </row>
    <row r="47" spans="1:26" x14ac:dyDescent="0.25">
      <c r="A47" s="376"/>
      <c r="B47" s="377"/>
      <c r="C47" s="378"/>
      <c r="D47" s="434"/>
      <c r="E47" s="379"/>
      <c r="F47" s="377"/>
      <c r="G47" s="377"/>
      <c r="H47" s="377"/>
      <c r="I47" s="377"/>
      <c r="J47" s="377"/>
      <c r="K47" s="377"/>
      <c r="L47" s="377"/>
      <c r="M47" s="1" t="e">
        <f>INDEX('Child Enrollment'!$C$2:$C$173,MATCH('BIR Data Entry'!B47,'Child Enrollment'!$B$2:$B$173,0))</f>
        <v>#N/A</v>
      </c>
      <c r="N47" s="1" t="e">
        <f>INDEX('Child Enrollment'!$D$2:$D$173,MATCH('BIR Data Entry'!B47,'Child Enrollment'!$B$2:$B$173,0))</f>
        <v>#N/A</v>
      </c>
      <c r="O47" s="1" t="e">
        <f>INDEX('Child Enrollment'!$E$2:$E$173,MATCH('BIR Data Entry'!B47,'Child Enrollment'!$B$2:$B$173,0))</f>
        <v>#N/A</v>
      </c>
      <c r="P47" s="1" t="e">
        <f>INDEX('Child Enrollment'!$F$2:$F$173,MATCH('BIR Data Entry'!B47,'Child Enrollment'!$B$2:$B$173,0))</f>
        <v>#N/A</v>
      </c>
      <c r="Q47" s="1" t="e">
        <f>INDEX('Child Enrollment'!$G$2:$G$173,MATCH('BIR Data Entry'!B47,'Child Enrollment'!$B$2:$B$173,0))</f>
        <v>#N/A</v>
      </c>
      <c r="R47" s="1" t="e">
        <f>INDEX('Child Enrollment'!$H$2:$H$173,MATCH('BIR Data Entry'!B47,'Child Enrollment'!$B$2:$B$173,0))</f>
        <v>#N/A</v>
      </c>
      <c r="S47" s="343" t="str">
        <f t="shared" si="0"/>
        <v/>
      </c>
      <c r="T47" s="169">
        <f>IF(J47='Do Not Use'!$L$15,1,0)</f>
        <v>0</v>
      </c>
      <c r="U47" s="169">
        <f>IF(K47='Do Not Use'!$M$14,1,0)</f>
        <v>0</v>
      </c>
      <c r="V47" s="169">
        <f t="shared" si="1"/>
        <v>0</v>
      </c>
      <c r="W47" s="169">
        <f>IF(K47='Do Not Use'!$M$10,1,0)</f>
        <v>0</v>
      </c>
      <c r="X47" s="169">
        <f>IF(K47='Do Not Use'!$M$11,1,0)</f>
        <v>0</v>
      </c>
      <c r="Y47" s="169">
        <f t="shared" si="2"/>
        <v>0</v>
      </c>
      <c r="Z47" s="169">
        <f>IF(K47='Do Not Use'!$M$5,1,0)</f>
        <v>0</v>
      </c>
    </row>
    <row r="48" spans="1:26" x14ac:dyDescent="0.25">
      <c r="A48" s="376"/>
      <c r="B48" s="377"/>
      <c r="C48" s="378"/>
      <c r="D48" s="434"/>
      <c r="E48" s="379"/>
      <c r="F48" s="377"/>
      <c r="G48" s="377"/>
      <c r="H48" s="377"/>
      <c r="I48" s="377"/>
      <c r="J48" s="377"/>
      <c r="K48" s="377"/>
      <c r="L48" s="377"/>
      <c r="M48" s="1" t="e">
        <f>INDEX('Child Enrollment'!$C$2:$C$173,MATCH('BIR Data Entry'!B48,'Child Enrollment'!$B$2:$B$173,0))</f>
        <v>#N/A</v>
      </c>
      <c r="N48" s="1" t="e">
        <f>INDEX('Child Enrollment'!$D$2:$D$173,MATCH('BIR Data Entry'!B48,'Child Enrollment'!$B$2:$B$173,0))</f>
        <v>#N/A</v>
      </c>
      <c r="O48" s="1" t="e">
        <f>INDEX('Child Enrollment'!$E$2:$E$173,MATCH('BIR Data Entry'!B48,'Child Enrollment'!$B$2:$B$173,0))</f>
        <v>#N/A</v>
      </c>
      <c r="P48" s="1" t="e">
        <f>INDEX('Child Enrollment'!$F$2:$F$173,MATCH('BIR Data Entry'!B48,'Child Enrollment'!$B$2:$B$173,0))</f>
        <v>#N/A</v>
      </c>
      <c r="Q48" s="1" t="e">
        <f>INDEX('Child Enrollment'!$G$2:$G$173,MATCH('BIR Data Entry'!B48,'Child Enrollment'!$B$2:$B$173,0))</f>
        <v>#N/A</v>
      </c>
      <c r="R48" s="1" t="e">
        <f>INDEX('Child Enrollment'!$H$2:$H$173,MATCH('BIR Data Entry'!B48,'Child Enrollment'!$B$2:$B$173,0))</f>
        <v>#N/A</v>
      </c>
      <c r="S48" s="343" t="str">
        <f t="shared" si="0"/>
        <v/>
      </c>
      <c r="T48" s="169">
        <f>IF(J48='Do Not Use'!$L$15,1,0)</f>
        <v>0</v>
      </c>
      <c r="U48" s="169">
        <f>IF(K48='Do Not Use'!$M$14,1,0)</f>
        <v>0</v>
      </c>
      <c r="V48" s="169">
        <f t="shared" si="1"/>
        <v>0</v>
      </c>
      <c r="W48" s="169">
        <f>IF(K48='Do Not Use'!$M$10,1,0)</f>
        <v>0</v>
      </c>
      <c r="X48" s="169">
        <f>IF(K48='Do Not Use'!$M$11,1,0)</f>
        <v>0</v>
      </c>
      <c r="Y48" s="169">
        <f t="shared" si="2"/>
        <v>0</v>
      </c>
      <c r="Z48" s="169">
        <f>IF(K48='Do Not Use'!$M$5,1,0)</f>
        <v>0</v>
      </c>
    </row>
    <row r="49" spans="1:26" x14ac:dyDescent="0.25">
      <c r="A49" s="376"/>
      <c r="B49" s="377"/>
      <c r="C49" s="378"/>
      <c r="D49" s="434"/>
      <c r="E49" s="379"/>
      <c r="F49" s="377"/>
      <c r="G49" s="377"/>
      <c r="H49" s="377"/>
      <c r="I49" s="377"/>
      <c r="J49" s="377"/>
      <c r="K49" s="377"/>
      <c r="L49" s="377"/>
      <c r="M49" s="1" t="e">
        <f>INDEX('Child Enrollment'!$C$2:$C$173,MATCH('BIR Data Entry'!B49,'Child Enrollment'!$B$2:$B$173,0))</f>
        <v>#N/A</v>
      </c>
      <c r="N49" s="1" t="e">
        <f>INDEX('Child Enrollment'!$D$2:$D$173,MATCH('BIR Data Entry'!B49,'Child Enrollment'!$B$2:$B$173,0))</f>
        <v>#N/A</v>
      </c>
      <c r="O49" s="1" t="e">
        <f>INDEX('Child Enrollment'!$E$2:$E$173,MATCH('BIR Data Entry'!B49,'Child Enrollment'!$B$2:$B$173,0))</f>
        <v>#N/A</v>
      </c>
      <c r="P49" s="1" t="e">
        <f>INDEX('Child Enrollment'!$F$2:$F$173,MATCH('BIR Data Entry'!B49,'Child Enrollment'!$B$2:$B$173,0))</f>
        <v>#N/A</v>
      </c>
      <c r="Q49" s="1" t="e">
        <f>INDEX('Child Enrollment'!$G$2:$G$173,MATCH('BIR Data Entry'!B49,'Child Enrollment'!$B$2:$B$173,0))</f>
        <v>#N/A</v>
      </c>
      <c r="R49" s="1" t="e">
        <f>INDEX('Child Enrollment'!$H$2:$H$173,MATCH('BIR Data Entry'!B49,'Child Enrollment'!$B$2:$B$173,0))</f>
        <v>#N/A</v>
      </c>
      <c r="S49" s="343" t="str">
        <f t="shared" si="0"/>
        <v/>
      </c>
      <c r="T49" s="169">
        <f>IF(J49='Do Not Use'!$L$15,1,0)</f>
        <v>0</v>
      </c>
      <c r="U49" s="169">
        <f>IF(K49='Do Not Use'!$M$14,1,0)</f>
        <v>0</v>
      </c>
      <c r="V49" s="169">
        <f t="shared" si="1"/>
        <v>0</v>
      </c>
      <c r="W49" s="169">
        <f>IF(K49='Do Not Use'!$M$10,1,0)</f>
        <v>0</v>
      </c>
      <c r="X49" s="169">
        <f>IF(K49='Do Not Use'!$M$11,1,0)</f>
        <v>0</v>
      </c>
      <c r="Y49" s="169">
        <f t="shared" si="2"/>
        <v>0</v>
      </c>
      <c r="Z49" s="169">
        <f>IF(K49='Do Not Use'!$M$5,1,0)</f>
        <v>0</v>
      </c>
    </row>
    <row r="50" spans="1:26" x14ac:dyDescent="0.25">
      <c r="A50" s="376"/>
      <c r="B50" s="377"/>
      <c r="C50" s="378"/>
      <c r="D50" s="434"/>
      <c r="E50" s="379"/>
      <c r="F50" s="377"/>
      <c r="G50" s="377"/>
      <c r="H50" s="377"/>
      <c r="I50" s="377"/>
      <c r="J50" s="377"/>
      <c r="K50" s="377"/>
      <c r="L50" s="377"/>
      <c r="M50" s="1" t="e">
        <f>INDEX('Child Enrollment'!$C$2:$C$173,MATCH('BIR Data Entry'!B50,'Child Enrollment'!$B$2:$B$173,0))</f>
        <v>#N/A</v>
      </c>
      <c r="N50" s="1" t="e">
        <f>INDEX('Child Enrollment'!$D$2:$D$173,MATCH('BIR Data Entry'!B50,'Child Enrollment'!$B$2:$B$173,0))</f>
        <v>#N/A</v>
      </c>
      <c r="O50" s="1" t="e">
        <f>INDEX('Child Enrollment'!$E$2:$E$173,MATCH('BIR Data Entry'!B50,'Child Enrollment'!$B$2:$B$173,0))</f>
        <v>#N/A</v>
      </c>
      <c r="P50" s="1" t="e">
        <f>INDEX('Child Enrollment'!$F$2:$F$173,MATCH('BIR Data Entry'!B50,'Child Enrollment'!$B$2:$B$173,0))</f>
        <v>#N/A</v>
      </c>
      <c r="Q50" s="1" t="e">
        <f>INDEX('Child Enrollment'!$G$2:$G$173,MATCH('BIR Data Entry'!B50,'Child Enrollment'!$B$2:$B$173,0))</f>
        <v>#N/A</v>
      </c>
      <c r="R50" s="1" t="e">
        <f>INDEX('Child Enrollment'!$H$2:$H$173,MATCH('BIR Data Entry'!B50,'Child Enrollment'!$B$2:$B$173,0))</f>
        <v>#N/A</v>
      </c>
      <c r="S50" s="343" t="str">
        <f t="shared" si="0"/>
        <v/>
      </c>
      <c r="T50" s="169">
        <f>IF(J50='Do Not Use'!$L$15,1,0)</f>
        <v>0</v>
      </c>
      <c r="U50" s="169">
        <f>IF(K50='Do Not Use'!$M$14,1,0)</f>
        <v>0</v>
      </c>
      <c r="V50" s="169">
        <f t="shared" si="1"/>
        <v>0</v>
      </c>
      <c r="W50" s="169">
        <f>IF(K50='Do Not Use'!$M$10,1,0)</f>
        <v>0</v>
      </c>
      <c r="X50" s="169">
        <f>IF(K50='Do Not Use'!$M$11,1,0)</f>
        <v>0</v>
      </c>
      <c r="Y50" s="169">
        <f t="shared" si="2"/>
        <v>0</v>
      </c>
      <c r="Z50" s="169">
        <f>IF(K50='Do Not Use'!$M$5,1,0)</f>
        <v>0</v>
      </c>
    </row>
    <row r="51" spans="1:26" x14ac:dyDescent="0.25">
      <c r="A51" s="376"/>
      <c r="B51" s="377"/>
      <c r="C51" s="378"/>
      <c r="D51" s="434"/>
      <c r="E51" s="379"/>
      <c r="F51" s="377"/>
      <c r="G51" s="377"/>
      <c r="H51" s="377"/>
      <c r="I51" s="377"/>
      <c r="J51" s="377"/>
      <c r="K51" s="377"/>
      <c r="L51" s="377"/>
      <c r="M51" s="1" t="e">
        <f>INDEX('Child Enrollment'!$C$2:$C$173,MATCH('BIR Data Entry'!B51,'Child Enrollment'!$B$2:$B$173,0))</f>
        <v>#N/A</v>
      </c>
      <c r="N51" s="1" t="e">
        <f>INDEX('Child Enrollment'!$D$2:$D$173,MATCH('BIR Data Entry'!B51,'Child Enrollment'!$B$2:$B$173,0))</f>
        <v>#N/A</v>
      </c>
      <c r="O51" s="1" t="e">
        <f>INDEX('Child Enrollment'!$E$2:$E$173,MATCH('BIR Data Entry'!B51,'Child Enrollment'!$B$2:$B$173,0))</f>
        <v>#N/A</v>
      </c>
      <c r="P51" s="1" t="e">
        <f>INDEX('Child Enrollment'!$F$2:$F$173,MATCH('BIR Data Entry'!B51,'Child Enrollment'!$B$2:$B$173,0))</f>
        <v>#N/A</v>
      </c>
      <c r="Q51" s="1" t="e">
        <f>INDEX('Child Enrollment'!$G$2:$G$173,MATCH('BIR Data Entry'!B51,'Child Enrollment'!$B$2:$B$173,0))</f>
        <v>#N/A</v>
      </c>
      <c r="R51" s="1" t="e">
        <f>INDEX('Child Enrollment'!$H$2:$H$173,MATCH('BIR Data Entry'!B51,'Child Enrollment'!$B$2:$B$173,0))</f>
        <v>#N/A</v>
      </c>
      <c r="S51" s="343" t="str">
        <f t="shared" si="0"/>
        <v/>
      </c>
      <c r="T51" s="169">
        <f>IF(J51='Do Not Use'!$L$15,1,0)</f>
        <v>0</v>
      </c>
      <c r="U51" s="169">
        <f>IF(K51='Do Not Use'!$M$14,1,0)</f>
        <v>0</v>
      </c>
      <c r="V51" s="169">
        <f t="shared" si="1"/>
        <v>0</v>
      </c>
      <c r="W51" s="169">
        <f>IF(K51='Do Not Use'!$M$10,1,0)</f>
        <v>0</v>
      </c>
      <c r="X51" s="169">
        <f>IF(K51='Do Not Use'!$M$11,1,0)</f>
        <v>0</v>
      </c>
      <c r="Y51" s="169">
        <f t="shared" si="2"/>
        <v>0</v>
      </c>
      <c r="Z51" s="169">
        <f>IF(K51='Do Not Use'!$M$5,1,0)</f>
        <v>0</v>
      </c>
    </row>
    <row r="52" spans="1:26" x14ac:dyDescent="0.25">
      <c r="A52" s="376"/>
      <c r="B52" s="377"/>
      <c r="C52" s="378"/>
      <c r="D52" s="434"/>
      <c r="E52" s="379"/>
      <c r="F52" s="377"/>
      <c r="G52" s="377"/>
      <c r="H52" s="377"/>
      <c r="I52" s="377"/>
      <c r="J52" s="377"/>
      <c r="K52" s="377"/>
      <c r="L52" s="377"/>
      <c r="M52" s="1" t="e">
        <f>INDEX('Child Enrollment'!$C$2:$C$173,MATCH('BIR Data Entry'!B52,'Child Enrollment'!$B$2:$B$173,0))</f>
        <v>#N/A</v>
      </c>
      <c r="N52" s="1" t="e">
        <f>INDEX('Child Enrollment'!$D$2:$D$173,MATCH('BIR Data Entry'!B52,'Child Enrollment'!$B$2:$B$173,0))</f>
        <v>#N/A</v>
      </c>
      <c r="O52" s="1" t="e">
        <f>INDEX('Child Enrollment'!$E$2:$E$173,MATCH('BIR Data Entry'!B52,'Child Enrollment'!$B$2:$B$173,0))</f>
        <v>#N/A</v>
      </c>
      <c r="P52" s="1" t="e">
        <f>INDEX('Child Enrollment'!$F$2:$F$173,MATCH('BIR Data Entry'!B52,'Child Enrollment'!$B$2:$B$173,0))</f>
        <v>#N/A</v>
      </c>
      <c r="Q52" s="1" t="e">
        <f>INDEX('Child Enrollment'!$G$2:$G$173,MATCH('BIR Data Entry'!B52,'Child Enrollment'!$B$2:$B$173,0))</f>
        <v>#N/A</v>
      </c>
      <c r="R52" s="1" t="e">
        <f>INDEX('Child Enrollment'!$H$2:$H$173,MATCH('BIR Data Entry'!B52,'Child Enrollment'!$B$2:$B$173,0))</f>
        <v>#N/A</v>
      </c>
      <c r="S52" s="343" t="str">
        <f t="shared" si="0"/>
        <v/>
      </c>
      <c r="T52" s="169">
        <f>IF(J52='Do Not Use'!$L$15,1,0)</f>
        <v>0</v>
      </c>
      <c r="U52" s="169">
        <f>IF(K52='Do Not Use'!$M$14,1,0)</f>
        <v>0</v>
      </c>
      <c r="V52" s="169">
        <f t="shared" si="1"/>
        <v>0</v>
      </c>
      <c r="W52" s="169">
        <f>IF(K52='Do Not Use'!$M$10,1,0)</f>
        <v>0</v>
      </c>
      <c r="X52" s="169">
        <f>IF(K52='Do Not Use'!$M$11,1,0)</f>
        <v>0</v>
      </c>
      <c r="Y52" s="169">
        <f t="shared" si="2"/>
        <v>0</v>
      </c>
      <c r="Z52" s="169">
        <f>IF(K52='Do Not Use'!$M$5,1,0)</f>
        <v>0</v>
      </c>
    </row>
    <row r="53" spans="1:26" x14ac:dyDescent="0.25">
      <c r="A53" s="376"/>
      <c r="B53" s="377"/>
      <c r="C53" s="378"/>
      <c r="D53" s="434"/>
      <c r="E53" s="379"/>
      <c r="F53" s="377"/>
      <c r="G53" s="377"/>
      <c r="H53" s="377"/>
      <c r="I53" s="377"/>
      <c r="J53" s="377"/>
      <c r="K53" s="377"/>
      <c r="L53" s="377"/>
      <c r="M53" s="1" t="e">
        <f>INDEX('Child Enrollment'!$C$2:$C$173,MATCH('BIR Data Entry'!B53,'Child Enrollment'!$B$2:$B$173,0))</f>
        <v>#N/A</v>
      </c>
      <c r="N53" s="1" t="e">
        <f>INDEX('Child Enrollment'!$D$2:$D$173,MATCH('BIR Data Entry'!B53,'Child Enrollment'!$B$2:$B$173,0))</f>
        <v>#N/A</v>
      </c>
      <c r="O53" s="1" t="e">
        <f>INDEX('Child Enrollment'!$E$2:$E$173,MATCH('BIR Data Entry'!B53,'Child Enrollment'!$B$2:$B$173,0))</f>
        <v>#N/A</v>
      </c>
      <c r="P53" s="1" t="e">
        <f>INDEX('Child Enrollment'!$F$2:$F$173,MATCH('BIR Data Entry'!B53,'Child Enrollment'!$B$2:$B$173,0))</f>
        <v>#N/A</v>
      </c>
      <c r="Q53" s="1" t="e">
        <f>INDEX('Child Enrollment'!$G$2:$G$173,MATCH('BIR Data Entry'!B53,'Child Enrollment'!$B$2:$B$173,0))</f>
        <v>#N/A</v>
      </c>
      <c r="R53" s="1" t="e">
        <f>INDEX('Child Enrollment'!$H$2:$H$173,MATCH('BIR Data Entry'!B53,'Child Enrollment'!$B$2:$B$173,0))</f>
        <v>#N/A</v>
      </c>
      <c r="S53" s="343" t="str">
        <f t="shared" si="0"/>
        <v/>
      </c>
      <c r="T53" s="169">
        <f>IF(J53='Do Not Use'!$L$15,1,0)</f>
        <v>0</v>
      </c>
      <c r="U53" s="169">
        <f>IF(K53='Do Not Use'!$M$14,1,0)</f>
        <v>0</v>
      </c>
      <c r="V53" s="169">
        <f t="shared" si="1"/>
        <v>0</v>
      </c>
      <c r="W53" s="169">
        <f>IF(K53='Do Not Use'!$M$10,1,0)</f>
        <v>0</v>
      </c>
      <c r="X53" s="169">
        <f>IF(K53='Do Not Use'!$M$11,1,0)</f>
        <v>0</v>
      </c>
      <c r="Y53" s="169">
        <f t="shared" si="2"/>
        <v>0</v>
      </c>
      <c r="Z53" s="169">
        <f>IF(K53='Do Not Use'!$M$5,1,0)</f>
        <v>0</v>
      </c>
    </row>
    <row r="54" spans="1:26" x14ac:dyDescent="0.25">
      <c r="A54" s="376"/>
      <c r="B54" s="377"/>
      <c r="C54" s="378"/>
      <c r="D54" s="434"/>
      <c r="E54" s="379"/>
      <c r="F54" s="377"/>
      <c r="G54" s="377"/>
      <c r="H54" s="377"/>
      <c r="I54" s="377"/>
      <c r="J54" s="377"/>
      <c r="K54" s="377"/>
      <c r="L54" s="377"/>
      <c r="M54" s="1" t="e">
        <f>INDEX('Child Enrollment'!$C$2:$C$173,MATCH('BIR Data Entry'!B54,'Child Enrollment'!$B$2:$B$173,0))</f>
        <v>#N/A</v>
      </c>
      <c r="N54" s="1" t="e">
        <f>INDEX('Child Enrollment'!$D$2:$D$173,MATCH('BIR Data Entry'!B54,'Child Enrollment'!$B$2:$B$173,0))</f>
        <v>#N/A</v>
      </c>
      <c r="O54" s="1" t="e">
        <f>INDEX('Child Enrollment'!$E$2:$E$173,MATCH('BIR Data Entry'!B54,'Child Enrollment'!$B$2:$B$173,0))</f>
        <v>#N/A</v>
      </c>
      <c r="P54" s="1" t="e">
        <f>INDEX('Child Enrollment'!$F$2:$F$173,MATCH('BIR Data Entry'!B54,'Child Enrollment'!$B$2:$B$173,0))</f>
        <v>#N/A</v>
      </c>
      <c r="Q54" s="1" t="e">
        <f>INDEX('Child Enrollment'!$G$2:$G$173,MATCH('BIR Data Entry'!B54,'Child Enrollment'!$B$2:$B$173,0))</f>
        <v>#N/A</v>
      </c>
      <c r="R54" s="1" t="e">
        <f>INDEX('Child Enrollment'!$H$2:$H$173,MATCH('BIR Data Entry'!B54,'Child Enrollment'!$B$2:$B$173,0))</f>
        <v>#N/A</v>
      </c>
      <c r="S54" s="343" t="str">
        <f t="shared" si="0"/>
        <v/>
      </c>
      <c r="T54" s="169">
        <f>IF(J54='Do Not Use'!$L$15,1,0)</f>
        <v>0</v>
      </c>
      <c r="U54" s="169">
        <f>IF(K54='Do Not Use'!$M$14,1,0)</f>
        <v>0</v>
      </c>
      <c r="V54" s="169">
        <f t="shared" si="1"/>
        <v>0</v>
      </c>
      <c r="W54" s="169">
        <f>IF(K54='Do Not Use'!$M$10,1,0)</f>
        <v>0</v>
      </c>
      <c r="X54" s="169">
        <f>IF(K54='Do Not Use'!$M$11,1,0)</f>
        <v>0</v>
      </c>
      <c r="Y54" s="169">
        <f t="shared" si="2"/>
        <v>0</v>
      </c>
      <c r="Z54" s="169">
        <f>IF(K54='Do Not Use'!$M$5,1,0)</f>
        <v>0</v>
      </c>
    </row>
    <row r="55" spans="1:26" x14ac:dyDescent="0.25">
      <c r="A55" s="376"/>
      <c r="B55" s="377"/>
      <c r="C55" s="378"/>
      <c r="D55" s="434"/>
      <c r="E55" s="379"/>
      <c r="F55" s="377"/>
      <c r="G55" s="377"/>
      <c r="H55" s="377"/>
      <c r="I55" s="377"/>
      <c r="J55" s="377"/>
      <c r="K55" s="377"/>
      <c r="L55" s="377"/>
      <c r="M55" s="1" t="e">
        <f>INDEX('Child Enrollment'!$C$2:$C$173,MATCH('BIR Data Entry'!B55,'Child Enrollment'!$B$2:$B$173,0))</f>
        <v>#N/A</v>
      </c>
      <c r="N55" s="1" t="e">
        <f>INDEX('Child Enrollment'!$D$2:$D$173,MATCH('BIR Data Entry'!B55,'Child Enrollment'!$B$2:$B$173,0))</f>
        <v>#N/A</v>
      </c>
      <c r="O55" s="1" t="e">
        <f>INDEX('Child Enrollment'!$E$2:$E$173,MATCH('BIR Data Entry'!B55,'Child Enrollment'!$B$2:$B$173,0))</f>
        <v>#N/A</v>
      </c>
      <c r="P55" s="1" t="e">
        <f>INDEX('Child Enrollment'!$F$2:$F$173,MATCH('BIR Data Entry'!B55,'Child Enrollment'!$B$2:$B$173,0))</f>
        <v>#N/A</v>
      </c>
      <c r="Q55" s="1" t="e">
        <f>INDEX('Child Enrollment'!$G$2:$G$173,MATCH('BIR Data Entry'!B55,'Child Enrollment'!$B$2:$B$173,0))</f>
        <v>#N/A</v>
      </c>
      <c r="R55" s="1" t="e">
        <f>INDEX('Child Enrollment'!$H$2:$H$173,MATCH('BIR Data Entry'!B55,'Child Enrollment'!$B$2:$B$173,0))</f>
        <v>#N/A</v>
      </c>
      <c r="S55" s="343" t="str">
        <f t="shared" si="0"/>
        <v/>
      </c>
      <c r="T55" s="169">
        <f>IF(J55='Do Not Use'!$L$15,1,0)</f>
        <v>0</v>
      </c>
      <c r="U55" s="169">
        <f>IF(K55='Do Not Use'!$M$14,1,0)</f>
        <v>0</v>
      </c>
      <c r="V55" s="169">
        <f t="shared" si="1"/>
        <v>0</v>
      </c>
      <c r="W55" s="169">
        <f>IF(K55='Do Not Use'!$M$10,1,0)</f>
        <v>0</v>
      </c>
      <c r="X55" s="169">
        <f>IF(K55='Do Not Use'!$M$11,1,0)</f>
        <v>0</v>
      </c>
      <c r="Y55" s="169">
        <f t="shared" si="2"/>
        <v>0</v>
      </c>
      <c r="Z55" s="169">
        <f>IF(K55='Do Not Use'!$M$5,1,0)</f>
        <v>0</v>
      </c>
    </row>
    <row r="56" spans="1:26" x14ac:dyDescent="0.25">
      <c r="A56" s="376"/>
      <c r="B56" s="377"/>
      <c r="C56" s="378"/>
      <c r="D56" s="434"/>
      <c r="E56" s="379"/>
      <c r="F56" s="377"/>
      <c r="G56" s="377"/>
      <c r="H56" s="377"/>
      <c r="I56" s="377"/>
      <c r="J56" s="377"/>
      <c r="K56" s="377"/>
      <c r="L56" s="377"/>
      <c r="M56" s="1" t="e">
        <f>INDEX('Child Enrollment'!$C$2:$C$173,MATCH('BIR Data Entry'!B56,'Child Enrollment'!$B$2:$B$173,0))</f>
        <v>#N/A</v>
      </c>
      <c r="N56" s="1" t="e">
        <f>INDEX('Child Enrollment'!$D$2:$D$173,MATCH('BIR Data Entry'!B56,'Child Enrollment'!$B$2:$B$173,0))</f>
        <v>#N/A</v>
      </c>
      <c r="O56" s="1" t="e">
        <f>INDEX('Child Enrollment'!$E$2:$E$173,MATCH('BIR Data Entry'!B56,'Child Enrollment'!$B$2:$B$173,0))</f>
        <v>#N/A</v>
      </c>
      <c r="P56" s="1" t="e">
        <f>INDEX('Child Enrollment'!$F$2:$F$173,MATCH('BIR Data Entry'!B56,'Child Enrollment'!$B$2:$B$173,0))</f>
        <v>#N/A</v>
      </c>
      <c r="Q56" s="1" t="e">
        <f>INDEX('Child Enrollment'!$G$2:$G$173,MATCH('BIR Data Entry'!B56,'Child Enrollment'!$B$2:$B$173,0))</f>
        <v>#N/A</v>
      </c>
      <c r="R56" s="1" t="e">
        <f>INDEX('Child Enrollment'!$H$2:$H$173,MATCH('BIR Data Entry'!B56,'Child Enrollment'!$B$2:$B$173,0))</f>
        <v>#N/A</v>
      </c>
      <c r="S56" s="343" t="str">
        <f t="shared" si="0"/>
        <v/>
      </c>
      <c r="T56" s="169">
        <f>IF(J56='Do Not Use'!$L$15,1,0)</f>
        <v>0</v>
      </c>
      <c r="U56" s="169">
        <f>IF(K56='Do Not Use'!$M$14,1,0)</f>
        <v>0</v>
      </c>
      <c r="V56" s="169">
        <f t="shared" si="1"/>
        <v>0</v>
      </c>
      <c r="W56" s="169">
        <f>IF(K56='Do Not Use'!$M$10,1,0)</f>
        <v>0</v>
      </c>
      <c r="X56" s="169">
        <f>IF(K56='Do Not Use'!$M$11,1,0)</f>
        <v>0</v>
      </c>
      <c r="Y56" s="169">
        <f t="shared" si="2"/>
        <v>0</v>
      </c>
      <c r="Z56" s="169">
        <f>IF(K56='Do Not Use'!$M$5,1,0)</f>
        <v>0</v>
      </c>
    </row>
    <row r="57" spans="1:26" x14ac:dyDescent="0.25">
      <c r="A57" s="376"/>
      <c r="B57" s="377"/>
      <c r="C57" s="378"/>
      <c r="D57" s="434"/>
      <c r="E57" s="379"/>
      <c r="F57" s="377"/>
      <c r="G57" s="377"/>
      <c r="H57" s="377"/>
      <c r="I57" s="377"/>
      <c r="J57" s="377"/>
      <c r="K57" s="377"/>
      <c r="L57" s="377"/>
      <c r="M57" s="1" t="e">
        <f>INDEX('Child Enrollment'!$C$2:$C$173,MATCH('BIR Data Entry'!B57,'Child Enrollment'!$B$2:$B$173,0))</f>
        <v>#N/A</v>
      </c>
      <c r="N57" s="1" t="e">
        <f>INDEX('Child Enrollment'!$D$2:$D$173,MATCH('BIR Data Entry'!B57,'Child Enrollment'!$B$2:$B$173,0))</f>
        <v>#N/A</v>
      </c>
      <c r="O57" s="1" t="e">
        <f>INDEX('Child Enrollment'!$E$2:$E$173,MATCH('BIR Data Entry'!B57,'Child Enrollment'!$B$2:$B$173,0))</f>
        <v>#N/A</v>
      </c>
      <c r="P57" s="1" t="e">
        <f>INDEX('Child Enrollment'!$F$2:$F$173,MATCH('BIR Data Entry'!B57,'Child Enrollment'!$B$2:$B$173,0))</f>
        <v>#N/A</v>
      </c>
      <c r="Q57" s="1" t="e">
        <f>INDEX('Child Enrollment'!$G$2:$G$173,MATCH('BIR Data Entry'!B57,'Child Enrollment'!$B$2:$B$173,0))</f>
        <v>#N/A</v>
      </c>
      <c r="R57" s="1" t="e">
        <f>INDEX('Child Enrollment'!$H$2:$H$173,MATCH('BIR Data Entry'!B57,'Child Enrollment'!$B$2:$B$173,0))</f>
        <v>#N/A</v>
      </c>
      <c r="S57" s="343" t="str">
        <f t="shared" si="0"/>
        <v/>
      </c>
      <c r="T57" s="169">
        <f>IF(J57='Do Not Use'!$L$15,1,0)</f>
        <v>0</v>
      </c>
      <c r="U57" s="169">
        <f>IF(K57='Do Not Use'!$M$14,1,0)</f>
        <v>0</v>
      </c>
      <c r="V57" s="169">
        <f t="shared" si="1"/>
        <v>0</v>
      </c>
      <c r="W57" s="169">
        <f>IF(K57='Do Not Use'!$M$10,1,0)</f>
        <v>0</v>
      </c>
      <c r="X57" s="169">
        <f>IF(K57='Do Not Use'!$M$11,1,0)</f>
        <v>0</v>
      </c>
      <c r="Y57" s="169">
        <f t="shared" si="2"/>
        <v>0</v>
      </c>
      <c r="Z57" s="169">
        <f>IF(K57='Do Not Use'!$M$5,1,0)</f>
        <v>0</v>
      </c>
    </row>
    <row r="58" spans="1:26" x14ac:dyDescent="0.25">
      <c r="A58" s="376"/>
      <c r="B58" s="377"/>
      <c r="C58" s="378"/>
      <c r="D58" s="434"/>
      <c r="E58" s="379"/>
      <c r="F58" s="377"/>
      <c r="G58" s="377"/>
      <c r="H58" s="377"/>
      <c r="I58" s="377"/>
      <c r="J58" s="377"/>
      <c r="K58" s="377"/>
      <c r="L58" s="377"/>
      <c r="M58" s="1" t="e">
        <f>INDEX('Child Enrollment'!$C$2:$C$173,MATCH('BIR Data Entry'!B58,'Child Enrollment'!$B$2:$B$173,0))</f>
        <v>#N/A</v>
      </c>
      <c r="N58" s="1" t="e">
        <f>INDEX('Child Enrollment'!$D$2:$D$173,MATCH('BIR Data Entry'!B58,'Child Enrollment'!$B$2:$B$173,0))</f>
        <v>#N/A</v>
      </c>
      <c r="O58" s="1" t="e">
        <f>INDEX('Child Enrollment'!$E$2:$E$173,MATCH('BIR Data Entry'!B58,'Child Enrollment'!$B$2:$B$173,0))</f>
        <v>#N/A</v>
      </c>
      <c r="P58" s="1" t="e">
        <f>INDEX('Child Enrollment'!$F$2:$F$173,MATCH('BIR Data Entry'!B58,'Child Enrollment'!$B$2:$B$173,0))</f>
        <v>#N/A</v>
      </c>
      <c r="Q58" s="1" t="e">
        <f>INDEX('Child Enrollment'!$G$2:$G$173,MATCH('BIR Data Entry'!B58,'Child Enrollment'!$B$2:$B$173,0))</f>
        <v>#N/A</v>
      </c>
      <c r="R58" s="1" t="e">
        <f>INDEX('Child Enrollment'!$H$2:$H$173,MATCH('BIR Data Entry'!B58,'Child Enrollment'!$B$2:$B$173,0))</f>
        <v>#N/A</v>
      </c>
      <c r="S58" s="343" t="str">
        <f t="shared" si="0"/>
        <v/>
      </c>
      <c r="T58" s="169">
        <f>IF(J58='Do Not Use'!$L$15,1,0)</f>
        <v>0</v>
      </c>
      <c r="U58" s="169">
        <f>IF(K58='Do Not Use'!$M$14,1,0)</f>
        <v>0</v>
      </c>
      <c r="V58" s="169">
        <f t="shared" si="1"/>
        <v>0</v>
      </c>
      <c r="W58" s="169">
        <f>IF(K58='Do Not Use'!$M$10,1,0)</f>
        <v>0</v>
      </c>
      <c r="X58" s="169">
        <f>IF(K58='Do Not Use'!$M$11,1,0)</f>
        <v>0</v>
      </c>
      <c r="Y58" s="169">
        <f t="shared" si="2"/>
        <v>0</v>
      </c>
      <c r="Z58" s="169">
        <f>IF(K58='Do Not Use'!$M$5,1,0)</f>
        <v>0</v>
      </c>
    </row>
    <row r="59" spans="1:26" x14ac:dyDescent="0.25">
      <c r="A59" s="376"/>
      <c r="B59" s="377"/>
      <c r="C59" s="378"/>
      <c r="D59" s="434"/>
      <c r="E59" s="379"/>
      <c r="F59" s="377"/>
      <c r="G59" s="377"/>
      <c r="H59" s="377"/>
      <c r="I59" s="377"/>
      <c r="J59" s="377"/>
      <c r="K59" s="377"/>
      <c r="L59" s="377"/>
      <c r="M59" s="1" t="e">
        <f>INDEX('Child Enrollment'!$C$2:$C$173,MATCH('BIR Data Entry'!B59,'Child Enrollment'!$B$2:$B$173,0))</f>
        <v>#N/A</v>
      </c>
      <c r="N59" s="1" t="e">
        <f>INDEX('Child Enrollment'!$D$2:$D$173,MATCH('BIR Data Entry'!B59,'Child Enrollment'!$B$2:$B$173,0))</f>
        <v>#N/A</v>
      </c>
      <c r="O59" s="1" t="e">
        <f>INDEX('Child Enrollment'!$E$2:$E$173,MATCH('BIR Data Entry'!B59,'Child Enrollment'!$B$2:$B$173,0))</f>
        <v>#N/A</v>
      </c>
      <c r="P59" s="1" t="e">
        <f>INDEX('Child Enrollment'!$F$2:$F$173,MATCH('BIR Data Entry'!B59,'Child Enrollment'!$B$2:$B$173,0))</f>
        <v>#N/A</v>
      </c>
      <c r="Q59" s="1" t="e">
        <f>INDEX('Child Enrollment'!$G$2:$G$173,MATCH('BIR Data Entry'!B59,'Child Enrollment'!$B$2:$B$173,0))</f>
        <v>#N/A</v>
      </c>
      <c r="R59" s="1" t="e">
        <f>INDEX('Child Enrollment'!$H$2:$H$173,MATCH('BIR Data Entry'!B59,'Child Enrollment'!$B$2:$B$173,0))</f>
        <v>#N/A</v>
      </c>
      <c r="S59" s="343" t="str">
        <f t="shared" si="0"/>
        <v/>
      </c>
      <c r="T59" s="169">
        <f>IF(J59='Do Not Use'!$L$15,1,0)</f>
        <v>0</v>
      </c>
      <c r="U59" s="169">
        <f>IF(K59='Do Not Use'!$M$14,1,0)</f>
        <v>0</v>
      </c>
      <c r="V59" s="169">
        <f t="shared" si="1"/>
        <v>0</v>
      </c>
      <c r="W59" s="169">
        <f>IF(K59='Do Not Use'!$M$10,1,0)</f>
        <v>0</v>
      </c>
      <c r="X59" s="169">
        <f>IF(K59='Do Not Use'!$M$11,1,0)</f>
        <v>0</v>
      </c>
      <c r="Y59" s="169">
        <f t="shared" si="2"/>
        <v>0</v>
      </c>
      <c r="Z59" s="169">
        <f>IF(K59='Do Not Use'!$M$5,1,0)</f>
        <v>0</v>
      </c>
    </row>
    <row r="60" spans="1:26" x14ac:dyDescent="0.25">
      <c r="A60" s="376"/>
      <c r="B60" s="377"/>
      <c r="C60" s="378"/>
      <c r="D60" s="434"/>
      <c r="E60" s="379"/>
      <c r="F60" s="377"/>
      <c r="G60" s="377"/>
      <c r="H60" s="377"/>
      <c r="I60" s="377"/>
      <c r="J60" s="377"/>
      <c r="K60" s="377"/>
      <c r="L60" s="377"/>
      <c r="M60" s="1" t="e">
        <f>INDEX('Child Enrollment'!$C$2:$C$173,MATCH('BIR Data Entry'!B60,'Child Enrollment'!$B$2:$B$173,0))</f>
        <v>#N/A</v>
      </c>
      <c r="N60" s="1" t="e">
        <f>INDEX('Child Enrollment'!$D$2:$D$173,MATCH('BIR Data Entry'!B60,'Child Enrollment'!$B$2:$B$173,0))</f>
        <v>#N/A</v>
      </c>
      <c r="O60" s="1" t="e">
        <f>INDEX('Child Enrollment'!$E$2:$E$173,MATCH('BIR Data Entry'!B60,'Child Enrollment'!$B$2:$B$173,0))</f>
        <v>#N/A</v>
      </c>
      <c r="P60" s="1" t="e">
        <f>INDEX('Child Enrollment'!$F$2:$F$173,MATCH('BIR Data Entry'!B60,'Child Enrollment'!$B$2:$B$173,0))</f>
        <v>#N/A</v>
      </c>
      <c r="Q60" s="1" t="e">
        <f>INDEX('Child Enrollment'!$G$2:$G$173,MATCH('BIR Data Entry'!B60,'Child Enrollment'!$B$2:$B$173,0))</f>
        <v>#N/A</v>
      </c>
      <c r="R60" s="1" t="e">
        <f>INDEX('Child Enrollment'!$H$2:$H$173,MATCH('BIR Data Entry'!B60,'Child Enrollment'!$B$2:$B$173,0))</f>
        <v>#N/A</v>
      </c>
      <c r="S60" s="343" t="str">
        <f t="shared" si="0"/>
        <v/>
      </c>
      <c r="T60" s="169">
        <f>IF(J60='Do Not Use'!$L$15,1,0)</f>
        <v>0</v>
      </c>
      <c r="U60" s="169">
        <f>IF(K60='Do Not Use'!$M$14,1,0)</f>
        <v>0</v>
      </c>
      <c r="V60" s="169">
        <f t="shared" si="1"/>
        <v>0</v>
      </c>
      <c r="W60" s="169">
        <f>IF(K60='Do Not Use'!$M$10,1,0)</f>
        <v>0</v>
      </c>
      <c r="X60" s="169">
        <f>IF(K60='Do Not Use'!$M$11,1,0)</f>
        <v>0</v>
      </c>
      <c r="Y60" s="169">
        <f t="shared" si="2"/>
        <v>0</v>
      </c>
      <c r="Z60" s="169">
        <f>IF(K60='Do Not Use'!$M$5,1,0)</f>
        <v>0</v>
      </c>
    </row>
    <row r="61" spans="1:26" x14ac:dyDescent="0.25">
      <c r="A61" s="376"/>
      <c r="B61" s="377"/>
      <c r="C61" s="378"/>
      <c r="D61" s="434"/>
      <c r="E61" s="379"/>
      <c r="F61" s="377"/>
      <c r="G61" s="377"/>
      <c r="H61" s="377"/>
      <c r="I61" s="377"/>
      <c r="J61" s="377"/>
      <c r="K61" s="377"/>
      <c r="L61" s="377"/>
      <c r="M61" s="1" t="e">
        <f>INDEX('Child Enrollment'!$C$2:$C$173,MATCH('BIR Data Entry'!B61,'Child Enrollment'!$B$2:$B$173,0))</f>
        <v>#N/A</v>
      </c>
      <c r="N61" s="1" t="e">
        <f>INDEX('Child Enrollment'!$D$2:$D$173,MATCH('BIR Data Entry'!B61,'Child Enrollment'!$B$2:$B$173,0))</f>
        <v>#N/A</v>
      </c>
      <c r="O61" s="1" t="e">
        <f>INDEX('Child Enrollment'!$E$2:$E$173,MATCH('BIR Data Entry'!B61,'Child Enrollment'!$B$2:$B$173,0))</f>
        <v>#N/A</v>
      </c>
      <c r="P61" s="1" t="e">
        <f>INDEX('Child Enrollment'!$F$2:$F$173,MATCH('BIR Data Entry'!B61,'Child Enrollment'!$B$2:$B$173,0))</f>
        <v>#N/A</v>
      </c>
      <c r="Q61" s="1" t="e">
        <f>INDEX('Child Enrollment'!$G$2:$G$173,MATCH('BIR Data Entry'!B61,'Child Enrollment'!$B$2:$B$173,0))</f>
        <v>#N/A</v>
      </c>
      <c r="R61" s="1" t="e">
        <f>INDEX('Child Enrollment'!$H$2:$H$173,MATCH('BIR Data Entry'!B61,'Child Enrollment'!$B$2:$B$173,0))</f>
        <v>#N/A</v>
      </c>
      <c r="S61" s="343" t="str">
        <f t="shared" si="0"/>
        <v/>
      </c>
      <c r="T61" s="169">
        <f>IF(J61='Do Not Use'!$L$15,1,0)</f>
        <v>0</v>
      </c>
      <c r="U61" s="169">
        <f>IF(K61='Do Not Use'!$M$14,1,0)</f>
        <v>0</v>
      </c>
      <c r="V61" s="169">
        <f t="shared" si="1"/>
        <v>0</v>
      </c>
      <c r="W61" s="169">
        <f>IF(K61='Do Not Use'!$M$10,1,0)</f>
        <v>0</v>
      </c>
      <c r="X61" s="169">
        <f>IF(K61='Do Not Use'!$M$11,1,0)</f>
        <v>0</v>
      </c>
      <c r="Y61" s="169">
        <f t="shared" si="2"/>
        <v>0</v>
      </c>
      <c r="Z61" s="169">
        <f>IF(K61='Do Not Use'!$M$5,1,0)</f>
        <v>0</v>
      </c>
    </row>
    <row r="62" spans="1:26" x14ac:dyDescent="0.25">
      <c r="A62" s="376"/>
      <c r="B62" s="377"/>
      <c r="C62" s="378"/>
      <c r="D62" s="434"/>
      <c r="E62" s="379"/>
      <c r="F62" s="377"/>
      <c r="G62" s="377"/>
      <c r="H62" s="377"/>
      <c r="I62" s="377"/>
      <c r="J62" s="377"/>
      <c r="K62" s="377"/>
      <c r="L62" s="377"/>
      <c r="M62" s="1" t="e">
        <f>INDEX('Child Enrollment'!$C$2:$C$173,MATCH('BIR Data Entry'!B62,'Child Enrollment'!$B$2:$B$173,0))</f>
        <v>#N/A</v>
      </c>
      <c r="N62" s="1" t="e">
        <f>INDEX('Child Enrollment'!$D$2:$D$173,MATCH('BIR Data Entry'!B62,'Child Enrollment'!$B$2:$B$173,0))</f>
        <v>#N/A</v>
      </c>
      <c r="O62" s="1" t="e">
        <f>INDEX('Child Enrollment'!$E$2:$E$173,MATCH('BIR Data Entry'!B62,'Child Enrollment'!$B$2:$B$173,0))</f>
        <v>#N/A</v>
      </c>
      <c r="P62" s="1" t="e">
        <f>INDEX('Child Enrollment'!$F$2:$F$173,MATCH('BIR Data Entry'!B62,'Child Enrollment'!$B$2:$B$173,0))</f>
        <v>#N/A</v>
      </c>
      <c r="Q62" s="1" t="e">
        <f>INDEX('Child Enrollment'!$G$2:$G$173,MATCH('BIR Data Entry'!B62,'Child Enrollment'!$B$2:$B$173,0))</f>
        <v>#N/A</v>
      </c>
      <c r="R62" s="1" t="e">
        <f>INDEX('Child Enrollment'!$H$2:$H$173,MATCH('BIR Data Entry'!B62,'Child Enrollment'!$B$2:$B$173,0))</f>
        <v>#N/A</v>
      </c>
      <c r="S62" s="343" t="str">
        <f t="shared" si="0"/>
        <v/>
      </c>
      <c r="T62" s="169">
        <f>IF(J62='Do Not Use'!$L$15,1,0)</f>
        <v>0</v>
      </c>
      <c r="U62" s="169">
        <f>IF(K62='Do Not Use'!$M$14,1,0)</f>
        <v>0</v>
      </c>
      <c r="V62" s="169">
        <f t="shared" si="1"/>
        <v>0</v>
      </c>
      <c r="W62" s="169">
        <f>IF(K62='Do Not Use'!$M$10,1,0)</f>
        <v>0</v>
      </c>
      <c r="X62" s="169">
        <f>IF(K62='Do Not Use'!$M$11,1,0)</f>
        <v>0</v>
      </c>
      <c r="Y62" s="169">
        <f t="shared" si="2"/>
        <v>0</v>
      </c>
      <c r="Z62" s="169">
        <f>IF(K62='Do Not Use'!$M$5,1,0)</f>
        <v>0</v>
      </c>
    </row>
    <row r="63" spans="1:26" x14ac:dyDescent="0.25">
      <c r="A63" s="376"/>
      <c r="B63" s="377"/>
      <c r="C63" s="378"/>
      <c r="D63" s="434"/>
      <c r="E63" s="379"/>
      <c r="F63" s="377"/>
      <c r="G63" s="377"/>
      <c r="H63" s="377"/>
      <c r="I63" s="377"/>
      <c r="J63" s="377"/>
      <c r="K63" s="377"/>
      <c r="L63" s="377"/>
      <c r="M63" s="1" t="e">
        <f>INDEX('Child Enrollment'!$C$2:$C$173,MATCH('BIR Data Entry'!B63,'Child Enrollment'!$B$2:$B$173,0))</f>
        <v>#N/A</v>
      </c>
      <c r="N63" s="1" t="e">
        <f>INDEX('Child Enrollment'!$D$2:$D$173,MATCH('BIR Data Entry'!B63,'Child Enrollment'!$B$2:$B$173,0))</f>
        <v>#N/A</v>
      </c>
      <c r="O63" s="1" t="e">
        <f>INDEX('Child Enrollment'!$E$2:$E$173,MATCH('BIR Data Entry'!B63,'Child Enrollment'!$B$2:$B$173,0))</f>
        <v>#N/A</v>
      </c>
      <c r="P63" s="1" t="e">
        <f>INDEX('Child Enrollment'!$F$2:$F$173,MATCH('BIR Data Entry'!B63,'Child Enrollment'!$B$2:$B$173,0))</f>
        <v>#N/A</v>
      </c>
      <c r="Q63" s="1" t="e">
        <f>INDEX('Child Enrollment'!$G$2:$G$173,MATCH('BIR Data Entry'!B63,'Child Enrollment'!$B$2:$B$173,0))</f>
        <v>#N/A</v>
      </c>
      <c r="R63" s="1" t="e">
        <f>INDEX('Child Enrollment'!$H$2:$H$173,MATCH('BIR Data Entry'!B63,'Child Enrollment'!$B$2:$B$173,0))</f>
        <v>#N/A</v>
      </c>
      <c r="S63" s="343" t="str">
        <f t="shared" si="0"/>
        <v/>
      </c>
      <c r="T63" s="169">
        <f>IF(J63='Do Not Use'!$L$15,1,0)</f>
        <v>0</v>
      </c>
      <c r="U63" s="169">
        <f>IF(K63='Do Not Use'!$M$14,1,0)</f>
        <v>0</v>
      </c>
      <c r="V63" s="169">
        <f t="shared" si="1"/>
        <v>0</v>
      </c>
      <c r="W63" s="169">
        <f>IF(K63='Do Not Use'!$M$10,1,0)</f>
        <v>0</v>
      </c>
      <c r="X63" s="169">
        <f>IF(K63='Do Not Use'!$M$11,1,0)</f>
        <v>0</v>
      </c>
      <c r="Y63" s="169">
        <f t="shared" si="2"/>
        <v>0</v>
      </c>
      <c r="Z63" s="169">
        <f>IF(K63='Do Not Use'!$M$5,1,0)</f>
        <v>0</v>
      </c>
    </row>
    <row r="64" spans="1:26" x14ac:dyDescent="0.25">
      <c r="A64" s="376"/>
      <c r="B64" s="377"/>
      <c r="C64" s="378"/>
      <c r="D64" s="434"/>
      <c r="E64" s="379"/>
      <c r="F64" s="377"/>
      <c r="G64" s="377"/>
      <c r="H64" s="377"/>
      <c r="I64" s="377"/>
      <c r="J64" s="377"/>
      <c r="K64" s="377"/>
      <c r="L64" s="377"/>
      <c r="M64" s="1" t="e">
        <f>INDEX('Child Enrollment'!$C$2:$C$173,MATCH('BIR Data Entry'!B64,'Child Enrollment'!$B$2:$B$173,0))</f>
        <v>#N/A</v>
      </c>
      <c r="N64" s="1" t="e">
        <f>INDEX('Child Enrollment'!$D$2:$D$173,MATCH('BIR Data Entry'!B64,'Child Enrollment'!$B$2:$B$173,0))</f>
        <v>#N/A</v>
      </c>
      <c r="O64" s="1" t="e">
        <f>INDEX('Child Enrollment'!$E$2:$E$173,MATCH('BIR Data Entry'!B64,'Child Enrollment'!$B$2:$B$173,0))</f>
        <v>#N/A</v>
      </c>
      <c r="P64" s="1" t="e">
        <f>INDEX('Child Enrollment'!$F$2:$F$173,MATCH('BIR Data Entry'!B64,'Child Enrollment'!$B$2:$B$173,0))</f>
        <v>#N/A</v>
      </c>
      <c r="Q64" s="1" t="e">
        <f>INDEX('Child Enrollment'!$G$2:$G$173,MATCH('BIR Data Entry'!B64,'Child Enrollment'!$B$2:$B$173,0))</f>
        <v>#N/A</v>
      </c>
      <c r="R64" s="1" t="e">
        <f>INDEX('Child Enrollment'!$H$2:$H$173,MATCH('BIR Data Entry'!B64,'Child Enrollment'!$B$2:$B$173,0))</f>
        <v>#N/A</v>
      </c>
      <c r="S64" s="343" t="str">
        <f t="shared" si="0"/>
        <v/>
      </c>
      <c r="T64" s="169">
        <f>IF(J64='Do Not Use'!$L$15,1,0)</f>
        <v>0</v>
      </c>
      <c r="U64" s="169">
        <f>IF(K64='Do Not Use'!$M$14,1,0)</f>
        <v>0</v>
      </c>
      <c r="V64" s="169">
        <f t="shared" si="1"/>
        <v>0</v>
      </c>
      <c r="W64" s="169">
        <f>IF(K64='Do Not Use'!$M$10,1,0)</f>
        <v>0</v>
      </c>
      <c r="X64" s="169">
        <f>IF(K64='Do Not Use'!$M$11,1,0)</f>
        <v>0</v>
      </c>
      <c r="Y64" s="169">
        <f t="shared" si="2"/>
        <v>0</v>
      </c>
      <c r="Z64" s="169">
        <f>IF(K64='Do Not Use'!$M$5,1,0)</f>
        <v>0</v>
      </c>
    </row>
    <row r="65" spans="1:26" x14ac:dyDescent="0.25">
      <c r="A65" s="376"/>
      <c r="B65" s="377"/>
      <c r="C65" s="378"/>
      <c r="D65" s="434"/>
      <c r="E65" s="379"/>
      <c r="F65" s="377"/>
      <c r="G65" s="377"/>
      <c r="H65" s="377"/>
      <c r="I65" s="377"/>
      <c r="J65" s="377"/>
      <c r="K65" s="377"/>
      <c r="L65" s="377"/>
      <c r="M65" s="1" t="e">
        <f>INDEX('Child Enrollment'!$C$2:$C$173,MATCH('BIR Data Entry'!B65,'Child Enrollment'!$B$2:$B$173,0))</f>
        <v>#N/A</v>
      </c>
      <c r="N65" s="1" t="e">
        <f>INDEX('Child Enrollment'!$D$2:$D$173,MATCH('BIR Data Entry'!B65,'Child Enrollment'!$B$2:$B$173,0))</f>
        <v>#N/A</v>
      </c>
      <c r="O65" s="1" t="e">
        <f>INDEX('Child Enrollment'!$E$2:$E$173,MATCH('BIR Data Entry'!B65,'Child Enrollment'!$B$2:$B$173,0))</f>
        <v>#N/A</v>
      </c>
      <c r="P65" s="1" t="e">
        <f>INDEX('Child Enrollment'!$F$2:$F$173,MATCH('BIR Data Entry'!B65,'Child Enrollment'!$B$2:$B$173,0))</f>
        <v>#N/A</v>
      </c>
      <c r="Q65" s="1" t="e">
        <f>INDEX('Child Enrollment'!$G$2:$G$173,MATCH('BIR Data Entry'!B65,'Child Enrollment'!$B$2:$B$173,0))</f>
        <v>#N/A</v>
      </c>
      <c r="R65" s="1" t="e">
        <f>INDEX('Child Enrollment'!$H$2:$H$173,MATCH('BIR Data Entry'!B65,'Child Enrollment'!$B$2:$B$173,0))</f>
        <v>#N/A</v>
      </c>
      <c r="S65" s="343" t="str">
        <f t="shared" si="0"/>
        <v/>
      </c>
      <c r="T65" s="169">
        <f>IF(J65='Do Not Use'!$L$15,1,0)</f>
        <v>0</v>
      </c>
      <c r="U65" s="169">
        <f>IF(K65='Do Not Use'!$M$14,1,0)</f>
        <v>0</v>
      </c>
      <c r="V65" s="169">
        <f t="shared" si="1"/>
        <v>0</v>
      </c>
      <c r="W65" s="169">
        <f>IF(K65='Do Not Use'!$M$10,1,0)</f>
        <v>0</v>
      </c>
      <c r="X65" s="169">
        <f>IF(K65='Do Not Use'!$M$11,1,0)</f>
        <v>0</v>
      </c>
      <c r="Y65" s="169">
        <f t="shared" si="2"/>
        <v>0</v>
      </c>
      <c r="Z65" s="169">
        <f>IF(K65='Do Not Use'!$M$5,1,0)</f>
        <v>0</v>
      </c>
    </row>
    <row r="66" spans="1:26" x14ac:dyDescent="0.25">
      <c r="A66" s="376"/>
      <c r="B66" s="377"/>
      <c r="C66" s="378"/>
      <c r="D66" s="434"/>
      <c r="E66" s="379"/>
      <c r="F66" s="377"/>
      <c r="G66" s="377"/>
      <c r="H66" s="377"/>
      <c r="I66" s="377"/>
      <c r="J66" s="377"/>
      <c r="K66" s="377"/>
      <c r="L66" s="377"/>
      <c r="M66" s="1" t="e">
        <f>INDEX('Child Enrollment'!$C$2:$C$173,MATCH('BIR Data Entry'!B66,'Child Enrollment'!$B$2:$B$173,0))</f>
        <v>#N/A</v>
      </c>
      <c r="N66" s="1" t="e">
        <f>INDEX('Child Enrollment'!$D$2:$D$173,MATCH('BIR Data Entry'!B66,'Child Enrollment'!$B$2:$B$173,0))</f>
        <v>#N/A</v>
      </c>
      <c r="O66" s="1" t="e">
        <f>INDEX('Child Enrollment'!$E$2:$E$173,MATCH('BIR Data Entry'!B66,'Child Enrollment'!$B$2:$B$173,0))</f>
        <v>#N/A</v>
      </c>
      <c r="P66" s="1" t="e">
        <f>INDEX('Child Enrollment'!$F$2:$F$173,MATCH('BIR Data Entry'!B66,'Child Enrollment'!$B$2:$B$173,0))</f>
        <v>#N/A</v>
      </c>
      <c r="Q66" s="1" t="e">
        <f>INDEX('Child Enrollment'!$G$2:$G$173,MATCH('BIR Data Entry'!B66,'Child Enrollment'!$B$2:$B$173,0))</f>
        <v>#N/A</v>
      </c>
      <c r="R66" s="1" t="e">
        <f>INDEX('Child Enrollment'!$H$2:$H$173,MATCH('BIR Data Entry'!B66,'Child Enrollment'!$B$2:$B$173,0))</f>
        <v>#N/A</v>
      </c>
      <c r="S66" s="343" t="str">
        <f t="shared" si="0"/>
        <v/>
      </c>
      <c r="T66" s="169">
        <f>IF(J66='Do Not Use'!$L$15,1,0)</f>
        <v>0</v>
      </c>
      <c r="U66" s="169">
        <f>IF(K66='Do Not Use'!$M$14,1,0)</f>
        <v>0</v>
      </c>
      <c r="V66" s="169">
        <f t="shared" si="1"/>
        <v>0</v>
      </c>
      <c r="W66" s="169">
        <f>IF(K66='Do Not Use'!$M$10,1,0)</f>
        <v>0</v>
      </c>
      <c r="X66" s="169">
        <f>IF(K66='Do Not Use'!$M$11,1,0)</f>
        <v>0</v>
      </c>
      <c r="Y66" s="169">
        <f t="shared" si="2"/>
        <v>0</v>
      </c>
      <c r="Z66" s="169">
        <f>IF(K66='Do Not Use'!$M$5,1,0)</f>
        <v>0</v>
      </c>
    </row>
    <row r="67" spans="1:26" x14ac:dyDescent="0.25">
      <c r="A67" s="376"/>
      <c r="B67" s="377"/>
      <c r="C67" s="378"/>
      <c r="D67" s="434"/>
      <c r="E67" s="379"/>
      <c r="F67" s="377"/>
      <c r="G67" s="377"/>
      <c r="H67" s="377"/>
      <c r="I67" s="377"/>
      <c r="J67" s="377"/>
      <c r="K67" s="377"/>
      <c r="L67" s="377"/>
      <c r="M67" s="1" t="e">
        <f>INDEX('Child Enrollment'!$C$2:$C$173,MATCH('BIR Data Entry'!B67,'Child Enrollment'!$B$2:$B$173,0))</f>
        <v>#N/A</v>
      </c>
      <c r="N67" s="1" t="e">
        <f>INDEX('Child Enrollment'!$D$2:$D$173,MATCH('BIR Data Entry'!B67,'Child Enrollment'!$B$2:$B$173,0))</f>
        <v>#N/A</v>
      </c>
      <c r="O67" s="1" t="e">
        <f>INDEX('Child Enrollment'!$E$2:$E$173,MATCH('BIR Data Entry'!B67,'Child Enrollment'!$B$2:$B$173,0))</f>
        <v>#N/A</v>
      </c>
      <c r="P67" s="1" t="e">
        <f>INDEX('Child Enrollment'!$F$2:$F$173,MATCH('BIR Data Entry'!B67,'Child Enrollment'!$B$2:$B$173,0))</f>
        <v>#N/A</v>
      </c>
      <c r="Q67" s="1" t="e">
        <f>INDEX('Child Enrollment'!$G$2:$G$173,MATCH('BIR Data Entry'!B67,'Child Enrollment'!$B$2:$B$173,0))</f>
        <v>#N/A</v>
      </c>
      <c r="R67" s="1" t="e">
        <f>INDEX('Child Enrollment'!$H$2:$H$173,MATCH('BIR Data Entry'!B67,'Child Enrollment'!$B$2:$B$173,0))</f>
        <v>#N/A</v>
      </c>
      <c r="S67" s="343" t="str">
        <f t="shared" ref="S67:S130" si="3">IF(E67&gt;0,MROUND(E67,"0:30"),"")</f>
        <v/>
      </c>
      <c r="T67" s="169">
        <f>IF(J67='Do Not Use'!$L$15,1,0)</f>
        <v>0</v>
      </c>
      <c r="U67" s="169">
        <f>IF(K67='Do Not Use'!$M$14,1,0)</f>
        <v>0</v>
      </c>
      <c r="V67" s="169">
        <f t="shared" ref="V67:V130" si="4">SUM(T67:U67)</f>
        <v>0</v>
      </c>
      <c r="W67" s="169">
        <f>IF(K67='Do Not Use'!$M$10,1,0)</f>
        <v>0</v>
      </c>
      <c r="X67" s="169">
        <f>IF(K67='Do Not Use'!$M$11,1,0)</f>
        <v>0</v>
      </c>
      <c r="Y67" s="169">
        <f t="shared" ref="Y67:Y130" si="5">SUM(W67:X67)</f>
        <v>0</v>
      </c>
      <c r="Z67" s="169">
        <f>IF(K67='Do Not Use'!$M$5,1,0)</f>
        <v>0</v>
      </c>
    </row>
    <row r="68" spans="1:26" x14ac:dyDescent="0.25">
      <c r="A68" s="376"/>
      <c r="B68" s="377"/>
      <c r="C68" s="378"/>
      <c r="D68" s="434"/>
      <c r="E68" s="379"/>
      <c r="F68" s="377"/>
      <c r="G68" s="377"/>
      <c r="H68" s="377"/>
      <c r="I68" s="377"/>
      <c r="J68" s="377"/>
      <c r="K68" s="377"/>
      <c r="L68" s="377"/>
      <c r="M68" s="1" t="e">
        <f>INDEX('Child Enrollment'!$C$2:$C$173,MATCH('BIR Data Entry'!B68,'Child Enrollment'!$B$2:$B$173,0))</f>
        <v>#N/A</v>
      </c>
      <c r="N68" s="1" t="e">
        <f>INDEX('Child Enrollment'!$D$2:$D$173,MATCH('BIR Data Entry'!B68,'Child Enrollment'!$B$2:$B$173,0))</f>
        <v>#N/A</v>
      </c>
      <c r="O68" s="1" t="e">
        <f>INDEX('Child Enrollment'!$E$2:$E$173,MATCH('BIR Data Entry'!B68,'Child Enrollment'!$B$2:$B$173,0))</f>
        <v>#N/A</v>
      </c>
      <c r="P68" s="1" t="e">
        <f>INDEX('Child Enrollment'!$F$2:$F$173,MATCH('BIR Data Entry'!B68,'Child Enrollment'!$B$2:$B$173,0))</f>
        <v>#N/A</v>
      </c>
      <c r="Q68" s="1" t="e">
        <f>INDEX('Child Enrollment'!$G$2:$G$173,MATCH('BIR Data Entry'!B68,'Child Enrollment'!$B$2:$B$173,0))</f>
        <v>#N/A</v>
      </c>
      <c r="R68" s="1" t="e">
        <f>INDEX('Child Enrollment'!$H$2:$H$173,MATCH('BIR Data Entry'!B68,'Child Enrollment'!$B$2:$B$173,0))</f>
        <v>#N/A</v>
      </c>
      <c r="S68" s="343" t="str">
        <f t="shared" si="3"/>
        <v/>
      </c>
      <c r="T68" s="169">
        <f>IF(J68='Do Not Use'!$L$15,1,0)</f>
        <v>0</v>
      </c>
      <c r="U68" s="169">
        <f>IF(K68='Do Not Use'!$M$14,1,0)</f>
        <v>0</v>
      </c>
      <c r="V68" s="169">
        <f t="shared" si="4"/>
        <v>0</v>
      </c>
      <c r="W68" s="169">
        <f>IF(K68='Do Not Use'!$M$10,1,0)</f>
        <v>0</v>
      </c>
      <c r="X68" s="169">
        <f>IF(K68='Do Not Use'!$M$11,1,0)</f>
        <v>0</v>
      </c>
      <c r="Y68" s="169">
        <f t="shared" si="5"/>
        <v>0</v>
      </c>
      <c r="Z68" s="169">
        <f>IF(K68='Do Not Use'!$M$5,1,0)</f>
        <v>0</v>
      </c>
    </row>
    <row r="69" spans="1:26" x14ac:dyDescent="0.25">
      <c r="A69" s="376"/>
      <c r="B69" s="377"/>
      <c r="C69" s="378"/>
      <c r="D69" s="434"/>
      <c r="E69" s="379"/>
      <c r="F69" s="377"/>
      <c r="G69" s="377"/>
      <c r="H69" s="377"/>
      <c r="I69" s="377"/>
      <c r="J69" s="377"/>
      <c r="K69" s="377"/>
      <c r="L69" s="377"/>
      <c r="M69" s="1" t="e">
        <f>INDEX('Child Enrollment'!$C$2:$C$173,MATCH('BIR Data Entry'!B69,'Child Enrollment'!$B$2:$B$173,0))</f>
        <v>#N/A</v>
      </c>
      <c r="N69" s="1" t="e">
        <f>INDEX('Child Enrollment'!$D$2:$D$173,MATCH('BIR Data Entry'!B69,'Child Enrollment'!$B$2:$B$173,0))</f>
        <v>#N/A</v>
      </c>
      <c r="O69" s="1" t="e">
        <f>INDEX('Child Enrollment'!$E$2:$E$173,MATCH('BIR Data Entry'!B69,'Child Enrollment'!$B$2:$B$173,0))</f>
        <v>#N/A</v>
      </c>
      <c r="P69" s="1" t="e">
        <f>INDEX('Child Enrollment'!$F$2:$F$173,MATCH('BIR Data Entry'!B69,'Child Enrollment'!$B$2:$B$173,0))</f>
        <v>#N/A</v>
      </c>
      <c r="Q69" s="1" t="e">
        <f>INDEX('Child Enrollment'!$G$2:$G$173,MATCH('BIR Data Entry'!B69,'Child Enrollment'!$B$2:$B$173,0))</f>
        <v>#N/A</v>
      </c>
      <c r="R69" s="1" t="e">
        <f>INDEX('Child Enrollment'!$H$2:$H$173,MATCH('BIR Data Entry'!B69,'Child Enrollment'!$B$2:$B$173,0))</f>
        <v>#N/A</v>
      </c>
      <c r="S69" s="343" t="str">
        <f t="shared" si="3"/>
        <v/>
      </c>
      <c r="T69" s="169">
        <f>IF(J69='Do Not Use'!$L$15,1,0)</f>
        <v>0</v>
      </c>
      <c r="U69" s="169">
        <f>IF(K69='Do Not Use'!$M$14,1,0)</f>
        <v>0</v>
      </c>
      <c r="V69" s="169">
        <f t="shared" si="4"/>
        <v>0</v>
      </c>
      <c r="W69" s="169">
        <f>IF(K69='Do Not Use'!$M$10,1,0)</f>
        <v>0</v>
      </c>
      <c r="X69" s="169">
        <f>IF(K69='Do Not Use'!$M$11,1,0)</f>
        <v>0</v>
      </c>
      <c r="Y69" s="169">
        <f t="shared" si="5"/>
        <v>0</v>
      </c>
      <c r="Z69" s="169">
        <f>IF(K69='Do Not Use'!$M$5,1,0)</f>
        <v>0</v>
      </c>
    </row>
    <row r="70" spans="1:26" x14ac:dyDescent="0.25">
      <c r="A70" s="376"/>
      <c r="B70" s="377"/>
      <c r="C70" s="378"/>
      <c r="D70" s="434"/>
      <c r="E70" s="379"/>
      <c r="F70" s="377"/>
      <c r="G70" s="377"/>
      <c r="H70" s="377"/>
      <c r="I70" s="377"/>
      <c r="J70" s="377"/>
      <c r="K70" s="377"/>
      <c r="L70" s="377"/>
      <c r="M70" s="1" t="e">
        <f>INDEX('Child Enrollment'!$C$2:$C$173,MATCH('BIR Data Entry'!B70,'Child Enrollment'!$B$2:$B$173,0))</f>
        <v>#N/A</v>
      </c>
      <c r="N70" s="1" t="e">
        <f>INDEX('Child Enrollment'!$D$2:$D$173,MATCH('BIR Data Entry'!B70,'Child Enrollment'!$B$2:$B$173,0))</f>
        <v>#N/A</v>
      </c>
      <c r="O70" s="1" t="e">
        <f>INDEX('Child Enrollment'!$E$2:$E$173,MATCH('BIR Data Entry'!B70,'Child Enrollment'!$B$2:$B$173,0))</f>
        <v>#N/A</v>
      </c>
      <c r="P70" s="1" t="e">
        <f>INDEX('Child Enrollment'!$F$2:$F$173,MATCH('BIR Data Entry'!B70,'Child Enrollment'!$B$2:$B$173,0))</f>
        <v>#N/A</v>
      </c>
      <c r="Q70" s="1" t="e">
        <f>INDEX('Child Enrollment'!$G$2:$G$173,MATCH('BIR Data Entry'!B70,'Child Enrollment'!$B$2:$B$173,0))</f>
        <v>#N/A</v>
      </c>
      <c r="R70" s="1" t="e">
        <f>INDEX('Child Enrollment'!$H$2:$H$173,MATCH('BIR Data Entry'!B70,'Child Enrollment'!$B$2:$B$173,0))</f>
        <v>#N/A</v>
      </c>
      <c r="S70" s="343" t="str">
        <f t="shared" si="3"/>
        <v/>
      </c>
      <c r="T70" s="169">
        <f>IF(J70='Do Not Use'!$L$15,1,0)</f>
        <v>0</v>
      </c>
      <c r="U70" s="169">
        <f>IF(K70='Do Not Use'!$M$14,1,0)</f>
        <v>0</v>
      </c>
      <c r="V70" s="169">
        <f t="shared" si="4"/>
        <v>0</v>
      </c>
      <c r="W70" s="169">
        <f>IF(K70='Do Not Use'!$M$10,1,0)</f>
        <v>0</v>
      </c>
      <c r="X70" s="169">
        <f>IF(K70='Do Not Use'!$M$11,1,0)</f>
        <v>0</v>
      </c>
      <c r="Y70" s="169">
        <f t="shared" si="5"/>
        <v>0</v>
      </c>
      <c r="Z70" s="169">
        <f>IF(K70='Do Not Use'!$M$5,1,0)</f>
        <v>0</v>
      </c>
    </row>
    <row r="71" spans="1:26" x14ac:dyDescent="0.25">
      <c r="A71" s="376"/>
      <c r="B71" s="377"/>
      <c r="C71" s="378"/>
      <c r="D71" s="434"/>
      <c r="E71" s="379"/>
      <c r="F71" s="377"/>
      <c r="G71" s="377"/>
      <c r="H71" s="377"/>
      <c r="I71" s="377"/>
      <c r="J71" s="377"/>
      <c r="K71" s="377"/>
      <c r="L71" s="377"/>
      <c r="M71" s="1" t="e">
        <f>INDEX('Child Enrollment'!$C$2:$C$173,MATCH('BIR Data Entry'!B71,'Child Enrollment'!$B$2:$B$173,0))</f>
        <v>#N/A</v>
      </c>
      <c r="N71" s="1" t="e">
        <f>INDEX('Child Enrollment'!$D$2:$D$173,MATCH('BIR Data Entry'!B71,'Child Enrollment'!$B$2:$B$173,0))</f>
        <v>#N/A</v>
      </c>
      <c r="O71" s="1" t="e">
        <f>INDEX('Child Enrollment'!$E$2:$E$173,MATCH('BIR Data Entry'!B71,'Child Enrollment'!$B$2:$B$173,0))</f>
        <v>#N/A</v>
      </c>
      <c r="P71" s="1" t="e">
        <f>INDEX('Child Enrollment'!$F$2:$F$173,MATCH('BIR Data Entry'!B71,'Child Enrollment'!$B$2:$B$173,0))</f>
        <v>#N/A</v>
      </c>
      <c r="Q71" s="1" t="e">
        <f>INDEX('Child Enrollment'!$G$2:$G$173,MATCH('BIR Data Entry'!B71,'Child Enrollment'!$B$2:$B$173,0))</f>
        <v>#N/A</v>
      </c>
      <c r="R71" s="1" t="e">
        <f>INDEX('Child Enrollment'!$H$2:$H$173,MATCH('BIR Data Entry'!B71,'Child Enrollment'!$B$2:$B$173,0))</f>
        <v>#N/A</v>
      </c>
      <c r="S71" s="343" t="str">
        <f t="shared" si="3"/>
        <v/>
      </c>
      <c r="T71" s="169">
        <f>IF(J71='Do Not Use'!$L$15,1,0)</f>
        <v>0</v>
      </c>
      <c r="U71" s="169">
        <f>IF(K71='Do Not Use'!$M$14,1,0)</f>
        <v>0</v>
      </c>
      <c r="V71" s="169">
        <f t="shared" si="4"/>
        <v>0</v>
      </c>
      <c r="W71" s="169">
        <f>IF(K71='Do Not Use'!$M$10,1,0)</f>
        <v>0</v>
      </c>
      <c r="X71" s="169">
        <f>IF(K71='Do Not Use'!$M$11,1,0)</f>
        <v>0</v>
      </c>
      <c r="Y71" s="169">
        <f t="shared" si="5"/>
        <v>0</v>
      </c>
      <c r="Z71" s="169">
        <f>IF(K71='Do Not Use'!$M$5,1,0)</f>
        <v>0</v>
      </c>
    </row>
    <row r="72" spans="1:26" x14ac:dyDescent="0.25">
      <c r="A72" s="376"/>
      <c r="B72" s="377"/>
      <c r="C72" s="378"/>
      <c r="D72" s="434"/>
      <c r="E72" s="379"/>
      <c r="F72" s="377"/>
      <c r="G72" s="377"/>
      <c r="H72" s="377"/>
      <c r="I72" s="377"/>
      <c r="J72" s="377"/>
      <c r="K72" s="377"/>
      <c r="L72" s="377"/>
      <c r="M72" s="1" t="e">
        <f>INDEX('Child Enrollment'!$C$2:$C$173,MATCH('BIR Data Entry'!B72,'Child Enrollment'!$B$2:$B$173,0))</f>
        <v>#N/A</v>
      </c>
      <c r="N72" s="1" t="e">
        <f>INDEX('Child Enrollment'!$D$2:$D$173,MATCH('BIR Data Entry'!B72,'Child Enrollment'!$B$2:$B$173,0))</f>
        <v>#N/A</v>
      </c>
      <c r="O72" s="1" t="e">
        <f>INDEX('Child Enrollment'!$E$2:$E$173,MATCH('BIR Data Entry'!B72,'Child Enrollment'!$B$2:$B$173,0))</f>
        <v>#N/A</v>
      </c>
      <c r="P72" s="1" t="e">
        <f>INDEX('Child Enrollment'!$F$2:$F$173,MATCH('BIR Data Entry'!B72,'Child Enrollment'!$B$2:$B$173,0))</f>
        <v>#N/A</v>
      </c>
      <c r="Q72" s="1" t="e">
        <f>INDEX('Child Enrollment'!$G$2:$G$173,MATCH('BIR Data Entry'!B72,'Child Enrollment'!$B$2:$B$173,0))</f>
        <v>#N/A</v>
      </c>
      <c r="R72" s="1" t="e">
        <f>INDEX('Child Enrollment'!$H$2:$H$173,MATCH('BIR Data Entry'!B72,'Child Enrollment'!$B$2:$B$173,0))</f>
        <v>#N/A</v>
      </c>
      <c r="S72" s="343" t="str">
        <f t="shared" si="3"/>
        <v/>
      </c>
      <c r="T72" s="169">
        <f>IF(J72='Do Not Use'!$L$15,1,0)</f>
        <v>0</v>
      </c>
      <c r="U72" s="169">
        <f>IF(K72='Do Not Use'!$M$14,1,0)</f>
        <v>0</v>
      </c>
      <c r="V72" s="169">
        <f t="shared" si="4"/>
        <v>0</v>
      </c>
      <c r="W72" s="169">
        <f>IF(K72='Do Not Use'!$M$10,1,0)</f>
        <v>0</v>
      </c>
      <c r="X72" s="169">
        <f>IF(K72='Do Not Use'!$M$11,1,0)</f>
        <v>0</v>
      </c>
      <c r="Y72" s="169">
        <f t="shared" si="5"/>
        <v>0</v>
      </c>
      <c r="Z72" s="169">
        <f>IF(K72='Do Not Use'!$M$5,1,0)</f>
        <v>0</v>
      </c>
    </row>
    <row r="73" spans="1:26" x14ac:dyDescent="0.25">
      <c r="A73" s="376"/>
      <c r="B73" s="377"/>
      <c r="C73" s="378"/>
      <c r="D73" s="434"/>
      <c r="E73" s="379"/>
      <c r="F73" s="377"/>
      <c r="G73" s="377"/>
      <c r="H73" s="377"/>
      <c r="I73" s="377"/>
      <c r="J73" s="377"/>
      <c r="K73" s="377"/>
      <c r="L73" s="377"/>
      <c r="M73" s="1" t="e">
        <f>INDEX('Child Enrollment'!$C$2:$C$173,MATCH('BIR Data Entry'!B73,'Child Enrollment'!$B$2:$B$173,0))</f>
        <v>#N/A</v>
      </c>
      <c r="N73" s="1" t="e">
        <f>INDEX('Child Enrollment'!$D$2:$D$173,MATCH('BIR Data Entry'!B73,'Child Enrollment'!$B$2:$B$173,0))</f>
        <v>#N/A</v>
      </c>
      <c r="O73" s="1" t="e">
        <f>INDEX('Child Enrollment'!$E$2:$E$173,MATCH('BIR Data Entry'!B73,'Child Enrollment'!$B$2:$B$173,0))</f>
        <v>#N/A</v>
      </c>
      <c r="P73" s="1" t="e">
        <f>INDEX('Child Enrollment'!$F$2:$F$173,MATCH('BIR Data Entry'!B73,'Child Enrollment'!$B$2:$B$173,0))</f>
        <v>#N/A</v>
      </c>
      <c r="Q73" s="1" t="e">
        <f>INDEX('Child Enrollment'!$G$2:$G$173,MATCH('BIR Data Entry'!B73,'Child Enrollment'!$B$2:$B$173,0))</f>
        <v>#N/A</v>
      </c>
      <c r="R73" s="1" t="e">
        <f>INDEX('Child Enrollment'!$H$2:$H$173,MATCH('BIR Data Entry'!B73,'Child Enrollment'!$B$2:$B$173,0))</f>
        <v>#N/A</v>
      </c>
      <c r="S73" s="343" t="str">
        <f t="shared" si="3"/>
        <v/>
      </c>
      <c r="T73" s="169">
        <f>IF(J73='Do Not Use'!$L$15,1,0)</f>
        <v>0</v>
      </c>
      <c r="U73" s="169">
        <f>IF(K73='Do Not Use'!$M$14,1,0)</f>
        <v>0</v>
      </c>
      <c r="V73" s="169">
        <f t="shared" si="4"/>
        <v>0</v>
      </c>
      <c r="W73" s="169">
        <f>IF(K73='Do Not Use'!$M$10,1,0)</f>
        <v>0</v>
      </c>
      <c r="X73" s="169">
        <f>IF(K73='Do Not Use'!$M$11,1,0)</f>
        <v>0</v>
      </c>
      <c r="Y73" s="169">
        <f t="shared" si="5"/>
        <v>0</v>
      </c>
      <c r="Z73" s="169">
        <f>IF(K73='Do Not Use'!$M$5,1,0)</f>
        <v>0</v>
      </c>
    </row>
    <row r="74" spans="1:26" x14ac:dyDescent="0.25">
      <c r="A74" s="376"/>
      <c r="B74" s="377"/>
      <c r="C74" s="378"/>
      <c r="D74" s="434"/>
      <c r="E74" s="379"/>
      <c r="F74" s="377"/>
      <c r="G74" s="377"/>
      <c r="H74" s="377"/>
      <c r="I74" s="377"/>
      <c r="J74" s="377"/>
      <c r="K74" s="377"/>
      <c r="L74" s="377"/>
      <c r="M74" s="1" t="e">
        <f>INDEX('Child Enrollment'!$C$2:$C$173,MATCH('BIR Data Entry'!B74,'Child Enrollment'!$B$2:$B$173,0))</f>
        <v>#N/A</v>
      </c>
      <c r="N74" s="1" t="e">
        <f>INDEX('Child Enrollment'!$D$2:$D$173,MATCH('BIR Data Entry'!B74,'Child Enrollment'!$B$2:$B$173,0))</f>
        <v>#N/A</v>
      </c>
      <c r="O74" s="1" t="e">
        <f>INDEX('Child Enrollment'!$E$2:$E$173,MATCH('BIR Data Entry'!B74,'Child Enrollment'!$B$2:$B$173,0))</f>
        <v>#N/A</v>
      </c>
      <c r="P74" s="1" t="e">
        <f>INDEX('Child Enrollment'!$F$2:$F$173,MATCH('BIR Data Entry'!B74,'Child Enrollment'!$B$2:$B$173,0))</f>
        <v>#N/A</v>
      </c>
      <c r="Q74" s="1" t="e">
        <f>INDEX('Child Enrollment'!$G$2:$G$173,MATCH('BIR Data Entry'!B74,'Child Enrollment'!$B$2:$B$173,0))</f>
        <v>#N/A</v>
      </c>
      <c r="R74" s="1" t="e">
        <f>INDEX('Child Enrollment'!$H$2:$H$173,MATCH('BIR Data Entry'!B74,'Child Enrollment'!$B$2:$B$173,0))</f>
        <v>#N/A</v>
      </c>
      <c r="S74" s="343" t="str">
        <f t="shared" si="3"/>
        <v/>
      </c>
      <c r="T74" s="169">
        <f>IF(J74='Do Not Use'!$L$15,1,0)</f>
        <v>0</v>
      </c>
      <c r="U74" s="169">
        <f>IF(K74='Do Not Use'!$M$14,1,0)</f>
        <v>0</v>
      </c>
      <c r="V74" s="169">
        <f t="shared" si="4"/>
        <v>0</v>
      </c>
      <c r="W74" s="169">
        <f>IF(K74='Do Not Use'!$M$10,1,0)</f>
        <v>0</v>
      </c>
      <c r="X74" s="169">
        <f>IF(K74='Do Not Use'!$M$11,1,0)</f>
        <v>0</v>
      </c>
      <c r="Y74" s="169">
        <f t="shared" si="5"/>
        <v>0</v>
      </c>
      <c r="Z74" s="169">
        <f>IF(K74='Do Not Use'!$M$5,1,0)</f>
        <v>0</v>
      </c>
    </row>
    <row r="75" spans="1:26" x14ac:dyDescent="0.25">
      <c r="A75" s="376"/>
      <c r="B75" s="377"/>
      <c r="C75" s="378"/>
      <c r="D75" s="434"/>
      <c r="E75" s="379"/>
      <c r="F75" s="377"/>
      <c r="G75" s="377"/>
      <c r="H75" s="377"/>
      <c r="I75" s="377"/>
      <c r="J75" s="377"/>
      <c r="K75" s="377"/>
      <c r="L75" s="377"/>
      <c r="M75" s="1" t="e">
        <f>INDEX('Child Enrollment'!$C$2:$C$173,MATCH('BIR Data Entry'!B75,'Child Enrollment'!$B$2:$B$173,0))</f>
        <v>#N/A</v>
      </c>
      <c r="N75" s="1" t="e">
        <f>INDEX('Child Enrollment'!$D$2:$D$173,MATCH('BIR Data Entry'!B75,'Child Enrollment'!$B$2:$B$173,0))</f>
        <v>#N/A</v>
      </c>
      <c r="O75" s="1" t="e">
        <f>INDEX('Child Enrollment'!$E$2:$E$173,MATCH('BIR Data Entry'!B75,'Child Enrollment'!$B$2:$B$173,0))</f>
        <v>#N/A</v>
      </c>
      <c r="P75" s="1" t="e">
        <f>INDEX('Child Enrollment'!$F$2:$F$173,MATCH('BIR Data Entry'!B75,'Child Enrollment'!$B$2:$B$173,0))</f>
        <v>#N/A</v>
      </c>
      <c r="Q75" s="1" t="e">
        <f>INDEX('Child Enrollment'!$G$2:$G$173,MATCH('BIR Data Entry'!B75,'Child Enrollment'!$B$2:$B$173,0))</f>
        <v>#N/A</v>
      </c>
      <c r="R75" s="1" t="e">
        <f>INDEX('Child Enrollment'!$H$2:$H$173,MATCH('BIR Data Entry'!B75,'Child Enrollment'!$B$2:$B$173,0))</f>
        <v>#N/A</v>
      </c>
      <c r="S75" s="343" t="str">
        <f t="shared" si="3"/>
        <v/>
      </c>
      <c r="T75" s="169">
        <f>IF(J75='Do Not Use'!$L$15,1,0)</f>
        <v>0</v>
      </c>
      <c r="U75" s="169">
        <f>IF(K75='Do Not Use'!$M$14,1,0)</f>
        <v>0</v>
      </c>
      <c r="V75" s="169">
        <f t="shared" si="4"/>
        <v>0</v>
      </c>
      <c r="W75" s="169">
        <f>IF(K75='Do Not Use'!$M$10,1,0)</f>
        <v>0</v>
      </c>
      <c r="X75" s="169">
        <f>IF(K75='Do Not Use'!$M$11,1,0)</f>
        <v>0</v>
      </c>
      <c r="Y75" s="169">
        <f t="shared" si="5"/>
        <v>0</v>
      </c>
      <c r="Z75" s="169">
        <f>IF(K75='Do Not Use'!$M$5,1,0)</f>
        <v>0</v>
      </c>
    </row>
    <row r="76" spans="1:26" x14ac:dyDescent="0.25">
      <c r="A76" s="376"/>
      <c r="B76" s="377"/>
      <c r="C76" s="378"/>
      <c r="D76" s="434"/>
      <c r="E76" s="379"/>
      <c r="F76" s="377"/>
      <c r="G76" s="377"/>
      <c r="H76" s="377"/>
      <c r="I76" s="377"/>
      <c r="J76" s="377"/>
      <c r="K76" s="377"/>
      <c r="L76" s="377"/>
      <c r="M76" s="1" t="e">
        <f>INDEX('Child Enrollment'!$C$2:$C$173,MATCH('BIR Data Entry'!B76,'Child Enrollment'!$B$2:$B$173,0))</f>
        <v>#N/A</v>
      </c>
      <c r="N76" s="1" t="e">
        <f>INDEX('Child Enrollment'!$D$2:$D$173,MATCH('BIR Data Entry'!B76,'Child Enrollment'!$B$2:$B$173,0))</f>
        <v>#N/A</v>
      </c>
      <c r="O76" s="1" t="e">
        <f>INDEX('Child Enrollment'!$E$2:$E$173,MATCH('BIR Data Entry'!B76,'Child Enrollment'!$B$2:$B$173,0))</f>
        <v>#N/A</v>
      </c>
      <c r="P76" s="1" t="e">
        <f>INDEX('Child Enrollment'!$F$2:$F$173,MATCH('BIR Data Entry'!B76,'Child Enrollment'!$B$2:$B$173,0))</f>
        <v>#N/A</v>
      </c>
      <c r="Q76" s="1" t="e">
        <f>INDEX('Child Enrollment'!$G$2:$G$173,MATCH('BIR Data Entry'!B76,'Child Enrollment'!$B$2:$B$173,0))</f>
        <v>#N/A</v>
      </c>
      <c r="R76" s="1" t="e">
        <f>INDEX('Child Enrollment'!$H$2:$H$173,MATCH('BIR Data Entry'!B76,'Child Enrollment'!$B$2:$B$173,0))</f>
        <v>#N/A</v>
      </c>
      <c r="S76" s="343" t="str">
        <f t="shared" si="3"/>
        <v/>
      </c>
      <c r="T76" s="169">
        <f>IF(J76='Do Not Use'!$L$15,1,0)</f>
        <v>0</v>
      </c>
      <c r="U76" s="169">
        <f>IF(K76='Do Not Use'!$M$14,1,0)</f>
        <v>0</v>
      </c>
      <c r="V76" s="169">
        <f t="shared" si="4"/>
        <v>0</v>
      </c>
      <c r="W76" s="169">
        <f>IF(K76='Do Not Use'!$M$10,1,0)</f>
        <v>0</v>
      </c>
      <c r="X76" s="169">
        <f>IF(K76='Do Not Use'!$M$11,1,0)</f>
        <v>0</v>
      </c>
      <c r="Y76" s="169">
        <f t="shared" si="5"/>
        <v>0</v>
      </c>
      <c r="Z76" s="169">
        <f>IF(K76='Do Not Use'!$M$5,1,0)</f>
        <v>0</v>
      </c>
    </row>
    <row r="77" spans="1:26" x14ac:dyDescent="0.25">
      <c r="A77" s="376"/>
      <c r="B77" s="377"/>
      <c r="C77" s="378"/>
      <c r="D77" s="434"/>
      <c r="E77" s="379"/>
      <c r="F77" s="377"/>
      <c r="G77" s="377"/>
      <c r="H77" s="377"/>
      <c r="I77" s="377"/>
      <c r="J77" s="377"/>
      <c r="K77" s="377"/>
      <c r="L77" s="377"/>
      <c r="M77" s="1" t="e">
        <f>INDEX('Child Enrollment'!$C$2:$C$173,MATCH('BIR Data Entry'!B77,'Child Enrollment'!$B$2:$B$173,0))</f>
        <v>#N/A</v>
      </c>
      <c r="N77" s="1" t="e">
        <f>INDEX('Child Enrollment'!$D$2:$D$173,MATCH('BIR Data Entry'!B77,'Child Enrollment'!$B$2:$B$173,0))</f>
        <v>#N/A</v>
      </c>
      <c r="O77" s="1" t="e">
        <f>INDEX('Child Enrollment'!$E$2:$E$173,MATCH('BIR Data Entry'!B77,'Child Enrollment'!$B$2:$B$173,0))</f>
        <v>#N/A</v>
      </c>
      <c r="P77" s="1" t="e">
        <f>INDEX('Child Enrollment'!$F$2:$F$173,MATCH('BIR Data Entry'!B77,'Child Enrollment'!$B$2:$B$173,0))</f>
        <v>#N/A</v>
      </c>
      <c r="Q77" s="1" t="e">
        <f>INDEX('Child Enrollment'!$G$2:$G$173,MATCH('BIR Data Entry'!B77,'Child Enrollment'!$B$2:$B$173,0))</f>
        <v>#N/A</v>
      </c>
      <c r="R77" s="1" t="e">
        <f>INDEX('Child Enrollment'!$H$2:$H$173,MATCH('BIR Data Entry'!B77,'Child Enrollment'!$B$2:$B$173,0))</f>
        <v>#N/A</v>
      </c>
      <c r="S77" s="343" t="str">
        <f t="shared" si="3"/>
        <v/>
      </c>
      <c r="T77" s="169">
        <f>IF(J77='Do Not Use'!$L$15,1,0)</f>
        <v>0</v>
      </c>
      <c r="U77" s="169">
        <f>IF(K77='Do Not Use'!$M$14,1,0)</f>
        <v>0</v>
      </c>
      <c r="V77" s="169">
        <f t="shared" si="4"/>
        <v>0</v>
      </c>
      <c r="W77" s="169">
        <f>IF(K77='Do Not Use'!$M$10,1,0)</f>
        <v>0</v>
      </c>
      <c r="X77" s="169">
        <f>IF(K77='Do Not Use'!$M$11,1,0)</f>
        <v>0</v>
      </c>
      <c r="Y77" s="169">
        <f t="shared" si="5"/>
        <v>0</v>
      </c>
      <c r="Z77" s="169">
        <f>IF(K77='Do Not Use'!$M$5,1,0)</f>
        <v>0</v>
      </c>
    </row>
    <row r="78" spans="1:26" x14ac:dyDescent="0.25">
      <c r="A78" s="4"/>
      <c r="B78" s="346"/>
      <c r="C78" s="242"/>
      <c r="D78" s="435"/>
      <c r="E78" s="15"/>
      <c r="F78" s="16"/>
      <c r="G78" s="16"/>
      <c r="H78" s="16"/>
      <c r="I78" s="16"/>
      <c r="J78" s="16"/>
      <c r="K78" s="377"/>
      <c r="L78" s="377"/>
      <c r="M78" s="1" t="e">
        <f>INDEX('Child Enrollment'!$C$2:$C$173,MATCH('BIR Data Entry'!B78,'Child Enrollment'!$B$2:$B$173,0))</f>
        <v>#N/A</v>
      </c>
      <c r="N78" s="1" t="e">
        <f>INDEX('Child Enrollment'!$D$2:$D$173,MATCH('BIR Data Entry'!B78,'Child Enrollment'!$B$2:$B$173,0))</f>
        <v>#N/A</v>
      </c>
      <c r="O78" s="1" t="e">
        <f>INDEX('Child Enrollment'!$E$2:$E$173,MATCH('BIR Data Entry'!B78,'Child Enrollment'!$B$2:$B$173,0))</f>
        <v>#N/A</v>
      </c>
      <c r="P78" s="1" t="e">
        <f>INDEX('Child Enrollment'!$F$2:$F$173,MATCH('BIR Data Entry'!B78,'Child Enrollment'!$B$2:$B$173,0))</f>
        <v>#N/A</v>
      </c>
      <c r="Q78" s="1" t="e">
        <f>INDEX('Child Enrollment'!$G$2:$G$173,MATCH('BIR Data Entry'!B78,'Child Enrollment'!$B$2:$B$173,0))</f>
        <v>#N/A</v>
      </c>
      <c r="R78" s="1" t="e">
        <f>INDEX('Child Enrollment'!$H$2:$H$173,MATCH('BIR Data Entry'!B78,'Child Enrollment'!$B$2:$B$173,0))</f>
        <v>#N/A</v>
      </c>
      <c r="S78" s="343" t="str">
        <f t="shared" si="3"/>
        <v/>
      </c>
      <c r="T78" s="169">
        <f>IF(J78='Do Not Use'!$L$15,1,0)</f>
        <v>0</v>
      </c>
      <c r="U78" s="169">
        <f>IF(K78='Do Not Use'!$M$14,1,0)</f>
        <v>0</v>
      </c>
      <c r="V78" s="169">
        <f t="shared" si="4"/>
        <v>0</v>
      </c>
      <c r="W78" s="169">
        <f>IF(K78='Do Not Use'!$M$10,1,0)</f>
        <v>0</v>
      </c>
      <c r="X78" s="169">
        <f>IF(K78='Do Not Use'!$M$11,1,0)</f>
        <v>0</v>
      </c>
      <c r="Y78" s="169">
        <f t="shared" si="5"/>
        <v>0</v>
      </c>
      <c r="Z78" s="169">
        <f>IF(K78='Do Not Use'!$M$5,1,0)</f>
        <v>0</v>
      </c>
    </row>
    <row r="79" spans="1:26" x14ac:dyDescent="0.25">
      <c r="A79" s="376"/>
      <c r="B79" s="377"/>
      <c r="C79" s="378"/>
      <c r="D79" s="434"/>
      <c r="E79" s="379"/>
      <c r="F79" s="377"/>
      <c r="G79" s="377"/>
      <c r="H79" s="377"/>
      <c r="I79" s="377"/>
      <c r="J79" s="377"/>
      <c r="K79" s="377"/>
      <c r="L79" s="377"/>
      <c r="M79" s="1" t="e">
        <f>INDEX('Child Enrollment'!$C$2:$C$173,MATCH('BIR Data Entry'!B79,'Child Enrollment'!$B$2:$B$173,0))</f>
        <v>#N/A</v>
      </c>
      <c r="N79" s="1" t="e">
        <f>INDEX('Child Enrollment'!$D$2:$D$173,MATCH('BIR Data Entry'!B79,'Child Enrollment'!$B$2:$B$173,0))</f>
        <v>#N/A</v>
      </c>
      <c r="O79" s="1" t="e">
        <f>INDEX('Child Enrollment'!$E$2:$E$173,MATCH('BIR Data Entry'!B79,'Child Enrollment'!$B$2:$B$173,0))</f>
        <v>#N/A</v>
      </c>
      <c r="P79" s="1" t="e">
        <f>INDEX('Child Enrollment'!$F$2:$F$173,MATCH('BIR Data Entry'!B79,'Child Enrollment'!$B$2:$B$173,0))</f>
        <v>#N/A</v>
      </c>
      <c r="Q79" s="1" t="e">
        <f>INDEX('Child Enrollment'!$G$2:$G$173,MATCH('BIR Data Entry'!B79,'Child Enrollment'!$B$2:$B$173,0))</f>
        <v>#N/A</v>
      </c>
      <c r="R79" s="1" t="e">
        <f>INDEX('Child Enrollment'!$H$2:$H$173,MATCH('BIR Data Entry'!B79,'Child Enrollment'!$B$2:$B$173,0))</f>
        <v>#N/A</v>
      </c>
      <c r="S79" s="343" t="str">
        <f t="shared" si="3"/>
        <v/>
      </c>
      <c r="T79" s="169">
        <f>IF(J79='Do Not Use'!$L$15,1,0)</f>
        <v>0</v>
      </c>
      <c r="U79" s="169">
        <f>IF(K79='Do Not Use'!$M$14,1,0)</f>
        <v>0</v>
      </c>
      <c r="V79" s="169">
        <f t="shared" si="4"/>
        <v>0</v>
      </c>
      <c r="W79" s="169">
        <f>IF(K79='Do Not Use'!$M$10,1,0)</f>
        <v>0</v>
      </c>
      <c r="X79" s="169">
        <f>IF(K79='Do Not Use'!$M$11,1,0)</f>
        <v>0</v>
      </c>
      <c r="Y79" s="169">
        <f t="shared" si="5"/>
        <v>0</v>
      </c>
      <c r="Z79" s="169">
        <f>IF(K79='Do Not Use'!$M$5,1,0)</f>
        <v>0</v>
      </c>
    </row>
    <row r="80" spans="1:26" x14ac:dyDescent="0.25">
      <c r="A80" s="376"/>
      <c r="B80" s="377"/>
      <c r="C80" s="378"/>
      <c r="D80" s="434"/>
      <c r="E80" s="379"/>
      <c r="F80" s="377"/>
      <c r="G80" s="377"/>
      <c r="H80" s="377"/>
      <c r="I80" s="377"/>
      <c r="J80" s="377"/>
      <c r="K80" s="377"/>
      <c r="L80" s="377"/>
      <c r="M80" s="1" t="e">
        <f>INDEX('Child Enrollment'!$C$2:$C$173,MATCH('BIR Data Entry'!B80,'Child Enrollment'!$B$2:$B$173,0))</f>
        <v>#N/A</v>
      </c>
      <c r="N80" s="1" t="e">
        <f>INDEX('Child Enrollment'!$D$2:$D$173,MATCH('BIR Data Entry'!B80,'Child Enrollment'!$B$2:$B$173,0))</f>
        <v>#N/A</v>
      </c>
      <c r="O80" s="1" t="e">
        <f>INDEX('Child Enrollment'!$E$2:$E$173,MATCH('BIR Data Entry'!B80,'Child Enrollment'!$B$2:$B$173,0))</f>
        <v>#N/A</v>
      </c>
      <c r="P80" s="1" t="e">
        <f>INDEX('Child Enrollment'!$F$2:$F$173,MATCH('BIR Data Entry'!B80,'Child Enrollment'!$B$2:$B$173,0))</f>
        <v>#N/A</v>
      </c>
      <c r="Q80" s="1" t="e">
        <f>INDEX('Child Enrollment'!$G$2:$G$173,MATCH('BIR Data Entry'!B80,'Child Enrollment'!$B$2:$B$173,0))</f>
        <v>#N/A</v>
      </c>
      <c r="R80" s="1" t="e">
        <f>INDEX('Child Enrollment'!$H$2:$H$173,MATCH('BIR Data Entry'!B80,'Child Enrollment'!$B$2:$B$173,0))</f>
        <v>#N/A</v>
      </c>
      <c r="S80" s="343" t="str">
        <f t="shared" si="3"/>
        <v/>
      </c>
      <c r="T80" s="169">
        <f>IF(J80='Do Not Use'!$L$15,1,0)</f>
        <v>0</v>
      </c>
      <c r="U80" s="169">
        <f>IF(K80='Do Not Use'!$M$14,1,0)</f>
        <v>0</v>
      </c>
      <c r="V80" s="169">
        <f t="shared" si="4"/>
        <v>0</v>
      </c>
      <c r="W80" s="169">
        <f>IF(K80='Do Not Use'!$M$10,1,0)</f>
        <v>0</v>
      </c>
      <c r="X80" s="169">
        <f>IF(K80='Do Not Use'!$M$11,1,0)</f>
        <v>0</v>
      </c>
      <c r="Y80" s="169">
        <f t="shared" si="5"/>
        <v>0</v>
      </c>
      <c r="Z80" s="169">
        <f>IF(K80='Do Not Use'!$M$5,1,0)</f>
        <v>0</v>
      </c>
    </row>
    <row r="81" spans="1:26" x14ac:dyDescent="0.25">
      <c r="A81" s="376"/>
      <c r="B81" s="377"/>
      <c r="C81" s="378"/>
      <c r="D81" s="434"/>
      <c r="E81" s="379"/>
      <c r="F81" s="377"/>
      <c r="G81" s="377"/>
      <c r="H81" s="377"/>
      <c r="I81" s="377"/>
      <c r="J81" s="377"/>
      <c r="K81" s="377"/>
      <c r="L81" s="377"/>
      <c r="M81" s="1" t="e">
        <f>INDEX('Child Enrollment'!$C$2:$C$173,MATCH('BIR Data Entry'!B81,'Child Enrollment'!$B$2:$B$173,0))</f>
        <v>#N/A</v>
      </c>
      <c r="N81" s="1" t="e">
        <f>INDEX('Child Enrollment'!$D$2:$D$173,MATCH('BIR Data Entry'!B81,'Child Enrollment'!$B$2:$B$173,0))</f>
        <v>#N/A</v>
      </c>
      <c r="O81" s="1" t="e">
        <f>INDEX('Child Enrollment'!$E$2:$E$173,MATCH('BIR Data Entry'!B81,'Child Enrollment'!$B$2:$B$173,0))</f>
        <v>#N/A</v>
      </c>
      <c r="P81" s="1" t="e">
        <f>INDEX('Child Enrollment'!$F$2:$F$173,MATCH('BIR Data Entry'!B81,'Child Enrollment'!$B$2:$B$173,0))</f>
        <v>#N/A</v>
      </c>
      <c r="Q81" s="1" t="e">
        <f>INDEX('Child Enrollment'!$G$2:$G$173,MATCH('BIR Data Entry'!B81,'Child Enrollment'!$B$2:$B$173,0))</f>
        <v>#N/A</v>
      </c>
      <c r="R81" s="1" t="e">
        <f>INDEX('Child Enrollment'!$H$2:$H$173,MATCH('BIR Data Entry'!B81,'Child Enrollment'!$B$2:$B$173,0))</f>
        <v>#N/A</v>
      </c>
      <c r="S81" s="343" t="str">
        <f t="shared" si="3"/>
        <v/>
      </c>
      <c r="T81" s="169">
        <f>IF(J81='Do Not Use'!$L$15,1,0)</f>
        <v>0</v>
      </c>
      <c r="U81" s="169">
        <f>IF(K81='Do Not Use'!$M$14,1,0)</f>
        <v>0</v>
      </c>
      <c r="V81" s="169">
        <f t="shared" si="4"/>
        <v>0</v>
      </c>
      <c r="W81" s="169">
        <f>IF(K81='Do Not Use'!$M$10,1,0)</f>
        <v>0</v>
      </c>
      <c r="X81" s="169">
        <f>IF(K81='Do Not Use'!$M$11,1,0)</f>
        <v>0</v>
      </c>
      <c r="Y81" s="169">
        <f t="shared" si="5"/>
        <v>0</v>
      </c>
      <c r="Z81" s="169">
        <f>IF(K81='Do Not Use'!$M$5,1,0)</f>
        <v>0</v>
      </c>
    </row>
    <row r="82" spans="1:26" x14ac:dyDescent="0.25">
      <c r="A82" s="376"/>
      <c r="B82" s="377"/>
      <c r="C82" s="378"/>
      <c r="D82" s="434"/>
      <c r="E82" s="379"/>
      <c r="F82" s="377"/>
      <c r="G82" s="377"/>
      <c r="H82" s="377"/>
      <c r="I82" s="377"/>
      <c r="J82" s="377"/>
      <c r="K82" s="377"/>
      <c r="L82" s="377"/>
      <c r="M82" s="1" t="e">
        <f>INDEX('Child Enrollment'!$C$2:$C$173,MATCH('BIR Data Entry'!B82,'Child Enrollment'!$B$2:$B$173,0))</f>
        <v>#N/A</v>
      </c>
      <c r="N82" s="1" t="e">
        <f>INDEX('Child Enrollment'!$D$2:$D$173,MATCH('BIR Data Entry'!B82,'Child Enrollment'!$B$2:$B$173,0))</f>
        <v>#N/A</v>
      </c>
      <c r="O82" s="1" t="e">
        <f>INDEX('Child Enrollment'!$E$2:$E$173,MATCH('BIR Data Entry'!B82,'Child Enrollment'!$B$2:$B$173,0))</f>
        <v>#N/A</v>
      </c>
      <c r="P82" s="1" t="e">
        <f>INDEX('Child Enrollment'!$F$2:$F$173,MATCH('BIR Data Entry'!B82,'Child Enrollment'!$B$2:$B$173,0))</f>
        <v>#N/A</v>
      </c>
      <c r="Q82" s="1" t="e">
        <f>INDEX('Child Enrollment'!$G$2:$G$173,MATCH('BIR Data Entry'!B82,'Child Enrollment'!$B$2:$B$173,0))</f>
        <v>#N/A</v>
      </c>
      <c r="R82" s="1" t="e">
        <f>INDEX('Child Enrollment'!$H$2:$H$173,MATCH('BIR Data Entry'!B82,'Child Enrollment'!$B$2:$B$173,0))</f>
        <v>#N/A</v>
      </c>
      <c r="S82" s="343" t="str">
        <f>IF(E82&gt;0,MROUND(E82,"0:30"),"")</f>
        <v/>
      </c>
      <c r="T82" s="169">
        <f>IF(J82='Do Not Use'!$L$15,1,0)</f>
        <v>0</v>
      </c>
      <c r="U82" s="169">
        <f>IF(K82='Do Not Use'!$M$14,1,0)</f>
        <v>0</v>
      </c>
      <c r="V82" s="169">
        <f t="shared" si="4"/>
        <v>0</v>
      </c>
      <c r="W82" s="169">
        <f>IF(K82='Do Not Use'!$M$10,1,0)</f>
        <v>0</v>
      </c>
      <c r="X82" s="169">
        <f>IF(K82='Do Not Use'!$M$11,1,0)</f>
        <v>0</v>
      </c>
      <c r="Y82" s="169">
        <f t="shared" si="5"/>
        <v>0</v>
      </c>
      <c r="Z82" s="169">
        <f>IF(K82='Do Not Use'!$M$5,1,0)</f>
        <v>0</v>
      </c>
    </row>
    <row r="83" spans="1:26" x14ac:dyDescent="0.25">
      <c r="A83" s="4"/>
      <c r="B83" s="346"/>
      <c r="C83" s="242"/>
      <c r="D83" s="435"/>
      <c r="E83" s="15"/>
      <c r="F83" s="16"/>
      <c r="G83" s="16"/>
      <c r="H83" s="16"/>
      <c r="I83" s="16"/>
      <c r="J83" s="16"/>
      <c r="K83" s="377"/>
      <c r="L83" s="377"/>
      <c r="M83" s="1" t="e">
        <f>INDEX('Child Enrollment'!$C$2:$C$173,MATCH('BIR Data Entry'!B83,'Child Enrollment'!$B$2:$B$173,0))</f>
        <v>#N/A</v>
      </c>
      <c r="N83" s="1" t="e">
        <f>INDEX('Child Enrollment'!$D$2:$D$173,MATCH('BIR Data Entry'!B83,'Child Enrollment'!$B$2:$B$173,0))</f>
        <v>#N/A</v>
      </c>
      <c r="O83" s="1" t="e">
        <f>INDEX('Child Enrollment'!$E$2:$E$173,MATCH('BIR Data Entry'!B83,'Child Enrollment'!$B$2:$B$173,0))</f>
        <v>#N/A</v>
      </c>
      <c r="P83" s="1" t="e">
        <f>INDEX('Child Enrollment'!$F$2:$F$173,MATCH('BIR Data Entry'!B83,'Child Enrollment'!$B$2:$B$173,0))</f>
        <v>#N/A</v>
      </c>
      <c r="Q83" s="1" t="e">
        <f>INDEX('Child Enrollment'!$G$2:$G$173,MATCH('BIR Data Entry'!B83,'Child Enrollment'!$B$2:$B$173,0))</f>
        <v>#N/A</v>
      </c>
      <c r="R83" s="1" t="e">
        <f>INDEX('Child Enrollment'!$H$2:$H$173,MATCH('BIR Data Entry'!B83,'Child Enrollment'!$B$2:$B$173,0))</f>
        <v>#N/A</v>
      </c>
      <c r="S83" s="343" t="str">
        <f t="shared" si="3"/>
        <v/>
      </c>
      <c r="T83" s="169">
        <f>IF(J83='Do Not Use'!$L$15,1,0)</f>
        <v>0</v>
      </c>
      <c r="U83" s="169">
        <f>IF(K83='Do Not Use'!$M$14,1,0)</f>
        <v>0</v>
      </c>
      <c r="V83" s="169">
        <f t="shared" si="4"/>
        <v>0</v>
      </c>
      <c r="W83" s="169">
        <f>IF(K83='Do Not Use'!$M$10,1,0)</f>
        <v>0</v>
      </c>
      <c r="X83" s="169">
        <f>IF(K83='Do Not Use'!$M$11,1,0)</f>
        <v>0</v>
      </c>
      <c r="Y83" s="169">
        <f t="shared" si="5"/>
        <v>0</v>
      </c>
      <c r="Z83" s="169">
        <f>IF(K83='Do Not Use'!$M$5,1,0)</f>
        <v>0</v>
      </c>
    </row>
    <row r="84" spans="1:26" x14ac:dyDescent="0.25">
      <c r="A84" s="6"/>
      <c r="B84" s="346"/>
      <c r="C84" s="244"/>
      <c r="D84" s="435"/>
      <c r="E84" s="15"/>
      <c r="F84" s="16"/>
      <c r="G84" s="18"/>
      <c r="H84" s="18"/>
      <c r="I84" s="377"/>
      <c r="J84" s="18"/>
      <c r="K84" s="377"/>
      <c r="L84" s="377"/>
      <c r="M84" s="1" t="e">
        <f>INDEX('Child Enrollment'!$C$2:$C$173,MATCH('BIR Data Entry'!B84,'Child Enrollment'!$B$2:$B$173,0))</f>
        <v>#N/A</v>
      </c>
      <c r="N84" s="1" t="e">
        <f>INDEX('Child Enrollment'!$D$2:$D$173,MATCH('BIR Data Entry'!B84,'Child Enrollment'!$B$2:$B$173,0))</f>
        <v>#N/A</v>
      </c>
      <c r="O84" s="1" t="e">
        <f>INDEX('Child Enrollment'!$E$2:$E$173,MATCH('BIR Data Entry'!B84,'Child Enrollment'!$B$2:$B$173,0))</f>
        <v>#N/A</v>
      </c>
      <c r="P84" s="1" t="e">
        <f>INDEX('Child Enrollment'!$F$2:$F$173,MATCH('BIR Data Entry'!B84,'Child Enrollment'!$B$2:$B$173,0))</f>
        <v>#N/A</v>
      </c>
      <c r="Q84" s="1" t="e">
        <f>INDEX('Child Enrollment'!$G$2:$G$173,MATCH('BIR Data Entry'!B84,'Child Enrollment'!$B$2:$B$173,0))</f>
        <v>#N/A</v>
      </c>
      <c r="R84" s="1" t="e">
        <f>INDEX('Child Enrollment'!$H$2:$H$173,MATCH('BIR Data Entry'!B84,'Child Enrollment'!$B$2:$B$173,0))</f>
        <v>#N/A</v>
      </c>
      <c r="S84" s="343" t="str">
        <f t="shared" si="3"/>
        <v/>
      </c>
      <c r="T84" s="169">
        <f>IF(J84='Do Not Use'!$L$15,1,0)</f>
        <v>0</v>
      </c>
      <c r="U84" s="169">
        <f>IF(K84='Do Not Use'!$M$14,1,0)</f>
        <v>0</v>
      </c>
      <c r="V84" s="169">
        <f t="shared" si="4"/>
        <v>0</v>
      </c>
      <c r="W84" s="169">
        <f>IF(K84='Do Not Use'!$M$10,1,0)</f>
        <v>0</v>
      </c>
      <c r="X84" s="169">
        <f>IF(K84='Do Not Use'!$M$11,1,0)</f>
        <v>0</v>
      </c>
      <c r="Y84" s="169">
        <f t="shared" si="5"/>
        <v>0</v>
      </c>
      <c r="Z84" s="169">
        <f>IF(K84='Do Not Use'!$M$5,1,0)</f>
        <v>0</v>
      </c>
    </row>
    <row r="85" spans="1:26" x14ac:dyDescent="0.25">
      <c r="A85" s="4"/>
      <c r="B85" s="346"/>
      <c r="C85" s="242"/>
      <c r="D85" s="435"/>
      <c r="E85" s="15"/>
      <c r="F85" s="16"/>
      <c r="G85" s="20"/>
      <c r="H85" s="16"/>
      <c r="I85" s="16"/>
      <c r="J85" s="16"/>
      <c r="K85" s="377"/>
      <c r="L85" s="18"/>
      <c r="M85" s="1" t="e">
        <f>INDEX('Child Enrollment'!$C$2:$C$173,MATCH('BIR Data Entry'!B85,'Child Enrollment'!$B$2:$B$173,0))</f>
        <v>#N/A</v>
      </c>
      <c r="N85" s="1" t="e">
        <f>INDEX('Child Enrollment'!$D$2:$D$173,MATCH('BIR Data Entry'!B85,'Child Enrollment'!$B$2:$B$173,0))</f>
        <v>#N/A</v>
      </c>
      <c r="O85" s="1" t="e">
        <f>INDEX('Child Enrollment'!$E$2:$E$173,MATCH('BIR Data Entry'!B85,'Child Enrollment'!$B$2:$B$173,0))</f>
        <v>#N/A</v>
      </c>
      <c r="P85" s="1" t="e">
        <f>INDEX('Child Enrollment'!$F$2:$F$173,MATCH('BIR Data Entry'!B85,'Child Enrollment'!$B$2:$B$173,0))</f>
        <v>#N/A</v>
      </c>
      <c r="Q85" s="1" t="e">
        <f>INDEX('Child Enrollment'!$G$2:$G$173,MATCH('BIR Data Entry'!B85,'Child Enrollment'!$B$2:$B$173,0))</f>
        <v>#N/A</v>
      </c>
      <c r="R85" s="1" t="e">
        <f>INDEX('Child Enrollment'!$H$2:$H$173,MATCH('BIR Data Entry'!B85,'Child Enrollment'!$B$2:$B$173,0))</f>
        <v>#N/A</v>
      </c>
      <c r="S85" s="343" t="str">
        <f t="shared" si="3"/>
        <v/>
      </c>
      <c r="T85" s="169">
        <f>IF(J85='Do Not Use'!$L$15,1,0)</f>
        <v>0</v>
      </c>
      <c r="U85" s="169">
        <f>IF(K85='Do Not Use'!$M$14,1,0)</f>
        <v>0</v>
      </c>
      <c r="V85" s="169">
        <f t="shared" si="4"/>
        <v>0</v>
      </c>
      <c r="W85" s="169">
        <f>IF(K85='Do Not Use'!$M$10,1,0)</f>
        <v>0</v>
      </c>
      <c r="X85" s="169">
        <f>IF(K85='Do Not Use'!$M$11,1,0)</f>
        <v>0</v>
      </c>
      <c r="Y85" s="169">
        <f t="shared" si="5"/>
        <v>0</v>
      </c>
      <c r="Z85" s="169">
        <f>IF(K85='Do Not Use'!$M$5,1,0)</f>
        <v>0</v>
      </c>
    </row>
    <row r="86" spans="1:26" x14ac:dyDescent="0.25">
      <c r="A86" s="5"/>
      <c r="B86" s="346"/>
      <c r="C86" s="244"/>
      <c r="D86" s="435"/>
      <c r="E86" s="15"/>
      <c r="F86" s="16"/>
      <c r="G86" s="377"/>
      <c r="H86" s="17"/>
      <c r="I86" s="377"/>
      <c r="J86" s="17"/>
      <c r="K86" s="377"/>
      <c r="L86" s="18"/>
      <c r="M86" s="1" t="e">
        <f>INDEX('Child Enrollment'!$C$2:$C$173,MATCH('BIR Data Entry'!B86,'Child Enrollment'!$B$2:$B$173,0))</f>
        <v>#N/A</v>
      </c>
      <c r="N86" s="1" t="e">
        <f>INDEX('Child Enrollment'!$D$2:$D$173,MATCH('BIR Data Entry'!B86,'Child Enrollment'!$B$2:$B$173,0))</f>
        <v>#N/A</v>
      </c>
      <c r="O86" s="1" t="e">
        <f>INDEX('Child Enrollment'!$E$2:$E$173,MATCH('BIR Data Entry'!B86,'Child Enrollment'!$B$2:$B$173,0))</f>
        <v>#N/A</v>
      </c>
      <c r="P86" s="1" t="e">
        <f>INDEX('Child Enrollment'!$F$2:$F$173,MATCH('BIR Data Entry'!B86,'Child Enrollment'!$B$2:$B$173,0))</f>
        <v>#N/A</v>
      </c>
      <c r="Q86" s="1" t="e">
        <f>INDEX('Child Enrollment'!$G$2:$G$173,MATCH('BIR Data Entry'!B86,'Child Enrollment'!$B$2:$B$173,0))</f>
        <v>#N/A</v>
      </c>
      <c r="R86" s="1" t="e">
        <f>INDEX('Child Enrollment'!$H$2:$H$173,MATCH('BIR Data Entry'!B86,'Child Enrollment'!$B$2:$B$173,0))</f>
        <v>#N/A</v>
      </c>
      <c r="S86" s="343" t="str">
        <f t="shared" si="3"/>
        <v/>
      </c>
      <c r="T86" s="169">
        <f>IF(J86='Do Not Use'!$L$15,1,0)</f>
        <v>0</v>
      </c>
      <c r="U86" s="169">
        <f>IF(K86='Do Not Use'!$M$14,1,0)</f>
        <v>0</v>
      </c>
      <c r="V86" s="169">
        <f t="shared" si="4"/>
        <v>0</v>
      </c>
      <c r="W86" s="169">
        <f>IF(K86='Do Not Use'!$M$10,1,0)</f>
        <v>0</v>
      </c>
      <c r="X86" s="169">
        <f>IF(K86='Do Not Use'!$M$11,1,0)</f>
        <v>0</v>
      </c>
      <c r="Y86" s="169">
        <f t="shared" si="5"/>
        <v>0</v>
      </c>
      <c r="Z86" s="169">
        <f>IF(K86='Do Not Use'!$M$5,1,0)</f>
        <v>0</v>
      </c>
    </row>
    <row r="87" spans="1:26" x14ac:dyDescent="0.25">
      <c r="A87" s="4"/>
      <c r="B87" s="346"/>
      <c r="C87" s="242"/>
      <c r="D87" s="435"/>
      <c r="E87" s="15"/>
      <c r="F87" s="16"/>
      <c r="G87" s="16"/>
      <c r="H87" s="16"/>
      <c r="I87" s="16"/>
      <c r="J87" s="16"/>
      <c r="K87" s="377"/>
      <c r="L87" s="17"/>
      <c r="M87" s="1" t="e">
        <f>INDEX('Child Enrollment'!$C$2:$C$173,MATCH('BIR Data Entry'!B87,'Child Enrollment'!$B$2:$B$173,0))</f>
        <v>#N/A</v>
      </c>
      <c r="N87" s="1" t="e">
        <f>INDEX('Child Enrollment'!$D$2:$D$173,MATCH('BIR Data Entry'!B87,'Child Enrollment'!$B$2:$B$173,0))</f>
        <v>#N/A</v>
      </c>
      <c r="O87" s="1" t="e">
        <f>INDEX('Child Enrollment'!$E$2:$E$173,MATCH('BIR Data Entry'!B87,'Child Enrollment'!$B$2:$B$173,0))</f>
        <v>#N/A</v>
      </c>
      <c r="P87" s="1" t="e">
        <f>INDEX('Child Enrollment'!$F$2:$F$173,MATCH('BIR Data Entry'!B87,'Child Enrollment'!$B$2:$B$173,0))</f>
        <v>#N/A</v>
      </c>
      <c r="Q87" s="1" t="e">
        <f>INDEX('Child Enrollment'!$G$2:$G$173,MATCH('BIR Data Entry'!B87,'Child Enrollment'!$B$2:$B$173,0))</f>
        <v>#N/A</v>
      </c>
      <c r="R87" s="1" t="e">
        <f>INDEX('Child Enrollment'!$H$2:$H$173,MATCH('BIR Data Entry'!B87,'Child Enrollment'!$B$2:$B$173,0))</f>
        <v>#N/A</v>
      </c>
      <c r="S87" s="343" t="str">
        <f t="shared" si="3"/>
        <v/>
      </c>
      <c r="T87" s="169">
        <f>IF(J87='Do Not Use'!$L$15,1,0)</f>
        <v>0</v>
      </c>
      <c r="U87" s="169">
        <f>IF(K87='Do Not Use'!$M$14,1,0)</f>
        <v>0</v>
      </c>
      <c r="V87" s="169">
        <f t="shared" si="4"/>
        <v>0</v>
      </c>
      <c r="W87" s="169">
        <f>IF(K87='Do Not Use'!$M$10,1,0)</f>
        <v>0</v>
      </c>
      <c r="X87" s="169">
        <f>IF(K87='Do Not Use'!$M$11,1,0)</f>
        <v>0</v>
      </c>
      <c r="Y87" s="169">
        <f t="shared" si="5"/>
        <v>0</v>
      </c>
      <c r="Z87" s="169">
        <f>IF(K87='Do Not Use'!$M$5,1,0)</f>
        <v>0</v>
      </c>
    </row>
    <row r="88" spans="1:26" x14ac:dyDescent="0.25">
      <c r="A88" s="4"/>
      <c r="B88" s="346"/>
      <c r="C88" s="242"/>
      <c r="D88" s="435"/>
      <c r="E88" s="15"/>
      <c r="F88" s="16"/>
      <c r="G88" s="16"/>
      <c r="H88" s="16"/>
      <c r="I88" s="16"/>
      <c r="J88" s="16"/>
      <c r="K88" s="377"/>
      <c r="L88" s="16"/>
      <c r="M88" s="1" t="e">
        <f>INDEX('Child Enrollment'!$C$2:$C$173,MATCH('BIR Data Entry'!B88,'Child Enrollment'!$B$2:$B$173,0))</f>
        <v>#N/A</v>
      </c>
      <c r="N88" s="1" t="e">
        <f>INDEX('Child Enrollment'!$D$2:$D$173,MATCH('BIR Data Entry'!B88,'Child Enrollment'!$B$2:$B$173,0))</f>
        <v>#N/A</v>
      </c>
      <c r="O88" s="1" t="e">
        <f>INDEX('Child Enrollment'!$E$2:$E$173,MATCH('BIR Data Entry'!B88,'Child Enrollment'!$B$2:$B$173,0))</f>
        <v>#N/A</v>
      </c>
      <c r="P88" s="1" t="e">
        <f>INDEX('Child Enrollment'!$F$2:$F$173,MATCH('BIR Data Entry'!B88,'Child Enrollment'!$B$2:$B$173,0))</f>
        <v>#N/A</v>
      </c>
      <c r="Q88" s="1" t="e">
        <f>INDEX('Child Enrollment'!$G$2:$G$173,MATCH('BIR Data Entry'!B88,'Child Enrollment'!$B$2:$B$173,0))</f>
        <v>#N/A</v>
      </c>
      <c r="R88" s="1" t="e">
        <f>INDEX('Child Enrollment'!$H$2:$H$173,MATCH('BIR Data Entry'!B88,'Child Enrollment'!$B$2:$B$173,0))</f>
        <v>#N/A</v>
      </c>
      <c r="S88" s="343" t="str">
        <f t="shared" si="3"/>
        <v/>
      </c>
      <c r="T88" s="169">
        <f>IF(J88='Do Not Use'!$L$15,1,0)</f>
        <v>0</v>
      </c>
      <c r="U88" s="169">
        <f>IF(K88='Do Not Use'!$M$14,1,0)</f>
        <v>0</v>
      </c>
      <c r="V88" s="169">
        <f t="shared" si="4"/>
        <v>0</v>
      </c>
      <c r="W88" s="169">
        <f>IF(K88='Do Not Use'!$M$10,1,0)</f>
        <v>0</v>
      </c>
      <c r="X88" s="169">
        <f>IF(K88='Do Not Use'!$M$11,1,0)</f>
        <v>0</v>
      </c>
      <c r="Y88" s="169">
        <f t="shared" si="5"/>
        <v>0</v>
      </c>
      <c r="Z88" s="169">
        <f>IF(K88='Do Not Use'!$M$5,1,0)</f>
        <v>0</v>
      </c>
    </row>
    <row r="89" spans="1:26" x14ac:dyDescent="0.25">
      <c r="A89" s="6"/>
      <c r="B89" s="346"/>
      <c r="C89" s="244"/>
      <c r="D89" s="435"/>
      <c r="E89" s="15"/>
      <c r="F89" s="16"/>
      <c r="G89" s="377"/>
      <c r="H89" s="18"/>
      <c r="I89" s="377"/>
      <c r="J89" s="18"/>
      <c r="K89" s="377"/>
      <c r="L89" s="16"/>
      <c r="M89" s="1" t="e">
        <f>INDEX('Child Enrollment'!$C$2:$C$173,MATCH('BIR Data Entry'!B89,'Child Enrollment'!$B$2:$B$173,0))</f>
        <v>#N/A</v>
      </c>
      <c r="N89" s="1" t="e">
        <f>INDEX('Child Enrollment'!$D$2:$D$173,MATCH('BIR Data Entry'!B89,'Child Enrollment'!$B$2:$B$173,0))</f>
        <v>#N/A</v>
      </c>
      <c r="O89" s="1" t="e">
        <f>INDEX('Child Enrollment'!$E$2:$E$173,MATCH('BIR Data Entry'!B89,'Child Enrollment'!$B$2:$B$173,0))</f>
        <v>#N/A</v>
      </c>
      <c r="P89" s="1" t="e">
        <f>INDEX('Child Enrollment'!$F$2:$F$173,MATCH('BIR Data Entry'!B89,'Child Enrollment'!$B$2:$B$173,0))</f>
        <v>#N/A</v>
      </c>
      <c r="Q89" s="1" t="e">
        <f>INDEX('Child Enrollment'!$G$2:$G$173,MATCH('BIR Data Entry'!B89,'Child Enrollment'!$B$2:$B$173,0))</f>
        <v>#N/A</v>
      </c>
      <c r="R89" s="1" t="e">
        <f>INDEX('Child Enrollment'!$H$2:$H$173,MATCH('BIR Data Entry'!B89,'Child Enrollment'!$B$2:$B$173,0))</f>
        <v>#N/A</v>
      </c>
      <c r="S89" s="343" t="str">
        <f t="shared" si="3"/>
        <v/>
      </c>
      <c r="T89" s="169">
        <f>IF(J89='Do Not Use'!$L$15,1,0)</f>
        <v>0</v>
      </c>
      <c r="U89" s="169">
        <f>IF(K89='Do Not Use'!$M$14,1,0)</f>
        <v>0</v>
      </c>
      <c r="V89" s="169">
        <f t="shared" si="4"/>
        <v>0</v>
      </c>
      <c r="W89" s="169">
        <f>IF(K89='Do Not Use'!$M$10,1,0)</f>
        <v>0</v>
      </c>
      <c r="X89" s="169">
        <f>IF(K89='Do Not Use'!$M$11,1,0)</f>
        <v>0</v>
      </c>
      <c r="Y89" s="169">
        <f t="shared" si="5"/>
        <v>0</v>
      </c>
      <c r="Z89" s="169">
        <f>IF(K89='Do Not Use'!$M$5,1,0)</f>
        <v>0</v>
      </c>
    </row>
    <row r="90" spans="1:26" x14ac:dyDescent="0.25">
      <c r="A90" s="4"/>
      <c r="B90" s="346"/>
      <c r="C90" s="242"/>
      <c r="D90" s="435"/>
      <c r="E90" s="15"/>
      <c r="F90" s="16"/>
      <c r="G90" s="16"/>
      <c r="H90" s="16"/>
      <c r="I90" s="16"/>
      <c r="J90" s="16"/>
      <c r="K90" s="377"/>
      <c r="L90" s="16"/>
      <c r="M90" s="1" t="e">
        <f>INDEX('Child Enrollment'!$C$2:$C$173,MATCH('BIR Data Entry'!B90,'Child Enrollment'!$B$2:$B$173,0))</f>
        <v>#N/A</v>
      </c>
      <c r="N90" s="1" t="e">
        <f>INDEX('Child Enrollment'!$D$2:$D$173,MATCH('BIR Data Entry'!B90,'Child Enrollment'!$B$2:$B$173,0))</f>
        <v>#N/A</v>
      </c>
      <c r="O90" s="1" t="e">
        <f>INDEX('Child Enrollment'!$E$2:$E$173,MATCH('BIR Data Entry'!B90,'Child Enrollment'!$B$2:$B$173,0))</f>
        <v>#N/A</v>
      </c>
      <c r="P90" s="1" t="e">
        <f>INDEX('Child Enrollment'!$F$2:$F$173,MATCH('BIR Data Entry'!B90,'Child Enrollment'!$B$2:$B$173,0))</f>
        <v>#N/A</v>
      </c>
      <c r="Q90" s="1" t="e">
        <f>INDEX('Child Enrollment'!$G$2:$G$173,MATCH('BIR Data Entry'!B90,'Child Enrollment'!$B$2:$B$173,0))</f>
        <v>#N/A</v>
      </c>
      <c r="R90" s="1" t="e">
        <f>INDEX('Child Enrollment'!$H$2:$H$173,MATCH('BIR Data Entry'!B90,'Child Enrollment'!$B$2:$B$173,0))</f>
        <v>#N/A</v>
      </c>
      <c r="S90" s="343" t="str">
        <f t="shared" si="3"/>
        <v/>
      </c>
      <c r="T90" s="169">
        <f>IF(J90='Do Not Use'!$L$15,1,0)</f>
        <v>0</v>
      </c>
      <c r="U90" s="169">
        <f>IF(K90='Do Not Use'!$M$14,1,0)</f>
        <v>0</v>
      </c>
      <c r="V90" s="169">
        <f t="shared" si="4"/>
        <v>0</v>
      </c>
      <c r="W90" s="169">
        <f>IF(K90='Do Not Use'!$M$10,1,0)</f>
        <v>0</v>
      </c>
      <c r="X90" s="169">
        <f>IF(K90='Do Not Use'!$M$11,1,0)</f>
        <v>0</v>
      </c>
      <c r="Y90" s="169">
        <f t="shared" si="5"/>
        <v>0</v>
      </c>
      <c r="Z90" s="169">
        <f>IF(K90='Do Not Use'!$M$5,1,0)</f>
        <v>0</v>
      </c>
    </row>
    <row r="91" spans="1:26" x14ac:dyDescent="0.25">
      <c r="A91" s="376"/>
      <c r="B91" s="377"/>
      <c r="C91" s="378"/>
      <c r="D91" s="434"/>
      <c r="E91" s="379"/>
      <c r="F91" s="377"/>
      <c r="G91" s="377"/>
      <c r="H91" s="377"/>
      <c r="I91" s="377"/>
      <c r="J91" s="377"/>
      <c r="K91" s="377"/>
      <c r="L91" s="16"/>
      <c r="M91" s="1" t="e">
        <f>INDEX('Child Enrollment'!$C$2:$C$173,MATCH('BIR Data Entry'!B91,'Child Enrollment'!$B$2:$B$173,0))</f>
        <v>#N/A</v>
      </c>
      <c r="N91" s="1" t="e">
        <f>INDEX('Child Enrollment'!$D$2:$D$173,MATCH('BIR Data Entry'!B91,'Child Enrollment'!$B$2:$B$173,0))</f>
        <v>#N/A</v>
      </c>
      <c r="O91" s="1" t="e">
        <f>INDEX('Child Enrollment'!$E$2:$E$173,MATCH('BIR Data Entry'!B91,'Child Enrollment'!$B$2:$B$173,0))</f>
        <v>#N/A</v>
      </c>
      <c r="P91" s="1" t="e">
        <f>INDEX('Child Enrollment'!$F$2:$F$173,MATCH('BIR Data Entry'!B91,'Child Enrollment'!$B$2:$B$173,0))</f>
        <v>#N/A</v>
      </c>
      <c r="Q91" s="1" t="e">
        <f>INDEX('Child Enrollment'!$G$2:$G$173,MATCH('BIR Data Entry'!B91,'Child Enrollment'!$B$2:$B$173,0))</f>
        <v>#N/A</v>
      </c>
      <c r="R91" s="1" t="e">
        <f>INDEX('Child Enrollment'!$H$2:$H$173,MATCH('BIR Data Entry'!B91,'Child Enrollment'!$B$2:$B$173,0))</f>
        <v>#N/A</v>
      </c>
      <c r="S91" s="343" t="str">
        <f t="shared" si="3"/>
        <v/>
      </c>
      <c r="T91" s="169">
        <f>IF(J91='Do Not Use'!$L$15,1,0)</f>
        <v>0</v>
      </c>
      <c r="U91" s="169">
        <f>IF(K91='Do Not Use'!$M$14,1,0)</f>
        <v>0</v>
      </c>
      <c r="V91" s="169">
        <f t="shared" si="4"/>
        <v>0</v>
      </c>
      <c r="W91" s="169">
        <f>IF(K91='Do Not Use'!$M$10,1,0)</f>
        <v>0</v>
      </c>
      <c r="X91" s="169">
        <f>IF(K91='Do Not Use'!$M$11,1,0)</f>
        <v>0</v>
      </c>
      <c r="Y91" s="169">
        <f t="shared" si="5"/>
        <v>0</v>
      </c>
      <c r="Z91" s="169">
        <f>IF(K91='Do Not Use'!$M$5,1,0)</f>
        <v>0</v>
      </c>
    </row>
    <row r="92" spans="1:26" x14ac:dyDescent="0.25">
      <c r="A92" s="376"/>
      <c r="B92" s="377"/>
      <c r="C92" s="378"/>
      <c r="D92" s="434"/>
      <c r="E92" s="379"/>
      <c r="F92" s="377"/>
      <c r="G92" s="377"/>
      <c r="H92" s="377"/>
      <c r="I92" s="377"/>
      <c r="J92" s="377"/>
      <c r="K92" s="377"/>
      <c r="L92" s="16"/>
      <c r="M92" s="1" t="e">
        <f>INDEX('Child Enrollment'!$C$2:$C$173,MATCH('BIR Data Entry'!B92,'Child Enrollment'!$B$2:$B$173,0))</f>
        <v>#N/A</v>
      </c>
      <c r="N92" s="1" t="e">
        <f>INDEX('Child Enrollment'!$D$2:$D$173,MATCH('BIR Data Entry'!B92,'Child Enrollment'!$B$2:$B$173,0))</f>
        <v>#N/A</v>
      </c>
      <c r="O92" s="1" t="e">
        <f>INDEX('Child Enrollment'!$E$2:$E$173,MATCH('BIR Data Entry'!B92,'Child Enrollment'!$B$2:$B$173,0))</f>
        <v>#N/A</v>
      </c>
      <c r="P92" s="1" t="e">
        <f>INDEX('Child Enrollment'!$F$2:$F$173,MATCH('BIR Data Entry'!B92,'Child Enrollment'!$B$2:$B$173,0))</f>
        <v>#N/A</v>
      </c>
      <c r="Q92" s="1" t="e">
        <f>INDEX('Child Enrollment'!$G$2:$G$173,MATCH('BIR Data Entry'!B92,'Child Enrollment'!$B$2:$B$173,0))</f>
        <v>#N/A</v>
      </c>
      <c r="R92" s="1" t="e">
        <f>INDEX('Child Enrollment'!$H$2:$H$173,MATCH('BIR Data Entry'!B92,'Child Enrollment'!$B$2:$B$173,0))</f>
        <v>#N/A</v>
      </c>
      <c r="S92" s="343" t="str">
        <f t="shared" si="3"/>
        <v/>
      </c>
      <c r="T92" s="169">
        <f>IF(J92='Do Not Use'!$L$15,1,0)</f>
        <v>0</v>
      </c>
      <c r="U92" s="169">
        <f>IF(K92='Do Not Use'!$M$14,1,0)</f>
        <v>0</v>
      </c>
      <c r="V92" s="169">
        <f t="shared" si="4"/>
        <v>0</v>
      </c>
      <c r="W92" s="169">
        <f>IF(K92='Do Not Use'!$M$10,1,0)</f>
        <v>0</v>
      </c>
      <c r="X92" s="169">
        <f>IF(K92='Do Not Use'!$M$11,1,0)</f>
        <v>0</v>
      </c>
      <c r="Y92" s="169">
        <f t="shared" si="5"/>
        <v>0</v>
      </c>
      <c r="Z92" s="169">
        <f>IF(K92='Do Not Use'!$M$5,1,0)</f>
        <v>0</v>
      </c>
    </row>
    <row r="93" spans="1:26" x14ac:dyDescent="0.25">
      <c r="A93" s="376"/>
      <c r="B93" s="377"/>
      <c r="C93" s="378"/>
      <c r="D93" s="434"/>
      <c r="E93" s="379"/>
      <c r="F93" s="377"/>
      <c r="G93" s="377"/>
      <c r="H93" s="377"/>
      <c r="I93" s="377"/>
      <c r="J93" s="377"/>
      <c r="K93" s="377"/>
      <c r="L93" s="16"/>
      <c r="M93" s="1" t="e">
        <f>INDEX('Child Enrollment'!$C$2:$C$173,MATCH('BIR Data Entry'!B93,'Child Enrollment'!$B$2:$B$173,0))</f>
        <v>#N/A</v>
      </c>
      <c r="N93" s="1" t="e">
        <f>INDEX('Child Enrollment'!$D$2:$D$173,MATCH('BIR Data Entry'!B93,'Child Enrollment'!$B$2:$B$173,0))</f>
        <v>#N/A</v>
      </c>
      <c r="O93" s="1" t="e">
        <f>INDEX('Child Enrollment'!$E$2:$E$173,MATCH('BIR Data Entry'!B93,'Child Enrollment'!$B$2:$B$173,0))</f>
        <v>#N/A</v>
      </c>
      <c r="P93" s="1" t="e">
        <f>INDEX('Child Enrollment'!$F$2:$F$173,MATCH('BIR Data Entry'!B93,'Child Enrollment'!$B$2:$B$173,0))</f>
        <v>#N/A</v>
      </c>
      <c r="Q93" s="1" t="e">
        <f>INDEX('Child Enrollment'!$G$2:$G$173,MATCH('BIR Data Entry'!B93,'Child Enrollment'!$B$2:$B$173,0))</f>
        <v>#N/A</v>
      </c>
      <c r="R93" s="1" t="e">
        <f>INDEX('Child Enrollment'!$H$2:$H$173,MATCH('BIR Data Entry'!B93,'Child Enrollment'!$B$2:$B$173,0))</f>
        <v>#N/A</v>
      </c>
      <c r="S93" s="343" t="str">
        <f t="shared" si="3"/>
        <v/>
      </c>
      <c r="T93" s="169">
        <f>IF(J93='Do Not Use'!$L$15,1,0)</f>
        <v>0</v>
      </c>
      <c r="U93" s="169">
        <f>IF(K93='Do Not Use'!$M$14,1,0)</f>
        <v>0</v>
      </c>
      <c r="V93" s="169">
        <f t="shared" si="4"/>
        <v>0</v>
      </c>
      <c r="W93" s="169">
        <f>IF(K93='Do Not Use'!$M$10,1,0)</f>
        <v>0</v>
      </c>
      <c r="X93" s="169">
        <f>IF(K93='Do Not Use'!$M$11,1,0)</f>
        <v>0</v>
      </c>
      <c r="Y93" s="169">
        <f t="shared" si="5"/>
        <v>0</v>
      </c>
      <c r="Z93" s="169">
        <f>IF(K93='Do Not Use'!$M$5,1,0)</f>
        <v>0</v>
      </c>
    </row>
    <row r="94" spans="1:26" x14ac:dyDescent="0.25">
      <c r="A94" s="4"/>
      <c r="B94" s="346"/>
      <c r="C94" s="242"/>
      <c r="D94" s="435"/>
      <c r="E94" s="15"/>
      <c r="F94" s="16"/>
      <c r="G94" s="16"/>
      <c r="H94" s="16"/>
      <c r="I94" s="16"/>
      <c r="J94" s="16"/>
      <c r="K94" s="377"/>
      <c r="L94" s="16"/>
      <c r="M94" s="1" t="e">
        <f>INDEX('Child Enrollment'!$C$2:$C$173,MATCH('BIR Data Entry'!B94,'Child Enrollment'!$B$2:$B$173,0))</f>
        <v>#N/A</v>
      </c>
      <c r="N94" s="1" t="e">
        <f>INDEX('Child Enrollment'!$D$2:$D$173,MATCH('BIR Data Entry'!B94,'Child Enrollment'!$B$2:$B$173,0))</f>
        <v>#N/A</v>
      </c>
      <c r="O94" s="1" t="e">
        <f>INDEX('Child Enrollment'!$E$2:$E$173,MATCH('BIR Data Entry'!B94,'Child Enrollment'!$B$2:$B$173,0))</f>
        <v>#N/A</v>
      </c>
      <c r="P94" s="1" t="e">
        <f>INDEX('Child Enrollment'!$F$2:$F$173,MATCH('BIR Data Entry'!B94,'Child Enrollment'!$B$2:$B$173,0))</f>
        <v>#N/A</v>
      </c>
      <c r="Q94" s="1" t="e">
        <f>INDEX('Child Enrollment'!$G$2:$G$173,MATCH('BIR Data Entry'!B94,'Child Enrollment'!$B$2:$B$173,0))</f>
        <v>#N/A</v>
      </c>
      <c r="R94" s="1" t="e">
        <f>INDEX('Child Enrollment'!$H$2:$H$173,MATCH('BIR Data Entry'!B94,'Child Enrollment'!$B$2:$B$173,0))</f>
        <v>#N/A</v>
      </c>
      <c r="S94" s="343" t="str">
        <f t="shared" si="3"/>
        <v/>
      </c>
      <c r="T94" s="169">
        <f>IF(J94='Do Not Use'!$L$15,1,0)</f>
        <v>0</v>
      </c>
      <c r="U94" s="169">
        <f>IF(K94='Do Not Use'!$M$14,1,0)</f>
        <v>0</v>
      </c>
      <c r="V94" s="169">
        <f t="shared" si="4"/>
        <v>0</v>
      </c>
      <c r="W94" s="169">
        <f>IF(K94='Do Not Use'!$M$10,1,0)</f>
        <v>0</v>
      </c>
      <c r="X94" s="169">
        <f>IF(K94='Do Not Use'!$M$11,1,0)</f>
        <v>0</v>
      </c>
      <c r="Y94" s="169">
        <f t="shared" si="5"/>
        <v>0</v>
      </c>
      <c r="Z94" s="169">
        <f>IF(K94='Do Not Use'!$M$5,1,0)</f>
        <v>0</v>
      </c>
    </row>
    <row r="95" spans="1:26" x14ac:dyDescent="0.25">
      <c r="A95" s="4"/>
      <c r="B95" s="346"/>
      <c r="C95" s="242"/>
      <c r="D95" s="435"/>
      <c r="E95" s="15"/>
      <c r="F95" s="16"/>
      <c r="G95" s="16"/>
      <c r="H95" s="16"/>
      <c r="I95" s="16"/>
      <c r="J95" s="16"/>
      <c r="K95" s="377"/>
      <c r="L95" s="16"/>
      <c r="M95" s="1" t="e">
        <f>INDEX('Child Enrollment'!$C$2:$C$173,MATCH('BIR Data Entry'!B95,'Child Enrollment'!$B$2:$B$173,0))</f>
        <v>#N/A</v>
      </c>
      <c r="N95" s="1" t="e">
        <f>INDEX('Child Enrollment'!$D$2:$D$173,MATCH('BIR Data Entry'!B95,'Child Enrollment'!$B$2:$B$173,0))</f>
        <v>#N/A</v>
      </c>
      <c r="O95" s="1" t="e">
        <f>INDEX('Child Enrollment'!$E$2:$E$173,MATCH('BIR Data Entry'!B95,'Child Enrollment'!$B$2:$B$173,0))</f>
        <v>#N/A</v>
      </c>
      <c r="P95" s="1" t="e">
        <f>INDEX('Child Enrollment'!$F$2:$F$173,MATCH('BIR Data Entry'!B95,'Child Enrollment'!$B$2:$B$173,0))</f>
        <v>#N/A</v>
      </c>
      <c r="Q95" s="1" t="e">
        <f>INDEX('Child Enrollment'!$G$2:$G$173,MATCH('BIR Data Entry'!B95,'Child Enrollment'!$B$2:$B$173,0))</f>
        <v>#N/A</v>
      </c>
      <c r="R95" s="1" t="e">
        <f>INDEX('Child Enrollment'!$H$2:$H$173,MATCH('BIR Data Entry'!B95,'Child Enrollment'!$B$2:$B$173,0))</f>
        <v>#N/A</v>
      </c>
      <c r="S95" s="343" t="str">
        <f t="shared" si="3"/>
        <v/>
      </c>
      <c r="T95" s="169">
        <f>IF(J95='Do Not Use'!$L$15,1,0)</f>
        <v>0</v>
      </c>
      <c r="U95" s="169">
        <f>IF(K95='Do Not Use'!$M$14,1,0)</f>
        <v>0</v>
      </c>
      <c r="V95" s="169">
        <f t="shared" si="4"/>
        <v>0</v>
      </c>
      <c r="W95" s="169">
        <f>IF(K95='Do Not Use'!$M$10,1,0)</f>
        <v>0</v>
      </c>
      <c r="X95" s="169">
        <f>IF(K95='Do Not Use'!$M$11,1,0)</f>
        <v>0</v>
      </c>
      <c r="Y95" s="169">
        <f t="shared" si="5"/>
        <v>0</v>
      </c>
      <c r="Z95" s="169">
        <f>IF(K95='Do Not Use'!$M$5,1,0)</f>
        <v>0</v>
      </c>
    </row>
    <row r="96" spans="1:26" x14ac:dyDescent="0.25">
      <c r="A96" s="4"/>
      <c r="B96" s="346"/>
      <c r="C96" s="242"/>
      <c r="D96" s="435"/>
      <c r="E96" s="15"/>
      <c r="F96" s="16"/>
      <c r="G96" s="16"/>
      <c r="H96" s="16"/>
      <c r="I96" s="16"/>
      <c r="J96" s="16"/>
      <c r="K96" s="377"/>
      <c r="L96" s="16"/>
      <c r="M96" s="1" t="e">
        <f>INDEX('Child Enrollment'!$C$2:$C$173,MATCH('BIR Data Entry'!B96,'Child Enrollment'!$B$2:$B$173,0))</f>
        <v>#N/A</v>
      </c>
      <c r="N96" s="1" t="e">
        <f>INDEX('Child Enrollment'!$D$2:$D$173,MATCH('BIR Data Entry'!B96,'Child Enrollment'!$B$2:$B$173,0))</f>
        <v>#N/A</v>
      </c>
      <c r="O96" s="1" t="e">
        <f>INDEX('Child Enrollment'!$E$2:$E$173,MATCH('BIR Data Entry'!B96,'Child Enrollment'!$B$2:$B$173,0))</f>
        <v>#N/A</v>
      </c>
      <c r="P96" s="1" t="e">
        <f>INDEX('Child Enrollment'!$F$2:$F$173,MATCH('BIR Data Entry'!B96,'Child Enrollment'!$B$2:$B$173,0))</f>
        <v>#N/A</v>
      </c>
      <c r="Q96" s="1" t="e">
        <f>INDEX('Child Enrollment'!$G$2:$G$173,MATCH('BIR Data Entry'!B96,'Child Enrollment'!$B$2:$B$173,0))</f>
        <v>#N/A</v>
      </c>
      <c r="R96" s="1" t="e">
        <f>INDEX('Child Enrollment'!$H$2:$H$173,MATCH('BIR Data Entry'!B96,'Child Enrollment'!$B$2:$B$173,0))</f>
        <v>#N/A</v>
      </c>
      <c r="S96" s="343" t="str">
        <f t="shared" si="3"/>
        <v/>
      </c>
      <c r="T96" s="169">
        <f>IF(J96='Do Not Use'!$L$15,1,0)</f>
        <v>0</v>
      </c>
      <c r="U96" s="169">
        <f>IF(K96='Do Not Use'!$M$14,1,0)</f>
        <v>0</v>
      </c>
      <c r="V96" s="169">
        <f t="shared" si="4"/>
        <v>0</v>
      </c>
      <c r="W96" s="169">
        <f>IF(K96='Do Not Use'!$M$10,1,0)</f>
        <v>0</v>
      </c>
      <c r="X96" s="169">
        <f>IF(K96='Do Not Use'!$M$11,1,0)</f>
        <v>0</v>
      </c>
      <c r="Y96" s="169">
        <f t="shared" si="5"/>
        <v>0</v>
      </c>
      <c r="Z96" s="169">
        <f>IF(K96='Do Not Use'!$M$5,1,0)</f>
        <v>0</v>
      </c>
    </row>
    <row r="97" spans="1:26" x14ac:dyDescent="0.25">
      <c r="A97" s="4"/>
      <c r="B97" s="346"/>
      <c r="C97" s="242"/>
      <c r="D97" s="435"/>
      <c r="E97" s="15"/>
      <c r="F97" s="16"/>
      <c r="G97" s="16"/>
      <c r="H97" s="16"/>
      <c r="I97" s="16"/>
      <c r="J97" s="16"/>
      <c r="K97" s="377"/>
      <c r="L97" s="16"/>
      <c r="M97" s="1" t="e">
        <f>INDEX('Child Enrollment'!$C$2:$C$173,MATCH('BIR Data Entry'!B97,'Child Enrollment'!$B$2:$B$173,0))</f>
        <v>#N/A</v>
      </c>
      <c r="N97" s="1" t="e">
        <f>INDEX('Child Enrollment'!$D$2:$D$173,MATCH('BIR Data Entry'!B97,'Child Enrollment'!$B$2:$B$173,0))</f>
        <v>#N/A</v>
      </c>
      <c r="O97" s="1" t="e">
        <f>INDEX('Child Enrollment'!$E$2:$E$173,MATCH('BIR Data Entry'!B97,'Child Enrollment'!$B$2:$B$173,0))</f>
        <v>#N/A</v>
      </c>
      <c r="P97" s="1" t="e">
        <f>INDEX('Child Enrollment'!$F$2:$F$173,MATCH('BIR Data Entry'!B97,'Child Enrollment'!$B$2:$B$173,0))</f>
        <v>#N/A</v>
      </c>
      <c r="Q97" s="1" t="e">
        <f>INDEX('Child Enrollment'!$G$2:$G$173,MATCH('BIR Data Entry'!B97,'Child Enrollment'!$B$2:$B$173,0))</f>
        <v>#N/A</v>
      </c>
      <c r="R97" s="1" t="e">
        <f>INDEX('Child Enrollment'!$H$2:$H$173,MATCH('BIR Data Entry'!B97,'Child Enrollment'!$B$2:$B$173,0))</f>
        <v>#N/A</v>
      </c>
      <c r="S97" s="343" t="str">
        <f t="shared" si="3"/>
        <v/>
      </c>
      <c r="T97" s="169">
        <f>IF(J97='Do Not Use'!$L$15,1,0)</f>
        <v>0</v>
      </c>
      <c r="U97" s="169">
        <f>IF(K97='Do Not Use'!$M$14,1,0)</f>
        <v>0</v>
      </c>
      <c r="V97" s="169">
        <f t="shared" si="4"/>
        <v>0</v>
      </c>
      <c r="W97" s="169">
        <f>IF(K97='Do Not Use'!$M$10,1,0)</f>
        <v>0</v>
      </c>
      <c r="X97" s="169">
        <f>IF(K97='Do Not Use'!$M$11,1,0)</f>
        <v>0</v>
      </c>
      <c r="Y97" s="169">
        <f t="shared" si="5"/>
        <v>0</v>
      </c>
      <c r="Z97" s="169">
        <f>IF(K97='Do Not Use'!$M$5,1,0)</f>
        <v>0</v>
      </c>
    </row>
    <row r="98" spans="1:26" x14ac:dyDescent="0.25">
      <c r="A98" s="4"/>
      <c r="B98" s="346"/>
      <c r="C98" s="242"/>
      <c r="D98" s="435"/>
      <c r="E98" s="15"/>
      <c r="F98" s="16"/>
      <c r="G98" s="16"/>
      <c r="H98" s="16"/>
      <c r="I98" s="16"/>
      <c r="J98" s="16"/>
      <c r="K98" s="377"/>
      <c r="L98" s="16"/>
      <c r="M98" s="1" t="e">
        <f>INDEX('Child Enrollment'!$C$2:$C$173,MATCH('BIR Data Entry'!B98,'Child Enrollment'!$B$2:$B$173,0))</f>
        <v>#N/A</v>
      </c>
      <c r="N98" s="1" t="e">
        <f>INDEX('Child Enrollment'!$D$2:$D$173,MATCH('BIR Data Entry'!B98,'Child Enrollment'!$B$2:$B$173,0))</f>
        <v>#N/A</v>
      </c>
      <c r="O98" s="1" t="e">
        <f>INDEX('Child Enrollment'!$E$2:$E$173,MATCH('BIR Data Entry'!B98,'Child Enrollment'!$B$2:$B$173,0))</f>
        <v>#N/A</v>
      </c>
      <c r="P98" s="1" t="e">
        <f>INDEX('Child Enrollment'!$F$2:$F$173,MATCH('BIR Data Entry'!B98,'Child Enrollment'!$B$2:$B$173,0))</f>
        <v>#N/A</v>
      </c>
      <c r="Q98" s="1" t="e">
        <f>INDEX('Child Enrollment'!$G$2:$G$173,MATCH('BIR Data Entry'!B98,'Child Enrollment'!$B$2:$B$173,0))</f>
        <v>#N/A</v>
      </c>
      <c r="R98" s="1" t="e">
        <f>INDEX('Child Enrollment'!$H$2:$H$173,MATCH('BIR Data Entry'!B98,'Child Enrollment'!$B$2:$B$173,0))</f>
        <v>#N/A</v>
      </c>
      <c r="S98" s="343" t="str">
        <f t="shared" si="3"/>
        <v/>
      </c>
      <c r="T98" s="169">
        <f>IF(J98='Do Not Use'!$L$15,1,0)</f>
        <v>0</v>
      </c>
      <c r="U98" s="169">
        <f>IF(K98='Do Not Use'!$M$14,1,0)</f>
        <v>0</v>
      </c>
      <c r="V98" s="169">
        <f t="shared" si="4"/>
        <v>0</v>
      </c>
      <c r="W98" s="169">
        <f>IF(K98='Do Not Use'!$M$10,1,0)</f>
        <v>0</v>
      </c>
      <c r="X98" s="169">
        <f>IF(K98='Do Not Use'!$M$11,1,0)</f>
        <v>0</v>
      </c>
      <c r="Y98" s="169">
        <f t="shared" si="5"/>
        <v>0</v>
      </c>
      <c r="Z98" s="169">
        <f>IF(K98='Do Not Use'!$M$5,1,0)</f>
        <v>0</v>
      </c>
    </row>
    <row r="99" spans="1:26" x14ac:dyDescent="0.25">
      <c r="A99" s="4"/>
      <c r="B99" s="346"/>
      <c r="C99" s="242"/>
      <c r="D99" s="435"/>
      <c r="E99" s="15"/>
      <c r="F99" s="16"/>
      <c r="G99" s="16"/>
      <c r="H99" s="16"/>
      <c r="I99" s="16"/>
      <c r="J99" s="16"/>
      <c r="K99" s="377"/>
      <c r="L99" s="16"/>
      <c r="M99" s="1" t="e">
        <f>INDEX('Child Enrollment'!$C$2:$C$173,MATCH('BIR Data Entry'!B99,'Child Enrollment'!$B$2:$B$173,0))</f>
        <v>#N/A</v>
      </c>
      <c r="N99" s="1" t="e">
        <f>INDEX('Child Enrollment'!$D$2:$D$173,MATCH('BIR Data Entry'!B99,'Child Enrollment'!$B$2:$B$173,0))</f>
        <v>#N/A</v>
      </c>
      <c r="O99" s="1" t="e">
        <f>INDEX('Child Enrollment'!$E$2:$E$173,MATCH('BIR Data Entry'!B99,'Child Enrollment'!$B$2:$B$173,0))</f>
        <v>#N/A</v>
      </c>
      <c r="P99" s="1" t="e">
        <f>INDEX('Child Enrollment'!$F$2:$F$173,MATCH('BIR Data Entry'!B99,'Child Enrollment'!$B$2:$B$173,0))</f>
        <v>#N/A</v>
      </c>
      <c r="Q99" s="1" t="e">
        <f>INDEX('Child Enrollment'!$G$2:$G$173,MATCH('BIR Data Entry'!B99,'Child Enrollment'!$B$2:$B$173,0))</f>
        <v>#N/A</v>
      </c>
      <c r="R99" s="1" t="e">
        <f>INDEX('Child Enrollment'!$H$2:$H$173,MATCH('BIR Data Entry'!B99,'Child Enrollment'!$B$2:$B$173,0))</f>
        <v>#N/A</v>
      </c>
      <c r="S99" s="343" t="str">
        <f t="shared" si="3"/>
        <v/>
      </c>
      <c r="T99" s="169">
        <f>IF(J99='Do Not Use'!$L$15,1,0)</f>
        <v>0</v>
      </c>
      <c r="U99" s="169">
        <f>IF(K99='Do Not Use'!$M$14,1,0)</f>
        <v>0</v>
      </c>
      <c r="V99" s="169">
        <f t="shared" si="4"/>
        <v>0</v>
      </c>
      <c r="W99" s="169">
        <f>IF(K99='Do Not Use'!$M$10,1,0)</f>
        <v>0</v>
      </c>
      <c r="X99" s="169">
        <f>IF(K99='Do Not Use'!$M$11,1,0)</f>
        <v>0</v>
      </c>
      <c r="Y99" s="169">
        <f t="shared" si="5"/>
        <v>0</v>
      </c>
      <c r="Z99" s="169">
        <f>IF(K99='Do Not Use'!$M$5,1,0)</f>
        <v>0</v>
      </c>
    </row>
    <row r="100" spans="1:26" x14ac:dyDescent="0.25">
      <c r="A100" s="4"/>
      <c r="B100" s="346"/>
      <c r="C100" s="242"/>
      <c r="D100" s="435"/>
      <c r="E100" s="15"/>
      <c r="F100" s="16"/>
      <c r="G100" s="16"/>
      <c r="H100" s="16"/>
      <c r="I100" s="16"/>
      <c r="J100" s="16"/>
      <c r="K100" s="377"/>
      <c r="L100" s="16"/>
      <c r="M100" s="1" t="e">
        <f>INDEX('Child Enrollment'!$C$2:$C$173,MATCH('BIR Data Entry'!B100,'Child Enrollment'!$B$2:$B$173,0))</f>
        <v>#N/A</v>
      </c>
      <c r="N100" s="1" t="e">
        <f>INDEX('Child Enrollment'!$D$2:$D$173,MATCH('BIR Data Entry'!B100,'Child Enrollment'!$B$2:$B$173,0))</f>
        <v>#N/A</v>
      </c>
      <c r="O100" s="1" t="e">
        <f>INDEX('Child Enrollment'!$E$2:$E$173,MATCH('BIR Data Entry'!B100,'Child Enrollment'!$B$2:$B$173,0))</f>
        <v>#N/A</v>
      </c>
      <c r="P100" s="1" t="e">
        <f>INDEX('Child Enrollment'!$F$2:$F$173,MATCH('BIR Data Entry'!B100,'Child Enrollment'!$B$2:$B$173,0))</f>
        <v>#N/A</v>
      </c>
      <c r="Q100" s="1" t="e">
        <f>INDEX('Child Enrollment'!$G$2:$G$173,MATCH('BIR Data Entry'!B100,'Child Enrollment'!$B$2:$B$173,0))</f>
        <v>#N/A</v>
      </c>
      <c r="R100" s="1" t="e">
        <f>INDEX('Child Enrollment'!$H$2:$H$173,MATCH('BIR Data Entry'!B100,'Child Enrollment'!$B$2:$B$173,0))</f>
        <v>#N/A</v>
      </c>
      <c r="S100" s="343" t="str">
        <f t="shared" si="3"/>
        <v/>
      </c>
      <c r="T100" s="169">
        <f>IF(J100='Do Not Use'!$L$15,1,0)</f>
        <v>0</v>
      </c>
      <c r="U100" s="169">
        <f>IF(K100='Do Not Use'!$M$14,1,0)</f>
        <v>0</v>
      </c>
      <c r="V100" s="169">
        <f t="shared" si="4"/>
        <v>0</v>
      </c>
      <c r="W100" s="169">
        <f>IF(K100='Do Not Use'!$M$10,1,0)</f>
        <v>0</v>
      </c>
      <c r="X100" s="169">
        <f>IF(K100='Do Not Use'!$M$11,1,0)</f>
        <v>0</v>
      </c>
      <c r="Y100" s="169">
        <f t="shared" si="5"/>
        <v>0</v>
      </c>
      <c r="Z100" s="169">
        <f>IF(K100='Do Not Use'!$M$5,1,0)</f>
        <v>0</v>
      </c>
    </row>
    <row r="101" spans="1:26" x14ac:dyDescent="0.25">
      <c r="A101" s="4"/>
      <c r="B101" s="346"/>
      <c r="C101" s="242"/>
      <c r="D101" s="435"/>
      <c r="E101" s="15"/>
      <c r="F101" s="16"/>
      <c r="G101" s="16"/>
      <c r="H101" s="16"/>
      <c r="I101" s="16"/>
      <c r="J101" s="16"/>
      <c r="K101" s="377"/>
      <c r="L101" s="16"/>
      <c r="M101" s="1" t="e">
        <f>INDEX('Child Enrollment'!$C$2:$C$173,MATCH('BIR Data Entry'!B101,'Child Enrollment'!$B$2:$B$173,0))</f>
        <v>#N/A</v>
      </c>
      <c r="N101" s="1" t="e">
        <f>INDEX('Child Enrollment'!$D$2:$D$173,MATCH('BIR Data Entry'!B101,'Child Enrollment'!$B$2:$B$173,0))</f>
        <v>#N/A</v>
      </c>
      <c r="O101" s="1" t="e">
        <f>INDEX('Child Enrollment'!$E$2:$E$173,MATCH('BIR Data Entry'!B101,'Child Enrollment'!$B$2:$B$173,0))</f>
        <v>#N/A</v>
      </c>
      <c r="P101" s="1" t="e">
        <f>INDEX('Child Enrollment'!$F$2:$F$173,MATCH('BIR Data Entry'!B101,'Child Enrollment'!$B$2:$B$173,0))</f>
        <v>#N/A</v>
      </c>
      <c r="Q101" s="1" t="e">
        <f>INDEX('Child Enrollment'!$G$2:$G$173,MATCH('BIR Data Entry'!B101,'Child Enrollment'!$B$2:$B$173,0))</f>
        <v>#N/A</v>
      </c>
      <c r="R101" s="1" t="e">
        <f>INDEX('Child Enrollment'!$H$2:$H$173,MATCH('BIR Data Entry'!B101,'Child Enrollment'!$B$2:$B$173,0))</f>
        <v>#N/A</v>
      </c>
      <c r="S101" s="343" t="str">
        <f t="shared" si="3"/>
        <v/>
      </c>
      <c r="T101" s="169">
        <f>IF(J101='Do Not Use'!$L$15,1,0)</f>
        <v>0</v>
      </c>
      <c r="U101" s="169">
        <f>IF(K101='Do Not Use'!$M$14,1,0)</f>
        <v>0</v>
      </c>
      <c r="V101" s="169">
        <f t="shared" si="4"/>
        <v>0</v>
      </c>
      <c r="W101" s="169">
        <f>IF(K101='Do Not Use'!$M$10,1,0)</f>
        <v>0</v>
      </c>
      <c r="X101" s="169">
        <f>IF(K101='Do Not Use'!$M$11,1,0)</f>
        <v>0</v>
      </c>
      <c r="Y101" s="169">
        <f t="shared" si="5"/>
        <v>0</v>
      </c>
      <c r="Z101" s="169">
        <f>IF(K101='Do Not Use'!$M$5,1,0)</f>
        <v>0</v>
      </c>
    </row>
    <row r="102" spans="1:26" x14ac:dyDescent="0.25">
      <c r="A102" s="4"/>
      <c r="B102" s="346"/>
      <c r="C102" s="242"/>
      <c r="D102" s="435"/>
      <c r="E102" s="15"/>
      <c r="F102" s="16"/>
      <c r="G102" s="16"/>
      <c r="H102" s="16"/>
      <c r="I102" s="16"/>
      <c r="J102" s="16"/>
      <c r="K102" s="377"/>
      <c r="L102" s="16"/>
      <c r="M102" s="1" t="e">
        <f>INDEX('Child Enrollment'!$C$2:$C$173,MATCH('BIR Data Entry'!B102,'Child Enrollment'!$B$2:$B$173,0))</f>
        <v>#N/A</v>
      </c>
      <c r="N102" s="1" t="e">
        <f>INDEX('Child Enrollment'!$D$2:$D$173,MATCH('BIR Data Entry'!B102,'Child Enrollment'!$B$2:$B$173,0))</f>
        <v>#N/A</v>
      </c>
      <c r="O102" s="1" t="e">
        <f>INDEX('Child Enrollment'!$E$2:$E$173,MATCH('BIR Data Entry'!B102,'Child Enrollment'!$B$2:$B$173,0))</f>
        <v>#N/A</v>
      </c>
      <c r="P102" s="1" t="e">
        <f>INDEX('Child Enrollment'!$F$2:$F$173,MATCH('BIR Data Entry'!B102,'Child Enrollment'!$B$2:$B$173,0))</f>
        <v>#N/A</v>
      </c>
      <c r="Q102" s="1" t="e">
        <f>INDEX('Child Enrollment'!$G$2:$G$173,MATCH('BIR Data Entry'!B102,'Child Enrollment'!$B$2:$B$173,0))</f>
        <v>#N/A</v>
      </c>
      <c r="R102" s="1" t="e">
        <f>INDEX('Child Enrollment'!$H$2:$H$173,MATCH('BIR Data Entry'!B102,'Child Enrollment'!$B$2:$B$173,0))</f>
        <v>#N/A</v>
      </c>
      <c r="S102" s="343" t="str">
        <f t="shared" si="3"/>
        <v/>
      </c>
      <c r="T102" s="169">
        <f>IF(J102='Do Not Use'!$L$15,1,0)</f>
        <v>0</v>
      </c>
      <c r="U102" s="169">
        <f>IF(K102='Do Not Use'!$M$14,1,0)</f>
        <v>0</v>
      </c>
      <c r="V102" s="169">
        <f t="shared" si="4"/>
        <v>0</v>
      </c>
      <c r="W102" s="169">
        <f>IF(K102='Do Not Use'!$M$10,1,0)</f>
        <v>0</v>
      </c>
      <c r="X102" s="169">
        <f>IF(K102='Do Not Use'!$M$11,1,0)</f>
        <v>0</v>
      </c>
      <c r="Y102" s="169">
        <f t="shared" si="5"/>
        <v>0</v>
      </c>
      <c r="Z102" s="169">
        <f>IF(K102='Do Not Use'!$M$5,1,0)</f>
        <v>0</v>
      </c>
    </row>
    <row r="103" spans="1:26" x14ac:dyDescent="0.25">
      <c r="A103" s="4"/>
      <c r="B103" s="346"/>
      <c r="C103" s="242"/>
      <c r="D103" s="435"/>
      <c r="E103" s="15"/>
      <c r="F103" s="16"/>
      <c r="G103" s="16"/>
      <c r="H103" s="16"/>
      <c r="I103" s="16"/>
      <c r="J103" s="16"/>
      <c r="K103" s="377"/>
      <c r="L103" s="16"/>
      <c r="M103" s="1" t="e">
        <f>INDEX('Child Enrollment'!$C$2:$C$173,MATCH('BIR Data Entry'!B103,'Child Enrollment'!$B$2:$B$173,0))</f>
        <v>#N/A</v>
      </c>
      <c r="N103" s="1" t="e">
        <f>INDEX('Child Enrollment'!$D$2:$D$173,MATCH('BIR Data Entry'!B103,'Child Enrollment'!$B$2:$B$173,0))</f>
        <v>#N/A</v>
      </c>
      <c r="O103" s="1" t="e">
        <f>INDEX('Child Enrollment'!$E$2:$E$173,MATCH('BIR Data Entry'!B103,'Child Enrollment'!$B$2:$B$173,0))</f>
        <v>#N/A</v>
      </c>
      <c r="P103" s="1" t="e">
        <f>INDEX('Child Enrollment'!$F$2:$F$173,MATCH('BIR Data Entry'!B103,'Child Enrollment'!$B$2:$B$173,0))</f>
        <v>#N/A</v>
      </c>
      <c r="Q103" s="1" t="e">
        <f>INDEX('Child Enrollment'!$G$2:$G$173,MATCH('BIR Data Entry'!B103,'Child Enrollment'!$B$2:$B$173,0))</f>
        <v>#N/A</v>
      </c>
      <c r="R103" s="1" t="e">
        <f>INDEX('Child Enrollment'!$H$2:$H$173,MATCH('BIR Data Entry'!B103,'Child Enrollment'!$B$2:$B$173,0))</f>
        <v>#N/A</v>
      </c>
      <c r="S103" s="343" t="str">
        <f t="shared" si="3"/>
        <v/>
      </c>
      <c r="T103" s="169">
        <f>IF(J103='Do Not Use'!$L$15,1,0)</f>
        <v>0</v>
      </c>
      <c r="U103" s="169">
        <f>IF(K103='Do Not Use'!$M$14,1,0)</f>
        <v>0</v>
      </c>
      <c r="V103" s="169">
        <f t="shared" si="4"/>
        <v>0</v>
      </c>
      <c r="W103" s="169">
        <f>IF(K103='Do Not Use'!$M$10,1,0)</f>
        <v>0</v>
      </c>
      <c r="X103" s="169">
        <f>IF(K103='Do Not Use'!$M$11,1,0)</f>
        <v>0</v>
      </c>
      <c r="Y103" s="169">
        <f t="shared" si="5"/>
        <v>0</v>
      </c>
      <c r="Z103" s="169">
        <f>IF(K103='Do Not Use'!$M$5,1,0)</f>
        <v>0</v>
      </c>
    </row>
    <row r="104" spans="1:26" x14ac:dyDescent="0.25">
      <c r="A104" s="4"/>
      <c r="B104" s="346"/>
      <c r="C104" s="242"/>
      <c r="D104" s="435"/>
      <c r="E104" s="15"/>
      <c r="F104" s="16"/>
      <c r="G104" s="16"/>
      <c r="H104" s="16"/>
      <c r="I104" s="16"/>
      <c r="J104" s="16"/>
      <c r="K104" s="377"/>
      <c r="L104" s="16"/>
      <c r="M104" s="1" t="e">
        <f>INDEX('Child Enrollment'!$C$2:$C$173,MATCH('BIR Data Entry'!B104,'Child Enrollment'!$B$2:$B$173,0))</f>
        <v>#N/A</v>
      </c>
      <c r="N104" s="1" t="e">
        <f>INDEX('Child Enrollment'!$D$2:$D$173,MATCH('BIR Data Entry'!B104,'Child Enrollment'!$B$2:$B$173,0))</f>
        <v>#N/A</v>
      </c>
      <c r="O104" s="1" t="e">
        <f>INDEX('Child Enrollment'!$E$2:$E$173,MATCH('BIR Data Entry'!B104,'Child Enrollment'!$B$2:$B$173,0))</f>
        <v>#N/A</v>
      </c>
      <c r="P104" s="1" t="e">
        <f>INDEX('Child Enrollment'!$F$2:$F$173,MATCH('BIR Data Entry'!B104,'Child Enrollment'!$B$2:$B$173,0))</f>
        <v>#N/A</v>
      </c>
      <c r="Q104" s="1" t="e">
        <f>INDEX('Child Enrollment'!$G$2:$G$173,MATCH('BIR Data Entry'!B104,'Child Enrollment'!$B$2:$B$173,0))</f>
        <v>#N/A</v>
      </c>
      <c r="R104" s="1" t="e">
        <f>INDEX('Child Enrollment'!$H$2:$H$173,MATCH('BIR Data Entry'!B104,'Child Enrollment'!$B$2:$B$173,0))</f>
        <v>#N/A</v>
      </c>
      <c r="S104" s="343" t="str">
        <f t="shared" si="3"/>
        <v/>
      </c>
      <c r="T104" s="169">
        <f>IF(J104='Do Not Use'!$L$15,1,0)</f>
        <v>0</v>
      </c>
      <c r="U104" s="169">
        <f>IF(K104='Do Not Use'!$M$14,1,0)</f>
        <v>0</v>
      </c>
      <c r="V104" s="169">
        <f t="shared" si="4"/>
        <v>0</v>
      </c>
      <c r="W104" s="169">
        <f>IF(K104='Do Not Use'!$M$10,1,0)</f>
        <v>0</v>
      </c>
      <c r="X104" s="169">
        <f>IF(K104='Do Not Use'!$M$11,1,0)</f>
        <v>0</v>
      </c>
      <c r="Y104" s="169">
        <f t="shared" si="5"/>
        <v>0</v>
      </c>
      <c r="Z104" s="169">
        <f>IF(K104='Do Not Use'!$M$5,1,0)</f>
        <v>0</v>
      </c>
    </row>
    <row r="105" spans="1:26" x14ac:dyDescent="0.25">
      <c r="A105" s="4"/>
      <c r="B105" s="346"/>
      <c r="C105" s="242"/>
      <c r="D105" s="435"/>
      <c r="E105" s="15"/>
      <c r="F105" s="16"/>
      <c r="G105" s="16"/>
      <c r="H105" s="16"/>
      <c r="I105" s="16"/>
      <c r="J105" s="16"/>
      <c r="K105" s="377"/>
      <c r="L105" s="16"/>
      <c r="M105" s="1" t="e">
        <f>INDEX('Child Enrollment'!$C$2:$C$173,MATCH('BIR Data Entry'!B105,'Child Enrollment'!$B$2:$B$173,0))</f>
        <v>#N/A</v>
      </c>
      <c r="N105" s="1" t="e">
        <f>INDEX('Child Enrollment'!$D$2:$D$173,MATCH('BIR Data Entry'!B105,'Child Enrollment'!$B$2:$B$173,0))</f>
        <v>#N/A</v>
      </c>
      <c r="O105" s="1" t="e">
        <f>INDEX('Child Enrollment'!$E$2:$E$173,MATCH('BIR Data Entry'!B105,'Child Enrollment'!$B$2:$B$173,0))</f>
        <v>#N/A</v>
      </c>
      <c r="P105" s="1" t="e">
        <f>INDEX('Child Enrollment'!$F$2:$F$173,MATCH('BIR Data Entry'!B105,'Child Enrollment'!$B$2:$B$173,0))</f>
        <v>#N/A</v>
      </c>
      <c r="Q105" s="1" t="e">
        <f>INDEX('Child Enrollment'!$G$2:$G$173,MATCH('BIR Data Entry'!B105,'Child Enrollment'!$B$2:$B$173,0))</f>
        <v>#N/A</v>
      </c>
      <c r="R105" s="1" t="e">
        <f>INDEX('Child Enrollment'!$H$2:$H$173,MATCH('BIR Data Entry'!B105,'Child Enrollment'!$B$2:$B$173,0))</f>
        <v>#N/A</v>
      </c>
      <c r="S105" s="343" t="str">
        <f t="shared" si="3"/>
        <v/>
      </c>
      <c r="T105" s="169">
        <f>IF(J105='Do Not Use'!$L$15,1,0)</f>
        <v>0</v>
      </c>
      <c r="U105" s="169">
        <f>IF(K105='Do Not Use'!$M$14,1,0)</f>
        <v>0</v>
      </c>
      <c r="V105" s="169">
        <f t="shared" si="4"/>
        <v>0</v>
      </c>
      <c r="W105" s="169">
        <f>IF(K105='Do Not Use'!$M$10,1,0)</f>
        <v>0</v>
      </c>
      <c r="X105" s="169">
        <f>IF(K105='Do Not Use'!$M$11,1,0)</f>
        <v>0</v>
      </c>
      <c r="Y105" s="169">
        <f t="shared" si="5"/>
        <v>0</v>
      </c>
      <c r="Z105" s="169">
        <f>IF(K105='Do Not Use'!$M$5,1,0)</f>
        <v>0</v>
      </c>
    </row>
    <row r="106" spans="1:26" x14ac:dyDescent="0.25">
      <c r="A106" s="4"/>
      <c r="B106" s="346"/>
      <c r="C106" s="242"/>
      <c r="D106" s="435"/>
      <c r="E106" s="15"/>
      <c r="F106" s="16"/>
      <c r="G106" s="16"/>
      <c r="H106" s="16"/>
      <c r="I106" s="16"/>
      <c r="J106" s="16"/>
      <c r="K106" s="377"/>
      <c r="L106" s="16"/>
      <c r="M106" s="1" t="e">
        <f>INDEX('Child Enrollment'!$C$2:$C$173,MATCH('BIR Data Entry'!B106,'Child Enrollment'!$B$2:$B$173,0))</f>
        <v>#N/A</v>
      </c>
      <c r="N106" s="1" t="e">
        <f>INDEX('Child Enrollment'!$D$2:$D$173,MATCH('BIR Data Entry'!B106,'Child Enrollment'!$B$2:$B$173,0))</f>
        <v>#N/A</v>
      </c>
      <c r="O106" s="1" t="e">
        <f>INDEX('Child Enrollment'!$E$2:$E$173,MATCH('BIR Data Entry'!B106,'Child Enrollment'!$B$2:$B$173,0))</f>
        <v>#N/A</v>
      </c>
      <c r="P106" s="1" t="e">
        <f>INDEX('Child Enrollment'!$F$2:$F$173,MATCH('BIR Data Entry'!B106,'Child Enrollment'!$B$2:$B$173,0))</f>
        <v>#N/A</v>
      </c>
      <c r="Q106" s="1" t="e">
        <f>INDEX('Child Enrollment'!$G$2:$G$173,MATCH('BIR Data Entry'!B106,'Child Enrollment'!$B$2:$B$173,0))</f>
        <v>#N/A</v>
      </c>
      <c r="R106" s="1" t="e">
        <f>INDEX('Child Enrollment'!$H$2:$H$173,MATCH('BIR Data Entry'!B106,'Child Enrollment'!$B$2:$B$173,0))</f>
        <v>#N/A</v>
      </c>
      <c r="S106" s="343" t="str">
        <f t="shared" si="3"/>
        <v/>
      </c>
      <c r="T106" s="169">
        <f>IF(J106='Do Not Use'!$L$15,1,0)</f>
        <v>0</v>
      </c>
      <c r="U106" s="169">
        <f>IF(K106='Do Not Use'!$M$14,1,0)</f>
        <v>0</v>
      </c>
      <c r="V106" s="169">
        <f t="shared" si="4"/>
        <v>0</v>
      </c>
      <c r="W106" s="169">
        <f>IF(K106='Do Not Use'!$M$10,1,0)</f>
        <v>0</v>
      </c>
      <c r="X106" s="169">
        <f>IF(K106='Do Not Use'!$M$11,1,0)</f>
        <v>0</v>
      </c>
      <c r="Y106" s="169">
        <f t="shared" si="5"/>
        <v>0</v>
      </c>
      <c r="Z106" s="169">
        <f>IF(K106='Do Not Use'!$M$5,1,0)</f>
        <v>0</v>
      </c>
    </row>
    <row r="107" spans="1:26" x14ac:dyDescent="0.25">
      <c r="A107" s="4"/>
      <c r="B107" s="346"/>
      <c r="C107" s="242"/>
      <c r="D107" s="435"/>
      <c r="E107" s="15"/>
      <c r="F107" s="16"/>
      <c r="G107" s="16"/>
      <c r="H107" s="16"/>
      <c r="I107" s="16"/>
      <c r="J107" s="16"/>
      <c r="K107" s="377"/>
      <c r="L107" s="16"/>
      <c r="M107" s="1" t="e">
        <f>INDEX('Child Enrollment'!$C$2:$C$173,MATCH('BIR Data Entry'!B107,'Child Enrollment'!$B$2:$B$173,0))</f>
        <v>#N/A</v>
      </c>
      <c r="N107" s="1" t="e">
        <f>INDEX('Child Enrollment'!$D$2:$D$173,MATCH('BIR Data Entry'!B107,'Child Enrollment'!$B$2:$B$173,0))</f>
        <v>#N/A</v>
      </c>
      <c r="O107" s="1" t="e">
        <f>INDEX('Child Enrollment'!$E$2:$E$173,MATCH('BIR Data Entry'!B107,'Child Enrollment'!$B$2:$B$173,0))</f>
        <v>#N/A</v>
      </c>
      <c r="P107" s="1" t="e">
        <f>INDEX('Child Enrollment'!$F$2:$F$173,MATCH('BIR Data Entry'!B107,'Child Enrollment'!$B$2:$B$173,0))</f>
        <v>#N/A</v>
      </c>
      <c r="Q107" s="1" t="e">
        <f>INDEX('Child Enrollment'!$G$2:$G$173,MATCH('BIR Data Entry'!B107,'Child Enrollment'!$B$2:$B$173,0))</f>
        <v>#N/A</v>
      </c>
      <c r="R107" s="1" t="e">
        <f>INDEX('Child Enrollment'!$H$2:$H$173,MATCH('BIR Data Entry'!B107,'Child Enrollment'!$B$2:$B$173,0))</f>
        <v>#N/A</v>
      </c>
      <c r="S107" s="343" t="str">
        <f t="shared" si="3"/>
        <v/>
      </c>
      <c r="T107" s="169">
        <f>IF(J107='Do Not Use'!$L$15,1,0)</f>
        <v>0</v>
      </c>
      <c r="U107" s="169">
        <f>IF(K107='Do Not Use'!$M$14,1,0)</f>
        <v>0</v>
      </c>
      <c r="V107" s="169">
        <f t="shared" si="4"/>
        <v>0</v>
      </c>
      <c r="W107" s="169">
        <f>IF(K107='Do Not Use'!$M$10,1,0)</f>
        <v>0</v>
      </c>
      <c r="X107" s="169">
        <f>IF(K107='Do Not Use'!$M$11,1,0)</f>
        <v>0</v>
      </c>
      <c r="Y107" s="169">
        <f t="shared" si="5"/>
        <v>0</v>
      </c>
      <c r="Z107" s="169">
        <f>IF(K107='Do Not Use'!$M$5,1,0)</f>
        <v>0</v>
      </c>
    </row>
    <row r="108" spans="1:26" x14ac:dyDescent="0.25">
      <c r="A108" s="4"/>
      <c r="B108" s="346"/>
      <c r="C108" s="242"/>
      <c r="D108" s="435"/>
      <c r="E108" s="15"/>
      <c r="F108" s="16"/>
      <c r="G108" s="16"/>
      <c r="H108" s="16"/>
      <c r="I108" s="16"/>
      <c r="J108" s="16"/>
      <c r="K108" s="377"/>
      <c r="L108" s="16"/>
      <c r="M108" s="1" t="e">
        <f>INDEX('Child Enrollment'!$C$2:$C$173,MATCH('BIR Data Entry'!B108,'Child Enrollment'!$B$2:$B$173,0))</f>
        <v>#N/A</v>
      </c>
      <c r="N108" s="1" t="e">
        <f>INDEX('Child Enrollment'!$D$2:$D$173,MATCH('BIR Data Entry'!B108,'Child Enrollment'!$B$2:$B$173,0))</f>
        <v>#N/A</v>
      </c>
      <c r="O108" s="1" t="e">
        <f>INDEX('Child Enrollment'!$E$2:$E$173,MATCH('BIR Data Entry'!B108,'Child Enrollment'!$B$2:$B$173,0))</f>
        <v>#N/A</v>
      </c>
      <c r="P108" s="1" t="e">
        <f>INDEX('Child Enrollment'!$F$2:$F$173,MATCH('BIR Data Entry'!B108,'Child Enrollment'!$B$2:$B$173,0))</f>
        <v>#N/A</v>
      </c>
      <c r="Q108" s="1" t="e">
        <f>INDEX('Child Enrollment'!$G$2:$G$173,MATCH('BIR Data Entry'!B108,'Child Enrollment'!$B$2:$B$173,0))</f>
        <v>#N/A</v>
      </c>
      <c r="R108" s="1" t="e">
        <f>INDEX('Child Enrollment'!$H$2:$H$173,MATCH('BIR Data Entry'!B108,'Child Enrollment'!$B$2:$B$173,0))</f>
        <v>#N/A</v>
      </c>
      <c r="S108" s="343" t="str">
        <f t="shared" si="3"/>
        <v/>
      </c>
      <c r="T108" s="169">
        <f>IF(J108='Do Not Use'!$L$15,1,0)</f>
        <v>0</v>
      </c>
      <c r="U108" s="169">
        <f>IF(K108='Do Not Use'!$M$14,1,0)</f>
        <v>0</v>
      </c>
      <c r="V108" s="169">
        <f t="shared" si="4"/>
        <v>0</v>
      </c>
      <c r="W108" s="169">
        <f>IF(K108='Do Not Use'!$M$10,1,0)</f>
        <v>0</v>
      </c>
      <c r="X108" s="169">
        <f>IF(K108='Do Not Use'!$M$11,1,0)</f>
        <v>0</v>
      </c>
      <c r="Y108" s="169">
        <f t="shared" si="5"/>
        <v>0</v>
      </c>
      <c r="Z108" s="169">
        <f>IF(K108='Do Not Use'!$M$5,1,0)</f>
        <v>0</v>
      </c>
    </row>
    <row r="109" spans="1:26" x14ac:dyDescent="0.25">
      <c r="A109" s="4"/>
      <c r="B109" s="346"/>
      <c r="C109" s="242"/>
      <c r="D109" s="435"/>
      <c r="E109" s="15"/>
      <c r="F109" s="16"/>
      <c r="G109" s="16"/>
      <c r="H109" s="16"/>
      <c r="I109" s="16"/>
      <c r="J109" s="16"/>
      <c r="K109" s="377"/>
      <c r="L109" s="16"/>
      <c r="M109" s="1" t="e">
        <f>INDEX('Child Enrollment'!$C$2:$C$173,MATCH('BIR Data Entry'!B109,'Child Enrollment'!$B$2:$B$173,0))</f>
        <v>#N/A</v>
      </c>
      <c r="N109" s="1" t="e">
        <f>INDEX('Child Enrollment'!$D$2:$D$173,MATCH('BIR Data Entry'!B109,'Child Enrollment'!$B$2:$B$173,0))</f>
        <v>#N/A</v>
      </c>
      <c r="O109" s="1" t="e">
        <f>INDEX('Child Enrollment'!$E$2:$E$173,MATCH('BIR Data Entry'!B109,'Child Enrollment'!$B$2:$B$173,0))</f>
        <v>#N/A</v>
      </c>
      <c r="P109" s="1" t="e">
        <f>INDEX('Child Enrollment'!$F$2:$F$173,MATCH('BIR Data Entry'!B109,'Child Enrollment'!$B$2:$B$173,0))</f>
        <v>#N/A</v>
      </c>
      <c r="Q109" s="1" t="e">
        <f>INDEX('Child Enrollment'!$G$2:$G$173,MATCH('BIR Data Entry'!B109,'Child Enrollment'!$B$2:$B$173,0))</f>
        <v>#N/A</v>
      </c>
      <c r="R109" s="1" t="e">
        <f>INDEX('Child Enrollment'!$H$2:$H$173,MATCH('BIR Data Entry'!B109,'Child Enrollment'!$B$2:$B$173,0))</f>
        <v>#N/A</v>
      </c>
      <c r="S109" s="343" t="str">
        <f t="shared" si="3"/>
        <v/>
      </c>
      <c r="T109" s="169">
        <f>IF(J109='Do Not Use'!$L$15,1,0)</f>
        <v>0</v>
      </c>
      <c r="U109" s="169">
        <f>IF(K109='Do Not Use'!$M$14,1,0)</f>
        <v>0</v>
      </c>
      <c r="V109" s="169">
        <f t="shared" si="4"/>
        <v>0</v>
      </c>
      <c r="W109" s="169">
        <f>IF(K109='Do Not Use'!$M$10,1,0)</f>
        <v>0</v>
      </c>
      <c r="X109" s="169">
        <f>IF(K109='Do Not Use'!$M$11,1,0)</f>
        <v>0</v>
      </c>
      <c r="Y109" s="169">
        <f t="shared" si="5"/>
        <v>0</v>
      </c>
      <c r="Z109" s="169">
        <f>IF(K109='Do Not Use'!$M$5,1,0)</f>
        <v>0</v>
      </c>
    </row>
    <row r="110" spans="1:26" x14ac:dyDescent="0.25">
      <c r="A110" s="4"/>
      <c r="B110" s="346"/>
      <c r="C110" s="242"/>
      <c r="D110" s="435"/>
      <c r="E110" s="15"/>
      <c r="F110" s="16"/>
      <c r="G110" s="16"/>
      <c r="H110" s="16"/>
      <c r="I110" s="16"/>
      <c r="J110" s="16"/>
      <c r="K110" s="377"/>
      <c r="L110" s="16"/>
      <c r="M110" s="1" t="e">
        <f>INDEX('Child Enrollment'!$C$2:$C$173,MATCH('BIR Data Entry'!B110,'Child Enrollment'!$B$2:$B$173,0))</f>
        <v>#N/A</v>
      </c>
      <c r="N110" s="1" t="e">
        <f>INDEX('Child Enrollment'!$D$2:$D$173,MATCH('BIR Data Entry'!B110,'Child Enrollment'!$B$2:$B$173,0))</f>
        <v>#N/A</v>
      </c>
      <c r="O110" s="1" t="e">
        <f>INDEX('Child Enrollment'!$E$2:$E$173,MATCH('BIR Data Entry'!B110,'Child Enrollment'!$B$2:$B$173,0))</f>
        <v>#N/A</v>
      </c>
      <c r="P110" s="1" t="e">
        <f>INDEX('Child Enrollment'!$F$2:$F$173,MATCH('BIR Data Entry'!B110,'Child Enrollment'!$B$2:$B$173,0))</f>
        <v>#N/A</v>
      </c>
      <c r="Q110" s="1" t="e">
        <f>INDEX('Child Enrollment'!$G$2:$G$173,MATCH('BIR Data Entry'!B110,'Child Enrollment'!$B$2:$B$173,0))</f>
        <v>#N/A</v>
      </c>
      <c r="R110" s="1" t="e">
        <f>INDEX('Child Enrollment'!$H$2:$H$173,MATCH('BIR Data Entry'!B110,'Child Enrollment'!$B$2:$B$173,0))</f>
        <v>#N/A</v>
      </c>
      <c r="S110" s="343" t="str">
        <f t="shared" si="3"/>
        <v/>
      </c>
      <c r="T110" s="169">
        <f>IF(J110='Do Not Use'!$L$15,1,0)</f>
        <v>0</v>
      </c>
      <c r="U110" s="169">
        <f>IF(K110='Do Not Use'!$M$14,1,0)</f>
        <v>0</v>
      </c>
      <c r="V110" s="169">
        <f t="shared" si="4"/>
        <v>0</v>
      </c>
      <c r="W110" s="169">
        <f>IF(K110='Do Not Use'!$M$10,1,0)</f>
        <v>0</v>
      </c>
      <c r="X110" s="169">
        <f>IF(K110='Do Not Use'!$M$11,1,0)</f>
        <v>0</v>
      </c>
      <c r="Y110" s="169">
        <f t="shared" si="5"/>
        <v>0</v>
      </c>
      <c r="Z110" s="169">
        <f>IF(K110='Do Not Use'!$M$5,1,0)</f>
        <v>0</v>
      </c>
    </row>
    <row r="111" spans="1:26" x14ac:dyDescent="0.25">
      <c r="A111" s="4"/>
      <c r="B111" s="346"/>
      <c r="C111" s="242"/>
      <c r="D111" s="435"/>
      <c r="E111" s="15"/>
      <c r="F111" s="16"/>
      <c r="G111" s="16"/>
      <c r="H111" s="16"/>
      <c r="I111" s="16"/>
      <c r="J111" s="16"/>
      <c r="K111" s="377"/>
      <c r="L111" s="16"/>
      <c r="M111" s="1" t="e">
        <f>INDEX('Child Enrollment'!$C$2:$C$173,MATCH('BIR Data Entry'!B111,'Child Enrollment'!$B$2:$B$173,0))</f>
        <v>#N/A</v>
      </c>
      <c r="N111" s="1" t="e">
        <f>INDEX('Child Enrollment'!$D$2:$D$173,MATCH('BIR Data Entry'!B111,'Child Enrollment'!$B$2:$B$173,0))</f>
        <v>#N/A</v>
      </c>
      <c r="O111" s="1" t="e">
        <f>INDEX('Child Enrollment'!$E$2:$E$173,MATCH('BIR Data Entry'!B111,'Child Enrollment'!$B$2:$B$173,0))</f>
        <v>#N/A</v>
      </c>
      <c r="P111" s="1" t="e">
        <f>INDEX('Child Enrollment'!$F$2:$F$173,MATCH('BIR Data Entry'!B111,'Child Enrollment'!$B$2:$B$173,0))</f>
        <v>#N/A</v>
      </c>
      <c r="Q111" s="1" t="e">
        <f>INDEX('Child Enrollment'!$G$2:$G$173,MATCH('BIR Data Entry'!B111,'Child Enrollment'!$B$2:$B$173,0))</f>
        <v>#N/A</v>
      </c>
      <c r="R111" s="1" t="e">
        <f>INDEX('Child Enrollment'!$H$2:$H$173,MATCH('BIR Data Entry'!B111,'Child Enrollment'!$B$2:$B$173,0))</f>
        <v>#N/A</v>
      </c>
      <c r="S111" s="343" t="str">
        <f t="shared" si="3"/>
        <v/>
      </c>
      <c r="T111" s="169">
        <f>IF(J111='Do Not Use'!$L$15,1,0)</f>
        <v>0</v>
      </c>
      <c r="U111" s="169">
        <f>IF(K111='Do Not Use'!$M$14,1,0)</f>
        <v>0</v>
      </c>
      <c r="V111" s="169">
        <f t="shared" si="4"/>
        <v>0</v>
      </c>
      <c r="W111" s="169">
        <f>IF(K111='Do Not Use'!$M$10,1,0)</f>
        <v>0</v>
      </c>
      <c r="X111" s="169">
        <f>IF(K111='Do Not Use'!$M$11,1,0)</f>
        <v>0</v>
      </c>
      <c r="Y111" s="169">
        <f t="shared" si="5"/>
        <v>0</v>
      </c>
      <c r="Z111" s="169">
        <f>IF(K111='Do Not Use'!$M$5,1,0)</f>
        <v>0</v>
      </c>
    </row>
    <row r="112" spans="1:26" x14ac:dyDescent="0.25">
      <c r="A112" s="4"/>
      <c r="B112" s="346"/>
      <c r="C112" s="242"/>
      <c r="D112" s="435"/>
      <c r="E112" s="15"/>
      <c r="F112" s="16"/>
      <c r="G112" s="16"/>
      <c r="H112" s="16"/>
      <c r="I112" s="16"/>
      <c r="J112" s="16"/>
      <c r="K112" s="377"/>
      <c r="L112" s="16"/>
      <c r="M112" s="1" t="e">
        <f>INDEX('Child Enrollment'!$C$2:$C$173,MATCH('BIR Data Entry'!B112,'Child Enrollment'!$B$2:$B$173,0))</f>
        <v>#N/A</v>
      </c>
      <c r="N112" s="1" t="e">
        <f>INDEX('Child Enrollment'!$D$2:$D$173,MATCH('BIR Data Entry'!B112,'Child Enrollment'!$B$2:$B$173,0))</f>
        <v>#N/A</v>
      </c>
      <c r="O112" s="1" t="e">
        <f>INDEX('Child Enrollment'!$E$2:$E$173,MATCH('BIR Data Entry'!B112,'Child Enrollment'!$B$2:$B$173,0))</f>
        <v>#N/A</v>
      </c>
      <c r="P112" s="1" t="e">
        <f>INDEX('Child Enrollment'!$F$2:$F$173,MATCH('BIR Data Entry'!B112,'Child Enrollment'!$B$2:$B$173,0))</f>
        <v>#N/A</v>
      </c>
      <c r="Q112" s="1" t="e">
        <f>INDEX('Child Enrollment'!$G$2:$G$173,MATCH('BIR Data Entry'!B112,'Child Enrollment'!$B$2:$B$173,0))</f>
        <v>#N/A</v>
      </c>
      <c r="R112" s="1" t="e">
        <f>INDEX('Child Enrollment'!$H$2:$H$173,MATCH('BIR Data Entry'!B112,'Child Enrollment'!$B$2:$B$173,0))</f>
        <v>#N/A</v>
      </c>
      <c r="S112" s="343" t="str">
        <f t="shared" si="3"/>
        <v/>
      </c>
      <c r="T112" s="169">
        <f>IF(J112='Do Not Use'!$L$15,1,0)</f>
        <v>0</v>
      </c>
      <c r="U112" s="169">
        <f>IF(K112='Do Not Use'!$M$14,1,0)</f>
        <v>0</v>
      </c>
      <c r="V112" s="169">
        <f t="shared" si="4"/>
        <v>0</v>
      </c>
      <c r="W112" s="169">
        <f>IF(K112='Do Not Use'!$M$10,1,0)</f>
        <v>0</v>
      </c>
      <c r="X112" s="169">
        <f>IF(K112='Do Not Use'!$M$11,1,0)</f>
        <v>0</v>
      </c>
      <c r="Y112" s="169">
        <f t="shared" si="5"/>
        <v>0</v>
      </c>
      <c r="Z112" s="169">
        <f>IF(K112='Do Not Use'!$M$5,1,0)</f>
        <v>0</v>
      </c>
    </row>
    <row r="113" spans="1:26" x14ac:dyDescent="0.25">
      <c r="A113" s="376"/>
      <c r="B113" s="346"/>
      <c r="C113" s="378"/>
      <c r="D113" s="434"/>
      <c r="E113" s="379"/>
      <c r="F113" s="377"/>
      <c r="G113" s="377"/>
      <c r="H113" s="377"/>
      <c r="I113" s="377"/>
      <c r="J113" s="377"/>
      <c r="K113" s="377"/>
      <c r="L113" s="16"/>
      <c r="M113" s="1" t="e">
        <f>INDEX('Child Enrollment'!$C$2:$C$173,MATCH('BIR Data Entry'!B113,'Child Enrollment'!$B$2:$B$173,0))</f>
        <v>#N/A</v>
      </c>
      <c r="N113" s="1" t="e">
        <f>INDEX('Child Enrollment'!$D$2:$D$173,MATCH('BIR Data Entry'!B113,'Child Enrollment'!$B$2:$B$173,0))</f>
        <v>#N/A</v>
      </c>
      <c r="O113" s="1" t="e">
        <f>INDEX('Child Enrollment'!$E$2:$E$173,MATCH('BIR Data Entry'!B113,'Child Enrollment'!$B$2:$B$173,0))</f>
        <v>#N/A</v>
      </c>
      <c r="P113" s="1" t="e">
        <f>INDEX('Child Enrollment'!$F$2:$F$173,MATCH('BIR Data Entry'!B113,'Child Enrollment'!$B$2:$B$173,0))</f>
        <v>#N/A</v>
      </c>
      <c r="Q113" s="1" t="e">
        <f>INDEX('Child Enrollment'!$G$2:$G$173,MATCH('BIR Data Entry'!B113,'Child Enrollment'!$B$2:$B$173,0))</f>
        <v>#N/A</v>
      </c>
      <c r="R113" s="1" t="e">
        <f>INDEX('Child Enrollment'!$H$2:$H$173,MATCH('BIR Data Entry'!B113,'Child Enrollment'!$B$2:$B$173,0))</f>
        <v>#N/A</v>
      </c>
      <c r="S113" s="343" t="str">
        <f t="shared" si="3"/>
        <v/>
      </c>
      <c r="T113" s="169">
        <f>IF(J113='Do Not Use'!$L$15,1,0)</f>
        <v>0</v>
      </c>
      <c r="U113" s="169">
        <f>IF(K113='Do Not Use'!$M$14,1,0)</f>
        <v>0</v>
      </c>
      <c r="V113" s="169">
        <f t="shared" si="4"/>
        <v>0</v>
      </c>
      <c r="W113" s="169">
        <f>IF(K113='Do Not Use'!$M$10,1,0)</f>
        <v>0</v>
      </c>
      <c r="X113" s="169">
        <f>IF(K113='Do Not Use'!$M$11,1,0)</f>
        <v>0</v>
      </c>
      <c r="Y113" s="169">
        <f t="shared" si="5"/>
        <v>0</v>
      </c>
      <c r="Z113" s="169">
        <f>IF(K113='Do Not Use'!$M$5,1,0)</f>
        <v>0</v>
      </c>
    </row>
    <row r="114" spans="1:26" x14ac:dyDescent="0.25">
      <c r="A114" s="376"/>
      <c r="B114" s="346"/>
      <c r="C114" s="378"/>
      <c r="D114" s="434"/>
      <c r="E114" s="379"/>
      <c r="F114" s="377"/>
      <c r="G114" s="377"/>
      <c r="H114" s="377"/>
      <c r="I114" s="377"/>
      <c r="J114" s="377"/>
      <c r="K114" s="377"/>
      <c r="L114" s="14"/>
      <c r="M114" s="1" t="e">
        <f>INDEX('Child Enrollment'!$C$2:$C$173,MATCH('BIR Data Entry'!B114,'Child Enrollment'!$B$2:$B$173,0))</f>
        <v>#N/A</v>
      </c>
      <c r="N114" s="1" t="e">
        <f>INDEX('Child Enrollment'!$D$2:$D$173,MATCH('BIR Data Entry'!B114,'Child Enrollment'!$B$2:$B$173,0))</f>
        <v>#N/A</v>
      </c>
      <c r="O114" s="1" t="e">
        <f>INDEX('Child Enrollment'!$E$2:$E$173,MATCH('BIR Data Entry'!B114,'Child Enrollment'!$B$2:$B$173,0))</f>
        <v>#N/A</v>
      </c>
      <c r="P114" s="1" t="e">
        <f>INDEX('Child Enrollment'!$F$2:$F$173,MATCH('BIR Data Entry'!B114,'Child Enrollment'!$B$2:$B$173,0))</f>
        <v>#N/A</v>
      </c>
      <c r="Q114" s="1" t="e">
        <f>INDEX('Child Enrollment'!$G$2:$G$173,MATCH('BIR Data Entry'!B114,'Child Enrollment'!$B$2:$B$173,0))</f>
        <v>#N/A</v>
      </c>
      <c r="R114" s="1" t="e">
        <f>INDEX('Child Enrollment'!$H$2:$H$173,MATCH('BIR Data Entry'!B114,'Child Enrollment'!$B$2:$B$173,0))</f>
        <v>#N/A</v>
      </c>
      <c r="S114" s="343" t="str">
        <f t="shared" si="3"/>
        <v/>
      </c>
      <c r="T114" s="169">
        <f>IF(J114='Do Not Use'!$L$15,1,0)</f>
        <v>0</v>
      </c>
      <c r="U114" s="169">
        <f>IF(K114='Do Not Use'!$M$14,1,0)</f>
        <v>0</v>
      </c>
      <c r="V114" s="169">
        <f t="shared" si="4"/>
        <v>0</v>
      </c>
      <c r="W114" s="169">
        <f>IF(K114='Do Not Use'!$M$10,1,0)</f>
        <v>0</v>
      </c>
      <c r="X114" s="169">
        <f>IF(K114='Do Not Use'!$M$11,1,0)</f>
        <v>0</v>
      </c>
      <c r="Y114" s="169">
        <f t="shared" si="5"/>
        <v>0</v>
      </c>
      <c r="Z114" s="169">
        <f>IF(K114='Do Not Use'!$M$5,1,0)</f>
        <v>0</v>
      </c>
    </row>
    <row r="115" spans="1:26" x14ac:dyDescent="0.25">
      <c r="A115" s="376"/>
      <c r="B115" s="346"/>
      <c r="C115" s="378"/>
      <c r="D115" s="434"/>
      <c r="E115" s="379"/>
      <c r="F115" s="377"/>
      <c r="G115" s="377"/>
      <c r="H115" s="377"/>
      <c r="I115" s="377"/>
      <c r="J115" s="377"/>
      <c r="K115" s="377"/>
      <c r="L115" s="377"/>
      <c r="M115" s="1" t="e">
        <f>INDEX('Child Enrollment'!$C$2:$C$173,MATCH('BIR Data Entry'!B115,'Child Enrollment'!$B$2:$B$173,0))</f>
        <v>#N/A</v>
      </c>
      <c r="N115" s="1" t="e">
        <f>INDEX('Child Enrollment'!$D$2:$D$173,MATCH('BIR Data Entry'!B115,'Child Enrollment'!$B$2:$B$173,0))</f>
        <v>#N/A</v>
      </c>
      <c r="O115" s="1" t="e">
        <f>INDEX('Child Enrollment'!$E$2:$E$173,MATCH('BIR Data Entry'!B115,'Child Enrollment'!$B$2:$B$173,0))</f>
        <v>#N/A</v>
      </c>
      <c r="P115" s="1" t="e">
        <f>INDEX('Child Enrollment'!$F$2:$F$173,MATCH('BIR Data Entry'!B115,'Child Enrollment'!$B$2:$B$173,0))</f>
        <v>#N/A</v>
      </c>
      <c r="Q115" s="1" t="e">
        <f>INDEX('Child Enrollment'!$G$2:$G$173,MATCH('BIR Data Entry'!B115,'Child Enrollment'!$B$2:$B$173,0))</f>
        <v>#N/A</v>
      </c>
      <c r="R115" s="1" t="e">
        <f>INDEX('Child Enrollment'!$H$2:$H$173,MATCH('BIR Data Entry'!B115,'Child Enrollment'!$B$2:$B$173,0))</f>
        <v>#N/A</v>
      </c>
      <c r="S115" s="343" t="str">
        <f t="shared" si="3"/>
        <v/>
      </c>
      <c r="T115" s="169">
        <f>IF(J115='Do Not Use'!$L$15,1,0)</f>
        <v>0</v>
      </c>
      <c r="U115" s="169">
        <f>IF(K115='Do Not Use'!$M$14,1,0)</f>
        <v>0</v>
      </c>
      <c r="V115" s="169">
        <f t="shared" si="4"/>
        <v>0</v>
      </c>
      <c r="W115" s="169">
        <f>IF(K115='Do Not Use'!$M$10,1,0)</f>
        <v>0</v>
      </c>
      <c r="X115" s="169">
        <f>IF(K115='Do Not Use'!$M$11,1,0)</f>
        <v>0</v>
      </c>
      <c r="Y115" s="169">
        <f t="shared" si="5"/>
        <v>0</v>
      </c>
      <c r="Z115" s="169">
        <f>IF(K115='Do Not Use'!$M$5,1,0)</f>
        <v>0</v>
      </c>
    </row>
    <row r="116" spans="1:26" x14ac:dyDescent="0.25">
      <c r="A116" s="4"/>
      <c r="B116" s="346"/>
      <c r="C116" s="242"/>
      <c r="D116" s="435"/>
      <c r="E116" s="15"/>
      <c r="F116" s="16"/>
      <c r="G116" s="16"/>
      <c r="H116" s="16"/>
      <c r="I116" s="16"/>
      <c r="J116" s="16"/>
      <c r="K116" s="377"/>
      <c r="L116" s="377"/>
      <c r="M116" s="1" t="e">
        <f>INDEX('Child Enrollment'!$C$2:$C$173,MATCH('BIR Data Entry'!B116,'Child Enrollment'!$B$2:$B$173,0))</f>
        <v>#N/A</v>
      </c>
      <c r="N116" s="1" t="e">
        <f>INDEX('Child Enrollment'!$D$2:$D$173,MATCH('BIR Data Entry'!B116,'Child Enrollment'!$B$2:$B$173,0))</f>
        <v>#N/A</v>
      </c>
      <c r="O116" s="1" t="e">
        <f>INDEX('Child Enrollment'!$E$2:$E$173,MATCH('BIR Data Entry'!B116,'Child Enrollment'!$B$2:$B$173,0))</f>
        <v>#N/A</v>
      </c>
      <c r="P116" s="1" t="e">
        <f>INDEX('Child Enrollment'!$F$2:$F$173,MATCH('BIR Data Entry'!B116,'Child Enrollment'!$B$2:$B$173,0))</f>
        <v>#N/A</v>
      </c>
      <c r="Q116" s="1" t="e">
        <f>INDEX('Child Enrollment'!$G$2:$G$173,MATCH('BIR Data Entry'!B116,'Child Enrollment'!$B$2:$B$173,0))</f>
        <v>#N/A</v>
      </c>
      <c r="R116" s="1" t="e">
        <f>INDEX('Child Enrollment'!$H$2:$H$173,MATCH('BIR Data Entry'!B116,'Child Enrollment'!$B$2:$B$173,0))</f>
        <v>#N/A</v>
      </c>
      <c r="S116" s="343" t="str">
        <f t="shared" si="3"/>
        <v/>
      </c>
      <c r="T116" s="169">
        <f>IF(J116='Do Not Use'!$L$15,1,0)</f>
        <v>0</v>
      </c>
      <c r="U116" s="169">
        <f>IF(K116='Do Not Use'!$M$14,1,0)</f>
        <v>0</v>
      </c>
      <c r="V116" s="169">
        <f t="shared" si="4"/>
        <v>0</v>
      </c>
      <c r="W116" s="169">
        <f>IF(K116='Do Not Use'!$M$10,1,0)</f>
        <v>0</v>
      </c>
      <c r="X116" s="169">
        <f>IF(K116='Do Not Use'!$M$11,1,0)</f>
        <v>0</v>
      </c>
      <c r="Y116" s="169">
        <f t="shared" si="5"/>
        <v>0</v>
      </c>
      <c r="Z116" s="169">
        <f>IF(K116='Do Not Use'!$M$5,1,0)</f>
        <v>0</v>
      </c>
    </row>
    <row r="117" spans="1:26" x14ac:dyDescent="0.25">
      <c r="A117" s="21"/>
      <c r="B117" s="346"/>
      <c r="C117" s="242"/>
      <c r="D117" s="436"/>
      <c r="E117" s="22"/>
      <c r="F117" s="14"/>
      <c r="G117" s="14"/>
      <c r="H117" s="14"/>
      <c r="I117" s="14"/>
      <c r="J117" s="14"/>
      <c r="K117" s="377"/>
      <c r="L117" s="377"/>
      <c r="M117" s="1" t="e">
        <f>INDEX('Child Enrollment'!$C$2:$C$173,MATCH('BIR Data Entry'!B117,'Child Enrollment'!$B$2:$B$173,0))</f>
        <v>#N/A</v>
      </c>
      <c r="N117" s="1" t="e">
        <f>INDEX('Child Enrollment'!$D$2:$D$173,MATCH('BIR Data Entry'!B117,'Child Enrollment'!$B$2:$B$173,0))</f>
        <v>#N/A</v>
      </c>
      <c r="O117" s="1" t="e">
        <f>INDEX('Child Enrollment'!$E$2:$E$173,MATCH('BIR Data Entry'!B117,'Child Enrollment'!$B$2:$B$173,0))</f>
        <v>#N/A</v>
      </c>
      <c r="P117" s="1" t="e">
        <f>INDEX('Child Enrollment'!$F$2:$F$173,MATCH('BIR Data Entry'!B117,'Child Enrollment'!$B$2:$B$173,0))</f>
        <v>#N/A</v>
      </c>
      <c r="Q117" s="1" t="e">
        <f>INDEX('Child Enrollment'!$G$2:$G$173,MATCH('BIR Data Entry'!B117,'Child Enrollment'!$B$2:$B$173,0))</f>
        <v>#N/A</v>
      </c>
      <c r="R117" s="1" t="e">
        <f>INDEX('Child Enrollment'!$H$2:$H$173,MATCH('BIR Data Entry'!B117,'Child Enrollment'!$B$2:$B$173,0))</f>
        <v>#N/A</v>
      </c>
      <c r="S117" s="343" t="str">
        <f t="shared" si="3"/>
        <v/>
      </c>
      <c r="T117" s="169">
        <f>IF(J117='Do Not Use'!$L$15,1,0)</f>
        <v>0</v>
      </c>
      <c r="U117" s="169">
        <f>IF(K117='Do Not Use'!$M$14,1,0)</f>
        <v>0</v>
      </c>
      <c r="V117" s="169">
        <f t="shared" si="4"/>
        <v>0</v>
      </c>
      <c r="W117" s="169">
        <f>IF(K117='Do Not Use'!$M$10,1,0)</f>
        <v>0</v>
      </c>
      <c r="X117" s="169">
        <f>IF(K117='Do Not Use'!$M$11,1,0)</f>
        <v>0</v>
      </c>
      <c r="Y117" s="169">
        <f t="shared" si="5"/>
        <v>0</v>
      </c>
      <c r="Z117" s="169">
        <f>IF(K117='Do Not Use'!$M$5,1,0)</f>
        <v>0</v>
      </c>
    </row>
    <row r="118" spans="1:26" x14ac:dyDescent="0.25">
      <c r="A118" s="376"/>
      <c r="B118" s="377"/>
      <c r="C118" s="378"/>
      <c r="D118" s="434"/>
      <c r="E118" s="379"/>
      <c r="F118" s="377"/>
      <c r="G118" s="377"/>
      <c r="H118" s="377"/>
      <c r="I118" s="377"/>
      <c r="J118" s="377"/>
      <c r="K118" s="377"/>
      <c r="L118" s="377"/>
      <c r="M118" s="1" t="e">
        <f>INDEX('Child Enrollment'!$C$2:$C$173,MATCH('BIR Data Entry'!B119,'Child Enrollment'!$B$2:$B$173,0))</f>
        <v>#N/A</v>
      </c>
      <c r="N118" s="1" t="e">
        <f>INDEX('Child Enrollment'!$D$2:$D$173,MATCH('BIR Data Entry'!B118,'Child Enrollment'!$B$2:$B$173,0))</f>
        <v>#N/A</v>
      </c>
      <c r="O118" s="1" t="e">
        <f>INDEX('Child Enrollment'!$E$2:$E$173,MATCH('BIR Data Entry'!B118,'Child Enrollment'!$B$2:$B$173,0))</f>
        <v>#N/A</v>
      </c>
      <c r="P118" s="1" t="e">
        <f>INDEX('Child Enrollment'!$F$2:$F$173,MATCH('BIR Data Entry'!B118,'Child Enrollment'!$B$2:$B$173,0))</f>
        <v>#N/A</v>
      </c>
      <c r="Q118" s="1" t="e">
        <f>INDEX('Child Enrollment'!$G$2:$G$173,MATCH('BIR Data Entry'!B118,'Child Enrollment'!$B$2:$B$173,0))</f>
        <v>#N/A</v>
      </c>
      <c r="R118" s="1" t="e">
        <f>INDEX('Child Enrollment'!$H$2:$H$173,MATCH('BIR Data Entry'!B118,'Child Enrollment'!$B$2:$B$173,0))</f>
        <v>#N/A</v>
      </c>
      <c r="S118" s="343" t="str">
        <f t="shared" si="3"/>
        <v/>
      </c>
      <c r="T118" s="169">
        <f>IF(J118='Do Not Use'!$L$15,1,0)</f>
        <v>0</v>
      </c>
      <c r="U118" s="169">
        <f>IF(K118='Do Not Use'!$M$14,1,0)</f>
        <v>0</v>
      </c>
      <c r="V118" s="169">
        <f t="shared" si="4"/>
        <v>0</v>
      </c>
      <c r="W118" s="169">
        <f>IF(K118='Do Not Use'!$M$10,1,0)</f>
        <v>0</v>
      </c>
      <c r="X118" s="169">
        <f>IF(K118='Do Not Use'!$M$11,1,0)</f>
        <v>0</v>
      </c>
      <c r="Y118" s="169">
        <f t="shared" si="5"/>
        <v>0</v>
      </c>
      <c r="Z118" s="169">
        <f>IF(K118='Do Not Use'!$M$5,1,0)</f>
        <v>0</v>
      </c>
    </row>
    <row r="119" spans="1:26" x14ac:dyDescent="0.25">
      <c r="A119" s="376"/>
      <c r="B119" s="346"/>
      <c r="C119" s="378"/>
      <c r="D119" s="434"/>
      <c r="E119" s="379"/>
      <c r="F119" s="377"/>
      <c r="G119" s="377"/>
      <c r="H119" s="377"/>
      <c r="I119" s="377"/>
      <c r="J119" s="377"/>
      <c r="K119" s="377"/>
      <c r="L119" s="377"/>
      <c r="M119" s="1" t="e">
        <f>INDEX('Child Enrollment'!$C$2:$C$173,MATCH('BIR Data Entry'!B120,'Child Enrollment'!$B$2:$B$173,0))</f>
        <v>#N/A</v>
      </c>
      <c r="N119" s="1" t="e">
        <f>INDEX('Child Enrollment'!$D$2:$D$173,MATCH('BIR Data Entry'!B119,'Child Enrollment'!$B$2:$B$173,0))</f>
        <v>#N/A</v>
      </c>
      <c r="O119" s="1" t="e">
        <f>INDEX('Child Enrollment'!$E$2:$E$173,MATCH('BIR Data Entry'!B119,'Child Enrollment'!$B$2:$B$173,0))</f>
        <v>#N/A</v>
      </c>
      <c r="P119" s="1" t="e">
        <f>INDEX('Child Enrollment'!$F$2:$F$173,MATCH('BIR Data Entry'!B119,'Child Enrollment'!$B$2:$B$173,0))</f>
        <v>#N/A</v>
      </c>
      <c r="Q119" s="1" t="e">
        <f>INDEX('Child Enrollment'!$G$2:$G$173,MATCH('BIR Data Entry'!B119,'Child Enrollment'!$B$2:$B$173,0))</f>
        <v>#N/A</v>
      </c>
      <c r="R119" s="1" t="e">
        <f>INDEX('Child Enrollment'!$H$2:$H$173,MATCH('BIR Data Entry'!B119,'Child Enrollment'!$B$2:$B$173,0))</f>
        <v>#N/A</v>
      </c>
      <c r="S119" s="343" t="str">
        <f t="shared" si="3"/>
        <v/>
      </c>
      <c r="T119" s="169">
        <f>IF(J119='Do Not Use'!$L$15,1,0)</f>
        <v>0</v>
      </c>
      <c r="U119" s="169">
        <f>IF(K119='Do Not Use'!$M$14,1,0)</f>
        <v>0</v>
      </c>
      <c r="V119" s="169">
        <f t="shared" si="4"/>
        <v>0</v>
      </c>
      <c r="W119" s="169">
        <f>IF(K119='Do Not Use'!$M$10,1,0)</f>
        <v>0</v>
      </c>
      <c r="X119" s="169">
        <f>IF(K119='Do Not Use'!$M$11,1,0)</f>
        <v>0</v>
      </c>
      <c r="Y119" s="169">
        <f t="shared" si="5"/>
        <v>0</v>
      </c>
      <c r="Z119" s="169">
        <f>IF(K119='Do Not Use'!$M$5,1,0)</f>
        <v>0</v>
      </c>
    </row>
    <row r="120" spans="1:26" x14ac:dyDescent="0.25">
      <c r="A120" s="376"/>
      <c r="B120" s="346"/>
      <c r="C120" s="378"/>
      <c r="D120" s="434"/>
      <c r="E120" s="379"/>
      <c r="F120" s="377"/>
      <c r="G120" s="377"/>
      <c r="H120" s="377"/>
      <c r="I120" s="377"/>
      <c r="J120" s="377"/>
      <c r="K120" s="377"/>
      <c r="L120" s="377"/>
      <c r="M120" s="1" t="e">
        <f>INDEX('Child Enrollment'!$C$2:$C$173,MATCH('BIR Data Entry'!B121,'Child Enrollment'!$B$2:$B$173,0))</f>
        <v>#N/A</v>
      </c>
      <c r="N120" s="1" t="e">
        <f>INDEX('Child Enrollment'!$D$2:$D$173,MATCH('BIR Data Entry'!B120,'Child Enrollment'!$B$2:$B$173,0))</f>
        <v>#N/A</v>
      </c>
      <c r="O120" s="1" t="e">
        <f>INDEX('Child Enrollment'!$E$2:$E$173,MATCH('BIR Data Entry'!B120,'Child Enrollment'!$B$2:$B$173,0))</f>
        <v>#N/A</v>
      </c>
      <c r="P120" s="1" t="e">
        <f>INDEX('Child Enrollment'!$F$2:$F$173,MATCH('BIR Data Entry'!B120,'Child Enrollment'!$B$2:$B$173,0))</f>
        <v>#N/A</v>
      </c>
      <c r="Q120" s="1" t="e">
        <f>INDEX('Child Enrollment'!$G$2:$G$173,MATCH('BIR Data Entry'!B120,'Child Enrollment'!$B$2:$B$173,0))</f>
        <v>#N/A</v>
      </c>
      <c r="R120" s="1" t="e">
        <f>INDEX('Child Enrollment'!$H$2:$H$173,MATCH('BIR Data Entry'!B120,'Child Enrollment'!$B$2:$B$173,0))</f>
        <v>#N/A</v>
      </c>
      <c r="S120" s="343" t="str">
        <f t="shared" si="3"/>
        <v/>
      </c>
      <c r="T120" s="169">
        <f>IF(J120='Do Not Use'!$L$15,1,0)</f>
        <v>0</v>
      </c>
      <c r="U120" s="169">
        <f>IF(K120='Do Not Use'!$M$14,1,0)</f>
        <v>0</v>
      </c>
      <c r="V120" s="169">
        <f t="shared" si="4"/>
        <v>0</v>
      </c>
      <c r="W120" s="169">
        <f>IF(K120='Do Not Use'!$M$10,1,0)</f>
        <v>0</v>
      </c>
      <c r="X120" s="169">
        <f>IF(K120='Do Not Use'!$M$11,1,0)</f>
        <v>0</v>
      </c>
      <c r="Y120" s="169">
        <f t="shared" si="5"/>
        <v>0</v>
      </c>
      <c r="Z120" s="169">
        <f>IF(K120='Do Not Use'!$M$5,1,0)</f>
        <v>0</v>
      </c>
    </row>
    <row r="121" spans="1:26" x14ac:dyDescent="0.25">
      <c r="A121" s="376"/>
      <c r="B121" s="346"/>
      <c r="C121" s="378"/>
      <c r="D121" s="434"/>
      <c r="E121" s="379"/>
      <c r="F121" s="377"/>
      <c r="G121" s="377"/>
      <c r="H121" s="377"/>
      <c r="I121" s="377"/>
      <c r="J121" s="377"/>
      <c r="K121" s="377"/>
      <c r="L121" s="377"/>
      <c r="M121" s="1" t="e">
        <f>INDEX('Child Enrollment'!$C$2:$C$173,MATCH('BIR Data Entry'!B122,'Child Enrollment'!$B$2:$B$173,0))</f>
        <v>#N/A</v>
      </c>
      <c r="N121" s="1" t="e">
        <f>INDEX('Child Enrollment'!$D$2:$D$173,MATCH('BIR Data Entry'!B121,'Child Enrollment'!$B$2:$B$173,0))</f>
        <v>#N/A</v>
      </c>
      <c r="O121" s="1" t="e">
        <f>INDEX('Child Enrollment'!$E$2:$E$173,MATCH('BIR Data Entry'!B121,'Child Enrollment'!$B$2:$B$173,0))</f>
        <v>#N/A</v>
      </c>
      <c r="P121" s="1" t="e">
        <f>INDEX('Child Enrollment'!$F$2:$F$173,MATCH('BIR Data Entry'!B121,'Child Enrollment'!$B$2:$B$173,0))</f>
        <v>#N/A</v>
      </c>
      <c r="Q121" s="1" t="e">
        <f>INDEX('Child Enrollment'!$G$2:$G$173,MATCH('BIR Data Entry'!B121,'Child Enrollment'!$B$2:$B$173,0))</f>
        <v>#N/A</v>
      </c>
      <c r="R121" s="1" t="e">
        <f>INDEX('Child Enrollment'!$H$2:$H$173,MATCH('BIR Data Entry'!B121,'Child Enrollment'!$B$2:$B$173,0))</f>
        <v>#N/A</v>
      </c>
      <c r="S121" s="343" t="str">
        <f t="shared" si="3"/>
        <v/>
      </c>
      <c r="T121" s="169">
        <f>IF(J121='Do Not Use'!$L$15,1,0)</f>
        <v>0</v>
      </c>
      <c r="U121" s="169">
        <f>IF(K121='Do Not Use'!$M$14,1,0)</f>
        <v>0</v>
      </c>
      <c r="V121" s="169">
        <f t="shared" si="4"/>
        <v>0</v>
      </c>
      <c r="W121" s="169">
        <f>IF(K121='Do Not Use'!$M$10,1,0)</f>
        <v>0</v>
      </c>
      <c r="X121" s="169">
        <f>IF(K121='Do Not Use'!$M$11,1,0)</f>
        <v>0</v>
      </c>
      <c r="Y121" s="169">
        <f t="shared" si="5"/>
        <v>0</v>
      </c>
      <c r="Z121" s="169">
        <f>IF(K121='Do Not Use'!$M$5,1,0)</f>
        <v>0</v>
      </c>
    </row>
    <row r="122" spans="1:26" x14ac:dyDescent="0.25">
      <c r="A122" s="376"/>
      <c r="B122" s="346"/>
      <c r="C122" s="378"/>
      <c r="D122" s="434"/>
      <c r="E122" s="379"/>
      <c r="F122" s="377"/>
      <c r="G122" s="377"/>
      <c r="H122" s="377"/>
      <c r="I122" s="377"/>
      <c r="J122" s="377"/>
      <c r="K122" s="377"/>
      <c r="L122" s="377"/>
      <c r="M122" s="1" t="e">
        <f>INDEX('Child Enrollment'!$C$2:$C$173,MATCH('BIR Data Entry'!B123,'Child Enrollment'!$B$2:$B$173,0))</f>
        <v>#N/A</v>
      </c>
      <c r="N122" s="1" t="e">
        <f>INDEX('Child Enrollment'!$D$2:$D$173,MATCH('BIR Data Entry'!B122,'Child Enrollment'!$B$2:$B$173,0))</f>
        <v>#N/A</v>
      </c>
      <c r="O122" s="1" t="e">
        <f>INDEX('Child Enrollment'!$E$2:$E$173,MATCH('BIR Data Entry'!B122,'Child Enrollment'!$B$2:$B$173,0))</f>
        <v>#N/A</v>
      </c>
      <c r="P122" s="1" t="e">
        <f>INDEX('Child Enrollment'!$F$2:$F$173,MATCH('BIR Data Entry'!B122,'Child Enrollment'!$B$2:$B$173,0))</f>
        <v>#N/A</v>
      </c>
      <c r="Q122" s="1" t="e">
        <f>INDEX('Child Enrollment'!$G$2:$G$173,MATCH('BIR Data Entry'!B122,'Child Enrollment'!$B$2:$B$173,0))</f>
        <v>#N/A</v>
      </c>
      <c r="R122" s="1" t="e">
        <f>INDEX('Child Enrollment'!$H$2:$H$173,MATCH('BIR Data Entry'!B122,'Child Enrollment'!$B$2:$B$173,0))</f>
        <v>#N/A</v>
      </c>
      <c r="S122" s="343" t="str">
        <f t="shared" si="3"/>
        <v/>
      </c>
      <c r="T122" s="169">
        <f>IF(J122='Do Not Use'!$L$15,1,0)</f>
        <v>0</v>
      </c>
      <c r="U122" s="169">
        <f>IF(K122='Do Not Use'!$M$14,1,0)</f>
        <v>0</v>
      </c>
      <c r="V122" s="169">
        <f t="shared" si="4"/>
        <v>0</v>
      </c>
      <c r="W122" s="169">
        <f>IF(K122='Do Not Use'!$M$10,1,0)</f>
        <v>0</v>
      </c>
      <c r="X122" s="169">
        <f>IF(K122='Do Not Use'!$M$11,1,0)</f>
        <v>0</v>
      </c>
      <c r="Y122" s="169">
        <f t="shared" si="5"/>
        <v>0</v>
      </c>
      <c r="Z122" s="169">
        <f>IF(K122='Do Not Use'!$M$5,1,0)</f>
        <v>0</v>
      </c>
    </row>
    <row r="123" spans="1:26" x14ac:dyDescent="0.25">
      <c r="A123" s="376"/>
      <c r="B123" s="346"/>
      <c r="C123" s="378"/>
      <c r="D123" s="434"/>
      <c r="E123" s="379"/>
      <c r="F123" s="377"/>
      <c r="G123" s="377"/>
      <c r="H123" s="377"/>
      <c r="I123" s="377"/>
      <c r="J123" s="377"/>
      <c r="K123" s="377"/>
      <c r="L123" s="377"/>
      <c r="M123" s="1" t="e">
        <f>INDEX('Child Enrollment'!$C$2:$C$173,MATCH('BIR Data Entry'!B124,'Child Enrollment'!$B$2:$B$173,0))</f>
        <v>#N/A</v>
      </c>
      <c r="N123" s="1" t="e">
        <f>INDEX('Child Enrollment'!$D$2:$D$173,MATCH('BIR Data Entry'!B123,'Child Enrollment'!$B$2:$B$173,0))</f>
        <v>#N/A</v>
      </c>
      <c r="O123" s="1" t="e">
        <f>INDEX('Child Enrollment'!$E$2:$E$173,MATCH('BIR Data Entry'!B123,'Child Enrollment'!$B$2:$B$173,0))</f>
        <v>#N/A</v>
      </c>
      <c r="P123" s="1" t="e">
        <f>INDEX('Child Enrollment'!$F$2:$F$173,MATCH('BIR Data Entry'!B123,'Child Enrollment'!$B$2:$B$173,0))</f>
        <v>#N/A</v>
      </c>
      <c r="Q123" s="1" t="e">
        <f>INDEX('Child Enrollment'!$G$2:$G$173,MATCH('BIR Data Entry'!B123,'Child Enrollment'!$B$2:$B$173,0))</f>
        <v>#N/A</v>
      </c>
      <c r="R123" s="1" t="e">
        <f>INDEX('Child Enrollment'!$H$2:$H$173,MATCH('BIR Data Entry'!B123,'Child Enrollment'!$B$2:$B$173,0))</f>
        <v>#N/A</v>
      </c>
      <c r="S123" s="343" t="str">
        <f t="shared" si="3"/>
        <v/>
      </c>
      <c r="T123" s="169">
        <f>IF(J123='Do Not Use'!$L$15,1,0)</f>
        <v>0</v>
      </c>
      <c r="U123" s="169">
        <f>IF(K123='Do Not Use'!$M$14,1,0)</f>
        <v>0</v>
      </c>
      <c r="V123" s="169">
        <f t="shared" si="4"/>
        <v>0</v>
      </c>
      <c r="W123" s="169">
        <f>IF(K123='Do Not Use'!$M$10,1,0)</f>
        <v>0</v>
      </c>
      <c r="X123" s="169">
        <f>IF(K123='Do Not Use'!$M$11,1,0)</f>
        <v>0</v>
      </c>
      <c r="Y123" s="169">
        <f t="shared" si="5"/>
        <v>0</v>
      </c>
      <c r="Z123" s="169">
        <f>IF(K123='Do Not Use'!$M$5,1,0)</f>
        <v>0</v>
      </c>
    </row>
    <row r="124" spans="1:26" x14ac:dyDescent="0.25">
      <c r="A124" s="376"/>
      <c r="B124" s="346"/>
      <c r="C124" s="378"/>
      <c r="D124" s="434"/>
      <c r="E124" s="379"/>
      <c r="F124" s="377"/>
      <c r="G124" s="377"/>
      <c r="H124" s="377"/>
      <c r="I124" s="377"/>
      <c r="J124" s="377"/>
      <c r="K124" s="377"/>
      <c r="L124" s="377"/>
      <c r="M124" s="1" t="e">
        <f>INDEX('Child Enrollment'!$C$2:$C$173,MATCH('BIR Data Entry'!B125,'Child Enrollment'!$B$2:$B$173,0))</f>
        <v>#N/A</v>
      </c>
      <c r="N124" s="1" t="e">
        <f>INDEX('Child Enrollment'!$D$2:$D$173,MATCH('BIR Data Entry'!B124,'Child Enrollment'!$B$2:$B$173,0))</f>
        <v>#N/A</v>
      </c>
      <c r="O124" s="1" t="e">
        <f>INDEX('Child Enrollment'!$E$2:$E$173,MATCH('BIR Data Entry'!B124,'Child Enrollment'!$B$2:$B$173,0))</f>
        <v>#N/A</v>
      </c>
      <c r="P124" s="1" t="e">
        <f>INDEX('Child Enrollment'!$F$2:$F$173,MATCH('BIR Data Entry'!B124,'Child Enrollment'!$B$2:$B$173,0))</f>
        <v>#N/A</v>
      </c>
      <c r="Q124" s="1" t="e">
        <f>INDEX('Child Enrollment'!$G$2:$G$173,MATCH('BIR Data Entry'!B124,'Child Enrollment'!$B$2:$B$173,0))</f>
        <v>#N/A</v>
      </c>
      <c r="R124" s="1" t="e">
        <f>INDEX('Child Enrollment'!$H$2:$H$173,MATCH('BIR Data Entry'!B124,'Child Enrollment'!$B$2:$B$173,0))</f>
        <v>#N/A</v>
      </c>
      <c r="S124" s="343" t="str">
        <f t="shared" si="3"/>
        <v/>
      </c>
      <c r="T124" s="169">
        <f>IF(J124='Do Not Use'!$L$15,1,0)</f>
        <v>0</v>
      </c>
      <c r="U124" s="169">
        <f>IF(K124='Do Not Use'!$M$14,1,0)</f>
        <v>0</v>
      </c>
      <c r="V124" s="169">
        <f t="shared" si="4"/>
        <v>0</v>
      </c>
      <c r="W124" s="169">
        <f>IF(K124='Do Not Use'!$M$10,1,0)</f>
        <v>0</v>
      </c>
      <c r="X124" s="169">
        <f>IF(K124='Do Not Use'!$M$11,1,0)</f>
        <v>0</v>
      </c>
      <c r="Y124" s="169">
        <f t="shared" si="5"/>
        <v>0</v>
      </c>
      <c r="Z124" s="169">
        <f>IF(K124='Do Not Use'!$M$5,1,0)</f>
        <v>0</v>
      </c>
    </row>
    <row r="125" spans="1:26" x14ac:dyDescent="0.25">
      <c r="A125" s="376"/>
      <c r="B125" s="346"/>
      <c r="C125" s="378"/>
      <c r="D125" s="434"/>
      <c r="E125" s="379"/>
      <c r="F125" s="377"/>
      <c r="G125" s="377"/>
      <c r="H125" s="377"/>
      <c r="I125" s="377"/>
      <c r="J125" s="377"/>
      <c r="K125" s="377"/>
      <c r="L125" s="377"/>
      <c r="M125" s="1" t="e">
        <f>INDEX('Child Enrollment'!$C$2:$C$173,MATCH('BIR Data Entry'!B126,'Child Enrollment'!$B$2:$B$173,0))</f>
        <v>#N/A</v>
      </c>
      <c r="N125" s="1" t="e">
        <f>INDEX('Child Enrollment'!$D$2:$D$173,MATCH('BIR Data Entry'!B125,'Child Enrollment'!$B$2:$B$173,0))</f>
        <v>#N/A</v>
      </c>
      <c r="O125" s="1" t="e">
        <f>INDEX('Child Enrollment'!$E$2:$E$173,MATCH('BIR Data Entry'!B125,'Child Enrollment'!$B$2:$B$173,0))</f>
        <v>#N/A</v>
      </c>
      <c r="P125" s="1" t="e">
        <f>INDEX('Child Enrollment'!$F$2:$F$173,MATCH('BIR Data Entry'!B125,'Child Enrollment'!$B$2:$B$173,0))</f>
        <v>#N/A</v>
      </c>
      <c r="Q125" s="1" t="e">
        <f>INDEX('Child Enrollment'!$G$2:$G$173,MATCH('BIR Data Entry'!B125,'Child Enrollment'!$B$2:$B$173,0))</f>
        <v>#N/A</v>
      </c>
      <c r="R125" s="1" t="e">
        <f>INDEX('Child Enrollment'!$H$2:$H$173,MATCH('BIR Data Entry'!B125,'Child Enrollment'!$B$2:$B$173,0))</f>
        <v>#N/A</v>
      </c>
      <c r="S125" s="343" t="str">
        <f t="shared" si="3"/>
        <v/>
      </c>
      <c r="T125" s="169">
        <f>IF(J125='Do Not Use'!$L$15,1,0)</f>
        <v>0</v>
      </c>
      <c r="U125" s="169">
        <f>IF(K125='Do Not Use'!$M$14,1,0)</f>
        <v>0</v>
      </c>
      <c r="V125" s="169">
        <f t="shared" si="4"/>
        <v>0</v>
      </c>
      <c r="W125" s="169">
        <f>IF(K125='Do Not Use'!$M$10,1,0)</f>
        <v>0</v>
      </c>
      <c r="X125" s="169">
        <f>IF(K125='Do Not Use'!$M$11,1,0)</f>
        <v>0</v>
      </c>
      <c r="Y125" s="169">
        <f t="shared" si="5"/>
        <v>0</v>
      </c>
      <c r="Z125" s="169">
        <f>IF(K125='Do Not Use'!$M$5,1,0)</f>
        <v>0</v>
      </c>
    </row>
    <row r="126" spans="1:26" x14ac:dyDescent="0.25">
      <c r="A126" s="376"/>
      <c r="B126" s="346"/>
      <c r="C126" s="378"/>
      <c r="D126" s="434"/>
      <c r="E126" s="379"/>
      <c r="F126" s="377"/>
      <c r="G126" s="377"/>
      <c r="H126" s="377"/>
      <c r="I126" s="377"/>
      <c r="J126" s="377"/>
      <c r="K126" s="377"/>
      <c r="L126" s="377"/>
      <c r="M126" s="1" t="e">
        <f>INDEX('Child Enrollment'!$C$2:$C$173,MATCH('BIR Data Entry'!B127,'Child Enrollment'!$B$2:$B$173,0))</f>
        <v>#N/A</v>
      </c>
      <c r="N126" s="1" t="e">
        <f>INDEX('Child Enrollment'!$D$2:$D$173,MATCH('BIR Data Entry'!B126,'Child Enrollment'!$B$2:$B$173,0))</f>
        <v>#N/A</v>
      </c>
      <c r="O126" s="1" t="e">
        <f>INDEX('Child Enrollment'!$E$2:$E$173,MATCH('BIR Data Entry'!B126,'Child Enrollment'!$B$2:$B$173,0))</f>
        <v>#N/A</v>
      </c>
      <c r="P126" s="1" t="e">
        <f>INDEX('Child Enrollment'!$F$2:$F$173,MATCH('BIR Data Entry'!B126,'Child Enrollment'!$B$2:$B$173,0))</f>
        <v>#N/A</v>
      </c>
      <c r="Q126" s="1" t="e">
        <f>INDEX('Child Enrollment'!$G$2:$G$173,MATCH('BIR Data Entry'!B126,'Child Enrollment'!$B$2:$B$173,0))</f>
        <v>#N/A</v>
      </c>
      <c r="R126" s="1" t="e">
        <f>INDEX('Child Enrollment'!$H$2:$H$173,MATCH('BIR Data Entry'!B126,'Child Enrollment'!$B$2:$B$173,0))</f>
        <v>#N/A</v>
      </c>
      <c r="S126" s="343" t="str">
        <f t="shared" si="3"/>
        <v/>
      </c>
      <c r="T126" s="169">
        <f>IF(J126='Do Not Use'!$L$15,1,0)</f>
        <v>0</v>
      </c>
      <c r="U126" s="169">
        <f>IF(K126='Do Not Use'!$M$14,1,0)</f>
        <v>0</v>
      </c>
      <c r="V126" s="169">
        <f t="shared" si="4"/>
        <v>0</v>
      </c>
      <c r="W126" s="169">
        <f>IF(K126='Do Not Use'!$M$10,1,0)</f>
        <v>0</v>
      </c>
      <c r="X126" s="169">
        <f>IF(K126='Do Not Use'!$M$11,1,0)</f>
        <v>0</v>
      </c>
      <c r="Y126" s="169">
        <f t="shared" si="5"/>
        <v>0</v>
      </c>
      <c r="Z126" s="169">
        <f>IF(K126='Do Not Use'!$M$5,1,0)</f>
        <v>0</v>
      </c>
    </row>
    <row r="127" spans="1:26" x14ac:dyDescent="0.25">
      <c r="A127" s="376"/>
      <c r="B127" s="346"/>
      <c r="C127" s="378"/>
      <c r="D127" s="434"/>
      <c r="E127" s="379"/>
      <c r="F127" s="377"/>
      <c r="G127" s="377"/>
      <c r="H127" s="377"/>
      <c r="I127" s="377"/>
      <c r="J127" s="377"/>
      <c r="K127" s="377"/>
      <c r="L127" s="377"/>
      <c r="M127" s="1" t="e">
        <f>INDEX('Child Enrollment'!$C$2:$C$173,MATCH('BIR Data Entry'!B128,'Child Enrollment'!$B$2:$B$173,0))</f>
        <v>#N/A</v>
      </c>
      <c r="N127" s="1" t="e">
        <f>INDEX('Child Enrollment'!$D$2:$D$173,MATCH('BIR Data Entry'!B127,'Child Enrollment'!$B$2:$B$173,0))</f>
        <v>#N/A</v>
      </c>
      <c r="O127" s="1" t="e">
        <f>INDEX('Child Enrollment'!$E$2:$E$173,MATCH('BIR Data Entry'!B127,'Child Enrollment'!$B$2:$B$173,0))</f>
        <v>#N/A</v>
      </c>
      <c r="P127" s="1" t="e">
        <f>INDEX('Child Enrollment'!$F$2:$F$173,MATCH('BIR Data Entry'!B127,'Child Enrollment'!$B$2:$B$173,0))</f>
        <v>#N/A</v>
      </c>
      <c r="Q127" s="1" t="e">
        <f>INDEX('Child Enrollment'!$G$2:$G$173,MATCH('BIR Data Entry'!B127,'Child Enrollment'!$B$2:$B$173,0))</f>
        <v>#N/A</v>
      </c>
      <c r="R127" s="1" t="e">
        <f>INDEX('Child Enrollment'!$H$2:$H$173,MATCH('BIR Data Entry'!B127,'Child Enrollment'!$B$2:$B$173,0))</f>
        <v>#N/A</v>
      </c>
      <c r="S127" s="343" t="str">
        <f t="shared" si="3"/>
        <v/>
      </c>
      <c r="T127" s="169">
        <f>IF(J127='Do Not Use'!$L$15,1,0)</f>
        <v>0</v>
      </c>
      <c r="U127" s="169">
        <f>IF(K127='Do Not Use'!$M$14,1,0)</f>
        <v>0</v>
      </c>
      <c r="V127" s="169">
        <f t="shared" si="4"/>
        <v>0</v>
      </c>
      <c r="W127" s="169">
        <f>IF(K127='Do Not Use'!$M$10,1,0)</f>
        <v>0</v>
      </c>
      <c r="X127" s="169">
        <f>IF(K127='Do Not Use'!$M$11,1,0)</f>
        <v>0</v>
      </c>
      <c r="Y127" s="169">
        <f t="shared" si="5"/>
        <v>0</v>
      </c>
      <c r="Z127" s="169">
        <f>IF(K127='Do Not Use'!$M$5,1,0)</f>
        <v>0</v>
      </c>
    </row>
    <row r="128" spans="1:26" x14ac:dyDescent="0.25">
      <c r="A128" s="376"/>
      <c r="B128" s="346"/>
      <c r="C128" s="378"/>
      <c r="D128" s="434"/>
      <c r="E128" s="379"/>
      <c r="F128" s="377"/>
      <c r="G128" s="377"/>
      <c r="H128" s="377"/>
      <c r="I128" s="377"/>
      <c r="J128" s="377"/>
      <c r="K128" s="377"/>
      <c r="L128" s="377"/>
      <c r="M128" s="1" t="e">
        <f>INDEX('Child Enrollment'!$C$2:$C$173,MATCH('BIR Data Entry'!B129,'Child Enrollment'!$B$2:$B$173,0))</f>
        <v>#N/A</v>
      </c>
      <c r="N128" s="1" t="e">
        <f>INDEX('Child Enrollment'!$D$2:$D$173,MATCH('BIR Data Entry'!B128,'Child Enrollment'!$B$2:$B$173,0))</f>
        <v>#N/A</v>
      </c>
      <c r="O128" s="1" t="e">
        <f>INDEX('Child Enrollment'!$E$2:$E$173,MATCH('BIR Data Entry'!B128,'Child Enrollment'!$B$2:$B$173,0))</f>
        <v>#N/A</v>
      </c>
      <c r="P128" s="1" t="e">
        <f>INDEX('Child Enrollment'!$F$2:$F$173,MATCH('BIR Data Entry'!B128,'Child Enrollment'!$B$2:$B$173,0))</f>
        <v>#N/A</v>
      </c>
      <c r="Q128" s="1" t="e">
        <f>INDEX('Child Enrollment'!$G$2:$G$173,MATCH('BIR Data Entry'!B128,'Child Enrollment'!$B$2:$B$173,0))</f>
        <v>#N/A</v>
      </c>
      <c r="R128" s="1" t="e">
        <f>INDEX('Child Enrollment'!$H$2:$H$173,MATCH('BIR Data Entry'!B128,'Child Enrollment'!$B$2:$B$173,0))</f>
        <v>#N/A</v>
      </c>
      <c r="S128" s="343" t="str">
        <f t="shared" si="3"/>
        <v/>
      </c>
      <c r="T128" s="169">
        <f>IF(J128='Do Not Use'!$L$15,1,0)</f>
        <v>0</v>
      </c>
      <c r="U128" s="169">
        <f>IF(K128='Do Not Use'!$M$14,1,0)</f>
        <v>0</v>
      </c>
      <c r="V128" s="169">
        <f t="shared" si="4"/>
        <v>0</v>
      </c>
      <c r="W128" s="169">
        <f>IF(K128='Do Not Use'!$M$10,1,0)</f>
        <v>0</v>
      </c>
      <c r="X128" s="169">
        <f>IF(K128='Do Not Use'!$M$11,1,0)</f>
        <v>0</v>
      </c>
      <c r="Y128" s="169">
        <f t="shared" si="5"/>
        <v>0</v>
      </c>
      <c r="Z128" s="169">
        <f>IF(K128='Do Not Use'!$M$5,1,0)</f>
        <v>0</v>
      </c>
    </row>
    <row r="129" spans="1:26" x14ac:dyDescent="0.25">
      <c r="A129" s="376"/>
      <c r="B129" s="346"/>
      <c r="C129" s="378"/>
      <c r="D129" s="434"/>
      <c r="E129" s="379"/>
      <c r="F129" s="377"/>
      <c r="G129" s="377"/>
      <c r="H129" s="377"/>
      <c r="I129" s="377"/>
      <c r="J129" s="377"/>
      <c r="K129" s="377"/>
      <c r="L129" s="377"/>
      <c r="M129" s="1" t="e">
        <f>INDEX('Child Enrollment'!$C$2:$C$173,MATCH('BIR Data Entry'!B130,'Child Enrollment'!$B$2:$B$173,0))</f>
        <v>#N/A</v>
      </c>
      <c r="N129" s="1" t="e">
        <f>INDEX('Child Enrollment'!$D$2:$D$173,MATCH('BIR Data Entry'!B129,'Child Enrollment'!$B$2:$B$173,0))</f>
        <v>#N/A</v>
      </c>
      <c r="O129" s="1" t="e">
        <f>INDEX('Child Enrollment'!$E$2:$E$173,MATCH('BIR Data Entry'!B129,'Child Enrollment'!$B$2:$B$173,0))</f>
        <v>#N/A</v>
      </c>
      <c r="P129" s="1" t="e">
        <f>INDEX('Child Enrollment'!$F$2:$F$173,MATCH('BIR Data Entry'!B129,'Child Enrollment'!$B$2:$B$173,0))</f>
        <v>#N/A</v>
      </c>
      <c r="Q129" s="1" t="e">
        <f>INDEX('Child Enrollment'!$G$2:$G$173,MATCH('BIR Data Entry'!B129,'Child Enrollment'!$B$2:$B$173,0))</f>
        <v>#N/A</v>
      </c>
      <c r="R129" s="1" t="e">
        <f>INDEX('Child Enrollment'!$H$2:$H$173,MATCH('BIR Data Entry'!B129,'Child Enrollment'!$B$2:$B$173,0))</f>
        <v>#N/A</v>
      </c>
      <c r="S129" s="343" t="str">
        <f t="shared" si="3"/>
        <v/>
      </c>
      <c r="T129" s="169">
        <f>IF(J129='Do Not Use'!$L$15,1,0)</f>
        <v>0</v>
      </c>
      <c r="U129" s="169">
        <f>IF(K129='Do Not Use'!$M$14,1,0)</f>
        <v>0</v>
      </c>
      <c r="V129" s="169">
        <f t="shared" si="4"/>
        <v>0</v>
      </c>
      <c r="W129" s="169">
        <f>IF(K129='Do Not Use'!$M$10,1,0)</f>
        <v>0</v>
      </c>
      <c r="X129" s="169">
        <f>IF(K129='Do Not Use'!$M$11,1,0)</f>
        <v>0</v>
      </c>
      <c r="Y129" s="169">
        <f t="shared" si="5"/>
        <v>0</v>
      </c>
      <c r="Z129" s="169">
        <f>IF(K129='Do Not Use'!$M$5,1,0)</f>
        <v>0</v>
      </c>
    </row>
    <row r="130" spans="1:26" x14ac:dyDescent="0.25">
      <c r="A130" s="376"/>
      <c r="B130" s="346"/>
      <c r="C130" s="378"/>
      <c r="D130" s="434"/>
      <c r="E130" s="379"/>
      <c r="F130" s="377"/>
      <c r="G130" s="377"/>
      <c r="H130" s="377"/>
      <c r="I130" s="377"/>
      <c r="J130" s="377"/>
      <c r="K130" s="377"/>
      <c r="L130" s="377"/>
      <c r="M130" s="1" t="e">
        <f>INDEX('Child Enrollment'!$C$2:$C$173,MATCH('BIR Data Entry'!B131,'Child Enrollment'!$B$2:$B$173,0))</f>
        <v>#N/A</v>
      </c>
      <c r="N130" s="1" t="e">
        <f>INDEX('Child Enrollment'!$D$2:$D$173,MATCH('BIR Data Entry'!B130,'Child Enrollment'!$B$2:$B$173,0))</f>
        <v>#N/A</v>
      </c>
      <c r="O130" s="1" t="e">
        <f>INDEX('Child Enrollment'!$E$2:$E$173,MATCH('BIR Data Entry'!B130,'Child Enrollment'!$B$2:$B$173,0))</f>
        <v>#N/A</v>
      </c>
      <c r="P130" s="1" t="e">
        <f>INDEX('Child Enrollment'!$F$2:$F$173,MATCH('BIR Data Entry'!B130,'Child Enrollment'!$B$2:$B$173,0))</f>
        <v>#N/A</v>
      </c>
      <c r="Q130" s="1" t="e">
        <f>INDEX('Child Enrollment'!$G$2:$G$173,MATCH('BIR Data Entry'!B130,'Child Enrollment'!$B$2:$B$173,0))</f>
        <v>#N/A</v>
      </c>
      <c r="R130" s="1" t="e">
        <f>INDEX('Child Enrollment'!$H$2:$H$173,MATCH('BIR Data Entry'!B130,'Child Enrollment'!$B$2:$B$173,0))</f>
        <v>#N/A</v>
      </c>
      <c r="S130" s="343" t="str">
        <f t="shared" si="3"/>
        <v/>
      </c>
      <c r="T130" s="169">
        <f>IF(J130='Do Not Use'!$L$15,1,0)</f>
        <v>0</v>
      </c>
      <c r="U130" s="169">
        <f>IF(K130='Do Not Use'!$M$14,1,0)</f>
        <v>0</v>
      </c>
      <c r="V130" s="169">
        <f t="shared" si="4"/>
        <v>0</v>
      </c>
      <c r="W130" s="169">
        <f>IF(K130='Do Not Use'!$M$10,1,0)</f>
        <v>0</v>
      </c>
      <c r="X130" s="169">
        <f>IF(K130='Do Not Use'!$M$11,1,0)</f>
        <v>0</v>
      </c>
      <c r="Y130" s="169">
        <f t="shared" si="5"/>
        <v>0</v>
      </c>
      <c r="Z130" s="169">
        <f>IF(K130='Do Not Use'!$M$5,1,0)</f>
        <v>0</v>
      </c>
    </row>
    <row r="131" spans="1:26" x14ac:dyDescent="0.25">
      <c r="A131" s="376"/>
      <c r="B131" s="346"/>
      <c r="C131" s="378"/>
      <c r="D131" s="434"/>
      <c r="E131" s="379"/>
      <c r="F131" s="377"/>
      <c r="G131" s="377"/>
      <c r="H131" s="377"/>
      <c r="I131" s="377"/>
      <c r="J131" s="377"/>
      <c r="K131" s="377"/>
      <c r="L131" s="377"/>
      <c r="M131" s="1" t="e">
        <f>INDEX('Child Enrollment'!$C$2:$C$173,MATCH('BIR Data Entry'!B132,'Child Enrollment'!$B$2:$B$173,0))</f>
        <v>#N/A</v>
      </c>
      <c r="N131" s="1" t="e">
        <f>INDEX('Child Enrollment'!$D$2:$D$173,MATCH('BIR Data Entry'!B131,'Child Enrollment'!$B$2:$B$173,0))</f>
        <v>#N/A</v>
      </c>
      <c r="O131" s="1" t="e">
        <f>INDEX('Child Enrollment'!$E$2:$E$173,MATCH('BIR Data Entry'!B131,'Child Enrollment'!$B$2:$B$173,0))</f>
        <v>#N/A</v>
      </c>
      <c r="P131" s="1" t="e">
        <f>INDEX('Child Enrollment'!$F$2:$F$173,MATCH('BIR Data Entry'!B131,'Child Enrollment'!$B$2:$B$173,0))</f>
        <v>#N/A</v>
      </c>
      <c r="Q131" s="1" t="e">
        <f>INDEX('Child Enrollment'!$G$2:$G$173,MATCH('BIR Data Entry'!B131,'Child Enrollment'!$B$2:$B$173,0))</f>
        <v>#N/A</v>
      </c>
      <c r="R131" s="1" t="e">
        <f>INDEX('Child Enrollment'!$H$2:$H$173,MATCH('BIR Data Entry'!B131,'Child Enrollment'!$B$2:$B$173,0))</f>
        <v>#N/A</v>
      </c>
      <c r="S131" s="343" t="str">
        <f t="shared" ref="S131:S194" si="6">IF(E131&gt;0,MROUND(E131,"0:30"),"")</f>
        <v/>
      </c>
      <c r="T131" s="169">
        <f>IF(J131='Do Not Use'!$L$15,1,0)</f>
        <v>0</v>
      </c>
      <c r="U131" s="169">
        <f>IF(K131='Do Not Use'!$M$14,1,0)</f>
        <v>0</v>
      </c>
      <c r="V131" s="169">
        <f t="shared" ref="V131:V194" si="7">SUM(T131:U131)</f>
        <v>0</v>
      </c>
      <c r="W131" s="169">
        <f>IF(K131='Do Not Use'!$M$10,1,0)</f>
        <v>0</v>
      </c>
      <c r="X131" s="169">
        <f>IF(K131='Do Not Use'!$M$11,1,0)</f>
        <v>0</v>
      </c>
      <c r="Y131" s="169">
        <f t="shared" ref="Y131:Y194" si="8">SUM(W131:X131)</f>
        <v>0</v>
      </c>
      <c r="Z131" s="169">
        <f>IF(K131='Do Not Use'!$M$5,1,0)</f>
        <v>0</v>
      </c>
    </row>
    <row r="132" spans="1:26" x14ac:dyDescent="0.25">
      <c r="A132" s="376"/>
      <c r="B132" s="346"/>
      <c r="C132" s="378"/>
      <c r="D132" s="434"/>
      <c r="E132" s="379"/>
      <c r="F132" s="377"/>
      <c r="G132" s="377"/>
      <c r="H132" s="377"/>
      <c r="I132" s="377"/>
      <c r="J132" s="377"/>
      <c r="K132" s="377"/>
      <c r="L132" s="377"/>
      <c r="M132" s="1" t="e">
        <f>INDEX('Child Enrollment'!$C$2:$C$173,MATCH('BIR Data Entry'!B133,'Child Enrollment'!$B$2:$B$173,0))</f>
        <v>#N/A</v>
      </c>
      <c r="N132" s="1" t="e">
        <f>INDEX('Child Enrollment'!$D$2:$D$173,MATCH('BIR Data Entry'!B132,'Child Enrollment'!$B$2:$B$173,0))</f>
        <v>#N/A</v>
      </c>
      <c r="O132" s="1" t="e">
        <f>INDEX('Child Enrollment'!$E$2:$E$173,MATCH('BIR Data Entry'!B132,'Child Enrollment'!$B$2:$B$173,0))</f>
        <v>#N/A</v>
      </c>
      <c r="P132" s="1" t="e">
        <f>INDEX('Child Enrollment'!$F$2:$F$173,MATCH('BIR Data Entry'!B132,'Child Enrollment'!$B$2:$B$173,0))</f>
        <v>#N/A</v>
      </c>
      <c r="Q132" s="1" t="e">
        <f>INDEX('Child Enrollment'!$G$2:$G$173,MATCH('BIR Data Entry'!B132,'Child Enrollment'!$B$2:$B$173,0))</f>
        <v>#N/A</v>
      </c>
      <c r="R132" s="1" t="e">
        <f>INDEX('Child Enrollment'!$H$2:$H$173,MATCH('BIR Data Entry'!B132,'Child Enrollment'!$B$2:$B$173,0))</f>
        <v>#N/A</v>
      </c>
      <c r="S132" s="343" t="str">
        <f t="shared" si="6"/>
        <v/>
      </c>
      <c r="T132" s="169">
        <f>IF(J132='Do Not Use'!$L$15,1,0)</f>
        <v>0</v>
      </c>
      <c r="U132" s="169">
        <f>IF(K132='Do Not Use'!$M$14,1,0)</f>
        <v>0</v>
      </c>
      <c r="V132" s="169">
        <f t="shared" si="7"/>
        <v>0</v>
      </c>
      <c r="W132" s="169">
        <f>IF(K132='Do Not Use'!$M$10,1,0)</f>
        <v>0</v>
      </c>
      <c r="X132" s="169">
        <f>IF(K132='Do Not Use'!$M$11,1,0)</f>
        <v>0</v>
      </c>
      <c r="Y132" s="169">
        <f t="shared" si="8"/>
        <v>0</v>
      </c>
      <c r="Z132" s="169">
        <f>IF(K132='Do Not Use'!$M$5,1,0)</f>
        <v>0</v>
      </c>
    </row>
    <row r="133" spans="1:26" x14ac:dyDescent="0.25">
      <c r="A133" s="376"/>
      <c r="B133" s="346"/>
      <c r="C133" s="378"/>
      <c r="D133" s="434"/>
      <c r="E133" s="379"/>
      <c r="F133" s="377"/>
      <c r="G133" s="377"/>
      <c r="H133" s="377"/>
      <c r="I133" s="377"/>
      <c r="J133" s="377"/>
      <c r="K133" s="377"/>
      <c r="L133" s="377"/>
      <c r="M133" s="1" t="e">
        <f>INDEX('Child Enrollment'!$C$2:$C$173,MATCH('BIR Data Entry'!B134,'Child Enrollment'!$B$2:$B$173,0))</f>
        <v>#N/A</v>
      </c>
      <c r="N133" s="1" t="e">
        <f>INDEX('Child Enrollment'!$D$2:$D$173,MATCH('BIR Data Entry'!B133,'Child Enrollment'!$B$2:$B$173,0))</f>
        <v>#N/A</v>
      </c>
      <c r="O133" s="1" t="e">
        <f>INDEX('Child Enrollment'!$E$2:$E$173,MATCH('BIR Data Entry'!B133,'Child Enrollment'!$B$2:$B$173,0))</f>
        <v>#N/A</v>
      </c>
      <c r="P133" s="1" t="e">
        <f>INDEX('Child Enrollment'!$F$2:$F$173,MATCH('BIR Data Entry'!B133,'Child Enrollment'!$B$2:$B$173,0))</f>
        <v>#N/A</v>
      </c>
      <c r="Q133" s="1" t="e">
        <f>INDEX('Child Enrollment'!$G$2:$G$173,MATCH('BIR Data Entry'!B133,'Child Enrollment'!$B$2:$B$173,0))</f>
        <v>#N/A</v>
      </c>
      <c r="R133" s="1" t="e">
        <f>INDEX('Child Enrollment'!$H$2:$H$173,MATCH('BIR Data Entry'!B133,'Child Enrollment'!$B$2:$B$173,0))</f>
        <v>#N/A</v>
      </c>
      <c r="S133" s="343" t="str">
        <f t="shared" si="6"/>
        <v/>
      </c>
      <c r="T133" s="169">
        <f>IF(J133='Do Not Use'!$L$15,1,0)</f>
        <v>0</v>
      </c>
      <c r="U133" s="169">
        <f>IF(K133='Do Not Use'!$M$14,1,0)</f>
        <v>0</v>
      </c>
      <c r="V133" s="169">
        <f t="shared" si="7"/>
        <v>0</v>
      </c>
      <c r="W133" s="169">
        <f>IF(K133='Do Not Use'!$M$10,1,0)</f>
        <v>0</v>
      </c>
      <c r="X133" s="169">
        <f>IF(K133='Do Not Use'!$M$11,1,0)</f>
        <v>0</v>
      </c>
      <c r="Y133" s="169">
        <f t="shared" si="8"/>
        <v>0</v>
      </c>
      <c r="Z133" s="169">
        <f>IF(K133='Do Not Use'!$M$5,1,0)</f>
        <v>0</v>
      </c>
    </row>
    <row r="134" spans="1:26" x14ac:dyDescent="0.25">
      <c r="A134" s="376"/>
      <c r="B134" s="346"/>
      <c r="C134" s="378"/>
      <c r="D134" s="434"/>
      <c r="E134" s="379"/>
      <c r="F134" s="377"/>
      <c r="G134" s="377"/>
      <c r="H134" s="377"/>
      <c r="I134" s="377"/>
      <c r="J134" s="377"/>
      <c r="K134" s="377"/>
      <c r="L134" s="377"/>
      <c r="M134" s="1" t="e">
        <f>INDEX('Child Enrollment'!$C$2:$C$173,MATCH('BIR Data Entry'!B135,'Child Enrollment'!$B$2:$B$173,0))</f>
        <v>#N/A</v>
      </c>
      <c r="N134" s="1" t="e">
        <f>INDEX('Child Enrollment'!$D$2:$D$173,MATCH('BIR Data Entry'!B134,'Child Enrollment'!$B$2:$B$173,0))</f>
        <v>#N/A</v>
      </c>
      <c r="O134" s="1" t="e">
        <f>INDEX('Child Enrollment'!$E$2:$E$173,MATCH('BIR Data Entry'!B134,'Child Enrollment'!$B$2:$B$173,0))</f>
        <v>#N/A</v>
      </c>
      <c r="P134" s="1" t="e">
        <f>INDEX('Child Enrollment'!$F$2:$F$173,MATCH('BIR Data Entry'!B134,'Child Enrollment'!$B$2:$B$173,0))</f>
        <v>#N/A</v>
      </c>
      <c r="Q134" s="1" t="e">
        <f>INDEX('Child Enrollment'!$G$2:$G$173,MATCH('BIR Data Entry'!B134,'Child Enrollment'!$B$2:$B$173,0))</f>
        <v>#N/A</v>
      </c>
      <c r="R134" s="1" t="e">
        <f>INDEX('Child Enrollment'!$H$2:$H$173,MATCH('BIR Data Entry'!B134,'Child Enrollment'!$B$2:$B$173,0))</f>
        <v>#N/A</v>
      </c>
      <c r="S134" s="343" t="str">
        <f t="shared" si="6"/>
        <v/>
      </c>
      <c r="T134" s="169">
        <f>IF(J134='Do Not Use'!$L$15,1,0)</f>
        <v>0</v>
      </c>
      <c r="U134" s="169">
        <f>IF(K134='Do Not Use'!$M$14,1,0)</f>
        <v>0</v>
      </c>
      <c r="V134" s="169">
        <f t="shared" si="7"/>
        <v>0</v>
      </c>
      <c r="W134" s="169">
        <f>IF(K134='Do Not Use'!$M$10,1,0)</f>
        <v>0</v>
      </c>
      <c r="X134" s="169">
        <f>IF(K134='Do Not Use'!$M$11,1,0)</f>
        <v>0</v>
      </c>
      <c r="Y134" s="169">
        <f t="shared" si="8"/>
        <v>0</v>
      </c>
      <c r="Z134" s="169">
        <f>IF(K134='Do Not Use'!$M$5,1,0)</f>
        <v>0</v>
      </c>
    </row>
    <row r="135" spans="1:26" x14ac:dyDescent="0.25">
      <c r="A135" s="376"/>
      <c r="B135" s="346"/>
      <c r="C135" s="378"/>
      <c r="D135" s="434"/>
      <c r="E135" s="379"/>
      <c r="F135" s="377"/>
      <c r="G135" s="377"/>
      <c r="H135" s="377"/>
      <c r="I135" s="377"/>
      <c r="J135" s="377"/>
      <c r="K135" s="377"/>
      <c r="L135" s="377"/>
      <c r="M135" s="1" t="e">
        <f>INDEX('Child Enrollment'!$C$2:$C$173,MATCH('BIR Data Entry'!B136,'Child Enrollment'!$B$2:$B$173,0))</f>
        <v>#N/A</v>
      </c>
      <c r="N135" s="1" t="e">
        <f>INDEX('Child Enrollment'!$D$2:$D$173,MATCH('BIR Data Entry'!B135,'Child Enrollment'!$B$2:$B$173,0))</f>
        <v>#N/A</v>
      </c>
      <c r="O135" s="1" t="e">
        <f>INDEX('Child Enrollment'!$E$2:$E$173,MATCH('BIR Data Entry'!B135,'Child Enrollment'!$B$2:$B$173,0))</f>
        <v>#N/A</v>
      </c>
      <c r="P135" s="1" t="e">
        <f>INDEX('Child Enrollment'!$F$2:$F$173,MATCH('BIR Data Entry'!B135,'Child Enrollment'!$B$2:$B$173,0))</f>
        <v>#N/A</v>
      </c>
      <c r="Q135" s="1" t="e">
        <f>INDEX('Child Enrollment'!$G$2:$G$173,MATCH('BIR Data Entry'!B135,'Child Enrollment'!$B$2:$B$173,0))</f>
        <v>#N/A</v>
      </c>
      <c r="R135" s="1" t="e">
        <f>INDEX('Child Enrollment'!$H$2:$H$173,MATCH('BIR Data Entry'!B135,'Child Enrollment'!$B$2:$B$173,0))</f>
        <v>#N/A</v>
      </c>
      <c r="S135" s="343" t="str">
        <f t="shared" si="6"/>
        <v/>
      </c>
      <c r="T135" s="169">
        <f>IF(J135='Do Not Use'!$L$15,1,0)</f>
        <v>0</v>
      </c>
      <c r="U135" s="169">
        <f>IF(K135='Do Not Use'!$M$14,1,0)</f>
        <v>0</v>
      </c>
      <c r="V135" s="169">
        <f t="shared" si="7"/>
        <v>0</v>
      </c>
      <c r="W135" s="169">
        <f>IF(K135='Do Not Use'!$M$10,1,0)</f>
        <v>0</v>
      </c>
      <c r="X135" s="169">
        <f>IF(K135='Do Not Use'!$M$11,1,0)</f>
        <v>0</v>
      </c>
      <c r="Y135" s="169">
        <f t="shared" si="8"/>
        <v>0</v>
      </c>
      <c r="Z135" s="169">
        <f>IF(K135='Do Not Use'!$M$5,1,0)</f>
        <v>0</v>
      </c>
    </row>
    <row r="136" spans="1:26" x14ac:dyDescent="0.25">
      <c r="A136" s="376"/>
      <c r="B136" s="346"/>
      <c r="C136" s="378"/>
      <c r="D136" s="434"/>
      <c r="E136" s="379"/>
      <c r="F136" s="377"/>
      <c r="G136" s="377"/>
      <c r="H136" s="377"/>
      <c r="I136" s="377"/>
      <c r="J136" s="377"/>
      <c r="K136" s="377"/>
      <c r="L136" s="377"/>
      <c r="M136" s="1" t="e">
        <f>INDEX('Child Enrollment'!$C$2:$C$173,MATCH('BIR Data Entry'!B137,'Child Enrollment'!$B$2:$B$173,0))</f>
        <v>#N/A</v>
      </c>
      <c r="N136" s="1" t="e">
        <f>INDEX('Child Enrollment'!$D$2:$D$173,MATCH('BIR Data Entry'!B136,'Child Enrollment'!$B$2:$B$173,0))</f>
        <v>#N/A</v>
      </c>
      <c r="O136" s="1" t="e">
        <f>INDEX('Child Enrollment'!$E$2:$E$173,MATCH('BIR Data Entry'!B136,'Child Enrollment'!$B$2:$B$173,0))</f>
        <v>#N/A</v>
      </c>
      <c r="P136" s="1" t="e">
        <f>INDEX('Child Enrollment'!$F$2:$F$173,MATCH('BIR Data Entry'!B136,'Child Enrollment'!$B$2:$B$173,0))</f>
        <v>#N/A</v>
      </c>
      <c r="Q136" s="1" t="e">
        <f>INDEX('Child Enrollment'!$G$2:$G$173,MATCH('BIR Data Entry'!B136,'Child Enrollment'!$B$2:$B$173,0))</f>
        <v>#N/A</v>
      </c>
      <c r="R136" s="1" t="e">
        <f>INDEX('Child Enrollment'!$H$2:$H$173,MATCH('BIR Data Entry'!B136,'Child Enrollment'!$B$2:$B$173,0))</f>
        <v>#N/A</v>
      </c>
      <c r="S136" s="343" t="str">
        <f t="shared" si="6"/>
        <v/>
      </c>
      <c r="T136" s="169">
        <f>IF(J136='Do Not Use'!$L$15,1,0)</f>
        <v>0</v>
      </c>
      <c r="U136" s="169">
        <f>IF(K136='Do Not Use'!$M$14,1,0)</f>
        <v>0</v>
      </c>
      <c r="V136" s="169">
        <f t="shared" si="7"/>
        <v>0</v>
      </c>
      <c r="W136" s="169">
        <f>IF(K136='Do Not Use'!$M$10,1,0)</f>
        <v>0</v>
      </c>
      <c r="X136" s="169">
        <f>IF(K136='Do Not Use'!$M$11,1,0)</f>
        <v>0</v>
      </c>
      <c r="Y136" s="169">
        <f t="shared" si="8"/>
        <v>0</v>
      </c>
      <c r="Z136" s="169">
        <f>IF(K136='Do Not Use'!$M$5,1,0)</f>
        <v>0</v>
      </c>
    </row>
    <row r="137" spans="1:26" x14ac:dyDescent="0.25">
      <c r="A137" s="376"/>
      <c r="B137" s="346"/>
      <c r="C137" s="378"/>
      <c r="D137" s="434"/>
      <c r="E137" s="379"/>
      <c r="F137" s="377"/>
      <c r="G137" s="377"/>
      <c r="H137" s="377"/>
      <c r="I137" s="377"/>
      <c r="J137" s="377"/>
      <c r="K137" s="377"/>
      <c r="L137" s="377"/>
      <c r="M137" s="1" t="e">
        <f>INDEX('Child Enrollment'!$C$2:$C$173,MATCH('BIR Data Entry'!B138,'Child Enrollment'!$B$2:$B$173,0))</f>
        <v>#N/A</v>
      </c>
      <c r="N137" s="1" t="e">
        <f>INDEX('Child Enrollment'!$D$2:$D$173,MATCH('BIR Data Entry'!B137,'Child Enrollment'!$B$2:$B$173,0))</f>
        <v>#N/A</v>
      </c>
      <c r="O137" s="1" t="e">
        <f>INDEX('Child Enrollment'!$E$2:$E$173,MATCH('BIR Data Entry'!B137,'Child Enrollment'!$B$2:$B$173,0))</f>
        <v>#N/A</v>
      </c>
      <c r="P137" s="1" t="e">
        <f>INDEX('Child Enrollment'!$F$2:$F$173,MATCH('BIR Data Entry'!B137,'Child Enrollment'!$B$2:$B$173,0))</f>
        <v>#N/A</v>
      </c>
      <c r="Q137" s="1" t="e">
        <f>INDEX('Child Enrollment'!$G$2:$G$173,MATCH('BIR Data Entry'!B137,'Child Enrollment'!$B$2:$B$173,0))</f>
        <v>#N/A</v>
      </c>
      <c r="R137" s="1" t="e">
        <f>INDEX('Child Enrollment'!$H$2:$H$173,MATCH('BIR Data Entry'!B137,'Child Enrollment'!$B$2:$B$173,0))</f>
        <v>#N/A</v>
      </c>
      <c r="S137" s="343" t="str">
        <f t="shared" si="6"/>
        <v/>
      </c>
      <c r="T137" s="169">
        <f>IF(J137='Do Not Use'!$L$15,1,0)</f>
        <v>0</v>
      </c>
      <c r="U137" s="169">
        <f>IF(K137='Do Not Use'!$M$14,1,0)</f>
        <v>0</v>
      </c>
      <c r="V137" s="169">
        <f t="shared" si="7"/>
        <v>0</v>
      </c>
      <c r="W137" s="169">
        <f>IF(K137='Do Not Use'!$M$10,1,0)</f>
        <v>0</v>
      </c>
      <c r="X137" s="169">
        <f>IF(K137='Do Not Use'!$M$11,1,0)</f>
        <v>0</v>
      </c>
      <c r="Y137" s="169">
        <f t="shared" si="8"/>
        <v>0</v>
      </c>
      <c r="Z137" s="169">
        <f>IF(K137='Do Not Use'!$M$5,1,0)</f>
        <v>0</v>
      </c>
    </row>
    <row r="138" spans="1:26" x14ac:dyDescent="0.25">
      <c r="A138" s="376"/>
      <c r="B138" s="346"/>
      <c r="C138" s="378"/>
      <c r="D138" s="434"/>
      <c r="E138" s="379"/>
      <c r="F138" s="377"/>
      <c r="G138" s="377"/>
      <c r="H138" s="377"/>
      <c r="I138" s="377"/>
      <c r="J138" s="377"/>
      <c r="K138" s="377"/>
      <c r="L138" s="377"/>
      <c r="M138" s="1" t="e">
        <f>INDEX('Child Enrollment'!$C$2:$C$173,MATCH('BIR Data Entry'!B139,'Child Enrollment'!$B$2:$B$173,0))</f>
        <v>#N/A</v>
      </c>
      <c r="N138" s="1" t="e">
        <f>INDEX('Child Enrollment'!$D$2:$D$173,MATCH('BIR Data Entry'!B138,'Child Enrollment'!$B$2:$B$173,0))</f>
        <v>#N/A</v>
      </c>
      <c r="O138" s="1" t="e">
        <f>INDEX('Child Enrollment'!$E$2:$E$173,MATCH('BIR Data Entry'!B138,'Child Enrollment'!$B$2:$B$173,0))</f>
        <v>#N/A</v>
      </c>
      <c r="P138" s="1" t="e">
        <f>INDEX('Child Enrollment'!$F$2:$F$173,MATCH('BIR Data Entry'!B138,'Child Enrollment'!$B$2:$B$173,0))</f>
        <v>#N/A</v>
      </c>
      <c r="Q138" s="1" t="e">
        <f>INDEX('Child Enrollment'!$G$2:$G$173,MATCH('BIR Data Entry'!B138,'Child Enrollment'!$B$2:$B$173,0))</f>
        <v>#N/A</v>
      </c>
      <c r="R138" s="1" t="e">
        <f>INDEX('Child Enrollment'!$H$2:$H$173,MATCH('BIR Data Entry'!B138,'Child Enrollment'!$B$2:$B$173,0))</f>
        <v>#N/A</v>
      </c>
      <c r="S138" s="343" t="str">
        <f t="shared" si="6"/>
        <v/>
      </c>
      <c r="T138" s="169">
        <f>IF(J138='Do Not Use'!$L$15,1,0)</f>
        <v>0</v>
      </c>
      <c r="U138" s="169">
        <f>IF(K138='Do Not Use'!$M$14,1,0)</f>
        <v>0</v>
      </c>
      <c r="V138" s="169">
        <f t="shared" si="7"/>
        <v>0</v>
      </c>
      <c r="W138" s="169">
        <f>IF(K138='Do Not Use'!$M$10,1,0)</f>
        <v>0</v>
      </c>
      <c r="X138" s="169">
        <f>IF(K138='Do Not Use'!$M$11,1,0)</f>
        <v>0</v>
      </c>
      <c r="Y138" s="169">
        <f t="shared" si="8"/>
        <v>0</v>
      </c>
      <c r="Z138" s="169">
        <f>IF(K138='Do Not Use'!$M$5,1,0)</f>
        <v>0</v>
      </c>
    </row>
    <row r="139" spans="1:26" x14ac:dyDescent="0.25">
      <c r="A139" s="376"/>
      <c r="B139" s="346"/>
      <c r="C139" s="378"/>
      <c r="D139" s="434"/>
      <c r="E139" s="379"/>
      <c r="F139" s="377"/>
      <c r="G139" s="377"/>
      <c r="H139" s="377"/>
      <c r="I139" s="377"/>
      <c r="J139" s="377"/>
      <c r="K139" s="377"/>
      <c r="L139" s="377"/>
      <c r="M139" s="1" t="e">
        <f>INDEX('Child Enrollment'!$C$2:$C$173,MATCH('BIR Data Entry'!B140,'Child Enrollment'!$B$2:$B$173,0))</f>
        <v>#N/A</v>
      </c>
      <c r="N139" s="1" t="e">
        <f>INDEX('Child Enrollment'!$D$2:$D$173,MATCH('BIR Data Entry'!B139,'Child Enrollment'!$B$2:$B$173,0))</f>
        <v>#N/A</v>
      </c>
      <c r="O139" s="1" t="e">
        <f>INDEX('Child Enrollment'!$E$2:$E$173,MATCH('BIR Data Entry'!B139,'Child Enrollment'!$B$2:$B$173,0))</f>
        <v>#N/A</v>
      </c>
      <c r="P139" s="1" t="e">
        <f>INDEX('Child Enrollment'!$F$2:$F$173,MATCH('BIR Data Entry'!B139,'Child Enrollment'!$B$2:$B$173,0))</f>
        <v>#N/A</v>
      </c>
      <c r="Q139" s="1" t="e">
        <f>INDEX('Child Enrollment'!$G$2:$G$173,MATCH('BIR Data Entry'!B139,'Child Enrollment'!$B$2:$B$173,0))</f>
        <v>#N/A</v>
      </c>
      <c r="R139" s="1" t="e">
        <f>INDEX('Child Enrollment'!$H$2:$H$173,MATCH('BIR Data Entry'!B139,'Child Enrollment'!$B$2:$B$173,0))</f>
        <v>#N/A</v>
      </c>
      <c r="S139" s="343" t="str">
        <f t="shared" si="6"/>
        <v/>
      </c>
      <c r="T139" s="169">
        <f>IF(J139='Do Not Use'!$L$15,1,0)</f>
        <v>0</v>
      </c>
      <c r="U139" s="169">
        <f>IF(K139='Do Not Use'!$M$14,1,0)</f>
        <v>0</v>
      </c>
      <c r="V139" s="169">
        <f t="shared" si="7"/>
        <v>0</v>
      </c>
      <c r="W139" s="169">
        <f>IF(K139='Do Not Use'!$M$10,1,0)</f>
        <v>0</v>
      </c>
      <c r="X139" s="169">
        <f>IF(K139='Do Not Use'!$M$11,1,0)</f>
        <v>0</v>
      </c>
      <c r="Y139" s="169">
        <f t="shared" si="8"/>
        <v>0</v>
      </c>
      <c r="Z139" s="169">
        <f>IF(K139='Do Not Use'!$M$5,1,0)</f>
        <v>0</v>
      </c>
    </row>
    <row r="140" spans="1:26" x14ac:dyDescent="0.25">
      <c r="A140" s="376"/>
      <c r="B140" s="346"/>
      <c r="C140" s="378"/>
      <c r="D140" s="434"/>
      <c r="E140" s="379"/>
      <c r="F140" s="377"/>
      <c r="G140" s="377"/>
      <c r="H140" s="377"/>
      <c r="I140" s="377"/>
      <c r="J140" s="377"/>
      <c r="K140" s="377"/>
      <c r="L140" s="377"/>
      <c r="M140" s="1" t="e">
        <f>INDEX('Child Enrollment'!$C$2:$C$173,MATCH('BIR Data Entry'!B141,'Child Enrollment'!$B$2:$B$173,0))</f>
        <v>#N/A</v>
      </c>
      <c r="N140" s="1" t="e">
        <f>INDEX('Child Enrollment'!$D$2:$D$173,MATCH('BIR Data Entry'!B140,'Child Enrollment'!$B$2:$B$173,0))</f>
        <v>#N/A</v>
      </c>
      <c r="O140" s="1" t="e">
        <f>INDEX('Child Enrollment'!$E$2:$E$173,MATCH('BIR Data Entry'!B140,'Child Enrollment'!$B$2:$B$173,0))</f>
        <v>#N/A</v>
      </c>
      <c r="P140" s="1" t="e">
        <f>INDEX('Child Enrollment'!$F$2:$F$173,MATCH('BIR Data Entry'!B140,'Child Enrollment'!$B$2:$B$173,0))</f>
        <v>#N/A</v>
      </c>
      <c r="Q140" s="1" t="e">
        <f>INDEX('Child Enrollment'!$G$2:$G$173,MATCH('BIR Data Entry'!B140,'Child Enrollment'!$B$2:$B$173,0))</f>
        <v>#N/A</v>
      </c>
      <c r="R140" s="1" t="e">
        <f>INDEX('Child Enrollment'!$H$2:$H$173,MATCH('BIR Data Entry'!B140,'Child Enrollment'!$B$2:$B$173,0))</f>
        <v>#N/A</v>
      </c>
      <c r="S140" s="343" t="str">
        <f t="shared" si="6"/>
        <v/>
      </c>
      <c r="T140" s="169">
        <f>IF(J140='Do Not Use'!$L$15,1,0)</f>
        <v>0</v>
      </c>
      <c r="U140" s="169">
        <f>IF(K140='Do Not Use'!$M$14,1,0)</f>
        <v>0</v>
      </c>
      <c r="V140" s="169">
        <f t="shared" si="7"/>
        <v>0</v>
      </c>
      <c r="W140" s="169">
        <f>IF(K140='Do Not Use'!$M$10,1,0)</f>
        <v>0</v>
      </c>
      <c r="X140" s="169">
        <f>IF(K140='Do Not Use'!$M$11,1,0)</f>
        <v>0</v>
      </c>
      <c r="Y140" s="169">
        <f t="shared" si="8"/>
        <v>0</v>
      </c>
      <c r="Z140" s="169">
        <f>IF(K140='Do Not Use'!$M$5,1,0)</f>
        <v>0</v>
      </c>
    </row>
    <row r="141" spans="1:26" x14ac:dyDescent="0.25">
      <c r="A141" s="376"/>
      <c r="B141" s="346"/>
      <c r="C141" s="378"/>
      <c r="D141" s="434"/>
      <c r="E141" s="379"/>
      <c r="F141" s="377"/>
      <c r="G141" s="377"/>
      <c r="H141" s="377"/>
      <c r="I141" s="377"/>
      <c r="J141" s="377"/>
      <c r="K141" s="377"/>
      <c r="L141" s="377"/>
      <c r="M141" s="1" t="e">
        <f>INDEX('Child Enrollment'!$C$2:$C$173,MATCH('BIR Data Entry'!B142,'Child Enrollment'!$B$2:$B$173,0))</f>
        <v>#N/A</v>
      </c>
      <c r="N141" s="1" t="e">
        <f>INDEX('Child Enrollment'!$D$2:$D$173,MATCH('BIR Data Entry'!B141,'Child Enrollment'!$B$2:$B$173,0))</f>
        <v>#N/A</v>
      </c>
      <c r="O141" s="1" t="e">
        <f>INDEX('Child Enrollment'!$E$2:$E$173,MATCH('BIR Data Entry'!B141,'Child Enrollment'!$B$2:$B$173,0))</f>
        <v>#N/A</v>
      </c>
      <c r="P141" s="1" t="e">
        <f>INDEX('Child Enrollment'!$F$2:$F$173,MATCH('BIR Data Entry'!B141,'Child Enrollment'!$B$2:$B$173,0))</f>
        <v>#N/A</v>
      </c>
      <c r="Q141" s="1" t="e">
        <f>INDEX('Child Enrollment'!$G$2:$G$173,MATCH('BIR Data Entry'!B141,'Child Enrollment'!$B$2:$B$173,0))</f>
        <v>#N/A</v>
      </c>
      <c r="R141" s="1" t="e">
        <f>INDEX('Child Enrollment'!$H$2:$H$173,MATCH('BIR Data Entry'!B141,'Child Enrollment'!$B$2:$B$173,0))</f>
        <v>#N/A</v>
      </c>
      <c r="S141" s="343" t="str">
        <f t="shared" si="6"/>
        <v/>
      </c>
      <c r="T141" s="169">
        <f>IF(J141='Do Not Use'!$L$15,1,0)</f>
        <v>0</v>
      </c>
      <c r="U141" s="169">
        <f>IF(K141='Do Not Use'!$M$14,1,0)</f>
        <v>0</v>
      </c>
      <c r="V141" s="169">
        <f t="shared" si="7"/>
        <v>0</v>
      </c>
      <c r="W141" s="169">
        <f>IF(K141='Do Not Use'!$M$10,1,0)</f>
        <v>0</v>
      </c>
      <c r="X141" s="169">
        <f>IF(K141='Do Not Use'!$M$11,1,0)</f>
        <v>0</v>
      </c>
      <c r="Y141" s="169">
        <f t="shared" si="8"/>
        <v>0</v>
      </c>
      <c r="Z141" s="169">
        <f>IF(K141='Do Not Use'!$M$5,1,0)</f>
        <v>0</v>
      </c>
    </row>
    <row r="142" spans="1:26" x14ac:dyDescent="0.25">
      <c r="A142" s="376"/>
      <c r="B142" s="346"/>
      <c r="C142" s="378"/>
      <c r="D142" s="434"/>
      <c r="E142" s="379"/>
      <c r="F142" s="377"/>
      <c r="G142" s="377"/>
      <c r="H142" s="377"/>
      <c r="I142" s="377"/>
      <c r="J142" s="377"/>
      <c r="K142" s="377"/>
      <c r="L142" s="377"/>
      <c r="M142" s="1" t="e">
        <f>INDEX('Child Enrollment'!$C$2:$C$173,MATCH('BIR Data Entry'!B143,'Child Enrollment'!$B$2:$B$173,0))</f>
        <v>#N/A</v>
      </c>
      <c r="N142" s="1" t="e">
        <f>INDEX('Child Enrollment'!$D$2:$D$173,MATCH('BIR Data Entry'!B142,'Child Enrollment'!$B$2:$B$173,0))</f>
        <v>#N/A</v>
      </c>
      <c r="O142" s="1" t="e">
        <f>INDEX('Child Enrollment'!$E$2:$E$173,MATCH('BIR Data Entry'!B142,'Child Enrollment'!$B$2:$B$173,0))</f>
        <v>#N/A</v>
      </c>
      <c r="P142" s="1" t="e">
        <f>INDEX('Child Enrollment'!$F$2:$F$173,MATCH('BIR Data Entry'!B142,'Child Enrollment'!$B$2:$B$173,0))</f>
        <v>#N/A</v>
      </c>
      <c r="Q142" s="1" t="e">
        <f>INDEX('Child Enrollment'!$G$2:$G$173,MATCH('BIR Data Entry'!B142,'Child Enrollment'!$B$2:$B$173,0))</f>
        <v>#N/A</v>
      </c>
      <c r="R142" s="1" t="e">
        <f>INDEX('Child Enrollment'!$H$2:$H$173,MATCH('BIR Data Entry'!B142,'Child Enrollment'!$B$2:$B$173,0))</f>
        <v>#N/A</v>
      </c>
      <c r="S142" s="343" t="str">
        <f t="shared" si="6"/>
        <v/>
      </c>
      <c r="T142" s="169">
        <f>IF(J142='Do Not Use'!$L$15,1,0)</f>
        <v>0</v>
      </c>
      <c r="U142" s="169">
        <f>IF(K142='Do Not Use'!$M$14,1,0)</f>
        <v>0</v>
      </c>
      <c r="V142" s="169">
        <f t="shared" si="7"/>
        <v>0</v>
      </c>
      <c r="W142" s="169">
        <f>IF(K142='Do Not Use'!$M$10,1,0)</f>
        <v>0</v>
      </c>
      <c r="X142" s="169">
        <f>IF(K142='Do Not Use'!$M$11,1,0)</f>
        <v>0</v>
      </c>
      <c r="Y142" s="169">
        <f t="shared" si="8"/>
        <v>0</v>
      </c>
      <c r="Z142" s="169">
        <f>IF(K142='Do Not Use'!$M$5,1,0)</f>
        <v>0</v>
      </c>
    </row>
    <row r="143" spans="1:26" x14ac:dyDescent="0.25">
      <c r="A143" s="376"/>
      <c r="B143" s="346"/>
      <c r="C143" s="378"/>
      <c r="D143" s="434"/>
      <c r="E143" s="379"/>
      <c r="F143" s="377"/>
      <c r="G143" s="377"/>
      <c r="H143" s="377"/>
      <c r="I143" s="377"/>
      <c r="J143" s="377"/>
      <c r="K143" s="377"/>
      <c r="L143" s="377"/>
      <c r="M143" s="1" t="e">
        <f>INDEX('Child Enrollment'!$C$2:$C$173,MATCH('BIR Data Entry'!B144,'Child Enrollment'!$B$2:$B$173,0))</f>
        <v>#N/A</v>
      </c>
      <c r="N143" s="1" t="e">
        <f>INDEX('Child Enrollment'!$D$2:$D$173,MATCH('BIR Data Entry'!B143,'Child Enrollment'!$B$2:$B$173,0))</f>
        <v>#N/A</v>
      </c>
      <c r="O143" s="1" t="e">
        <f>INDEX('Child Enrollment'!$E$2:$E$173,MATCH('BIR Data Entry'!B143,'Child Enrollment'!$B$2:$B$173,0))</f>
        <v>#N/A</v>
      </c>
      <c r="P143" s="1" t="e">
        <f>INDEX('Child Enrollment'!$F$2:$F$173,MATCH('BIR Data Entry'!B143,'Child Enrollment'!$B$2:$B$173,0))</f>
        <v>#N/A</v>
      </c>
      <c r="Q143" s="1" t="e">
        <f>INDEX('Child Enrollment'!$G$2:$G$173,MATCH('BIR Data Entry'!B143,'Child Enrollment'!$B$2:$B$173,0))</f>
        <v>#N/A</v>
      </c>
      <c r="R143" s="1" t="e">
        <f>INDEX('Child Enrollment'!$H$2:$H$173,MATCH('BIR Data Entry'!B143,'Child Enrollment'!$B$2:$B$173,0))</f>
        <v>#N/A</v>
      </c>
      <c r="S143" s="343" t="str">
        <f t="shared" si="6"/>
        <v/>
      </c>
      <c r="T143" s="169">
        <f>IF(J143='Do Not Use'!$L$15,1,0)</f>
        <v>0</v>
      </c>
      <c r="U143" s="169">
        <f>IF(K143='Do Not Use'!$M$14,1,0)</f>
        <v>0</v>
      </c>
      <c r="V143" s="169">
        <f t="shared" si="7"/>
        <v>0</v>
      </c>
      <c r="W143" s="169">
        <f>IF(K143='Do Not Use'!$M$10,1,0)</f>
        <v>0</v>
      </c>
      <c r="X143" s="169">
        <f>IF(K143='Do Not Use'!$M$11,1,0)</f>
        <v>0</v>
      </c>
      <c r="Y143" s="169">
        <f t="shared" si="8"/>
        <v>0</v>
      </c>
      <c r="Z143" s="169">
        <f>IF(K143='Do Not Use'!$M$5,1,0)</f>
        <v>0</v>
      </c>
    </row>
    <row r="144" spans="1:26" x14ac:dyDescent="0.25">
      <c r="A144" s="376"/>
      <c r="B144" s="346"/>
      <c r="C144" s="378"/>
      <c r="D144" s="434"/>
      <c r="E144" s="379"/>
      <c r="F144" s="377"/>
      <c r="G144" s="377"/>
      <c r="H144" s="377"/>
      <c r="I144" s="377"/>
      <c r="J144" s="377"/>
      <c r="K144" s="377"/>
      <c r="L144" s="377"/>
      <c r="M144" s="1" t="e">
        <f>INDEX('Child Enrollment'!$C$2:$C$173,MATCH('BIR Data Entry'!B145,'Child Enrollment'!$B$2:$B$173,0))</f>
        <v>#N/A</v>
      </c>
      <c r="N144" s="1" t="e">
        <f>INDEX('Child Enrollment'!$D$2:$D$173,MATCH('BIR Data Entry'!B144,'Child Enrollment'!$B$2:$B$173,0))</f>
        <v>#N/A</v>
      </c>
      <c r="O144" s="1" t="e">
        <f>INDEX('Child Enrollment'!$E$2:$E$173,MATCH('BIR Data Entry'!B144,'Child Enrollment'!$B$2:$B$173,0))</f>
        <v>#N/A</v>
      </c>
      <c r="P144" s="1" t="e">
        <f>INDEX('Child Enrollment'!$F$2:$F$173,MATCH('BIR Data Entry'!B144,'Child Enrollment'!$B$2:$B$173,0))</f>
        <v>#N/A</v>
      </c>
      <c r="Q144" s="1" t="e">
        <f>INDEX('Child Enrollment'!$G$2:$G$173,MATCH('BIR Data Entry'!B144,'Child Enrollment'!$B$2:$B$173,0))</f>
        <v>#N/A</v>
      </c>
      <c r="R144" s="1" t="e">
        <f>INDEX('Child Enrollment'!$H$2:$H$173,MATCH('BIR Data Entry'!B144,'Child Enrollment'!$B$2:$B$173,0))</f>
        <v>#N/A</v>
      </c>
      <c r="S144" s="343" t="str">
        <f t="shared" si="6"/>
        <v/>
      </c>
      <c r="T144" s="169">
        <f>IF(J144='Do Not Use'!$L$15,1,0)</f>
        <v>0</v>
      </c>
      <c r="U144" s="169">
        <f>IF(K144='Do Not Use'!$M$14,1,0)</f>
        <v>0</v>
      </c>
      <c r="V144" s="169">
        <f t="shared" si="7"/>
        <v>0</v>
      </c>
      <c r="W144" s="169">
        <f>IF(K144='Do Not Use'!$M$10,1,0)</f>
        <v>0</v>
      </c>
      <c r="X144" s="169">
        <f>IF(K144='Do Not Use'!$M$11,1,0)</f>
        <v>0</v>
      </c>
      <c r="Y144" s="169">
        <f t="shared" si="8"/>
        <v>0</v>
      </c>
      <c r="Z144" s="169">
        <f>IF(K144='Do Not Use'!$M$5,1,0)</f>
        <v>0</v>
      </c>
    </row>
    <row r="145" spans="1:26" x14ac:dyDescent="0.25">
      <c r="A145" s="376"/>
      <c r="B145" s="346"/>
      <c r="C145" s="378"/>
      <c r="D145" s="434"/>
      <c r="E145" s="379"/>
      <c r="F145" s="377"/>
      <c r="G145" s="377"/>
      <c r="H145" s="377"/>
      <c r="I145" s="377"/>
      <c r="J145" s="377"/>
      <c r="K145" s="377"/>
      <c r="L145" s="377"/>
      <c r="M145" s="1" t="e">
        <f>INDEX('Child Enrollment'!$C$2:$C$173,MATCH('BIR Data Entry'!B146,'Child Enrollment'!$B$2:$B$173,0))</f>
        <v>#N/A</v>
      </c>
      <c r="N145" s="1" t="e">
        <f>INDEX('Child Enrollment'!$D$2:$D$173,MATCH('BIR Data Entry'!B145,'Child Enrollment'!$B$2:$B$173,0))</f>
        <v>#N/A</v>
      </c>
      <c r="O145" s="1" t="e">
        <f>INDEX('Child Enrollment'!$E$2:$E$173,MATCH('BIR Data Entry'!B145,'Child Enrollment'!$B$2:$B$173,0))</f>
        <v>#N/A</v>
      </c>
      <c r="P145" s="1" t="e">
        <f>INDEX('Child Enrollment'!$F$2:$F$173,MATCH('BIR Data Entry'!B145,'Child Enrollment'!$B$2:$B$173,0))</f>
        <v>#N/A</v>
      </c>
      <c r="Q145" s="1" t="e">
        <f>INDEX('Child Enrollment'!$G$2:$G$173,MATCH('BIR Data Entry'!B145,'Child Enrollment'!$B$2:$B$173,0))</f>
        <v>#N/A</v>
      </c>
      <c r="R145" s="1" t="e">
        <f>INDEX('Child Enrollment'!$H$2:$H$173,MATCH('BIR Data Entry'!B145,'Child Enrollment'!$B$2:$B$173,0))</f>
        <v>#N/A</v>
      </c>
      <c r="S145" s="343" t="str">
        <f t="shared" si="6"/>
        <v/>
      </c>
      <c r="T145" s="169">
        <f>IF(J145='Do Not Use'!$L$15,1,0)</f>
        <v>0</v>
      </c>
      <c r="U145" s="169">
        <f>IF(K145='Do Not Use'!$M$14,1,0)</f>
        <v>0</v>
      </c>
      <c r="V145" s="169">
        <f t="shared" si="7"/>
        <v>0</v>
      </c>
      <c r="W145" s="169">
        <f>IF(K145='Do Not Use'!$M$10,1,0)</f>
        <v>0</v>
      </c>
      <c r="X145" s="169">
        <f>IF(K145='Do Not Use'!$M$11,1,0)</f>
        <v>0</v>
      </c>
      <c r="Y145" s="169">
        <f t="shared" si="8"/>
        <v>0</v>
      </c>
      <c r="Z145" s="169">
        <f>IF(K145='Do Not Use'!$M$5,1,0)</f>
        <v>0</v>
      </c>
    </row>
    <row r="146" spans="1:26" x14ac:dyDescent="0.25">
      <c r="A146" s="376"/>
      <c r="B146" s="346"/>
      <c r="C146" s="378"/>
      <c r="D146" s="434"/>
      <c r="E146" s="379"/>
      <c r="F146" s="377"/>
      <c r="G146" s="377"/>
      <c r="H146" s="377"/>
      <c r="I146" s="377"/>
      <c r="J146" s="377"/>
      <c r="K146" s="377"/>
      <c r="L146" s="377"/>
      <c r="M146" s="1" t="e">
        <f>INDEX('Child Enrollment'!$C$2:$C$173,MATCH('BIR Data Entry'!B147,'Child Enrollment'!$B$2:$B$173,0))</f>
        <v>#N/A</v>
      </c>
      <c r="N146" s="1" t="e">
        <f>INDEX('Child Enrollment'!$D$2:$D$173,MATCH('BIR Data Entry'!B146,'Child Enrollment'!$B$2:$B$173,0))</f>
        <v>#N/A</v>
      </c>
      <c r="O146" s="1" t="e">
        <f>INDEX('Child Enrollment'!$E$2:$E$173,MATCH('BIR Data Entry'!B146,'Child Enrollment'!$B$2:$B$173,0))</f>
        <v>#N/A</v>
      </c>
      <c r="P146" s="1" t="e">
        <f>INDEX('Child Enrollment'!$F$2:$F$173,MATCH('BIR Data Entry'!B146,'Child Enrollment'!$B$2:$B$173,0))</f>
        <v>#N/A</v>
      </c>
      <c r="Q146" s="1" t="e">
        <f>INDEX('Child Enrollment'!$G$2:$G$173,MATCH('BIR Data Entry'!B146,'Child Enrollment'!$B$2:$B$173,0))</f>
        <v>#N/A</v>
      </c>
      <c r="R146" s="1" t="e">
        <f>INDEX('Child Enrollment'!$H$2:$H$173,MATCH('BIR Data Entry'!B146,'Child Enrollment'!$B$2:$B$173,0))</f>
        <v>#N/A</v>
      </c>
      <c r="S146" s="343" t="str">
        <f t="shared" si="6"/>
        <v/>
      </c>
      <c r="T146" s="169">
        <f>IF(J146='Do Not Use'!$L$15,1,0)</f>
        <v>0</v>
      </c>
      <c r="U146" s="169">
        <f>IF(K146='Do Not Use'!$M$14,1,0)</f>
        <v>0</v>
      </c>
      <c r="V146" s="169">
        <f t="shared" si="7"/>
        <v>0</v>
      </c>
      <c r="W146" s="169">
        <f>IF(K146='Do Not Use'!$M$10,1,0)</f>
        <v>0</v>
      </c>
      <c r="X146" s="169">
        <f>IF(K146='Do Not Use'!$M$11,1,0)</f>
        <v>0</v>
      </c>
      <c r="Y146" s="169">
        <f t="shared" si="8"/>
        <v>0</v>
      </c>
      <c r="Z146" s="169">
        <f>IF(K146='Do Not Use'!$M$5,1,0)</f>
        <v>0</v>
      </c>
    </row>
    <row r="147" spans="1:26" x14ac:dyDescent="0.25">
      <c r="A147" s="376"/>
      <c r="B147" s="346"/>
      <c r="C147" s="378"/>
      <c r="D147" s="434"/>
      <c r="E147" s="379"/>
      <c r="F147" s="377"/>
      <c r="G147" s="377"/>
      <c r="H147" s="377"/>
      <c r="I147" s="377"/>
      <c r="J147" s="377"/>
      <c r="K147" s="377"/>
      <c r="L147" s="377"/>
      <c r="M147" s="1" t="e">
        <f>INDEX('Child Enrollment'!$C$2:$C$173,MATCH('BIR Data Entry'!B148,'Child Enrollment'!$B$2:$B$173,0))</f>
        <v>#N/A</v>
      </c>
      <c r="N147" s="1" t="e">
        <f>INDEX('Child Enrollment'!$D$2:$D$173,MATCH('BIR Data Entry'!B147,'Child Enrollment'!$B$2:$B$173,0))</f>
        <v>#N/A</v>
      </c>
      <c r="O147" s="1" t="e">
        <f>INDEX('Child Enrollment'!$E$2:$E$173,MATCH('BIR Data Entry'!B147,'Child Enrollment'!$B$2:$B$173,0))</f>
        <v>#N/A</v>
      </c>
      <c r="P147" s="1" t="e">
        <f>INDEX('Child Enrollment'!$F$2:$F$173,MATCH('BIR Data Entry'!B147,'Child Enrollment'!$B$2:$B$173,0))</f>
        <v>#N/A</v>
      </c>
      <c r="Q147" s="1" t="e">
        <f>INDEX('Child Enrollment'!$G$2:$G$173,MATCH('BIR Data Entry'!B147,'Child Enrollment'!$B$2:$B$173,0))</f>
        <v>#N/A</v>
      </c>
      <c r="R147" s="1" t="e">
        <f>INDEX('Child Enrollment'!$H$2:$H$173,MATCH('BIR Data Entry'!B147,'Child Enrollment'!$B$2:$B$173,0))</f>
        <v>#N/A</v>
      </c>
      <c r="S147" s="343" t="str">
        <f t="shared" si="6"/>
        <v/>
      </c>
      <c r="T147" s="169">
        <f>IF(J147='Do Not Use'!$L$15,1,0)</f>
        <v>0</v>
      </c>
      <c r="U147" s="169">
        <f>IF(K147='Do Not Use'!$M$14,1,0)</f>
        <v>0</v>
      </c>
      <c r="V147" s="169">
        <f t="shared" si="7"/>
        <v>0</v>
      </c>
      <c r="W147" s="169">
        <f>IF(K147='Do Not Use'!$M$10,1,0)</f>
        <v>0</v>
      </c>
      <c r="X147" s="169">
        <f>IF(K147='Do Not Use'!$M$11,1,0)</f>
        <v>0</v>
      </c>
      <c r="Y147" s="169">
        <f t="shared" si="8"/>
        <v>0</v>
      </c>
      <c r="Z147" s="169">
        <f>IF(K147='Do Not Use'!$M$5,1,0)</f>
        <v>0</v>
      </c>
    </row>
    <row r="148" spans="1:26" x14ac:dyDescent="0.25">
      <c r="A148" s="376"/>
      <c r="B148" s="346"/>
      <c r="C148" s="378"/>
      <c r="D148" s="434"/>
      <c r="E148" s="379"/>
      <c r="F148" s="377"/>
      <c r="G148" s="377"/>
      <c r="H148" s="377"/>
      <c r="I148" s="377"/>
      <c r="J148" s="377"/>
      <c r="K148" s="377"/>
      <c r="L148" s="377"/>
      <c r="M148" s="1" t="e">
        <f>INDEX('Child Enrollment'!$C$2:$C$173,MATCH('BIR Data Entry'!B149,'Child Enrollment'!$B$2:$B$173,0))</f>
        <v>#N/A</v>
      </c>
      <c r="N148" s="1" t="e">
        <f>INDEX('Child Enrollment'!$D$2:$D$173,MATCH('BIR Data Entry'!B148,'Child Enrollment'!$B$2:$B$173,0))</f>
        <v>#N/A</v>
      </c>
      <c r="O148" s="1" t="e">
        <f>INDEX('Child Enrollment'!$E$2:$E$173,MATCH('BIR Data Entry'!B148,'Child Enrollment'!$B$2:$B$173,0))</f>
        <v>#N/A</v>
      </c>
      <c r="P148" s="1" t="e">
        <f>INDEX('Child Enrollment'!$F$2:$F$173,MATCH('BIR Data Entry'!B148,'Child Enrollment'!$B$2:$B$173,0))</f>
        <v>#N/A</v>
      </c>
      <c r="Q148" s="1" t="e">
        <f>INDEX('Child Enrollment'!$G$2:$G$173,MATCH('BIR Data Entry'!B148,'Child Enrollment'!$B$2:$B$173,0))</f>
        <v>#N/A</v>
      </c>
      <c r="R148" s="1" t="e">
        <f>INDEX('Child Enrollment'!$H$2:$H$173,MATCH('BIR Data Entry'!B148,'Child Enrollment'!$B$2:$B$173,0))</f>
        <v>#N/A</v>
      </c>
      <c r="S148" s="343" t="str">
        <f t="shared" si="6"/>
        <v/>
      </c>
      <c r="T148" s="169">
        <f>IF(J148='Do Not Use'!$L$15,1,0)</f>
        <v>0</v>
      </c>
      <c r="U148" s="169">
        <f>IF(K148='Do Not Use'!$M$14,1,0)</f>
        <v>0</v>
      </c>
      <c r="V148" s="169">
        <f t="shared" si="7"/>
        <v>0</v>
      </c>
      <c r="W148" s="169">
        <f>IF(K148='Do Not Use'!$M$10,1,0)</f>
        <v>0</v>
      </c>
      <c r="X148" s="169">
        <f>IF(K148='Do Not Use'!$M$11,1,0)</f>
        <v>0</v>
      </c>
      <c r="Y148" s="169">
        <f t="shared" si="8"/>
        <v>0</v>
      </c>
      <c r="Z148" s="169">
        <f>IF(K148='Do Not Use'!$M$5,1,0)</f>
        <v>0</v>
      </c>
    </row>
    <row r="149" spans="1:26" x14ac:dyDescent="0.25">
      <c r="A149" s="376"/>
      <c r="B149" s="346"/>
      <c r="C149" s="378"/>
      <c r="D149" s="434"/>
      <c r="E149" s="379"/>
      <c r="F149" s="377"/>
      <c r="G149" s="377"/>
      <c r="H149" s="377"/>
      <c r="I149" s="377"/>
      <c r="J149" s="377"/>
      <c r="K149" s="377"/>
      <c r="L149" s="377"/>
      <c r="M149" s="1" t="e">
        <f>INDEX('Child Enrollment'!$C$2:$C$173,MATCH('BIR Data Entry'!B150,'Child Enrollment'!$B$2:$B$173,0))</f>
        <v>#N/A</v>
      </c>
      <c r="N149" s="1" t="e">
        <f>INDEX('Child Enrollment'!$D$2:$D$173,MATCH('BIR Data Entry'!B149,'Child Enrollment'!$B$2:$B$173,0))</f>
        <v>#N/A</v>
      </c>
      <c r="O149" s="1" t="e">
        <f>INDEX('Child Enrollment'!$E$2:$E$173,MATCH('BIR Data Entry'!B149,'Child Enrollment'!$B$2:$B$173,0))</f>
        <v>#N/A</v>
      </c>
      <c r="P149" s="1" t="e">
        <f>INDEX('Child Enrollment'!$F$2:$F$173,MATCH('BIR Data Entry'!B149,'Child Enrollment'!$B$2:$B$173,0))</f>
        <v>#N/A</v>
      </c>
      <c r="Q149" s="1" t="e">
        <f>INDEX('Child Enrollment'!$G$2:$G$173,MATCH('BIR Data Entry'!B149,'Child Enrollment'!$B$2:$B$173,0))</f>
        <v>#N/A</v>
      </c>
      <c r="R149" s="1" t="e">
        <f>INDEX('Child Enrollment'!$H$2:$H$173,MATCH('BIR Data Entry'!B149,'Child Enrollment'!$B$2:$B$173,0))</f>
        <v>#N/A</v>
      </c>
      <c r="S149" s="343" t="str">
        <f t="shared" si="6"/>
        <v/>
      </c>
      <c r="T149" s="169">
        <f>IF(J149='Do Not Use'!$L$15,1,0)</f>
        <v>0</v>
      </c>
      <c r="U149" s="169">
        <f>IF(K149='Do Not Use'!$M$14,1,0)</f>
        <v>0</v>
      </c>
      <c r="V149" s="169">
        <f t="shared" si="7"/>
        <v>0</v>
      </c>
      <c r="W149" s="169">
        <f>IF(K149='Do Not Use'!$M$10,1,0)</f>
        <v>0</v>
      </c>
      <c r="X149" s="169">
        <f>IF(K149='Do Not Use'!$M$11,1,0)</f>
        <v>0</v>
      </c>
      <c r="Y149" s="169">
        <f t="shared" si="8"/>
        <v>0</v>
      </c>
      <c r="Z149" s="169">
        <f>IF(K149='Do Not Use'!$M$5,1,0)</f>
        <v>0</v>
      </c>
    </row>
    <row r="150" spans="1:26" x14ac:dyDescent="0.25">
      <c r="A150" s="376"/>
      <c r="B150" s="346"/>
      <c r="C150" s="378"/>
      <c r="D150" s="434"/>
      <c r="E150" s="379"/>
      <c r="F150" s="377"/>
      <c r="G150" s="377"/>
      <c r="H150" s="377"/>
      <c r="I150" s="377"/>
      <c r="J150" s="377"/>
      <c r="K150" s="377"/>
      <c r="L150" s="377"/>
      <c r="M150" s="1" t="e">
        <f>INDEX('Child Enrollment'!$C$2:$C$173,MATCH('BIR Data Entry'!B151,'Child Enrollment'!$B$2:$B$173,0))</f>
        <v>#N/A</v>
      </c>
      <c r="N150" s="1" t="e">
        <f>INDEX('Child Enrollment'!$D$2:$D$173,MATCH('BIR Data Entry'!B150,'Child Enrollment'!$B$2:$B$173,0))</f>
        <v>#N/A</v>
      </c>
      <c r="O150" s="1" t="e">
        <f>INDEX('Child Enrollment'!$E$2:$E$173,MATCH('BIR Data Entry'!B150,'Child Enrollment'!$B$2:$B$173,0))</f>
        <v>#N/A</v>
      </c>
      <c r="P150" s="1" t="e">
        <f>INDEX('Child Enrollment'!$F$2:$F$173,MATCH('BIR Data Entry'!B150,'Child Enrollment'!$B$2:$B$173,0))</f>
        <v>#N/A</v>
      </c>
      <c r="Q150" s="1" t="e">
        <f>INDEX('Child Enrollment'!$G$2:$G$173,MATCH('BIR Data Entry'!B150,'Child Enrollment'!$B$2:$B$173,0))</f>
        <v>#N/A</v>
      </c>
      <c r="R150" s="1" t="e">
        <f>INDEX('Child Enrollment'!$H$2:$H$173,MATCH('BIR Data Entry'!B150,'Child Enrollment'!$B$2:$B$173,0))</f>
        <v>#N/A</v>
      </c>
      <c r="S150" s="343" t="str">
        <f t="shared" si="6"/>
        <v/>
      </c>
      <c r="T150" s="169">
        <f>IF(J150='Do Not Use'!$L$15,1,0)</f>
        <v>0</v>
      </c>
      <c r="U150" s="169">
        <f>IF(K150='Do Not Use'!$M$14,1,0)</f>
        <v>0</v>
      </c>
      <c r="V150" s="169">
        <f t="shared" si="7"/>
        <v>0</v>
      </c>
      <c r="W150" s="169">
        <f>IF(K150='Do Not Use'!$M$10,1,0)</f>
        <v>0</v>
      </c>
      <c r="X150" s="169">
        <f>IF(K150='Do Not Use'!$M$11,1,0)</f>
        <v>0</v>
      </c>
      <c r="Y150" s="169">
        <f t="shared" si="8"/>
        <v>0</v>
      </c>
      <c r="Z150" s="169">
        <f>IF(K150='Do Not Use'!$M$5,1,0)</f>
        <v>0</v>
      </c>
    </row>
    <row r="151" spans="1:26" x14ac:dyDescent="0.25">
      <c r="A151" s="376"/>
      <c r="B151" s="346"/>
      <c r="C151" s="378"/>
      <c r="D151" s="434"/>
      <c r="E151" s="379"/>
      <c r="F151" s="377"/>
      <c r="G151" s="377"/>
      <c r="H151" s="377"/>
      <c r="I151" s="377"/>
      <c r="J151" s="377"/>
      <c r="K151" s="377"/>
      <c r="L151" s="377"/>
      <c r="M151" s="1" t="e">
        <f>INDEX('Child Enrollment'!$C$2:$C$173,MATCH('BIR Data Entry'!B152,'Child Enrollment'!$B$2:$B$173,0))</f>
        <v>#N/A</v>
      </c>
      <c r="N151" s="1" t="e">
        <f>INDEX('Child Enrollment'!$D$2:$D$173,MATCH('BIR Data Entry'!B151,'Child Enrollment'!$B$2:$B$173,0))</f>
        <v>#N/A</v>
      </c>
      <c r="O151" s="1" t="e">
        <f>INDEX('Child Enrollment'!$E$2:$E$173,MATCH('BIR Data Entry'!B151,'Child Enrollment'!$B$2:$B$173,0))</f>
        <v>#N/A</v>
      </c>
      <c r="P151" s="1" t="e">
        <f>INDEX('Child Enrollment'!$F$2:$F$173,MATCH('BIR Data Entry'!B151,'Child Enrollment'!$B$2:$B$173,0))</f>
        <v>#N/A</v>
      </c>
      <c r="Q151" s="1" t="e">
        <f>INDEX('Child Enrollment'!$G$2:$G$173,MATCH('BIR Data Entry'!B151,'Child Enrollment'!$B$2:$B$173,0))</f>
        <v>#N/A</v>
      </c>
      <c r="R151" s="1" t="e">
        <f>INDEX('Child Enrollment'!$H$2:$H$173,MATCH('BIR Data Entry'!B151,'Child Enrollment'!$B$2:$B$173,0))</f>
        <v>#N/A</v>
      </c>
      <c r="S151" s="343" t="str">
        <f t="shared" si="6"/>
        <v/>
      </c>
      <c r="T151" s="169">
        <f>IF(J151='Do Not Use'!$L$15,1,0)</f>
        <v>0</v>
      </c>
      <c r="U151" s="169">
        <f>IF(K151='Do Not Use'!$M$14,1,0)</f>
        <v>0</v>
      </c>
      <c r="V151" s="169">
        <f t="shared" si="7"/>
        <v>0</v>
      </c>
      <c r="W151" s="169">
        <f>IF(K151='Do Not Use'!$M$10,1,0)</f>
        <v>0</v>
      </c>
      <c r="X151" s="169">
        <f>IF(K151='Do Not Use'!$M$11,1,0)</f>
        <v>0</v>
      </c>
      <c r="Y151" s="169">
        <f t="shared" si="8"/>
        <v>0</v>
      </c>
      <c r="Z151" s="169">
        <f>IF(K151='Do Not Use'!$M$5,1,0)</f>
        <v>0</v>
      </c>
    </row>
    <row r="152" spans="1:26" x14ac:dyDescent="0.25">
      <c r="A152" s="376"/>
      <c r="B152" s="346"/>
      <c r="C152" s="378"/>
      <c r="D152" s="434"/>
      <c r="E152" s="379"/>
      <c r="F152" s="377"/>
      <c r="G152" s="377"/>
      <c r="H152" s="377"/>
      <c r="I152" s="377"/>
      <c r="J152" s="377"/>
      <c r="K152" s="377"/>
      <c r="L152" s="377"/>
      <c r="M152" s="1" t="e">
        <f>INDEX('Child Enrollment'!$C$2:$C$173,MATCH('BIR Data Entry'!B153,'Child Enrollment'!$B$2:$B$173,0))</f>
        <v>#N/A</v>
      </c>
      <c r="N152" s="1" t="e">
        <f>INDEX('Child Enrollment'!$D$2:$D$173,MATCH('BIR Data Entry'!B152,'Child Enrollment'!$B$2:$B$173,0))</f>
        <v>#N/A</v>
      </c>
      <c r="O152" s="1" t="e">
        <f>INDEX('Child Enrollment'!$E$2:$E$173,MATCH('BIR Data Entry'!B152,'Child Enrollment'!$B$2:$B$173,0))</f>
        <v>#N/A</v>
      </c>
      <c r="P152" s="1" t="e">
        <f>INDEX('Child Enrollment'!$F$2:$F$173,MATCH('BIR Data Entry'!B152,'Child Enrollment'!$B$2:$B$173,0))</f>
        <v>#N/A</v>
      </c>
      <c r="Q152" s="1" t="e">
        <f>INDEX('Child Enrollment'!$G$2:$G$173,MATCH('BIR Data Entry'!B152,'Child Enrollment'!$B$2:$B$173,0))</f>
        <v>#N/A</v>
      </c>
      <c r="R152" s="1" t="e">
        <f>INDEX('Child Enrollment'!$H$2:$H$173,MATCH('BIR Data Entry'!B152,'Child Enrollment'!$B$2:$B$173,0))</f>
        <v>#N/A</v>
      </c>
      <c r="S152" s="343" t="str">
        <f t="shared" si="6"/>
        <v/>
      </c>
      <c r="T152" s="169">
        <f>IF(J152='Do Not Use'!$L$15,1,0)</f>
        <v>0</v>
      </c>
      <c r="U152" s="169">
        <f>IF(K152='Do Not Use'!$M$14,1,0)</f>
        <v>0</v>
      </c>
      <c r="V152" s="169">
        <f t="shared" si="7"/>
        <v>0</v>
      </c>
      <c r="W152" s="169">
        <f>IF(K152='Do Not Use'!$M$10,1,0)</f>
        <v>0</v>
      </c>
      <c r="X152" s="169">
        <f>IF(K152='Do Not Use'!$M$11,1,0)</f>
        <v>0</v>
      </c>
      <c r="Y152" s="169">
        <f t="shared" si="8"/>
        <v>0</v>
      </c>
      <c r="Z152" s="169">
        <f>IF(K152='Do Not Use'!$M$5,1,0)</f>
        <v>0</v>
      </c>
    </row>
    <row r="153" spans="1:26" x14ac:dyDescent="0.25">
      <c r="A153" s="376"/>
      <c r="B153" s="346"/>
      <c r="C153" s="378"/>
      <c r="D153" s="434"/>
      <c r="E153" s="379"/>
      <c r="F153" s="377"/>
      <c r="G153" s="377"/>
      <c r="H153" s="377"/>
      <c r="I153" s="377"/>
      <c r="J153" s="377"/>
      <c r="K153" s="377"/>
      <c r="L153" s="377"/>
      <c r="M153" s="1" t="e">
        <f>INDEX('Child Enrollment'!$C$2:$C$173,MATCH('BIR Data Entry'!B154,'Child Enrollment'!$B$2:$B$173,0))</f>
        <v>#N/A</v>
      </c>
      <c r="N153" s="1" t="e">
        <f>INDEX('Child Enrollment'!$D$2:$D$173,MATCH('BIR Data Entry'!B153,'Child Enrollment'!$B$2:$B$173,0))</f>
        <v>#N/A</v>
      </c>
      <c r="O153" s="1" t="e">
        <f>INDEX('Child Enrollment'!$E$2:$E$173,MATCH('BIR Data Entry'!B153,'Child Enrollment'!$B$2:$B$173,0))</f>
        <v>#N/A</v>
      </c>
      <c r="P153" s="1" t="e">
        <f>INDEX('Child Enrollment'!$F$2:$F$173,MATCH('BIR Data Entry'!B153,'Child Enrollment'!$B$2:$B$173,0))</f>
        <v>#N/A</v>
      </c>
      <c r="Q153" s="1" t="e">
        <f>INDEX('Child Enrollment'!$G$2:$G$173,MATCH('BIR Data Entry'!B153,'Child Enrollment'!$B$2:$B$173,0))</f>
        <v>#N/A</v>
      </c>
      <c r="R153" s="1" t="e">
        <f>INDEX('Child Enrollment'!$H$2:$H$173,MATCH('BIR Data Entry'!B153,'Child Enrollment'!$B$2:$B$173,0))</f>
        <v>#N/A</v>
      </c>
      <c r="S153" s="343" t="str">
        <f t="shared" si="6"/>
        <v/>
      </c>
      <c r="T153" s="169">
        <f>IF(J153='Do Not Use'!$L$15,1,0)</f>
        <v>0</v>
      </c>
      <c r="U153" s="169">
        <f>IF(K153='Do Not Use'!$M$14,1,0)</f>
        <v>0</v>
      </c>
      <c r="V153" s="169">
        <f t="shared" si="7"/>
        <v>0</v>
      </c>
      <c r="W153" s="169">
        <f>IF(K153='Do Not Use'!$M$10,1,0)</f>
        <v>0</v>
      </c>
      <c r="X153" s="169">
        <f>IF(K153='Do Not Use'!$M$11,1,0)</f>
        <v>0</v>
      </c>
      <c r="Y153" s="169">
        <f t="shared" si="8"/>
        <v>0</v>
      </c>
      <c r="Z153" s="169">
        <f>IF(K153='Do Not Use'!$M$5,1,0)</f>
        <v>0</v>
      </c>
    </row>
    <row r="154" spans="1:26" x14ac:dyDescent="0.25">
      <c r="A154" s="376"/>
      <c r="B154" s="346"/>
      <c r="C154" s="378"/>
      <c r="D154" s="434"/>
      <c r="E154" s="379"/>
      <c r="F154" s="377"/>
      <c r="G154" s="377"/>
      <c r="H154" s="377"/>
      <c r="I154" s="377"/>
      <c r="J154" s="377"/>
      <c r="K154" s="377"/>
      <c r="L154" s="377"/>
      <c r="M154" s="1" t="e">
        <f>INDEX('Child Enrollment'!$C$2:$C$173,MATCH('BIR Data Entry'!B155,'Child Enrollment'!$B$2:$B$173,0))</f>
        <v>#N/A</v>
      </c>
      <c r="N154" s="1" t="e">
        <f>INDEX('Child Enrollment'!$D$2:$D$173,MATCH('BIR Data Entry'!B154,'Child Enrollment'!$B$2:$B$173,0))</f>
        <v>#N/A</v>
      </c>
      <c r="O154" s="1" t="e">
        <f>INDEX('Child Enrollment'!$E$2:$E$173,MATCH('BIR Data Entry'!B154,'Child Enrollment'!$B$2:$B$173,0))</f>
        <v>#N/A</v>
      </c>
      <c r="P154" s="1" t="e">
        <f>INDEX('Child Enrollment'!$F$2:$F$173,MATCH('BIR Data Entry'!B154,'Child Enrollment'!$B$2:$B$173,0))</f>
        <v>#N/A</v>
      </c>
      <c r="Q154" s="1" t="e">
        <f>INDEX('Child Enrollment'!$G$2:$G$173,MATCH('BIR Data Entry'!B154,'Child Enrollment'!$B$2:$B$173,0))</f>
        <v>#N/A</v>
      </c>
      <c r="R154" s="1" t="e">
        <f>INDEX('Child Enrollment'!$H$2:$H$173,MATCH('BIR Data Entry'!B154,'Child Enrollment'!$B$2:$B$173,0))</f>
        <v>#N/A</v>
      </c>
      <c r="S154" s="343" t="str">
        <f t="shared" si="6"/>
        <v/>
      </c>
      <c r="T154" s="169">
        <f>IF(J154='Do Not Use'!$L$15,1,0)</f>
        <v>0</v>
      </c>
      <c r="U154" s="169">
        <f>IF(K154='Do Not Use'!$M$14,1,0)</f>
        <v>0</v>
      </c>
      <c r="V154" s="169">
        <f t="shared" si="7"/>
        <v>0</v>
      </c>
      <c r="W154" s="169">
        <f>IF(K154='Do Not Use'!$M$10,1,0)</f>
        <v>0</v>
      </c>
      <c r="X154" s="169">
        <f>IF(K154='Do Not Use'!$M$11,1,0)</f>
        <v>0</v>
      </c>
      <c r="Y154" s="169">
        <f t="shared" si="8"/>
        <v>0</v>
      </c>
      <c r="Z154" s="169">
        <f>IF(K154='Do Not Use'!$M$5,1,0)</f>
        <v>0</v>
      </c>
    </row>
    <row r="155" spans="1:26" x14ac:dyDescent="0.25">
      <c r="A155" s="376"/>
      <c r="B155" s="346"/>
      <c r="C155" s="378"/>
      <c r="D155" s="434"/>
      <c r="E155" s="379"/>
      <c r="F155" s="377"/>
      <c r="G155" s="377"/>
      <c r="H155" s="377"/>
      <c r="I155" s="377"/>
      <c r="J155" s="377"/>
      <c r="K155" s="377"/>
      <c r="L155" s="377"/>
      <c r="M155" s="1" t="e">
        <f>INDEX('Child Enrollment'!$C$2:$C$173,MATCH('BIR Data Entry'!B156,'Child Enrollment'!$B$2:$B$173,0))</f>
        <v>#N/A</v>
      </c>
      <c r="N155" s="1" t="e">
        <f>INDEX('Child Enrollment'!$D$2:$D$173,MATCH('BIR Data Entry'!B155,'Child Enrollment'!$B$2:$B$173,0))</f>
        <v>#N/A</v>
      </c>
      <c r="O155" s="1" t="e">
        <f>INDEX('Child Enrollment'!$E$2:$E$173,MATCH('BIR Data Entry'!B155,'Child Enrollment'!$B$2:$B$173,0))</f>
        <v>#N/A</v>
      </c>
      <c r="P155" s="1" t="e">
        <f>INDEX('Child Enrollment'!$F$2:$F$173,MATCH('BIR Data Entry'!B155,'Child Enrollment'!$B$2:$B$173,0))</f>
        <v>#N/A</v>
      </c>
      <c r="Q155" s="1" t="e">
        <f>INDEX('Child Enrollment'!$G$2:$G$173,MATCH('BIR Data Entry'!B155,'Child Enrollment'!$B$2:$B$173,0))</f>
        <v>#N/A</v>
      </c>
      <c r="R155" s="1" t="e">
        <f>INDEX('Child Enrollment'!$H$2:$H$173,MATCH('BIR Data Entry'!B155,'Child Enrollment'!$B$2:$B$173,0))</f>
        <v>#N/A</v>
      </c>
      <c r="S155" s="343" t="str">
        <f t="shared" si="6"/>
        <v/>
      </c>
      <c r="T155" s="169">
        <f>IF(J155='Do Not Use'!$L$15,1,0)</f>
        <v>0</v>
      </c>
      <c r="U155" s="169">
        <f>IF(K155='Do Not Use'!$M$14,1,0)</f>
        <v>0</v>
      </c>
      <c r="V155" s="169">
        <f t="shared" si="7"/>
        <v>0</v>
      </c>
      <c r="W155" s="169">
        <f>IF(K155='Do Not Use'!$M$10,1,0)</f>
        <v>0</v>
      </c>
      <c r="X155" s="169">
        <f>IF(K155='Do Not Use'!$M$11,1,0)</f>
        <v>0</v>
      </c>
      <c r="Y155" s="169">
        <f t="shared" si="8"/>
        <v>0</v>
      </c>
      <c r="Z155" s="169">
        <f>IF(K155='Do Not Use'!$M$5,1,0)</f>
        <v>0</v>
      </c>
    </row>
    <row r="156" spans="1:26" x14ac:dyDescent="0.25">
      <c r="A156" s="376"/>
      <c r="B156" s="377"/>
      <c r="C156" s="378"/>
      <c r="D156" s="434"/>
      <c r="E156" s="379"/>
      <c r="F156" s="377"/>
      <c r="G156" s="377"/>
      <c r="H156" s="377"/>
      <c r="I156" s="377"/>
      <c r="J156" s="377"/>
      <c r="K156" s="377"/>
      <c r="L156" s="377"/>
      <c r="M156" s="1" t="e">
        <f>INDEX('Child Enrollment'!$C$2:$C$173,MATCH('BIR Data Entry'!B157,'Child Enrollment'!$B$2:$B$173,0))</f>
        <v>#N/A</v>
      </c>
      <c r="N156" s="1" t="e">
        <f>INDEX('Child Enrollment'!$D$2:$D$173,MATCH('BIR Data Entry'!B156,'Child Enrollment'!$B$2:$B$173,0))</f>
        <v>#N/A</v>
      </c>
      <c r="O156" s="1" t="e">
        <f>INDEX('Child Enrollment'!$E$2:$E$173,MATCH('BIR Data Entry'!B156,'Child Enrollment'!$B$2:$B$173,0))</f>
        <v>#N/A</v>
      </c>
      <c r="P156" s="1" t="e">
        <f>INDEX('Child Enrollment'!$F$2:$F$173,MATCH('BIR Data Entry'!B156,'Child Enrollment'!$B$2:$B$173,0))</f>
        <v>#N/A</v>
      </c>
      <c r="Q156" s="1" t="e">
        <f>INDEX('Child Enrollment'!$G$2:$G$173,MATCH('BIR Data Entry'!B156,'Child Enrollment'!$B$2:$B$173,0))</f>
        <v>#N/A</v>
      </c>
      <c r="R156" s="1" t="e">
        <f>INDEX('Child Enrollment'!$H$2:$H$173,MATCH('BIR Data Entry'!B156,'Child Enrollment'!$B$2:$B$173,0))</f>
        <v>#N/A</v>
      </c>
      <c r="S156" s="343" t="str">
        <f t="shared" si="6"/>
        <v/>
      </c>
      <c r="T156" s="169">
        <f>IF(J156='Do Not Use'!$L$15,1,0)</f>
        <v>0</v>
      </c>
      <c r="U156" s="169">
        <f>IF(K156='Do Not Use'!$M$14,1,0)</f>
        <v>0</v>
      </c>
      <c r="V156" s="169">
        <f t="shared" si="7"/>
        <v>0</v>
      </c>
      <c r="W156" s="169">
        <f>IF(K156='Do Not Use'!$M$10,1,0)</f>
        <v>0</v>
      </c>
      <c r="X156" s="169">
        <f>IF(K156='Do Not Use'!$M$11,1,0)</f>
        <v>0</v>
      </c>
      <c r="Y156" s="169">
        <f t="shared" si="8"/>
        <v>0</v>
      </c>
      <c r="Z156" s="169">
        <f>IF(K156='Do Not Use'!$M$5,1,0)</f>
        <v>0</v>
      </c>
    </row>
    <row r="157" spans="1:26" x14ac:dyDescent="0.25">
      <c r="A157" s="376"/>
      <c r="B157" s="377"/>
      <c r="C157" s="378"/>
      <c r="D157" s="434"/>
      <c r="E157" s="379"/>
      <c r="F157" s="377"/>
      <c r="G157" s="377"/>
      <c r="H157" s="377"/>
      <c r="I157" s="377"/>
      <c r="J157" s="377"/>
      <c r="K157" s="377"/>
      <c r="L157" s="377"/>
      <c r="M157" s="1" t="e">
        <f>INDEX('Child Enrollment'!$C$2:$C$173,MATCH('BIR Data Entry'!B158,'Child Enrollment'!$B$2:$B$173,0))</f>
        <v>#N/A</v>
      </c>
      <c r="N157" s="1" t="e">
        <f>INDEX('Child Enrollment'!$D$2:$D$173,MATCH('BIR Data Entry'!B157,'Child Enrollment'!$B$2:$B$173,0))</f>
        <v>#N/A</v>
      </c>
      <c r="O157" s="1" t="e">
        <f>INDEX('Child Enrollment'!$E$2:$E$173,MATCH('BIR Data Entry'!B157,'Child Enrollment'!$B$2:$B$173,0))</f>
        <v>#N/A</v>
      </c>
      <c r="P157" s="1" t="e">
        <f>INDEX('Child Enrollment'!$F$2:$F$173,MATCH('BIR Data Entry'!B157,'Child Enrollment'!$B$2:$B$173,0))</f>
        <v>#N/A</v>
      </c>
      <c r="Q157" s="1" t="e">
        <f>INDEX('Child Enrollment'!$G$2:$G$173,MATCH('BIR Data Entry'!B157,'Child Enrollment'!$B$2:$B$173,0))</f>
        <v>#N/A</v>
      </c>
      <c r="R157" s="1" t="e">
        <f>INDEX('Child Enrollment'!$H$2:$H$173,MATCH('BIR Data Entry'!B157,'Child Enrollment'!$B$2:$B$173,0))</f>
        <v>#N/A</v>
      </c>
      <c r="S157" s="343" t="str">
        <f t="shared" si="6"/>
        <v/>
      </c>
      <c r="T157" s="169">
        <f>IF(J157='Do Not Use'!$L$15,1,0)</f>
        <v>0</v>
      </c>
      <c r="U157" s="169">
        <f>IF(K157='Do Not Use'!$M$14,1,0)</f>
        <v>0</v>
      </c>
      <c r="V157" s="169">
        <f t="shared" si="7"/>
        <v>0</v>
      </c>
      <c r="W157" s="169">
        <f>IF(K157='Do Not Use'!$M$10,1,0)</f>
        <v>0</v>
      </c>
      <c r="X157" s="169">
        <f>IF(K157='Do Not Use'!$M$11,1,0)</f>
        <v>0</v>
      </c>
      <c r="Y157" s="169">
        <f t="shared" si="8"/>
        <v>0</v>
      </c>
      <c r="Z157" s="169">
        <f>IF(K157='Do Not Use'!$M$5,1,0)</f>
        <v>0</v>
      </c>
    </row>
    <row r="158" spans="1:26" x14ac:dyDescent="0.25">
      <c r="A158" s="376"/>
      <c r="B158" s="377"/>
      <c r="C158" s="378"/>
      <c r="D158" s="434"/>
      <c r="E158" s="379"/>
      <c r="F158" s="377"/>
      <c r="G158" s="377"/>
      <c r="H158" s="377"/>
      <c r="I158" s="377"/>
      <c r="J158" s="377"/>
      <c r="K158" s="377"/>
      <c r="L158" s="377"/>
      <c r="M158" s="1" t="e">
        <f>INDEX('Child Enrollment'!$C$2:$C$173,MATCH('BIR Data Entry'!B159,'Child Enrollment'!$B$2:$B$173,0))</f>
        <v>#N/A</v>
      </c>
      <c r="N158" s="1" t="e">
        <f>INDEX('Child Enrollment'!$D$2:$D$173,MATCH('BIR Data Entry'!B158,'Child Enrollment'!$B$2:$B$173,0))</f>
        <v>#N/A</v>
      </c>
      <c r="O158" s="1" t="e">
        <f>INDEX('Child Enrollment'!$E$2:$E$173,MATCH('BIR Data Entry'!B158,'Child Enrollment'!$B$2:$B$173,0))</f>
        <v>#N/A</v>
      </c>
      <c r="P158" s="1" t="e">
        <f>INDEX('Child Enrollment'!$F$2:$F$173,MATCH('BIR Data Entry'!B158,'Child Enrollment'!$B$2:$B$173,0))</f>
        <v>#N/A</v>
      </c>
      <c r="Q158" s="1" t="e">
        <f>INDEX('Child Enrollment'!$G$2:$G$173,MATCH('BIR Data Entry'!B158,'Child Enrollment'!$B$2:$B$173,0))</f>
        <v>#N/A</v>
      </c>
      <c r="R158" s="1" t="e">
        <f>INDEX('Child Enrollment'!$H$2:$H$173,MATCH('BIR Data Entry'!B158,'Child Enrollment'!$B$2:$B$173,0))</f>
        <v>#N/A</v>
      </c>
      <c r="S158" s="343" t="str">
        <f t="shared" si="6"/>
        <v/>
      </c>
      <c r="T158" s="169">
        <f>IF(J158='Do Not Use'!$L$15,1,0)</f>
        <v>0</v>
      </c>
      <c r="U158" s="169">
        <f>IF(K158='Do Not Use'!$M$14,1,0)</f>
        <v>0</v>
      </c>
      <c r="V158" s="169">
        <f t="shared" si="7"/>
        <v>0</v>
      </c>
      <c r="W158" s="169">
        <f>IF(K158='Do Not Use'!$M$10,1,0)</f>
        <v>0</v>
      </c>
      <c r="X158" s="169">
        <f>IF(K158='Do Not Use'!$M$11,1,0)</f>
        <v>0</v>
      </c>
      <c r="Y158" s="169">
        <f t="shared" si="8"/>
        <v>0</v>
      </c>
      <c r="Z158" s="169">
        <f>IF(K158='Do Not Use'!$M$5,1,0)</f>
        <v>0</v>
      </c>
    </row>
    <row r="159" spans="1:26" x14ac:dyDescent="0.25">
      <c r="A159" s="376"/>
      <c r="B159" s="377"/>
      <c r="C159" s="378"/>
      <c r="D159" s="434"/>
      <c r="E159" s="379"/>
      <c r="F159" s="377"/>
      <c r="G159" s="377"/>
      <c r="H159" s="377"/>
      <c r="I159" s="377"/>
      <c r="J159" s="377"/>
      <c r="K159" s="377"/>
      <c r="L159" s="377"/>
      <c r="M159" s="1" t="e">
        <f>INDEX('Child Enrollment'!$C$2:$C$173,MATCH('BIR Data Entry'!B160,'Child Enrollment'!$B$2:$B$173,0))</f>
        <v>#N/A</v>
      </c>
      <c r="N159" s="1" t="e">
        <f>INDEX('Child Enrollment'!$D$2:$D$173,MATCH('BIR Data Entry'!B159,'Child Enrollment'!$B$2:$B$173,0))</f>
        <v>#N/A</v>
      </c>
      <c r="O159" s="1" t="e">
        <f>INDEX('Child Enrollment'!$E$2:$E$173,MATCH('BIR Data Entry'!B159,'Child Enrollment'!$B$2:$B$173,0))</f>
        <v>#N/A</v>
      </c>
      <c r="P159" s="1" t="e">
        <f>INDEX('Child Enrollment'!$F$2:$F$173,MATCH('BIR Data Entry'!B159,'Child Enrollment'!$B$2:$B$173,0))</f>
        <v>#N/A</v>
      </c>
      <c r="Q159" s="1" t="e">
        <f>INDEX('Child Enrollment'!$G$2:$G$173,MATCH('BIR Data Entry'!B159,'Child Enrollment'!$B$2:$B$173,0))</f>
        <v>#N/A</v>
      </c>
      <c r="R159" s="1" t="e">
        <f>INDEX('Child Enrollment'!$H$2:$H$173,MATCH('BIR Data Entry'!B159,'Child Enrollment'!$B$2:$B$173,0))</f>
        <v>#N/A</v>
      </c>
      <c r="S159" s="343" t="str">
        <f t="shared" si="6"/>
        <v/>
      </c>
      <c r="T159" s="169">
        <f>IF(J159='Do Not Use'!$L$15,1,0)</f>
        <v>0</v>
      </c>
      <c r="U159" s="169">
        <f>IF(K159='Do Not Use'!$M$14,1,0)</f>
        <v>0</v>
      </c>
      <c r="V159" s="169">
        <f t="shared" si="7"/>
        <v>0</v>
      </c>
      <c r="W159" s="169">
        <f>IF(K159='Do Not Use'!$M$10,1,0)</f>
        <v>0</v>
      </c>
      <c r="X159" s="169">
        <f>IF(K159='Do Not Use'!$M$11,1,0)</f>
        <v>0</v>
      </c>
      <c r="Y159" s="169">
        <f t="shared" si="8"/>
        <v>0</v>
      </c>
      <c r="Z159" s="169">
        <f>IF(K159='Do Not Use'!$M$5,1,0)</f>
        <v>0</v>
      </c>
    </row>
    <row r="160" spans="1:26" x14ac:dyDescent="0.25">
      <c r="A160" s="376"/>
      <c r="B160" s="377"/>
      <c r="C160" s="378"/>
      <c r="D160" s="434"/>
      <c r="E160" s="379"/>
      <c r="F160" s="377"/>
      <c r="G160" s="377"/>
      <c r="H160" s="377"/>
      <c r="I160" s="377"/>
      <c r="J160" s="377"/>
      <c r="K160" s="377"/>
      <c r="L160" s="377"/>
      <c r="M160" s="1" t="e">
        <f>INDEX('Child Enrollment'!$C$2:$C$173,MATCH('BIR Data Entry'!B161,'Child Enrollment'!$B$2:$B$173,0))</f>
        <v>#N/A</v>
      </c>
      <c r="N160" s="1" t="e">
        <f>INDEX('Child Enrollment'!$D$2:$D$173,MATCH('BIR Data Entry'!B160,'Child Enrollment'!$B$2:$B$173,0))</f>
        <v>#N/A</v>
      </c>
      <c r="O160" s="1" t="e">
        <f>INDEX('Child Enrollment'!$E$2:$E$173,MATCH('BIR Data Entry'!B160,'Child Enrollment'!$B$2:$B$173,0))</f>
        <v>#N/A</v>
      </c>
      <c r="P160" s="1" t="e">
        <f>INDEX('Child Enrollment'!$F$2:$F$173,MATCH('BIR Data Entry'!B160,'Child Enrollment'!$B$2:$B$173,0))</f>
        <v>#N/A</v>
      </c>
      <c r="Q160" s="1" t="e">
        <f>INDEX('Child Enrollment'!$G$2:$G$173,MATCH('BIR Data Entry'!B160,'Child Enrollment'!$B$2:$B$173,0))</f>
        <v>#N/A</v>
      </c>
      <c r="R160" s="1" t="e">
        <f>INDEX('Child Enrollment'!$H$2:$H$173,MATCH('BIR Data Entry'!B160,'Child Enrollment'!$B$2:$B$173,0))</f>
        <v>#N/A</v>
      </c>
      <c r="S160" s="343" t="str">
        <f t="shared" si="6"/>
        <v/>
      </c>
      <c r="T160" s="169">
        <f>IF(J160='Do Not Use'!$L$15,1,0)</f>
        <v>0</v>
      </c>
      <c r="U160" s="169">
        <f>IF(K160='Do Not Use'!$M$14,1,0)</f>
        <v>0</v>
      </c>
      <c r="V160" s="169">
        <f t="shared" si="7"/>
        <v>0</v>
      </c>
      <c r="W160" s="169">
        <f>IF(K160='Do Not Use'!$M$10,1,0)</f>
        <v>0</v>
      </c>
      <c r="X160" s="169">
        <f>IF(K160='Do Not Use'!$M$11,1,0)</f>
        <v>0</v>
      </c>
      <c r="Y160" s="169">
        <f t="shared" si="8"/>
        <v>0</v>
      </c>
      <c r="Z160" s="169">
        <f>IF(K160='Do Not Use'!$M$5,1,0)</f>
        <v>0</v>
      </c>
    </row>
    <row r="161" spans="1:26" x14ac:dyDescent="0.25">
      <c r="A161" s="376"/>
      <c r="B161" s="377"/>
      <c r="C161" s="378"/>
      <c r="D161" s="434"/>
      <c r="E161" s="379"/>
      <c r="F161" s="377"/>
      <c r="G161" s="377"/>
      <c r="H161" s="377"/>
      <c r="I161" s="377"/>
      <c r="J161" s="377"/>
      <c r="K161" s="377"/>
      <c r="L161" s="377"/>
      <c r="M161" s="1" t="e">
        <f>INDEX('Child Enrollment'!$C$2:$C$173,MATCH('BIR Data Entry'!B162,'Child Enrollment'!$B$2:$B$173,0))</f>
        <v>#N/A</v>
      </c>
      <c r="N161" s="1" t="e">
        <f>INDEX('Child Enrollment'!$D$2:$D$173,MATCH('BIR Data Entry'!B161,'Child Enrollment'!$B$2:$B$173,0))</f>
        <v>#N/A</v>
      </c>
      <c r="O161" s="1" t="e">
        <f>INDEX('Child Enrollment'!$E$2:$E$173,MATCH('BIR Data Entry'!B161,'Child Enrollment'!$B$2:$B$173,0))</f>
        <v>#N/A</v>
      </c>
      <c r="P161" s="1" t="e">
        <f>INDEX('Child Enrollment'!$F$2:$F$173,MATCH('BIR Data Entry'!B161,'Child Enrollment'!$B$2:$B$173,0))</f>
        <v>#N/A</v>
      </c>
      <c r="Q161" s="1" t="e">
        <f>INDEX('Child Enrollment'!$G$2:$G$173,MATCH('BIR Data Entry'!B161,'Child Enrollment'!$B$2:$B$173,0))</f>
        <v>#N/A</v>
      </c>
      <c r="R161" s="1" t="e">
        <f>INDEX('Child Enrollment'!$H$2:$H$173,MATCH('BIR Data Entry'!B161,'Child Enrollment'!$B$2:$B$173,0))</f>
        <v>#N/A</v>
      </c>
      <c r="S161" s="343" t="str">
        <f t="shared" si="6"/>
        <v/>
      </c>
      <c r="T161" s="169">
        <f>IF(J161='Do Not Use'!$L$15,1,0)</f>
        <v>0</v>
      </c>
      <c r="U161" s="169">
        <f>IF(K161='Do Not Use'!$M$14,1,0)</f>
        <v>0</v>
      </c>
      <c r="V161" s="169">
        <f t="shared" si="7"/>
        <v>0</v>
      </c>
      <c r="W161" s="169">
        <f>IF(K161='Do Not Use'!$M$10,1,0)</f>
        <v>0</v>
      </c>
      <c r="X161" s="169">
        <f>IF(K161='Do Not Use'!$M$11,1,0)</f>
        <v>0</v>
      </c>
      <c r="Y161" s="169">
        <f t="shared" si="8"/>
        <v>0</v>
      </c>
      <c r="Z161" s="169">
        <f>IF(K161='Do Not Use'!$M$5,1,0)</f>
        <v>0</v>
      </c>
    </row>
    <row r="162" spans="1:26" x14ac:dyDescent="0.25">
      <c r="A162" s="376"/>
      <c r="B162" s="377"/>
      <c r="C162" s="378"/>
      <c r="D162" s="434"/>
      <c r="E162" s="379"/>
      <c r="F162" s="377"/>
      <c r="G162" s="377"/>
      <c r="H162" s="377"/>
      <c r="I162" s="377"/>
      <c r="J162" s="377"/>
      <c r="K162" s="377"/>
      <c r="L162" s="377"/>
      <c r="M162" s="1" t="e">
        <f>INDEX('Child Enrollment'!$C$2:$C$173,MATCH('BIR Data Entry'!B163,'Child Enrollment'!$B$2:$B$173,0))</f>
        <v>#N/A</v>
      </c>
      <c r="N162" s="1" t="e">
        <f>INDEX('Child Enrollment'!$D$2:$D$173,MATCH('BIR Data Entry'!B162,'Child Enrollment'!$B$2:$B$173,0))</f>
        <v>#N/A</v>
      </c>
      <c r="O162" s="1" t="e">
        <f>INDEX('Child Enrollment'!$E$2:$E$173,MATCH('BIR Data Entry'!B162,'Child Enrollment'!$B$2:$B$173,0))</f>
        <v>#N/A</v>
      </c>
      <c r="P162" s="1" t="e">
        <f>INDEX('Child Enrollment'!$F$2:$F$173,MATCH('BIR Data Entry'!B162,'Child Enrollment'!$B$2:$B$173,0))</f>
        <v>#N/A</v>
      </c>
      <c r="Q162" s="1" t="e">
        <f>INDEX('Child Enrollment'!$G$2:$G$173,MATCH('BIR Data Entry'!B162,'Child Enrollment'!$B$2:$B$173,0))</f>
        <v>#N/A</v>
      </c>
      <c r="R162" s="1" t="e">
        <f>INDEX('Child Enrollment'!$H$2:$H$173,MATCH('BIR Data Entry'!B162,'Child Enrollment'!$B$2:$B$173,0))</f>
        <v>#N/A</v>
      </c>
      <c r="S162" s="343" t="str">
        <f t="shared" si="6"/>
        <v/>
      </c>
      <c r="T162" s="169">
        <f>IF(J162='Do Not Use'!$L$15,1,0)</f>
        <v>0</v>
      </c>
      <c r="U162" s="169">
        <f>IF(K162='Do Not Use'!$M$14,1,0)</f>
        <v>0</v>
      </c>
      <c r="V162" s="169">
        <f t="shared" si="7"/>
        <v>0</v>
      </c>
      <c r="W162" s="169">
        <f>IF(K162='Do Not Use'!$M$10,1,0)</f>
        <v>0</v>
      </c>
      <c r="X162" s="169">
        <f>IF(K162='Do Not Use'!$M$11,1,0)</f>
        <v>0</v>
      </c>
      <c r="Y162" s="169">
        <f t="shared" si="8"/>
        <v>0</v>
      </c>
      <c r="Z162" s="169">
        <f>IF(K162='Do Not Use'!$M$5,1,0)</f>
        <v>0</v>
      </c>
    </row>
    <row r="163" spans="1:26" x14ac:dyDescent="0.25">
      <c r="A163" s="376"/>
      <c r="B163" s="377"/>
      <c r="C163" s="378"/>
      <c r="D163" s="434"/>
      <c r="E163" s="379"/>
      <c r="F163" s="377"/>
      <c r="G163" s="377"/>
      <c r="H163" s="377"/>
      <c r="I163" s="377"/>
      <c r="J163" s="377"/>
      <c r="K163" s="377"/>
      <c r="L163" s="377"/>
      <c r="M163" s="1" t="e">
        <f>INDEX('Child Enrollment'!$C$2:$C$173,MATCH('BIR Data Entry'!B164,'Child Enrollment'!$B$2:$B$173,0))</f>
        <v>#N/A</v>
      </c>
      <c r="N163" s="1" t="e">
        <f>INDEX('Child Enrollment'!$D$2:$D$173,MATCH('BIR Data Entry'!B163,'Child Enrollment'!$B$2:$B$173,0))</f>
        <v>#N/A</v>
      </c>
      <c r="O163" s="1" t="e">
        <f>INDEX('Child Enrollment'!$E$2:$E$173,MATCH('BIR Data Entry'!B163,'Child Enrollment'!$B$2:$B$173,0))</f>
        <v>#N/A</v>
      </c>
      <c r="P163" s="1" t="e">
        <f>INDEX('Child Enrollment'!$F$2:$F$173,MATCH('BIR Data Entry'!B163,'Child Enrollment'!$B$2:$B$173,0))</f>
        <v>#N/A</v>
      </c>
      <c r="Q163" s="1" t="e">
        <f>INDEX('Child Enrollment'!$G$2:$G$173,MATCH('BIR Data Entry'!B163,'Child Enrollment'!$B$2:$B$173,0))</f>
        <v>#N/A</v>
      </c>
      <c r="R163" s="1" t="e">
        <f>INDEX('Child Enrollment'!$H$2:$H$173,MATCH('BIR Data Entry'!B163,'Child Enrollment'!$B$2:$B$173,0))</f>
        <v>#N/A</v>
      </c>
      <c r="S163" s="343" t="str">
        <f t="shared" si="6"/>
        <v/>
      </c>
      <c r="T163" s="169">
        <f>IF(J163='Do Not Use'!$L$15,1,0)</f>
        <v>0</v>
      </c>
      <c r="U163" s="169">
        <f>IF(K163='Do Not Use'!$M$14,1,0)</f>
        <v>0</v>
      </c>
      <c r="V163" s="169">
        <f t="shared" si="7"/>
        <v>0</v>
      </c>
      <c r="W163" s="169">
        <f>IF(K163='Do Not Use'!$M$10,1,0)</f>
        <v>0</v>
      </c>
      <c r="X163" s="169">
        <f>IF(K163='Do Not Use'!$M$11,1,0)</f>
        <v>0</v>
      </c>
      <c r="Y163" s="169">
        <f t="shared" si="8"/>
        <v>0</v>
      </c>
      <c r="Z163" s="169">
        <f>IF(K163='Do Not Use'!$M$5,1,0)</f>
        <v>0</v>
      </c>
    </row>
    <row r="164" spans="1:26" x14ac:dyDescent="0.25">
      <c r="A164" s="376"/>
      <c r="B164" s="377"/>
      <c r="C164" s="378"/>
      <c r="D164" s="434"/>
      <c r="E164" s="379"/>
      <c r="F164" s="377"/>
      <c r="G164" s="377"/>
      <c r="H164" s="377"/>
      <c r="I164" s="377"/>
      <c r="J164" s="377"/>
      <c r="K164" s="377"/>
      <c r="L164" s="377"/>
      <c r="M164" s="1" t="e">
        <f>INDEX('Child Enrollment'!$C$2:$C$173,MATCH('BIR Data Entry'!B165,'Child Enrollment'!$B$2:$B$173,0))</f>
        <v>#N/A</v>
      </c>
      <c r="N164" s="1" t="e">
        <f>INDEX('Child Enrollment'!$D$2:$D$173,MATCH('BIR Data Entry'!B164,'Child Enrollment'!$B$2:$B$173,0))</f>
        <v>#N/A</v>
      </c>
      <c r="O164" s="1" t="e">
        <f>INDEX('Child Enrollment'!$E$2:$E$173,MATCH('BIR Data Entry'!B164,'Child Enrollment'!$B$2:$B$173,0))</f>
        <v>#N/A</v>
      </c>
      <c r="P164" s="1" t="e">
        <f>INDEX('Child Enrollment'!$F$2:$F$173,MATCH('BIR Data Entry'!B164,'Child Enrollment'!$B$2:$B$173,0))</f>
        <v>#N/A</v>
      </c>
      <c r="Q164" s="1" t="e">
        <f>INDEX('Child Enrollment'!$G$2:$G$173,MATCH('BIR Data Entry'!B164,'Child Enrollment'!$B$2:$B$173,0))</f>
        <v>#N/A</v>
      </c>
      <c r="R164" s="1" t="e">
        <f>INDEX('Child Enrollment'!$H$2:$H$173,MATCH('BIR Data Entry'!B164,'Child Enrollment'!$B$2:$B$173,0))</f>
        <v>#N/A</v>
      </c>
      <c r="S164" s="343" t="str">
        <f t="shared" si="6"/>
        <v/>
      </c>
      <c r="T164" s="169">
        <f>IF(J164='Do Not Use'!$L$15,1,0)</f>
        <v>0</v>
      </c>
      <c r="U164" s="169">
        <f>IF(K164='Do Not Use'!$M$14,1,0)</f>
        <v>0</v>
      </c>
      <c r="V164" s="169">
        <f t="shared" si="7"/>
        <v>0</v>
      </c>
      <c r="W164" s="169">
        <f>IF(K164='Do Not Use'!$M$10,1,0)</f>
        <v>0</v>
      </c>
      <c r="X164" s="169">
        <f>IF(K164='Do Not Use'!$M$11,1,0)</f>
        <v>0</v>
      </c>
      <c r="Y164" s="169">
        <f t="shared" si="8"/>
        <v>0</v>
      </c>
      <c r="Z164" s="169">
        <f>IF(K164='Do Not Use'!$M$5,1,0)</f>
        <v>0</v>
      </c>
    </row>
    <row r="165" spans="1:26" x14ac:dyDescent="0.25">
      <c r="A165" s="376"/>
      <c r="B165" s="377"/>
      <c r="C165" s="378"/>
      <c r="D165" s="434"/>
      <c r="E165" s="379"/>
      <c r="F165" s="377"/>
      <c r="G165" s="377"/>
      <c r="H165" s="377"/>
      <c r="I165" s="377"/>
      <c r="J165" s="377"/>
      <c r="K165" s="377"/>
      <c r="L165" s="377"/>
      <c r="M165" s="1" t="e">
        <f>INDEX('Child Enrollment'!$C$2:$C$173,MATCH('BIR Data Entry'!B166,'Child Enrollment'!$B$2:$B$173,0))</f>
        <v>#N/A</v>
      </c>
      <c r="N165" s="1" t="e">
        <f>INDEX('Child Enrollment'!$D$2:$D$173,MATCH('BIR Data Entry'!B165,'Child Enrollment'!$B$2:$B$173,0))</f>
        <v>#N/A</v>
      </c>
      <c r="O165" s="1" t="e">
        <f>INDEX('Child Enrollment'!$E$2:$E$173,MATCH('BIR Data Entry'!B165,'Child Enrollment'!$B$2:$B$173,0))</f>
        <v>#N/A</v>
      </c>
      <c r="P165" s="1" t="e">
        <f>INDEX('Child Enrollment'!$F$2:$F$173,MATCH('BIR Data Entry'!B165,'Child Enrollment'!$B$2:$B$173,0))</f>
        <v>#N/A</v>
      </c>
      <c r="Q165" s="1" t="e">
        <f>INDEX('Child Enrollment'!$G$2:$G$173,MATCH('BIR Data Entry'!B165,'Child Enrollment'!$B$2:$B$173,0))</f>
        <v>#N/A</v>
      </c>
      <c r="R165" s="1" t="e">
        <f>INDEX('Child Enrollment'!$H$2:$H$173,MATCH('BIR Data Entry'!B165,'Child Enrollment'!$B$2:$B$173,0))</f>
        <v>#N/A</v>
      </c>
      <c r="S165" s="343" t="str">
        <f t="shared" si="6"/>
        <v/>
      </c>
      <c r="T165" s="169">
        <f>IF(J165='Do Not Use'!$L$15,1,0)</f>
        <v>0</v>
      </c>
      <c r="U165" s="169">
        <f>IF(K165='Do Not Use'!$M$14,1,0)</f>
        <v>0</v>
      </c>
      <c r="V165" s="169">
        <f t="shared" si="7"/>
        <v>0</v>
      </c>
      <c r="W165" s="169">
        <f>IF(K165='Do Not Use'!$M$10,1,0)</f>
        <v>0</v>
      </c>
      <c r="X165" s="169">
        <f>IF(K165='Do Not Use'!$M$11,1,0)</f>
        <v>0</v>
      </c>
      <c r="Y165" s="169">
        <f t="shared" si="8"/>
        <v>0</v>
      </c>
      <c r="Z165" s="169">
        <f>IF(K165='Do Not Use'!$M$5,1,0)</f>
        <v>0</v>
      </c>
    </row>
    <row r="166" spans="1:26" x14ac:dyDescent="0.25">
      <c r="A166" s="376"/>
      <c r="B166" s="377"/>
      <c r="C166" s="378"/>
      <c r="D166" s="434"/>
      <c r="E166" s="379"/>
      <c r="F166" s="377"/>
      <c r="G166" s="377"/>
      <c r="H166" s="377"/>
      <c r="I166" s="377"/>
      <c r="J166" s="377"/>
      <c r="K166" s="377"/>
      <c r="L166" s="377"/>
      <c r="M166" s="1" t="e">
        <f>INDEX('Child Enrollment'!$C$2:$C$173,MATCH('BIR Data Entry'!B167,'Child Enrollment'!$B$2:$B$173,0))</f>
        <v>#N/A</v>
      </c>
      <c r="N166" s="1" t="e">
        <f>INDEX('Child Enrollment'!$D$2:$D$173,MATCH('BIR Data Entry'!B166,'Child Enrollment'!$B$2:$B$173,0))</f>
        <v>#N/A</v>
      </c>
      <c r="O166" s="1" t="e">
        <f>INDEX('Child Enrollment'!$E$2:$E$173,MATCH('BIR Data Entry'!B166,'Child Enrollment'!$B$2:$B$173,0))</f>
        <v>#N/A</v>
      </c>
      <c r="P166" s="1" t="e">
        <f>INDEX('Child Enrollment'!$F$2:$F$173,MATCH('BIR Data Entry'!B166,'Child Enrollment'!$B$2:$B$173,0))</f>
        <v>#N/A</v>
      </c>
      <c r="Q166" s="1" t="e">
        <f>INDEX('Child Enrollment'!$G$2:$G$173,MATCH('BIR Data Entry'!B166,'Child Enrollment'!$B$2:$B$173,0))</f>
        <v>#N/A</v>
      </c>
      <c r="R166" s="1" t="e">
        <f>INDEX('Child Enrollment'!$H$2:$H$173,MATCH('BIR Data Entry'!B166,'Child Enrollment'!$B$2:$B$173,0))</f>
        <v>#N/A</v>
      </c>
      <c r="S166" s="343" t="str">
        <f t="shared" si="6"/>
        <v/>
      </c>
      <c r="T166" s="169">
        <f>IF(J166='Do Not Use'!$L$15,1,0)</f>
        <v>0</v>
      </c>
      <c r="U166" s="169">
        <f>IF(K166='Do Not Use'!$M$14,1,0)</f>
        <v>0</v>
      </c>
      <c r="V166" s="169">
        <f t="shared" si="7"/>
        <v>0</v>
      </c>
      <c r="W166" s="169">
        <f>IF(K166='Do Not Use'!$M$10,1,0)</f>
        <v>0</v>
      </c>
      <c r="X166" s="169">
        <f>IF(K166='Do Not Use'!$M$11,1,0)</f>
        <v>0</v>
      </c>
      <c r="Y166" s="169">
        <f t="shared" si="8"/>
        <v>0</v>
      </c>
      <c r="Z166" s="169">
        <f>IF(K166='Do Not Use'!$M$5,1,0)</f>
        <v>0</v>
      </c>
    </row>
    <row r="167" spans="1:26" x14ac:dyDescent="0.25">
      <c r="A167" s="376"/>
      <c r="B167" s="377"/>
      <c r="C167" s="378"/>
      <c r="D167" s="434"/>
      <c r="E167" s="379"/>
      <c r="F167" s="377"/>
      <c r="G167" s="377"/>
      <c r="H167" s="377"/>
      <c r="I167" s="377"/>
      <c r="J167" s="377"/>
      <c r="K167" s="377"/>
      <c r="L167" s="377"/>
      <c r="M167" s="1" t="e">
        <f>INDEX('Child Enrollment'!$C$2:$C$173,MATCH('BIR Data Entry'!B168,'Child Enrollment'!$B$2:$B$173,0))</f>
        <v>#N/A</v>
      </c>
      <c r="N167" s="1" t="e">
        <f>INDEX('Child Enrollment'!$D$2:$D$173,MATCH('BIR Data Entry'!B167,'Child Enrollment'!$B$2:$B$173,0))</f>
        <v>#N/A</v>
      </c>
      <c r="O167" s="1" t="e">
        <f>INDEX('Child Enrollment'!$E$2:$E$173,MATCH('BIR Data Entry'!B167,'Child Enrollment'!$B$2:$B$173,0))</f>
        <v>#N/A</v>
      </c>
      <c r="P167" s="1" t="e">
        <f>INDEX('Child Enrollment'!$F$2:$F$173,MATCH('BIR Data Entry'!B167,'Child Enrollment'!$B$2:$B$173,0))</f>
        <v>#N/A</v>
      </c>
      <c r="Q167" s="1" t="e">
        <f>INDEX('Child Enrollment'!$G$2:$G$173,MATCH('BIR Data Entry'!B167,'Child Enrollment'!$B$2:$B$173,0))</f>
        <v>#N/A</v>
      </c>
      <c r="R167" s="1" t="e">
        <f>INDEX('Child Enrollment'!$H$2:$H$173,MATCH('BIR Data Entry'!B167,'Child Enrollment'!$B$2:$B$173,0))</f>
        <v>#N/A</v>
      </c>
      <c r="S167" s="343" t="str">
        <f t="shared" si="6"/>
        <v/>
      </c>
      <c r="T167" s="169">
        <f>IF(J167='Do Not Use'!$L$15,1,0)</f>
        <v>0</v>
      </c>
      <c r="U167" s="169">
        <f>IF(K167='Do Not Use'!$M$14,1,0)</f>
        <v>0</v>
      </c>
      <c r="V167" s="169">
        <f t="shared" si="7"/>
        <v>0</v>
      </c>
      <c r="W167" s="169">
        <f>IF(K167='Do Not Use'!$M$10,1,0)</f>
        <v>0</v>
      </c>
      <c r="X167" s="169">
        <f>IF(K167='Do Not Use'!$M$11,1,0)</f>
        <v>0</v>
      </c>
      <c r="Y167" s="169">
        <f t="shared" si="8"/>
        <v>0</v>
      </c>
      <c r="Z167" s="169">
        <f>IF(K167='Do Not Use'!$M$5,1,0)</f>
        <v>0</v>
      </c>
    </row>
    <row r="168" spans="1:26" x14ac:dyDescent="0.25">
      <c r="A168" s="376"/>
      <c r="B168" s="377"/>
      <c r="C168" s="378"/>
      <c r="D168" s="434"/>
      <c r="E168" s="379"/>
      <c r="F168" s="377"/>
      <c r="G168" s="377"/>
      <c r="H168" s="377"/>
      <c r="I168" s="377"/>
      <c r="J168" s="377"/>
      <c r="K168" s="377"/>
      <c r="L168" s="377"/>
      <c r="M168" s="1" t="e">
        <f>INDEX('Child Enrollment'!$C$2:$C$173,MATCH('BIR Data Entry'!B169,'Child Enrollment'!$B$2:$B$173,0))</f>
        <v>#N/A</v>
      </c>
      <c r="N168" s="1" t="e">
        <f>INDEX('Child Enrollment'!$D$2:$D$173,MATCH('BIR Data Entry'!B168,'Child Enrollment'!$B$2:$B$173,0))</f>
        <v>#N/A</v>
      </c>
      <c r="O168" s="1" t="e">
        <f>INDEX('Child Enrollment'!$E$2:$E$173,MATCH('BIR Data Entry'!B168,'Child Enrollment'!$B$2:$B$173,0))</f>
        <v>#N/A</v>
      </c>
      <c r="P168" s="1" t="e">
        <f>INDEX('Child Enrollment'!$F$2:$F$173,MATCH('BIR Data Entry'!B168,'Child Enrollment'!$B$2:$B$173,0))</f>
        <v>#N/A</v>
      </c>
      <c r="Q168" s="1" t="e">
        <f>INDEX('Child Enrollment'!$G$2:$G$173,MATCH('BIR Data Entry'!B168,'Child Enrollment'!$B$2:$B$173,0))</f>
        <v>#N/A</v>
      </c>
      <c r="R168" s="1" t="e">
        <f>INDEX('Child Enrollment'!$H$2:$H$173,MATCH('BIR Data Entry'!B168,'Child Enrollment'!$B$2:$B$173,0))</f>
        <v>#N/A</v>
      </c>
      <c r="S168" s="343" t="str">
        <f t="shared" si="6"/>
        <v/>
      </c>
      <c r="T168" s="169">
        <f>IF(J168='Do Not Use'!$L$15,1,0)</f>
        <v>0</v>
      </c>
      <c r="U168" s="169">
        <f>IF(K168='Do Not Use'!$M$14,1,0)</f>
        <v>0</v>
      </c>
      <c r="V168" s="169">
        <f t="shared" si="7"/>
        <v>0</v>
      </c>
      <c r="W168" s="169">
        <f>IF(K168='Do Not Use'!$M$10,1,0)</f>
        <v>0</v>
      </c>
      <c r="X168" s="169">
        <f>IF(K168='Do Not Use'!$M$11,1,0)</f>
        <v>0</v>
      </c>
      <c r="Y168" s="169">
        <f t="shared" si="8"/>
        <v>0</v>
      </c>
      <c r="Z168" s="169">
        <f>IF(K168='Do Not Use'!$M$5,1,0)</f>
        <v>0</v>
      </c>
    </row>
    <row r="169" spans="1:26" x14ac:dyDescent="0.25">
      <c r="A169" s="376"/>
      <c r="B169" s="377"/>
      <c r="C169" s="378"/>
      <c r="D169" s="434"/>
      <c r="E169" s="379"/>
      <c r="F169" s="377"/>
      <c r="G169" s="377"/>
      <c r="H169" s="377"/>
      <c r="I169" s="377"/>
      <c r="J169" s="377"/>
      <c r="K169" s="377"/>
      <c r="L169" s="377"/>
      <c r="M169" s="1" t="e">
        <f>INDEX('Child Enrollment'!$C$2:$C$173,MATCH('BIR Data Entry'!B170,'Child Enrollment'!$B$2:$B$173,0))</f>
        <v>#N/A</v>
      </c>
      <c r="N169" s="1" t="e">
        <f>INDEX('Child Enrollment'!$D$2:$D$173,MATCH('BIR Data Entry'!B169,'Child Enrollment'!$B$2:$B$173,0))</f>
        <v>#N/A</v>
      </c>
      <c r="O169" s="1" t="e">
        <f>INDEX('Child Enrollment'!$E$2:$E$173,MATCH('BIR Data Entry'!B169,'Child Enrollment'!$B$2:$B$173,0))</f>
        <v>#N/A</v>
      </c>
      <c r="P169" s="1" t="e">
        <f>INDEX('Child Enrollment'!$F$2:$F$173,MATCH('BIR Data Entry'!B169,'Child Enrollment'!$B$2:$B$173,0))</f>
        <v>#N/A</v>
      </c>
      <c r="Q169" s="1" t="e">
        <f>INDEX('Child Enrollment'!$G$2:$G$173,MATCH('BIR Data Entry'!B169,'Child Enrollment'!$B$2:$B$173,0))</f>
        <v>#N/A</v>
      </c>
      <c r="R169" s="1" t="e">
        <f>INDEX('Child Enrollment'!$H$2:$H$173,MATCH('BIR Data Entry'!B169,'Child Enrollment'!$B$2:$B$173,0))</f>
        <v>#N/A</v>
      </c>
      <c r="S169" s="343" t="str">
        <f t="shared" si="6"/>
        <v/>
      </c>
      <c r="T169" s="169">
        <f>IF(J169='Do Not Use'!$L$15,1,0)</f>
        <v>0</v>
      </c>
      <c r="U169" s="169">
        <f>IF(K169='Do Not Use'!$M$14,1,0)</f>
        <v>0</v>
      </c>
      <c r="V169" s="169">
        <f t="shared" si="7"/>
        <v>0</v>
      </c>
      <c r="W169" s="169">
        <f>IF(K169='Do Not Use'!$M$10,1,0)</f>
        <v>0</v>
      </c>
      <c r="X169" s="169">
        <f>IF(K169='Do Not Use'!$M$11,1,0)</f>
        <v>0</v>
      </c>
      <c r="Y169" s="169">
        <f t="shared" si="8"/>
        <v>0</v>
      </c>
      <c r="Z169" s="169">
        <f>IF(K169='Do Not Use'!$M$5,1,0)</f>
        <v>0</v>
      </c>
    </row>
    <row r="170" spans="1:26" x14ac:dyDescent="0.25">
      <c r="A170" s="376"/>
      <c r="B170" s="377"/>
      <c r="C170" s="378"/>
      <c r="D170" s="434"/>
      <c r="E170" s="379"/>
      <c r="F170" s="377"/>
      <c r="G170" s="377"/>
      <c r="H170" s="377"/>
      <c r="I170" s="377"/>
      <c r="J170" s="377"/>
      <c r="K170" s="377"/>
      <c r="L170" s="377"/>
      <c r="M170" s="1" t="e">
        <f>INDEX('Child Enrollment'!$C$2:$C$173,MATCH('BIR Data Entry'!B171,'Child Enrollment'!$B$2:$B$173,0))</f>
        <v>#N/A</v>
      </c>
      <c r="N170" s="1" t="e">
        <f>INDEX('Child Enrollment'!$D$2:$D$173,MATCH('BIR Data Entry'!B170,'Child Enrollment'!$B$2:$B$173,0))</f>
        <v>#N/A</v>
      </c>
      <c r="O170" s="1" t="e">
        <f>INDEX('Child Enrollment'!$E$2:$E$173,MATCH('BIR Data Entry'!B170,'Child Enrollment'!$B$2:$B$173,0))</f>
        <v>#N/A</v>
      </c>
      <c r="P170" s="1" t="e">
        <f>INDEX('Child Enrollment'!$F$2:$F$173,MATCH('BIR Data Entry'!B170,'Child Enrollment'!$B$2:$B$173,0))</f>
        <v>#N/A</v>
      </c>
      <c r="Q170" s="1" t="e">
        <f>INDEX('Child Enrollment'!$G$2:$G$173,MATCH('BIR Data Entry'!B170,'Child Enrollment'!$B$2:$B$173,0))</f>
        <v>#N/A</v>
      </c>
      <c r="R170" s="1" t="e">
        <f>INDEX('Child Enrollment'!$H$2:$H$173,MATCH('BIR Data Entry'!B170,'Child Enrollment'!$B$2:$B$173,0))</f>
        <v>#N/A</v>
      </c>
      <c r="S170" s="343" t="str">
        <f t="shared" si="6"/>
        <v/>
      </c>
      <c r="T170" s="169">
        <f>IF(J170='Do Not Use'!$L$15,1,0)</f>
        <v>0</v>
      </c>
      <c r="U170" s="169">
        <f>IF(K170='Do Not Use'!$M$14,1,0)</f>
        <v>0</v>
      </c>
      <c r="V170" s="169">
        <f t="shared" si="7"/>
        <v>0</v>
      </c>
      <c r="W170" s="169">
        <f>IF(K170='Do Not Use'!$M$10,1,0)</f>
        <v>0</v>
      </c>
      <c r="X170" s="169">
        <f>IF(K170='Do Not Use'!$M$11,1,0)</f>
        <v>0</v>
      </c>
      <c r="Y170" s="169">
        <f t="shared" si="8"/>
        <v>0</v>
      </c>
      <c r="Z170" s="169">
        <f>IF(K170='Do Not Use'!$M$5,1,0)</f>
        <v>0</v>
      </c>
    </row>
    <row r="171" spans="1:26" x14ac:dyDescent="0.25">
      <c r="A171" s="376"/>
      <c r="B171" s="377"/>
      <c r="C171" s="378"/>
      <c r="D171" s="434"/>
      <c r="E171" s="379"/>
      <c r="F171" s="377"/>
      <c r="G171" s="377"/>
      <c r="H171" s="377"/>
      <c r="I171" s="377"/>
      <c r="J171" s="377"/>
      <c r="K171" s="377"/>
      <c r="L171" s="377"/>
      <c r="M171" s="1" t="e">
        <f>INDEX('Child Enrollment'!$C$2:$C$173,MATCH('BIR Data Entry'!B172,'Child Enrollment'!$B$2:$B$173,0))</f>
        <v>#N/A</v>
      </c>
      <c r="N171" s="1" t="e">
        <f>INDEX('Child Enrollment'!$D$2:$D$173,MATCH('BIR Data Entry'!B171,'Child Enrollment'!$B$2:$B$173,0))</f>
        <v>#N/A</v>
      </c>
      <c r="O171" s="1" t="e">
        <f>INDEX('Child Enrollment'!$E$2:$E$173,MATCH('BIR Data Entry'!B171,'Child Enrollment'!$B$2:$B$173,0))</f>
        <v>#N/A</v>
      </c>
      <c r="P171" s="1" t="e">
        <f>INDEX('Child Enrollment'!$F$2:$F$173,MATCH('BIR Data Entry'!B171,'Child Enrollment'!$B$2:$B$173,0))</f>
        <v>#N/A</v>
      </c>
      <c r="Q171" s="1" t="e">
        <f>INDEX('Child Enrollment'!$G$2:$G$173,MATCH('BIR Data Entry'!B171,'Child Enrollment'!$B$2:$B$173,0))</f>
        <v>#N/A</v>
      </c>
      <c r="R171" s="1" t="e">
        <f>INDEX('Child Enrollment'!$H$2:$H$173,MATCH('BIR Data Entry'!B171,'Child Enrollment'!$B$2:$B$173,0))</f>
        <v>#N/A</v>
      </c>
      <c r="S171" s="343" t="str">
        <f t="shared" si="6"/>
        <v/>
      </c>
      <c r="T171" s="169">
        <f>IF(J171='Do Not Use'!$L$15,1,0)</f>
        <v>0</v>
      </c>
      <c r="U171" s="169">
        <f>IF(K171='Do Not Use'!$M$14,1,0)</f>
        <v>0</v>
      </c>
      <c r="V171" s="169">
        <f t="shared" si="7"/>
        <v>0</v>
      </c>
      <c r="W171" s="169">
        <f>IF(K171='Do Not Use'!$M$10,1,0)</f>
        <v>0</v>
      </c>
      <c r="X171" s="169">
        <f>IF(K171='Do Not Use'!$M$11,1,0)</f>
        <v>0</v>
      </c>
      <c r="Y171" s="169">
        <f t="shared" si="8"/>
        <v>0</v>
      </c>
      <c r="Z171" s="169">
        <f>IF(K171='Do Not Use'!$M$5,1,0)</f>
        <v>0</v>
      </c>
    </row>
    <row r="172" spans="1:26" x14ac:dyDescent="0.25">
      <c r="A172" s="376"/>
      <c r="B172" s="377"/>
      <c r="C172" s="378"/>
      <c r="D172" s="434"/>
      <c r="E172" s="379"/>
      <c r="F172" s="377"/>
      <c r="G172" s="377"/>
      <c r="H172" s="377"/>
      <c r="I172" s="377"/>
      <c r="J172" s="377"/>
      <c r="K172" s="377"/>
      <c r="L172" s="377"/>
      <c r="M172" s="1" t="e">
        <f>INDEX('Child Enrollment'!$C$2:$C$173,MATCH('BIR Data Entry'!B173,'Child Enrollment'!$B$2:$B$173,0))</f>
        <v>#N/A</v>
      </c>
      <c r="N172" s="1" t="e">
        <f>INDEX('Child Enrollment'!$D$2:$D$173,MATCH('BIR Data Entry'!B172,'Child Enrollment'!$B$2:$B$173,0))</f>
        <v>#N/A</v>
      </c>
      <c r="O172" s="1" t="e">
        <f>INDEX('Child Enrollment'!$E$2:$E$173,MATCH('BIR Data Entry'!B172,'Child Enrollment'!$B$2:$B$173,0))</f>
        <v>#N/A</v>
      </c>
      <c r="P172" s="1" t="e">
        <f>INDEX('Child Enrollment'!$F$2:$F$173,MATCH('BIR Data Entry'!B172,'Child Enrollment'!$B$2:$B$173,0))</f>
        <v>#N/A</v>
      </c>
      <c r="Q172" s="1" t="e">
        <f>INDEX('Child Enrollment'!$G$2:$G$173,MATCH('BIR Data Entry'!B172,'Child Enrollment'!$B$2:$B$173,0))</f>
        <v>#N/A</v>
      </c>
      <c r="R172" s="1" t="e">
        <f>INDEX('Child Enrollment'!$H$2:$H$173,MATCH('BIR Data Entry'!B172,'Child Enrollment'!$B$2:$B$173,0))</f>
        <v>#N/A</v>
      </c>
      <c r="S172" s="343" t="str">
        <f t="shared" si="6"/>
        <v/>
      </c>
      <c r="T172" s="169">
        <f>IF(J172='Do Not Use'!$L$15,1,0)</f>
        <v>0</v>
      </c>
      <c r="U172" s="169">
        <f>IF(K172='Do Not Use'!$M$14,1,0)</f>
        <v>0</v>
      </c>
      <c r="V172" s="169">
        <f t="shared" si="7"/>
        <v>0</v>
      </c>
      <c r="W172" s="169">
        <f>IF(K172='Do Not Use'!$M$10,1,0)</f>
        <v>0</v>
      </c>
      <c r="X172" s="169">
        <f>IF(K172='Do Not Use'!$M$11,1,0)</f>
        <v>0</v>
      </c>
      <c r="Y172" s="169">
        <f t="shared" si="8"/>
        <v>0</v>
      </c>
      <c r="Z172" s="169">
        <f>IF(K172='Do Not Use'!$M$5,1,0)</f>
        <v>0</v>
      </c>
    </row>
    <row r="173" spans="1:26" x14ac:dyDescent="0.25">
      <c r="A173" s="376"/>
      <c r="B173" s="377"/>
      <c r="C173" s="378"/>
      <c r="D173" s="434"/>
      <c r="E173" s="379"/>
      <c r="F173" s="377"/>
      <c r="G173" s="377"/>
      <c r="H173" s="377"/>
      <c r="I173" s="377"/>
      <c r="J173" s="377"/>
      <c r="K173" s="377"/>
      <c r="L173" s="377"/>
      <c r="M173" s="1" t="e">
        <f>INDEX('Child Enrollment'!$C$2:$C$173,MATCH('BIR Data Entry'!B174,'Child Enrollment'!$B$2:$B$173,0))</f>
        <v>#N/A</v>
      </c>
      <c r="N173" s="1" t="e">
        <f>INDEX('Child Enrollment'!$D$2:$D$173,MATCH('BIR Data Entry'!B173,'Child Enrollment'!$B$2:$B$173,0))</f>
        <v>#N/A</v>
      </c>
      <c r="O173" s="1" t="e">
        <f>INDEX('Child Enrollment'!$E$2:$E$173,MATCH('BIR Data Entry'!B173,'Child Enrollment'!$B$2:$B$173,0))</f>
        <v>#N/A</v>
      </c>
      <c r="P173" s="1" t="e">
        <f>INDEX('Child Enrollment'!$F$2:$F$173,MATCH('BIR Data Entry'!B173,'Child Enrollment'!$B$2:$B$173,0))</f>
        <v>#N/A</v>
      </c>
      <c r="Q173" s="1" t="e">
        <f>INDEX('Child Enrollment'!$G$2:$G$173,MATCH('BIR Data Entry'!B173,'Child Enrollment'!$B$2:$B$173,0))</f>
        <v>#N/A</v>
      </c>
      <c r="R173" s="1" t="e">
        <f>INDEX('Child Enrollment'!$H$2:$H$173,MATCH('BIR Data Entry'!B173,'Child Enrollment'!$B$2:$B$173,0))</f>
        <v>#N/A</v>
      </c>
      <c r="S173" s="343" t="str">
        <f t="shared" si="6"/>
        <v/>
      </c>
      <c r="T173" s="169">
        <f>IF(J173='Do Not Use'!$L$15,1,0)</f>
        <v>0</v>
      </c>
      <c r="U173" s="169">
        <f>IF(K173='Do Not Use'!$M$14,1,0)</f>
        <v>0</v>
      </c>
      <c r="V173" s="169">
        <f t="shared" si="7"/>
        <v>0</v>
      </c>
      <c r="W173" s="169">
        <f>IF(K173='Do Not Use'!$M$10,1,0)</f>
        <v>0</v>
      </c>
      <c r="X173" s="169">
        <f>IF(K173='Do Not Use'!$M$11,1,0)</f>
        <v>0</v>
      </c>
      <c r="Y173" s="169">
        <f t="shared" si="8"/>
        <v>0</v>
      </c>
      <c r="Z173" s="169">
        <f>IF(K173='Do Not Use'!$M$5,1,0)</f>
        <v>0</v>
      </c>
    </row>
    <row r="174" spans="1:26" x14ac:dyDescent="0.25">
      <c r="A174" s="376"/>
      <c r="B174" s="377"/>
      <c r="C174" s="378"/>
      <c r="D174" s="434"/>
      <c r="E174" s="379"/>
      <c r="F174" s="377"/>
      <c r="G174" s="377"/>
      <c r="H174" s="377"/>
      <c r="I174" s="377"/>
      <c r="J174" s="377"/>
      <c r="K174" s="377"/>
      <c r="L174" s="377"/>
      <c r="M174" s="1" t="e">
        <f>INDEX('Child Enrollment'!$C$2:$C$173,MATCH('BIR Data Entry'!B175,'Child Enrollment'!$B$2:$B$173,0))</f>
        <v>#N/A</v>
      </c>
      <c r="N174" s="1" t="e">
        <f>INDEX('Child Enrollment'!$D$2:$D$173,MATCH('BIR Data Entry'!B174,'Child Enrollment'!$B$2:$B$173,0))</f>
        <v>#N/A</v>
      </c>
      <c r="O174" s="1" t="e">
        <f>INDEX('Child Enrollment'!$E$2:$E$173,MATCH('BIR Data Entry'!B174,'Child Enrollment'!$B$2:$B$173,0))</f>
        <v>#N/A</v>
      </c>
      <c r="P174" s="1" t="e">
        <f>INDEX('Child Enrollment'!$F$2:$F$173,MATCH('BIR Data Entry'!B174,'Child Enrollment'!$B$2:$B$173,0))</f>
        <v>#N/A</v>
      </c>
      <c r="Q174" s="1" t="e">
        <f>INDEX('Child Enrollment'!$G$2:$G$173,MATCH('BIR Data Entry'!B174,'Child Enrollment'!$B$2:$B$173,0))</f>
        <v>#N/A</v>
      </c>
      <c r="R174" s="1" t="e">
        <f>INDEX('Child Enrollment'!$H$2:$H$173,MATCH('BIR Data Entry'!B174,'Child Enrollment'!$B$2:$B$173,0))</f>
        <v>#N/A</v>
      </c>
      <c r="S174" s="343" t="str">
        <f t="shared" si="6"/>
        <v/>
      </c>
      <c r="T174" s="169">
        <f>IF(J174='Do Not Use'!$L$15,1,0)</f>
        <v>0</v>
      </c>
      <c r="U174" s="169">
        <f>IF(K174='Do Not Use'!$M$14,1,0)</f>
        <v>0</v>
      </c>
      <c r="V174" s="169">
        <f t="shared" si="7"/>
        <v>0</v>
      </c>
      <c r="W174" s="169">
        <f>IF(K174='Do Not Use'!$M$10,1,0)</f>
        <v>0</v>
      </c>
      <c r="X174" s="169">
        <f>IF(K174='Do Not Use'!$M$11,1,0)</f>
        <v>0</v>
      </c>
      <c r="Y174" s="169">
        <f t="shared" si="8"/>
        <v>0</v>
      </c>
      <c r="Z174" s="169">
        <f>IF(K174='Do Not Use'!$M$5,1,0)</f>
        <v>0</v>
      </c>
    </row>
    <row r="175" spans="1:26" x14ac:dyDescent="0.25">
      <c r="A175" s="376"/>
      <c r="B175" s="377"/>
      <c r="C175" s="378"/>
      <c r="D175" s="434"/>
      <c r="E175" s="379"/>
      <c r="F175" s="377"/>
      <c r="G175" s="377"/>
      <c r="H175" s="377"/>
      <c r="I175" s="377"/>
      <c r="J175" s="377"/>
      <c r="K175" s="377"/>
      <c r="L175" s="377"/>
      <c r="M175" s="1" t="e">
        <f>INDEX('Child Enrollment'!$C$2:$C$173,MATCH('BIR Data Entry'!B176,'Child Enrollment'!$B$2:$B$173,0))</f>
        <v>#N/A</v>
      </c>
      <c r="N175" s="1" t="e">
        <f>INDEX('Child Enrollment'!$D$2:$D$173,MATCH('BIR Data Entry'!B175,'Child Enrollment'!$B$2:$B$173,0))</f>
        <v>#N/A</v>
      </c>
      <c r="O175" s="1" t="e">
        <f>INDEX('Child Enrollment'!$E$2:$E$173,MATCH('BIR Data Entry'!B175,'Child Enrollment'!$B$2:$B$173,0))</f>
        <v>#N/A</v>
      </c>
      <c r="P175" s="1" t="e">
        <f>INDEX('Child Enrollment'!$F$2:$F$173,MATCH('BIR Data Entry'!B175,'Child Enrollment'!$B$2:$B$173,0))</f>
        <v>#N/A</v>
      </c>
      <c r="Q175" s="1" t="e">
        <f>INDEX('Child Enrollment'!$G$2:$G$173,MATCH('BIR Data Entry'!B175,'Child Enrollment'!$B$2:$B$173,0))</f>
        <v>#N/A</v>
      </c>
      <c r="R175" s="1" t="e">
        <f>INDEX('Child Enrollment'!$H$2:$H$173,MATCH('BIR Data Entry'!B175,'Child Enrollment'!$B$2:$B$173,0))</f>
        <v>#N/A</v>
      </c>
      <c r="S175" s="343" t="str">
        <f t="shared" si="6"/>
        <v/>
      </c>
      <c r="T175" s="169">
        <f>IF(J175='Do Not Use'!$L$15,1,0)</f>
        <v>0</v>
      </c>
      <c r="U175" s="169">
        <f>IF(K175='Do Not Use'!$M$14,1,0)</f>
        <v>0</v>
      </c>
      <c r="V175" s="169">
        <f t="shared" si="7"/>
        <v>0</v>
      </c>
      <c r="W175" s="169">
        <f>IF(K175='Do Not Use'!$M$10,1,0)</f>
        <v>0</v>
      </c>
      <c r="X175" s="169">
        <f>IF(K175='Do Not Use'!$M$11,1,0)</f>
        <v>0</v>
      </c>
      <c r="Y175" s="169">
        <f t="shared" si="8"/>
        <v>0</v>
      </c>
      <c r="Z175" s="169">
        <f>IF(K175='Do Not Use'!$M$5,1,0)</f>
        <v>0</v>
      </c>
    </row>
    <row r="176" spans="1:26" x14ac:dyDescent="0.25">
      <c r="A176" s="376"/>
      <c r="B176" s="377"/>
      <c r="C176" s="378"/>
      <c r="D176" s="434"/>
      <c r="E176" s="379"/>
      <c r="F176" s="377"/>
      <c r="G176" s="377"/>
      <c r="H176" s="377"/>
      <c r="I176" s="377"/>
      <c r="J176" s="377"/>
      <c r="K176" s="377"/>
      <c r="L176" s="377"/>
      <c r="M176" s="1" t="e">
        <f>INDEX('Child Enrollment'!$C$2:$C$173,MATCH('BIR Data Entry'!B177,'Child Enrollment'!$B$2:$B$173,0))</f>
        <v>#N/A</v>
      </c>
      <c r="N176" s="1" t="e">
        <f>INDEX('Child Enrollment'!$D$2:$D$173,MATCH('BIR Data Entry'!B176,'Child Enrollment'!$B$2:$B$173,0))</f>
        <v>#N/A</v>
      </c>
      <c r="O176" s="1" t="e">
        <f>INDEX('Child Enrollment'!$E$2:$E$173,MATCH('BIR Data Entry'!B176,'Child Enrollment'!$B$2:$B$173,0))</f>
        <v>#N/A</v>
      </c>
      <c r="P176" s="1" t="e">
        <f>INDEX('Child Enrollment'!$F$2:$F$173,MATCH('BIR Data Entry'!B176,'Child Enrollment'!$B$2:$B$173,0))</f>
        <v>#N/A</v>
      </c>
      <c r="Q176" s="1" t="e">
        <f>INDEX('Child Enrollment'!$G$2:$G$173,MATCH('BIR Data Entry'!B176,'Child Enrollment'!$B$2:$B$173,0))</f>
        <v>#N/A</v>
      </c>
      <c r="R176" s="1" t="e">
        <f>INDEX('Child Enrollment'!$H$2:$H$173,MATCH('BIR Data Entry'!B176,'Child Enrollment'!$B$2:$B$173,0))</f>
        <v>#N/A</v>
      </c>
      <c r="S176" s="343" t="str">
        <f t="shared" si="6"/>
        <v/>
      </c>
      <c r="T176" s="169">
        <f>IF(J176='Do Not Use'!$L$15,1,0)</f>
        <v>0</v>
      </c>
      <c r="U176" s="169">
        <f>IF(K176='Do Not Use'!$M$14,1,0)</f>
        <v>0</v>
      </c>
      <c r="V176" s="169">
        <f t="shared" si="7"/>
        <v>0</v>
      </c>
      <c r="W176" s="169">
        <f>IF(K176='Do Not Use'!$M$10,1,0)</f>
        <v>0</v>
      </c>
      <c r="X176" s="169">
        <f>IF(K176='Do Not Use'!$M$11,1,0)</f>
        <v>0</v>
      </c>
      <c r="Y176" s="169">
        <f t="shared" si="8"/>
        <v>0</v>
      </c>
      <c r="Z176" s="169">
        <f>IF(K176='Do Not Use'!$M$5,1,0)</f>
        <v>0</v>
      </c>
    </row>
    <row r="177" spans="1:26" x14ac:dyDescent="0.25">
      <c r="A177" s="376"/>
      <c r="B177" s="377"/>
      <c r="C177" s="378"/>
      <c r="D177" s="434"/>
      <c r="E177" s="379"/>
      <c r="F177" s="377"/>
      <c r="G177" s="377"/>
      <c r="H177" s="377"/>
      <c r="I177" s="377"/>
      <c r="J177" s="377"/>
      <c r="K177" s="377"/>
      <c r="L177" s="377"/>
      <c r="M177" s="1" t="e">
        <f>INDEX('Child Enrollment'!$C$2:$C$173,MATCH('BIR Data Entry'!B178,'Child Enrollment'!$B$2:$B$173,0))</f>
        <v>#N/A</v>
      </c>
      <c r="N177" s="1" t="e">
        <f>INDEX('Child Enrollment'!$D$2:$D$173,MATCH('BIR Data Entry'!B177,'Child Enrollment'!$B$2:$B$173,0))</f>
        <v>#N/A</v>
      </c>
      <c r="O177" s="1" t="e">
        <f>INDEX('Child Enrollment'!$E$2:$E$173,MATCH('BIR Data Entry'!B177,'Child Enrollment'!$B$2:$B$173,0))</f>
        <v>#N/A</v>
      </c>
      <c r="P177" s="1" t="e">
        <f>INDEX('Child Enrollment'!$F$2:$F$173,MATCH('BIR Data Entry'!B177,'Child Enrollment'!$B$2:$B$173,0))</f>
        <v>#N/A</v>
      </c>
      <c r="Q177" s="1" t="e">
        <f>INDEX('Child Enrollment'!$G$2:$G$173,MATCH('BIR Data Entry'!B177,'Child Enrollment'!$B$2:$B$173,0))</f>
        <v>#N/A</v>
      </c>
      <c r="R177" s="1" t="e">
        <f>INDEX('Child Enrollment'!$H$2:$H$173,MATCH('BIR Data Entry'!B177,'Child Enrollment'!$B$2:$B$173,0))</f>
        <v>#N/A</v>
      </c>
      <c r="S177" s="343" t="str">
        <f t="shared" si="6"/>
        <v/>
      </c>
      <c r="T177" s="169">
        <f>IF(J177='Do Not Use'!$L$15,1,0)</f>
        <v>0</v>
      </c>
      <c r="U177" s="169">
        <f>IF(K177='Do Not Use'!$M$14,1,0)</f>
        <v>0</v>
      </c>
      <c r="V177" s="169">
        <f t="shared" si="7"/>
        <v>0</v>
      </c>
      <c r="W177" s="169">
        <f>IF(K177='Do Not Use'!$M$10,1,0)</f>
        <v>0</v>
      </c>
      <c r="X177" s="169">
        <f>IF(K177='Do Not Use'!$M$11,1,0)</f>
        <v>0</v>
      </c>
      <c r="Y177" s="169">
        <f t="shared" si="8"/>
        <v>0</v>
      </c>
      <c r="Z177" s="169">
        <f>IF(K177='Do Not Use'!$M$5,1,0)</f>
        <v>0</v>
      </c>
    </row>
    <row r="178" spans="1:26" x14ac:dyDescent="0.25">
      <c r="A178" s="376"/>
      <c r="B178" s="377"/>
      <c r="C178" s="378"/>
      <c r="D178" s="434"/>
      <c r="E178" s="379"/>
      <c r="F178" s="377"/>
      <c r="G178" s="377"/>
      <c r="H178" s="377"/>
      <c r="I178" s="377"/>
      <c r="J178" s="377"/>
      <c r="K178" s="377"/>
      <c r="L178" s="377"/>
      <c r="M178" s="1" t="e">
        <f>INDEX('Child Enrollment'!$C$2:$C$173,MATCH('BIR Data Entry'!B179,'Child Enrollment'!$B$2:$B$173,0))</f>
        <v>#N/A</v>
      </c>
      <c r="N178" s="1" t="e">
        <f>INDEX('Child Enrollment'!$D$2:$D$173,MATCH('BIR Data Entry'!B178,'Child Enrollment'!$B$2:$B$173,0))</f>
        <v>#N/A</v>
      </c>
      <c r="O178" s="1" t="e">
        <f>INDEX('Child Enrollment'!$E$2:$E$173,MATCH('BIR Data Entry'!B178,'Child Enrollment'!$B$2:$B$173,0))</f>
        <v>#N/A</v>
      </c>
      <c r="P178" s="1" t="e">
        <f>INDEX('Child Enrollment'!$F$2:$F$173,MATCH('BIR Data Entry'!B178,'Child Enrollment'!$B$2:$B$173,0))</f>
        <v>#N/A</v>
      </c>
      <c r="Q178" s="1" t="e">
        <f>INDEX('Child Enrollment'!$G$2:$G$173,MATCH('BIR Data Entry'!B178,'Child Enrollment'!$B$2:$B$173,0))</f>
        <v>#N/A</v>
      </c>
      <c r="R178" s="1" t="e">
        <f>INDEX('Child Enrollment'!$H$2:$H$173,MATCH('BIR Data Entry'!B178,'Child Enrollment'!$B$2:$B$173,0))</f>
        <v>#N/A</v>
      </c>
      <c r="S178" s="343" t="str">
        <f t="shared" si="6"/>
        <v/>
      </c>
      <c r="T178" s="169">
        <f>IF(J178='Do Not Use'!$L$15,1,0)</f>
        <v>0</v>
      </c>
      <c r="U178" s="169">
        <f>IF(K178='Do Not Use'!$M$14,1,0)</f>
        <v>0</v>
      </c>
      <c r="V178" s="169">
        <f t="shared" si="7"/>
        <v>0</v>
      </c>
      <c r="W178" s="169">
        <f>IF(K178='Do Not Use'!$M$10,1,0)</f>
        <v>0</v>
      </c>
      <c r="X178" s="169">
        <f>IF(K178='Do Not Use'!$M$11,1,0)</f>
        <v>0</v>
      </c>
      <c r="Y178" s="169">
        <f t="shared" si="8"/>
        <v>0</v>
      </c>
      <c r="Z178" s="169">
        <f>IF(K178='Do Not Use'!$M$5,1,0)</f>
        <v>0</v>
      </c>
    </row>
    <row r="179" spans="1:26" x14ac:dyDescent="0.25">
      <c r="A179" s="376"/>
      <c r="B179" s="377"/>
      <c r="C179" s="378"/>
      <c r="D179" s="434"/>
      <c r="E179" s="379"/>
      <c r="F179" s="377"/>
      <c r="G179" s="377"/>
      <c r="H179" s="377"/>
      <c r="I179" s="377"/>
      <c r="J179" s="377"/>
      <c r="K179" s="377"/>
      <c r="L179" s="377"/>
      <c r="M179" s="1" t="e">
        <f>INDEX('Child Enrollment'!$C$2:$C$173,MATCH('BIR Data Entry'!B180,'Child Enrollment'!$B$2:$B$173,0))</f>
        <v>#N/A</v>
      </c>
      <c r="N179" s="1" t="e">
        <f>INDEX('Child Enrollment'!$D$2:$D$173,MATCH('BIR Data Entry'!B179,'Child Enrollment'!$B$2:$B$173,0))</f>
        <v>#N/A</v>
      </c>
      <c r="O179" s="1" t="e">
        <f>INDEX('Child Enrollment'!$E$2:$E$173,MATCH('BIR Data Entry'!B179,'Child Enrollment'!$B$2:$B$173,0))</f>
        <v>#N/A</v>
      </c>
      <c r="P179" s="1" t="e">
        <f>INDEX('Child Enrollment'!$F$2:$F$173,MATCH('BIR Data Entry'!B179,'Child Enrollment'!$B$2:$B$173,0))</f>
        <v>#N/A</v>
      </c>
      <c r="Q179" s="1" t="e">
        <f>INDEX('Child Enrollment'!$G$2:$G$173,MATCH('BIR Data Entry'!B179,'Child Enrollment'!$B$2:$B$173,0))</f>
        <v>#N/A</v>
      </c>
      <c r="R179" s="1" t="e">
        <f>INDEX('Child Enrollment'!$H$2:$H$173,MATCH('BIR Data Entry'!B179,'Child Enrollment'!$B$2:$B$173,0))</f>
        <v>#N/A</v>
      </c>
      <c r="S179" s="343" t="str">
        <f t="shared" si="6"/>
        <v/>
      </c>
      <c r="T179" s="169">
        <f>IF(J179='Do Not Use'!$L$15,1,0)</f>
        <v>0</v>
      </c>
      <c r="U179" s="169">
        <f>IF(K179='Do Not Use'!$M$14,1,0)</f>
        <v>0</v>
      </c>
      <c r="V179" s="169">
        <f t="shared" si="7"/>
        <v>0</v>
      </c>
      <c r="W179" s="169">
        <f>IF(K179='Do Not Use'!$M$10,1,0)</f>
        <v>0</v>
      </c>
      <c r="X179" s="169">
        <f>IF(K179='Do Not Use'!$M$11,1,0)</f>
        <v>0</v>
      </c>
      <c r="Y179" s="169">
        <f t="shared" si="8"/>
        <v>0</v>
      </c>
      <c r="Z179" s="169">
        <f>IF(K179='Do Not Use'!$M$5,1,0)</f>
        <v>0</v>
      </c>
    </row>
    <row r="180" spans="1:26" x14ac:dyDescent="0.25">
      <c r="A180" s="376"/>
      <c r="B180" s="377"/>
      <c r="C180" s="378"/>
      <c r="D180" s="434"/>
      <c r="E180" s="379"/>
      <c r="F180" s="377"/>
      <c r="G180" s="377"/>
      <c r="H180" s="377"/>
      <c r="I180" s="377"/>
      <c r="J180" s="377"/>
      <c r="K180" s="377"/>
      <c r="L180" s="377"/>
      <c r="M180" s="1" t="e">
        <f>INDEX('Child Enrollment'!$C$2:$C$173,MATCH('BIR Data Entry'!B181,'Child Enrollment'!$B$2:$B$173,0))</f>
        <v>#N/A</v>
      </c>
      <c r="N180" s="1" t="e">
        <f>INDEX('Child Enrollment'!$D$2:$D$173,MATCH('BIR Data Entry'!B180,'Child Enrollment'!$B$2:$B$173,0))</f>
        <v>#N/A</v>
      </c>
      <c r="O180" s="1" t="e">
        <f>INDEX('Child Enrollment'!$E$2:$E$173,MATCH('BIR Data Entry'!B180,'Child Enrollment'!$B$2:$B$173,0))</f>
        <v>#N/A</v>
      </c>
      <c r="P180" s="1" t="e">
        <f>INDEX('Child Enrollment'!$F$2:$F$173,MATCH('BIR Data Entry'!B180,'Child Enrollment'!$B$2:$B$173,0))</f>
        <v>#N/A</v>
      </c>
      <c r="Q180" s="1" t="e">
        <f>INDEX('Child Enrollment'!$G$2:$G$173,MATCH('BIR Data Entry'!B180,'Child Enrollment'!$B$2:$B$173,0))</f>
        <v>#N/A</v>
      </c>
      <c r="R180" s="1" t="e">
        <f>INDEX('Child Enrollment'!$H$2:$H$173,MATCH('BIR Data Entry'!B180,'Child Enrollment'!$B$2:$B$173,0))</f>
        <v>#N/A</v>
      </c>
      <c r="S180" s="343" t="str">
        <f t="shared" si="6"/>
        <v/>
      </c>
      <c r="T180" s="169">
        <f>IF(J180='Do Not Use'!$L$15,1,0)</f>
        <v>0</v>
      </c>
      <c r="U180" s="169">
        <f>IF(K180='Do Not Use'!$M$14,1,0)</f>
        <v>0</v>
      </c>
      <c r="V180" s="169">
        <f t="shared" si="7"/>
        <v>0</v>
      </c>
      <c r="W180" s="169">
        <f>IF(K180='Do Not Use'!$M$10,1,0)</f>
        <v>0</v>
      </c>
      <c r="X180" s="169">
        <f>IF(K180='Do Not Use'!$M$11,1,0)</f>
        <v>0</v>
      </c>
      <c r="Y180" s="169">
        <f t="shared" si="8"/>
        <v>0</v>
      </c>
      <c r="Z180" s="169">
        <f>IF(K180='Do Not Use'!$M$5,1,0)</f>
        <v>0</v>
      </c>
    </row>
    <row r="181" spans="1:26" x14ac:dyDescent="0.25">
      <c r="A181" s="376"/>
      <c r="B181" s="377"/>
      <c r="C181" s="378"/>
      <c r="D181" s="434"/>
      <c r="E181" s="379"/>
      <c r="F181" s="377"/>
      <c r="G181" s="377"/>
      <c r="H181" s="377"/>
      <c r="I181" s="377"/>
      <c r="J181" s="377"/>
      <c r="K181" s="377"/>
      <c r="L181" s="377"/>
      <c r="M181" s="1" t="e">
        <f>INDEX('Child Enrollment'!$C$2:$C$173,MATCH('BIR Data Entry'!B182,'Child Enrollment'!$B$2:$B$173,0))</f>
        <v>#N/A</v>
      </c>
      <c r="N181" s="1" t="e">
        <f>INDEX('Child Enrollment'!$D$2:$D$173,MATCH('BIR Data Entry'!B181,'Child Enrollment'!$B$2:$B$173,0))</f>
        <v>#N/A</v>
      </c>
      <c r="O181" s="1" t="e">
        <f>INDEX('Child Enrollment'!$E$2:$E$173,MATCH('BIR Data Entry'!B181,'Child Enrollment'!$B$2:$B$173,0))</f>
        <v>#N/A</v>
      </c>
      <c r="P181" s="1" t="e">
        <f>INDEX('Child Enrollment'!$F$2:$F$173,MATCH('BIR Data Entry'!B181,'Child Enrollment'!$B$2:$B$173,0))</f>
        <v>#N/A</v>
      </c>
      <c r="Q181" s="1" t="e">
        <f>INDEX('Child Enrollment'!$G$2:$G$173,MATCH('BIR Data Entry'!B181,'Child Enrollment'!$B$2:$B$173,0))</f>
        <v>#N/A</v>
      </c>
      <c r="R181" s="1" t="e">
        <f>INDEX('Child Enrollment'!$H$2:$H$173,MATCH('BIR Data Entry'!B181,'Child Enrollment'!$B$2:$B$173,0))</f>
        <v>#N/A</v>
      </c>
      <c r="S181" s="343" t="str">
        <f t="shared" si="6"/>
        <v/>
      </c>
      <c r="T181" s="169">
        <f>IF(J181='Do Not Use'!$L$15,1,0)</f>
        <v>0</v>
      </c>
      <c r="U181" s="169">
        <f>IF(K181='Do Not Use'!$M$14,1,0)</f>
        <v>0</v>
      </c>
      <c r="V181" s="169">
        <f t="shared" si="7"/>
        <v>0</v>
      </c>
      <c r="W181" s="169">
        <f>IF(K181='Do Not Use'!$M$10,1,0)</f>
        <v>0</v>
      </c>
      <c r="X181" s="169">
        <f>IF(K181='Do Not Use'!$M$11,1,0)</f>
        <v>0</v>
      </c>
      <c r="Y181" s="169">
        <f t="shared" si="8"/>
        <v>0</v>
      </c>
      <c r="Z181" s="169">
        <f>IF(K181='Do Not Use'!$M$5,1,0)</f>
        <v>0</v>
      </c>
    </row>
    <row r="182" spans="1:26" x14ac:dyDescent="0.25">
      <c r="A182" s="21"/>
      <c r="B182" s="347"/>
      <c r="C182" s="242"/>
      <c r="D182" s="436"/>
      <c r="E182" s="22"/>
      <c r="F182" s="14"/>
      <c r="G182" s="14"/>
      <c r="H182" s="14"/>
      <c r="I182" s="14"/>
      <c r="J182" s="14"/>
      <c r="K182" s="377"/>
      <c r="L182" s="377"/>
      <c r="M182" s="1" t="e">
        <f>INDEX('Child Enrollment'!$C$2:$C$173,MATCH('BIR Data Entry'!B183,'Child Enrollment'!$B$2:$B$173,0))</f>
        <v>#N/A</v>
      </c>
      <c r="N182" s="1" t="e">
        <f>INDEX('Child Enrollment'!$D$2:$D$173,MATCH('BIR Data Entry'!B182,'Child Enrollment'!$B$2:$B$173,0))</f>
        <v>#N/A</v>
      </c>
      <c r="O182" s="1" t="e">
        <f>INDEX('Child Enrollment'!$E$2:$E$173,MATCH('BIR Data Entry'!B182,'Child Enrollment'!$B$2:$B$173,0))</f>
        <v>#N/A</v>
      </c>
      <c r="P182" s="1" t="e">
        <f>INDEX('Child Enrollment'!$F$2:$F$173,MATCH('BIR Data Entry'!B182,'Child Enrollment'!$B$2:$B$173,0))</f>
        <v>#N/A</v>
      </c>
      <c r="Q182" s="1" t="e">
        <f>INDEX('Child Enrollment'!$G$2:$G$173,MATCH('BIR Data Entry'!B182,'Child Enrollment'!$B$2:$B$173,0))</f>
        <v>#N/A</v>
      </c>
      <c r="R182" s="1" t="e">
        <f>INDEX('Child Enrollment'!$H$2:$H$173,MATCH('BIR Data Entry'!B182,'Child Enrollment'!$B$2:$B$173,0))</f>
        <v>#N/A</v>
      </c>
      <c r="S182" s="343" t="str">
        <f t="shared" si="6"/>
        <v/>
      </c>
      <c r="T182" s="169">
        <f>IF(J182='Do Not Use'!$L$15,1,0)</f>
        <v>0</v>
      </c>
      <c r="U182" s="169">
        <f>IF(K182='Do Not Use'!$M$14,1,0)</f>
        <v>0</v>
      </c>
      <c r="V182" s="169">
        <f t="shared" si="7"/>
        <v>0</v>
      </c>
      <c r="W182" s="169">
        <f>IF(K182='Do Not Use'!$M$10,1,0)</f>
        <v>0</v>
      </c>
      <c r="X182" s="169">
        <f>IF(K182='Do Not Use'!$M$11,1,0)</f>
        <v>0</v>
      </c>
      <c r="Y182" s="169">
        <f t="shared" si="8"/>
        <v>0</v>
      </c>
      <c r="Z182" s="169">
        <f>IF(K182='Do Not Use'!$M$5,1,0)</f>
        <v>0</v>
      </c>
    </row>
    <row r="183" spans="1:26" x14ac:dyDescent="0.25">
      <c r="A183" s="4"/>
      <c r="B183" s="347"/>
      <c r="C183" s="242"/>
      <c r="D183" s="435"/>
      <c r="E183" s="15"/>
      <c r="F183" s="16"/>
      <c r="G183" s="16"/>
      <c r="H183" s="16"/>
      <c r="I183" s="377"/>
      <c r="J183" s="16"/>
      <c r="K183" s="377"/>
      <c r="L183" s="14"/>
      <c r="M183" s="1" t="e">
        <f>INDEX('Child Enrollment'!$C$2:$C$173,MATCH('BIR Data Entry'!B184,'Child Enrollment'!$B$2:$B$173,0))</f>
        <v>#N/A</v>
      </c>
      <c r="N183" s="1" t="e">
        <f>INDEX('Child Enrollment'!$D$2:$D$173,MATCH('BIR Data Entry'!B183,'Child Enrollment'!$B$2:$B$173,0))</f>
        <v>#N/A</v>
      </c>
      <c r="O183" s="1" t="e">
        <f>INDEX('Child Enrollment'!$E$2:$E$173,MATCH('BIR Data Entry'!B183,'Child Enrollment'!$B$2:$B$173,0))</f>
        <v>#N/A</v>
      </c>
      <c r="P183" s="1" t="e">
        <f>INDEX('Child Enrollment'!$F$2:$F$173,MATCH('BIR Data Entry'!B183,'Child Enrollment'!$B$2:$B$173,0))</f>
        <v>#N/A</v>
      </c>
      <c r="Q183" s="1" t="e">
        <f>INDEX('Child Enrollment'!$G$2:$G$173,MATCH('BIR Data Entry'!B183,'Child Enrollment'!$B$2:$B$173,0))</f>
        <v>#N/A</v>
      </c>
      <c r="R183" s="1" t="e">
        <f>INDEX('Child Enrollment'!$H$2:$H$173,MATCH('BIR Data Entry'!B183,'Child Enrollment'!$B$2:$B$173,0))</f>
        <v>#N/A</v>
      </c>
      <c r="S183" s="343" t="str">
        <f t="shared" si="6"/>
        <v/>
      </c>
      <c r="T183" s="169">
        <f>IF(J183='Do Not Use'!$L$15,1,0)</f>
        <v>0</v>
      </c>
      <c r="U183" s="169">
        <f>IF(K183='Do Not Use'!$M$14,1,0)</f>
        <v>0</v>
      </c>
      <c r="V183" s="169">
        <f t="shared" si="7"/>
        <v>0</v>
      </c>
      <c r="W183" s="169">
        <f>IF(K183='Do Not Use'!$M$10,1,0)</f>
        <v>0</v>
      </c>
      <c r="X183" s="169">
        <f>IF(K183='Do Not Use'!$M$11,1,0)</f>
        <v>0</v>
      </c>
      <c r="Y183" s="169">
        <f t="shared" si="8"/>
        <v>0</v>
      </c>
      <c r="Z183" s="169">
        <f>IF(K183='Do Not Use'!$M$5,1,0)</f>
        <v>0</v>
      </c>
    </row>
    <row r="184" spans="1:26" x14ac:dyDescent="0.25">
      <c r="A184" s="376"/>
      <c r="B184" s="377"/>
      <c r="C184" s="378"/>
      <c r="D184" s="434"/>
      <c r="E184" s="379"/>
      <c r="F184" s="377"/>
      <c r="G184" s="377"/>
      <c r="H184" s="377"/>
      <c r="I184" s="377"/>
      <c r="J184" s="377"/>
      <c r="K184" s="377"/>
      <c r="L184" s="14"/>
      <c r="M184" s="1" t="e">
        <f>INDEX('Child Enrollment'!$C$2:$C$173,MATCH('BIR Data Entry'!B185,'Child Enrollment'!$B$2:$B$173,0))</f>
        <v>#N/A</v>
      </c>
      <c r="N184" s="1" t="e">
        <f>INDEX('Child Enrollment'!$D$2:$D$173,MATCH('BIR Data Entry'!B184,'Child Enrollment'!$B$2:$B$173,0))</f>
        <v>#N/A</v>
      </c>
      <c r="O184" s="1" t="e">
        <f>INDEX('Child Enrollment'!$E$2:$E$173,MATCH('BIR Data Entry'!B184,'Child Enrollment'!$B$2:$B$173,0))</f>
        <v>#N/A</v>
      </c>
      <c r="P184" s="1" t="e">
        <f>INDEX('Child Enrollment'!$F$2:$F$173,MATCH('BIR Data Entry'!B184,'Child Enrollment'!$B$2:$B$173,0))</f>
        <v>#N/A</v>
      </c>
      <c r="Q184" s="1" t="e">
        <f>INDEX('Child Enrollment'!$G$2:$G$173,MATCH('BIR Data Entry'!B184,'Child Enrollment'!$B$2:$B$173,0))</f>
        <v>#N/A</v>
      </c>
      <c r="R184" s="1" t="e">
        <f>INDEX('Child Enrollment'!$H$2:$H$173,MATCH('BIR Data Entry'!B184,'Child Enrollment'!$B$2:$B$173,0))</f>
        <v>#N/A</v>
      </c>
      <c r="S184" s="343" t="str">
        <f t="shared" si="6"/>
        <v/>
      </c>
      <c r="T184" s="169">
        <f>IF(J184='Do Not Use'!$L$15,1,0)</f>
        <v>0</v>
      </c>
      <c r="U184" s="169">
        <f>IF(K184='Do Not Use'!$M$14,1,0)</f>
        <v>0</v>
      </c>
      <c r="V184" s="169">
        <f t="shared" si="7"/>
        <v>0</v>
      </c>
      <c r="W184" s="169">
        <f>IF(K184='Do Not Use'!$M$10,1,0)</f>
        <v>0</v>
      </c>
      <c r="X184" s="169">
        <f>IF(K184='Do Not Use'!$M$11,1,0)</f>
        <v>0</v>
      </c>
      <c r="Y184" s="169">
        <f t="shared" si="8"/>
        <v>0</v>
      </c>
      <c r="Z184" s="169">
        <f>IF(K184='Do Not Use'!$M$5,1,0)</f>
        <v>0</v>
      </c>
    </row>
    <row r="185" spans="1:26" x14ac:dyDescent="0.25">
      <c r="A185" s="21"/>
      <c r="B185" s="347"/>
      <c r="C185" s="242"/>
      <c r="D185" s="436"/>
      <c r="E185" s="22"/>
      <c r="F185" s="14"/>
      <c r="G185" s="14"/>
      <c r="H185" s="14"/>
      <c r="I185" s="14"/>
      <c r="J185" s="14"/>
      <c r="K185" s="377"/>
      <c r="L185" s="16"/>
      <c r="M185" s="1" t="e">
        <f>INDEX('Child Enrollment'!$C$2:$C$173,MATCH('BIR Data Entry'!B186,'Child Enrollment'!$B$2:$B$173,0))</f>
        <v>#N/A</v>
      </c>
      <c r="N185" s="1" t="e">
        <f>INDEX('Child Enrollment'!$D$2:$D$173,MATCH('BIR Data Entry'!B185,'Child Enrollment'!$B$2:$B$173,0))</f>
        <v>#N/A</v>
      </c>
      <c r="O185" s="1" t="e">
        <f>INDEX('Child Enrollment'!$E$2:$E$173,MATCH('BIR Data Entry'!B185,'Child Enrollment'!$B$2:$B$173,0))</f>
        <v>#N/A</v>
      </c>
      <c r="P185" s="1" t="e">
        <f>INDEX('Child Enrollment'!$F$2:$F$173,MATCH('BIR Data Entry'!B185,'Child Enrollment'!$B$2:$B$173,0))</f>
        <v>#N/A</v>
      </c>
      <c r="Q185" s="1" t="e">
        <f>INDEX('Child Enrollment'!$G$2:$G$173,MATCH('BIR Data Entry'!B185,'Child Enrollment'!$B$2:$B$173,0))</f>
        <v>#N/A</v>
      </c>
      <c r="R185" s="1" t="e">
        <f>INDEX('Child Enrollment'!$H$2:$H$173,MATCH('BIR Data Entry'!B185,'Child Enrollment'!$B$2:$B$173,0))</f>
        <v>#N/A</v>
      </c>
      <c r="S185" s="343" t="str">
        <f t="shared" si="6"/>
        <v/>
      </c>
      <c r="T185" s="169">
        <f>IF(J185='Do Not Use'!$L$15,1,0)</f>
        <v>0</v>
      </c>
      <c r="U185" s="169">
        <f>IF(K185='Do Not Use'!$M$14,1,0)</f>
        <v>0</v>
      </c>
      <c r="V185" s="169">
        <f t="shared" si="7"/>
        <v>0</v>
      </c>
      <c r="W185" s="169">
        <f>IF(K185='Do Not Use'!$M$10,1,0)</f>
        <v>0</v>
      </c>
      <c r="X185" s="169">
        <f>IF(K185='Do Not Use'!$M$11,1,0)</f>
        <v>0</v>
      </c>
      <c r="Y185" s="169">
        <f t="shared" si="8"/>
        <v>0</v>
      </c>
      <c r="Z185" s="169">
        <f>IF(K185='Do Not Use'!$M$5,1,0)</f>
        <v>0</v>
      </c>
    </row>
    <row r="186" spans="1:26" x14ac:dyDescent="0.25">
      <c r="A186" s="4"/>
      <c r="B186" s="347"/>
      <c r="C186" s="242"/>
      <c r="D186" s="435"/>
      <c r="E186" s="15"/>
      <c r="F186" s="16"/>
      <c r="G186" s="16"/>
      <c r="H186" s="16"/>
      <c r="I186" s="16"/>
      <c r="J186" s="16"/>
      <c r="K186" s="377"/>
      <c r="L186" s="16"/>
      <c r="M186" s="1" t="e">
        <f>INDEX('Child Enrollment'!$C$2:$C$173,MATCH('BIR Data Entry'!B187,'Child Enrollment'!$B$2:$B$173,0))</f>
        <v>#N/A</v>
      </c>
      <c r="N186" s="1" t="e">
        <f>INDEX('Child Enrollment'!$D$2:$D$173,MATCH('BIR Data Entry'!B186,'Child Enrollment'!$B$2:$B$173,0))</f>
        <v>#N/A</v>
      </c>
      <c r="O186" s="1" t="e">
        <f>INDEX('Child Enrollment'!$E$2:$E$173,MATCH('BIR Data Entry'!B186,'Child Enrollment'!$B$2:$B$173,0))</f>
        <v>#N/A</v>
      </c>
      <c r="P186" s="1" t="e">
        <f>INDEX('Child Enrollment'!$F$2:$F$173,MATCH('BIR Data Entry'!B186,'Child Enrollment'!$B$2:$B$173,0))</f>
        <v>#N/A</v>
      </c>
      <c r="Q186" s="1" t="e">
        <f>INDEX('Child Enrollment'!$G$2:$G$173,MATCH('BIR Data Entry'!B186,'Child Enrollment'!$B$2:$B$173,0))</f>
        <v>#N/A</v>
      </c>
      <c r="R186" s="1" t="e">
        <f>INDEX('Child Enrollment'!$H$2:$H$173,MATCH('BIR Data Entry'!B186,'Child Enrollment'!$B$2:$B$173,0))</f>
        <v>#N/A</v>
      </c>
      <c r="S186" s="343" t="str">
        <f t="shared" si="6"/>
        <v/>
      </c>
      <c r="T186" s="169">
        <f>IF(J186='Do Not Use'!$L$15,1,0)</f>
        <v>0</v>
      </c>
      <c r="U186" s="169">
        <f>IF(K186='Do Not Use'!$M$14,1,0)</f>
        <v>0</v>
      </c>
      <c r="V186" s="169">
        <f t="shared" si="7"/>
        <v>0</v>
      </c>
      <c r="W186" s="169">
        <f>IF(K186='Do Not Use'!$M$10,1,0)</f>
        <v>0</v>
      </c>
      <c r="X186" s="169">
        <f>IF(K186='Do Not Use'!$M$11,1,0)</f>
        <v>0</v>
      </c>
      <c r="Y186" s="169">
        <f t="shared" si="8"/>
        <v>0</v>
      </c>
      <c r="Z186" s="169">
        <f>IF(K186='Do Not Use'!$M$5,1,0)</f>
        <v>0</v>
      </c>
    </row>
    <row r="187" spans="1:26" x14ac:dyDescent="0.25">
      <c r="A187" s="376"/>
      <c r="B187" s="377"/>
      <c r="C187" s="378"/>
      <c r="D187" s="434"/>
      <c r="E187" s="379"/>
      <c r="F187" s="377"/>
      <c r="G187" s="377"/>
      <c r="H187" s="377"/>
      <c r="I187" s="377"/>
      <c r="J187" s="377"/>
      <c r="K187" s="377"/>
      <c r="L187" s="16"/>
      <c r="M187" s="1" t="e">
        <f>INDEX('Child Enrollment'!$C$2:$C$173,MATCH('BIR Data Entry'!B188,'Child Enrollment'!$B$2:$B$173,0))</f>
        <v>#N/A</v>
      </c>
      <c r="N187" s="1" t="e">
        <f>INDEX('Child Enrollment'!$D$2:$D$173,MATCH('BIR Data Entry'!B187,'Child Enrollment'!$B$2:$B$173,0))</f>
        <v>#N/A</v>
      </c>
      <c r="O187" s="1" t="e">
        <f>INDEX('Child Enrollment'!$E$2:$E$173,MATCH('BIR Data Entry'!B187,'Child Enrollment'!$B$2:$B$173,0))</f>
        <v>#N/A</v>
      </c>
      <c r="P187" s="1" t="e">
        <f>INDEX('Child Enrollment'!$F$2:$F$173,MATCH('BIR Data Entry'!B187,'Child Enrollment'!$B$2:$B$173,0))</f>
        <v>#N/A</v>
      </c>
      <c r="Q187" s="1" t="e">
        <f>INDEX('Child Enrollment'!$G$2:$G$173,MATCH('BIR Data Entry'!B187,'Child Enrollment'!$B$2:$B$173,0))</f>
        <v>#N/A</v>
      </c>
      <c r="R187" s="1" t="e">
        <f>INDEX('Child Enrollment'!$H$2:$H$173,MATCH('BIR Data Entry'!B187,'Child Enrollment'!$B$2:$B$173,0))</f>
        <v>#N/A</v>
      </c>
      <c r="S187" s="343" t="str">
        <f t="shared" si="6"/>
        <v/>
      </c>
      <c r="T187" s="169">
        <f>IF(J187='Do Not Use'!$L$15,1,0)</f>
        <v>0</v>
      </c>
      <c r="U187" s="169">
        <f>IF(K187='Do Not Use'!$M$14,1,0)</f>
        <v>0</v>
      </c>
      <c r="V187" s="169">
        <f t="shared" si="7"/>
        <v>0</v>
      </c>
      <c r="W187" s="169">
        <f>IF(K187='Do Not Use'!$M$10,1,0)</f>
        <v>0</v>
      </c>
      <c r="X187" s="169">
        <f>IF(K187='Do Not Use'!$M$11,1,0)</f>
        <v>0</v>
      </c>
      <c r="Y187" s="169">
        <f t="shared" si="8"/>
        <v>0</v>
      </c>
      <c r="Z187" s="169">
        <f>IF(K187='Do Not Use'!$M$5,1,0)</f>
        <v>0</v>
      </c>
    </row>
    <row r="188" spans="1:26" x14ac:dyDescent="0.25">
      <c r="A188" s="376"/>
      <c r="B188" s="377"/>
      <c r="C188" s="378"/>
      <c r="D188" s="434"/>
      <c r="E188" s="379"/>
      <c r="F188" s="377"/>
      <c r="G188" s="377"/>
      <c r="H188" s="377"/>
      <c r="I188" s="377"/>
      <c r="J188" s="377"/>
      <c r="K188" s="377"/>
      <c r="L188" s="377"/>
      <c r="M188" s="1" t="e">
        <f>INDEX('Child Enrollment'!$C$2:$C$173,MATCH('BIR Data Entry'!B189,'Child Enrollment'!$B$2:$B$173,0))</f>
        <v>#N/A</v>
      </c>
      <c r="N188" s="1" t="e">
        <f>INDEX('Child Enrollment'!$D$2:$D$173,MATCH('BIR Data Entry'!B188,'Child Enrollment'!$B$2:$B$173,0))</f>
        <v>#N/A</v>
      </c>
      <c r="O188" s="1" t="e">
        <f>INDEX('Child Enrollment'!$E$2:$E$173,MATCH('BIR Data Entry'!B188,'Child Enrollment'!$B$2:$B$173,0))</f>
        <v>#N/A</v>
      </c>
      <c r="P188" s="1" t="e">
        <f>INDEX('Child Enrollment'!$F$2:$F$173,MATCH('BIR Data Entry'!B188,'Child Enrollment'!$B$2:$B$173,0))</f>
        <v>#N/A</v>
      </c>
      <c r="Q188" s="1" t="e">
        <f>INDEX('Child Enrollment'!$G$2:$G$173,MATCH('BIR Data Entry'!B188,'Child Enrollment'!$B$2:$B$173,0))</f>
        <v>#N/A</v>
      </c>
      <c r="R188" s="1" t="e">
        <f>INDEX('Child Enrollment'!$H$2:$H$173,MATCH('BIR Data Entry'!B188,'Child Enrollment'!$B$2:$B$173,0))</f>
        <v>#N/A</v>
      </c>
      <c r="S188" s="343" t="str">
        <f t="shared" si="6"/>
        <v/>
      </c>
      <c r="T188" s="169">
        <f>IF(J188='Do Not Use'!$L$15,1,0)</f>
        <v>0</v>
      </c>
      <c r="U188" s="169">
        <f>IF(K188='Do Not Use'!$M$14,1,0)</f>
        <v>0</v>
      </c>
      <c r="V188" s="169">
        <f t="shared" si="7"/>
        <v>0</v>
      </c>
      <c r="W188" s="169">
        <f>IF(K188='Do Not Use'!$M$10,1,0)</f>
        <v>0</v>
      </c>
      <c r="X188" s="169">
        <f>IF(K188='Do Not Use'!$M$11,1,0)</f>
        <v>0</v>
      </c>
      <c r="Y188" s="169">
        <f t="shared" si="8"/>
        <v>0</v>
      </c>
      <c r="Z188" s="169">
        <f>IF(K188='Do Not Use'!$M$5,1,0)</f>
        <v>0</v>
      </c>
    </row>
    <row r="189" spans="1:26" x14ac:dyDescent="0.25">
      <c r="A189" s="4"/>
      <c r="B189" s="347"/>
      <c r="C189" s="242"/>
      <c r="D189" s="435"/>
      <c r="E189" s="15"/>
      <c r="F189" s="16"/>
      <c r="G189" s="16"/>
      <c r="H189" s="16"/>
      <c r="I189" s="377"/>
      <c r="J189" s="16"/>
      <c r="K189" s="377"/>
      <c r="L189" s="377"/>
      <c r="M189" s="1" t="e">
        <f>INDEX('Child Enrollment'!$C$2:$C$173,MATCH('BIR Data Entry'!B190,'Child Enrollment'!$B$2:$B$173,0))</f>
        <v>#N/A</v>
      </c>
      <c r="N189" s="1" t="e">
        <f>INDEX('Child Enrollment'!$D$2:$D$173,MATCH('BIR Data Entry'!B189,'Child Enrollment'!$B$2:$B$173,0))</f>
        <v>#N/A</v>
      </c>
      <c r="O189" s="1" t="e">
        <f>INDEX('Child Enrollment'!$E$2:$E$173,MATCH('BIR Data Entry'!B189,'Child Enrollment'!$B$2:$B$173,0))</f>
        <v>#N/A</v>
      </c>
      <c r="P189" s="1" t="e">
        <f>INDEX('Child Enrollment'!$F$2:$F$173,MATCH('BIR Data Entry'!B189,'Child Enrollment'!$B$2:$B$173,0))</f>
        <v>#N/A</v>
      </c>
      <c r="Q189" s="1" t="e">
        <f>INDEX('Child Enrollment'!$G$2:$G$173,MATCH('BIR Data Entry'!B189,'Child Enrollment'!$B$2:$B$173,0))</f>
        <v>#N/A</v>
      </c>
      <c r="R189" s="1" t="e">
        <f>INDEX('Child Enrollment'!$H$2:$H$173,MATCH('BIR Data Entry'!B189,'Child Enrollment'!$B$2:$B$173,0))</f>
        <v>#N/A</v>
      </c>
      <c r="S189" s="343" t="str">
        <f t="shared" si="6"/>
        <v/>
      </c>
      <c r="T189" s="169">
        <f>IF(J189='Do Not Use'!$L$15,1,0)</f>
        <v>0</v>
      </c>
      <c r="U189" s="169">
        <f>IF(K189='Do Not Use'!$M$14,1,0)</f>
        <v>0</v>
      </c>
      <c r="V189" s="169">
        <f t="shared" si="7"/>
        <v>0</v>
      </c>
      <c r="W189" s="169">
        <f>IF(K189='Do Not Use'!$M$10,1,0)</f>
        <v>0</v>
      </c>
      <c r="X189" s="169">
        <f>IF(K189='Do Not Use'!$M$11,1,0)</f>
        <v>0</v>
      </c>
      <c r="Y189" s="169">
        <f t="shared" si="8"/>
        <v>0</v>
      </c>
      <c r="Z189" s="169">
        <f>IF(K189='Do Not Use'!$M$5,1,0)</f>
        <v>0</v>
      </c>
    </row>
    <row r="190" spans="1:26" x14ac:dyDescent="0.25">
      <c r="A190" s="376"/>
      <c r="B190" s="377"/>
      <c r="C190" s="378"/>
      <c r="D190" s="434"/>
      <c r="E190" s="379"/>
      <c r="F190" s="377"/>
      <c r="G190" s="377"/>
      <c r="H190" s="377"/>
      <c r="I190" s="377"/>
      <c r="J190" s="377"/>
      <c r="K190" s="377"/>
      <c r="L190" s="377"/>
      <c r="M190" s="1" t="e">
        <f>INDEX('Child Enrollment'!$C$2:$C$173,MATCH('BIR Data Entry'!B191,'Child Enrollment'!$B$2:$B$173,0))</f>
        <v>#N/A</v>
      </c>
      <c r="N190" s="1" t="e">
        <f>INDEX('Child Enrollment'!$D$2:$D$173,MATCH('BIR Data Entry'!B190,'Child Enrollment'!$B$2:$B$173,0))</f>
        <v>#N/A</v>
      </c>
      <c r="O190" s="1" t="e">
        <f>INDEX('Child Enrollment'!$E$2:$E$173,MATCH('BIR Data Entry'!B190,'Child Enrollment'!$B$2:$B$173,0))</f>
        <v>#N/A</v>
      </c>
      <c r="P190" s="1" t="e">
        <f>INDEX('Child Enrollment'!$F$2:$F$173,MATCH('BIR Data Entry'!B190,'Child Enrollment'!$B$2:$B$173,0))</f>
        <v>#N/A</v>
      </c>
      <c r="Q190" s="1" t="e">
        <f>INDEX('Child Enrollment'!$G$2:$G$173,MATCH('BIR Data Entry'!B190,'Child Enrollment'!$B$2:$B$173,0))</f>
        <v>#N/A</v>
      </c>
      <c r="R190" s="1" t="e">
        <f>INDEX('Child Enrollment'!$H$2:$H$173,MATCH('BIR Data Entry'!B190,'Child Enrollment'!$B$2:$B$173,0))</f>
        <v>#N/A</v>
      </c>
      <c r="S190" s="343" t="str">
        <f t="shared" si="6"/>
        <v/>
      </c>
      <c r="T190" s="169">
        <f>IF(J190='Do Not Use'!$L$15,1,0)</f>
        <v>0</v>
      </c>
      <c r="U190" s="169">
        <f>IF(K190='Do Not Use'!$M$14,1,0)</f>
        <v>0</v>
      </c>
      <c r="V190" s="169">
        <f t="shared" si="7"/>
        <v>0</v>
      </c>
      <c r="W190" s="169">
        <f>IF(K190='Do Not Use'!$M$10,1,0)</f>
        <v>0</v>
      </c>
      <c r="X190" s="169">
        <f>IF(K190='Do Not Use'!$M$11,1,0)</f>
        <v>0</v>
      </c>
      <c r="Y190" s="169">
        <f t="shared" si="8"/>
        <v>0</v>
      </c>
      <c r="Z190" s="169">
        <f>IF(K190='Do Not Use'!$M$5,1,0)</f>
        <v>0</v>
      </c>
    </row>
    <row r="191" spans="1:26" x14ac:dyDescent="0.25">
      <c r="A191" s="376"/>
      <c r="B191" s="377"/>
      <c r="C191" s="378"/>
      <c r="D191" s="434"/>
      <c r="E191" s="379"/>
      <c r="F191" s="377"/>
      <c r="G191" s="377"/>
      <c r="H191" s="377"/>
      <c r="I191" s="377"/>
      <c r="J191" s="377"/>
      <c r="K191" s="377"/>
      <c r="L191" s="377"/>
      <c r="M191" s="1" t="e">
        <f>INDEX('Child Enrollment'!$C$2:$C$173,MATCH('BIR Data Entry'!B192,'Child Enrollment'!$B$2:$B$173,0))</f>
        <v>#N/A</v>
      </c>
      <c r="N191" s="1" t="e">
        <f>INDEX('Child Enrollment'!$D$2:$D$173,MATCH('BIR Data Entry'!B191,'Child Enrollment'!$B$2:$B$173,0))</f>
        <v>#N/A</v>
      </c>
      <c r="O191" s="1" t="e">
        <f>INDEX('Child Enrollment'!$E$2:$E$173,MATCH('BIR Data Entry'!B191,'Child Enrollment'!$B$2:$B$173,0))</f>
        <v>#N/A</v>
      </c>
      <c r="P191" s="1" t="e">
        <f>INDEX('Child Enrollment'!$F$2:$F$173,MATCH('BIR Data Entry'!B191,'Child Enrollment'!$B$2:$B$173,0))</f>
        <v>#N/A</v>
      </c>
      <c r="Q191" s="1" t="e">
        <f>INDEX('Child Enrollment'!$G$2:$G$173,MATCH('BIR Data Entry'!B191,'Child Enrollment'!$B$2:$B$173,0))</f>
        <v>#N/A</v>
      </c>
      <c r="R191" s="1" t="e">
        <f>INDEX('Child Enrollment'!$H$2:$H$173,MATCH('BIR Data Entry'!B191,'Child Enrollment'!$B$2:$B$173,0))</f>
        <v>#N/A</v>
      </c>
      <c r="S191" s="343" t="str">
        <f t="shared" si="6"/>
        <v/>
      </c>
      <c r="T191" s="169">
        <f>IF(J191='Do Not Use'!$L$15,1,0)</f>
        <v>0</v>
      </c>
      <c r="U191" s="169">
        <f>IF(K191='Do Not Use'!$M$14,1,0)</f>
        <v>0</v>
      </c>
      <c r="V191" s="169">
        <f t="shared" si="7"/>
        <v>0</v>
      </c>
      <c r="W191" s="169">
        <f>IF(K191='Do Not Use'!$M$10,1,0)</f>
        <v>0</v>
      </c>
      <c r="X191" s="169">
        <f>IF(K191='Do Not Use'!$M$11,1,0)</f>
        <v>0</v>
      </c>
      <c r="Y191" s="169">
        <f t="shared" si="8"/>
        <v>0</v>
      </c>
      <c r="Z191" s="169">
        <f>IF(K191='Do Not Use'!$M$5,1,0)</f>
        <v>0</v>
      </c>
    </row>
    <row r="192" spans="1:26" x14ac:dyDescent="0.25">
      <c r="A192" s="376"/>
      <c r="B192" s="377"/>
      <c r="C192" s="378"/>
      <c r="D192" s="434"/>
      <c r="E192" s="379"/>
      <c r="F192" s="377"/>
      <c r="G192" s="377"/>
      <c r="H192" s="377"/>
      <c r="I192" s="377"/>
      <c r="J192" s="377"/>
      <c r="K192" s="377"/>
      <c r="L192" s="377"/>
      <c r="M192" s="1" t="e">
        <f>INDEX('Child Enrollment'!$C$2:$C$173,MATCH('BIR Data Entry'!B193,'Child Enrollment'!$B$2:$B$173,0))</f>
        <v>#N/A</v>
      </c>
      <c r="N192" s="1" t="e">
        <f>INDEX('Child Enrollment'!$D$2:$D$173,MATCH('BIR Data Entry'!B192,'Child Enrollment'!$B$2:$B$173,0))</f>
        <v>#N/A</v>
      </c>
      <c r="O192" s="1" t="e">
        <f>INDEX('Child Enrollment'!$E$2:$E$173,MATCH('BIR Data Entry'!B192,'Child Enrollment'!$B$2:$B$173,0))</f>
        <v>#N/A</v>
      </c>
      <c r="P192" s="1" t="e">
        <f>INDEX('Child Enrollment'!$F$2:$F$173,MATCH('BIR Data Entry'!B192,'Child Enrollment'!$B$2:$B$173,0))</f>
        <v>#N/A</v>
      </c>
      <c r="Q192" s="1" t="e">
        <f>INDEX('Child Enrollment'!$G$2:$G$173,MATCH('BIR Data Entry'!B192,'Child Enrollment'!$B$2:$B$173,0))</f>
        <v>#N/A</v>
      </c>
      <c r="R192" s="1" t="e">
        <f>INDEX('Child Enrollment'!$H$2:$H$173,MATCH('BIR Data Entry'!B192,'Child Enrollment'!$B$2:$B$173,0))</f>
        <v>#N/A</v>
      </c>
      <c r="S192" s="343" t="str">
        <f t="shared" si="6"/>
        <v/>
      </c>
      <c r="T192" s="169">
        <f>IF(J192='Do Not Use'!$L$15,1,0)</f>
        <v>0</v>
      </c>
      <c r="U192" s="169">
        <f>IF(K192='Do Not Use'!$M$14,1,0)</f>
        <v>0</v>
      </c>
      <c r="V192" s="169">
        <f t="shared" si="7"/>
        <v>0</v>
      </c>
      <c r="W192" s="169">
        <f>IF(K192='Do Not Use'!$M$10,1,0)</f>
        <v>0</v>
      </c>
      <c r="X192" s="169">
        <f>IF(K192='Do Not Use'!$M$11,1,0)</f>
        <v>0</v>
      </c>
      <c r="Y192" s="169">
        <f t="shared" si="8"/>
        <v>0</v>
      </c>
      <c r="Z192" s="169">
        <f>IF(K192='Do Not Use'!$M$5,1,0)</f>
        <v>0</v>
      </c>
    </row>
    <row r="193" spans="1:26" x14ac:dyDescent="0.25">
      <c r="A193" s="376"/>
      <c r="B193" s="377"/>
      <c r="C193" s="378"/>
      <c r="D193" s="434"/>
      <c r="E193" s="379"/>
      <c r="F193" s="377"/>
      <c r="G193" s="377"/>
      <c r="H193" s="377"/>
      <c r="I193" s="377"/>
      <c r="J193" s="377"/>
      <c r="K193" s="377"/>
      <c r="L193" s="377"/>
      <c r="M193" s="1" t="e">
        <f>INDEX('Child Enrollment'!$C$2:$C$173,MATCH('BIR Data Entry'!B194,'Child Enrollment'!$B$2:$B$173,0))</f>
        <v>#N/A</v>
      </c>
      <c r="N193" s="1" t="e">
        <f>INDEX('Child Enrollment'!$D$2:$D$173,MATCH('BIR Data Entry'!B193,'Child Enrollment'!$B$2:$B$173,0))</f>
        <v>#N/A</v>
      </c>
      <c r="O193" s="1" t="e">
        <f>INDEX('Child Enrollment'!$E$2:$E$173,MATCH('BIR Data Entry'!B193,'Child Enrollment'!$B$2:$B$173,0))</f>
        <v>#N/A</v>
      </c>
      <c r="P193" s="1" t="e">
        <f>INDEX('Child Enrollment'!$F$2:$F$173,MATCH('BIR Data Entry'!B193,'Child Enrollment'!$B$2:$B$173,0))</f>
        <v>#N/A</v>
      </c>
      <c r="Q193" s="1" t="e">
        <f>INDEX('Child Enrollment'!$G$2:$G$173,MATCH('BIR Data Entry'!B193,'Child Enrollment'!$B$2:$B$173,0))</f>
        <v>#N/A</v>
      </c>
      <c r="R193" s="1" t="e">
        <f>INDEX('Child Enrollment'!$H$2:$H$173,MATCH('BIR Data Entry'!B193,'Child Enrollment'!$B$2:$B$173,0))</f>
        <v>#N/A</v>
      </c>
      <c r="S193" s="343" t="str">
        <f t="shared" si="6"/>
        <v/>
      </c>
      <c r="T193" s="169">
        <f>IF(J193='Do Not Use'!$L$15,1,0)</f>
        <v>0</v>
      </c>
      <c r="U193" s="169">
        <f>IF(K193='Do Not Use'!$M$14,1,0)</f>
        <v>0</v>
      </c>
      <c r="V193" s="169">
        <f t="shared" si="7"/>
        <v>0</v>
      </c>
      <c r="W193" s="169">
        <f>IF(K193='Do Not Use'!$M$10,1,0)</f>
        <v>0</v>
      </c>
      <c r="X193" s="169">
        <f>IF(K193='Do Not Use'!$M$11,1,0)</f>
        <v>0</v>
      </c>
      <c r="Y193" s="169">
        <f t="shared" si="8"/>
        <v>0</v>
      </c>
      <c r="Z193" s="169">
        <f>IF(K193='Do Not Use'!$M$5,1,0)</f>
        <v>0</v>
      </c>
    </row>
    <row r="194" spans="1:26" x14ac:dyDescent="0.25">
      <c r="A194" s="376"/>
      <c r="B194" s="377"/>
      <c r="C194" s="378"/>
      <c r="D194" s="434"/>
      <c r="E194" s="379"/>
      <c r="F194" s="377"/>
      <c r="G194" s="377"/>
      <c r="H194" s="377"/>
      <c r="I194" s="377"/>
      <c r="J194" s="377"/>
      <c r="K194" s="377"/>
      <c r="L194" s="377"/>
      <c r="M194" s="1" t="e">
        <f>INDEX('Child Enrollment'!$C$2:$C$173,MATCH('BIR Data Entry'!B195,'Child Enrollment'!$B$2:$B$173,0))</f>
        <v>#N/A</v>
      </c>
      <c r="N194" s="1" t="e">
        <f>INDEX('Child Enrollment'!$D$2:$D$173,MATCH('BIR Data Entry'!B194,'Child Enrollment'!$B$2:$B$173,0))</f>
        <v>#N/A</v>
      </c>
      <c r="O194" s="1" t="e">
        <f>INDEX('Child Enrollment'!$E$2:$E$173,MATCH('BIR Data Entry'!B194,'Child Enrollment'!$B$2:$B$173,0))</f>
        <v>#N/A</v>
      </c>
      <c r="P194" s="1" t="e">
        <f>INDEX('Child Enrollment'!$F$2:$F$173,MATCH('BIR Data Entry'!B194,'Child Enrollment'!$B$2:$B$173,0))</f>
        <v>#N/A</v>
      </c>
      <c r="Q194" s="1" t="e">
        <f>INDEX('Child Enrollment'!$G$2:$G$173,MATCH('BIR Data Entry'!B194,'Child Enrollment'!$B$2:$B$173,0))</f>
        <v>#N/A</v>
      </c>
      <c r="R194" s="1" t="e">
        <f>INDEX('Child Enrollment'!$H$2:$H$173,MATCH('BIR Data Entry'!B194,'Child Enrollment'!$B$2:$B$173,0))</f>
        <v>#N/A</v>
      </c>
      <c r="S194" s="343" t="str">
        <f t="shared" si="6"/>
        <v/>
      </c>
      <c r="T194" s="169">
        <f>IF(J194='Do Not Use'!$L$15,1,0)</f>
        <v>0</v>
      </c>
      <c r="U194" s="169">
        <f>IF(K194='Do Not Use'!$M$14,1,0)</f>
        <v>0</v>
      </c>
      <c r="V194" s="169">
        <f t="shared" si="7"/>
        <v>0</v>
      </c>
      <c r="W194" s="169">
        <f>IF(K194='Do Not Use'!$M$10,1,0)</f>
        <v>0</v>
      </c>
      <c r="X194" s="169">
        <f>IF(K194='Do Not Use'!$M$11,1,0)</f>
        <v>0</v>
      </c>
      <c r="Y194" s="169">
        <f t="shared" si="8"/>
        <v>0</v>
      </c>
      <c r="Z194" s="169">
        <f>IF(K194='Do Not Use'!$M$5,1,0)</f>
        <v>0</v>
      </c>
    </row>
    <row r="195" spans="1:26" x14ac:dyDescent="0.25">
      <c r="A195" s="376"/>
      <c r="B195" s="377"/>
      <c r="C195" s="378"/>
      <c r="D195" s="434"/>
      <c r="E195" s="379"/>
      <c r="F195" s="377"/>
      <c r="G195" s="377"/>
      <c r="H195" s="377"/>
      <c r="I195" s="377"/>
      <c r="J195" s="377"/>
      <c r="K195" s="377"/>
      <c r="L195" s="377"/>
      <c r="M195" s="1" t="e">
        <f>INDEX('Child Enrollment'!$C$2:$C$173,MATCH('BIR Data Entry'!B196,'Child Enrollment'!$B$2:$B$173,0))</f>
        <v>#N/A</v>
      </c>
      <c r="N195" s="1" t="e">
        <f>INDEX('Child Enrollment'!$D$2:$D$173,MATCH('BIR Data Entry'!B195,'Child Enrollment'!$B$2:$B$173,0))</f>
        <v>#N/A</v>
      </c>
      <c r="O195" s="1" t="e">
        <f>INDEX('Child Enrollment'!$E$2:$E$173,MATCH('BIR Data Entry'!B195,'Child Enrollment'!$B$2:$B$173,0))</f>
        <v>#N/A</v>
      </c>
      <c r="P195" s="1" t="e">
        <f>INDEX('Child Enrollment'!$F$2:$F$173,MATCH('BIR Data Entry'!B195,'Child Enrollment'!$B$2:$B$173,0))</f>
        <v>#N/A</v>
      </c>
      <c r="Q195" s="1" t="e">
        <f>INDEX('Child Enrollment'!$G$2:$G$173,MATCH('BIR Data Entry'!B195,'Child Enrollment'!$B$2:$B$173,0))</f>
        <v>#N/A</v>
      </c>
      <c r="R195" s="1" t="e">
        <f>INDEX('Child Enrollment'!$H$2:$H$173,MATCH('BIR Data Entry'!B195,'Child Enrollment'!$B$2:$B$173,0))</f>
        <v>#N/A</v>
      </c>
      <c r="S195" s="343" t="str">
        <f t="shared" ref="S195:S258" si="9">IF(E195&gt;0,MROUND(E195,"0:30"),"")</f>
        <v/>
      </c>
      <c r="T195" s="169">
        <f>IF(J195='Do Not Use'!$L$15,1,0)</f>
        <v>0</v>
      </c>
      <c r="U195" s="169">
        <f>IF(K195='Do Not Use'!$M$14,1,0)</f>
        <v>0</v>
      </c>
      <c r="V195" s="169">
        <f t="shared" ref="V195:V258" si="10">SUM(T195:U195)</f>
        <v>0</v>
      </c>
      <c r="W195" s="169">
        <f>IF(K195='Do Not Use'!$M$10,1,0)</f>
        <v>0</v>
      </c>
      <c r="X195" s="169">
        <f>IF(K195='Do Not Use'!$M$11,1,0)</f>
        <v>0</v>
      </c>
      <c r="Y195" s="169">
        <f t="shared" ref="Y195:Y258" si="11">SUM(W195:X195)</f>
        <v>0</v>
      </c>
      <c r="Z195" s="169">
        <f>IF(K195='Do Not Use'!$M$5,1,0)</f>
        <v>0</v>
      </c>
    </row>
    <row r="196" spans="1:26" x14ac:dyDescent="0.25">
      <c r="A196" s="376"/>
      <c r="B196" s="377"/>
      <c r="C196" s="378"/>
      <c r="D196" s="434"/>
      <c r="E196" s="379"/>
      <c r="F196" s="377"/>
      <c r="G196" s="377"/>
      <c r="H196" s="377"/>
      <c r="I196" s="377"/>
      <c r="J196" s="377"/>
      <c r="K196" s="377"/>
      <c r="L196" s="377"/>
      <c r="M196" s="1" t="e">
        <f>INDEX('Child Enrollment'!$C$2:$C$173,MATCH('BIR Data Entry'!B197,'Child Enrollment'!$B$2:$B$173,0))</f>
        <v>#N/A</v>
      </c>
      <c r="N196" s="1" t="e">
        <f>INDEX('Child Enrollment'!$D$2:$D$173,MATCH('BIR Data Entry'!B196,'Child Enrollment'!$B$2:$B$173,0))</f>
        <v>#N/A</v>
      </c>
      <c r="O196" s="1" t="e">
        <f>INDEX('Child Enrollment'!$E$2:$E$173,MATCH('BIR Data Entry'!B196,'Child Enrollment'!$B$2:$B$173,0))</f>
        <v>#N/A</v>
      </c>
      <c r="P196" s="1" t="e">
        <f>INDEX('Child Enrollment'!$F$2:$F$173,MATCH('BIR Data Entry'!B196,'Child Enrollment'!$B$2:$B$173,0))</f>
        <v>#N/A</v>
      </c>
      <c r="Q196" s="1" t="e">
        <f>INDEX('Child Enrollment'!$G$2:$G$173,MATCH('BIR Data Entry'!B196,'Child Enrollment'!$B$2:$B$173,0))</f>
        <v>#N/A</v>
      </c>
      <c r="R196" s="1" t="e">
        <f>INDEX('Child Enrollment'!$H$2:$H$173,MATCH('BIR Data Entry'!B196,'Child Enrollment'!$B$2:$B$173,0))</f>
        <v>#N/A</v>
      </c>
      <c r="S196" s="343" t="str">
        <f t="shared" si="9"/>
        <v/>
      </c>
      <c r="T196" s="169">
        <f>IF(J196='Do Not Use'!$L$15,1,0)</f>
        <v>0</v>
      </c>
      <c r="U196" s="169">
        <f>IF(K196='Do Not Use'!$M$14,1,0)</f>
        <v>0</v>
      </c>
      <c r="V196" s="169">
        <f t="shared" si="10"/>
        <v>0</v>
      </c>
      <c r="W196" s="169">
        <f>IF(K196='Do Not Use'!$M$10,1,0)</f>
        <v>0</v>
      </c>
      <c r="X196" s="169">
        <f>IF(K196='Do Not Use'!$M$11,1,0)</f>
        <v>0</v>
      </c>
      <c r="Y196" s="169">
        <f t="shared" si="11"/>
        <v>0</v>
      </c>
      <c r="Z196" s="169">
        <f>IF(K196='Do Not Use'!$M$5,1,0)</f>
        <v>0</v>
      </c>
    </row>
    <row r="197" spans="1:26" x14ac:dyDescent="0.25">
      <c r="A197" s="376"/>
      <c r="B197" s="377"/>
      <c r="C197" s="378"/>
      <c r="D197" s="434"/>
      <c r="E197" s="379"/>
      <c r="F197" s="377"/>
      <c r="G197" s="377"/>
      <c r="H197" s="377"/>
      <c r="I197" s="377"/>
      <c r="J197" s="377"/>
      <c r="K197" s="377"/>
      <c r="L197" s="377"/>
      <c r="M197" s="1" t="e">
        <f>INDEX('Child Enrollment'!$C$2:$C$173,MATCH('BIR Data Entry'!B198,'Child Enrollment'!$B$2:$B$173,0))</f>
        <v>#N/A</v>
      </c>
      <c r="N197" s="1" t="e">
        <f>INDEX('Child Enrollment'!$D$2:$D$173,MATCH('BIR Data Entry'!B197,'Child Enrollment'!$B$2:$B$173,0))</f>
        <v>#N/A</v>
      </c>
      <c r="O197" s="1" t="e">
        <f>INDEX('Child Enrollment'!$E$2:$E$173,MATCH('BIR Data Entry'!B197,'Child Enrollment'!$B$2:$B$173,0))</f>
        <v>#N/A</v>
      </c>
      <c r="P197" s="1" t="e">
        <f>INDEX('Child Enrollment'!$F$2:$F$173,MATCH('BIR Data Entry'!B197,'Child Enrollment'!$B$2:$B$173,0))</f>
        <v>#N/A</v>
      </c>
      <c r="Q197" s="1" t="e">
        <f>INDEX('Child Enrollment'!$G$2:$G$173,MATCH('BIR Data Entry'!B197,'Child Enrollment'!$B$2:$B$173,0))</f>
        <v>#N/A</v>
      </c>
      <c r="R197" s="1" t="e">
        <f>INDEX('Child Enrollment'!$H$2:$H$173,MATCH('BIR Data Entry'!B197,'Child Enrollment'!$B$2:$B$173,0))</f>
        <v>#N/A</v>
      </c>
      <c r="S197" s="343" t="str">
        <f t="shared" si="9"/>
        <v/>
      </c>
      <c r="T197" s="169">
        <f>IF(J197='Do Not Use'!$L$15,1,0)</f>
        <v>0</v>
      </c>
      <c r="U197" s="169">
        <f>IF(K197='Do Not Use'!$M$14,1,0)</f>
        <v>0</v>
      </c>
      <c r="V197" s="169">
        <f t="shared" si="10"/>
        <v>0</v>
      </c>
      <c r="W197" s="169">
        <f>IF(K197='Do Not Use'!$M$10,1,0)</f>
        <v>0</v>
      </c>
      <c r="X197" s="169">
        <f>IF(K197='Do Not Use'!$M$11,1,0)</f>
        <v>0</v>
      </c>
      <c r="Y197" s="169">
        <f t="shared" si="11"/>
        <v>0</v>
      </c>
      <c r="Z197" s="169">
        <f>IF(K197='Do Not Use'!$M$5,1,0)</f>
        <v>0</v>
      </c>
    </row>
    <row r="198" spans="1:26" x14ac:dyDescent="0.25">
      <c r="A198" s="376"/>
      <c r="B198" s="377"/>
      <c r="C198" s="378"/>
      <c r="D198" s="434"/>
      <c r="E198" s="379"/>
      <c r="F198" s="377"/>
      <c r="G198" s="377"/>
      <c r="H198" s="377"/>
      <c r="I198" s="377"/>
      <c r="J198" s="377"/>
      <c r="K198" s="377"/>
      <c r="L198" s="377"/>
      <c r="M198" s="1" t="e">
        <f>INDEX('Child Enrollment'!$C$2:$C$173,MATCH('BIR Data Entry'!B199,'Child Enrollment'!$B$2:$B$173,0))</f>
        <v>#N/A</v>
      </c>
      <c r="N198" s="1" t="e">
        <f>INDEX('Child Enrollment'!$D$2:$D$173,MATCH('BIR Data Entry'!B198,'Child Enrollment'!$B$2:$B$173,0))</f>
        <v>#N/A</v>
      </c>
      <c r="O198" s="1" t="e">
        <f>INDEX('Child Enrollment'!$E$2:$E$173,MATCH('BIR Data Entry'!B198,'Child Enrollment'!$B$2:$B$173,0))</f>
        <v>#N/A</v>
      </c>
      <c r="P198" s="1" t="e">
        <f>INDEX('Child Enrollment'!$F$2:$F$173,MATCH('BIR Data Entry'!B198,'Child Enrollment'!$B$2:$B$173,0))</f>
        <v>#N/A</v>
      </c>
      <c r="Q198" s="1" t="e">
        <f>INDEX('Child Enrollment'!$G$2:$G$173,MATCH('BIR Data Entry'!B198,'Child Enrollment'!$B$2:$B$173,0))</f>
        <v>#N/A</v>
      </c>
      <c r="R198" s="1" t="e">
        <f>INDEX('Child Enrollment'!$H$2:$H$173,MATCH('BIR Data Entry'!B198,'Child Enrollment'!$B$2:$B$173,0))</f>
        <v>#N/A</v>
      </c>
      <c r="S198" s="343" t="str">
        <f t="shared" si="9"/>
        <v/>
      </c>
      <c r="T198" s="169">
        <f>IF(J198='Do Not Use'!$L$15,1,0)</f>
        <v>0</v>
      </c>
      <c r="U198" s="169">
        <f>IF(K198='Do Not Use'!$M$14,1,0)</f>
        <v>0</v>
      </c>
      <c r="V198" s="169">
        <f t="shared" si="10"/>
        <v>0</v>
      </c>
      <c r="W198" s="169">
        <f>IF(K198='Do Not Use'!$M$10,1,0)</f>
        <v>0</v>
      </c>
      <c r="X198" s="169">
        <f>IF(K198='Do Not Use'!$M$11,1,0)</f>
        <v>0</v>
      </c>
      <c r="Y198" s="169">
        <f t="shared" si="11"/>
        <v>0</v>
      </c>
      <c r="Z198" s="169">
        <f>IF(K198='Do Not Use'!$M$5,1,0)</f>
        <v>0</v>
      </c>
    </row>
    <row r="199" spans="1:26" x14ac:dyDescent="0.25">
      <c r="A199" s="376"/>
      <c r="B199" s="377"/>
      <c r="C199" s="378"/>
      <c r="D199" s="434"/>
      <c r="E199" s="379"/>
      <c r="F199" s="377"/>
      <c r="G199" s="377"/>
      <c r="H199" s="377"/>
      <c r="I199" s="377"/>
      <c r="J199" s="377"/>
      <c r="K199" s="377"/>
      <c r="L199" s="377"/>
      <c r="M199" s="1" t="e">
        <f>INDEX('Child Enrollment'!$C$2:$C$173,MATCH('BIR Data Entry'!B200,'Child Enrollment'!$B$2:$B$173,0))</f>
        <v>#N/A</v>
      </c>
      <c r="N199" s="1" t="e">
        <f>INDEX('Child Enrollment'!$D$2:$D$173,MATCH('BIR Data Entry'!B199,'Child Enrollment'!$B$2:$B$173,0))</f>
        <v>#N/A</v>
      </c>
      <c r="O199" s="1" t="e">
        <f>INDEX('Child Enrollment'!$E$2:$E$173,MATCH('BIR Data Entry'!B199,'Child Enrollment'!$B$2:$B$173,0))</f>
        <v>#N/A</v>
      </c>
      <c r="P199" s="1" t="e">
        <f>INDEX('Child Enrollment'!$F$2:$F$173,MATCH('BIR Data Entry'!B199,'Child Enrollment'!$B$2:$B$173,0))</f>
        <v>#N/A</v>
      </c>
      <c r="Q199" s="1" t="e">
        <f>INDEX('Child Enrollment'!$G$2:$G$173,MATCH('BIR Data Entry'!B199,'Child Enrollment'!$B$2:$B$173,0))</f>
        <v>#N/A</v>
      </c>
      <c r="R199" s="1" t="e">
        <f>INDEX('Child Enrollment'!$H$2:$H$173,MATCH('BIR Data Entry'!B199,'Child Enrollment'!$B$2:$B$173,0))</f>
        <v>#N/A</v>
      </c>
      <c r="S199" s="343" t="str">
        <f t="shared" si="9"/>
        <v/>
      </c>
      <c r="T199" s="169">
        <f>IF(J199='Do Not Use'!$L$15,1,0)</f>
        <v>0</v>
      </c>
      <c r="U199" s="169">
        <f>IF(K199='Do Not Use'!$M$14,1,0)</f>
        <v>0</v>
      </c>
      <c r="V199" s="169">
        <f t="shared" si="10"/>
        <v>0</v>
      </c>
      <c r="W199" s="169">
        <f>IF(K199='Do Not Use'!$M$10,1,0)</f>
        <v>0</v>
      </c>
      <c r="X199" s="169">
        <f>IF(K199='Do Not Use'!$M$11,1,0)</f>
        <v>0</v>
      </c>
      <c r="Y199" s="169">
        <f t="shared" si="11"/>
        <v>0</v>
      </c>
      <c r="Z199" s="169">
        <f>IF(K199='Do Not Use'!$M$5,1,0)</f>
        <v>0</v>
      </c>
    </row>
    <row r="200" spans="1:26" x14ac:dyDescent="0.25">
      <c r="A200" s="376"/>
      <c r="B200" s="377"/>
      <c r="C200" s="378"/>
      <c r="D200" s="434"/>
      <c r="E200" s="379"/>
      <c r="F200" s="377"/>
      <c r="G200" s="377"/>
      <c r="H200" s="377"/>
      <c r="I200" s="377"/>
      <c r="J200" s="377"/>
      <c r="K200" s="377"/>
      <c r="L200" s="377"/>
      <c r="M200" s="1" t="e">
        <f>INDEX('Child Enrollment'!$C$2:$C$173,MATCH('BIR Data Entry'!B201,'Child Enrollment'!$B$2:$B$173,0))</f>
        <v>#N/A</v>
      </c>
      <c r="N200" s="1" t="e">
        <f>INDEX('Child Enrollment'!$D$2:$D$173,MATCH('BIR Data Entry'!B200,'Child Enrollment'!$B$2:$B$173,0))</f>
        <v>#N/A</v>
      </c>
      <c r="O200" s="1" t="e">
        <f>INDEX('Child Enrollment'!$E$2:$E$173,MATCH('BIR Data Entry'!B200,'Child Enrollment'!$B$2:$B$173,0))</f>
        <v>#N/A</v>
      </c>
      <c r="P200" s="1" t="e">
        <f>INDEX('Child Enrollment'!$F$2:$F$173,MATCH('BIR Data Entry'!B200,'Child Enrollment'!$B$2:$B$173,0))</f>
        <v>#N/A</v>
      </c>
      <c r="Q200" s="1" t="e">
        <f>INDEX('Child Enrollment'!$G$2:$G$173,MATCH('BIR Data Entry'!B200,'Child Enrollment'!$B$2:$B$173,0))</f>
        <v>#N/A</v>
      </c>
      <c r="R200" s="1" t="e">
        <f>INDEX('Child Enrollment'!$H$2:$H$173,MATCH('BIR Data Entry'!B200,'Child Enrollment'!$B$2:$B$173,0))</f>
        <v>#N/A</v>
      </c>
      <c r="S200" s="343" t="str">
        <f t="shared" si="9"/>
        <v/>
      </c>
      <c r="T200" s="169">
        <f>IF(J200='Do Not Use'!$L$15,1,0)</f>
        <v>0</v>
      </c>
      <c r="U200" s="169">
        <f>IF(K200='Do Not Use'!$M$14,1,0)</f>
        <v>0</v>
      </c>
      <c r="V200" s="169">
        <f t="shared" si="10"/>
        <v>0</v>
      </c>
      <c r="W200" s="169">
        <f>IF(K200='Do Not Use'!$M$10,1,0)</f>
        <v>0</v>
      </c>
      <c r="X200" s="169">
        <f>IF(K200='Do Not Use'!$M$11,1,0)</f>
        <v>0</v>
      </c>
      <c r="Y200" s="169">
        <f t="shared" si="11"/>
        <v>0</v>
      </c>
      <c r="Z200" s="169">
        <f>IF(K200='Do Not Use'!$M$5,1,0)</f>
        <v>0</v>
      </c>
    </row>
    <row r="201" spans="1:26" x14ac:dyDescent="0.25">
      <c r="A201" s="376"/>
      <c r="B201" s="377"/>
      <c r="C201" s="378"/>
      <c r="D201" s="434"/>
      <c r="E201" s="379"/>
      <c r="F201" s="377"/>
      <c r="G201" s="377"/>
      <c r="H201" s="377"/>
      <c r="I201" s="377"/>
      <c r="J201" s="377"/>
      <c r="K201" s="377"/>
      <c r="L201" s="377"/>
      <c r="M201" s="1" t="e">
        <f>INDEX('Child Enrollment'!$C$2:$C$173,MATCH('BIR Data Entry'!B202,'Child Enrollment'!$B$2:$B$173,0))</f>
        <v>#N/A</v>
      </c>
      <c r="N201" s="1" t="e">
        <f>INDEX('Child Enrollment'!$D$2:$D$173,MATCH('BIR Data Entry'!B201,'Child Enrollment'!$B$2:$B$173,0))</f>
        <v>#N/A</v>
      </c>
      <c r="O201" s="1" t="e">
        <f>INDEX('Child Enrollment'!$E$2:$E$173,MATCH('BIR Data Entry'!B201,'Child Enrollment'!$B$2:$B$173,0))</f>
        <v>#N/A</v>
      </c>
      <c r="P201" s="1" t="e">
        <f>INDEX('Child Enrollment'!$F$2:$F$173,MATCH('BIR Data Entry'!B201,'Child Enrollment'!$B$2:$B$173,0))</f>
        <v>#N/A</v>
      </c>
      <c r="Q201" s="1" t="e">
        <f>INDEX('Child Enrollment'!$G$2:$G$173,MATCH('BIR Data Entry'!B201,'Child Enrollment'!$B$2:$B$173,0))</f>
        <v>#N/A</v>
      </c>
      <c r="R201" s="1" t="e">
        <f>INDEX('Child Enrollment'!$H$2:$H$173,MATCH('BIR Data Entry'!B201,'Child Enrollment'!$B$2:$B$173,0))</f>
        <v>#N/A</v>
      </c>
      <c r="S201" s="343" t="str">
        <f t="shared" si="9"/>
        <v/>
      </c>
      <c r="T201" s="169">
        <f>IF(J201='Do Not Use'!$L$15,1,0)</f>
        <v>0</v>
      </c>
      <c r="U201" s="169">
        <f>IF(K201='Do Not Use'!$M$14,1,0)</f>
        <v>0</v>
      </c>
      <c r="V201" s="169">
        <f t="shared" si="10"/>
        <v>0</v>
      </c>
      <c r="W201" s="169">
        <f>IF(K201='Do Not Use'!$M$10,1,0)</f>
        <v>0</v>
      </c>
      <c r="X201" s="169">
        <f>IF(K201='Do Not Use'!$M$11,1,0)</f>
        <v>0</v>
      </c>
      <c r="Y201" s="169">
        <f t="shared" si="11"/>
        <v>0</v>
      </c>
      <c r="Z201" s="169">
        <f>IF(K201='Do Not Use'!$M$5,1,0)</f>
        <v>0</v>
      </c>
    </row>
    <row r="202" spans="1:26" x14ac:dyDescent="0.25">
      <c r="A202" s="376"/>
      <c r="B202" s="377"/>
      <c r="C202" s="378"/>
      <c r="D202" s="434"/>
      <c r="E202" s="379"/>
      <c r="F202" s="377"/>
      <c r="G202" s="377"/>
      <c r="H202" s="377"/>
      <c r="I202" s="377"/>
      <c r="J202" s="377"/>
      <c r="K202" s="377"/>
      <c r="L202" s="377"/>
      <c r="M202" s="1" t="e">
        <f>INDEX('Child Enrollment'!$C$2:$C$173,MATCH('BIR Data Entry'!B203,'Child Enrollment'!$B$2:$B$173,0))</f>
        <v>#N/A</v>
      </c>
      <c r="N202" s="1" t="e">
        <f>INDEX('Child Enrollment'!$D$2:$D$173,MATCH('BIR Data Entry'!B202,'Child Enrollment'!$B$2:$B$173,0))</f>
        <v>#N/A</v>
      </c>
      <c r="O202" s="1" t="e">
        <f>INDEX('Child Enrollment'!$E$2:$E$173,MATCH('BIR Data Entry'!B202,'Child Enrollment'!$B$2:$B$173,0))</f>
        <v>#N/A</v>
      </c>
      <c r="P202" s="1" t="e">
        <f>INDEX('Child Enrollment'!$F$2:$F$173,MATCH('BIR Data Entry'!B202,'Child Enrollment'!$B$2:$B$173,0))</f>
        <v>#N/A</v>
      </c>
      <c r="Q202" s="1" t="e">
        <f>INDEX('Child Enrollment'!$G$2:$G$173,MATCH('BIR Data Entry'!B202,'Child Enrollment'!$B$2:$B$173,0))</f>
        <v>#N/A</v>
      </c>
      <c r="R202" s="1" t="e">
        <f>INDEX('Child Enrollment'!$H$2:$H$173,MATCH('BIR Data Entry'!B202,'Child Enrollment'!$B$2:$B$173,0))</f>
        <v>#N/A</v>
      </c>
      <c r="S202" s="343" t="str">
        <f t="shared" si="9"/>
        <v/>
      </c>
      <c r="T202" s="169">
        <f>IF(J202='Do Not Use'!$L$15,1,0)</f>
        <v>0</v>
      </c>
      <c r="U202" s="169">
        <f>IF(K202='Do Not Use'!$M$14,1,0)</f>
        <v>0</v>
      </c>
      <c r="V202" s="169">
        <f t="shared" si="10"/>
        <v>0</v>
      </c>
      <c r="W202" s="169">
        <f>IF(K202='Do Not Use'!$M$10,1,0)</f>
        <v>0</v>
      </c>
      <c r="X202" s="169">
        <f>IF(K202='Do Not Use'!$M$11,1,0)</f>
        <v>0</v>
      </c>
      <c r="Y202" s="169">
        <f t="shared" si="11"/>
        <v>0</v>
      </c>
      <c r="Z202" s="169">
        <f>IF(K202='Do Not Use'!$M$5,1,0)</f>
        <v>0</v>
      </c>
    </row>
    <row r="203" spans="1:26" x14ac:dyDescent="0.25">
      <c r="A203" s="376"/>
      <c r="B203" s="377"/>
      <c r="C203" s="378"/>
      <c r="D203" s="434"/>
      <c r="E203" s="379"/>
      <c r="F203" s="377"/>
      <c r="G203" s="377"/>
      <c r="H203" s="377"/>
      <c r="I203" s="377"/>
      <c r="J203" s="377"/>
      <c r="K203" s="377"/>
      <c r="L203" s="377"/>
      <c r="M203" s="1" t="e">
        <f>INDEX('Child Enrollment'!$C$2:$C$173,MATCH('BIR Data Entry'!B204,'Child Enrollment'!$B$2:$B$173,0))</f>
        <v>#N/A</v>
      </c>
      <c r="N203" s="1" t="e">
        <f>INDEX('Child Enrollment'!$D$2:$D$173,MATCH('BIR Data Entry'!B203,'Child Enrollment'!$B$2:$B$173,0))</f>
        <v>#N/A</v>
      </c>
      <c r="O203" s="1" t="e">
        <f>INDEX('Child Enrollment'!$E$2:$E$173,MATCH('BIR Data Entry'!B203,'Child Enrollment'!$B$2:$B$173,0))</f>
        <v>#N/A</v>
      </c>
      <c r="P203" s="1" t="e">
        <f>INDEX('Child Enrollment'!$F$2:$F$173,MATCH('BIR Data Entry'!B203,'Child Enrollment'!$B$2:$B$173,0))</f>
        <v>#N/A</v>
      </c>
      <c r="Q203" s="1" t="e">
        <f>INDEX('Child Enrollment'!$G$2:$G$173,MATCH('BIR Data Entry'!B203,'Child Enrollment'!$B$2:$B$173,0))</f>
        <v>#N/A</v>
      </c>
      <c r="R203" s="1" t="e">
        <f>INDEX('Child Enrollment'!$H$2:$H$173,MATCH('BIR Data Entry'!B203,'Child Enrollment'!$B$2:$B$173,0))</f>
        <v>#N/A</v>
      </c>
      <c r="S203" s="343" t="str">
        <f t="shared" si="9"/>
        <v/>
      </c>
      <c r="T203" s="169">
        <f>IF(J203='Do Not Use'!$L$15,1,0)</f>
        <v>0</v>
      </c>
      <c r="U203" s="169">
        <f>IF(K203='Do Not Use'!$M$14,1,0)</f>
        <v>0</v>
      </c>
      <c r="V203" s="169">
        <f t="shared" si="10"/>
        <v>0</v>
      </c>
      <c r="W203" s="169">
        <f>IF(K203='Do Not Use'!$M$10,1,0)</f>
        <v>0</v>
      </c>
      <c r="X203" s="169">
        <f>IF(K203='Do Not Use'!$M$11,1,0)</f>
        <v>0</v>
      </c>
      <c r="Y203" s="169">
        <f t="shared" si="11"/>
        <v>0</v>
      </c>
      <c r="Z203" s="169">
        <f>IF(K203='Do Not Use'!$M$5,1,0)</f>
        <v>0</v>
      </c>
    </row>
    <row r="204" spans="1:26" x14ac:dyDescent="0.25">
      <c r="A204" s="376"/>
      <c r="B204" s="377"/>
      <c r="C204" s="378"/>
      <c r="D204" s="434"/>
      <c r="E204" s="379"/>
      <c r="F204" s="377"/>
      <c r="G204" s="377"/>
      <c r="H204" s="377"/>
      <c r="I204" s="377"/>
      <c r="J204" s="377"/>
      <c r="K204" s="377"/>
      <c r="L204" s="377"/>
      <c r="M204" s="1" t="e">
        <f>INDEX('Child Enrollment'!$C$2:$C$173,MATCH('BIR Data Entry'!B205,'Child Enrollment'!$B$2:$B$173,0))</f>
        <v>#N/A</v>
      </c>
      <c r="N204" s="1" t="e">
        <f>INDEX('Child Enrollment'!$D$2:$D$173,MATCH('BIR Data Entry'!B204,'Child Enrollment'!$B$2:$B$173,0))</f>
        <v>#N/A</v>
      </c>
      <c r="O204" s="1" t="e">
        <f>INDEX('Child Enrollment'!$E$2:$E$173,MATCH('BIR Data Entry'!B204,'Child Enrollment'!$B$2:$B$173,0))</f>
        <v>#N/A</v>
      </c>
      <c r="P204" s="1" t="e">
        <f>INDEX('Child Enrollment'!$F$2:$F$173,MATCH('BIR Data Entry'!B204,'Child Enrollment'!$B$2:$B$173,0))</f>
        <v>#N/A</v>
      </c>
      <c r="Q204" s="1" t="e">
        <f>INDEX('Child Enrollment'!$G$2:$G$173,MATCH('BIR Data Entry'!B204,'Child Enrollment'!$B$2:$B$173,0))</f>
        <v>#N/A</v>
      </c>
      <c r="R204" s="1" t="e">
        <f>INDEX('Child Enrollment'!$H$2:$H$173,MATCH('BIR Data Entry'!B204,'Child Enrollment'!$B$2:$B$173,0))</f>
        <v>#N/A</v>
      </c>
      <c r="S204" s="343" t="str">
        <f t="shared" si="9"/>
        <v/>
      </c>
      <c r="T204" s="169">
        <f>IF(J204='Do Not Use'!$L$15,1,0)</f>
        <v>0</v>
      </c>
      <c r="U204" s="169">
        <f>IF(K204='Do Not Use'!$M$14,1,0)</f>
        <v>0</v>
      </c>
      <c r="V204" s="169">
        <f t="shared" si="10"/>
        <v>0</v>
      </c>
      <c r="W204" s="169">
        <f>IF(K204='Do Not Use'!$M$10,1,0)</f>
        <v>0</v>
      </c>
      <c r="X204" s="169">
        <f>IF(K204='Do Not Use'!$M$11,1,0)</f>
        <v>0</v>
      </c>
      <c r="Y204" s="169">
        <f t="shared" si="11"/>
        <v>0</v>
      </c>
      <c r="Z204" s="169">
        <f>IF(K204='Do Not Use'!$M$5,1,0)</f>
        <v>0</v>
      </c>
    </row>
    <row r="205" spans="1:26" x14ac:dyDescent="0.25">
      <c r="A205" s="376"/>
      <c r="B205" s="377"/>
      <c r="C205" s="378"/>
      <c r="D205" s="434"/>
      <c r="E205" s="379"/>
      <c r="F205" s="377"/>
      <c r="G205" s="377"/>
      <c r="H205" s="377"/>
      <c r="I205" s="377"/>
      <c r="J205" s="377"/>
      <c r="K205" s="377"/>
      <c r="L205" s="377"/>
      <c r="M205" s="1" t="e">
        <f>INDEX('Child Enrollment'!$C$2:$C$173,MATCH('BIR Data Entry'!B206,'Child Enrollment'!$B$2:$B$173,0))</f>
        <v>#N/A</v>
      </c>
      <c r="N205" s="1" t="e">
        <f>INDEX('Child Enrollment'!$D$2:$D$173,MATCH('BIR Data Entry'!B205,'Child Enrollment'!$B$2:$B$173,0))</f>
        <v>#N/A</v>
      </c>
      <c r="O205" s="1" t="e">
        <f>INDEX('Child Enrollment'!$E$2:$E$173,MATCH('BIR Data Entry'!B205,'Child Enrollment'!$B$2:$B$173,0))</f>
        <v>#N/A</v>
      </c>
      <c r="P205" s="1" t="e">
        <f>INDEX('Child Enrollment'!$F$2:$F$173,MATCH('BIR Data Entry'!B205,'Child Enrollment'!$B$2:$B$173,0))</f>
        <v>#N/A</v>
      </c>
      <c r="Q205" s="1" t="e">
        <f>INDEX('Child Enrollment'!$G$2:$G$173,MATCH('BIR Data Entry'!B205,'Child Enrollment'!$B$2:$B$173,0))</f>
        <v>#N/A</v>
      </c>
      <c r="R205" s="1" t="e">
        <f>INDEX('Child Enrollment'!$H$2:$H$173,MATCH('BIR Data Entry'!B205,'Child Enrollment'!$B$2:$B$173,0))</f>
        <v>#N/A</v>
      </c>
      <c r="S205" s="343" t="str">
        <f t="shared" si="9"/>
        <v/>
      </c>
      <c r="T205" s="169">
        <f>IF(J205='Do Not Use'!$L$15,1,0)</f>
        <v>0</v>
      </c>
      <c r="U205" s="169">
        <f>IF(K205='Do Not Use'!$M$14,1,0)</f>
        <v>0</v>
      </c>
      <c r="V205" s="169">
        <f t="shared" si="10"/>
        <v>0</v>
      </c>
      <c r="W205" s="169">
        <f>IF(K205='Do Not Use'!$M$10,1,0)</f>
        <v>0</v>
      </c>
      <c r="X205" s="169">
        <f>IF(K205='Do Not Use'!$M$11,1,0)</f>
        <v>0</v>
      </c>
      <c r="Y205" s="169">
        <f t="shared" si="11"/>
        <v>0</v>
      </c>
      <c r="Z205" s="169">
        <f>IF(K205='Do Not Use'!$M$5,1,0)</f>
        <v>0</v>
      </c>
    </row>
    <row r="206" spans="1:26" x14ac:dyDescent="0.25">
      <c r="A206" s="376"/>
      <c r="B206" s="377"/>
      <c r="C206" s="378"/>
      <c r="D206" s="434"/>
      <c r="E206" s="379"/>
      <c r="F206" s="377"/>
      <c r="G206" s="377"/>
      <c r="H206" s="377"/>
      <c r="I206" s="377"/>
      <c r="J206" s="377"/>
      <c r="K206" s="377"/>
      <c r="L206" s="377"/>
      <c r="M206" s="1" t="e">
        <f>INDEX('Child Enrollment'!$C$2:$C$173,MATCH('BIR Data Entry'!B207,'Child Enrollment'!$B$2:$B$173,0))</f>
        <v>#N/A</v>
      </c>
      <c r="N206" s="1" t="e">
        <f>INDEX('Child Enrollment'!$D$2:$D$173,MATCH('BIR Data Entry'!B206,'Child Enrollment'!$B$2:$B$173,0))</f>
        <v>#N/A</v>
      </c>
      <c r="O206" s="1" t="e">
        <f>INDEX('Child Enrollment'!$E$2:$E$173,MATCH('BIR Data Entry'!B206,'Child Enrollment'!$B$2:$B$173,0))</f>
        <v>#N/A</v>
      </c>
      <c r="P206" s="1" t="e">
        <f>INDEX('Child Enrollment'!$F$2:$F$173,MATCH('BIR Data Entry'!B206,'Child Enrollment'!$B$2:$B$173,0))</f>
        <v>#N/A</v>
      </c>
      <c r="Q206" s="1" t="e">
        <f>INDEX('Child Enrollment'!$G$2:$G$173,MATCH('BIR Data Entry'!B206,'Child Enrollment'!$B$2:$B$173,0))</f>
        <v>#N/A</v>
      </c>
      <c r="R206" s="1" t="e">
        <f>INDEX('Child Enrollment'!$H$2:$H$173,MATCH('BIR Data Entry'!B206,'Child Enrollment'!$B$2:$B$173,0))</f>
        <v>#N/A</v>
      </c>
      <c r="S206" s="343" t="str">
        <f t="shared" si="9"/>
        <v/>
      </c>
      <c r="T206" s="169">
        <f>IF(J206='Do Not Use'!$L$15,1,0)</f>
        <v>0</v>
      </c>
      <c r="U206" s="169">
        <f>IF(K206='Do Not Use'!$M$14,1,0)</f>
        <v>0</v>
      </c>
      <c r="V206" s="169">
        <f t="shared" si="10"/>
        <v>0</v>
      </c>
      <c r="W206" s="169">
        <f>IF(K206='Do Not Use'!$M$10,1,0)</f>
        <v>0</v>
      </c>
      <c r="X206" s="169">
        <f>IF(K206='Do Not Use'!$M$11,1,0)</f>
        <v>0</v>
      </c>
      <c r="Y206" s="169">
        <f t="shared" si="11"/>
        <v>0</v>
      </c>
      <c r="Z206" s="169">
        <f>IF(K206='Do Not Use'!$M$5,1,0)</f>
        <v>0</v>
      </c>
    </row>
    <row r="207" spans="1:26" x14ac:dyDescent="0.25">
      <c r="A207" s="376"/>
      <c r="B207" s="377"/>
      <c r="C207" s="378"/>
      <c r="D207" s="434"/>
      <c r="E207" s="379"/>
      <c r="F207" s="377"/>
      <c r="G207" s="377"/>
      <c r="H207" s="377"/>
      <c r="I207" s="377"/>
      <c r="J207" s="377"/>
      <c r="K207" s="377"/>
      <c r="L207" s="377"/>
      <c r="M207" s="1" t="e">
        <f>INDEX('Child Enrollment'!$C$2:$C$173,MATCH('BIR Data Entry'!B208,'Child Enrollment'!$B$2:$B$173,0))</f>
        <v>#N/A</v>
      </c>
      <c r="N207" s="1" t="e">
        <f>INDEX('Child Enrollment'!$D$2:$D$173,MATCH('BIR Data Entry'!B207,'Child Enrollment'!$B$2:$B$173,0))</f>
        <v>#N/A</v>
      </c>
      <c r="O207" s="1" t="e">
        <f>INDEX('Child Enrollment'!$E$2:$E$173,MATCH('BIR Data Entry'!B207,'Child Enrollment'!$B$2:$B$173,0))</f>
        <v>#N/A</v>
      </c>
      <c r="P207" s="1" t="e">
        <f>INDEX('Child Enrollment'!$F$2:$F$173,MATCH('BIR Data Entry'!B207,'Child Enrollment'!$B$2:$B$173,0))</f>
        <v>#N/A</v>
      </c>
      <c r="Q207" s="1" t="e">
        <f>INDEX('Child Enrollment'!$G$2:$G$173,MATCH('BIR Data Entry'!B207,'Child Enrollment'!$B$2:$B$173,0))</f>
        <v>#N/A</v>
      </c>
      <c r="R207" s="1" t="e">
        <f>INDEX('Child Enrollment'!$H$2:$H$173,MATCH('BIR Data Entry'!B207,'Child Enrollment'!$B$2:$B$173,0))</f>
        <v>#N/A</v>
      </c>
      <c r="S207" s="343" t="str">
        <f t="shared" si="9"/>
        <v/>
      </c>
      <c r="T207" s="169">
        <f>IF(J207='Do Not Use'!$L$15,1,0)</f>
        <v>0</v>
      </c>
      <c r="U207" s="169">
        <f>IF(K207='Do Not Use'!$M$14,1,0)</f>
        <v>0</v>
      </c>
      <c r="V207" s="169">
        <f t="shared" si="10"/>
        <v>0</v>
      </c>
      <c r="W207" s="169">
        <f>IF(K207='Do Not Use'!$M$10,1,0)</f>
        <v>0</v>
      </c>
      <c r="X207" s="169">
        <f>IF(K207='Do Not Use'!$M$11,1,0)</f>
        <v>0</v>
      </c>
      <c r="Y207" s="169">
        <f t="shared" si="11"/>
        <v>0</v>
      </c>
      <c r="Z207" s="169">
        <f>IF(K207='Do Not Use'!$M$5,1,0)</f>
        <v>0</v>
      </c>
    </row>
    <row r="208" spans="1:26" x14ac:dyDescent="0.25">
      <c r="A208" s="376"/>
      <c r="B208" s="377"/>
      <c r="C208" s="378"/>
      <c r="D208" s="434"/>
      <c r="E208" s="379"/>
      <c r="F208" s="377"/>
      <c r="G208" s="377"/>
      <c r="H208" s="377"/>
      <c r="I208" s="377"/>
      <c r="J208" s="377"/>
      <c r="K208" s="377"/>
      <c r="L208" s="377"/>
      <c r="M208" s="1" t="e">
        <f>INDEX('Child Enrollment'!$C$2:$C$173,MATCH('BIR Data Entry'!B209,'Child Enrollment'!$B$2:$B$173,0))</f>
        <v>#N/A</v>
      </c>
      <c r="N208" s="1" t="e">
        <f>INDEX('Child Enrollment'!$D$2:$D$173,MATCH('BIR Data Entry'!B208,'Child Enrollment'!$B$2:$B$173,0))</f>
        <v>#N/A</v>
      </c>
      <c r="O208" s="1" t="e">
        <f>INDEX('Child Enrollment'!$E$2:$E$173,MATCH('BIR Data Entry'!B208,'Child Enrollment'!$B$2:$B$173,0))</f>
        <v>#N/A</v>
      </c>
      <c r="P208" s="1" t="e">
        <f>INDEX('Child Enrollment'!$F$2:$F$173,MATCH('BIR Data Entry'!B208,'Child Enrollment'!$B$2:$B$173,0))</f>
        <v>#N/A</v>
      </c>
      <c r="Q208" s="1" t="e">
        <f>INDEX('Child Enrollment'!$G$2:$G$173,MATCH('BIR Data Entry'!B208,'Child Enrollment'!$B$2:$B$173,0))</f>
        <v>#N/A</v>
      </c>
      <c r="R208" s="1" t="e">
        <f>INDEX('Child Enrollment'!$H$2:$H$173,MATCH('BIR Data Entry'!B208,'Child Enrollment'!$B$2:$B$173,0))</f>
        <v>#N/A</v>
      </c>
      <c r="S208" s="343" t="str">
        <f t="shared" si="9"/>
        <v/>
      </c>
      <c r="T208" s="169">
        <f>IF(J208='Do Not Use'!$L$15,1,0)</f>
        <v>0</v>
      </c>
      <c r="U208" s="169">
        <f>IF(K208='Do Not Use'!$M$14,1,0)</f>
        <v>0</v>
      </c>
      <c r="V208" s="169">
        <f t="shared" si="10"/>
        <v>0</v>
      </c>
      <c r="W208" s="169">
        <f>IF(K208='Do Not Use'!$M$10,1,0)</f>
        <v>0</v>
      </c>
      <c r="X208" s="169">
        <f>IF(K208='Do Not Use'!$M$11,1,0)</f>
        <v>0</v>
      </c>
      <c r="Y208" s="169">
        <f t="shared" si="11"/>
        <v>0</v>
      </c>
      <c r="Z208" s="169">
        <f>IF(K208='Do Not Use'!$M$5,1,0)</f>
        <v>0</v>
      </c>
    </row>
    <row r="209" spans="1:26" x14ac:dyDescent="0.25">
      <c r="A209" s="376"/>
      <c r="B209" s="377"/>
      <c r="C209" s="378"/>
      <c r="D209" s="434"/>
      <c r="E209" s="379"/>
      <c r="F209" s="377"/>
      <c r="G209" s="377"/>
      <c r="H209" s="377"/>
      <c r="I209" s="377"/>
      <c r="J209" s="377"/>
      <c r="K209" s="377"/>
      <c r="L209" s="377"/>
      <c r="M209" s="1" t="e">
        <f>INDEX('Child Enrollment'!$C$2:$C$173,MATCH('BIR Data Entry'!B210,'Child Enrollment'!$B$2:$B$173,0))</f>
        <v>#N/A</v>
      </c>
      <c r="N209" s="1" t="e">
        <f>INDEX('Child Enrollment'!$D$2:$D$173,MATCH('BIR Data Entry'!B209,'Child Enrollment'!$B$2:$B$173,0))</f>
        <v>#N/A</v>
      </c>
      <c r="O209" s="1" t="e">
        <f>INDEX('Child Enrollment'!$E$2:$E$173,MATCH('BIR Data Entry'!B209,'Child Enrollment'!$B$2:$B$173,0))</f>
        <v>#N/A</v>
      </c>
      <c r="P209" s="1" t="e">
        <f>INDEX('Child Enrollment'!$F$2:$F$173,MATCH('BIR Data Entry'!B209,'Child Enrollment'!$B$2:$B$173,0))</f>
        <v>#N/A</v>
      </c>
      <c r="Q209" s="1" t="e">
        <f>INDEX('Child Enrollment'!$G$2:$G$173,MATCH('BIR Data Entry'!B209,'Child Enrollment'!$B$2:$B$173,0))</f>
        <v>#N/A</v>
      </c>
      <c r="R209" s="1" t="e">
        <f>INDEX('Child Enrollment'!$H$2:$H$173,MATCH('BIR Data Entry'!B209,'Child Enrollment'!$B$2:$B$173,0))</f>
        <v>#N/A</v>
      </c>
      <c r="S209" s="343" t="str">
        <f t="shared" si="9"/>
        <v/>
      </c>
      <c r="T209" s="169">
        <f>IF(J209='Do Not Use'!$L$15,1,0)</f>
        <v>0</v>
      </c>
      <c r="U209" s="169">
        <f>IF(K209='Do Not Use'!$M$14,1,0)</f>
        <v>0</v>
      </c>
      <c r="V209" s="169">
        <f t="shared" si="10"/>
        <v>0</v>
      </c>
      <c r="W209" s="169">
        <f>IF(K209='Do Not Use'!$M$10,1,0)</f>
        <v>0</v>
      </c>
      <c r="X209" s="169">
        <f>IF(K209='Do Not Use'!$M$11,1,0)</f>
        <v>0</v>
      </c>
      <c r="Y209" s="169">
        <f t="shared" si="11"/>
        <v>0</v>
      </c>
      <c r="Z209" s="169">
        <f>IF(K209='Do Not Use'!$M$5,1,0)</f>
        <v>0</v>
      </c>
    </row>
    <row r="210" spans="1:26" x14ac:dyDescent="0.25">
      <c r="A210" s="376"/>
      <c r="B210" s="377"/>
      <c r="C210" s="378"/>
      <c r="D210" s="434"/>
      <c r="E210" s="379"/>
      <c r="F210" s="377"/>
      <c r="G210" s="377"/>
      <c r="H210" s="377"/>
      <c r="I210" s="377"/>
      <c r="J210" s="377"/>
      <c r="K210" s="377"/>
      <c r="L210" s="377"/>
      <c r="M210" s="1" t="e">
        <f>INDEX('Child Enrollment'!$C$2:$C$173,MATCH('BIR Data Entry'!B211,'Child Enrollment'!$B$2:$B$173,0))</f>
        <v>#N/A</v>
      </c>
      <c r="N210" s="1" t="e">
        <f>INDEX('Child Enrollment'!$D$2:$D$173,MATCH('BIR Data Entry'!B210,'Child Enrollment'!$B$2:$B$173,0))</f>
        <v>#N/A</v>
      </c>
      <c r="O210" s="1" t="e">
        <f>INDEX('Child Enrollment'!$E$2:$E$173,MATCH('BIR Data Entry'!B210,'Child Enrollment'!$B$2:$B$173,0))</f>
        <v>#N/A</v>
      </c>
      <c r="P210" s="1" t="e">
        <f>INDEX('Child Enrollment'!$F$2:$F$173,MATCH('BIR Data Entry'!B210,'Child Enrollment'!$B$2:$B$173,0))</f>
        <v>#N/A</v>
      </c>
      <c r="Q210" s="1" t="e">
        <f>INDEX('Child Enrollment'!$G$2:$G$173,MATCH('BIR Data Entry'!B210,'Child Enrollment'!$B$2:$B$173,0))</f>
        <v>#N/A</v>
      </c>
      <c r="R210" s="1" t="e">
        <f>INDEX('Child Enrollment'!$H$2:$H$173,MATCH('BIR Data Entry'!B210,'Child Enrollment'!$B$2:$B$173,0))</f>
        <v>#N/A</v>
      </c>
      <c r="S210" s="343" t="str">
        <f t="shared" si="9"/>
        <v/>
      </c>
      <c r="T210" s="169">
        <f>IF(J210='Do Not Use'!$L$15,1,0)</f>
        <v>0</v>
      </c>
      <c r="U210" s="169">
        <f>IF(K210='Do Not Use'!$M$14,1,0)</f>
        <v>0</v>
      </c>
      <c r="V210" s="169">
        <f t="shared" si="10"/>
        <v>0</v>
      </c>
      <c r="W210" s="169">
        <f>IF(K210='Do Not Use'!$M$10,1,0)</f>
        <v>0</v>
      </c>
      <c r="X210" s="169">
        <f>IF(K210='Do Not Use'!$M$11,1,0)</f>
        <v>0</v>
      </c>
      <c r="Y210" s="169">
        <f t="shared" si="11"/>
        <v>0</v>
      </c>
      <c r="Z210" s="169">
        <f>IF(K210='Do Not Use'!$M$5,1,0)</f>
        <v>0</v>
      </c>
    </row>
    <row r="211" spans="1:26" x14ac:dyDescent="0.25">
      <c r="A211" s="376"/>
      <c r="B211" s="377"/>
      <c r="C211" s="378"/>
      <c r="D211" s="434"/>
      <c r="E211" s="379"/>
      <c r="F211" s="377"/>
      <c r="G211" s="377"/>
      <c r="H211" s="377"/>
      <c r="I211" s="377"/>
      <c r="J211" s="377"/>
      <c r="K211" s="377"/>
      <c r="L211" s="377"/>
      <c r="M211" s="1" t="e">
        <f>INDEX('Child Enrollment'!$C$2:$C$173,MATCH('BIR Data Entry'!B212,'Child Enrollment'!$B$2:$B$173,0))</f>
        <v>#N/A</v>
      </c>
      <c r="N211" s="1" t="e">
        <f>INDEX('Child Enrollment'!$D$2:$D$173,MATCH('BIR Data Entry'!B211,'Child Enrollment'!$B$2:$B$173,0))</f>
        <v>#N/A</v>
      </c>
      <c r="O211" s="1" t="e">
        <f>INDEX('Child Enrollment'!$E$2:$E$173,MATCH('BIR Data Entry'!B211,'Child Enrollment'!$B$2:$B$173,0))</f>
        <v>#N/A</v>
      </c>
      <c r="P211" s="1" t="e">
        <f>INDEX('Child Enrollment'!$F$2:$F$173,MATCH('BIR Data Entry'!B211,'Child Enrollment'!$B$2:$B$173,0))</f>
        <v>#N/A</v>
      </c>
      <c r="Q211" s="1" t="e">
        <f>INDEX('Child Enrollment'!$G$2:$G$173,MATCH('BIR Data Entry'!B211,'Child Enrollment'!$B$2:$B$173,0))</f>
        <v>#N/A</v>
      </c>
      <c r="R211" s="1" t="e">
        <f>INDEX('Child Enrollment'!$H$2:$H$173,MATCH('BIR Data Entry'!B211,'Child Enrollment'!$B$2:$B$173,0))</f>
        <v>#N/A</v>
      </c>
      <c r="S211" s="343" t="str">
        <f t="shared" si="9"/>
        <v/>
      </c>
      <c r="T211" s="169">
        <f>IF(J211='Do Not Use'!$L$15,1,0)</f>
        <v>0</v>
      </c>
      <c r="U211" s="169">
        <f>IF(K211='Do Not Use'!$M$14,1,0)</f>
        <v>0</v>
      </c>
      <c r="V211" s="169">
        <f t="shared" si="10"/>
        <v>0</v>
      </c>
      <c r="W211" s="169">
        <f>IF(K211='Do Not Use'!$M$10,1,0)</f>
        <v>0</v>
      </c>
      <c r="X211" s="169">
        <f>IF(K211='Do Not Use'!$M$11,1,0)</f>
        <v>0</v>
      </c>
      <c r="Y211" s="169">
        <f t="shared" si="11"/>
        <v>0</v>
      </c>
      <c r="Z211" s="169">
        <f>IF(K211='Do Not Use'!$M$5,1,0)</f>
        <v>0</v>
      </c>
    </row>
    <row r="212" spans="1:26" x14ac:dyDescent="0.25">
      <c r="A212" s="376"/>
      <c r="B212" s="377"/>
      <c r="C212" s="378"/>
      <c r="D212" s="434"/>
      <c r="E212" s="379"/>
      <c r="F212" s="377"/>
      <c r="G212" s="377"/>
      <c r="H212" s="377"/>
      <c r="I212" s="377"/>
      <c r="J212" s="377"/>
      <c r="K212" s="377"/>
      <c r="L212" s="377"/>
      <c r="M212" s="1" t="e">
        <f>INDEX('Child Enrollment'!$C$2:$C$173,MATCH('BIR Data Entry'!B213,'Child Enrollment'!$B$2:$B$173,0))</f>
        <v>#N/A</v>
      </c>
      <c r="N212" s="1" t="e">
        <f>INDEX('Child Enrollment'!$D$2:$D$173,MATCH('BIR Data Entry'!B212,'Child Enrollment'!$B$2:$B$173,0))</f>
        <v>#N/A</v>
      </c>
      <c r="O212" s="1" t="e">
        <f>INDEX('Child Enrollment'!$E$2:$E$173,MATCH('BIR Data Entry'!B212,'Child Enrollment'!$B$2:$B$173,0))</f>
        <v>#N/A</v>
      </c>
      <c r="P212" s="1" t="e">
        <f>INDEX('Child Enrollment'!$F$2:$F$173,MATCH('BIR Data Entry'!B212,'Child Enrollment'!$B$2:$B$173,0))</f>
        <v>#N/A</v>
      </c>
      <c r="Q212" s="1" t="e">
        <f>INDEX('Child Enrollment'!$G$2:$G$173,MATCH('BIR Data Entry'!B212,'Child Enrollment'!$B$2:$B$173,0))</f>
        <v>#N/A</v>
      </c>
      <c r="R212" s="1" t="e">
        <f>INDEX('Child Enrollment'!$H$2:$H$173,MATCH('BIR Data Entry'!B212,'Child Enrollment'!$B$2:$B$173,0))</f>
        <v>#N/A</v>
      </c>
      <c r="S212" s="343" t="str">
        <f t="shared" si="9"/>
        <v/>
      </c>
      <c r="T212" s="169">
        <f>IF(J212='Do Not Use'!$L$15,1,0)</f>
        <v>0</v>
      </c>
      <c r="U212" s="169">
        <f>IF(K212='Do Not Use'!$M$14,1,0)</f>
        <v>0</v>
      </c>
      <c r="V212" s="169">
        <f t="shared" si="10"/>
        <v>0</v>
      </c>
      <c r="W212" s="169">
        <f>IF(K212='Do Not Use'!$M$10,1,0)</f>
        <v>0</v>
      </c>
      <c r="X212" s="169">
        <f>IF(K212='Do Not Use'!$M$11,1,0)</f>
        <v>0</v>
      </c>
      <c r="Y212" s="169">
        <f t="shared" si="11"/>
        <v>0</v>
      </c>
      <c r="Z212" s="169">
        <f>IF(K212='Do Not Use'!$M$5,1,0)</f>
        <v>0</v>
      </c>
    </row>
    <row r="213" spans="1:26" x14ac:dyDescent="0.25">
      <c r="A213" s="376"/>
      <c r="B213" s="377"/>
      <c r="C213" s="378"/>
      <c r="D213" s="434"/>
      <c r="E213" s="379"/>
      <c r="F213" s="377"/>
      <c r="G213" s="377"/>
      <c r="H213" s="377"/>
      <c r="I213" s="377"/>
      <c r="J213" s="377"/>
      <c r="K213" s="377"/>
      <c r="L213" s="377"/>
      <c r="M213" s="1" t="e">
        <f>INDEX('Child Enrollment'!$C$2:$C$173,MATCH('BIR Data Entry'!B214,'Child Enrollment'!$B$2:$B$173,0))</f>
        <v>#N/A</v>
      </c>
      <c r="N213" s="1" t="e">
        <f>INDEX('Child Enrollment'!$D$2:$D$173,MATCH('BIR Data Entry'!B213,'Child Enrollment'!$B$2:$B$173,0))</f>
        <v>#N/A</v>
      </c>
      <c r="O213" s="1" t="e">
        <f>INDEX('Child Enrollment'!$E$2:$E$173,MATCH('BIR Data Entry'!B213,'Child Enrollment'!$B$2:$B$173,0))</f>
        <v>#N/A</v>
      </c>
      <c r="P213" s="1" t="e">
        <f>INDEX('Child Enrollment'!$F$2:$F$173,MATCH('BIR Data Entry'!B213,'Child Enrollment'!$B$2:$B$173,0))</f>
        <v>#N/A</v>
      </c>
      <c r="Q213" s="1" t="e">
        <f>INDEX('Child Enrollment'!$G$2:$G$173,MATCH('BIR Data Entry'!B213,'Child Enrollment'!$B$2:$B$173,0))</f>
        <v>#N/A</v>
      </c>
      <c r="R213" s="1" t="e">
        <f>INDEX('Child Enrollment'!$H$2:$H$173,MATCH('BIR Data Entry'!B213,'Child Enrollment'!$B$2:$B$173,0))</f>
        <v>#N/A</v>
      </c>
      <c r="S213" s="343" t="str">
        <f t="shared" si="9"/>
        <v/>
      </c>
      <c r="T213" s="169">
        <f>IF(J213='Do Not Use'!$L$15,1,0)</f>
        <v>0</v>
      </c>
      <c r="U213" s="169">
        <f>IF(K213='Do Not Use'!$M$14,1,0)</f>
        <v>0</v>
      </c>
      <c r="V213" s="169">
        <f t="shared" si="10"/>
        <v>0</v>
      </c>
      <c r="W213" s="169">
        <f>IF(K213='Do Not Use'!$M$10,1,0)</f>
        <v>0</v>
      </c>
      <c r="X213" s="169">
        <f>IF(K213='Do Not Use'!$M$11,1,0)</f>
        <v>0</v>
      </c>
      <c r="Y213" s="169">
        <f t="shared" si="11"/>
        <v>0</v>
      </c>
      <c r="Z213" s="169">
        <f>IF(K213='Do Not Use'!$M$5,1,0)</f>
        <v>0</v>
      </c>
    </row>
    <row r="214" spans="1:26" x14ac:dyDescent="0.25">
      <c r="A214" s="376"/>
      <c r="B214" s="377"/>
      <c r="C214" s="378"/>
      <c r="D214" s="434"/>
      <c r="E214" s="379"/>
      <c r="F214" s="377"/>
      <c r="G214" s="377"/>
      <c r="H214" s="377"/>
      <c r="I214" s="377"/>
      <c r="J214" s="377"/>
      <c r="K214" s="377"/>
      <c r="L214" s="377"/>
      <c r="M214" s="1" t="e">
        <f>INDEX('Child Enrollment'!$C$2:$C$173,MATCH('BIR Data Entry'!B215,'Child Enrollment'!$B$2:$B$173,0))</f>
        <v>#N/A</v>
      </c>
      <c r="N214" s="1" t="e">
        <f>INDEX('Child Enrollment'!$D$2:$D$173,MATCH('BIR Data Entry'!B214,'Child Enrollment'!$B$2:$B$173,0))</f>
        <v>#N/A</v>
      </c>
      <c r="O214" s="1" t="e">
        <f>INDEX('Child Enrollment'!$E$2:$E$173,MATCH('BIR Data Entry'!B214,'Child Enrollment'!$B$2:$B$173,0))</f>
        <v>#N/A</v>
      </c>
      <c r="P214" s="1" t="e">
        <f>INDEX('Child Enrollment'!$F$2:$F$173,MATCH('BIR Data Entry'!B214,'Child Enrollment'!$B$2:$B$173,0))</f>
        <v>#N/A</v>
      </c>
      <c r="Q214" s="1" t="e">
        <f>INDEX('Child Enrollment'!$G$2:$G$173,MATCH('BIR Data Entry'!B214,'Child Enrollment'!$B$2:$B$173,0))</f>
        <v>#N/A</v>
      </c>
      <c r="R214" s="1" t="e">
        <f>INDEX('Child Enrollment'!$H$2:$H$173,MATCH('BIR Data Entry'!B214,'Child Enrollment'!$B$2:$B$173,0))</f>
        <v>#N/A</v>
      </c>
      <c r="S214" s="343" t="str">
        <f t="shared" si="9"/>
        <v/>
      </c>
      <c r="T214" s="169">
        <f>IF(J214='Do Not Use'!$L$15,1,0)</f>
        <v>0</v>
      </c>
      <c r="U214" s="169">
        <f>IF(K214='Do Not Use'!$M$14,1,0)</f>
        <v>0</v>
      </c>
      <c r="V214" s="169">
        <f t="shared" si="10"/>
        <v>0</v>
      </c>
      <c r="W214" s="169">
        <f>IF(K214='Do Not Use'!$M$10,1,0)</f>
        <v>0</v>
      </c>
      <c r="X214" s="169">
        <f>IF(K214='Do Not Use'!$M$11,1,0)</f>
        <v>0</v>
      </c>
      <c r="Y214" s="169">
        <f t="shared" si="11"/>
        <v>0</v>
      </c>
      <c r="Z214" s="169">
        <f>IF(K214='Do Not Use'!$M$5,1,0)</f>
        <v>0</v>
      </c>
    </row>
    <row r="215" spans="1:26" x14ac:dyDescent="0.25">
      <c r="A215" s="376"/>
      <c r="B215" s="377"/>
      <c r="C215" s="378"/>
      <c r="D215" s="434"/>
      <c r="E215" s="379"/>
      <c r="F215" s="377"/>
      <c r="G215" s="377"/>
      <c r="H215" s="377"/>
      <c r="I215" s="377"/>
      <c r="J215" s="377"/>
      <c r="K215" s="377"/>
      <c r="L215" s="377"/>
      <c r="M215" s="1" t="e">
        <f>INDEX('Child Enrollment'!$C$2:$C$173,MATCH('BIR Data Entry'!B216,'Child Enrollment'!$B$2:$B$173,0))</f>
        <v>#N/A</v>
      </c>
      <c r="N215" s="1" t="e">
        <f>INDEX('Child Enrollment'!$D$2:$D$173,MATCH('BIR Data Entry'!B215,'Child Enrollment'!$B$2:$B$173,0))</f>
        <v>#N/A</v>
      </c>
      <c r="O215" s="1" t="e">
        <f>INDEX('Child Enrollment'!$E$2:$E$173,MATCH('BIR Data Entry'!B215,'Child Enrollment'!$B$2:$B$173,0))</f>
        <v>#N/A</v>
      </c>
      <c r="P215" s="1" t="e">
        <f>INDEX('Child Enrollment'!$F$2:$F$173,MATCH('BIR Data Entry'!B215,'Child Enrollment'!$B$2:$B$173,0))</f>
        <v>#N/A</v>
      </c>
      <c r="Q215" s="1" t="e">
        <f>INDEX('Child Enrollment'!$G$2:$G$173,MATCH('BIR Data Entry'!B215,'Child Enrollment'!$B$2:$B$173,0))</f>
        <v>#N/A</v>
      </c>
      <c r="R215" s="1" t="e">
        <f>INDEX('Child Enrollment'!$H$2:$H$173,MATCH('BIR Data Entry'!B215,'Child Enrollment'!$B$2:$B$173,0))</f>
        <v>#N/A</v>
      </c>
      <c r="S215" s="343" t="str">
        <f t="shared" si="9"/>
        <v/>
      </c>
      <c r="T215" s="169">
        <f>IF(J215='Do Not Use'!$L$15,1,0)</f>
        <v>0</v>
      </c>
      <c r="U215" s="169">
        <f>IF(K215='Do Not Use'!$M$14,1,0)</f>
        <v>0</v>
      </c>
      <c r="V215" s="169">
        <f t="shared" si="10"/>
        <v>0</v>
      </c>
      <c r="W215" s="169">
        <f>IF(K215='Do Not Use'!$M$10,1,0)</f>
        <v>0</v>
      </c>
      <c r="X215" s="169">
        <f>IF(K215='Do Not Use'!$M$11,1,0)</f>
        <v>0</v>
      </c>
      <c r="Y215" s="169">
        <f t="shared" si="11"/>
        <v>0</v>
      </c>
      <c r="Z215" s="169">
        <f>IF(K215='Do Not Use'!$M$5,1,0)</f>
        <v>0</v>
      </c>
    </row>
    <row r="216" spans="1:26" x14ac:dyDescent="0.25">
      <c r="A216" s="376"/>
      <c r="B216" s="377"/>
      <c r="C216" s="378"/>
      <c r="D216" s="434"/>
      <c r="E216" s="379"/>
      <c r="F216" s="377"/>
      <c r="G216" s="377"/>
      <c r="H216" s="377"/>
      <c r="I216" s="377"/>
      <c r="J216" s="377"/>
      <c r="K216" s="377"/>
      <c r="L216" s="377"/>
      <c r="M216" s="1" t="e">
        <f>INDEX('Child Enrollment'!$C$2:$C$173,MATCH('BIR Data Entry'!B217,'Child Enrollment'!$B$2:$B$173,0))</f>
        <v>#N/A</v>
      </c>
      <c r="N216" s="1" t="e">
        <f>INDEX('Child Enrollment'!$D$2:$D$173,MATCH('BIR Data Entry'!B216,'Child Enrollment'!$B$2:$B$173,0))</f>
        <v>#N/A</v>
      </c>
      <c r="O216" s="1" t="e">
        <f>INDEX('Child Enrollment'!$E$2:$E$173,MATCH('BIR Data Entry'!B216,'Child Enrollment'!$B$2:$B$173,0))</f>
        <v>#N/A</v>
      </c>
      <c r="P216" s="1" t="e">
        <f>INDEX('Child Enrollment'!$F$2:$F$173,MATCH('BIR Data Entry'!B216,'Child Enrollment'!$B$2:$B$173,0))</f>
        <v>#N/A</v>
      </c>
      <c r="Q216" s="1" t="e">
        <f>INDEX('Child Enrollment'!$G$2:$G$173,MATCH('BIR Data Entry'!B216,'Child Enrollment'!$B$2:$B$173,0))</f>
        <v>#N/A</v>
      </c>
      <c r="R216" s="1" t="e">
        <f>INDEX('Child Enrollment'!$H$2:$H$173,MATCH('BIR Data Entry'!B216,'Child Enrollment'!$B$2:$B$173,0))</f>
        <v>#N/A</v>
      </c>
      <c r="S216" s="343" t="str">
        <f t="shared" si="9"/>
        <v/>
      </c>
      <c r="T216" s="169">
        <f>IF(J216='Do Not Use'!$L$15,1,0)</f>
        <v>0</v>
      </c>
      <c r="U216" s="169">
        <f>IF(K216='Do Not Use'!$M$14,1,0)</f>
        <v>0</v>
      </c>
      <c r="V216" s="169">
        <f t="shared" si="10"/>
        <v>0</v>
      </c>
      <c r="W216" s="169">
        <f>IF(K216='Do Not Use'!$M$10,1,0)</f>
        <v>0</v>
      </c>
      <c r="X216" s="169">
        <f>IF(K216='Do Not Use'!$M$11,1,0)</f>
        <v>0</v>
      </c>
      <c r="Y216" s="169">
        <f t="shared" si="11"/>
        <v>0</v>
      </c>
      <c r="Z216" s="169">
        <f>IF(K216='Do Not Use'!$M$5,1,0)</f>
        <v>0</v>
      </c>
    </row>
    <row r="217" spans="1:26" x14ac:dyDescent="0.25">
      <c r="A217" s="376"/>
      <c r="B217" s="377"/>
      <c r="C217" s="378"/>
      <c r="D217" s="434"/>
      <c r="E217" s="379"/>
      <c r="F217" s="377"/>
      <c r="G217" s="377"/>
      <c r="H217" s="377"/>
      <c r="I217" s="377"/>
      <c r="J217" s="377"/>
      <c r="K217" s="377"/>
      <c r="L217" s="377"/>
      <c r="M217" s="1" t="e">
        <f>INDEX('Child Enrollment'!$C$2:$C$173,MATCH('BIR Data Entry'!B218,'Child Enrollment'!$B$2:$B$173,0))</f>
        <v>#N/A</v>
      </c>
      <c r="N217" s="1" t="e">
        <f>INDEX('Child Enrollment'!$D$2:$D$173,MATCH('BIR Data Entry'!B217,'Child Enrollment'!$B$2:$B$173,0))</f>
        <v>#N/A</v>
      </c>
      <c r="O217" s="1" t="e">
        <f>INDEX('Child Enrollment'!$E$2:$E$173,MATCH('BIR Data Entry'!B217,'Child Enrollment'!$B$2:$B$173,0))</f>
        <v>#N/A</v>
      </c>
      <c r="P217" s="1" t="e">
        <f>INDEX('Child Enrollment'!$F$2:$F$173,MATCH('BIR Data Entry'!B217,'Child Enrollment'!$B$2:$B$173,0))</f>
        <v>#N/A</v>
      </c>
      <c r="Q217" s="1" t="e">
        <f>INDEX('Child Enrollment'!$G$2:$G$173,MATCH('BIR Data Entry'!B217,'Child Enrollment'!$B$2:$B$173,0))</f>
        <v>#N/A</v>
      </c>
      <c r="R217" s="1" t="e">
        <f>INDEX('Child Enrollment'!$H$2:$H$173,MATCH('BIR Data Entry'!B217,'Child Enrollment'!$B$2:$B$173,0))</f>
        <v>#N/A</v>
      </c>
      <c r="S217" s="343" t="str">
        <f t="shared" si="9"/>
        <v/>
      </c>
      <c r="T217" s="169">
        <f>IF(J217='Do Not Use'!$L$15,1,0)</f>
        <v>0</v>
      </c>
      <c r="U217" s="169">
        <f>IF(K217='Do Not Use'!$M$14,1,0)</f>
        <v>0</v>
      </c>
      <c r="V217" s="169">
        <f t="shared" si="10"/>
        <v>0</v>
      </c>
      <c r="W217" s="169">
        <f>IF(K217='Do Not Use'!$M$10,1,0)</f>
        <v>0</v>
      </c>
      <c r="X217" s="169">
        <f>IF(K217='Do Not Use'!$M$11,1,0)</f>
        <v>0</v>
      </c>
      <c r="Y217" s="169">
        <f t="shared" si="11"/>
        <v>0</v>
      </c>
      <c r="Z217" s="169">
        <f>IF(K217='Do Not Use'!$M$5,1,0)</f>
        <v>0</v>
      </c>
    </row>
    <row r="218" spans="1:26" x14ac:dyDescent="0.25">
      <c r="A218" s="376"/>
      <c r="B218" s="377"/>
      <c r="C218" s="378"/>
      <c r="D218" s="434"/>
      <c r="E218" s="379"/>
      <c r="F218" s="377"/>
      <c r="G218" s="377"/>
      <c r="H218" s="377"/>
      <c r="I218" s="377"/>
      <c r="J218" s="377"/>
      <c r="K218" s="377"/>
      <c r="L218" s="377"/>
      <c r="M218" s="1" t="e">
        <f>INDEX('Child Enrollment'!$C$2:$C$173,MATCH('BIR Data Entry'!B219,'Child Enrollment'!$B$2:$B$173,0))</f>
        <v>#N/A</v>
      </c>
      <c r="N218" s="1" t="e">
        <f>INDEX('Child Enrollment'!$D$2:$D$173,MATCH('BIR Data Entry'!B218,'Child Enrollment'!$B$2:$B$173,0))</f>
        <v>#N/A</v>
      </c>
      <c r="O218" s="1" t="e">
        <f>INDEX('Child Enrollment'!$E$2:$E$173,MATCH('BIR Data Entry'!B218,'Child Enrollment'!$B$2:$B$173,0))</f>
        <v>#N/A</v>
      </c>
      <c r="P218" s="1" t="e">
        <f>INDEX('Child Enrollment'!$F$2:$F$173,MATCH('BIR Data Entry'!B218,'Child Enrollment'!$B$2:$B$173,0))</f>
        <v>#N/A</v>
      </c>
      <c r="Q218" s="1" t="e">
        <f>INDEX('Child Enrollment'!$G$2:$G$173,MATCH('BIR Data Entry'!B218,'Child Enrollment'!$B$2:$B$173,0))</f>
        <v>#N/A</v>
      </c>
      <c r="R218" s="1" t="e">
        <f>INDEX('Child Enrollment'!$H$2:$H$173,MATCH('BIR Data Entry'!B218,'Child Enrollment'!$B$2:$B$173,0))</f>
        <v>#N/A</v>
      </c>
      <c r="S218" s="343" t="str">
        <f t="shared" si="9"/>
        <v/>
      </c>
      <c r="T218" s="169">
        <f>IF(J218='Do Not Use'!$L$15,1,0)</f>
        <v>0</v>
      </c>
      <c r="U218" s="169">
        <f>IF(K218='Do Not Use'!$M$14,1,0)</f>
        <v>0</v>
      </c>
      <c r="V218" s="169">
        <f t="shared" si="10"/>
        <v>0</v>
      </c>
      <c r="W218" s="169">
        <f>IF(K218='Do Not Use'!$M$10,1,0)</f>
        <v>0</v>
      </c>
      <c r="X218" s="169">
        <f>IF(K218='Do Not Use'!$M$11,1,0)</f>
        <v>0</v>
      </c>
      <c r="Y218" s="169">
        <f t="shared" si="11"/>
        <v>0</v>
      </c>
      <c r="Z218" s="169">
        <f>IF(K218='Do Not Use'!$M$5,1,0)</f>
        <v>0</v>
      </c>
    </row>
    <row r="219" spans="1:26" x14ac:dyDescent="0.25">
      <c r="A219" s="376"/>
      <c r="B219" s="377"/>
      <c r="C219" s="378"/>
      <c r="D219" s="434"/>
      <c r="E219" s="379"/>
      <c r="F219" s="377"/>
      <c r="G219" s="377"/>
      <c r="H219" s="377"/>
      <c r="I219" s="377"/>
      <c r="J219" s="377"/>
      <c r="K219" s="377"/>
      <c r="L219" s="377"/>
      <c r="M219" s="1" t="e">
        <f>INDEX('Child Enrollment'!$C$2:$C$173,MATCH('BIR Data Entry'!B220,'Child Enrollment'!$B$2:$B$173,0))</f>
        <v>#N/A</v>
      </c>
      <c r="N219" s="1" t="e">
        <f>INDEX('Child Enrollment'!$D$2:$D$173,MATCH('BIR Data Entry'!B219,'Child Enrollment'!$B$2:$B$173,0))</f>
        <v>#N/A</v>
      </c>
      <c r="O219" s="1" t="e">
        <f>INDEX('Child Enrollment'!$E$2:$E$173,MATCH('BIR Data Entry'!B219,'Child Enrollment'!$B$2:$B$173,0))</f>
        <v>#N/A</v>
      </c>
      <c r="P219" s="1" t="e">
        <f>INDEX('Child Enrollment'!$F$2:$F$173,MATCH('BIR Data Entry'!B219,'Child Enrollment'!$B$2:$B$173,0))</f>
        <v>#N/A</v>
      </c>
      <c r="Q219" s="1" t="e">
        <f>INDEX('Child Enrollment'!$G$2:$G$173,MATCH('BIR Data Entry'!B219,'Child Enrollment'!$B$2:$B$173,0))</f>
        <v>#N/A</v>
      </c>
      <c r="R219" s="1" t="e">
        <f>INDEX('Child Enrollment'!$H$2:$H$173,MATCH('BIR Data Entry'!B219,'Child Enrollment'!$B$2:$B$173,0))</f>
        <v>#N/A</v>
      </c>
      <c r="S219" s="343" t="str">
        <f t="shared" si="9"/>
        <v/>
      </c>
      <c r="T219" s="169">
        <f>IF(J219='Do Not Use'!$L$15,1,0)</f>
        <v>0</v>
      </c>
      <c r="U219" s="169">
        <f>IF(K219='Do Not Use'!$M$14,1,0)</f>
        <v>0</v>
      </c>
      <c r="V219" s="169">
        <f t="shared" si="10"/>
        <v>0</v>
      </c>
      <c r="W219" s="169">
        <f>IF(K219='Do Not Use'!$M$10,1,0)</f>
        <v>0</v>
      </c>
      <c r="X219" s="169">
        <f>IF(K219='Do Not Use'!$M$11,1,0)</f>
        <v>0</v>
      </c>
      <c r="Y219" s="169">
        <f t="shared" si="11"/>
        <v>0</v>
      </c>
      <c r="Z219" s="169">
        <f>IF(K219='Do Not Use'!$M$5,1,0)</f>
        <v>0</v>
      </c>
    </row>
    <row r="220" spans="1:26" x14ac:dyDescent="0.25">
      <c r="A220" s="376"/>
      <c r="B220" s="377"/>
      <c r="C220" s="378"/>
      <c r="D220" s="434"/>
      <c r="E220" s="379"/>
      <c r="F220" s="377"/>
      <c r="G220" s="377"/>
      <c r="H220" s="377"/>
      <c r="I220" s="377"/>
      <c r="J220" s="377"/>
      <c r="K220" s="377"/>
      <c r="L220" s="377"/>
      <c r="M220" s="1" t="e">
        <f>INDEX('Child Enrollment'!$C$2:$C$173,MATCH('BIR Data Entry'!B221,'Child Enrollment'!$B$2:$B$173,0))</f>
        <v>#N/A</v>
      </c>
      <c r="N220" s="1" t="e">
        <f>INDEX('Child Enrollment'!$D$2:$D$173,MATCH('BIR Data Entry'!B220,'Child Enrollment'!$B$2:$B$173,0))</f>
        <v>#N/A</v>
      </c>
      <c r="O220" s="1" t="e">
        <f>INDEX('Child Enrollment'!$E$2:$E$173,MATCH('BIR Data Entry'!B220,'Child Enrollment'!$B$2:$B$173,0))</f>
        <v>#N/A</v>
      </c>
      <c r="P220" s="1" t="e">
        <f>INDEX('Child Enrollment'!$F$2:$F$173,MATCH('BIR Data Entry'!B220,'Child Enrollment'!$B$2:$B$173,0))</f>
        <v>#N/A</v>
      </c>
      <c r="Q220" s="1" t="e">
        <f>INDEX('Child Enrollment'!$G$2:$G$173,MATCH('BIR Data Entry'!B220,'Child Enrollment'!$B$2:$B$173,0))</f>
        <v>#N/A</v>
      </c>
      <c r="R220" s="1" t="e">
        <f>INDEX('Child Enrollment'!$H$2:$H$173,MATCH('BIR Data Entry'!B220,'Child Enrollment'!$B$2:$B$173,0))</f>
        <v>#N/A</v>
      </c>
      <c r="S220" s="343" t="str">
        <f t="shared" si="9"/>
        <v/>
      </c>
      <c r="T220" s="169">
        <f>IF(J220='Do Not Use'!$L$15,1,0)</f>
        <v>0</v>
      </c>
      <c r="U220" s="169">
        <f>IF(K220='Do Not Use'!$M$14,1,0)</f>
        <v>0</v>
      </c>
      <c r="V220" s="169">
        <f t="shared" si="10"/>
        <v>0</v>
      </c>
      <c r="W220" s="169">
        <f>IF(K220='Do Not Use'!$M$10,1,0)</f>
        <v>0</v>
      </c>
      <c r="X220" s="169">
        <f>IF(K220='Do Not Use'!$M$11,1,0)</f>
        <v>0</v>
      </c>
      <c r="Y220" s="169">
        <f t="shared" si="11"/>
        <v>0</v>
      </c>
      <c r="Z220" s="169">
        <f>IF(K220='Do Not Use'!$M$5,1,0)</f>
        <v>0</v>
      </c>
    </row>
    <row r="221" spans="1:26" x14ac:dyDescent="0.25">
      <c r="A221" s="376"/>
      <c r="B221" s="377"/>
      <c r="C221" s="378"/>
      <c r="D221" s="434"/>
      <c r="E221" s="379"/>
      <c r="F221" s="377"/>
      <c r="G221" s="377"/>
      <c r="H221" s="377"/>
      <c r="I221" s="377"/>
      <c r="J221" s="377"/>
      <c r="K221" s="377"/>
      <c r="L221" s="377"/>
      <c r="M221" s="1" t="e">
        <f>INDEX('Child Enrollment'!$C$2:$C$173,MATCH('BIR Data Entry'!B222,'Child Enrollment'!$B$2:$B$173,0))</f>
        <v>#N/A</v>
      </c>
      <c r="N221" s="1" t="e">
        <f>INDEX('Child Enrollment'!$D$2:$D$173,MATCH('BIR Data Entry'!B221,'Child Enrollment'!$B$2:$B$173,0))</f>
        <v>#N/A</v>
      </c>
      <c r="O221" s="1" t="e">
        <f>INDEX('Child Enrollment'!$E$2:$E$173,MATCH('BIR Data Entry'!B221,'Child Enrollment'!$B$2:$B$173,0))</f>
        <v>#N/A</v>
      </c>
      <c r="P221" s="1" t="e">
        <f>INDEX('Child Enrollment'!$F$2:$F$173,MATCH('BIR Data Entry'!B221,'Child Enrollment'!$B$2:$B$173,0))</f>
        <v>#N/A</v>
      </c>
      <c r="Q221" s="1" t="e">
        <f>INDEX('Child Enrollment'!$G$2:$G$173,MATCH('BIR Data Entry'!B221,'Child Enrollment'!$B$2:$B$173,0))</f>
        <v>#N/A</v>
      </c>
      <c r="R221" s="1" t="e">
        <f>INDEX('Child Enrollment'!$H$2:$H$173,MATCH('BIR Data Entry'!B221,'Child Enrollment'!$B$2:$B$173,0))</f>
        <v>#N/A</v>
      </c>
      <c r="S221" s="343" t="str">
        <f t="shared" si="9"/>
        <v/>
      </c>
      <c r="T221" s="169">
        <f>IF(J221='Do Not Use'!$L$15,1,0)</f>
        <v>0</v>
      </c>
      <c r="U221" s="169">
        <f>IF(K221='Do Not Use'!$M$14,1,0)</f>
        <v>0</v>
      </c>
      <c r="V221" s="169">
        <f t="shared" si="10"/>
        <v>0</v>
      </c>
      <c r="W221" s="169">
        <f>IF(K221='Do Not Use'!$M$10,1,0)</f>
        <v>0</v>
      </c>
      <c r="X221" s="169">
        <f>IF(K221='Do Not Use'!$M$11,1,0)</f>
        <v>0</v>
      </c>
      <c r="Y221" s="169">
        <f t="shared" si="11"/>
        <v>0</v>
      </c>
      <c r="Z221" s="169">
        <f>IF(K221='Do Not Use'!$M$5,1,0)</f>
        <v>0</v>
      </c>
    </row>
    <row r="222" spans="1:26" x14ac:dyDescent="0.25">
      <c r="A222" s="376"/>
      <c r="B222" s="377"/>
      <c r="C222" s="378"/>
      <c r="D222" s="434"/>
      <c r="E222" s="379"/>
      <c r="F222" s="377"/>
      <c r="G222" s="377"/>
      <c r="H222" s="377"/>
      <c r="I222" s="377"/>
      <c r="J222" s="377"/>
      <c r="K222" s="377"/>
      <c r="L222" s="377"/>
      <c r="M222" s="1" t="e">
        <f>INDEX('Child Enrollment'!$C$2:$C$173,MATCH('BIR Data Entry'!B223,'Child Enrollment'!$B$2:$B$173,0))</f>
        <v>#N/A</v>
      </c>
      <c r="N222" s="1" t="e">
        <f>INDEX('Child Enrollment'!$D$2:$D$173,MATCH('BIR Data Entry'!B222,'Child Enrollment'!$B$2:$B$173,0))</f>
        <v>#N/A</v>
      </c>
      <c r="O222" s="1" t="e">
        <f>INDEX('Child Enrollment'!$E$2:$E$173,MATCH('BIR Data Entry'!B222,'Child Enrollment'!$B$2:$B$173,0))</f>
        <v>#N/A</v>
      </c>
      <c r="P222" s="1" t="e">
        <f>INDEX('Child Enrollment'!$F$2:$F$173,MATCH('BIR Data Entry'!B222,'Child Enrollment'!$B$2:$B$173,0))</f>
        <v>#N/A</v>
      </c>
      <c r="Q222" s="1" t="e">
        <f>INDEX('Child Enrollment'!$G$2:$G$173,MATCH('BIR Data Entry'!B222,'Child Enrollment'!$B$2:$B$173,0))</f>
        <v>#N/A</v>
      </c>
      <c r="R222" s="1" t="e">
        <f>INDEX('Child Enrollment'!$H$2:$H$173,MATCH('BIR Data Entry'!B222,'Child Enrollment'!$B$2:$B$173,0))</f>
        <v>#N/A</v>
      </c>
      <c r="S222" s="343" t="str">
        <f t="shared" si="9"/>
        <v/>
      </c>
      <c r="T222" s="169">
        <f>IF(J222='Do Not Use'!$L$15,1,0)</f>
        <v>0</v>
      </c>
      <c r="U222" s="169">
        <f>IF(K222='Do Not Use'!$M$14,1,0)</f>
        <v>0</v>
      </c>
      <c r="V222" s="169">
        <f t="shared" si="10"/>
        <v>0</v>
      </c>
      <c r="W222" s="169">
        <f>IF(K222='Do Not Use'!$M$10,1,0)</f>
        <v>0</v>
      </c>
      <c r="X222" s="169">
        <f>IF(K222='Do Not Use'!$M$11,1,0)</f>
        <v>0</v>
      </c>
      <c r="Y222" s="169">
        <f t="shared" si="11"/>
        <v>0</v>
      </c>
      <c r="Z222" s="169">
        <f>IF(K222='Do Not Use'!$M$5,1,0)</f>
        <v>0</v>
      </c>
    </row>
    <row r="223" spans="1:26" x14ac:dyDescent="0.25">
      <c r="A223" s="376"/>
      <c r="B223" s="377"/>
      <c r="C223" s="378"/>
      <c r="D223" s="434"/>
      <c r="E223" s="379"/>
      <c r="F223" s="377"/>
      <c r="G223" s="377"/>
      <c r="H223" s="377"/>
      <c r="I223" s="377"/>
      <c r="J223" s="377"/>
      <c r="K223" s="377"/>
      <c r="L223" s="377"/>
      <c r="M223" s="1" t="e">
        <f>INDEX('Child Enrollment'!$C$2:$C$173,MATCH('BIR Data Entry'!B224,'Child Enrollment'!$B$2:$B$173,0))</f>
        <v>#N/A</v>
      </c>
      <c r="N223" s="1" t="e">
        <f>INDEX('Child Enrollment'!$D$2:$D$173,MATCH('BIR Data Entry'!B223,'Child Enrollment'!$B$2:$B$173,0))</f>
        <v>#N/A</v>
      </c>
      <c r="O223" s="1" t="e">
        <f>INDEX('Child Enrollment'!$E$2:$E$173,MATCH('BIR Data Entry'!B223,'Child Enrollment'!$B$2:$B$173,0))</f>
        <v>#N/A</v>
      </c>
      <c r="P223" s="1" t="e">
        <f>INDEX('Child Enrollment'!$F$2:$F$173,MATCH('BIR Data Entry'!B223,'Child Enrollment'!$B$2:$B$173,0))</f>
        <v>#N/A</v>
      </c>
      <c r="Q223" s="1" t="e">
        <f>INDEX('Child Enrollment'!$G$2:$G$173,MATCH('BIR Data Entry'!B223,'Child Enrollment'!$B$2:$B$173,0))</f>
        <v>#N/A</v>
      </c>
      <c r="R223" s="1" t="e">
        <f>INDEX('Child Enrollment'!$H$2:$H$173,MATCH('BIR Data Entry'!B223,'Child Enrollment'!$B$2:$B$173,0))</f>
        <v>#N/A</v>
      </c>
      <c r="S223" s="343" t="str">
        <f t="shared" si="9"/>
        <v/>
      </c>
      <c r="T223" s="169">
        <f>IF(J223='Do Not Use'!$L$15,1,0)</f>
        <v>0</v>
      </c>
      <c r="U223" s="169">
        <f>IF(K223='Do Not Use'!$M$14,1,0)</f>
        <v>0</v>
      </c>
      <c r="V223" s="169">
        <f t="shared" si="10"/>
        <v>0</v>
      </c>
      <c r="W223" s="169">
        <f>IF(K223='Do Not Use'!$M$10,1,0)</f>
        <v>0</v>
      </c>
      <c r="X223" s="169">
        <f>IF(K223='Do Not Use'!$M$11,1,0)</f>
        <v>0</v>
      </c>
      <c r="Y223" s="169">
        <f t="shared" si="11"/>
        <v>0</v>
      </c>
      <c r="Z223" s="169">
        <f>IF(K223='Do Not Use'!$M$5,1,0)</f>
        <v>0</v>
      </c>
    </row>
    <row r="224" spans="1:26" x14ac:dyDescent="0.25">
      <c r="A224" s="376"/>
      <c r="B224" s="377"/>
      <c r="C224" s="378"/>
      <c r="D224" s="434"/>
      <c r="E224" s="379"/>
      <c r="F224" s="377"/>
      <c r="G224" s="377"/>
      <c r="H224" s="377"/>
      <c r="I224" s="377"/>
      <c r="J224" s="377"/>
      <c r="K224" s="377"/>
      <c r="L224" s="377"/>
      <c r="M224" s="1" t="e">
        <f>INDEX('Child Enrollment'!$C$2:$C$173,MATCH('BIR Data Entry'!B225,'Child Enrollment'!$B$2:$B$173,0))</f>
        <v>#N/A</v>
      </c>
      <c r="N224" s="1" t="e">
        <f>INDEX('Child Enrollment'!$D$2:$D$173,MATCH('BIR Data Entry'!B224,'Child Enrollment'!$B$2:$B$173,0))</f>
        <v>#N/A</v>
      </c>
      <c r="O224" s="1" t="e">
        <f>INDEX('Child Enrollment'!$E$2:$E$173,MATCH('BIR Data Entry'!B224,'Child Enrollment'!$B$2:$B$173,0))</f>
        <v>#N/A</v>
      </c>
      <c r="P224" s="1" t="e">
        <f>INDEX('Child Enrollment'!$F$2:$F$173,MATCH('BIR Data Entry'!B224,'Child Enrollment'!$B$2:$B$173,0))</f>
        <v>#N/A</v>
      </c>
      <c r="Q224" s="1" t="e">
        <f>INDEX('Child Enrollment'!$G$2:$G$173,MATCH('BIR Data Entry'!B224,'Child Enrollment'!$B$2:$B$173,0))</f>
        <v>#N/A</v>
      </c>
      <c r="R224" s="1" t="e">
        <f>INDEX('Child Enrollment'!$H$2:$H$173,MATCH('BIR Data Entry'!B224,'Child Enrollment'!$B$2:$B$173,0))</f>
        <v>#N/A</v>
      </c>
      <c r="S224" s="343" t="str">
        <f t="shared" si="9"/>
        <v/>
      </c>
      <c r="T224" s="169">
        <f>IF(J224='Do Not Use'!$L$15,1,0)</f>
        <v>0</v>
      </c>
      <c r="U224" s="169">
        <f>IF(K224='Do Not Use'!$M$14,1,0)</f>
        <v>0</v>
      </c>
      <c r="V224" s="169">
        <f t="shared" si="10"/>
        <v>0</v>
      </c>
      <c r="W224" s="169">
        <f>IF(K224='Do Not Use'!$M$10,1,0)</f>
        <v>0</v>
      </c>
      <c r="X224" s="169">
        <f>IF(K224='Do Not Use'!$M$11,1,0)</f>
        <v>0</v>
      </c>
      <c r="Y224" s="169">
        <f t="shared" si="11"/>
        <v>0</v>
      </c>
      <c r="Z224" s="169">
        <f>IF(K224='Do Not Use'!$M$5,1,0)</f>
        <v>0</v>
      </c>
    </row>
    <row r="225" spans="1:26" x14ac:dyDescent="0.25">
      <c r="A225" s="376"/>
      <c r="B225" s="377"/>
      <c r="C225" s="378"/>
      <c r="D225" s="434"/>
      <c r="E225" s="379"/>
      <c r="F225" s="377"/>
      <c r="G225" s="377"/>
      <c r="H225" s="377"/>
      <c r="I225" s="377"/>
      <c r="J225" s="377"/>
      <c r="K225" s="377"/>
      <c r="L225" s="377"/>
      <c r="M225" s="1" t="e">
        <f>INDEX('Child Enrollment'!$C$2:$C$173,MATCH('BIR Data Entry'!B226,'Child Enrollment'!$B$2:$B$173,0))</f>
        <v>#N/A</v>
      </c>
      <c r="N225" s="1" t="e">
        <f>INDEX('Child Enrollment'!$D$2:$D$173,MATCH('BIR Data Entry'!B225,'Child Enrollment'!$B$2:$B$173,0))</f>
        <v>#N/A</v>
      </c>
      <c r="O225" s="1" t="e">
        <f>INDEX('Child Enrollment'!$E$2:$E$173,MATCH('BIR Data Entry'!B225,'Child Enrollment'!$B$2:$B$173,0))</f>
        <v>#N/A</v>
      </c>
      <c r="P225" s="1" t="e">
        <f>INDEX('Child Enrollment'!$F$2:$F$173,MATCH('BIR Data Entry'!B225,'Child Enrollment'!$B$2:$B$173,0))</f>
        <v>#N/A</v>
      </c>
      <c r="Q225" s="1" t="e">
        <f>INDEX('Child Enrollment'!$G$2:$G$173,MATCH('BIR Data Entry'!B225,'Child Enrollment'!$B$2:$B$173,0))</f>
        <v>#N/A</v>
      </c>
      <c r="R225" s="1" t="e">
        <f>INDEX('Child Enrollment'!$H$2:$H$173,MATCH('BIR Data Entry'!B225,'Child Enrollment'!$B$2:$B$173,0))</f>
        <v>#N/A</v>
      </c>
      <c r="S225" s="343" t="str">
        <f t="shared" si="9"/>
        <v/>
      </c>
      <c r="T225" s="169">
        <f>IF(J225='Do Not Use'!$L$15,1,0)</f>
        <v>0</v>
      </c>
      <c r="U225" s="169">
        <f>IF(K225='Do Not Use'!$M$14,1,0)</f>
        <v>0</v>
      </c>
      <c r="V225" s="169">
        <f t="shared" si="10"/>
        <v>0</v>
      </c>
      <c r="W225" s="169">
        <f>IF(K225='Do Not Use'!$M$10,1,0)</f>
        <v>0</v>
      </c>
      <c r="X225" s="169">
        <f>IF(K225='Do Not Use'!$M$11,1,0)</f>
        <v>0</v>
      </c>
      <c r="Y225" s="169">
        <f t="shared" si="11"/>
        <v>0</v>
      </c>
      <c r="Z225" s="169">
        <f>IF(K225='Do Not Use'!$M$5,1,0)</f>
        <v>0</v>
      </c>
    </row>
    <row r="226" spans="1:26" x14ac:dyDescent="0.25">
      <c r="A226" s="376"/>
      <c r="B226" s="377"/>
      <c r="C226" s="378"/>
      <c r="D226" s="434"/>
      <c r="E226" s="379"/>
      <c r="F226" s="377"/>
      <c r="G226" s="377"/>
      <c r="H226" s="377"/>
      <c r="I226" s="377"/>
      <c r="J226" s="377"/>
      <c r="K226" s="377"/>
      <c r="L226" s="377"/>
      <c r="M226" s="1" t="e">
        <f>INDEX('Child Enrollment'!$C$2:$C$173,MATCH('BIR Data Entry'!B227,'Child Enrollment'!$B$2:$B$173,0))</f>
        <v>#N/A</v>
      </c>
      <c r="N226" s="1" t="e">
        <f>INDEX('Child Enrollment'!$D$2:$D$173,MATCH('BIR Data Entry'!B226,'Child Enrollment'!$B$2:$B$173,0))</f>
        <v>#N/A</v>
      </c>
      <c r="O226" s="1" t="e">
        <f>INDEX('Child Enrollment'!$E$2:$E$173,MATCH('BIR Data Entry'!B226,'Child Enrollment'!$B$2:$B$173,0))</f>
        <v>#N/A</v>
      </c>
      <c r="P226" s="1" t="e">
        <f>INDEX('Child Enrollment'!$F$2:$F$173,MATCH('BIR Data Entry'!B226,'Child Enrollment'!$B$2:$B$173,0))</f>
        <v>#N/A</v>
      </c>
      <c r="Q226" s="1" t="e">
        <f>INDEX('Child Enrollment'!$G$2:$G$173,MATCH('BIR Data Entry'!B226,'Child Enrollment'!$B$2:$B$173,0))</f>
        <v>#N/A</v>
      </c>
      <c r="R226" s="1" t="e">
        <f>INDEX('Child Enrollment'!$H$2:$H$173,MATCH('BIR Data Entry'!B226,'Child Enrollment'!$B$2:$B$173,0))</f>
        <v>#N/A</v>
      </c>
      <c r="S226" s="343" t="str">
        <f t="shared" si="9"/>
        <v/>
      </c>
      <c r="T226" s="169">
        <f>IF(J226='Do Not Use'!$L$15,1,0)</f>
        <v>0</v>
      </c>
      <c r="U226" s="169">
        <f>IF(K226='Do Not Use'!$M$14,1,0)</f>
        <v>0</v>
      </c>
      <c r="V226" s="169">
        <f t="shared" si="10"/>
        <v>0</v>
      </c>
      <c r="W226" s="169">
        <f>IF(K226='Do Not Use'!$M$10,1,0)</f>
        <v>0</v>
      </c>
      <c r="X226" s="169">
        <f>IF(K226='Do Not Use'!$M$11,1,0)</f>
        <v>0</v>
      </c>
      <c r="Y226" s="169">
        <f t="shared" si="11"/>
        <v>0</v>
      </c>
      <c r="Z226" s="169">
        <f>IF(K226='Do Not Use'!$M$5,1,0)</f>
        <v>0</v>
      </c>
    </row>
    <row r="227" spans="1:26" x14ac:dyDescent="0.25">
      <c r="A227" s="376"/>
      <c r="B227" s="377"/>
      <c r="C227" s="378"/>
      <c r="D227" s="434"/>
      <c r="E227" s="379"/>
      <c r="F227" s="377"/>
      <c r="G227" s="377"/>
      <c r="H227" s="377"/>
      <c r="I227" s="377"/>
      <c r="J227" s="377"/>
      <c r="K227" s="377"/>
      <c r="L227" s="377"/>
      <c r="M227" s="1" t="e">
        <f>INDEX('Child Enrollment'!$C$2:$C$173,MATCH('BIR Data Entry'!B228,'Child Enrollment'!$B$2:$B$173,0))</f>
        <v>#N/A</v>
      </c>
      <c r="N227" s="1" t="e">
        <f>INDEX('Child Enrollment'!$D$2:$D$173,MATCH('BIR Data Entry'!B227,'Child Enrollment'!$B$2:$B$173,0))</f>
        <v>#N/A</v>
      </c>
      <c r="O227" s="1" t="e">
        <f>INDEX('Child Enrollment'!$E$2:$E$173,MATCH('BIR Data Entry'!B227,'Child Enrollment'!$B$2:$B$173,0))</f>
        <v>#N/A</v>
      </c>
      <c r="P227" s="1" t="e">
        <f>INDEX('Child Enrollment'!$F$2:$F$173,MATCH('BIR Data Entry'!B227,'Child Enrollment'!$B$2:$B$173,0))</f>
        <v>#N/A</v>
      </c>
      <c r="Q227" s="1" t="e">
        <f>INDEX('Child Enrollment'!$G$2:$G$173,MATCH('BIR Data Entry'!B227,'Child Enrollment'!$B$2:$B$173,0))</f>
        <v>#N/A</v>
      </c>
      <c r="R227" s="1" t="e">
        <f>INDEX('Child Enrollment'!$H$2:$H$173,MATCH('BIR Data Entry'!B227,'Child Enrollment'!$B$2:$B$173,0))</f>
        <v>#N/A</v>
      </c>
      <c r="S227" s="343" t="str">
        <f t="shared" si="9"/>
        <v/>
      </c>
      <c r="T227" s="169">
        <f>IF(J227='Do Not Use'!$L$15,1,0)</f>
        <v>0</v>
      </c>
      <c r="U227" s="169">
        <f>IF(K227='Do Not Use'!$M$14,1,0)</f>
        <v>0</v>
      </c>
      <c r="V227" s="169">
        <f t="shared" si="10"/>
        <v>0</v>
      </c>
      <c r="W227" s="169">
        <f>IF(K227='Do Not Use'!$M$10,1,0)</f>
        <v>0</v>
      </c>
      <c r="X227" s="169">
        <f>IF(K227='Do Not Use'!$M$11,1,0)</f>
        <v>0</v>
      </c>
      <c r="Y227" s="169">
        <f t="shared" si="11"/>
        <v>0</v>
      </c>
      <c r="Z227" s="169">
        <f>IF(K227='Do Not Use'!$M$5,1,0)</f>
        <v>0</v>
      </c>
    </row>
    <row r="228" spans="1:26" x14ac:dyDescent="0.25">
      <c r="A228" s="376"/>
      <c r="B228" s="377"/>
      <c r="C228" s="378"/>
      <c r="D228" s="434"/>
      <c r="E228" s="379"/>
      <c r="F228" s="377"/>
      <c r="G228" s="377"/>
      <c r="H228" s="377"/>
      <c r="I228" s="377"/>
      <c r="J228" s="377"/>
      <c r="K228" s="377"/>
      <c r="L228" s="377"/>
      <c r="M228" s="1" t="e">
        <f>INDEX('Child Enrollment'!$C$2:$C$173,MATCH('BIR Data Entry'!B229,'Child Enrollment'!$B$2:$B$173,0))</f>
        <v>#N/A</v>
      </c>
      <c r="N228" s="1" t="e">
        <f>INDEX('Child Enrollment'!$D$2:$D$173,MATCH('BIR Data Entry'!B228,'Child Enrollment'!$B$2:$B$173,0))</f>
        <v>#N/A</v>
      </c>
      <c r="O228" s="1" t="e">
        <f>INDEX('Child Enrollment'!$E$2:$E$173,MATCH('BIR Data Entry'!B228,'Child Enrollment'!$B$2:$B$173,0))</f>
        <v>#N/A</v>
      </c>
      <c r="P228" s="1" t="e">
        <f>INDEX('Child Enrollment'!$F$2:$F$173,MATCH('BIR Data Entry'!B228,'Child Enrollment'!$B$2:$B$173,0))</f>
        <v>#N/A</v>
      </c>
      <c r="Q228" s="1" t="e">
        <f>INDEX('Child Enrollment'!$G$2:$G$173,MATCH('BIR Data Entry'!B228,'Child Enrollment'!$B$2:$B$173,0))</f>
        <v>#N/A</v>
      </c>
      <c r="R228" s="1" t="e">
        <f>INDEX('Child Enrollment'!$H$2:$H$173,MATCH('BIR Data Entry'!B228,'Child Enrollment'!$B$2:$B$173,0))</f>
        <v>#N/A</v>
      </c>
      <c r="S228" s="343" t="str">
        <f t="shared" si="9"/>
        <v/>
      </c>
      <c r="T228" s="169">
        <f>IF(J228='Do Not Use'!$L$15,1,0)</f>
        <v>0</v>
      </c>
      <c r="U228" s="169">
        <f>IF(K228='Do Not Use'!$M$14,1,0)</f>
        <v>0</v>
      </c>
      <c r="V228" s="169">
        <f t="shared" si="10"/>
        <v>0</v>
      </c>
      <c r="W228" s="169">
        <f>IF(K228='Do Not Use'!$M$10,1,0)</f>
        <v>0</v>
      </c>
      <c r="X228" s="169">
        <f>IF(K228='Do Not Use'!$M$11,1,0)</f>
        <v>0</v>
      </c>
      <c r="Y228" s="169">
        <f t="shared" si="11"/>
        <v>0</v>
      </c>
      <c r="Z228" s="169">
        <f>IF(K228='Do Not Use'!$M$5,1,0)</f>
        <v>0</v>
      </c>
    </row>
    <row r="229" spans="1:26" x14ac:dyDescent="0.25">
      <c r="A229" s="376"/>
      <c r="B229" s="377"/>
      <c r="C229" s="378"/>
      <c r="D229" s="434"/>
      <c r="E229" s="379"/>
      <c r="F229" s="377"/>
      <c r="G229" s="377"/>
      <c r="H229" s="377"/>
      <c r="I229" s="377"/>
      <c r="J229" s="377"/>
      <c r="K229" s="377"/>
      <c r="L229" s="377"/>
      <c r="M229" s="1" t="e">
        <f>INDEX('Child Enrollment'!$C$2:$C$173,MATCH('BIR Data Entry'!B230,'Child Enrollment'!$B$2:$B$173,0))</f>
        <v>#N/A</v>
      </c>
      <c r="N229" s="1" t="e">
        <f>INDEX('Child Enrollment'!$D$2:$D$173,MATCH('BIR Data Entry'!B229,'Child Enrollment'!$B$2:$B$173,0))</f>
        <v>#N/A</v>
      </c>
      <c r="O229" s="1" t="e">
        <f>INDEX('Child Enrollment'!$E$2:$E$173,MATCH('BIR Data Entry'!B229,'Child Enrollment'!$B$2:$B$173,0))</f>
        <v>#N/A</v>
      </c>
      <c r="P229" s="1" t="e">
        <f>INDEX('Child Enrollment'!$F$2:$F$173,MATCH('BIR Data Entry'!B229,'Child Enrollment'!$B$2:$B$173,0))</f>
        <v>#N/A</v>
      </c>
      <c r="Q229" s="1" t="e">
        <f>INDEX('Child Enrollment'!$G$2:$G$173,MATCH('BIR Data Entry'!B229,'Child Enrollment'!$B$2:$B$173,0))</f>
        <v>#N/A</v>
      </c>
      <c r="R229" s="1" t="e">
        <f>INDEX('Child Enrollment'!$H$2:$H$173,MATCH('BIR Data Entry'!B229,'Child Enrollment'!$B$2:$B$173,0))</f>
        <v>#N/A</v>
      </c>
      <c r="S229" s="343" t="str">
        <f t="shared" si="9"/>
        <v/>
      </c>
      <c r="T229" s="169">
        <f>IF(J229='Do Not Use'!$L$15,1,0)</f>
        <v>0</v>
      </c>
      <c r="U229" s="169">
        <f>IF(K229='Do Not Use'!$M$14,1,0)</f>
        <v>0</v>
      </c>
      <c r="V229" s="169">
        <f t="shared" si="10"/>
        <v>0</v>
      </c>
      <c r="W229" s="169">
        <f>IF(K229='Do Not Use'!$M$10,1,0)</f>
        <v>0</v>
      </c>
      <c r="X229" s="169">
        <f>IF(K229='Do Not Use'!$M$11,1,0)</f>
        <v>0</v>
      </c>
      <c r="Y229" s="169">
        <f t="shared" si="11"/>
        <v>0</v>
      </c>
      <c r="Z229" s="169">
        <f>IF(K229='Do Not Use'!$M$5,1,0)</f>
        <v>0</v>
      </c>
    </row>
    <row r="230" spans="1:26" x14ac:dyDescent="0.25">
      <c r="A230" s="376"/>
      <c r="B230" s="377"/>
      <c r="C230" s="378"/>
      <c r="D230" s="434"/>
      <c r="E230" s="379"/>
      <c r="F230" s="377"/>
      <c r="G230" s="377"/>
      <c r="H230" s="377"/>
      <c r="I230" s="377"/>
      <c r="J230" s="377"/>
      <c r="K230" s="377"/>
      <c r="L230" s="377"/>
      <c r="M230" s="1" t="e">
        <f>INDEX('Child Enrollment'!$C$2:$C$173,MATCH('BIR Data Entry'!B231,'Child Enrollment'!$B$2:$B$173,0))</f>
        <v>#N/A</v>
      </c>
      <c r="N230" s="1" t="e">
        <f>INDEX('Child Enrollment'!$D$2:$D$173,MATCH('BIR Data Entry'!B230,'Child Enrollment'!$B$2:$B$173,0))</f>
        <v>#N/A</v>
      </c>
      <c r="O230" s="1" t="e">
        <f>INDEX('Child Enrollment'!$E$2:$E$173,MATCH('BIR Data Entry'!B230,'Child Enrollment'!$B$2:$B$173,0))</f>
        <v>#N/A</v>
      </c>
      <c r="P230" s="1" t="e">
        <f>INDEX('Child Enrollment'!$F$2:$F$173,MATCH('BIR Data Entry'!B230,'Child Enrollment'!$B$2:$B$173,0))</f>
        <v>#N/A</v>
      </c>
      <c r="Q230" s="1" t="e">
        <f>INDEX('Child Enrollment'!$G$2:$G$173,MATCH('BIR Data Entry'!B230,'Child Enrollment'!$B$2:$B$173,0))</f>
        <v>#N/A</v>
      </c>
      <c r="R230" s="1" t="e">
        <f>INDEX('Child Enrollment'!$H$2:$H$173,MATCH('BIR Data Entry'!B230,'Child Enrollment'!$B$2:$B$173,0))</f>
        <v>#N/A</v>
      </c>
      <c r="S230" s="343" t="str">
        <f t="shared" si="9"/>
        <v/>
      </c>
      <c r="T230" s="169">
        <f>IF(J230='Do Not Use'!$L$15,1,0)</f>
        <v>0</v>
      </c>
      <c r="U230" s="169">
        <f>IF(K230='Do Not Use'!$M$14,1,0)</f>
        <v>0</v>
      </c>
      <c r="V230" s="169">
        <f t="shared" si="10"/>
        <v>0</v>
      </c>
      <c r="W230" s="169">
        <f>IF(K230='Do Not Use'!$M$10,1,0)</f>
        <v>0</v>
      </c>
      <c r="X230" s="169">
        <f>IF(K230='Do Not Use'!$M$11,1,0)</f>
        <v>0</v>
      </c>
      <c r="Y230" s="169">
        <f t="shared" si="11"/>
        <v>0</v>
      </c>
      <c r="Z230" s="169">
        <f>IF(K230='Do Not Use'!$M$5,1,0)</f>
        <v>0</v>
      </c>
    </row>
    <row r="231" spans="1:26" x14ac:dyDescent="0.25">
      <c r="A231" s="376"/>
      <c r="B231" s="377"/>
      <c r="C231" s="378"/>
      <c r="D231" s="434"/>
      <c r="E231" s="379"/>
      <c r="F231" s="377"/>
      <c r="G231" s="377"/>
      <c r="H231" s="377"/>
      <c r="I231" s="377"/>
      <c r="J231" s="377"/>
      <c r="K231" s="377"/>
      <c r="L231" s="377"/>
      <c r="M231" s="1" t="e">
        <f>INDEX('Child Enrollment'!$C$2:$C$173,MATCH('BIR Data Entry'!B232,'Child Enrollment'!$B$2:$B$173,0))</f>
        <v>#N/A</v>
      </c>
      <c r="N231" s="1" t="e">
        <f>INDEX('Child Enrollment'!$D$2:$D$173,MATCH('BIR Data Entry'!B231,'Child Enrollment'!$B$2:$B$173,0))</f>
        <v>#N/A</v>
      </c>
      <c r="O231" s="1" t="e">
        <f>INDEX('Child Enrollment'!$E$2:$E$173,MATCH('BIR Data Entry'!B231,'Child Enrollment'!$B$2:$B$173,0))</f>
        <v>#N/A</v>
      </c>
      <c r="P231" s="1" t="e">
        <f>INDEX('Child Enrollment'!$F$2:$F$173,MATCH('BIR Data Entry'!B231,'Child Enrollment'!$B$2:$B$173,0))</f>
        <v>#N/A</v>
      </c>
      <c r="Q231" s="1" t="e">
        <f>INDEX('Child Enrollment'!$G$2:$G$173,MATCH('BIR Data Entry'!B231,'Child Enrollment'!$B$2:$B$173,0))</f>
        <v>#N/A</v>
      </c>
      <c r="R231" s="1" t="e">
        <f>INDEX('Child Enrollment'!$H$2:$H$173,MATCH('BIR Data Entry'!B231,'Child Enrollment'!$B$2:$B$173,0))</f>
        <v>#N/A</v>
      </c>
      <c r="S231" s="343" t="str">
        <f t="shared" si="9"/>
        <v/>
      </c>
      <c r="T231" s="169">
        <f>IF(J231='Do Not Use'!$L$15,1,0)</f>
        <v>0</v>
      </c>
      <c r="U231" s="169">
        <f>IF(K231='Do Not Use'!$M$14,1,0)</f>
        <v>0</v>
      </c>
      <c r="V231" s="169">
        <f t="shared" si="10"/>
        <v>0</v>
      </c>
      <c r="W231" s="169">
        <f>IF(K231='Do Not Use'!$M$10,1,0)</f>
        <v>0</v>
      </c>
      <c r="X231" s="169">
        <f>IF(K231='Do Not Use'!$M$11,1,0)</f>
        <v>0</v>
      </c>
      <c r="Y231" s="169">
        <f t="shared" si="11"/>
        <v>0</v>
      </c>
      <c r="Z231" s="169">
        <f>IF(K231='Do Not Use'!$M$5,1,0)</f>
        <v>0</v>
      </c>
    </row>
    <row r="232" spans="1:26" x14ac:dyDescent="0.25">
      <c r="A232" s="376"/>
      <c r="B232" s="377"/>
      <c r="C232" s="378"/>
      <c r="D232" s="434"/>
      <c r="E232" s="379"/>
      <c r="F232" s="377"/>
      <c r="G232" s="377"/>
      <c r="H232" s="377"/>
      <c r="I232" s="377"/>
      <c r="J232" s="377"/>
      <c r="K232" s="377"/>
      <c r="L232" s="377"/>
      <c r="M232" s="1" t="e">
        <f>INDEX('Child Enrollment'!$C$2:$C$173,MATCH('BIR Data Entry'!B233,'Child Enrollment'!$B$2:$B$173,0))</f>
        <v>#N/A</v>
      </c>
      <c r="N232" s="1" t="e">
        <f>INDEX('Child Enrollment'!$D$2:$D$173,MATCH('BIR Data Entry'!B232,'Child Enrollment'!$B$2:$B$173,0))</f>
        <v>#N/A</v>
      </c>
      <c r="O232" s="1" t="e">
        <f>INDEX('Child Enrollment'!$E$2:$E$173,MATCH('BIR Data Entry'!B232,'Child Enrollment'!$B$2:$B$173,0))</f>
        <v>#N/A</v>
      </c>
      <c r="P232" s="1" t="e">
        <f>INDEX('Child Enrollment'!$F$2:$F$173,MATCH('BIR Data Entry'!B232,'Child Enrollment'!$B$2:$B$173,0))</f>
        <v>#N/A</v>
      </c>
      <c r="Q232" s="1" t="e">
        <f>INDEX('Child Enrollment'!$G$2:$G$173,MATCH('BIR Data Entry'!B232,'Child Enrollment'!$B$2:$B$173,0))</f>
        <v>#N/A</v>
      </c>
      <c r="R232" s="1" t="e">
        <f>INDEX('Child Enrollment'!$H$2:$H$173,MATCH('BIR Data Entry'!B232,'Child Enrollment'!$B$2:$B$173,0))</f>
        <v>#N/A</v>
      </c>
      <c r="S232" s="343" t="str">
        <f t="shared" si="9"/>
        <v/>
      </c>
      <c r="T232" s="169">
        <f>IF(J232='Do Not Use'!$L$15,1,0)</f>
        <v>0</v>
      </c>
      <c r="U232" s="169">
        <f>IF(K232='Do Not Use'!$M$14,1,0)</f>
        <v>0</v>
      </c>
      <c r="V232" s="169">
        <f t="shared" si="10"/>
        <v>0</v>
      </c>
      <c r="W232" s="169">
        <f>IF(K232='Do Not Use'!$M$10,1,0)</f>
        <v>0</v>
      </c>
      <c r="X232" s="169">
        <f>IF(K232='Do Not Use'!$M$11,1,0)</f>
        <v>0</v>
      </c>
      <c r="Y232" s="169">
        <f t="shared" si="11"/>
        <v>0</v>
      </c>
      <c r="Z232" s="169">
        <f>IF(K232='Do Not Use'!$M$5,1,0)</f>
        <v>0</v>
      </c>
    </row>
    <row r="233" spans="1:26" x14ac:dyDescent="0.25">
      <c r="A233" s="376"/>
      <c r="B233" s="377"/>
      <c r="C233" s="378"/>
      <c r="D233" s="434"/>
      <c r="E233" s="379"/>
      <c r="F233" s="377"/>
      <c r="G233" s="377"/>
      <c r="H233" s="377"/>
      <c r="I233" s="377"/>
      <c r="J233" s="377"/>
      <c r="K233" s="377"/>
      <c r="L233" s="377"/>
      <c r="M233" s="1" t="e">
        <f>INDEX('Child Enrollment'!$C$2:$C$173,MATCH('BIR Data Entry'!B234,'Child Enrollment'!$B$2:$B$173,0))</f>
        <v>#N/A</v>
      </c>
      <c r="N233" s="1" t="e">
        <f>INDEX('Child Enrollment'!$D$2:$D$173,MATCH('BIR Data Entry'!B233,'Child Enrollment'!$B$2:$B$173,0))</f>
        <v>#N/A</v>
      </c>
      <c r="O233" s="1" t="e">
        <f>INDEX('Child Enrollment'!$E$2:$E$173,MATCH('BIR Data Entry'!B233,'Child Enrollment'!$B$2:$B$173,0))</f>
        <v>#N/A</v>
      </c>
      <c r="P233" s="1" t="e">
        <f>INDEX('Child Enrollment'!$F$2:$F$173,MATCH('BIR Data Entry'!B233,'Child Enrollment'!$B$2:$B$173,0))</f>
        <v>#N/A</v>
      </c>
      <c r="Q233" s="1" t="e">
        <f>INDEX('Child Enrollment'!$G$2:$G$173,MATCH('BIR Data Entry'!B233,'Child Enrollment'!$B$2:$B$173,0))</f>
        <v>#N/A</v>
      </c>
      <c r="R233" s="1" t="e">
        <f>INDEX('Child Enrollment'!$H$2:$H$173,MATCH('BIR Data Entry'!B233,'Child Enrollment'!$B$2:$B$173,0))</f>
        <v>#N/A</v>
      </c>
      <c r="S233" s="343" t="str">
        <f t="shared" si="9"/>
        <v/>
      </c>
      <c r="T233" s="169">
        <f>IF(J233='Do Not Use'!$L$15,1,0)</f>
        <v>0</v>
      </c>
      <c r="U233" s="169">
        <f>IF(K233='Do Not Use'!$M$14,1,0)</f>
        <v>0</v>
      </c>
      <c r="V233" s="169">
        <f t="shared" si="10"/>
        <v>0</v>
      </c>
      <c r="W233" s="169">
        <f>IF(K233='Do Not Use'!$M$10,1,0)</f>
        <v>0</v>
      </c>
      <c r="X233" s="169">
        <f>IF(K233='Do Not Use'!$M$11,1,0)</f>
        <v>0</v>
      </c>
      <c r="Y233" s="169">
        <f t="shared" si="11"/>
        <v>0</v>
      </c>
      <c r="Z233" s="169">
        <f>IF(K233='Do Not Use'!$M$5,1,0)</f>
        <v>0</v>
      </c>
    </row>
    <row r="234" spans="1:26" x14ac:dyDescent="0.25">
      <c r="A234" s="376"/>
      <c r="B234" s="377"/>
      <c r="C234" s="378"/>
      <c r="D234" s="434"/>
      <c r="E234" s="379"/>
      <c r="F234" s="377"/>
      <c r="G234" s="377"/>
      <c r="H234" s="377"/>
      <c r="I234" s="377"/>
      <c r="J234" s="377"/>
      <c r="K234" s="377"/>
      <c r="L234" s="377"/>
      <c r="M234" s="1" t="e">
        <f>INDEX('Child Enrollment'!$C$2:$C$173,MATCH('BIR Data Entry'!B235,'Child Enrollment'!$B$2:$B$173,0))</f>
        <v>#N/A</v>
      </c>
      <c r="N234" s="1" t="e">
        <f>INDEX('Child Enrollment'!$D$2:$D$173,MATCH('BIR Data Entry'!B234,'Child Enrollment'!$B$2:$B$173,0))</f>
        <v>#N/A</v>
      </c>
      <c r="O234" s="1" t="e">
        <f>INDEX('Child Enrollment'!$E$2:$E$173,MATCH('BIR Data Entry'!B234,'Child Enrollment'!$B$2:$B$173,0))</f>
        <v>#N/A</v>
      </c>
      <c r="P234" s="1" t="e">
        <f>INDEX('Child Enrollment'!$F$2:$F$173,MATCH('BIR Data Entry'!B234,'Child Enrollment'!$B$2:$B$173,0))</f>
        <v>#N/A</v>
      </c>
      <c r="Q234" s="1" t="e">
        <f>INDEX('Child Enrollment'!$G$2:$G$173,MATCH('BIR Data Entry'!B234,'Child Enrollment'!$B$2:$B$173,0))</f>
        <v>#N/A</v>
      </c>
      <c r="R234" s="1" t="e">
        <f>INDEX('Child Enrollment'!$H$2:$H$173,MATCH('BIR Data Entry'!B234,'Child Enrollment'!$B$2:$B$173,0))</f>
        <v>#N/A</v>
      </c>
      <c r="S234" s="343" t="str">
        <f t="shared" si="9"/>
        <v/>
      </c>
      <c r="T234" s="169">
        <f>IF(J234='Do Not Use'!$L$15,1,0)</f>
        <v>0</v>
      </c>
      <c r="U234" s="169">
        <f>IF(K234='Do Not Use'!$M$14,1,0)</f>
        <v>0</v>
      </c>
      <c r="V234" s="169">
        <f t="shared" si="10"/>
        <v>0</v>
      </c>
      <c r="W234" s="169">
        <f>IF(K234='Do Not Use'!$M$10,1,0)</f>
        <v>0</v>
      </c>
      <c r="X234" s="169">
        <f>IF(K234='Do Not Use'!$M$11,1,0)</f>
        <v>0</v>
      </c>
      <c r="Y234" s="169">
        <f t="shared" si="11"/>
        <v>0</v>
      </c>
      <c r="Z234" s="169">
        <f>IF(K234='Do Not Use'!$M$5,1,0)</f>
        <v>0</v>
      </c>
    </row>
    <row r="235" spans="1:26" x14ac:dyDescent="0.25">
      <c r="A235" s="376"/>
      <c r="B235" s="377"/>
      <c r="C235" s="378"/>
      <c r="D235" s="434"/>
      <c r="E235" s="379"/>
      <c r="F235" s="377"/>
      <c r="G235" s="377"/>
      <c r="H235" s="377"/>
      <c r="I235" s="377"/>
      <c r="J235" s="377"/>
      <c r="K235" s="377"/>
      <c r="L235" s="377"/>
      <c r="M235" s="1" t="e">
        <f>INDEX('Child Enrollment'!$C$2:$C$173,MATCH('BIR Data Entry'!B236,'Child Enrollment'!$B$2:$B$173,0))</f>
        <v>#N/A</v>
      </c>
      <c r="N235" s="1" t="e">
        <f>INDEX('Child Enrollment'!$D$2:$D$173,MATCH('BIR Data Entry'!B235,'Child Enrollment'!$B$2:$B$173,0))</f>
        <v>#N/A</v>
      </c>
      <c r="O235" s="1" t="e">
        <f>INDEX('Child Enrollment'!$E$2:$E$173,MATCH('BIR Data Entry'!B235,'Child Enrollment'!$B$2:$B$173,0))</f>
        <v>#N/A</v>
      </c>
      <c r="P235" s="1" t="e">
        <f>INDEX('Child Enrollment'!$F$2:$F$173,MATCH('BIR Data Entry'!B235,'Child Enrollment'!$B$2:$B$173,0))</f>
        <v>#N/A</v>
      </c>
      <c r="Q235" s="1" t="e">
        <f>INDEX('Child Enrollment'!$G$2:$G$173,MATCH('BIR Data Entry'!B235,'Child Enrollment'!$B$2:$B$173,0))</f>
        <v>#N/A</v>
      </c>
      <c r="R235" s="1" t="e">
        <f>INDEX('Child Enrollment'!$H$2:$H$173,MATCH('BIR Data Entry'!B235,'Child Enrollment'!$B$2:$B$173,0))</f>
        <v>#N/A</v>
      </c>
      <c r="S235" s="343" t="str">
        <f t="shared" si="9"/>
        <v/>
      </c>
      <c r="T235" s="169">
        <f>IF(J235='Do Not Use'!$L$15,1,0)</f>
        <v>0</v>
      </c>
      <c r="U235" s="169">
        <f>IF(K235='Do Not Use'!$M$14,1,0)</f>
        <v>0</v>
      </c>
      <c r="V235" s="169">
        <f t="shared" si="10"/>
        <v>0</v>
      </c>
      <c r="W235" s="169">
        <f>IF(K235='Do Not Use'!$M$10,1,0)</f>
        <v>0</v>
      </c>
      <c r="X235" s="169">
        <f>IF(K235='Do Not Use'!$M$11,1,0)</f>
        <v>0</v>
      </c>
      <c r="Y235" s="169">
        <f t="shared" si="11"/>
        <v>0</v>
      </c>
      <c r="Z235" s="169">
        <f>IF(K235='Do Not Use'!$M$5,1,0)</f>
        <v>0</v>
      </c>
    </row>
    <row r="236" spans="1:26" x14ac:dyDescent="0.25">
      <c r="A236" s="376"/>
      <c r="B236" s="377"/>
      <c r="C236" s="378"/>
      <c r="D236" s="434"/>
      <c r="E236" s="379"/>
      <c r="F236" s="377"/>
      <c r="G236" s="377"/>
      <c r="H236" s="377"/>
      <c r="I236" s="377"/>
      <c r="J236" s="377"/>
      <c r="K236" s="377"/>
      <c r="L236" s="377"/>
      <c r="M236" s="1" t="e">
        <f>INDEX('Child Enrollment'!$C$2:$C$173,MATCH('BIR Data Entry'!B237,'Child Enrollment'!$B$2:$B$173,0))</f>
        <v>#N/A</v>
      </c>
      <c r="N236" s="1" t="e">
        <f>INDEX('Child Enrollment'!$D$2:$D$173,MATCH('BIR Data Entry'!B236,'Child Enrollment'!$B$2:$B$173,0))</f>
        <v>#N/A</v>
      </c>
      <c r="O236" s="1" t="e">
        <f>INDEX('Child Enrollment'!$E$2:$E$173,MATCH('BIR Data Entry'!B236,'Child Enrollment'!$B$2:$B$173,0))</f>
        <v>#N/A</v>
      </c>
      <c r="P236" s="1" t="e">
        <f>INDEX('Child Enrollment'!$F$2:$F$173,MATCH('BIR Data Entry'!B236,'Child Enrollment'!$B$2:$B$173,0))</f>
        <v>#N/A</v>
      </c>
      <c r="Q236" s="1" t="e">
        <f>INDEX('Child Enrollment'!$G$2:$G$173,MATCH('BIR Data Entry'!B236,'Child Enrollment'!$B$2:$B$173,0))</f>
        <v>#N/A</v>
      </c>
      <c r="R236" s="1" t="e">
        <f>INDEX('Child Enrollment'!$H$2:$H$173,MATCH('BIR Data Entry'!B236,'Child Enrollment'!$B$2:$B$173,0))</f>
        <v>#N/A</v>
      </c>
      <c r="S236" s="343" t="str">
        <f t="shared" si="9"/>
        <v/>
      </c>
      <c r="T236" s="169">
        <f>IF(J236='Do Not Use'!$L$15,1,0)</f>
        <v>0</v>
      </c>
      <c r="U236" s="169">
        <f>IF(K236='Do Not Use'!$M$14,1,0)</f>
        <v>0</v>
      </c>
      <c r="V236" s="169">
        <f t="shared" si="10"/>
        <v>0</v>
      </c>
      <c r="W236" s="169">
        <f>IF(K236='Do Not Use'!$M$10,1,0)</f>
        <v>0</v>
      </c>
      <c r="X236" s="169">
        <f>IF(K236='Do Not Use'!$M$11,1,0)</f>
        <v>0</v>
      </c>
      <c r="Y236" s="169">
        <f t="shared" si="11"/>
        <v>0</v>
      </c>
      <c r="Z236" s="169">
        <f>IF(K236='Do Not Use'!$M$5,1,0)</f>
        <v>0</v>
      </c>
    </row>
    <row r="237" spans="1:26" x14ac:dyDescent="0.25">
      <c r="A237" s="376"/>
      <c r="B237" s="377"/>
      <c r="C237" s="378"/>
      <c r="D237" s="434"/>
      <c r="E237" s="379"/>
      <c r="F237" s="377"/>
      <c r="G237" s="377"/>
      <c r="H237" s="377"/>
      <c r="I237" s="377"/>
      <c r="J237" s="377"/>
      <c r="K237" s="377"/>
      <c r="L237" s="377"/>
      <c r="M237" s="1" t="e">
        <f>INDEX('Child Enrollment'!$C$2:$C$173,MATCH('BIR Data Entry'!B238,'Child Enrollment'!$B$2:$B$173,0))</f>
        <v>#N/A</v>
      </c>
      <c r="N237" s="1" t="e">
        <f>INDEX('Child Enrollment'!$D$2:$D$173,MATCH('BIR Data Entry'!B237,'Child Enrollment'!$B$2:$B$173,0))</f>
        <v>#N/A</v>
      </c>
      <c r="O237" s="1" t="e">
        <f>INDEX('Child Enrollment'!$E$2:$E$173,MATCH('BIR Data Entry'!B237,'Child Enrollment'!$B$2:$B$173,0))</f>
        <v>#N/A</v>
      </c>
      <c r="P237" s="1" t="e">
        <f>INDEX('Child Enrollment'!$F$2:$F$173,MATCH('BIR Data Entry'!B237,'Child Enrollment'!$B$2:$B$173,0))</f>
        <v>#N/A</v>
      </c>
      <c r="Q237" s="1" t="e">
        <f>INDEX('Child Enrollment'!$G$2:$G$173,MATCH('BIR Data Entry'!B237,'Child Enrollment'!$B$2:$B$173,0))</f>
        <v>#N/A</v>
      </c>
      <c r="R237" s="1" t="e">
        <f>INDEX('Child Enrollment'!$H$2:$H$173,MATCH('BIR Data Entry'!B237,'Child Enrollment'!$B$2:$B$173,0))</f>
        <v>#N/A</v>
      </c>
      <c r="S237" s="343" t="str">
        <f t="shared" si="9"/>
        <v/>
      </c>
      <c r="T237" s="169">
        <f>IF(J237='Do Not Use'!$L$15,1,0)</f>
        <v>0</v>
      </c>
      <c r="U237" s="169">
        <f>IF(K237='Do Not Use'!$M$14,1,0)</f>
        <v>0</v>
      </c>
      <c r="V237" s="169">
        <f t="shared" si="10"/>
        <v>0</v>
      </c>
      <c r="W237" s="169">
        <f>IF(K237='Do Not Use'!$M$10,1,0)</f>
        <v>0</v>
      </c>
      <c r="X237" s="169">
        <f>IF(K237='Do Not Use'!$M$11,1,0)</f>
        <v>0</v>
      </c>
      <c r="Y237" s="169">
        <f t="shared" si="11"/>
        <v>0</v>
      </c>
      <c r="Z237" s="169">
        <f>IF(K237='Do Not Use'!$M$5,1,0)</f>
        <v>0</v>
      </c>
    </row>
    <row r="238" spans="1:26" x14ac:dyDescent="0.25">
      <c r="A238" s="376"/>
      <c r="B238" s="377"/>
      <c r="C238" s="378"/>
      <c r="D238" s="434"/>
      <c r="E238" s="379"/>
      <c r="F238" s="377"/>
      <c r="G238" s="377"/>
      <c r="H238" s="377"/>
      <c r="I238" s="377"/>
      <c r="J238" s="377"/>
      <c r="K238" s="377"/>
      <c r="L238" s="377"/>
      <c r="M238" s="1" t="e">
        <f>INDEX('Child Enrollment'!$C$2:$C$173,MATCH('BIR Data Entry'!B239,'Child Enrollment'!$B$2:$B$173,0))</f>
        <v>#N/A</v>
      </c>
      <c r="N238" s="1" t="e">
        <f>INDEX('Child Enrollment'!$D$2:$D$173,MATCH('BIR Data Entry'!B238,'Child Enrollment'!$B$2:$B$173,0))</f>
        <v>#N/A</v>
      </c>
      <c r="O238" s="1" t="e">
        <f>INDEX('Child Enrollment'!$E$2:$E$173,MATCH('BIR Data Entry'!B238,'Child Enrollment'!$B$2:$B$173,0))</f>
        <v>#N/A</v>
      </c>
      <c r="P238" s="1" t="e">
        <f>INDEX('Child Enrollment'!$F$2:$F$173,MATCH('BIR Data Entry'!B238,'Child Enrollment'!$B$2:$B$173,0))</f>
        <v>#N/A</v>
      </c>
      <c r="Q238" s="1" t="e">
        <f>INDEX('Child Enrollment'!$G$2:$G$173,MATCH('BIR Data Entry'!B238,'Child Enrollment'!$B$2:$B$173,0))</f>
        <v>#N/A</v>
      </c>
      <c r="R238" s="1" t="e">
        <f>INDEX('Child Enrollment'!$H$2:$H$173,MATCH('BIR Data Entry'!B238,'Child Enrollment'!$B$2:$B$173,0))</f>
        <v>#N/A</v>
      </c>
      <c r="S238" s="343" t="str">
        <f t="shared" si="9"/>
        <v/>
      </c>
      <c r="T238" s="169">
        <f>IF(J238='Do Not Use'!$L$15,1,0)</f>
        <v>0</v>
      </c>
      <c r="U238" s="169">
        <f>IF(K238='Do Not Use'!$M$14,1,0)</f>
        <v>0</v>
      </c>
      <c r="V238" s="169">
        <f t="shared" si="10"/>
        <v>0</v>
      </c>
      <c r="W238" s="169">
        <f>IF(K238='Do Not Use'!$M$10,1,0)</f>
        <v>0</v>
      </c>
      <c r="X238" s="169">
        <f>IF(K238='Do Not Use'!$M$11,1,0)</f>
        <v>0</v>
      </c>
      <c r="Y238" s="169">
        <f t="shared" si="11"/>
        <v>0</v>
      </c>
      <c r="Z238" s="169">
        <f>IF(K238='Do Not Use'!$M$5,1,0)</f>
        <v>0</v>
      </c>
    </row>
    <row r="239" spans="1:26" x14ac:dyDescent="0.25">
      <c r="A239" s="376"/>
      <c r="B239" s="377"/>
      <c r="C239" s="378"/>
      <c r="D239" s="434"/>
      <c r="E239" s="379"/>
      <c r="F239" s="377"/>
      <c r="G239" s="377"/>
      <c r="H239" s="377"/>
      <c r="I239" s="377"/>
      <c r="J239" s="377"/>
      <c r="K239" s="377"/>
      <c r="L239" s="377"/>
      <c r="M239" s="1" t="e">
        <f>INDEX('Child Enrollment'!$C$2:$C$173,MATCH('BIR Data Entry'!B240,'Child Enrollment'!$B$2:$B$173,0))</f>
        <v>#N/A</v>
      </c>
      <c r="N239" s="1" t="e">
        <f>INDEX('Child Enrollment'!$D$2:$D$173,MATCH('BIR Data Entry'!B239,'Child Enrollment'!$B$2:$B$173,0))</f>
        <v>#N/A</v>
      </c>
      <c r="O239" s="1" t="e">
        <f>INDEX('Child Enrollment'!$E$2:$E$173,MATCH('BIR Data Entry'!B239,'Child Enrollment'!$B$2:$B$173,0))</f>
        <v>#N/A</v>
      </c>
      <c r="P239" s="1" t="e">
        <f>INDEX('Child Enrollment'!$F$2:$F$173,MATCH('BIR Data Entry'!B239,'Child Enrollment'!$B$2:$B$173,0))</f>
        <v>#N/A</v>
      </c>
      <c r="Q239" s="1" t="e">
        <f>INDEX('Child Enrollment'!$G$2:$G$173,MATCH('BIR Data Entry'!B239,'Child Enrollment'!$B$2:$B$173,0))</f>
        <v>#N/A</v>
      </c>
      <c r="R239" s="1" t="e">
        <f>INDEX('Child Enrollment'!$H$2:$H$173,MATCH('BIR Data Entry'!B239,'Child Enrollment'!$B$2:$B$173,0))</f>
        <v>#N/A</v>
      </c>
      <c r="S239" s="343" t="str">
        <f t="shared" si="9"/>
        <v/>
      </c>
      <c r="T239" s="169">
        <f>IF(J239='Do Not Use'!$L$15,1,0)</f>
        <v>0</v>
      </c>
      <c r="U239" s="169">
        <f>IF(K239='Do Not Use'!$M$14,1,0)</f>
        <v>0</v>
      </c>
      <c r="V239" s="169">
        <f t="shared" si="10"/>
        <v>0</v>
      </c>
      <c r="W239" s="169">
        <f>IF(K239='Do Not Use'!$M$10,1,0)</f>
        <v>0</v>
      </c>
      <c r="X239" s="169">
        <f>IF(K239='Do Not Use'!$M$11,1,0)</f>
        <v>0</v>
      </c>
      <c r="Y239" s="169">
        <f t="shared" si="11"/>
        <v>0</v>
      </c>
      <c r="Z239" s="169">
        <f>IF(K239='Do Not Use'!$M$5,1,0)</f>
        <v>0</v>
      </c>
    </row>
    <row r="240" spans="1:26" x14ac:dyDescent="0.25">
      <c r="A240" s="376"/>
      <c r="B240" s="377"/>
      <c r="C240" s="378"/>
      <c r="D240" s="434"/>
      <c r="E240" s="379"/>
      <c r="F240" s="377"/>
      <c r="G240" s="377"/>
      <c r="H240" s="377"/>
      <c r="I240" s="377"/>
      <c r="J240" s="377"/>
      <c r="K240" s="377"/>
      <c r="L240" s="377"/>
      <c r="M240" s="1" t="e">
        <f>INDEX('Child Enrollment'!$C$2:$C$173,MATCH('BIR Data Entry'!B241,'Child Enrollment'!$B$2:$B$173,0))</f>
        <v>#N/A</v>
      </c>
      <c r="N240" s="1" t="e">
        <f>INDEX('Child Enrollment'!$D$2:$D$173,MATCH('BIR Data Entry'!B240,'Child Enrollment'!$B$2:$B$173,0))</f>
        <v>#N/A</v>
      </c>
      <c r="O240" s="1" t="e">
        <f>INDEX('Child Enrollment'!$E$2:$E$173,MATCH('BIR Data Entry'!B240,'Child Enrollment'!$B$2:$B$173,0))</f>
        <v>#N/A</v>
      </c>
      <c r="P240" s="1" t="e">
        <f>INDEX('Child Enrollment'!$F$2:$F$173,MATCH('BIR Data Entry'!B240,'Child Enrollment'!$B$2:$B$173,0))</f>
        <v>#N/A</v>
      </c>
      <c r="Q240" s="1" t="e">
        <f>INDEX('Child Enrollment'!$G$2:$G$173,MATCH('BIR Data Entry'!B240,'Child Enrollment'!$B$2:$B$173,0))</f>
        <v>#N/A</v>
      </c>
      <c r="R240" s="1" t="e">
        <f>INDEX('Child Enrollment'!$H$2:$H$173,MATCH('BIR Data Entry'!B240,'Child Enrollment'!$B$2:$B$173,0))</f>
        <v>#N/A</v>
      </c>
      <c r="S240" s="343" t="str">
        <f t="shared" si="9"/>
        <v/>
      </c>
      <c r="T240" s="169">
        <f>IF(J240='Do Not Use'!$L$15,1,0)</f>
        <v>0</v>
      </c>
      <c r="U240" s="169">
        <f>IF(K240='Do Not Use'!$M$14,1,0)</f>
        <v>0</v>
      </c>
      <c r="V240" s="169">
        <f t="shared" si="10"/>
        <v>0</v>
      </c>
      <c r="W240" s="169">
        <f>IF(K240='Do Not Use'!$M$10,1,0)</f>
        <v>0</v>
      </c>
      <c r="X240" s="169">
        <f>IF(K240='Do Not Use'!$M$11,1,0)</f>
        <v>0</v>
      </c>
      <c r="Y240" s="169">
        <f t="shared" si="11"/>
        <v>0</v>
      </c>
      <c r="Z240" s="169">
        <f>IF(K240='Do Not Use'!$M$5,1,0)</f>
        <v>0</v>
      </c>
    </row>
    <row r="241" spans="1:26" x14ac:dyDescent="0.25">
      <c r="A241" s="376"/>
      <c r="B241" s="377"/>
      <c r="C241" s="378"/>
      <c r="D241" s="434"/>
      <c r="E241" s="379"/>
      <c r="F241" s="377"/>
      <c r="G241" s="377"/>
      <c r="H241" s="377"/>
      <c r="I241" s="377"/>
      <c r="J241" s="377"/>
      <c r="K241" s="377"/>
      <c r="L241" s="377"/>
      <c r="M241" s="1" t="e">
        <f>INDEX('Child Enrollment'!$C$2:$C$173,MATCH('BIR Data Entry'!B242,'Child Enrollment'!$B$2:$B$173,0))</f>
        <v>#N/A</v>
      </c>
      <c r="N241" s="1" t="e">
        <f>INDEX('Child Enrollment'!$D$2:$D$173,MATCH('BIR Data Entry'!B241,'Child Enrollment'!$B$2:$B$173,0))</f>
        <v>#N/A</v>
      </c>
      <c r="O241" s="1" t="e">
        <f>INDEX('Child Enrollment'!$E$2:$E$173,MATCH('BIR Data Entry'!B241,'Child Enrollment'!$B$2:$B$173,0))</f>
        <v>#N/A</v>
      </c>
      <c r="P241" s="1" t="e">
        <f>INDEX('Child Enrollment'!$F$2:$F$173,MATCH('BIR Data Entry'!B241,'Child Enrollment'!$B$2:$B$173,0))</f>
        <v>#N/A</v>
      </c>
      <c r="Q241" s="1" t="e">
        <f>INDEX('Child Enrollment'!$G$2:$G$173,MATCH('BIR Data Entry'!B241,'Child Enrollment'!$B$2:$B$173,0))</f>
        <v>#N/A</v>
      </c>
      <c r="R241" s="1" t="e">
        <f>INDEX('Child Enrollment'!$H$2:$H$173,MATCH('BIR Data Entry'!B241,'Child Enrollment'!$B$2:$B$173,0))</f>
        <v>#N/A</v>
      </c>
      <c r="S241" s="343" t="str">
        <f t="shared" si="9"/>
        <v/>
      </c>
      <c r="T241" s="169">
        <f>IF(J241='Do Not Use'!$L$15,1,0)</f>
        <v>0</v>
      </c>
      <c r="U241" s="169">
        <f>IF(K241='Do Not Use'!$M$14,1,0)</f>
        <v>0</v>
      </c>
      <c r="V241" s="169">
        <f t="shared" si="10"/>
        <v>0</v>
      </c>
      <c r="W241" s="169">
        <f>IF(K241='Do Not Use'!$M$10,1,0)</f>
        <v>0</v>
      </c>
      <c r="X241" s="169">
        <f>IF(K241='Do Not Use'!$M$11,1,0)</f>
        <v>0</v>
      </c>
      <c r="Y241" s="169">
        <f t="shared" si="11"/>
        <v>0</v>
      </c>
      <c r="Z241" s="169">
        <f>IF(K241='Do Not Use'!$M$5,1,0)</f>
        <v>0</v>
      </c>
    </row>
    <row r="242" spans="1:26" x14ac:dyDescent="0.25">
      <c r="A242" s="376"/>
      <c r="B242" s="377"/>
      <c r="C242" s="378"/>
      <c r="D242" s="434"/>
      <c r="E242" s="379"/>
      <c r="F242" s="377"/>
      <c r="G242" s="377"/>
      <c r="H242" s="377"/>
      <c r="I242" s="377"/>
      <c r="J242" s="377"/>
      <c r="K242" s="377"/>
      <c r="L242" s="377"/>
      <c r="M242" s="1" t="e">
        <f>INDEX('Child Enrollment'!$C$2:$C$173,MATCH('BIR Data Entry'!B243,'Child Enrollment'!$B$2:$B$173,0))</f>
        <v>#N/A</v>
      </c>
      <c r="N242" s="1" t="e">
        <f>INDEX('Child Enrollment'!$D$2:$D$173,MATCH('BIR Data Entry'!B242,'Child Enrollment'!$B$2:$B$173,0))</f>
        <v>#N/A</v>
      </c>
      <c r="O242" s="1" t="e">
        <f>INDEX('Child Enrollment'!$E$2:$E$173,MATCH('BIR Data Entry'!B242,'Child Enrollment'!$B$2:$B$173,0))</f>
        <v>#N/A</v>
      </c>
      <c r="P242" s="1" t="e">
        <f>INDEX('Child Enrollment'!$F$2:$F$173,MATCH('BIR Data Entry'!B242,'Child Enrollment'!$B$2:$B$173,0))</f>
        <v>#N/A</v>
      </c>
      <c r="Q242" s="1" t="e">
        <f>INDEX('Child Enrollment'!$G$2:$G$173,MATCH('BIR Data Entry'!B242,'Child Enrollment'!$B$2:$B$173,0))</f>
        <v>#N/A</v>
      </c>
      <c r="R242" s="1" t="e">
        <f>INDEX('Child Enrollment'!$H$2:$H$173,MATCH('BIR Data Entry'!B242,'Child Enrollment'!$B$2:$B$173,0))</f>
        <v>#N/A</v>
      </c>
      <c r="S242" s="343" t="str">
        <f t="shared" si="9"/>
        <v/>
      </c>
      <c r="T242" s="169">
        <f>IF(J242='Do Not Use'!$L$15,1,0)</f>
        <v>0</v>
      </c>
      <c r="U242" s="169">
        <f>IF(K242='Do Not Use'!$M$14,1,0)</f>
        <v>0</v>
      </c>
      <c r="V242" s="169">
        <f t="shared" si="10"/>
        <v>0</v>
      </c>
      <c r="W242" s="169">
        <f>IF(K242='Do Not Use'!$M$10,1,0)</f>
        <v>0</v>
      </c>
      <c r="X242" s="169">
        <f>IF(K242='Do Not Use'!$M$11,1,0)</f>
        <v>0</v>
      </c>
      <c r="Y242" s="169">
        <f t="shared" si="11"/>
        <v>0</v>
      </c>
      <c r="Z242" s="169">
        <f>IF(K242='Do Not Use'!$M$5,1,0)</f>
        <v>0</v>
      </c>
    </row>
    <row r="243" spans="1:26" x14ac:dyDescent="0.25">
      <c r="A243" s="376"/>
      <c r="B243" s="377"/>
      <c r="C243" s="378"/>
      <c r="D243" s="434"/>
      <c r="E243" s="379"/>
      <c r="F243" s="377"/>
      <c r="G243" s="377"/>
      <c r="H243" s="377"/>
      <c r="I243" s="377"/>
      <c r="J243" s="377"/>
      <c r="K243" s="377"/>
      <c r="L243" s="377"/>
      <c r="M243" s="1" t="e">
        <f>INDEX('Child Enrollment'!$C$2:$C$173,MATCH('BIR Data Entry'!B244,'Child Enrollment'!$B$2:$B$173,0))</f>
        <v>#N/A</v>
      </c>
      <c r="N243" s="1" t="e">
        <f>INDEX('Child Enrollment'!$D$2:$D$173,MATCH('BIR Data Entry'!B243,'Child Enrollment'!$B$2:$B$173,0))</f>
        <v>#N/A</v>
      </c>
      <c r="O243" s="1" t="e">
        <f>INDEX('Child Enrollment'!$E$2:$E$173,MATCH('BIR Data Entry'!B243,'Child Enrollment'!$B$2:$B$173,0))</f>
        <v>#N/A</v>
      </c>
      <c r="P243" s="1" t="e">
        <f>INDEX('Child Enrollment'!$F$2:$F$173,MATCH('BIR Data Entry'!B243,'Child Enrollment'!$B$2:$B$173,0))</f>
        <v>#N/A</v>
      </c>
      <c r="Q243" s="1" t="e">
        <f>INDEX('Child Enrollment'!$G$2:$G$173,MATCH('BIR Data Entry'!B243,'Child Enrollment'!$B$2:$B$173,0))</f>
        <v>#N/A</v>
      </c>
      <c r="R243" s="1" t="e">
        <f>INDEX('Child Enrollment'!$H$2:$H$173,MATCH('BIR Data Entry'!B243,'Child Enrollment'!$B$2:$B$173,0))</f>
        <v>#N/A</v>
      </c>
      <c r="S243" s="343" t="str">
        <f t="shared" si="9"/>
        <v/>
      </c>
      <c r="T243" s="169">
        <f>IF(J243='Do Not Use'!$L$15,1,0)</f>
        <v>0</v>
      </c>
      <c r="U243" s="169">
        <f>IF(K243='Do Not Use'!$M$14,1,0)</f>
        <v>0</v>
      </c>
      <c r="V243" s="169">
        <f t="shared" si="10"/>
        <v>0</v>
      </c>
      <c r="W243" s="169">
        <f>IF(K243='Do Not Use'!$M$10,1,0)</f>
        <v>0</v>
      </c>
      <c r="X243" s="169">
        <f>IF(K243='Do Not Use'!$M$11,1,0)</f>
        <v>0</v>
      </c>
      <c r="Y243" s="169">
        <f t="shared" si="11"/>
        <v>0</v>
      </c>
      <c r="Z243" s="169">
        <f>IF(K243='Do Not Use'!$M$5,1,0)</f>
        <v>0</v>
      </c>
    </row>
    <row r="244" spans="1:26" x14ac:dyDescent="0.25">
      <c r="A244" s="376"/>
      <c r="B244" s="377"/>
      <c r="C244" s="378"/>
      <c r="D244" s="434"/>
      <c r="E244" s="379"/>
      <c r="F244" s="377"/>
      <c r="G244" s="377"/>
      <c r="H244" s="377"/>
      <c r="I244" s="377"/>
      <c r="J244" s="377"/>
      <c r="K244" s="377"/>
      <c r="L244" s="377"/>
      <c r="M244" s="1" t="e">
        <f>INDEX('Child Enrollment'!$C$2:$C$173,MATCH('BIR Data Entry'!B245,'Child Enrollment'!$B$2:$B$173,0))</f>
        <v>#N/A</v>
      </c>
      <c r="N244" s="1" t="e">
        <f>INDEX('Child Enrollment'!$D$2:$D$173,MATCH('BIR Data Entry'!B244,'Child Enrollment'!$B$2:$B$173,0))</f>
        <v>#N/A</v>
      </c>
      <c r="O244" s="1" t="e">
        <f>INDEX('Child Enrollment'!$E$2:$E$173,MATCH('BIR Data Entry'!B244,'Child Enrollment'!$B$2:$B$173,0))</f>
        <v>#N/A</v>
      </c>
      <c r="P244" s="1" t="e">
        <f>INDEX('Child Enrollment'!$F$2:$F$173,MATCH('BIR Data Entry'!B244,'Child Enrollment'!$B$2:$B$173,0))</f>
        <v>#N/A</v>
      </c>
      <c r="Q244" s="1" t="e">
        <f>INDEX('Child Enrollment'!$G$2:$G$173,MATCH('BIR Data Entry'!B244,'Child Enrollment'!$B$2:$B$173,0))</f>
        <v>#N/A</v>
      </c>
      <c r="R244" s="1" t="e">
        <f>INDEX('Child Enrollment'!$H$2:$H$173,MATCH('BIR Data Entry'!B244,'Child Enrollment'!$B$2:$B$173,0))</f>
        <v>#N/A</v>
      </c>
      <c r="S244" s="343" t="str">
        <f t="shared" si="9"/>
        <v/>
      </c>
      <c r="T244" s="169">
        <f>IF(J244='Do Not Use'!$L$15,1,0)</f>
        <v>0</v>
      </c>
      <c r="U244" s="169">
        <f>IF(K244='Do Not Use'!$M$14,1,0)</f>
        <v>0</v>
      </c>
      <c r="V244" s="169">
        <f t="shared" si="10"/>
        <v>0</v>
      </c>
      <c r="W244" s="169">
        <f>IF(K244='Do Not Use'!$M$10,1,0)</f>
        <v>0</v>
      </c>
      <c r="X244" s="169">
        <f>IF(K244='Do Not Use'!$M$11,1,0)</f>
        <v>0</v>
      </c>
      <c r="Y244" s="169">
        <f t="shared" si="11"/>
        <v>0</v>
      </c>
      <c r="Z244" s="169">
        <f>IF(K244='Do Not Use'!$M$5,1,0)</f>
        <v>0</v>
      </c>
    </row>
    <row r="245" spans="1:26" x14ac:dyDescent="0.25">
      <c r="A245" s="376"/>
      <c r="B245" s="377"/>
      <c r="C245" s="378"/>
      <c r="D245" s="434"/>
      <c r="E245" s="379"/>
      <c r="F245" s="377"/>
      <c r="G245" s="377"/>
      <c r="H245" s="377"/>
      <c r="I245" s="377"/>
      <c r="J245" s="377"/>
      <c r="K245" s="377"/>
      <c r="L245" s="377"/>
      <c r="M245" s="1" t="e">
        <f>INDEX('Child Enrollment'!$C$2:$C$173,MATCH('BIR Data Entry'!B246,'Child Enrollment'!$B$2:$B$173,0))</f>
        <v>#N/A</v>
      </c>
      <c r="N245" s="1" t="e">
        <f>INDEX('Child Enrollment'!$D$2:$D$173,MATCH('BIR Data Entry'!B245,'Child Enrollment'!$B$2:$B$173,0))</f>
        <v>#N/A</v>
      </c>
      <c r="O245" s="1" t="e">
        <f>INDEX('Child Enrollment'!$E$2:$E$173,MATCH('BIR Data Entry'!B245,'Child Enrollment'!$B$2:$B$173,0))</f>
        <v>#N/A</v>
      </c>
      <c r="P245" s="1" t="e">
        <f>INDEX('Child Enrollment'!$F$2:$F$173,MATCH('BIR Data Entry'!B245,'Child Enrollment'!$B$2:$B$173,0))</f>
        <v>#N/A</v>
      </c>
      <c r="Q245" s="1" t="e">
        <f>INDEX('Child Enrollment'!$G$2:$G$173,MATCH('BIR Data Entry'!B245,'Child Enrollment'!$B$2:$B$173,0))</f>
        <v>#N/A</v>
      </c>
      <c r="R245" s="1" t="e">
        <f>INDEX('Child Enrollment'!$H$2:$H$173,MATCH('BIR Data Entry'!B245,'Child Enrollment'!$B$2:$B$173,0))</f>
        <v>#N/A</v>
      </c>
      <c r="S245" s="343" t="str">
        <f t="shared" si="9"/>
        <v/>
      </c>
      <c r="T245" s="169">
        <f>IF(J245='Do Not Use'!$L$15,1,0)</f>
        <v>0</v>
      </c>
      <c r="U245" s="169">
        <f>IF(K245='Do Not Use'!$M$14,1,0)</f>
        <v>0</v>
      </c>
      <c r="V245" s="169">
        <f t="shared" si="10"/>
        <v>0</v>
      </c>
      <c r="W245" s="169">
        <f>IF(K245='Do Not Use'!$M$10,1,0)</f>
        <v>0</v>
      </c>
      <c r="X245" s="169">
        <f>IF(K245='Do Not Use'!$M$11,1,0)</f>
        <v>0</v>
      </c>
      <c r="Y245" s="169">
        <f t="shared" si="11"/>
        <v>0</v>
      </c>
      <c r="Z245" s="169">
        <f>IF(K245='Do Not Use'!$M$5,1,0)</f>
        <v>0</v>
      </c>
    </row>
    <row r="246" spans="1:26" x14ac:dyDescent="0.25">
      <c r="A246" s="376"/>
      <c r="B246" s="377"/>
      <c r="C246" s="378"/>
      <c r="D246" s="434"/>
      <c r="E246" s="379"/>
      <c r="F246" s="377"/>
      <c r="G246" s="377"/>
      <c r="H246" s="377"/>
      <c r="I246" s="377"/>
      <c r="J246" s="377"/>
      <c r="K246" s="377"/>
      <c r="L246" s="377"/>
      <c r="M246" s="1" t="e">
        <f>INDEX('Child Enrollment'!$C$2:$C$173,MATCH('BIR Data Entry'!B247,'Child Enrollment'!$B$2:$B$173,0))</f>
        <v>#N/A</v>
      </c>
      <c r="N246" s="1" t="e">
        <f>INDEX('Child Enrollment'!$D$2:$D$173,MATCH('BIR Data Entry'!B246,'Child Enrollment'!$B$2:$B$173,0))</f>
        <v>#N/A</v>
      </c>
      <c r="O246" s="1" t="e">
        <f>INDEX('Child Enrollment'!$E$2:$E$173,MATCH('BIR Data Entry'!B246,'Child Enrollment'!$B$2:$B$173,0))</f>
        <v>#N/A</v>
      </c>
      <c r="P246" s="1" t="e">
        <f>INDEX('Child Enrollment'!$F$2:$F$173,MATCH('BIR Data Entry'!B246,'Child Enrollment'!$B$2:$B$173,0))</f>
        <v>#N/A</v>
      </c>
      <c r="Q246" s="1" t="e">
        <f>INDEX('Child Enrollment'!$G$2:$G$173,MATCH('BIR Data Entry'!B246,'Child Enrollment'!$B$2:$B$173,0))</f>
        <v>#N/A</v>
      </c>
      <c r="R246" s="1" t="e">
        <f>INDEX('Child Enrollment'!$H$2:$H$173,MATCH('BIR Data Entry'!B246,'Child Enrollment'!$B$2:$B$173,0))</f>
        <v>#N/A</v>
      </c>
      <c r="S246" s="343" t="str">
        <f t="shared" si="9"/>
        <v/>
      </c>
      <c r="T246" s="169">
        <f>IF(J246='Do Not Use'!$L$15,1,0)</f>
        <v>0</v>
      </c>
      <c r="U246" s="169">
        <f>IF(K246='Do Not Use'!$M$14,1,0)</f>
        <v>0</v>
      </c>
      <c r="V246" s="169">
        <f t="shared" si="10"/>
        <v>0</v>
      </c>
      <c r="W246" s="169">
        <f>IF(K246='Do Not Use'!$M$10,1,0)</f>
        <v>0</v>
      </c>
      <c r="X246" s="169">
        <f>IF(K246='Do Not Use'!$M$11,1,0)</f>
        <v>0</v>
      </c>
      <c r="Y246" s="169">
        <f t="shared" si="11"/>
        <v>0</v>
      </c>
      <c r="Z246" s="169">
        <f>IF(K246='Do Not Use'!$M$5,1,0)</f>
        <v>0</v>
      </c>
    </row>
    <row r="247" spans="1:26" x14ac:dyDescent="0.25">
      <c r="A247" s="376"/>
      <c r="B247" s="377"/>
      <c r="C247" s="378"/>
      <c r="D247" s="434"/>
      <c r="E247" s="379"/>
      <c r="F247" s="377"/>
      <c r="G247" s="377"/>
      <c r="H247" s="377"/>
      <c r="I247" s="377"/>
      <c r="J247" s="377"/>
      <c r="K247" s="377"/>
      <c r="L247" s="377"/>
      <c r="M247" s="1" t="e">
        <f>INDEX('Child Enrollment'!$C$2:$C$173,MATCH('BIR Data Entry'!B248,'Child Enrollment'!$B$2:$B$173,0))</f>
        <v>#N/A</v>
      </c>
      <c r="N247" s="1" t="e">
        <f>INDEX('Child Enrollment'!$D$2:$D$173,MATCH('BIR Data Entry'!B247,'Child Enrollment'!$B$2:$B$173,0))</f>
        <v>#N/A</v>
      </c>
      <c r="O247" s="1" t="e">
        <f>INDEX('Child Enrollment'!$E$2:$E$173,MATCH('BIR Data Entry'!B247,'Child Enrollment'!$B$2:$B$173,0))</f>
        <v>#N/A</v>
      </c>
      <c r="P247" s="1" t="e">
        <f>INDEX('Child Enrollment'!$F$2:$F$173,MATCH('BIR Data Entry'!B247,'Child Enrollment'!$B$2:$B$173,0))</f>
        <v>#N/A</v>
      </c>
      <c r="Q247" s="1" t="e">
        <f>INDEX('Child Enrollment'!$G$2:$G$173,MATCH('BIR Data Entry'!B247,'Child Enrollment'!$B$2:$B$173,0))</f>
        <v>#N/A</v>
      </c>
      <c r="R247" s="1" t="e">
        <f>INDEX('Child Enrollment'!$H$2:$H$173,MATCH('BIR Data Entry'!B247,'Child Enrollment'!$B$2:$B$173,0))</f>
        <v>#N/A</v>
      </c>
      <c r="S247" s="343" t="str">
        <f t="shared" si="9"/>
        <v/>
      </c>
      <c r="T247" s="169">
        <f>IF(J247='Do Not Use'!$L$15,1,0)</f>
        <v>0</v>
      </c>
      <c r="U247" s="169">
        <f>IF(K247='Do Not Use'!$M$14,1,0)</f>
        <v>0</v>
      </c>
      <c r="V247" s="169">
        <f t="shared" si="10"/>
        <v>0</v>
      </c>
      <c r="W247" s="169">
        <f>IF(K247='Do Not Use'!$M$10,1,0)</f>
        <v>0</v>
      </c>
      <c r="X247" s="169">
        <f>IF(K247='Do Not Use'!$M$11,1,0)</f>
        <v>0</v>
      </c>
      <c r="Y247" s="169">
        <f t="shared" si="11"/>
        <v>0</v>
      </c>
      <c r="Z247" s="169">
        <f>IF(K247='Do Not Use'!$M$5,1,0)</f>
        <v>0</v>
      </c>
    </row>
    <row r="248" spans="1:26" x14ac:dyDescent="0.25">
      <c r="A248" s="376"/>
      <c r="B248" s="377"/>
      <c r="C248" s="378"/>
      <c r="D248" s="434"/>
      <c r="E248" s="379"/>
      <c r="F248" s="377"/>
      <c r="G248" s="377"/>
      <c r="H248" s="377"/>
      <c r="I248" s="377"/>
      <c r="J248" s="377"/>
      <c r="K248" s="377"/>
      <c r="L248" s="377"/>
      <c r="M248" s="1" t="e">
        <f>INDEX('Child Enrollment'!$C$2:$C$173,MATCH('BIR Data Entry'!B249,'Child Enrollment'!$B$2:$B$173,0))</f>
        <v>#N/A</v>
      </c>
      <c r="N248" s="1" t="e">
        <f>INDEX('Child Enrollment'!$D$2:$D$173,MATCH('BIR Data Entry'!B248,'Child Enrollment'!$B$2:$B$173,0))</f>
        <v>#N/A</v>
      </c>
      <c r="O248" s="1" t="e">
        <f>INDEX('Child Enrollment'!$E$2:$E$173,MATCH('BIR Data Entry'!B248,'Child Enrollment'!$B$2:$B$173,0))</f>
        <v>#N/A</v>
      </c>
      <c r="P248" s="1" t="e">
        <f>INDEX('Child Enrollment'!$F$2:$F$173,MATCH('BIR Data Entry'!B248,'Child Enrollment'!$B$2:$B$173,0))</f>
        <v>#N/A</v>
      </c>
      <c r="Q248" s="1" t="e">
        <f>INDEX('Child Enrollment'!$G$2:$G$173,MATCH('BIR Data Entry'!B248,'Child Enrollment'!$B$2:$B$173,0))</f>
        <v>#N/A</v>
      </c>
      <c r="R248" s="1" t="e">
        <f>INDEX('Child Enrollment'!$H$2:$H$173,MATCH('BIR Data Entry'!B248,'Child Enrollment'!$B$2:$B$173,0))</f>
        <v>#N/A</v>
      </c>
      <c r="S248" s="343" t="str">
        <f t="shared" si="9"/>
        <v/>
      </c>
      <c r="T248" s="169">
        <f>IF(J248='Do Not Use'!$L$15,1,0)</f>
        <v>0</v>
      </c>
      <c r="U248" s="169">
        <f>IF(K248='Do Not Use'!$M$14,1,0)</f>
        <v>0</v>
      </c>
      <c r="V248" s="169">
        <f t="shared" si="10"/>
        <v>0</v>
      </c>
      <c r="W248" s="169">
        <f>IF(K248='Do Not Use'!$M$10,1,0)</f>
        <v>0</v>
      </c>
      <c r="X248" s="169">
        <f>IF(K248='Do Not Use'!$M$11,1,0)</f>
        <v>0</v>
      </c>
      <c r="Y248" s="169">
        <f t="shared" si="11"/>
        <v>0</v>
      </c>
      <c r="Z248" s="169">
        <f>IF(K248='Do Not Use'!$M$5,1,0)</f>
        <v>0</v>
      </c>
    </row>
    <row r="249" spans="1:26" x14ac:dyDescent="0.25">
      <c r="A249" s="376"/>
      <c r="B249" s="377"/>
      <c r="C249" s="378"/>
      <c r="D249" s="434"/>
      <c r="E249" s="379"/>
      <c r="F249" s="377"/>
      <c r="G249" s="377"/>
      <c r="H249" s="377"/>
      <c r="I249" s="377"/>
      <c r="J249" s="377"/>
      <c r="K249" s="377"/>
      <c r="L249" s="377"/>
      <c r="M249" s="1" t="e">
        <f>INDEX('Child Enrollment'!$C$2:$C$173,MATCH('BIR Data Entry'!B250,'Child Enrollment'!$B$2:$B$173,0))</f>
        <v>#N/A</v>
      </c>
      <c r="N249" s="1" t="e">
        <f>INDEX('Child Enrollment'!$D$2:$D$173,MATCH('BIR Data Entry'!B249,'Child Enrollment'!$B$2:$B$173,0))</f>
        <v>#N/A</v>
      </c>
      <c r="O249" s="1" t="e">
        <f>INDEX('Child Enrollment'!$E$2:$E$173,MATCH('BIR Data Entry'!B249,'Child Enrollment'!$B$2:$B$173,0))</f>
        <v>#N/A</v>
      </c>
      <c r="P249" s="1" t="e">
        <f>INDEX('Child Enrollment'!$F$2:$F$173,MATCH('BIR Data Entry'!B249,'Child Enrollment'!$B$2:$B$173,0))</f>
        <v>#N/A</v>
      </c>
      <c r="Q249" s="1" t="e">
        <f>INDEX('Child Enrollment'!$G$2:$G$173,MATCH('BIR Data Entry'!B249,'Child Enrollment'!$B$2:$B$173,0))</f>
        <v>#N/A</v>
      </c>
      <c r="R249" s="1" t="e">
        <f>INDEX('Child Enrollment'!$H$2:$H$173,MATCH('BIR Data Entry'!B249,'Child Enrollment'!$B$2:$B$173,0))</f>
        <v>#N/A</v>
      </c>
      <c r="S249" s="343" t="str">
        <f t="shared" si="9"/>
        <v/>
      </c>
      <c r="T249" s="169">
        <f>IF(J249='Do Not Use'!$L$15,1,0)</f>
        <v>0</v>
      </c>
      <c r="U249" s="169">
        <f>IF(K249='Do Not Use'!$M$14,1,0)</f>
        <v>0</v>
      </c>
      <c r="V249" s="169">
        <f t="shared" si="10"/>
        <v>0</v>
      </c>
      <c r="W249" s="169">
        <f>IF(K249='Do Not Use'!$M$10,1,0)</f>
        <v>0</v>
      </c>
      <c r="X249" s="169">
        <f>IF(K249='Do Not Use'!$M$11,1,0)</f>
        <v>0</v>
      </c>
      <c r="Y249" s="169">
        <f t="shared" si="11"/>
        <v>0</v>
      </c>
      <c r="Z249" s="169">
        <f>IF(K249='Do Not Use'!$M$5,1,0)</f>
        <v>0</v>
      </c>
    </row>
    <row r="250" spans="1:26" x14ac:dyDescent="0.25">
      <c r="A250" s="376"/>
      <c r="B250" s="377"/>
      <c r="C250" s="378"/>
      <c r="D250" s="434"/>
      <c r="E250" s="379"/>
      <c r="F250" s="377"/>
      <c r="G250" s="377"/>
      <c r="H250" s="377"/>
      <c r="I250" s="377"/>
      <c r="J250" s="377"/>
      <c r="K250" s="377"/>
      <c r="L250" s="377"/>
      <c r="M250" s="1" t="e">
        <f>INDEX('Child Enrollment'!$C$2:$C$173,MATCH('BIR Data Entry'!B251,'Child Enrollment'!$B$2:$B$173,0))</f>
        <v>#N/A</v>
      </c>
      <c r="N250" s="1" t="e">
        <f>INDEX('Child Enrollment'!$D$2:$D$173,MATCH('BIR Data Entry'!B250,'Child Enrollment'!$B$2:$B$173,0))</f>
        <v>#N/A</v>
      </c>
      <c r="O250" s="1" t="e">
        <f>INDEX('Child Enrollment'!$E$2:$E$173,MATCH('BIR Data Entry'!B250,'Child Enrollment'!$B$2:$B$173,0))</f>
        <v>#N/A</v>
      </c>
      <c r="P250" s="1" t="e">
        <f>INDEX('Child Enrollment'!$F$2:$F$173,MATCH('BIR Data Entry'!B250,'Child Enrollment'!$B$2:$B$173,0))</f>
        <v>#N/A</v>
      </c>
      <c r="Q250" s="1" t="e">
        <f>INDEX('Child Enrollment'!$G$2:$G$173,MATCH('BIR Data Entry'!B250,'Child Enrollment'!$B$2:$B$173,0))</f>
        <v>#N/A</v>
      </c>
      <c r="R250" s="1" t="e">
        <f>INDEX('Child Enrollment'!$H$2:$H$173,MATCH('BIR Data Entry'!B250,'Child Enrollment'!$B$2:$B$173,0))</f>
        <v>#N/A</v>
      </c>
      <c r="S250" s="343" t="str">
        <f t="shared" si="9"/>
        <v/>
      </c>
      <c r="T250" s="169">
        <f>IF(J250='Do Not Use'!$L$15,1,0)</f>
        <v>0</v>
      </c>
      <c r="U250" s="169">
        <f>IF(K250='Do Not Use'!$M$14,1,0)</f>
        <v>0</v>
      </c>
      <c r="V250" s="169">
        <f t="shared" si="10"/>
        <v>0</v>
      </c>
      <c r="W250" s="169">
        <f>IF(K250='Do Not Use'!$M$10,1,0)</f>
        <v>0</v>
      </c>
      <c r="X250" s="169">
        <f>IF(K250='Do Not Use'!$M$11,1,0)</f>
        <v>0</v>
      </c>
      <c r="Y250" s="169">
        <f t="shared" si="11"/>
        <v>0</v>
      </c>
      <c r="Z250" s="169">
        <f>IF(K250='Do Not Use'!$M$5,1,0)</f>
        <v>0</v>
      </c>
    </row>
    <row r="251" spans="1:26" x14ac:dyDescent="0.25">
      <c r="A251" s="376"/>
      <c r="B251" s="377"/>
      <c r="C251" s="378"/>
      <c r="D251" s="434"/>
      <c r="E251" s="379"/>
      <c r="F251" s="377"/>
      <c r="G251" s="377"/>
      <c r="H251" s="377"/>
      <c r="I251" s="377"/>
      <c r="J251" s="377"/>
      <c r="K251" s="377"/>
      <c r="L251" s="377"/>
      <c r="M251" s="1" t="e">
        <f>INDEX('Child Enrollment'!$C$2:$C$173,MATCH('BIR Data Entry'!B252,'Child Enrollment'!$B$2:$B$173,0))</f>
        <v>#N/A</v>
      </c>
      <c r="N251" s="1" t="e">
        <f>INDEX('Child Enrollment'!$D$2:$D$173,MATCH('BIR Data Entry'!B251,'Child Enrollment'!$B$2:$B$173,0))</f>
        <v>#N/A</v>
      </c>
      <c r="O251" s="1" t="e">
        <f>INDEX('Child Enrollment'!$E$2:$E$173,MATCH('BIR Data Entry'!B251,'Child Enrollment'!$B$2:$B$173,0))</f>
        <v>#N/A</v>
      </c>
      <c r="P251" s="1" t="e">
        <f>INDEX('Child Enrollment'!$F$2:$F$173,MATCH('BIR Data Entry'!B251,'Child Enrollment'!$B$2:$B$173,0))</f>
        <v>#N/A</v>
      </c>
      <c r="Q251" s="1" t="e">
        <f>INDEX('Child Enrollment'!$G$2:$G$173,MATCH('BIR Data Entry'!B251,'Child Enrollment'!$B$2:$B$173,0))</f>
        <v>#N/A</v>
      </c>
      <c r="R251" s="1" t="e">
        <f>INDEX('Child Enrollment'!$H$2:$H$173,MATCH('BIR Data Entry'!B251,'Child Enrollment'!$B$2:$B$173,0))</f>
        <v>#N/A</v>
      </c>
      <c r="S251" s="343" t="str">
        <f t="shared" si="9"/>
        <v/>
      </c>
      <c r="T251" s="169">
        <f>IF(J251='Do Not Use'!$L$15,1,0)</f>
        <v>0</v>
      </c>
      <c r="U251" s="169">
        <f>IF(K251='Do Not Use'!$M$14,1,0)</f>
        <v>0</v>
      </c>
      <c r="V251" s="169">
        <f t="shared" si="10"/>
        <v>0</v>
      </c>
      <c r="W251" s="169">
        <f>IF(K251='Do Not Use'!$M$10,1,0)</f>
        <v>0</v>
      </c>
      <c r="X251" s="169">
        <f>IF(K251='Do Not Use'!$M$11,1,0)</f>
        <v>0</v>
      </c>
      <c r="Y251" s="169">
        <f t="shared" si="11"/>
        <v>0</v>
      </c>
      <c r="Z251" s="169">
        <f>IF(K251='Do Not Use'!$M$5,1,0)</f>
        <v>0</v>
      </c>
    </row>
    <row r="252" spans="1:26" x14ac:dyDescent="0.25">
      <c r="A252" s="376"/>
      <c r="B252" s="377"/>
      <c r="C252" s="378"/>
      <c r="D252" s="434"/>
      <c r="E252" s="379"/>
      <c r="F252" s="377"/>
      <c r="G252" s="377"/>
      <c r="H252" s="377"/>
      <c r="I252" s="377"/>
      <c r="J252" s="377"/>
      <c r="K252" s="377"/>
      <c r="L252" s="377"/>
      <c r="M252" s="1" t="e">
        <f>INDEX('Child Enrollment'!$C$2:$C$173,MATCH('BIR Data Entry'!B253,'Child Enrollment'!$B$2:$B$173,0))</f>
        <v>#N/A</v>
      </c>
      <c r="N252" s="1" t="e">
        <f>INDEX('Child Enrollment'!$D$2:$D$173,MATCH('BIR Data Entry'!B252,'Child Enrollment'!$B$2:$B$173,0))</f>
        <v>#N/A</v>
      </c>
      <c r="O252" s="1" t="e">
        <f>INDEX('Child Enrollment'!$E$2:$E$173,MATCH('BIR Data Entry'!B252,'Child Enrollment'!$B$2:$B$173,0))</f>
        <v>#N/A</v>
      </c>
      <c r="P252" s="1" t="e">
        <f>INDEX('Child Enrollment'!$F$2:$F$173,MATCH('BIR Data Entry'!B252,'Child Enrollment'!$B$2:$B$173,0))</f>
        <v>#N/A</v>
      </c>
      <c r="Q252" s="1" t="e">
        <f>INDEX('Child Enrollment'!$G$2:$G$173,MATCH('BIR Data Entry'!B252,'Child Enrollment'!$B$2:$B$173,0))</f>
        <v>#N/A</v>
      </c>
      <c r="R252" s="1" t="e">
        <f>INDEX('Child Enrollment'!$H$2:$H$173,MATCH('BIR Data Entry'!B252,'Child Enrollment'!$B$2:$B$173,0))</f>
        <v>#N/A</v>
      </c>
      <c r="S252" s="343" t="str">
        <f t="shared" si="9"/>
        <v/>
      </c>
      <c r="T252" s="169">
        <f>IF(J252='Do Not Use'!$L$15,1,0)</f>
        <v>0</v>
      </c>
      <c r="U252" s="169">
        <f>IF(K252='Do Not Use'!$M$14,1,0)</f>
        <v>0</v>
      </c>
      <c r="V252" s="169">
        <f t="shared" si="10"/>
        <v>0</v>
      </c>
      <c r="W252" s="169">
        <f>IF(K252='Do Not Use'!$M$10,1,0)</f>
        <v>0</v>
      </c>
      <c r="X252" s="169">
        <f>IF(K252='Do Not Use'!$M$11,1,0)</f>
        <v>0</v>
      </c>
      <c r="Y252" s="169">
        <f t="shared" si="11"/>
        <v>0</v>
      </c>
      <c r="Z252" s="169">
        <f>IF(K252='Do Not Use'!$M$5,1,0)</f>
        <v>0</v>
      </c>
    </row>
    <row r="253" spans="1:26" x14ac:dyDescent="0.25">
      <c r="A253" s="376"/>
      <c r="B253" s="377"/>
      <c r="C253" s="378"/>
      <c r="D253" s="434"/>
      <c r="E253" s="379"/>
      <c r="F253" s="377"/>
      <c r="G253" s="377"/>
      <c r="H253" s="377"/>
      <c r="I253" s="377"/>
      <c r="J253" s="377"/>
      <c r="K253" s="377"/>
      <c r="L253" s="377"/>
      <c r="M253" s="1" t="e">
        <f>INDEX('Child Enrollment'!$C$2:$C$173,MATCH('BIR Data Entry'!B254,'Child Enrollment'!$B$2:$B$173,0))</f>
        <v>#N/A</v>
      </c>
      <c r="N253" s="1" t="e">
        <f>INDEX('Child Enrollment'!$D$2:$D$173,MATCH('BIR Data Entry'!B253,'Child Enrollment'!$B$2:$B$173,0))</f>
        <v>#N/A</v>
      </c>
      <c r="O253" s="1" t="e">
        <f>INDEX('Child Enrollment'!$E$2:$E$173,MATCH('BIR Data Entry'!B253,'Child Enrollment'!$B$2:$B$173,0))</f>
        <v>#N/A</v>
      </c>
      <c r="P253" s="1" t="e">
        <f>INDEX('Child Enrollment'!$F$2:$F$173,MATCH('BIR Data Entry'!B253,'Child Enrollment'!$B$2:$B$173,0))</f>
        <v>#N/A</v>
      </c>
      <c r="Q253" s="1" t="e">
        <f>INDEX('Child Enrollment'!$G$2:$G$173,MATCH('BIR Data Entry'!B253,'Child Enrollment'!$B$2:$B$173,0))</f>
        <v>#N/A</v>
      </c>
      <c r="R253" s="1" t="e">
        <f>INDEX('Child Enrollment'!$H$2:$H$173,MATCH('BIR Data Entry'!B253,'Child Enrollment'!$B$2:$B$173,0))</f>
        <v>#N/A</v>
      </c>
      <c r="S253" s="343" t="str">
        <f t="shared" si="9"/>
        <v/>
      </c>
      <c r="T253" s="169">
        <f>IF(J253='Do Not Use'!$L$15,1,0)</f>
        <v>0</v>
      </c>
      <c r="U253" s="169">
        <f>IF(K253='Do Not Use'!$M$14,1,0)</f>
        <v>0</v>
      </c>
      <c r="V253" s="169">
        <f t="shared" si="10"/>
        <v>0</v>
      </c>
      <c r="W253" s="169">
        <f>IF(K253='Do Not Use'!$M$10,1,0)</f>
        <v>0</v>
      </c>
      <c r="X253" s="169">
        <f>IF(K253='Do Not Use'!$M$11,1,0)</f>
        <v>0</v>
      </c>
      <c r="Y253" s="169">
        <f t="shared" si="11"/>
        <v>0</v>
      </c>
      <c r="Z253" s="169">
        <f>IF(K253='Do Not Use'!$M$5,1,0)</f>
        <v>0</v>
      </c>
    </row>
    <row r="254" spans="1:26" x14ac:dyDescent="0.25">
      <c r="A254" s="376"/>
      <c r="B254" s="377"/>
      <c r="C254" s="378"/>
      <c r="D254" s="434"/>
      <c r="E254" s="379"/>
      <c r="F254" s="377"/>
      <c r="G254" s="377"/>
      <c r="H254" s="377"/>
      <c r="I254" s="377"/>
      <c r="J254" s="377"/>
      <c r="K254" s="377"/>
      <c r="L254" s="377"/>
      <c r="M254" s="1" t="e">
        <f>INDEX('Child Enrollment'!$C$2:$C$173,MATCH('BIR Data Entry'!B255,'Child Enrollment'!$B$2:$B$173,0))</f>
        <v>#N/A</v>
      </c>
      <c r="N254" s="1" t="e">
        <f>INDEX('Child Enrollment'!$D$2:$D$173,MATCH('BIR Data Entry'!B254,'Child Enrollment'!$B$2:$B$173,0))</f>
        <v>#N/A</v>
      </c>
      <c r="O254" s="1" t="e">
        <f>INDEX('Child Enrollment'!$E$2:$E$173,MATCH('BIR Data Entry'!B254,'Child Enrollment'!$B$2:$B$173,0))</f>
        <v>#N/A</v>
      </c>
      <c r="P254" s="1" t="e">
        <f>INDEX('Child Enrollment'!$F$2:$F$173,MATCH('BIR Data Entry'!B254,'Child Enrollment'!$B$2:$B$173,0))</f>
        <v>#N/A</v>
      </c>
      <c r="Q254" s="1" t="e">
        <f>INDEX('Child Enrollment'!$G$2:$G$173,MATCH('BIR Data Entry'!B254,'Child Enrollment'!$B$2:$B$173,0))</f>
        <v>#N/A</v>
      </c>
      <c r="R254" s="1" t="e">
        <f>INDEX('Child Enrollment'!$H$2:$H$173,MATCH('BIR Data Entry'!B254,'Child Enrollment'!$B$2:$B$173,0))</f>
        <v>#N/A</v>
      </c>
      <c r="S254" s="343" t="str">
        <f t="shared" si="9"/>
        <v/>
      </c>
      <c r="T254" s="169">
        <f>IF(J254='Do Not Use'!$L$15,1,0)</f>
        <v>0</v>
      </c>
      <c r="U254" s="169">
        <f>IF(K254='Do Not Use'!$M$14,1,0)</f>
        <v>0</v>
      </c>
      <c r="V254" s="169">
        <f t="shared" si="10"/>
        <v>0</v>
      </c>
      <c r="W254" s="169">
        <f>IF(K254='Do Not Use'!$M$10,1,0)</f>
        <v>0</v>
      </c>
      <c r="X254" s="169">
        <f>IF(K254='Do Not Use'!$M$11,1,0)</f>
        <v>0</v>
      </c>
      <c r="Y254" s="169">
        <f t="shared" si="11"/>
        <v>0</v>
      </c>
      <c r="Z254" s="169">
        <f>IF(K254='Do Not Use'!$M$5,1,0)</f>
        <v>0</v>
      </c>
    </row>
    <row r="255" spans="1:26" x14ac:dyDescent="0.25">
      <c r="A255" s="376"/>
      <c r="B255" s="377"/>
      <c r="C255" s="378"/>
      <c r="D255" s="434"/>
      <c r="E255" s="379"/>
      <c r="F255" s="377"/>
      <c r="G255" s="377"/>
      <c r="H255" s="377"/>
      <c r="I255" s="377"/>
      <c r="J255" s="377"/>
      <c r="K255" s="377"/>
      <c r="L255" s="377"/>
      <c r="M255" s="1" t="e">
        <f>INDEX('Child Enrollment'!$C$2:$C$173,MATCH('BIR Data Entry'!B256,'Child Enrollment'!$B$2:$B$173,0))</f>
        <v>#N/A</v>
      </c>
      <c r="N255" s="1" t="e">
        <f>INDEX('Child Enrollment'!$D$2:$D$173,MATCH('BIR Data Entry'!B255,'Child Enrollment'!$B$2:$B$173,0))</f>
        <v>#N/A</v>
      </c>
      <c r="O255" s="1" t="e">
        <f>INDEX('Child Enrollment'!$E$2:$E$173,MATCH('BIR Data Entry'!B255,'Child Enrollment'!$B$2:$B$173,0))</f>
        <v>#N/A</v>
      </c>
      <c r="P255" s="1" t="e">
        <f>INDEX('Child Enrollment'!$F$2:$F$173,MATCH('BIR Data Entry'!B255,'Child Enrollment'!$B$2:$B$173,0))</f>
        <v>#N/A</v>
      </c>
      <c r="Q255" s="1" t="e">
        <f>INDEX('Child Enrollment'!$G$2:$G$173,MATCH('BIR Data Entry'!B255,'Child Enrollment'!$B$2:$B$173,0))</f>
        <v>#N/A</v>
      </c>
      <c r="R255" s="1" t="e">
        <f>INDEX('Child Enrollment'!$H$2:$H$173,MATCH('BIR Data Entry'!B255,'Child Enrollment'!$B$2:$B$173,0))</f>
        <v>#N/A</v>
      </c>
      <c r="S255" s="343" t="str">
        <f t="shared" si="9"/>
        <v/>
      </c>
      <c r="T255" s="169">
        <f>IF(J255='Do Not Use'!$L$15,1,0)</f>
        <v>0</v>
      </c>
      <c r="U255" s="169">
        <f>IF(K255='Do Not Use'!$M$14,1,0)</f>
        <v>0</v>
      </c>
      <c r="V255" s="169">
        <f t="shared" si="10"/>
        <v>0</v>
      </c>
      <c r="W255" s="169">
        <f>IF(K255='Do Not Use'!$M$10,1,0)</f>
        <v>0</v>
      </c>
      <c r="X255" s="169">
        <f>IF(K255='Do Not Use'!$M$11,1,0)</f>
        <v>0</v>
      </c>
      <c r="Y255" s="169">
        <f t="shared" si="11"/>
        <v>0</v>
      </c>
      <c r="Z255" s="169">
        <f>IF(K255='Do Not Use'!$M$5,1,0)</f>
        <v>0</v>
      </c>
    </row>
    <row r="256" spans="1:26" x14ac:dyDescent="0.25">
      <c r="A256" s="376"/>
      <c r="B256" s="377"/>
      <c r="C256" s="378"/>
      <c r="D256" s="434"/>
      <c r="E256" s="379"/>
      <c r="F256" s="377"/>
      <c r="G256" s="377"/>
      <c r="H256" s="377"/>
      <c r="I256" s="377"/>
      <c r="J256" s="377"/>
      <c r="K256" s="377"/>
      <c r="L256" s="377"/>
      <c r="M256" s="1" t="e">
        <f>INDEX('Child Enrollment'!$C$2:$C$173,MATCH('BIR Data Entry'!B257,'Child Enrollment'!$B$2:$B$173,0))</f>
        <v>#N/A</v>
      </c>
      <c r="N256" s="1" t="e">
        <f>INDEX('Child Enrollment'!$D$2:$D$173,MATCH('BIR Data Entry'!B256,'Child Enrollment'!$B$2:$B$173,0))</f>
        <v>#N/A</v>
      </c>
      <c r="O256" s="1" t="e">
        <f>INDEX('Child Enrollment'!$E$2:$E$173,MATCH('BIR Data Entry'!B256,'Child Enrollment'!$B$2:$B$173,0))</f>
        <v>#N/A</v>
      </c>
      <c r="P256" s="1" t="e">
        <f>INDEX('Child Enrollment'!$F$2:$F$173,MATCH('BIR Data Entry'!B256,'Child Enrollment'!$B$2:$B$173,0))</f>
        <v>#N/A</v>
      </c>
      <c r="Q256" s="1" t="e">
        <f>INDEX('Child Enrollment'!$G$2:$G$173,MATCH('BIR Data Entry'!B256,'Child Enrollment'!$B$2:$B$173,0))</f>
        <v>#N/A</v>
      </c>
      <c r="R256" s="1" t="e">
        <f>INDEX('Child Enrollment'!$H$2:$H$173,MATCH('BIR Data Entry'!B256,'Child Enrollment'!$B$2:$B$173,0))</f>
        <v>#N/A</v>
      </c>
      <c r="S256" s="343" t="str">
        <f t="shared" si="9"/>
        <v/>
      </c>
      <c r="T256" s="169">
        <f>IF(J256='Do Not Use'!$L$15,1,0)</f>
        <v>0</v>
      </c>
      <c r="U256" s="169">
        <f>IF(K256='Do Not Use'!$M$14,1,0)</f>
        <v>0</v>
      </c>
      <c r="V256" s="169">
        <f t="shared" si="10"/>
        <v>0</v>
      </c>
      <c r="W256" s="169">
        <f>IF(K256='Do Not Use'!$M$10,1,0)</f>
        <v>0</v>
      </c>
      <c r="X256" s="169">
        <f>IF(K256='Do Not Use'!$M$11,1,0)</f>
        <v>0</v>
      </c>
      <c r="Y256" s="169">
        <f t="shared" si="11"/>
        <v>0</v>
      </c>
      <c r="Z256" s="169">
        <f>IF(K256='Do Not Use'!$M$5,1,0)</f>
        <v>0</v>
      </c>
    </row>
    <row r="257" spans="1:26" x14ac:dyDescent="0.25">
      <c r="A257" s="376"/>
      <c r="B257" s="377"/>
      <c r="C257" s="378"/>
      <c r="D257" s="434"/>
      <c r="E257" s="379"/>
      <c r="F257" s="377"/>
      <c r="G257" s="377"/>
      <c r="H257" s="377"/>
      <c r="I257" s="377"/>
      <c r="J257" s="377"/>
      <c r="K257" s="377"/>
      <c r="L257" s="377"/>
      <c r="M257" s="1" t="e">
        <f>INDEX('Child Enrollment'!$C$2:$C$173,MATCH('BIR Data Entry'!B258,'Child Enrollment'!$B$2:$B$173,0))</f>
        <v>#N/A</v>
      </c>
      <c r="N257" s="1" t="e">
        <f>INDEX('Child Enrollment'!$D$2:$D$173,MATCH('BIR Data Entry'!B257,'Child Enrollment'!$B$2:$B$173,0))</f>
        <v>#N/A</v>
      </c>
      <c r="O257" s="1" t="e">
        <f>INDEX('Child Enrollment'!$E$2:$E$173,MATCH('BIR Data Entry'!B257,'Child Enrollment'!$B$2:$B$173,0))</f>
        <v>#N/A</v>
      </c>
      <c r="P257" s="1" t="e">
        <f>INDEX('Child Enrollment'!$F$2:$F$173,MATCH('BIR Data Entry'!B257,'Child Enrollment'!$B$2:$B$173,0))</f>
        <v>#N/A</v>
      </c>
      <c r="Q257" s="1" t="e">
        <f>INDEX('Child Enrollment'!$G$2:$G$173,MATCH('BIR Data Entry'!B257,'Child Enrollment'!$B$2:$B$173,0))</f>
        <v>#N/A</v>
      </c>
      <c r="R257" s="1" t="e">
        <f>INDEX('Child Enrollment'!$H$2:$H$173,MATCH('BIR Data Entry'!B257,'Child Enrollment'!$B$2:$B$173,0))</f>
        <v>#N/A</v>
      </c>
      <c r="S257" s="343" t="str">
        <f t="shared" si="9"/>
        <v/>
      </c>
      <c r="T257" s="169">
        <f>IF(J257='Do Not Use'!$L$15,1,0)</f>
        <v>0</v>
      </c>
      <c r="U257" s="169">
        <f>IF(K257='Do Not Use'!$M$14,1,0)</f>
        <v>0</v>
      </c>
      <c r="V257" s="169">
        <f t="shared" si="10"/>
        <v>0</v>
      </c>
      <c r="W257" s="169">
        <f>IF(K257='Do Not Use'!$M$10,1,0)</f>
        <v>0</v>
      </c>
      <c r="X257" s="169">
        <f>IF(K257='Do Not Use'!$M$11,1,0)</f>
        <v>0</v>
      </c>
      <c r="Y257" s="169">
        <f t="shared" si="11"/>
        <v>0</v>
      </c>
      <c r="Z257" s="169">
        <f>IF(K257='Do Not Use'!$M$5,1,0)</f>
        <v>0</v>
      </c>
    </row>
    <row r="258" spans="1:26" x14ac:dyDescent="0.25">
      <c r="A258" s="376"/>
      <c r="B258" s="377"/>
      <c r="C258" s="378"/>
      <c r="D258" s="434"/>
      <c r="E258" s="379"/>
      <c r="F258" s="377"/>
      <c r="G258" s="377"/>
      <c r="H258" s="377"/>
      <c r="I258" s="377"/>
      <c r="J258" s="377"/>
      <c r="K258" s="377"/>
      <c r="L258" s="377"/>
      <c r="M258" s="1" t="e">
        <f>INDEX('Child Enrollment'!$C$2:$C$173,MATCH('BIR Data Entry'!B259,'Child Enrollment'!$B$2:$B$173,0))</f>
        <v>#N/A</v>
      </c>
      <c r="N258" s="1" t="e">
        <f>INDEX('Child Enrollment'!$D$2:$D$173,MATCH('BIR Data Entry'!B258,'Child Enrollment'!$B$2:$B$173,0))</f>
        <v>#N/A</v>
      </c>
      <c r="O258" s="1" t="e">
        <f>INDEX('Child Enrollment'!$E$2:$E$173,MATCH('BIR Data Entry'!B258,'Child Enrollment'!$B$2:$B$173,0))</f>
        <v>#N/A</v>
      </c>
      <c r="P258" s="1" t="e">
        <f>INDEX('Child Enrollment'!$F$2:$F$173,MATCH('BIR Data Entry'!B258,'Child Enrollment'!$B$2:$B$173,0))</f>
        <v>#N/A</v>
      </c>
      <c r="Q258" s="1" t="e">
        <f>INDEX('Child Enrollment'!$G$2:$G$173,MATCH('BIR Data Entry'!B258,'Child Enrollment'!$B$2:$B$173,0))</f>
        <v>#N/A</v>
      </c>
      <c r="R258" s="1" t="e">
        <f>INDEX('Child Enrollment'!$H$2:$H$173,MATCH('BIR Data Entry'!B258,'Child Enrollment'!$B$2:$B$173,0))</f>
        <v>#N/A</v>
      </c>
      <c r="S258" s="343" t="str">
        <f t="shared" si="9"/>
        <v/>
      </c>
      <c r="T258" s="169">
        <f>IF(J258='Do Not Use'!$L$15,1,0)</f>
        <v>0</v>
      </c>
      <c r="U258" s="169">
        <f>IF(K258='Do Not Use'!$M$14,1,0)</f>
        <v>0</v>
      </c>
      <c r="V258" s="169">
        <f t="shared" si="10"/>
        <v>0</v>
      </c>
      <c r="W258" s="169">
        <f>IF(K258='Do Not Use'!$M$10,1,0)</f>
        <v>0</v>
      </c>
      <c r="X258" s="169">
        <f>IF(K258='Do Not Use'!$M$11,1,0)</f>
        <v>0</v>
      </c>
      <c r="Y258" s="169">
        <f t="shared" si="11"/>
        <v>0</v>
      </c>
      <c r="Z258" s="169">
        <f>IF(K258='Do Not Use'!$M$5,1,0)</f>
        <v>0</v>
      </c>
    </row>
    <row r="259" spans="1:26" x14ac:dyDescent="0.25">
      <c r="A259" s="376"/>
      <c r="B259" s="377"/>
      <c r="C259" s="378"/>
      <c r="D259" s="434"/>
      <c r="E259" s="379"/>
      <c r="F259" s="377"/>
      <c r="G259" s="377"/>
      <c r="H259" s="377"/>
      <c r="I259" s="377"/>
      <c r="J259" s="377"/>
      <c r="K259" s="377"/>
      <c r="L259" s="377"/>
      <c r="M259" s="1" t="e">
        <f>INDEX('Child Enrollment'!$C$2:$C$173,MATCH('BIR Data Entry'!B260,'Child Enrollment'!$B$2:$B$173,0))</f>
        <v>#N/A</v>
      </c>
      <c r="N259" s="1" t="e">
        <f>INDEX('Child Enrollment'!$D$2:$D$173,MATCH('BIR Data Entry'!B259,'Child Enrollment'!$B$2:$B$173,0))</f>
        <v>#N/A</v>
      </c>
      <c r="O259" s="1" t="e">
        <f>INDEX('Child Enrollment'!$E$2:$E$173,MATCH('BIR Data Entry'!B259,'Child Enrollment'!$B$2:$B$173,0))</f>
        <v>#N/A</v>
      </c>
      <c r="P259" s="1" t="e">
        <f>INDEX('Child Enrollment'!$F$2:$F$173,MATCH('BIR Data Entry'!B259,'Child Enrollment'!$B$2:$B$173,0))</f>
        <v>#N/A</v>
      </c>
      <c r="Q259" s="1" t="e">
        <f>INDEX('Child Enrollment'!$G$2:$G$173,MATCH('BIR Data Entry'!B259,'Child Enrollment'!$B$2:$B$173,0))</f>
        <v>#N/A</v>
      </c>
      <c r="R259" s="1" t="e">
        <f>INDEX('Child Enrollment'!$H$2:$H$173,MATCH('BIR Data Entry'!B259,'Child Enrollment'!$B$2:$B$173,0))</f>
        <v>#N/A</v>
      </c>
      <c r="S259" s="343" t="str">
        <f t="shared" ref="S259:S322" si="12">IF(E259&gt;0,MROUND(E259,"0:30"),"")</f>
        <v/>
      </c>
      <c r="T259" s="169">
        <f>IF(J259='Do Not Use'!$L$15,1,0)</f>
        <v>0</v>
      </c>
      <c r="U259" s="169">
        <f>IF(K259='Do Not Use'!$M$14,1,0)</f>
        <v>0</v>
      </c>
      <c r="V259" s="169">
        <f t="shared" ref="V259:V322" si="13">SUM(T259:U259)</f>
        <v>0</v>
      </c>
      <c r="W259" s="169">
        <f>IF(K259='Do Not Use'!$M$10,1,0)</f>
        <v>0</v>
      </c>
      <c r="X259" s="169">
        <f>IF(K259='Do Not Use'!$M$11,1,0)</f>
        <v>0</v>
      </c>
      <c r="Y259" s="169">
        <f t="shared" ref="Y259:Y322" si="14">SUM(W259:X259)</f>
        <v>0</v>
      </c>
      <c r="Z259" s="169">
        <f>IF(K259='Do Not Use'!$M$5,1,0)</f>
        <v>0</v>
      </c>
    </row>
    <row r="260" spans="1:26" x14ac:dyDescent="0.25">
      <c r="A260" s="376"/>
      <c r="B260" s="377"/>
      <c r="C260" s="378"/>
      <c r="D260" s="434"/>
      <c r="E260" s="379"/>
      <c r="F260" s="377"/>
      <c r="G260" s="377"/>
      <c r="H260" s="377"/>
      <c r="I260" s="377"/>
      <c r="J260" s="377"/>
      <c r="K260" s="377"/>
      <c r="L260" s="377"/>
      <c r="M260" s="1" t="e">
        <f>INDEX('Child Enrollment'!$C$2:$C$173,MATCH('BIR Data Entry'!B261,'Child Enrollment'!$B$2:$B$173,0))</f>
        <v>#N/A</v>
      </c>
      <c r="N260" s="1" t="e">
        <f>INDEX('Child Enrollment'!$D$2:$D$173,MATCH('BIR Data Entry'!B260,'Child Enrollment'!$B$2:$B$173,0))</f>
        <v>#N/A</v>
      </c>
      <c r="O260" s="1" t="e">
        <f>INDEX('Child Enrollment'!$E$2:$E$173,MATCH('BIR Data Entry'!B260,'Child Enrollment'!$B$2:$B$173,0))</f>
        <v>#N/A</v>
      </c>
      <c r="P260" s="1" t="e">
        <f>INDEX('Child Enrollment'!$F$2:$F$173,MATCH('BIR Data Entry'!B260,'Child Enrollment'!$B$2:$B$173,0))</f>
        <v>#N/A</v>
      </c>
      <c r="Q260" s="1" t="e">
        <f>INDEX('Child Enrollment'!$G$2:$G$173,MATCH('BIR Data Entry'!B260,'Child Enrollment'!$B$2:$B$173,0))</f>
        <v>#N/A</v>
      </c>
      <c r="R260" s="1" t="e">
        <f>INDEX('Child Enrollment'!$H$2:$H$173,MATCH('BIR Data Entry'!B260,'Child Enrollment'!$B$2:$B$173,0))</f>
        <v>#N/A</v>
      </c>
      <c r="S260" s="343" t="str">
        <f t="shared" si="12"/>
        <v/>
      </c>
      <c r="T260" s="169">
        <f>IF(J260='Do Not Use'!$L$15,1,0)</f>
        <v>0</v>
      </c>
      <c r="U260" s="169">
        <f>IF(K260='Do Not Use'!$M$14,1,0)</f>
        <v>0</v>
      </c>
      <c r="V260" s="169">
        <f t="shared" si="13"/>
        <v>0</v>
      </c>
      <c r="W260" s="169">
        <f>IF(K260='Do Not Use'!$M$10,1,0)</f>
        <v>0</v>
      </c>
      <c r="X260" s="169">
        <f>IF(K260='Do Not Use'!$M$11,1,0)</f>
        <v>0</v>
      </c>
      <c r="Y260" s="169">
        <f t="shared" si="14"/>
        <v>0</v>
      </c>
      <c r="Z260" s="169">
        <f>IF(K260='Do Not Use'!$M$5,1,0)</f>
        <v>0</v>
      </c>
    </row>
    <row r="261" spans="1:26" x14ac:dyDescent="0.25">
      <c r="A261" s="376"/>
      <c r="B261" s="377"/>
      <c r="C261" s="378"/>
      <c r="D261" s="434"/>
      <c r="E261" s="379"/>
      <c r="F261" s="377"/>
      <c r="G261" s="377"/>
      <c r="H261" s="377"/>
      <c r="I261" s="377"/>
      <c r="J261" s="377"/>
      <c r="K261" s="377"/>
      <c r="L261" s="377"/>
      <c r="M261" s="1" t="e">
        <f>INDEX('Child Enrollment'!$C$2:$C$173,MATCH('BIR Data Entry'!B262,'Child Enrollment'!$B$2:$B$173,0))</f>
        <v>#N/A</v>
      </c>
      <c r="N261" s="1" t="e">
        <f>INDEX('Child Enrollment'!$D$2:$D$173,MATCH('BIR Data Entry'!B261,'Child Enrollment'!$B$2:$B$173,0))</f>
        <v>#N/A</v>
      </c>
      <c r="O261" s="1" t="e">
        <f>INDEX('Child Enrollment'!$E$2:$E$173,MATCH('BIR Data Entry'!B261,'Child Enrollment'!$B$2:$B$173,0))</f>
        <v>#N/A</v>
      </c>
      <c r="P261" s="1" t="e">
        <f>INDEX('Child Enrollment'!$F$2:$F$173,MATCH('BIR Data Entry'!B261,'Child Enrollment'!$B$2:$B$173,0))</f>
        <v>#N/A</v>
      </c>
      <c r="Q261" s="1" t="e">
        <f>INDEX('Child Enrollment'!$G$2:$G$173,MATCH('BIR Data Entry'!B261,'Child Enrollment'!$B$2:$B$173,0))</f>
        <v>#N/A</v>
      </c>
      <c r="R261" s="1" t="e">
        <f>INDEX('Child Enrollment'!$H$2:$H$173,MATCH('BIR Data Entry'!B261,'Child Enrollment'!$B$2:$B$173,0))</f>
        <v>#N/A</v>
      </c>
      <c r="S261" s="343" t="str">
        <f t="shared" si="12"/>
        <v/>
      </c>
      <c r="T261" s="169">
        <f>IF(J261='Do Not Use'!$L$15,1,0)</f>
        <v>0</v>
      </c>
      <c r="U261" s="169">
        <f>IF(K261='Do Not Use'!$M$14,1,0)</f>
        <v>0</v>
      </c>
      <c r="V261" s="169">
        <f t="shared" si="13"/>
        <v>0</v>
      </c>
      <c r="W261" s="169">
        <f>IF(K261='Do Not Use'!$M$10,1,0)</f>
        <v>0</v>
      </c>
      <c r="X261" s="169">
        <f>IF(K261='Do Not Use'!$M$11,1,0)</f>
        <v>0</v>
      </c>
      <c r="Y261" s="169">
        <f t="shared" si="14"/>
        <v>0</v>
      </c>
      <c r="Z261" s="169">
        <f>IF(K261='Do Not Use'!$M$5,1,0)</f>
        <v>0</v>
      </c>
    </row>
    <row r="262" spans="1:26" x14ac:dyDescent="0.25">
      <c r="A262" s="376"/>
      <c r="B262" s="377"/>
      <c r="C262" s="378"/>
      <c r="D262" s="434"/>
      <c r="E262" s="379"/>
      <c r="F262" s="377"/>
      <c r="G262" s="377"/>
      <c r="H262" s="377"/>
      <c r="I262" s="377"/>
      <c r="J262" s="377"/>
      <c r="K262" s="377"/>
      <c r="L262" s="377"/>
      <c r="M262" s="1" t="e">
        <f>INDEX('Child Enrollment'!$C$2:$C$173,MATCH('BIR Data Entry'!B263,'Child Enrollment'!$B$2:$B$173,0))</f>
        <v>#N/A</v>
      </c>
      <c r="N262" s="1" t="e">
        <f>INDEX('Child Enrollment'!$D$2:$D$173,MATCH('BIR Data Entry'!B262,'Child Enrollment'!$B$2:$B$173,0))</f>
        <v>#N/A</v>
      </c>
      <c r="O262" s="1" t="e">
        <f>INDEX('Child Enrollment'!$E$2:$E$173,MATCH('BIR Data Entry'!B262,'Child Enrollment'!$B$2:$B$173,0))</f>
        <v>#N/A</v>
      </c>
      <c r="P262" s="1" t="e">
        <f>INDEX('Child Enrollment'!$F$2:$F$173,MATCH('BIR Data Entry'!B262,'Child Enrollment'!$B$2:$B$173,0))</f>
        <v>#N/A</v>
      </c>
      <c r="Q262" s="1" t="e">
        <f>INDEX('Child Enrollment'!$G$2:$G$173,MATCH('BIR Data Entry'!B262,'Child Enrollment'!$B$2:$B$173,0))</f>
        <v>#N/A</v>
      </c>
      <c r="R262" s="1" t="e">
        <f>INDEX('Child Enrollment'!$H$2:$H$173,MATCH('BIR Data Entry'!B262,'Child Enrollment'!$B$2:$B$173,0))</f>
        <v>#N/A</v>
      </c>
      <c r="S262" s="343" t="str">
        <f t="shared" si="12"/>
        <v/>
      </c>
      <c r="T262" s="169">
        <f>IF(J262='Do Not Use'!$L$15,1,0)</f>
        <v>0</v>
      </c>
      <c r="U262" s="169">
        <f>IF(K262='Do Not Use'!$M$14,1,0)</f>
        <v>0</v>
      </c>
      <c r="V262" s="169">
        <f t="shared" si="13"/>
        <v>0</v>
      </c>
      <c r="W262" s="169">
        <f>IF(K262='Do Not Use'!$M$10,1,0)</f>
        <v>0</v>
      </c>
      <c r="X262" s="169">
        <f>IF(K262='Do Not Use'!$M$11,1,0)</f>
        <v>0</v>
      </c>
      <c r="Y262" s="169">
        <f t="shared" si="14"/>
        <v>0</v>
      </c>
      <c r="Z262" s="169">
        <f>IF(K262='Do Not Use'!$M$5,1,0)</f>
        <v>0</v>
      </c>
    </row>
    <row r="263" spans="1:26" x14ac:dyDescent="0.25">
      <c r="A263" s="376"/>
      <c r="B263" s="377"/>
      <c r="C263" s="378"/>
      <c r="D263" s="434"/>
      <c r="E263" s="379"/>
      <c r="F263" s="377"/>
      <c r="G263" s="377"/>
      <c r="H263" s="377"/>
      <c r="I263" s="377"/>
      <c r="J263" s="377"/>
      <c r="K263" s="377"/>
      <c r="L263" s="377"/>
      <c r="M263" s="1" t="e">
        <f>INDEX('Child Enrollment'!$C$2:$C$173,MATCH('BIR Data Entry'!B264,'Child Enrollment'!$B$2:$B$173,0))</f>
        <v>#N/A</v>
      </c>
      <c r="N263" s="1" t="e">
        <f>INDEX('Child Enrollment'!$D$2:$D$173,MATCH('BIR Data Entry'!B263,'Child Enrollment'!$B$2:$B$173,0))</f>
        <v>#N/A</v>
      </c>
      <c r="O263" s="1" t="e">
        <f>INDEX('Child Enrollment'!$E$2:$E$173,MATCH('BIR Data Entry'!B263,'Child Enrollment'!$B$2:$B$173,0))</f>
        <v>#N/A</v>
      </c>
      <c r="P263" s="1" t="e">
        <f>INDEX('Child Enrollment'!$F$2:$F$173,MATCH('BIR Data Entry'!B263,'Child Enrollment'!$B$2:$B$173,0))</f>
        <v>#N/A</v>
      </c>
      <c r="Q263" s="1" t="e">
        <f>INDEX('Child Enrollment'!$G$2:$G$173,MATCH('BIR Data Entry'!B263,'Child Enrollment'!$B$2:$B$173,0))</f>
        <v>#N/A</v>
      </c>
      <c r="R263" s="1" t="e">
        <f>INDEX('Child Enrollment'!$H$2:$H$173,MATCH('BIR Data Entry'!B263,'Child Enrollment'!$B$2:$B$173,0))</f>
        <v>#N/A</v>
      </c>
      <c r="S263" s="343" t="str">
        <f t="shared" si="12"/>
        <v/>
      </c>
      <c r="T263" s="169">
        <f>IF(J263='Do Not Use'!$L$15,1,0)</f>
        <v>0</v>
      </c>
      <c r="U263" s="169">
        <f>IF(K263='Do Not Use'!$M$14,1,0)</f>
        <v>0</v>
      </c>
      <c r="V263" s="169">
        <f t="shared" si="13"/>
        <v>0</v>
      </c>
      <c r="W263" s="169">
        <f>IF(K263='Do Not Use'!$M$10,1,0)</f>
        <v>0</v>
      </c>
      <c r="X263" s="169">
        <f>IF(K263='Do Not Use'!$M$11,1,0)</f>
        <v>0</v>
      </c>
      <c r="Y263" s="169">
        <f t="shared" si="14"/>
        <v>0</v>
      </c>
      <c r="Z263" s="169">
        <f>IF(K263='Do Not Use'!$M$5,1,0)</f>
        <v>0</v>
      </c>
    </row>
    <row r="264" spans="1:26" x14ac:dyDescent="0.25">
      <c r="A264" s="376"/>
      <c r="B264" s="377"/>
      <c r="C264" s="378"/>
      <c r="D264" s="434"/>
      <c r="E264" s="379"/>
      <c r="F264" s="377"/>
      <c r="G264" s="377"/>
      <c r="H264" s="377"/>
      <c r="I264" s="377"/>
      <c r="J264" s="377"/>
      <c r="K264" s="377"/>
      <c r="L264" s="377"/>
      <c r="M264" s="1" t="e">
        <f>INDEX('Child Enrollment'!$C$2:$C$173,MATCH('BIR Data Entry'!B265,'Child Enrollment'!$B$2:$B$173,0))</f>
        <v>#N/A</v>
      </c>
      <c r="N264" s="1" t="e">
        <f>INDEX('Child Enrollment'!$D$2:$D$173,MATCH('BIR Data Entry'!B264,'Child Enrollment'!$B$2:$B$173,0))</f>
        <v>#N/A</v>
      </c>
      <c r="O264" s="1" t="e">
        <f>INDEX('Child Enrollment'!$E$2:$E$173,MATCH('BIR Data Entry'!B264,'Child Enrollment'!$B$2:$B$173,0))</f>
        <v>#N/A</v>
      </c>
      <c r="P264" s="1" t="e">
        <f>INDEX('Child Enrollment'!$F$2:$F$173,MATCH('BIR Data Entry'!B264,'Child Enrollment'!$B$2:$B$173,0))</f>
        <v>#N/A</v>
      </c>
      <c r="Q264" s="1" t="e">
        <f>INDEX('Child Enrollment'!$G$2:$G$173,MATCH('BIR Data Entry'!B264,'Child Enrollment'!$B$2:$B$173,0))</f>
        <v>#N/A</v>
      </c>
      <c r="R264" s="1" t="e">
        <f>INDEX('Child Enrollment'!$H$2:$H$173,MATCH('BIR Data Entry'!B264,'Child Enrollment'!$B$2:$B$173,0))</f>
        <v>#N/A</v>
      </c>
      <c r="S264" s="343" t="str">
        <f t="shared" si="12"/>
        <v/>
      </c>
      <c r="T264" s="169">
        <f>IF(J264='Do Not Use'!$L$15,1,0)</f>
        <v>0</v>
      </c>
      <c r="U264" s="169">
        <f>IF(K264='Do Not Use'!$M$14,1,0)</f>
        <v>0</v>
      </c>
      <c r="V264" s="169">
        <f t="shared" si="13"/>
        <v>0</v>
      </c>
      <c r="W264" s="169">
        <f>IF(K264='Do Not Use'!$M$10,1,0)</f>
        <v>0</v>
      </c>
      <c r="X264" s="169">
        <f>IF(K264='Do Not Use'!$M$11,1,0)</f>
        <v>0</v>
      </c>
      <c r="Y264" s="169">
        <f t="shared" si="14"/>
        <v>0</v>
      </c>
      <c r="Z264" s="169">
        <f>IF(K264='Do Not Use'!$M$5,1,0)</f>
        <v>0</v>
      </c>
    </row>
    <row r="265" spans="1:26" x14ac:dyDescent="0.25">
      <c r="A265" s="376"/>
      <c r="B265" s="377"/>
      <c r="C265" s="378"/>
      <c r="D265" s="434"/>
      <c r="E265" s="379"/>
      <c r="F265" s="377"/>
      <c r="G265" s="377"/>
      <c r="H265" s="377"/>
      <c r="I265" s="377"/>
      <c r="J265" s="377"/>
      <c r="K265" s="377"/>
      <c r="L265" s="377"/>
      <c r="M265" s="1" t="e">
        <f>INDEX('Child Enrollment'!$C$2:$C$173,MATCH('BIR Data Entry'!B266,'Child Enrollment'!$B$2:$B$173,0))</f>
        <v>#N/A</v>
      </c>
      <c r="N265" s="1" t="e">
        <f>INDEX('Child Enrollment'!$D$2:$D$173,MATCH('BIR Data Entry'!B265,'Child Enrollment'!$B$2:$B$173,0))</f>
        <v>#N/A</v>
      </c>
      <c r="O265" s="1" t="e">
        <f>INDEX('Child Enrollment'!$E$2:$E$173,MATCH('BIR Data Entry'!B265,'Child Enrollment'!$B$2:$B$173,0))</f>
        <v>#N/A</v>
      </c>
      <c r="P265" s="1" t="e">
        <f>INDEX('Child Enrollment'!$F$2:$F$173,MATCH('BIR Data Entry'!B265,'Child Enrollment'!$B$2:$B$173,0))</f>
        <v>#N/A</v>
      </c>
      <c r="Q265" s="1" t="e">
        <f>INDEX('Child Enrollment'!$G$2:$G$173,MATCH('BIR Data Entry'!B265,'Child Enrollment'!$B$2:$B$173,0))</f>
        <v>#N/A</v>
      </c>
      <c r="R265" s="1" t="e">
        <f>INDEX('Child Enrollment'!$H$2:$H$173,MATCH('BIR Data Entry'!B265,'Child Enrollment'!$B$2:$B$173,0))</f>
        <v>#N/A</v>
      </c>
      <c r="S265" s="343" t="str">
        <f t="shared" si="12"/>
        <v/>
      </c>
      <c r="T265" s="169">
        <f>IF(J265='Do Not Use'!$L$15,1,0)</f>
        <v>0</v>
      </c>
      <c r="U265" s="169">
        <f>IF(K265='Do Not Use'!$M$14,1,0)</f>
        <v>0</v>
      </c>
      <c r="V265" s="169">
        <f t="shared" si="13"/>
        <v>0</v>
      </c>
      <c r="W265" s="169">
        <f>IF(K265='Do Not Use'!$M$10,1,0)</f>
        <v>0</v>
      </c>
      <c r="X265" s="169">
        <f>IF(K265='Do Not Use'!$M$11,1,0)</f>
        <v>0</v>
      </c>
      <c r="Y265" s="169">
        <f t="shared" si="14"/>
        <v>0</v>
      </c>
      <c r="Z265" s="169">
        <f>IF(K265='Do Not Use'!$M$5,1,0)</f>
        <v>0</v>
      </c>
    </row>
    <row r="266" spans="1:26" x14ac:dyDescent="0.25">
      <c r="A266" s="376"/>
      <c r="B266" s="377"/>
      <c r="C266" s="378"/>
      <c r="D266" s="434"/>
      <c r="E266" s="379"/>
      <c r="F266" s="377"/>
      <c r="G266" s="377"/>
      <c r="H266" s="377"/>
      <c r="I266" s="377"/>
      <c r="J266" s="377"/>
      <c r="K266" s="377"/>
      <c r="L266" s="377"/>
      <c r="M266" s="1" t="e">
        <f>INDEX('Child Enrollment'!$C$2:$C$173,MATCH('BIR Data Entry'!B267,'Child Enrollment'!$B$2:$B$173,0))</f>
        <v>#N/A</v>
      </c>
      <c r="N266" s="1" t="e">
        <f>INDEX('Child Enrollment'!$D$2:$D$173,MATCH('BIR Data Entry'!B266,'Child Enrollment'!$B$2:$B$173,0))</f>
        <v>#N/A</v>
      </c>
      <c r="O266" s="1" t="e">
        <f>INDEX('Child Enrollment'!$E$2:$E$173,MATCH('BIR Data Entry'!B266,'Child Enrollment'!$B$2:$B$173,0))</f>
        <v>#N/A</v>
      </c>
      <c r="P266" s="1" t="e">
        <f>INDEX('Child Enrollment'!$F$2:$F$173,MATCH('BIR Data Entry'!B266,'Child Enrollment'!$B$2:$B$173,0))</f>
        <v>#N/A</v>
      </c>
      <c r="Q266" s="1" t="e">
        <f>INDEX('Child Enrollment'!$G$2:$G$173,MATCH('BIR Data Entry'!B266,'Child Enrollment'!$B$2:$B$173,0))</f>
        <v>#N/A</v>
      </c>
      <c r="R266" s="1" t="e">
        <f>INDEX('Child Enrollment'!$H$2:$H$173,MATCH('BIR Data Entry'!B266,'Child Enrollment'!$B$2:$B$173,0))</f>
        <v>#N/A</v>
      </c>
      <c r="S266" s="343" t="str">
        <f t="shared" si="12"/>
        <v/>
      </c>
      <c r="T266" s="169">
        <f>IF(J266='Do Not Use'!$L$15,1,0)</f>
        <v>0</v>
      </c>
      <c r="U266" s="169">
        <f>IF(K266='Do Not Use'!$M$14,1,0)</f>
        <v>0</v>
      </c>
      <c r="V266" s="169">
        <f t="shared" si="13"/>
        <v>0</v>
      </c>
      <c r="W266" s="169">
        <f>IF(K266='Do Not Use'!$M$10,1,0)</f>
        <v>0</v>
      </c>
      <c r="X266" s="169">
        <f>IF(K266='Do Not Use'!$M$11,1,0)</f>
        <v>0</v>
      </c>
      <c r="Y266" s="169">
        <f t="shared" si="14"/>
        <v>0</v>
      </c>
      <c r="Z266" s="169">
        <f>IF(K266='Do Not Use'!$M$5,1,0)</f>
        <v>0</v>
      </c>
    </row>
    <row r="267" spans="1:26" x14ac:dyDescent="0.25">
      <c r="A267" s="376"/>
      <c r="B267" s="377"/>
      <c r="C267" s="378"/>
      <c r="D267" s="434"/>
      <c r="E267" s="379"/>
      <c r="F267" s="377"/>
      <c r="G267" s="377"/>
      <c r="H267" s="377"/>
      <c r="I267" s="377"/>
      <c r="J267" s="377"/>
      <c r="K267" s="377"/>
      <c r="L267" s="377"/>
      <c r="M267" s="1" t="e">
        <f>INDEX('Child Enrollment'!$C$2:$C$173,MATCH('BIR Data Entry'!B268,'Child Enrollment'!$B$2:$B$173,0))</f>
        <v>#N/A</v>
      </c>
      <c r="N267" s="1" t="e">
        <f>INDEX('Child Enrollment'!$D$2:$D$173,MATCH('BIR Data Entry'!B267,'Child Enrollment'!$B$2:$B$173,0))</f>
        <v>#N/A</v>
      </c>
      <c r="O267" s="1" t="e">
        <f>INDEX('Child Enrollment'!$E$2:$E$173,MATCH('BIR Data Entry'!B267,'Child Enrollment'!$B$2:$B$173,0))</f>
        <v>#N/A</v>
      </c>
      <c r="P267" s="1" t="e">
        <f>INDEX('Child Enrollment'!$F$2:$F$173,MATCH('BIR Data Entry'!B267,'Child Enrollment'!$B$2:$B$173,0))</f>
        <v>#N/A</v>
      </c>
      <c r="Q267" s="1" t="e">
        <f>INDEX('Child Enrollment'!$G$2:$G$173,MATCH('BIR Data Entry'!B267,'Child Enrollment'!$B$2:$B$173,0))</f>
        <v>#N/A</v>
      </c>
      <c r="R267" s="1" t="e">
        <f>INDEX('Child Enrollment'!$H$2:$H$173,MATCH('BIR Data Entry'!B267,'Child Enrollment'!$B$2:$B$173,0))</f>
        <v>#N/A</v>
      </c>
      <c r="S267" s="343" t="str">
        <f t="shared" si="12"/>
        <v/>
      </c>
      <c r="T267" s="169">
        <f>IF(J267='Do Not Use'!$L$15,1,0)</f>
        <v>0</v>
      </c>
      <c r="U267" s="169">
        <f>IF(K267='Do Not Use'!$M$14,1,0)</f>
        <v>0</v>
      </c>
      <c r="V267" s="169">
        <f t="shared" si="13"/>
        <v>0</v>
      </c>
      <c r="W267" s="169">
        <f>IF(K267='Do Not Use'!$M$10,1,0)</f>
        <v>0</v>
      </c>
      <c r="X267" s="169">
        <f>IF(K267='Do Not Use'!$M$11,1,0)</f>
        <v>0</v>
      </c>
      <c r="Y267" s="169">
        <f t="shared" si="14"/>
        <v>0</v>
      </c>
      <c r="Z267" s="169">
        <f>IF(K267='Do Not Use'!$M$5,1,0)</f>
        <v>0</v>
      </c>
    </row>
    <row r="268" spans="1:26" x14ac:dyDescent="0.25">
      <c r="A268" s="376"/>
      <c r="B268" s="377"/>
      <c r="C268" s="378"/>
      <c r="D268" s="434"/>
      <c r="E268" s="379"/>
      <c r="F268" s="377"/>
      <c r="G268" s="377"/>
      <c r="H268" s="377"/>
      <c r="I268" s="377"/>
      <c r="J268" s="377"/>
      <c r="K268" s="377"/>
      <c r="L268" s="377"/>
      <c r="M268" s="1" t="e">
        <f>INDEX('Child Enrollment'!$C$2:$C$173,MATCH('BIR Data Entry'!B269,'Child Enrollment'!$B$2:$B$173,0))</f>
        <v>#N/A</v>
      </c>
      <c r="N268" s="1" t="e">
        <f>INDEX('Child Enrollment'!$D$2:$D$173,MATCH('BIR Data Entry'!B268,'Child Enrollment'!$B$2:$B$173,0))</f>
        <v>#N/A</v>
      </c>
      <c r="O268" s="1" t="e">
        <f>INDEX('Child Enrollment'!$E$2:$E$173,MATCH('BIR Data Entry'!B268,'Child Enrollment'!$B$2:$B$173,0))</f>
        <v>#N/A</v>
      </c>
      <c r="P268" s="1" t="e">
        <f>INDEX('Child Enrollment'!$F$2:$F$173,MATCH('BIR Data Entry'!B268,'Child Enrollment'!$B$2:$B$173,0))</f>
        <v>#N/A</v>
      </c>
      <c r="Q268" s="1" t="e">
        <f>INDEX('Child Enrollment'!$G$2:$G$173,MATCH('BIR Data Entry'!B268,'Child Enrollment'!$B$2:$B$173,0))</f>
        <v>#N/A</v>
      </c>
      <c r="R268" s="1" t="e">
        <f>INDEX('Child Enrollment'!$H$2:$H$173,MATCH('BIR Data Entry'!B268,'Child Enrollment'!$B$2:$B$173,0))</f>
        <v>#N/A</v>
      </c>
      <c r="S268" s="343" t="str">
        <f t="shared" si="12"/>
        <v/>
      </c>
      <c r="T268" s="169">
        <f>IF(J268='Do Not Use'!$L$15,1,0)</f>
        <v>0</v>
      </c>
      <c r="U268" s="169">
        <f>IF(K268='Do Not Use'!$M$14,1,0)</f>
        <v>0</v>
      </c>
      <c r="V268" s="169">
        <f t="shared" si="13"/>
        <v>0</v>
      </c>
      <c r="W268" s="169">
        <f>IF(K268='Do Not Use'!$M$10,1,0)</f>
        <v>0</v>
      </c>
      <c r="X268" s="169">
        <f>IF(K268='Do Not Use'!$M$11,1,0)</f>
        <v>0</v>
      </c>
      <c r="Y268" s="169">
        <f t="shared" si="14"/>
        <v>0</v>
      </c>
      <c r="Z268" s="169">
        <f>IF(K268='Do Not Use'!$M$5,1,0)</f>
        <v>0</v>
      </c>
    </row>
    <row r="269" spans="1:26" x14ac:dyDescent="0.25">
      <c r="A269" s="376"/>
      <c r="B269" s="377"/>
      <c r="C269" s="378"/>
      <c r="D269" s="434"/>
      <c r="E269" s="379"/>
      <c r="F269" s="377"/>
      <c r="G269" s="377"/>
      <c r="H269" s="377"/>
      <c r="I269" s="377"/>
      <c r="J269" s="377"/>
      <c r="K269" s="377"/>
      <c r="L269" s="377"/>
      <c r="M269" s="1" t="e">
        <f>INDEX('Child Enrollment'!$C$2:$C$173,MATCH('BIR Data Entry'!B270,'Child Enrollment'!$B$2:$B$173,0))</f>
        <v>#N/A</v>
      </c>
      <c r="N269" s="1" t="e">
        <f>INDEX('Child Enrollment'!$D$2:$D$173,MATCH('BIR Data Entry'!B269,'Child Enrollment'!$B$2:$B$173,0))</f>
        <v>#N/A</v>
      </c>
      <c r="O269" s="1" t="e">
        <f>INDEX('Child Enrollment'!$E$2:$E$173,MATCH('BIR Data Entry'!B269,'Child Enrollment'!$B$2:$B$173,0))</f>
        <v>#N/A</v>
      </c>
      <c r="P269" s="1" t="e">
        <f>INDEX('Child Enrollment'!$F$2:$F$173,MATCH('BIR Data Entry'!B269,'Child Enrollment'!$B$2:$B$173,0))</f>
        <v>#N/A</v>
      </c>
      <c r="Q269" s="1" t="e">
        <f>INDEX('Child Enrollment'!$G$2:$G$173,MATCH('BIR Data Entry'!B269,'Child Enrollment'!$B$2:$B$173,0))</f>
        <v>#N/A</v>
      </c>
      <c r="R269" s="1" t="e">
        <f>INDEX('Child Enrollment'!$H$2:$H$173,MATCH('BIR Data Entry'!B269,'Child Enrollment'!$B$2:$B$173,0))</f>
        <v>#N/A</v>
      </c>
      <c r="S269" s="343" t="str">
        <f t="shared" si="12"/>
        <v/>
      </c>
      <c r="T269" s="169">
        <f>IF(J269='Do Not Use'!$L$15,1,0)</f>
        <v>0</v>
      </c>
      <c r="U269" s="169">
        <f>IF(K269='Do Not Use'!$M$14,1,0)</f>
        <v>0</v>
      </c>
      <c r="V269" s="169">
        <f t="shared" si="13"/>
        <v>0</v>
      </c>
      <c r="W269" s="169">
        <f>IF(K269='Do Not Use'!$M$10,1,0)</f>
        <v>0</v>
      </c>
      <c r="X269" s="169">
        <f>IF(K269='Do Not Use'!$M$11,1,0)</f>
        <v>0</v>
      </c>
      <c r="Y269" s="169">
        <f t="shared" si="14"/>
        <v>0</v>
      </c>
      <c r="Z269" s="169">
        <f>IF(K269='Do Not Use'!$M$5,1,0)</f>
        <v>0</v>
      </c>
    </row>
    <row r="270" spans="1:26" x14ac:dyDescent="0.25">
      <c r="A270" s="376"/>
      <c r="B270" s="377"/>
      <c r="C270" s="378"/>
      <c r="D270" s="434"/>
      <c r="E270" s="379"/>
      <c r="F270" s="377"/>
      <c r="G270" s="377"/>
      <c r="H270" s="377"/>
      <c r="I270" s="377"/>
      <c r="J270" s="377"/>
      <c r="K270" s="377"/>
      <c r="L270" s="377"/>
      <c r="M270" s="1" t="e">
        <f>INDEX('Child Enrollment'!$C$2:$C$173,MATCH('BIR Data Entry'!B271,'Child Enrollment'!$B$2:$B$173,0))</f>
        <v>#N/A</v>
      </c>
      <c r="N270" s="1" t="e">
        <f>INDEX('Child Enrollment'!$D$2:$D$173,MATCH('BIR Data Entry'!B270,'Child Enrollment'!$B$2:$B$173,0))</f>
        <v>#N/A</v>
      </c>
      <c r="O270" s="1" t="e">
        <f>INDEX('Child Enrollment'!$E$2:$E$173,MATCH('BIR Data Entry'!B270,'Child Enrollment'!$B$2:$B$173,0))</f>
        <v>#N/A</v>
      </c>
      <c r="P270" s="1" t="e">
        <f>INDEX('Child Enrollment'!$F$2:$F$173,MATCH('BIR Data Entry'!B270,'Child Enrollment'!$B$2:$B$173,0))</f>
        <v>#N/A</v>
      </c>
      <c r="Q270" s="1" t="e">
        <f>INDEX('Child Enrollment'!$G$2:$G$173,MATCH('BIR Data Entry'!B270,'Child Enrollment'!$B$2:$B$173,0))</f>
        <v>#N/A</v>
      </c>
      <c r="R270" s="1" t="e">
        <f>INDEX('Child Enrollment'!$H$2:$H$173,MATCH('BIR Data Entry'!B270,'Child Enrollment'!$B$2:$B$173,0))</f>
        <v>#N/A</v>
      </c>
      <c r="S270" s="343" t="str">
        <f t="shared" si="12"/>
        <v/>
      </c>
      <c r="T270" s="169">
        <f>IF(J270='Do Not Use'!$L$15,1,0)</f>
        <v>0</v>
      </c>
      <c r="U270" s="169">
        <f>IF(K270='Do Not Use'!$M$14,1,0)</f>
        <v>0</v>
      </c>
      <c r="V270" s="169">
        <f t="shared" si="13"/>
        <v>0</v>
      </c>
      <c r="W270" s="169">
        <f>IF(K270='Do Not Use'!$M$10,1,0)</f>
        <v>0</v>
      </c>
      <c r="X270" s="169">
        <f>IF(K270='Do Not Use'!$M$11,1,0)</f>
        <v>0</v>
      </c>
      <c r="Y270" s="169">
        <f t="shared" si="14"/>
        <v>0</v>
      </c>
      <c r="Z270" s="169">
        <f>IF(K270='Do Not Use'!$M$5,1,0)</f>
        <v>0</v>
      </c>
    </row>
    <row r="271" spans="1:26" x14ac:dyDescent="0.25">
      <c r="A271" s="376"/>
      <c r="B271" s="377"/>
      <c r="C271" s="378"/>
      <c r="D271" s="434"/>
      <c r="E271" s="379"/>
      <c r="F271" s="377"/>
      <c r="G271" s="377"/>
      <c r="H271" s="377"/>
      <c r="I271" s="377"/>
      <c r="J271" s="377"/>
      <c r="K271" s="377"/>
      <c r="L271" s="377"/>
      <c r="M271" s="1" t="e">
        <f>INDEX('Child Enrollment'!$C$2:$C$173,MATCH('BIR Data Entry'!B272,'Child Enrollment'!$B$2:$B$173,0))</f>
        <v>#N/A</v>
      </c>
      <c r="N271" s="1" t="e">
        <f>INDEX('Child Enrollment'!$D$2:$D$173,MATCH('BIR Data Entry'!B271,'Child Enrollment'!$B$2:$B$173,0))</f>
        <v>#N/A</v>
      </c>
      <c r="O271" s="1" t="e">
        <f>INDEX('Child Enrollment'!$E$2:$E$173,MATCH('BIR Data Entry'!B271,'Child Enrollment'!$B$2:$B$173,0))</f>
        <v>#N/A</v>
      </c>
      <c r="P271" s="1" t="e">
        <f>INDEX('Child Enrollment'!$F$2:$F$173,MATCH('BIR Data Entry'!B271,'Child Enrollment'!$B$2:$B$173,0))</f>
        <v>#N/A</v>
      </c>
      <c r="Q271" s="1" t="e">
        <f>INDEX('Child Enrollment'!$G$2:$G$173,MATCH('BIR Data Entry'!B271,'Child Enrollment'!$B$2:$B$173,0))</f>
        <v>#N/A</v>
      </c>
      <c r="R271" s="1" t="e">
        <f>INDEX('Child Enrollment'!$H$2:$H$173,MATCH('BIR Data Entry'!B271,'Child Enrollment'!$B$2:$B$173,0))</f>
        <v>#N/A</v>
      </c>
      <c r="S271" s="343" t="str">
        <f t="shared" si="12"/>
        <v/>
      </c>
      <c r="T271" s="169">
        <f>IF(J271='Do Not Use'!$L$15,1,0)</f>
        <v>0</v>
      </c>
      <c r="U271" s="169">
        <f>IF(K271='Do Not Use'!$M$14,1,0)</f>
        <v>0</v>
      </c>
      <c r="V271" s="169">
        <f t="shared" si="13"/>
        <v>0</v>
      </c>
      <c r="W271" s="169">
        <f>IF(K271='Do Not Use'!$M$10,1,0)</f>
        <v>0</v>
      </c>
      <c r="X271" s="169">
        <f>IF(K271='Do Not Use'!$M$11,1,0)</f>
        <v>0</v>
      </c>
      <c r="Y271" s="169">
        <f t="shared" si="14"/>
        <v>0</v>
      </c>
      <c r="Z271" s="169">
        <f>IF(K271='Do Not Use'!$M$5,1,0)</f>
        <v>0</v>
      </c>
    </row>
    <row r="272" spans="1:26" x14ac:dyDescent="0.25">
      <c r="A272" s="376"/>
      <c r="B272" s="377"/>
      <c r="C272" s="378"/>
      <c r="D272" s="434"/>
      <c r="E272" s="379"/>
      <c r="F272" s="377"/>
      <c r="G272" s="377"/>
      <c r="H272" s="377"/>
      <c r="I272" s="377"/>
      <c r="J272" s="377"/>
      <c r="K272" s="377"/>
      <c r="L272" s="377"/>
      <c r="M272" s="1" t="e">
        <f>INDEX('Child Enrollment'!$C$2:$C$173,MATCH('BIR Data Entry'!B273,'Child Enrollment'!$B$2:$B$173,0))</f>
        <v>#N/A</v>
      </c>
      <c r="N272" s="1" t="e">
        <f>INDEX('Child Enrollment'!$D$2:$D$173,MATCH('BIR Data Entry'!B272,'Child Enrollment'!$B$2:$B$173,0))</f>
        <v>#N/A</v>
      </c>
      <c r="O272" s="1" t="e">
        <f>INDEX('Child Enrollment'!$E$2:$E$173,MATCH('BIR Data Entry'!B272,'Child Enrollment'!$B$2:$B$173,0))</f>
        <v>#N/A</v>
      </c>
      <c r="P272" s="1" t="e">
        <f>INDEX('Child Enrollment'!$F$2:$F$173,MATCH('BIR Data Entry'!B272,'Child Enrollment'!$B$2:$B$173,0))</f>
        <v>#N/A</v>
      </c>
      <c r="Q272" s="1" t="e">
        <f>INDEX('Child Enrollment'!$G$2:$G$173,MATCH('BIR Data Entry'!B272,'Child Enrollment'!$B$2:$B$173,0))</f>
        <v>#N/A</v>
      </c>
      <c r="R272" s="1" t="e">
        <f>INDEX('Child Enrollment'!$H$2:$H$173,MATCH('BIR Data Entry'!B272,'Child Enrollment'!$B$2:$B$173,0))</f>
        <v>#N/A</v>
      </c>
      <c r="S272" s="343" t="str">
        <f t="shared" si="12"/>
        <v/>
      </c>
      <c r="T272" s="169">
        <f>IF(J272='Do Not Use'!$L$15,1,0)</f>
        <v>0</v>
      </c>
      <c r="U272" s="169">
        <f>IF(K272='Do Not Use'!$M$14,1,0)</f>
        <v>0</v>
      </c>
      <c r="V272" s="169">
        <f t="shared" si="13"/>
        <v>0</v>
      </c>
      <c r="W272" s="169">
        <f>IF(K272='Do Not Use'!$M$10,1,0)</f>
        <v>0</v>
      </c>
      <c r="X272" s="169">
        <f>IF(K272='Do Not Use'!$M$11,1,0)</f>
        <v>0</v>
      </c>
      <c r="Y272" s="169">
        <f t="shared" si="14"/>
        <v>0</v>
      </c>
      <c r="Z272" s="169">
        <f>IF(K272='Do Not Use'!$M$5,1,0)</f>
        <v>0</v>
      </c>
    </row>
    <row r="273" spans="1:26" x14ac:dyDescent="0.25">
      <c r="A273" s="376"/>
      <c r="B273" s="377"/>
      <c r="C273" s="378"/>
      <c r="D273" s="434"/>
      <c r="E273" s="379"/>
      <c r="F273" s="377"/>
      <c r="G273" s="377"/>
      <c r="H273" s="377"/>
      <c r="I273" s="377"/>
      <c r="J273" s="377"/>
      <c r="K273" s="377"/>
      <c r="L273" s="377"/>
      <c r="M273" s="1" t="e">
        <f>INDEX('Child Enrollment'!$C$2:$C$173,MATCH('BIR Data Entry'!B274,'Child Enrollment'!$B$2:$B$173,0))</f>
        <v>#N/A</v>
      </c>
      <c r="N273" s="1" t="e">
        <f>INDEX('Child Enrollment'!$D$2:$D$173,MATCH('BIR Data Entry'!B273,'Child Enrollment'!$B$2:$B$173,0))</f>
        <v>#N/A</v>
      </c>
      <c r="O273" s="1" t="e">
        <f>INDEX('Child Enrollment'!$E$2:$E$173,MATCH('BIR Data Entry'!B273,'Child Enrollment'!$B$2:$B$173,0))</f>
        <v>#N/A</v>
      </c>
      <c r="P273" s="1" t="e">
        <f>INDEX('Child Enrollment'!$F$2:$F$173,MATCH('BIR Data Entry'!B273,'Child Enrollment'!$B$2:$B$173,0))</f>
        <v>#N/A</v>
      </c>
      <c r="Q273" s="1" t="e">
        <f>INDEX('Child Enrollment'!$G$2:$G$173,MATCH('BIR Data Entry'!B273,'Child Enrollment'!$B$2:$B$173,0))</f>
        <v>#N/A</v>
      </c>
      <c r="R273" s="1" t="e">
        <f>INDEX('Child Enrollment'!$H$2:$H$173,MATCH('BIR Data Entry'!B273,'Child Enrollment'!$B$2:$B$173,0))</f>
        <v>#N/A</v>
      </c>
      <c r="S273" s="343" t="str">
        <f t="shared" si="12"/>
        <v/>
      </c>
      <c r="T273" s="169">
        <f>IF(J273='Do Not Use'!$L$15,1,0)</f>
        <v>0</v>
      </c>
      <c r="U273" s="169">
        <f>IF(K273='Do Not Use'!$M$14,1,0)</f>
        <v>0</v>
      </c>
      <c r="V273" s="169">
        <f t="shared" si="13"/>
        <v>0</v>
      </c>
      <c r="W273" s="169">
        <f>IF(K273='Do Not Use'!$M$10,1,0)</f>
        <v>0</v>
      </c>
      <c r="X273" s="169">
        <f>IF(K273='Do Not Use'!$M$11,1,0)</f>
        <v>0</v>
      </c>
      <c r="Y273" s="169">
        <f t="shared" si="14"/>
        <v>0</v>
      </c>
      <c r="Z273" s="169">
        <f>IF(K273='Do Not Use'!$M$5,1,0)</f>
        <v>0</v>
      </c>
    </row>
    <row r="274" spans="1:26" x14ac:dyDescent="0.25">
      <c r="A274" s="376"/>
      <c r="B274" s="377"/>
      <c r="C274" s="378"/>
      <c r="D274" s="434"/>
      <c r="E274" s="379"/>
      <c r="F274" s="377"/>
      <c r="G274" s="377"/>
      <c r="H274" s="377"/>
      <c r="I274" s="377"/>
      <c r="J274" s="377"/>
      <c r="K274" s="377"/>
      <c r="L274" s="377"/>
      <c r="M274" s="1" t="e">
        <f>INDEX('Child Enrollment'!$C$2:$C$173,MATCH('BIR Data Entry'!B275,'Child Enrollment'!$B$2:$B$173,0))</f>
        <v>#N/A</v>
      </c>
      <c r="N274" s="1" t="e">
        <f>INDEX('Child Enrollment'!$D$2:$D$173,MATCH('BIR Data Entry'!B274,'Child Enrollment'!$B$2:$B$173,0))</f>
        <v>#N/A</v>
      </c>
      <c r="O274" s="1" t="e">
        <f>INDEX('Child Enrollment'!$E$2:$E$173,MATCH('BIR Data Entry'!B274,'Child Enrollment'!$B$2:$B$173,0))</f>
        <v>#N/A</v>
      </c>
      <c r="P274" s="1" t="e">
        <f>INDEX('Child Enrollment'!$F$2:$F$173,MATCH('BIR Data Entry'!B274,'Child Enrollment'!$B$2:$B$173,0))</f>
        <v>#N/A</v>
      </c>
      <c r="Q274" s="1" t="e">
        <f>INDEX('Child Enrollment'!$G$2:$G$173,MATCH('BIR Data Entry'!B274,'Child Enrollment'!$B$2:$B$173,0))</f>
        <v>#N/A</v>
      </c>
      <c r="R274" s="1" t="e">
        <f>INDEX('Child Enrollment'!$H$2:$H$173,MATCH('BIR Data Entry'!B274,'Child Enrollment'!$B$2:$B$173,0))</f>
        <v>#N/A</v>
      </c>
      <c r="S274" s="343" t="str">
        <f t="shared" si="12"/>
        <v/>
      </c>
      <c r="T274" s="169">
        <f>IF(J274='Do Not Use'!$L$15,1,0)</f>
        <v>0</v>
      </c>
      <c r="U274" s="169">
        <f>IF(K274='Do Not Use'!$M$14,1,0)</f>
        <v>0</v>
      </c>
      <c r="V274" s="169">
        <f t="shared" si="13"/>
        <v>0</v>
      </c>
      <c r="W274" s="169">
        <f>IF(K274='Do Not Use'!$M$10,1,0)</f>
        <v>0</v>
      </c>
      <c r="X274" s="169">
        <f>IF(K274='Do Not Use'!$M$11,1,0)</f>
        <v>0</v>
      </c>
      <c r="Y274" s="169">
        <f t="shared" si="14"/>
        <v>0</v>
      </c>
      <c r="Z274" s="169">
        <f>IF(K274='Do Not Use'!$M$5,1,0)</f>
        <v>0</v>
      </c>
    </row>
    <row r="275" spans="1:26" x14ac:dyDescent="0.25">
      <c r="A275" s="376"/>
      <c r="B275" s="377"/>
      <c r="C275" s="378"/>
      <c r="D275" s="434"/>
      <c r="E275" s="379"/>
      <c r="F275" s="377"/>
      <c r="G275" s="377"/>
      <c r="H275" s="377"/>
      <c r="I275" s="377"/>
      <c r="J275" s="377"/>
      <c r="K275" s="377"/>
      <c r="L275" s="377"/>
      <c r="M275" s="1" t="e">
        <f>INDEX('Child Enrollment'!$C$2:$C$173,MATCH('BIR Data Entry'!B276,'Child Enrollment'!$B$2:$B$173,0))</f>
        <v>#N/A</v>
      </c>
      <c r="N275" s="1" t="e">
        <f>INDEX('Child Enrollment'!$D$2:$D$173,MATCH('BIR Data Entry'!B275,'Child Enrollment'!$B$2:$B$173,0))</f>
        <v>#N/A</v>
      </c>
      <c r="O275" s="1" t="e">
        <f>INDEX('Child Enrollment'!$E$2:$E$173,MATCH('BIR Data Entry'!B275,'Child Enrollment'!$B$2:$B$173,0))</f>
        <v>#N/A</v>
      </c>
      <c r="P275" s="1" t="e">
        <f>INDEX('Child Enrollment'!$F$2:$F$173,MATCH('BIR Data Entry'!B275,'Child Enrollment'!$B$2:$B$173,0))</f>
        <v>#N/A</v>
      </c>
      <c r="Q275" s="1" t="e">
        <f>INDEX('Child Enrollment'!$G$2:$G$173,MATCH('BIR Data Entry'!B275,'Child Enrollment'!$B$2:$B$173,0))</f>
        <v>#N/A</v>
      </c>
      <c r="R275" s="1" t="e">
        <f>INDEX('Child Enrollment'!$H$2:$H$173,MATCH('BIR Data Entry'!B275,'Child Enrollment'!$B$2:$B$173,0))</f>
        <v>#N/A</v>
      </c>
      <c r="S275" s="343" t="e">
        <f>IF(#REF!&gt;0,MROUND(#REF!,"0:30"),"")</f>
        <v>#REF!</v>
      </c>
      <c r="T275" s="169">
        <f>IF(J275='Do Not Use'!$L$15,1,0)</f>
        <v>0</v>
      </c>
      <c r="U275" s="169">
        <f>IF(K275='Do Not Use'!$M$14,1,0)</f>
        <v>0</v>
      </c>
      <c r="V275" s="169">
        <f t="shared" si="13"/>
        <v>0</v>
      </c>
      <c r="W275" s="169">
        <f>IF(K275='Do Not Use'!$M$10,1,0)</f>
        <v>0</v>
      </c>
      <c r="X275" s="169">
        <f>IF(K275='Do Not Use'!$M$11,1,0)</f>
        <v>0</v>
      </c>
      <c r="Y275" s="169">
        <f t="shared" si="14"/>
        <v>0</v>
      </c>
      <c r="Z275" s="169">
        <f>IF(K275='Do Not Use'!$M$5,1,0)</f>
        <v>0</v>
      </c>
    </row>
    <row r="276" spans="1:26" x14ac:dyDescent="0.25">
      <c r="A276" s="376"/>
      <c r="B276" s="377"/>
      <c r="C276" s="378"/>
      <c r="D276" s="434"/>
      <c r="E276" s="379"/>
      <c r="F276" s="377"/>
      <c r="G276" s="377"/>
      <c r="H276" s="377"/>
      <c r="I276" s="377"/>
      <c r="J276" s="377"/>
      <c r="K276" s="377"/>
      <c r="L276" s="377"/>
      <c r="M276" s="1" t="e">
        <f>INDEX('Child Enrollment'!$C$2:$C$173,MATCH('BIR Data Entry'!B277,'Child Enrollment'!$B$2:$B$173,0))</f>
        <v>#N/A</v>
      </c>
      <c r="N276" s="1" t="e">
        <f>INDEX('Child Enrollment'!$D$2:$D$173,MATCH('BIR Data Entry'!B276,'Child Enrollment'!$B$2:$B$173,0))</f>
        <v>#N/A</v>
      </c>
      <c r="O276" s="1" t="e">
        <f>INDEX('Child Enrollment'!$E$2:$E$173,MATCH('BIR Data Entry'!B276,'Child Enrollment'!$B$2:$B$173,0))</f>
        <v>#N/A</v>
      </c>
      <c r="P276" s="1" t="e">
        <f>INDEX('Child Enrollment'!$F$2:$F$173,MATCH('BIR Data Entry'!B276,'Child Enrollment'!$B$2:$B$173,0))</f>
        <v>#N/A</v>
      </c>
      <c r="Q276" s="1" t="e">
        <f>INDEX('Child Enrollment'!$G$2:$G$173,MATCH('BIR Data Entry'!B276,'Child Enrollment'!$B$2:$B$173,0))</f>
        <v>#N/A</v>
      </c>
      <c r="R276" s="1" t="e">
        <f>INDEX('Child Enrollment'!$H$2:$H$173,MATCH('BIR Data Entry'!B276,'Child Enrollment'!$B$2:$B$173,0))</f>
        <v>#N/A</v>
      </c>
      <c r="S276" s="343" t="str">
        <f t="shared" si="12"/>
        <v/>
      </c>
      <c r="T276" s="169">
        <f>IF(J276='Do Not Use'!$L$15,1,0)</f>
        <v>0</v>
      </c>
      <c r="U276" s="169">
        <f>IF(K276='Do Not Use'!$M$14,1,0)</f>
        <v>0</v>
      </c>
      <c r="V276" s="169">
        <f t="shared" si="13"/>
        <v>0</v>
      </c>
      <c r="W276" s="169">
        <f>IF(K276='Do Not Use'!$M$10,1,0)</f>
        <v>0</v>
      </c>
      <c r="X276" s="169">
        <f>IF(K276='Do Not Use'!$M$11,1,0)</f>
        <v>0</v>
      </c>
      <c r="Y276" s="169">
        <f t="shared" si="14"/>
        <v>0</v>
      </c>
      <c r="Z276" s="169">
        <f>IF(K276='Do Not Use'!$M$5,1,0)</f>
        <v>0</v>
      </c>
    </row>
    <row r="277" spans="1:26" x14ac:dyDescent="0.25">
      <c r="A277" s="376"/>
      <c r="B277" s="377"/>
      <c r="C277" s="378"/>
      <c r="D277" s="434"/>
      <c r="E277" s="379"/>
      <c r="F277" s="377"/>
      <c r="G277" s="377"/>
      <c r="H277" s="377"/>
      <c r="I277" s="377"/>
      <c r="J277" s="377"/>
      <c r="K277" s="377"/>
      <c r="L277" s="377"/>
      <c r="M277" s="1" t="e">
        <f>INDEX('Child Enrollment'!$C$2:$C$173,MATCH('BIR Data Entry'!B278,'Child Enrollment'!$B$2:$B$173,0))</f>
        <v>#N/A</v>
      </c>
      <c r="N277" s="1" t="e">
        <f>INDEX('Child Enrollment'!$D$2:$D$173,MATCH('BIR Data Entry'!B277,'Child Enrollment'!$B$2:$B$173,0))</f>
        <v>#N/A</v>
      </c>
      <c r="O277" s="1" t="e">
        <f>INDEX('Child Enrollment'!$E$2:$E$173,MATCH('BIR Data Entry'!B277,'Child Enrollment'!$B$2:$B$173,0))</f>
        <v>#N/A</v>
      </c>
      <c r="P277" s="1" t="e">
        <f>INDEX('Child Enrollment'!$F$2:$F$173,MATCH('BIR Data Entry'!B277,'Child Enrollment'!$B$2:$B$173,0))</f>
        <v>#N/A</v>
      </c>
      <c r="Q277" s="1" t="e">
        <f>INDEX('Child Enrollment'!$G$2:$G$173,MATCH('BIR Data Entry'!B277,'Child Enrollment'!$B$2:$B$173,0))</f>
        <v>#N/A</v>
      </c>
      <c r="R277" s="1" t="e">
        <f>INDEX('Child Enrollment'!$H$2:$H$173,MATCH('BIR Data Entry'!B277,'Child Enrollment'!$B$2:$B$173,0))</f>
        <v>#N/A</v>
      </c>
      <c r="S277" s="343" t="str">
        <f t="shared" si="12"/>
        <v/>
      </c>
      <c r="T277" s="169">
        <f>IF(J277='Do Not Use'!$L$15,1,0)</f>
        <v>0</v>
      </c>
      <c r="U277" s="169">
        <f>IF(K277='Do Not Use'!$M$14,1,0)</f>
        <v>0</v>
      </c>
      <c r="V277" s="169">
        <f t="shared" si="13"/>
        <v>0</v>
      </c>
      <c r="W277" s="169">
        <f>IF(K277='Do Not Use'!$M$10,1,0)</f>
        <v>0</v>
      </c>
      <c r="X277" s="169">
        <f>IF(K277='Do Not Use'!$M$11,1,0)</f>
        <v>0</v>
      </c>
      <c r="Y277" s="169">
        <f t="shared" si="14"/>
        <v>0</v>
      </c>
      <c r="Z277" s="169">
        <f>IF(K277='Do Not Use'!$M$5,1,0)</f>
        <v>0</v>
      </c>
    </row>
    <row r="278" spans="1:26" x14ac:dyDescent="0.25">
      <c r="A278" s="376"/>
      <c r="B278" s="377"/>
      <c r="C278" s="378"/>
      <c r="D278" s="434"/>
      <c r="E278" s="379"/>
      <c r="F278" s="377"/>
      <c r="G278" s="377"/>
      <c r="H278" s="377"/>
      <c r="I278" s="377"/>
      <c r="J278" s="377"/>
      <c r="K278" s="377"/>
      <c r="L278" s="377"/>
      <c r="M278" s="1" t="e">
        <f>INDEX('Child Enrollment'!$C$2:$C$173,MATCH('BIR Data Entry'!B279,'Child Enrollment'!$B$2:$B$173,0))</f>
        <v>#N/A</v>
      </c>
      <c r="N278" s="1" t="e">
        <f>INDEX('Child Enrollment'!$D$2:$D$173,MATCH('BIR Data Entry'!B278,'Child Enrollment'!$B$2:$B$173,0))</f>
        <v>#N/A</v>
      </c>
      <c r="O278" s="1" t="e">
        <f>INDEX('Child Enrollment'!$E$2:$E$173,MATCH('BIR Data Entry'!B278,'Child Enrollment'!$B$2:$B$173,0))</f>
        <v>#N/A</v>
      </c>
      <c r="P278" s="1" t="e">
        <f>INDEX('Child Enrollment'!$F$2:$F$173,MATCH('BIR Data Entry'!B278,'Child Enrollment'!$B$2:$B$173,0))</f>
        <v>#N/A</v>
      </c>
      <c r="Q278" s="1" t="e">
        <f>INDEX('Child Enrollment'!$G$2:$G$173,MATCH('BIR Data Entry'!B278,'Child Enrollment'!$B$2:$B$173,0))</f>
        <v>#N/A</v>
      </c>
      <c r="R278" s="1" t="e">
        <f>INDEX('Child Enrollment'!$H$2:$H$173,MATCH('BIR Data Entry'!B278,'Child Enrollment'!$B$2:$B$173,0))</f>
        <v>#N/A</v>
      </c>
      <c r="S278" s="343" t="str">
        <f t="shared" si="12"/>
        <v/>
      </c>
      <c r="T278" s="169">
        <f>IF(J278='Do Not Use'!$L$15,1,0)</f>
        <v>0</v>
      </c>
      <c r="U278" s="169">
        <f>IF(K278='Do Not Use'!$M$14,1,0)</f>
        <v>0</v>
      </c>
      <c r="V278" s="169">
        <f t="shared" si="13"/>
        <v>0</v>
      </c>
      <c r="W278" s="169">
        <f>IF(K278='Do Not Use'!$M$10,1,0)</f>
        <v>0</v>
      </c>
      <c r="X278" s="169">
        <f>IF(K278='Do Not Use'!$M$11,1,0)</f>
        <v>0</v>
      </c>
      <c r="Y278" s="169">
        <f t="shared" si="14"/>
        <v>0</v>
      </c>
      <c r="Z278" s="169">
        <f>IF(K278='Do Not Use'!$M$5,1,0)</f>
        <v>0</v>
      </c>
    </row>
    <row r="279" spans="1:26" x14ac:dyDescent="0.25">
      <c r="A279" s="376"/>
      <c r="B279" s="377"/>
      <c r="C279" s="378"/>
      <c r="D279" s="434"/>
      <c r="E279" s="379"/>
      <c r="F279" s="377"/>
      <c r="G279" s="377"/>
      <c r="H279" s="377"/>
      <c r="I279" s="377"/>
      <c r="J279" s="377"/>
      <c r="K279" s="377"/>
      <c r="L279" s="377"/>
      <c r="M279" s="1" t="e">
        <f>INDEX('Child Enrollment'!$C$2:$C$173,MATCH('BIR Data Entry'!B280,'Child Enrollment'!$B$2:$B$173,0))</f>
        <v>#N/A</v>
      </c>
      <c r="N279" s="1" t="e">
        <f>INDEX('Child Enrollment'!$D$2:$D$173,MATCH('BIR Data Entry'!B279,'Child Enrollment'!$B$2:$B$173,0))</f>
        <v>#N/A</v>
      </c>
      <c r="O279" s="1" t="e">
        <f>INDEX('Child Enrollment'!$E$2:$E$173,MATCH('BIR Data Entry'!B279,'Child Enrollment'!$B$2:$B$173,0))</f>
        <v>#N/A</v>
      </c>
      <c r="P279" s="1" t="e">
        <f>INDEX('Child Enrollment'!$F$2:$F$173,MATCH('BIR Data Entry'!B279,'Child Enrollment'!$B$2:$B$173,0))</f>
        <v>#N/A</v>
      </c>
      <c r="Q279" s="1" t="e">
        <f>INDEX('Child Enrollment'!$G$2:$G$173,MATCH('BIR Data Entry'!B279,'Child Enrollment'!$B$2:$B$173,0))</f>
        <v>#N/A</v>
      </c>
      <c r="R279" s="1" t="e">
        <f>INDEX('Child Enrollment'!$H$2:$H$173,MATCH('BIR Data Entry'!B279,'Child Enrollment'!$B$2:$B$173,0))</f>
        <v>#N/A</v>
      </c>
      <c r="S279" s="343" t="str">
        <f t="shared" si="12"/>
        <v/>
      </c>
      <c r="T279" s="169">
        <f>IF(J279='Do Not Use'!$L$15,1,0)</f>
        <v>0</v>
      </c>
      <c r="U279" s="169">
        <f>IF(K279='Do Not Use'!$M$14,1,0)</f>
        <v>0</v>
      </c>
      <c r="V279" s="169">
        <f t="shared" si="13"/>
        <v>0</v>
      </c>
      <c r="W279" s="169">
        <f>IF(K279='Do Not Use'!$M$10,1,0)</f>
        <v>0</v>
      </c>
      <c r="X279" s="169">
        <f>IF(K279='Do Not Use'!$M$11,1,0)</f>
        <v>0</v>
      </c>
      <c r="Y279" s="169">
        <f t="shared" si="14"/>
        <v>0</v>
      </c>
      <c r="Z279" s="169">
        <f>IF(K279='Do Not Use'!$M$5,1,0)</f>
        <v>0</v>
      </c>
    </row>
    <row r="280" spans="1:26" x14ac:dyDescent="0.25">
      <c r="A280" s="376"/>
      <c r="B280" s="377"/>
      <c r="C280" s="378"/>
      <c r="D280" s="434"/>
      <c r="E280" s="379"/>
      <c r="F280" s="377"/>
      <c r="G280" s="377"/>
      <c r="H280" s="377"/>
      <c r="I280" s="377"/>
      <c r="J280" s="377"/>
      <c r="K280" s="377"/>
      <c r="L280" s="377"/>
      <c r="M280" s="1" t="e">
        <f>INDEX('Child Enrollment'!$C$2:$C$173,MATCH('BIR Data Entry'!B281,'Child Enrollment'!$B$2:$B$173,0))</f>
        <v>#N/A</v>
      </c>
      <c r="N280" s="1" t="e">
        <f>INDEX('Child Enrollment'!$D$2:$D$173,MATCH('BIR Data Entry'!B280,'Child Enrollment'!$B$2:$B$173,0))</f>
        <v>#N/A</v>
      </c>
      <c r="O280" s="1" t="e">
        <f>INDEX('Child Enrollment'!$E$2:$E$173,MATCH('BIR Data Entry'!B280,'Child Enrollment'!$B$2:$B$173,0))</f>
        <v>#N/A</v>
      </c>
      <c r="P280" s="1" t="e">
        <f>INDEX('Child Enrollment'!$F$2:$F$173,MATCH('BIR Data Entry'!B280,'Child Enrollment'!$B$2:$B$173,0))</f>
        <v>#N/A</v>
      </c>
      <c r="Q280" s="1" t="e">
        <f>INDEX('Child Enrollment'!$G$2:$G$173,MATCH('BIR Data Entry'!B280,'Child Enrollment'!$B$2:$B$173,0))</f>
        <v>#N/A</v>
      </c>
      <c r="R280" s="1" t="e">
        <f>INDEX('Child Enrollment'!$H$2:$H$173,MATCH('BIR Data Entry'!B280,'Child Enrollment'!$B$2:$B$173,0))</f>
        <v>#N/A</v>
      </c>
      <c r="S280" s="343" t="str">
        <f t="shared" si="12"/>
        <v/>
      </c>
      <c r="T280" s="169">
        <f>IF(J280='Do Not Use'!$L$15,1,0)</f>
        <v>0</v>
      </c>
      <c r="U280" s="169">
        <f>IF(K280='Do Not Use'!$M$14,1,0)</f>
        <v>0</v>
      </c>
      <c r="V280" s="169">
        <f t="shared" si="13"/>
        <v>0</v>
      </c>
      <c r="W280" s="169">
        <f>IF(K280='Do Not Use'!$M$10,1,0)</f>
        <v>0</v>
      </c>
      <c r="X280" s="169">
        <f>IF(K280='Do Not Use'!$M$11,1,0)</f>
        <v>0</v>
      </c>
      <c r="Y280" s="169">
        <f t="shared" si="14"/>
        <v>0</v>
      </c>
      <c r="Z280" s="169">
        <f>IF(K280='Do Not Use'!$M$5,1,0)</f>
        <v>0</v>
      </c>
    </row>
    <row r="281" spans="1:26" x14ac:dyDescent="0.25">
      <c r="A281" s="376"/>
      <c r="B281" s="377"/>
      <c r="C281" s="378"/>
      <c r="D281" s="434"/>
      <c r="E281" s="379"/>
      <c r="F281" s="377"/>
      <c r="G281" s="377"/>
      <c r="H281" s="377"/>
      <c r="I281" s="377"/>
      <c r="J281" s="377"/>
      <c r="K281" s="377"/>
      <c r="L281" s="377"/>
      <c r="M281" s="1" t="e">
        <f>INDEX('Child Enrollment'!$C$2:$C$173,MATCH('BIR Data Entry'!B282,'Child Enrollment'!$B$2:$B$173,0))</f>
        <v>#N/A</v>
      </c>
      <c r="N281" s="1" t="e">
        <f>INDEX('Child Enrollment'!$D$2:$D$173,MATCH('BIR Data Entry'!B281,'Child Enrollment'!$B$2:$B$173,0))</f>
        <v>#N/A</v>
      </c>
      <c r="O281" s="1" t="e">
        <f>INDEX('Child Enrollment'!$E$2:$E$173,MATCH('BIR Data Entry'!B281,'Child Enrollment'!$B$2:$B$173,0))</f>
        <v>#N/A</v>
      </c>
      <c r="P281" s="1" t="e">
        <f>INDEX('Child Enrollment'!$F$2:$F$173,MATCH('BIR Data Entry'!B281,'Child Enrollment'!$B$2:$B$173,0))</f>
        <v>#N/A</v>
      </c>
      <c r="Q281" s="1" t="e">
        <f>INDEX('Child Enrollment'!$G$2:$G$173,MATCH('BIR Data Entry'!B281,'Child Enrollment'!$B$2:$B$173,0))</f>
        <v>#N/A</v>
      </c>
      <c r="R281" s="1" t="e">
        <f>INDEX('Child Enrollment'!$H$2:$H$173,MATCH('BIR Data Entry'!B281,'Child Enrollment'!$B$2:$B$173,0))</f>
        <v>#N/A</v>
      </c>
      <c r="S281" s="343" t="str">
        <f t="shared" si="12"/>
        <v/>
      </c>
      <c r="T281" s="169">
        <f>IF(J281='Do Not Use'!$L$15,1,0)</f>
        <v>0</v>
      </c>
      <c r="U281" s="169">
        <f>IF(K281='Do Not Use'!$M$14,1,0)</f>
        <v>0</v>
      </c>
      <c r="V281" s="169">
        <f t="shared" si="13"/>
        <v>0</v>
      </c>
      <c r="W281" s="169">
        <f>IF(K281='Do Not Use'!$M$10,1,0)</f>
        <v>0</v>
      </c>
      <c r="X281" s="169">
        <f>IF(K281='Do Not Use'!$M$11,1,0)</f>
        <v>0</v>
      </c>
      <c r="Y281" s="169">
        <f t="shared" si="14"/>
        <v>0</v>
      </c>
      <c r="Z281" s="169">
        <f>IF(K281='Do Not Use'!$M$5,1,0)</f>
        <v>0</v>
      </c>
    </row>
    <row r="282" spans="1:26" x14ac:dyDescent="0.25">
      <c r="A282" s="376"/>
      <c r="B282" s="377"/>
      <c r="C282" s="378"/>
      <c r="D282" s="434"/>
      <c r="E282" s="379"/>
      <c r="F282" s="377"/>
      <c r="G282" s="377"/>
      <c r="H282" s="377"/>
      <c r="I282" s="377"/>
      <c r="J282" s="377"/>
      <c r="K282" s="377"/>
      <c r="L282" s="377"/>
      <c r="M282" s="1" t="e">
        <f>INDEX('Child Enrollment'!$C$2:$C$173,MATCH('BIR Data Entry'!B283,'Child Enrollment'!$B$2:$B$173,0))</f>
        <v>#N/A</v>
      </c>
      <c r="N282" s="1" t="e">
        <f>INDEX('Child Enrollment'!$D$2:$D$173,MATCH('BIR Data Entry'!B282,'Child Enrollment'!$B$2:$B$173,0))</f>
        <v>#N/A</v>
      </c>
      <c r="O282" s="1" t="e">
        <f>INDEX('Child Enrollment'!$E$2:$E$173,MATCH('BIR Data Entry'!B282,'Child Enrollment'!$B$2:$B$173,0))</f>
        <v>#N/A</v>
      </c>
      <c r="P282" s="1" t="e">
        <f>INDEX('Child Enrollment'!$F$2:$F$173,MATCH('BIR Data Entry'!B282,'Child Enrollment'!$B$2:$B$173,0))</f>
        <v>#N/A</v>
      </c>
      <c r="Q282" s="1" t="e">
        <f>INDEX('Child Enrollment'!$G$2:$G$173,MATCH('BIR Data Entry'!B282,'Child Enrollment'!$B$2:$B$173,0))</f>
        <v>#N/A</v>
      </c>
      <c r="R282" s="1" t="e">
        <f>INDEX('Child Enrollment'!$H$2:$H$173,MATCH('BIR Data Entry'!B282,'Child Enrollment'!$B$2:$B$173,0))</f>
        <v>#N/A</v>
      </c>
      <c r="S282" s="343" t="str">
        <f t="shared" si="12"/>
        <v/>
      </c>
      <c r="T282" s="169">
        <f>IF(J282='Do Not Use'!$L$15,1,0)</f>
        <v>0</v>
      </c>
      <c r="U282" s="169">
        <f>IF(K282='Do Not Use'!$M$14,1,0)</f>
        <v>0</v>
      </c>
      <c r="V282" s="169">
        <f t="shared" si="13"/>
        <v>0</v>
      </c>
      <c r="W282" s="169">
        <f>IF(K282='Do Not Use'!$M$10,1,0)</f>
        <v>0</v>
      </c>
      <c r="X282" s="169">
        <f>IF(K282='Do Not Use'!$M$11,1,0)</f>
        <v>0</v>
      </c>
      <c r="Y282" s="169">
        <f t="shared" si="14"/>
        <v>0</v>
      </c>
      <c r="Z282" s="169">
        <f>IF(K282='Do Not Use'!$M$5,1,0)</f>
        <v>0</v>
      </c>
    </row>
    <row r="283" spans="1:26" x14ac:dyDescent="0.25">
      <c r="A283" s="376"/>
      <c r="B283" s="377"/>
      <c r="C283" s="378"/>
      <c r="D283" s="434"/>
      <c r="E283" s="379"/>
      <c r="F283" s="377"/>
      <c r="G283" s="377"/>
      <c r="H283" s="377"/>
      <c r="I283" s="377"/>
      <c r="J283" s="377"/>
      <c r="K283" s="377"/>
      <c r="L283" s="377"/>
      <c r="M283" s="1" t="e">
        <f>INDEX('Child Enrollment'!$C$2:$C$173,MATCH('BIR Data Entry'!B284,'Child Enrollment'!$B$2:$B$173,0))</f>
        <v>#N/A</v>
      </c>
      <c r="N283" s="1" t="e">
        <f>INDEX('Child Enrollment'!$D$2:$D$173,MATCH('BIR Data Entry'!B283,'Child Enrollment'!$B$2:$B$173,0))</f>
        <v>#N/A</v>
      </c>
      <c r="O283" s="1" t="e">
        <f>INDEX('Child Enrollment'!$E$2:$E$173,MATCH('BIR Data Entry'!B283,'Child Enrollment'!$B$2:$B$173,0))</f>
        <v>#N/A</v>
      </c>
      <c r="P283" s="1" t="e">
        <f>INDEX('Child Enrollment'!$F$2:$F$173,MATCH('BIR Data Entry'!B283,'Child Enrollment'!$B$2:$B$173,0))</f>
        <v>#N/A</v>
      </c>
      <c r="Q283" s="1" t="e">
        <f>INDEX('Child Enrollment'!$G$2:$G$173,MATCH('BIR Data Entry'!B283,'Child Enrollment'!$B$2:$B$173,0))</f>
        <v>#N/A</v>
      </c>
      <c r="R283" s="1" t="e">
        <f>INDEX('Child Enrollment'!$H$2:$H$173,MATCH('BIR Data Entry'!B283,'Child Enrollment'!$B$2:$B$173,0))</f>
        <v>#N/A</v>
      </c>
      <c r="S283" s="343" t="str">
        <f t="shared" si="12"/>
        <v/>
      </c>
      <c r="T283" s="169">
        <f>IF(J283='Do Not Use'!$L$15,1,0)</f>
        <v>0</v>
      </c>
      <c r="U283" s="169">
        <f>IF(K283='Do Not Use'!$M$14,1,0)</f>
        <v>0</v>
      </c>
      <c r="V283" s="169">
        <f t="shared" si="13"/>
        <v>0</v>
      </c>
      <c r="W283" s="169">
        <f>IF(K283='Do Not Use'!$M$10,1,0)</f>
        <v>0</v>
      </c>
      <c r="X283" s="169">
        <f>IF(K283='Do Not Use'!$M$11,1,0)</f>
        <v>0</v>
      </c>
      <c r="Y283" s="169">
        <f t="shared" si="14"/>
        <v>0</v>
      </c>
      <c r="Z283" s="169">
        <f>IF(K283='Do Not Use'!$M$5,1,0)</f>
        <v>0</v>
      </c>
    </row>
    <row r="284" spans="1:26" x14ac:dyDescent="0.25">
      <c r="A284" s="376"/>
      <c r="B284" s="377"/>
      <c r="C284" s="378"/>
      <c r="D284" s="434"/>
      <c r="E284" s="379"/>
      <c r="F284" s="377"/>
      <c r="G284" s="377"/>
      <c r="H284" s="377"/>
      <c r="I284" s="377"/>
      <c r="J284" s="377"/>
      <c r="K284" s="377"/>
      <c r="L284" s="377"/>
      <c r="M284" s="1" t="e">
        <f>INDEX('Child Enrollment'!$C$2:$C$173,MATCH('BIR Data Entry'!B285,'Child Enrollment'!$B$2:$B$173,0))</f>
        <v>#N/A</v>
      </c>
      <c r="N284" s="1" t="e">
        <f>INDEX('Child Enrollment'!$D$2:$D$173,MATCH('BIR Data Entry'!B284,'Child Enrollment'!$B$2:$B$173,0))</f>
        <v>#N/A</v>
      </c>
      <c r="O284" s="1" t="e">
        <f>INDEX('Child Enrollment'!$E$2:$E$173,MATCH('BIR Data Entry'!B284,'Child Enrollment'!$B$2:$B$173,0))</f>
        <v>#N/A</v>
      </c>
      <c r="P284" s="1" t="e">
        <f>INDEX('Child Enrollment'!$F$2:$F$173,MATCH('BIR Data Entry'!B284,'Child Enrollment'!$B$2:$B$173,0))</f>
        <v>#N/A</v>
      </c>
      <c r="Q284" s="1" t="e">
        <f>INDEX('Child Enrollment'!$G$2:$G$173,MATCH('BIR Data Entry'!B284,'Child Enrollment'!$B$2:$B$173,0))</f>
        <v>#N/A</v>
      </c>
      <c r="R284" s="1" t="e">
        <f>INDEX('Child Enrollment'!$H$2:$H$173,MATCH('BIR Data Entry'!B284,'Child Enrollment'!$B$2:$B$173,0))</f>
        <v>#N/A</v>
      </c>
      <c r="S284" s="343" t="str">
        <f t="shared" si="12"/>
        <v/>
      </c>
      <c r="T284" s="169">
        <f>IF(J284='Do Not Use'!$L$15,1,0)</f>
        <v>0</v>
      </c>
      <c r="U284" s="169">
        <f>IF(K284='Do Not Use'!$M$14,1,0)</f>
        <v>0</v>
      </c>
      <c r="V284" s="169">
        <f t="shared" si="13"/>
        <v>0</v>
      </c>
      <c r="W284" s="169">
        <f>IF(K284='Do Not Use'!$M$10,1,0)</f>
        <v>0</v>
      </c>
      <c r="X284" s="169">
        <f>IF(K284='Do Not Use'!$M$11,1,0)</f>
        <v>0</v>
      </c>
      <c r="Y284" s="169">
        <f t="shared" si="14"/>
        <v>0</v>
      </c>
      <c r="Z284" s="169">
        <f>IF(K284='Do Not Use'!$M$5,1,0)</f>
        <v>0</v>
      </c>
    </row>
    <row r="285" spans="1:26" x14ac:dyDescent="0.25">
      <c r="A285" s="376"/>
      <c r="B285" s="377"/>
      <c r="C285" s="378"/>
      <c r="D285" s="434"/>
      <c r="E285" s="379"/>
      <c r="F285" s="377"/>
      <c r="G285" s="377"/>
      <c r="H285" s="377"/>
      <c r="I285" s="377"/>
      <c r="J285" s="377"/>
      <c r="K285" s="377"/>
      <c r="L285" s="377"/>
      <c r="M285" s="1" t="e">
        <f>INDEX('Child Enrollment'!$C$2:$C$173,MATCH('BIR Data Entry'!B286,'Child Enrollment'!$B$2:$B$173,0))</f>
        <v>#N/A</v>
      </c>
      <c r="N285" s="1" t="e">
        <f>INDEX('Child Enrollment'!$D$2:$D$173,MATCH('BIR Data Entry'!B285,'Child Enrollment'!$B$2:$B$173,0))</f>
        <v>#N/A</v>
      </c>
      <c r="O285" s="1" t="e">
        <f>INDEX('Child Enrollment'!$E$2:$E$173,MATCH('BIR Data Entry'!B285,'Child Enrollment'!$B$2:$B$173,0))</f>
        <v>#N/A</v>
      </c>
      <c r="P285" s="1" t="e">
        <f>INDEX('Child Enrollment'!$F$2:$F$173,MATCH('BIR Data Entry'!B285,'Child Enrollment'!$B$2:$B$173,0))</f>
        <v>#N/A</v>
      </c>
      <c r="Q285" s="1" t="e">
        <f>INDEX('Child Enrollment'!$G$2:$G$173,MATCH('BIR Data Entry'!B285,'Child Enrollment'!$B$2:$B$173,0))</f>
        <v>#N/A</v>
      </c>
      <c r="R285" s="1" t="e">
        <f>INDEX('Child Enrollment'!$H$2:$H$173,MATCH('BIR Data Entry'!B285,'Child Enrollment'!$B$2:$B$173,0))</f>
        <v>#N/A</v>
      </c>
      <c r="S285" s="343" t="str">
        <f t="shared" si="12"/>
        <v/>
      </c>
      <c r="T285" s="169">
        <f>IF(J285='Do Not Use'!$L$15,1,0)</f>
        <v>0</v>
      </c>
      <c r="U285" s="169">
        <f>IF(K285='Do Not Use'!$M$14,1,0)</f>
        <v>0</v>
      </c>
      <c r="V285" s="169">
        <f t="shared" si="13"/>
        <v>0</v>
      </c>
      <c r="W285" s="169">
        <f>IF(K285='Do Not Use'!$M$10,1,0)</f>
        <v>0</v>
      </c>
      <c r="X285" s="169">
        <f>IF(K285='Do Not Use'!$M$11,1,0)</f>
        <v>0</v>
      </c>
      <c r="Y285" s="169">
        <f t="shared" si="14"/>
        <v>0</v>
      </c>
      <c r="Z285" s="169">
        <f>IF(K285='Do Not Use'!$M$5,1,0)</f>
        <v>0</v>
      </c>
    </row>
    <row r="286" spans="1:26" x14ac:dyDescent="0.25">
      <c r="A286" s="376"/>
      <c r="B286" s="377"/>
      <c r="C286" s="378"/>
      <c r="D286" s="434"/>
      <c r="E286" s="379"/>
      <c r="F286" s="377"/>
      <c r="G286" s="377"/>
      <c r="H286" s="377"/>
      <c r="I286" s="377"/>
      <c r="J286" s="377"/>
      <c r="K286" s="377"/>
      <c r="L286" s="377"/>
      <c r="M286" s="1" t="e">
        <f>INDEX('Child Enrollment'!$C$2:$C$173,MATCH('BIR Data Entry'!B287,'Child Enrollment'!$B$2:$B$173,0))</f>
        <v>#N/A</v>
      </c>
      <c r="N286" s="1" t="e">
        <f>INDEX('Child Enrollment'!$D$2:$D$173,MATCH('BIR Data Entry'!B286,'Child Enrollment'!$B$2:$B$173,0))</f>
        <v>#N/A</v>
      </c>
      <c r="O286" s="1" t="e">
        <f>INDEX('Child Enrollment'!$E$2:$E$173,MATCH('BIR Data Entry'!B286,'Child Enrollment'!$B$2:$B$173,0))</f>
        <v>#N/A</v>
      </c>
      <c r="P286" s="1" t="e">
        <f>INDEX('Child Enrollment'!$F$2:$F$173,MATCH('BIR Data Entry'!B286,'Child Enrollment'!$B$2:$B$173,0))</f>
        <v>#N/A</v>
      </c>
      <c r="Q286" s="1" t="e">
        <f>INDEX('Child Enrollment'!$G$2:$G$173,MATCH('BIR Data Entry'!B286,'Child Enrollment'!$B$2:$B$173,0))</f>
        <v>#N/A</v>
      </c>
      <c r="R286" s="1" t="e">
        <f>INDEX('Child Enrollment'!$H$2:$H$173,MATCH('BIR Data Entry'!B286,'Child Enrollment'!$B$2:$B$173,0))</f>
        <v>#N/A</v>
      </c>
      <c r="S286" s="343" t="str">
        <f t="shared" si="12"/>
        <v/>
      </c>
      <c r="T286" s="169">
        <f>IF(J286='Do Not Use'!$L$15,1,0)</f>
        <v>0</v>
      </c>
      <c r="U286" s="169">
        <f>IF(K286='Do Not Use'!$M$14,1,0)</f>
        <v>0</v>
      </c>
      <c r="V286" s="169">
        <f t="shared" si="13"/>
        <v>0</v>
      </c>
      <c r="W286" s="169">
        <f>IF(K286='Do Not Use'!$M$10,1,0)</f>
        <v>0</v>
      </c>
      <c r="X286" s="169">
        <f>IF(K286='Do Not Use'!$M$11,1,0)</f>
        <v>0</v>
      </c>
      <c r="Y286" s="169">
        <f t="shared" si="14"/>
        <v>0</v>
      </c>
      <c r="Z286" s="169">
        <f>IF(K286='Do Not Use'!$M$5,1,0)</f>
        <v>0</v>
      </c>
    </row>
    <row r="287" spans="1:26" x14ac:dyDescent="0.25">
      <c r="A287" s="376"/>
      <c r="B287" s="377"/>
      <c r="C287" s="378"/>
      <c r="D287" s="434"/>
      <c r="E287" s="379"/>
      <c r="F287" s="377"/>
      <c r="G287" s="377"/>
      <c r="H287" s="377"/>
      <c r="I287" s="377"/>
      <c r="J287" s="377"/>
      <c r="K287" s="377"/>
      <c r="L287" s="377"/>
      <c r="M287" s="1" t="e">
        <f>INDEX('Child Enrollment'!$C$2:$C$173,MATCH('BIR Data Entry'!B288,'Child Enrollment'!$B$2:$B$173,0))</f>
        <v>#N/A</v>
      </c>
      <c r="N287" s="1" t="e">
        <f>INDEX('Child Enrollment'!$D$2:$D$173,MATCH('BIR Data Entry'!B287,'Child Enrollment'!$B$2:$B$173,0))</f>
        <v>#N/A</v>
      </c>
      <c r="O287" s="1" t="e">
        <f>INDEX('Child Enrollment'!$E$2:$E$173,MATCH('BIR Data Entry'!B287,'Child Enrollment'!$B$2:$B$173,0))</f>
        <v>#N/A</v>
      </c>
      <c r="P287" s="1" t="e">
        <f>INDEX('Child Enrollment'!$F$2:$F$173,MATCH('BIR Data Entry'!B287,'Child Enrollment'!$B$2:$B$173,0))</f>
        <v>#N/A</v>
      </c>
      <c r="Q287" s="1" t="e">
        <f>INDEX('Child Enrollment'!$G$2:$G$173,MATCH('BIR Data Entry'!B287,'Child Enrollment'!$B$2:$B$173,0))</f>
        <v>#N/A</v>
      </c>
      <c r="R287" s="1" t="e">
        <f>INDEX('Child Enrollment'!$H$2:$H$173,MATCH('BIR Data Entry'!B287,'Child Enrollment'!$B$2:$B$173,0))</f>
        <v>#N/A</v>
      </c>
      <c r="S287" s="343" t="str">
        <f t="shared" si="12"/>
        <v/>
      </c>
      <c r="T287" s="169">
        <f>IF(J287='Do Not Use'!$L$15,1,0)</f>
        <v>0</v>
      </c>
      <c r="U287" s="169">
        <f>IF(K287='Do Not Use'!$M$14,1,0)</f>
        <v>0</v>
      </c>
      <c r="V287" s="169">
        <f t="shared" si="13"/>
        <v>0</v>
      </c>
      <c r="W287" s="169">
        <f>IF(K287='Do Not Use'!$M$10,1,0)</f>
        <v>0</v>
      </c>
      <c r="X287" s="169">
        <f>IF(K287='Do Not Use'!$M$11,1,0)</f>
        <v>0</v>
      </c>
      <c r="Y287" s="169">
        <f t="shared" si="14"/>
        <v>0</v>
      </c>
      <c r="Z287" s="169">
        <f>IF(K287='Do Not Use'!$M$5,1,0)</f>
        <v>0</v>
      </c>
    </row>
    <row r="288" spans="1:26" x14ac:dyDescent="0.25">
      <c r="A288" s="376"/>
      <c r="B288" s="377"/>
      <c r="C288" s="378"/>
      <c r="D288" s="434"/>
      <c r="E288" s="379"/>
      <c r="F288" s="377"/>
      <c r="G288" s="377"/>
      <c r="H288" s="377"/>
      <c r="I288" s="377"/>
      <c r="J288" s="377"/>
      <c r="K288" s="377"/>
      <c r="L288" s="377"/>
      <c r="M288" s="1" t="e">
        <f>INDEX('Child Enrollment'!$C$2:$C$173,MATCH('BIR Data Entry'!B289,'Child Enrollment'!$B$2:$B$173,0))</f>
        <v>#N/A</v>
      </c>
      <c r="N288" s="1" t="e">
        <f>INDEX('Child Enrollment'!$D$2:$D$173,MATCH('BIR Data Entry'!B288,'Child Enrollment'!$B$2:$B$173,0))</f>
        <v>#N/A</v>
      </c>
      <c r="O288" s="1" t="e">
        <f>INDEX('Child Enrollment'!$E$2:$E$173,MATCH('BIR Data Entry'!B288,'Child Enrollment'!$B$2:$B$173,0))</f>
        <v>#N/A</v>
      </c>
      <c r="P288" s="1" t="e">
        <f>INDEX('Child Enrollment'!$F$2:$F$173,MATCH('BIR Data Entry'!B288,'Child Enrollment'!$B$2:$B$173,0))</f>
        <v>#N/A</v>
      </c>
      <c r="Q288" s="1" t="e">
        <f>INDEX('Child Enrollment'!$G$2:$G$173,MATCH('BIR Data Entry'!B288,'Child Enrollment'!$B$2:$B$173,0))</f>
        <v>#N/A</v>
      </c>
      <c r="R288" s="1" t="e">
        <f>INDEX('Child Enrollment'!$H$2:$H$173,MATCH('BIR Data Entry'!B288,'Child Enrollment'!$B$2:$B$173,0))</f>
        <v>#N/A</v>
      </c>
      <c r="S288" s="343" t="str">
        <f t="shared" si="12"/>
        <v/>
      </c>
      <c r="T288" s="169">
        <f>IF(J288='Do Not Use'!$L$15,1,0)</f>
        <v>0</v>
      </c>
      <c r="U288" s="169">
        <f>IF(K288='Do Not Use'!$M$14,1,0)</f>
        <v>0</v>
      </c>
      <c r="V288" s="169">
        <f t="shared" si="13"/>
        <v>0</v>
      </c>
      <c r="W288" s="169">
        <f>IF(K288='Do Not Use'!$M$10,1,0)</f>
        <v>0</v>
      </c>
      <c r="X288" s="169">
        <f>IF(K288='Do Not Use'!$M$11,1,0)</f>
        <v>0</v>
      </c>
      <c r="Y288" s="169">
        <f t="shared" si="14"/>
        <v>0</v>
      </c>
      <c r="Z288" s="169">
        <f>IF(K288='Do Not Use'!$M$5,1,0)</f>
        <v>0</v>
      </c>
    </row>
    <row r="289" spans="1:26" x14ac:dyDescent="0.25">
      <c r="A289" s="376"/>
      <c r="B289" s="377"/>
      <c r="C289" s="378"/>
      <c r="D289" s="434"/>
      <c r="E289" s="379"/>
      <c r="F289" s="377"/>
      <c r="G289" s="377"/>
      <c r="H289" s="377"/>
      <c r="I289" s="377"/>
      <c r="J289" s="377"/>
      <c r="K289" s="377"/>
      <c r="L289" s="377"/>
      <c r="M289" s="1" t="e">
        <f>INDEX('Child Enrollment'!$C$2:$C$173,MATCH('BIR Data Entry'!B290,'Child Enrollment'!$B$2:$B$173,0))</f>
        <v>#N/A</v>
      </c>
      <c r="N289" s="1" t="e">
        <f>INDEX('Child Enrollment'!$D$2:$D$173,MATCH('BIR Data Entry'!B289,'Child Enrollment'!$B$2:$B$173,0))</f>
        <v>#N/A</v>
      </c>
      <c r="O289" s="1" t="e">
        <f>INDEX('Child Enrollment'!$E$2:$E$173,MATCH('BIR Data Entry'!B289,'Child Enrollment'!$B$2:$B$173,0))</f>
        <v>#N/A</v>
      </c>
      <c r="P289" s="1" t="e">
        <f>INDEX('Child Enrollment'!$F$2:$F$173,MATCH('BIR Data Entry'!B289,'Child Enrollment'!$B$2:$B$173,0))</f>
        <v>#N/A</v>
      </c>
      <c r="Q289" s="1" t="e">
        <f>INDEX('Child Enrollment'!$G$2:$G$173,MATCH('BIR Data Entry'!B289,'Child Enrollment'!$B$2:$B$173,0))</f>
        <v>#N/A</v>
      </c>
      <c r="R289" s="1" t="e">
        <f>INDEX('Child Enrollment'!$H$2:$H$173,MATCH('BIR Data Entry'!B289,'Child Enrollment'!$B$2:$B$173,0))</f>
        <v>#N/A</v>
      </c>
      <c r="S289" s="343" t="str">
        <f t="shared" si="12"/>
        <v/>
      </c>
      <c r="T289" s="169">
        <f>IF(J289='Do Not Use'!$L$15,1,0)</f>
        <v>0</v>
      </c>
      <c r="U289" s="169">
        <f>IF(K289='Do Not Use'!$M$14,1,0)</f>
        <v>0</v>
      </c>
      <c r="V289" s="169">
        <f t="shared" si="13"/>
        <v>0</v>
      </c>
      <c r="W289" s="169">
        <f>IF(K289='Do Not Use'!$M$10,1,0)</f>
        <v>0</v>
      </c>
      <c r="X289" s="169">
        <f>IF(K289='Do Not Use'!$M$11,1,0)</f>
        <v>0</v>
      </c>
      <c r="Y289" s="169">
        <f t="shared" si="14"/>
        <v>0</v>
      </c>
      <c r="Z289" s="169">
        <f>IF(K289='Do Not Use'!$M$5,1,0)</f>
        <v>0</v>
      </c>
    </row>
    <row r="290" spans="1:26" x14ac:dyDescent="0.25">
      <c r="A290" s="376"/>
      <c r="B290" s="377"/>
      <c r="C290" s="378"/>
      <c r="D290" s="434"/>
      <c r="E290" s="379"/>
      <c r="F290" s="377"/>
      <c r="G290" s="377"/>
      <c r="H290" s="377"/>
      <c r="I290" s="377"/>
      <c r="J290" s="377"/>
      <c r="K290" s="377"/>
      <c r="L290" s="377"/>
      <c r="M290" s="1" t="e">
        <f>INDEX('Child Enrollment'!$C$2:$C$173,MATCH('BIR Data Entry'!B291,'Child Enrollment'!$B$2:$B$173,0))</f>
        <v>#N/A</v>
      </c>
      <c r="N290" s="1" t="e">
        <f>INDEX('Child Enrollment'!$D$2:$D$173,MATCH('BIR Data Entry'!B290,'Child Enrollment'!$B$2:$B$173,0))</f>
        <v>#N/A</v>
      </c>
      <c r="O290" s="1" t="e">
        <f>INDEX('Child Enrollment'!$E$2:$E$173,MATCH('BIR Data Entry'!B290,'Child Enrollment'!$B$2:$B$173,0))</f>
        <v>#N/A</v>
      </c>
      <c r="P290" s="1" t="e">
        <f>INDEX('Child Enrollment'!$F$2:$F$173,MATCH('BIR Data Entry'!B290,'Child Enrollment'!$B$2:$B$173,0))</f>
        <v>#N/A</v>
      </c>
      <c r="Q290" s="1" t="e">
        <f>INDEX('Child Enrollment'!$G$2:$G$173,MATCH('BIR Data Entry'!B290,'Child Enrollment'!$B$2:$B$173,0))</f>
        <v>#N/A</v>
      </c>
      <c r="R290" s="1" t="e">
        <f>INDEX('Child Enrollment'!$H$2:$H$173,MATCH('BIR Data Entry'!B290,'Child Enrollment'!$B$2:$B$173,0))</f>
        <v>#N/A</v>
      </c>
      <c r="S290" s="343" t="str">
        <f t="shared" si="12"/>
        <v/>
      </c>
      <c r="T290" s="169">
        <f>IF(J290='Do Not Use'!$L$15,1,0)</f>
        <v>0</v>
      </c>
      <c r="U290" s="169">
        <f>IF(K290='Do Not Use'!$M$14,1,0)</f>
        <v>0</v>
      </c>
      <c r="V290" s="169">
        <f t="shared" si="13"/>
        <v>0</v>
      </c>
      <c r="W290" s="169">
        <f>IF(K290='Do Not Use'!$M$10,1,0)</f>
        <v>0</v>
      </c>
      <c r="X290" s="169">
        <f>IF(K290='Do Not Use'!$M$11,1,0)</f>
        <v>0</v>
      </c>
      <c r="Y290" s="169">
        <f t="shared" si="14"/>
        <v>0</v>
      </c>
      <c r="Z290" s="169">
        <f>IF(K290='Do Not Use'!$M$5,1,0)</f>
        <v>0</v>
      </c>
    </row>
    <row r="291" spans="1:26" x14ac:dyDescent="0.25">
      <c r="A291" s="376"/>
      <c r="B291" s="377"/>
      <c r="C291" s="378"/>
      <c r="D291" s="434"/>
      <c r="E291" s="379"/>
      <c r="F291" s="377"/>
      <c r="G291" s="377"/>
      <c r="H291" s="377"/>
      <c r="I291" s="377"/>
      <c r="J291" s="377"/>
      <c r="K291" s="377"/>
      <c r="L291" s="377"/>
      <c r="M291" s="1" t="e">
        <f>INDEX('Child Enrollment'!$C$2:$C$173,MATCH('BIR Data Entry'!B292,'Child Enrollment'!$B$2:$B$173,0))</f>
        <v>#N/A</v>
      </c>
      <c r="N291" s="1" t="e">
        <f>INDEX('Child Enrollment'!$D$2:$D$173,MATCH('BIR Data Entry'!B291,'Child Enrollment'!$B$2:$B$173,0))</f>
        <v>#N/A</v>
      </c>
      <c r="O291" s="1" t="e">
        <f>INDEX('Child Enrollment'!$E$2:$E$173,MATCH('BIR Data Entry'!B291,'Child Enrollment'!$B$2:$B$173,0))</f>
        <v>#N/A</v>
      </c>
      <c r="P291" s="1" t="e">
        <f>INDEX('Child Enrollment'!$F$2:$F$173,MATCH('BIR Data Entry'!B291,'Child Enrollment'!$B$2:$B$173,0))</f>
        <v>#N/A</v>
      </c>
      <c r="Q291" s="1" t="e">
        <f>INDEX('Child Enrollment'!$G$2:$G$173,MATCH('BIR Data Entry'!B291,'Child Enrollment'!$B$2:$B$173,0))</f>
        <v>#N/A</v>
      </c>
      <c r="R291" s="1" t="e">
        <f>INDEX('Child Enrollment'!$H$2:$H$173,MATCH('BIR Data Entry'!B291,'Child Enrollment'!$B$2:$B$173,0))</f>
        <v>#N/A</v>
      </c>
      <c r="S291" s="343" t="str">
        <f t="shared" si="12"/>
        <v/>
      </c>
      <c r="T291" s="169">
        <f>IF(J291='Do Not Use'!$L$15,1,0)</f>
        <v>0</v>
      </c>
      <c r="U291" s="169">
        <f>IF(K291='Do Not Use'!$M$14,1,0)</f>
        <v>0</v>
      </c>
      <c r="V291" s="169">
        <f t="shared" si="13"/>
        <v>0</v>
      </c>
      <c r="W291" s="169">
        <f>IF(K291='Do Not Use'!$M$10,1,0)</f>
        <v>0</v>
      </c>
      <c r="X291" s="169">
        <f>IF(K291='Do Not Use'!$M$11,1,0)</f>
        <v>0</v>
      </c>
      <c r="Y291" s="169">
        <f t="shared" si="14"/>
        <v>0</v>
      </c>
      <c r="Z291" s="169">
        <f>IF(K291='Do Not Use'!$M$5,1,0)</f>
        <v>0</v>
      </c>
    </row>
    <row r="292" spans="1:26" x14ac:dyDescent="0.25">
      <c r="A292" s="376"/>
      <c r="B292" s="377"/>
      <c r="C292" s="378"/>
      <c r="D292" s="434"/>
      <c r="E292" s="379"/>
      <c r="F292" s="377"/>
      <c r="G292" s="377"/>
      <c r="H292" s="377"/>
      <c r="I292" s="377"/>
      <c r="J292" s="377"/>
      <c r="K292" s="377"/>
      <c r="L292" s="377"/>
      <c r="M292" s="1" t="e">
        <f>INDEX('Child Enrollment'!$C$2:$C$173,MATCH('BIR Data Entry'!B293,'Child Enrollment'!$B$2:$B$173,0))</f>
        <v>#N/A</v>
      </c>
      <c r="N292" s="1" t="e">
        <f>INDEX('Child Enrollment'!$D$2:$D$173,MATCH('BIR Data Entry'!B292,'Child Enrollment'!$B$2:$B$173,0))</f>
        <v>#N/A</v>
      </c>
      <c r="O292" s="1" t="e">
        <f>INDEX('Child Enrollment'!$E$2:$E$173,MATCH('BIR Data Entry'!B292,'Child Enrollment'!$B$2:$B$173,0))</f>
        <v>#N/A</v>
      </c>
      <c r="P292" s="1" t="e">
        <f>INDEX('Child Enrollment'!$F$2:$F$173,MATCH('BIR Data Entry'!B292,'Child Enrollment'!$B$2:$B$173,0))</f>
        <v>#N/A</v>
      </c>
      <c r="Q292" s="1" t="e">
        <f>INDEX('Child Enrollment'!$G$2:$G$173,MATCH('BIR Data Entry'!B292,'Child Enrollment'!$B$2:$B$173,0))</f>
        <v>#N/A</v>
      </c>
      <c r="R292" s="1" t="e">
        <f>INDEX('Child Enrollment'!$H$2:$H$173,MATCH('BIR Data Entry'!B292,'Child Enrollment'!$B$2:$B$173,0))</f>
        <v>#N/A</v>
      </c>
      <c r="S292" s="343" t="str">
        <f t="shared" si="12"/>
        <v/>
      </c>
      <c r="T292" s="169">
        <f>IF(J292='Do Not Use'!$L$15,1,0)</f>
        <v>0</v>
      </c>
      <c r="U292" s="169">
        <f>IF(K292='Do Not Use'!$M$14,1,0)</f>
        <v>0</v>
      </c>
      <c r="V292" s="169">
        <f t="shared" si="13"/>
        <v>0</v>
      </c>
      <c r="W292" s="169">
        <f>IF(K292='Do Not Use'!$M$10,1,0)</f>
        <v>0</v>
      </c>
      <c r="X292" s="169">
        <f>IF(K292='Do Not Use'!$M$11,1,0)</f>
        <v>0</v>
      </c>
      <c r="Y292" s="169">
        <f t="shared" si="14"/>
        <v>0</v>
      </c>
      <c r="Z292" s="169">
        <f>IF(K292='Do Not Use'!$M$5,1,0)</f>
        <v>0</v>
      </c>
    </row>
    <row r="293" spans="1:26" x14ac:dyDescent="0.25">
      <c r="A293" s="376"/>
      <c r="B293" s="377"/>
      <c r="C293" s="378"/>
      <c r="D293" s="434"/>
      <c r="E293" s="379"/>
      <c r="F293" s="377"/>
      <c r="G293" s="377"/>
      <c r="H293" s="377"/>
      <c r="I293" s="377"/>
      <c r="J293" s="377"/>
      <c r="K293" s="377"/>
      <c r="L293" s="377"/>
      <c r="M293" s="1" t="e">
        <f>INDEX('Child Enrollment'!$C$2:$C$173,MATCH('BIR Data Entry'!B294,'Child Enrollment'!$B$2:$B$173,0))</f>
        <v>#N/A</v>
      </c>
      <c r="N293" s="1" t="e">
        <f>INDEX('Child Enrollment'!$D$2:$D$173,MATCH('BIR Data Entry'!B293,'Child Enrollment'!$B$2:$B$173,0))</f>
        <v>#N/A</v>
      </c>
      <c r="O293" s="1" t="e">
        <f>INDEX('Child Enrollment'!$E$2:$E$173,MATCH('BIR Data Entry'!B293,'Child Enrollment'!$B$2:$B$173,0))</f>
        <v>#N/A</v>
      </c>
      <c r="P293" s="1" t="e">
        <f>INDEX('Child Enrollment'!$F$2:$F$173,MATCH('BIR Data Entry'!B293,'Child Enrollment'!$B$2:$B$173,0))</f>
        <v>#N/A</v>
      </c>
      <c r="Q293" s="1" t="e">
        <f>INDEX('Child Enrollment'!$G$2:$G$173,MATCH('BIR Data Entry'!B293,'Child Enrollment'!$B$2:$B$173,0))</f>
        <v>#N/A</v>
      </c>
      <c r="R293" s="1" t="e">
        <f>INDEX('Child Enrollment'!$H$2:$H$173,MATCH('BIR Data Entry'!B293,'Child Enrollment'!$B$2:$B$173,0))</f>
        <v>#N/A</v>
      </c>
      <c r="S293" s="343" t="str">
        <f t="shared" si="12"/>
        <v/>
      </c>
      <c r="T293" s="169">
        <f>IF(J293='Do Not Use'!$L$15,1,0)</f>
        <v>0</v>
      </c>
      <c r="U293" s="169">
        <f>IF(K293='Do Not Use'!$M$14,1,0)</f>
        <v>0</v>
      </c>
      <c r="V293" s="169">
        <f t="shared" si="13"/>
        <v>0</v>
      </c>
      <c r="W293" s="169">
        <f>IF(K293='Do Not Use'!$M$10,1,0)</f>
        <v>0</v>
      </c>
      <c r="X293" s="169">
        <f>IF(K293='Do Not Use'!$M$11,1,0)</f>
        <v>0</v>
      </c>
      <c r="Y293" s="169">
        <f t="shared" si="14"/>
        <v>0</v>
      </c>
      <c r="Z293" s="169">
        <f>IF(K293='Do Not Use'!$M$5,1,0)</f>
        <v>0</v>
      </c>
    </row>
    <row r="294" spans="1:26" x14ac:dyDescent="0.25">
      <c r="A294" s="376"/>
      <c r="B294" s="377"/>
      <c r="C294" s="378"/>
      <c r="D294" s="434"/>
      <c r="E294" s="379"/>
      <c r="F294" s="377"/>
      <c r="G294" s="377"/>
      <c r="H294" s="377"/>
      <c r="I294" s="377"/>
      <c r="J294" s="377"/>
      <c r="K294" s="377"/>
      <c r="L294" s="377"/>
      <c r="M294" s="1" t="e">
        <f>INDEX('Child Enrollment'!$C$2:$C$173,MATCH('BIR Data Entry'!B295,'Child Enrollment'!$B$2:$B$173,0))</f>
        <v>#N/A</v>
      </c>
      <c r="N294" s="1" t="e">
        <f>INDEX('Child Enrollment'!$D$2:$D$173,MATCH('BIR Data Entry'!B294,'Child Enrollment'!$B$2:$B$173,0))</f>
        <v>#N/A</v>
      </c>
      <c r="O294" s="1" t="e">
        <f>INDEX('Child Enrollment'!$E$2:$E$173,MATCH('BIR Data Entry'!B294,'Child Enrollment'!$B$2:$B$173,0))</f>
        <v>#N/A</v>
      </c>
      <c r="P294" s="1" t="e">
        <f>INDEX('Child Enrollment'!$F$2:$F$173,MATCH('BIR Data Entry'!B294,'Child Enrollment'!$B$2:$B$173,0))</f>
        <v>#N/A</v>
      </c>
      <c r="Q294" s="1" t="e">
        <f>INDEX('Child Enrollment'!$G$2:$G$173,MATCH('BIR Data Entry'!B294,'Child Enrollment'!$B$2:$B$173,0))</f>
        <v>#N/A</v>
      </c>
      <c r="R294" s="1" t="e">
        <f>INDEX('Child Enrollment'!$H$2:$H$173,MATCH('BIR Data Entry'!B294,'Child Enrollment'!$B$2:$B$173,0))</f>
        <v>#N/A</v>
      </c>
      <c r="S294" s="343" t="str">
        <f t="shared" si="12"/>
        <v/>
      </c>
      <c r="T294" s="169">
        <f>IF(J294='Do Not Use'!$L$15,1,0)</f>
        <v>0</v>
      </c>
      <c r="U294" s="169">
        <f>IF(K294='Do Not Use'!$M$14,1,0)</f>
        <v>0</v>
      </c>
      <c r="V294" s="169">
        <f t="shared" si="13"/>
        <v>0</v>
      </c>
      <c r="W294" s="169">
        <f>IF(K294='Do Not Use'!$M$10,1,0)</f>
        <v>0</v>
      </c>
      <c r="X294" s="169">
        <f>IF(K294='Do Not Use'!$M$11,1,0)</f>
        <v>0</v>
      </c>
      <c r="Y294" s="169">
        <f t="shared" si="14"/>
        <v>0</v>
      </c>
      <c r="Z294" s="169">
        <f>IF(K294='Do Not Use'!$M$5,1,0)</f>
        <v>0</v>
      </c>
    </row>
    <row r="295" spans="1:26" x14ac:dyDescent="0.25">
      <c r="A295" s="376"/>
      <c r="B295" s="377"/>
      <c r="C295" s="378"/>
      <c r="D295" s="434"/>
      <c r="E295" s="379"/>
      <c r="F295" s="377"/>
      <c r="G295" s="377"/>
      <c r="H295" s="377"/>
      <c r="I295" s="377"/>
      <c r="J295" s="377"/>
      <c r="K295" s="377"/>
      <c r="L295" s="377"/>
      <c r="M295" s="1" t="e">
        <f>INDEX('Child Enrollment'!$C$2:$C$173,MATCH('BIR Data Entry'!B296,'Child Enrollment'!$B$2:$B$173,0))</f>
        <v>#N/A</v>
      </c>
      <c r="N295" s="1" t="e">
        <f>INDEX('Child Enrollment'!$D$2:$D$173,MATCH('BIR Data Entry'!B295,'Child Enrollment'!$B$2:$B$173,0))</f>
        <v>#N/A</v>
      </c>
      <c r="O295" s="1" t="e">
        <f>INDEX('Child Enrollment'!$E$2:$E$173,MATCH('BIR Data Entry'!B295,'Child Enrollment'!$B$2:$B$173,0))</f>
        <v>#N/A</v>
      </c>
      <c r="P295" s="1" t="e">
        <f>INDEX('Child Enrollment'!$F$2:$F$173,MATCH('BIR Data Entry'!B295,'Child Enrollment'!$B$2:$B$173,0))</f>
        <v>#N/A</v>
      </c>
      <c r="Q295" s="1" t="e">
        <f>INDEX('Child Enrollment'!$G$2:$G$173,MATCH('BIR Data Entry'!B295,'Child Enrollment'!$B$2:$B$173,0))</f>
        <v>#N/A</v>
      </c>
      <c r="R295" s="1" t="e">
        <f>INDEX('Child Enrollment'!$H$2:$H$173,MATCH('BIR Data Entry'!B295,'Child Enrollment'!$B$2:$B$173,0))</f>
        <v>#N/A</v>
      </c>
      <c r="S295" s="343" t="str">
        <f t="shared" si="12"/>
        <v/>
      </c>
      <c r="T295" s="169">
        <f>IF(J295='Do Not Use'!$L$15,1,0)</f>
        <v>0</v>
      </c>
      <c r="U295" s="169">
        <f>IF(K295='Do Not Use'!$M$14,1,0)</f>
        <v>0</v>
      </c>
      <c r="V295" s="169">
        <f t="shared" si="13"/>
        <v>0</v>
      </c>
      <c r="W295" s="169">
        <f>IF(K295='Do Not Use'!$M$10,1,0)</f>
        <v>0</v>
      </c>
      <c r="X295" s="169">
        <f>IF(K295='Do Not Use'!$M$11,1,0)</f>
        <v>0</v>
      </c>
      <c r="Y295" s="169">
        <f t="shared" si="14"/>
        <v>0</v>
      </c>
      <c r="Z295" s="169">
        <f>IF(K295='Do Not Use'!$M$5,1,0)</f>
        <v>0</v>
      </c>
    </row>
    <row r="296" spans="1:26" x14ac:dyDescent="0.25">
      <c r="A296" s="376"/>
      <c r="B296" s="377"/>
      <c r="C296" s="378"/>
      <c r="D296" s="434"/>
      <c r="E296" s="379"/>
      <c r="F296" s="377"/>
      <c r="G296" s="377"/>
      <c r="H296" s="377"/>
      <c r="I296" s="377"/>
      <c r="J296" s="377"/>
      <c r="K296" s="377"/>
      <c r="L296" s="377"/>
      <c r="M296" s="1" t="e">
        <f>INDEX('Child Enrollment'!$C$2:$C$173,MATCH('BIR Data Entry'!B297,'Child Enrollment'!$B$2:$B$173,0))</f>
        <v>#N/A</v>
      </c>
      <c r="N296" s="1" t="e">
        <f>INDEX('Child Enrollment'!$D$2:$D$173,MATCH('BIR Data Entry'!B296,'Child Enrollment'!$B$2:$B$173,0))</f>
        <v>#N/A</v>
      </c>
      <c r="O296" s="1" t="e">
        <f>INDEX('Child Enrollment'!$E$2:$E$173,MATCH('BIR Data Entry'!B296,'Child Enrollment'!$B$2:$B$173,0))</f>
        <v>#N/A</v>
      </c>
      <c r="P296" s="1" t="e">
        <f>INDEX('Child Enrollment'!$F$2:$F$173,MATCH('BIR Data Entry'!B296,'Child Enrollment'!$B$2:$B$173,0))</f>
        <v>#N/A</v>
      </c>
      <c r="Q296" s="1" t="e">
        <f>INDEX('Child Enrollment'!$G$2:$G$173,MATCH('BIR Data Entry'!B296,'Child Enrollment'!$B$2:$B$173,0))</f>
        <v>#N/A</v>
      </c>
      <c r="R296" s="1" t="e">
        <f>INDEX('Child Enrollment'!$H$2:$H$173,MATCH('BIR Data Entry'!B296,'Child Enrollment'!$B$2:$B$173,0))</f>
        <v>#N/A</v>
      </c>
      <c r="S296" s="343" t="str">
        <f t="shared" si="12"/>
        <v/>
      </c>
      <c r="T296" s="169">
        <f>IF(J296='Do Not Use'!$L$15,1,0)</f>
        <v>0</v>
      </c>
      <c r="U296" s="169">
        <f>IF(K296='Do Not Use'!$M$14,1,0)</f>
        <v>0</v>
      </c>
      <c r="V296" s="169">
        <f t="shared" si="13"/>
        <v>0</v>
      </c>
      <c r="W296" s="169">
        <f>IF(K296='Do Not Use'!$M$10,1,0)</f>
        <v>0</v>
      </c>
      <c r="X296" s="169">
        <f>IF(K296='Do Not Use'!$M$11,1,0)</f>
        <v>0</v>
      </c>
      <c r="Y296" s="169">
        <f t="shared" si="14"/>
        <v>0</v>
      </c>
      <c r="Z296" s="169">
        <f>IF(K296='Do Not Use'!$M$5,1,0)</f>
        <v>0</v>
      </c>
    </row>
    <row r="297" spans="1:26" x14ac:dyDescent="0.25">
      <c r="A297" s="376"/>
      <c r="B297" s="377"/>
      <c r="C297" s="378"/>
      <c r="D297" s="434"/>
      <c r="E297" s="379"/>
      <c r="F297" s="377"/>
      <c r="G297" s="377"/>
      <c r="H297" s="377"/>
      <c r="I297" s="377"/>
      <c r="J297" s="377"/>
      <c r="K297" s="377"/>
      <c r="L297" s="377"/>
      <c r="M297" s="1" t="e">
        <f>INDEX('Child Enrollment'!$C$2:$C$173,MATCH('BIR Data Entry'!B298,'Child Enrollment'!$B$2:$B$173,0))</f>
        <v>#N/A</v>
      </c>
      <c r="N297" s="1" t="e">
        <f>INDEX('Child Enrollment'!$D$2:$D$173,MATCH('BIR Data Entry'!B297,'Child Enrollment'!$B$2:$B$173,0))</f>
        <v>#N/A</v>
      </c>
      <c r="O297" s="1" t="e">
        <f>INDEX('Child Enrollment'!$E$2:$E$173,MATCH('BIR Data Entry'!B297,'Child Enrollment'!$B$2:$B$173,0))</f>
        <v>#N/A</v>
      </c>
      <c r="P297" s="1" t="e">
        <f>INDEX('Child Enrollment'!$F$2:$F$173,MATCH('BIR Data Entry'!B297,'Child Enrollment'!$B$2:$B$173,0))</f>
        <v>#N/A</v>
      </c>
      <c r="Q297" s="1" t="e">
        <f>INDEX('Child Enrollment'!$G$2:$G$173,MATCH('BIR Data Entry'!B297,'Child Enrollment'!$B$2:$B$173,0))</f>
        <v>#N/A</v>
      </c>
      <c r="R297" s="1" t="e">
        <f>INDEX('Child Enrollment'!$H$2:$H$173,MATCH('BIR Data Entry'!B297,'Child Enrollment'!$B$2:$B$173,0))</f>
        <v>#N/A</v>
      </c>
      <c r="S297" s="343" t="str">
        <f t="shared" si="12"/>
        <v/>
      </c>
      <c r="T297" s="169">
        <f>IF(J297='Do Not Use'!$L$15,1,0)</f>
        <v>0</v>
      </c>
      <c r="U297" s="169">
        <f>IF(K297='Do Not Use'!$M$14,1,0)</f>
        <v>0</v>
      </c>
      <c r="V297" s="169">
        <f t="shared" si="13"/>
        <v>0</v>
      </c>
      <c r="W297" s="169">
        <f>IF(K297='Do Not Use'!$M$10,1,0)</f>
        <v>0</v>
      </c>
      <c r="X297" s="169">
        <f>IF(K297='Do Not Use'!$M$11,1,0)</f>
        <v>0</v>
      </c>
      <c r="Y297" s="169">
        <f t="shared" si="14"/>
        <v>0</v>
      </c>
      <c r="Z297" s="169">
        <f>IF(K297='Do Not Use'!$M$5,1,0)</f>
        <v>0</v>
      </c>
    </row>
    <row r="298" spans="1:26" x14ac:dyDescent="0.25">
      <c r="A298" s="376"/>
      <c r="B298" s="377"/>
      <c r="C298" s="378"/>
      <c r="D298" s="434"/>
      <c r="E298" s="379"/>
      <c r="F298" s="377"/>
      <c r="G298" s="377"/>
      <c r="H298" s="377"/>
      <c r="I298" s="377"/>
      <c r="J298" s="377"/>
      <c r="K298" s="377"/>
      <c r="L298" s="377"/>
      <c r="M298" s="1" t="e">
        <f>INDEX('Child Enrollment'!$C$2:$C$173,MATCH('BIR Data Entry'!B299,'Child Enrollment'!$B$2:$B$173,0))</f>
        <v>#N/A</v>
      </c>
      <c r="N298" s="1" t="e">
        <f>INDEX('Child Enrollment'!$D$2:$D$173,MATCH('BIR Data Entry'!B298,'Child Enrollment'!$B$2:$B$173,0))</f>
        <v>#N/A</v>
      </c>
      <c r="O298" s="1" t="e">
        <f>INDEX('Child Enrollment'!$E$2:$E$173,MATCH('BIR Data Entry'!B298,'Child Enrollment'!$B$2:$B$173,0))</f>
        <v>#N/A</v>
      </c>
      <c r="P298" s="1" t="e">
        <f>INDEX('Child Enrollment'!$F$2:$F$173,MATCH('BIR Data Entry'!B298,'Child Enrollment'!$B$2:$B$173,0))</f>
        <v>#N/A</v>
      </c>
      <c r="Q298" s="1" t="e">
        <f>INDEX('Child Enrollment'!$G$2:$G$173,MATCH('BIR Data Entry'!B298,'Child Enrollment'!$B$2:$B$173,0))</f>
        <v>#N/A</v>
      </c>
      <c r="R298" s="1" t="e">
        <f>INDEX('Child Enrollment'!$H$2:$H$173,MATCH('BIR Data Entry'!B298,'Child Enrollment'!$B$2:$B$173,0))</f>
        <v>#N/A</v>
      </c>
      <c r="S298" s="343" t="str">
        <f t="shared" si="12"/>
        <v/>
      </c>
      <c r="T298" s="169">
        <f>IF(J298='Do Not Use'!$L$15,1,0)</f>
        <v>0</v>
      </c>
      <c r="U298" s="169">
        <f>IF(K298='Do Not Use'!$M$14,1,0)</f>
        <v>0</v>
      </c>
      <c r="V298" s="169">
        <f t="shared" si="13"/>
        <v>0</v>
      </c>
      <c r="W298" s="169">
        <f>IF(K298='Do Not Use'!$M$10,1,0)</f>
        <v>0</v>
      </c>
      <c r="X298" s="169">
        <f>IF(K298='Do Not Use'!$M$11,1,0)</f>
        <v>0</v>
      </c>
      <c r="Y298" s="169">
        <f t="shared" si="14"/>
        <v>0</v>
      </c>
      <c r="Z298" s="169">
        <f>IF(K298='Do Not Use'!$M$5,1,0)</f>
        <v>0</v>
      </c>
    </row>
    <row r="299" spans="1:26" x14ac:dyDescent="0.25">
      <c r="A299" s="376"/>
      <c r="B299" s="377"/>
      <c r="C299" s="378"/>
      <c r="D299" s="434"/>
      <c r="E299" s="379"/>
      <c r="F299" s="377"/>
      <c r="G299" s="377"/>
      <c r="H299" s="377"/>
      <c r="I299" s="377"/>
      <c r="J299" s="377"/>
      <c r="K299" s="377"/>
      <c r="L299" s="377"/>
      <c r="M299" s="1" t="e">
        <f>INDEX('Child Enrollment'!$C$2:$C$173,MATCH('BIR Data Entry'!B300,'Child Enrollment'!$B$2:$B$173,0))</f>
        <v>#N/A</v>
      </c>
      <c r="N299" s="1" t="e">
        <f>INDEX('Child Enrollment'!$D$2:$D$173,MATCH('BIR Data Entry'!B299,'Child Enrollment'!$B$2:$B$173,0))</f>
        <v>#N/A</v>
      </c>
      <c r="O299" s="1" t="e">
        <f>INDEX('Child Enrollment'!$E$2:$E$173,MATCH('BIR Data Entry'!B299,'Child Enrollment'!$B$2:$B$173,0))</f>
        <v>#N/A</v>
      </c>
      <c r="P299" s="1" t="e">
        <f>INDEX('Child Enrollment'!$F$2:$F$173,MATCH('BIR Data Entry'!B299,'Child Enrollment'!$B$2:$B$173,0))</f>
        <v>#N/A</v>
      </c>
      <c r="Q299" s="1" t="e">
        <f>INDEX('Child Enrollment'!$G$2:$G$173,MATCH('BIR Data Entry'!B299,'Child Enrollment'!$B$2:$B$173,0))</f>
        <v>#N/A</v>
      </c>
      <c r="R299" s="1" t="e">
        <f>INDEX('Child Enrollment'!$H$2:$H$173,MATCH('BIR Data Entry'!B299,'Child Enrollment'!$B$2:$B$173,0))</f>
        <v>#N/A</v>
      </c>
      <c r="S299" s="343" t="str">
        <f t="shared" si="12"/>
        <v/>
      </c>
      <c r="T299" s="169">
        <f>IF(J299='Do Not Use'!$L$15,1,0)</f>
        <v>0</v>
      </c>
      <c r="U299" s="169">
        <f>IF(K299='Do Not Use'!$M$14,1,0)</f>
        <v>0</v>
      </c>
      <c r="V299" s="169">
        <f t="shared" si="13"/>
        <v>0</v>
      </c>
      <c r="W299" s="169">
        <f>IF(K299='Do Not Use'!$M$10,1,0)</f>
        <v>0</v>
      </c>
      <c r="X299" s="169">
        <f>IF(K299='Do Not Use'!$M$11,1,0)</f>
        <v>0</v>
      </c>
      <c r="Y299" s="169">
        <f t="shared" si="14"/>
        <v>0</v>
      </c>
      <c r="Z299" s="169">
        <f>IF(K299='Do Not Use'!$M$5,1,0)</f>
        <v>0</v>
      </c>
    </row>
    <row r="300" spans="1:26" x14ac:dyDescent="0.25">
      <c r="A300" s="376"/>
      <c r="B300" s="377"/>
      <c r="C300" s="378"/>
      <c r="D300" s="434"/>
      <c r="E300" s="379"/>
      <c r="F300" s="377"/>
      <c r="G300" s="377"/>
      <c r="H300" s="377"/>
      <c r="I300" s="377"/>
      <c r="J300" s="377"/>
      <c r="K300" s="377"/>
      <c r="L300" s="377"/>
      <c r="M300" s="1" t="e">
        <f>INDEX('Child Enrollment'!$C$2:$C$173,MATCH('BIR Data Entry'!B301,'Child Enrollment'!$B$2:$B$173,0))</f>
        <v>#N/A</v>
      </c>
      <c r="N300" s="1" t="e">
        <f>INDEX('Child Enrollment'!$D$2:$D$173,MATCH('BIR Data Entry'!B300,'Child Enrollment'!$B$2:$B$173,0))</f>
        <v>#N/A</v>
      </c>
      <c r="O300" s="1" t="e">
        <f>INDEX('Child Enrollment'!$E$2:$E$173,MATCH('BIR Data Entry'!B300,'Child Enrollment'!$B$2:$B$173,0))</f>
        <v>#N/A</v>
      </c>
      <c r="P300" s="1" t="e">
        <f>INDEX('Child Enrollment'!$F$2:$F$173,MATCH('BIR Data Entry'!B300,'Child Enrollment'!$B$2:$B$173,0))</f>
        <v>#N/A</v>
      </c>
      <c r="Q300" s="1" t="e">
        <f>INDEX('Child Enrollment'!$G$2:$G$173,MATCH('BIR Data Entry'!B300,'Child Enrollment'!$B$2:$B$173,0))</f>
        <v>#N/A</v>
      </c>
      <c r="R300" s="1" t="e">
        <f>INDEX('Child Enrollment'!$H$2:$H$173,MATCH('BIR Data Entry'!B300,'Child Enrollment'!$B$2:$B$173,0))</f>
        <v>#N/A</v>
      </c>
      <c r="S300" s="343" t="str">
        <f t="shared" si="12"/>
        <v/>
      </c>
      <c r="T300" s="169">
        <f>IF(J300='Do Not Use'!$L$15,1,0)</f>
        <v>0</v>
      </c>
      <c r="U300" s="169">
        <f>IF(K300='Do Not Use'!$M$14,1,0)</f>
        <v>0</v>
      </c>
      <c r="V300" s="169">
        <f t="shared" si="13"/>
        <v>0</v>
      </c>
      <c r="W300" s="169">
        <f>IF(K300='Do Not Use'!$M$10,1,0)</f>
        <v>0</v>
      </c>
      <c r="X300" s="169">
        <f>IF(K300='Do Not Use'!$M$11,1,0)</f>
        <v>0</v>
      </c>
      <c r="Y300" s="169">
        <f t="shared" si="14"/>
        <v>0</v>
      </c>
      <c r="Z300" s="169">
        <f>IF(K300='Do Not Use'!$M$5,1,0)</f>
        <v>0</v>
      </c>
    </row>
    <row r="301" spans="1:26" x14ac:dyDescent="0.25">
      <c r="A301" s="376"/>
      <c r="B301" s="377"/>
      <c r="C301" s="378"/>
      <c r="D301" s="434"/>
      <c r="E301" s="379"/>
      <c r="F301" s="377"/>
      <c r="G301" s="377"/>
      <c r="H301" s="377"/>
      <c r="I301" s="377"/>
      <c r="J301" s="377"/>
      <c r="K301" s="377"/>
      <c r="L301" s="377"/>
      <c r="M301" s="1" t="e">
        <f>INDEX('Child Enrollment'!$C$2:$C$173,MATCH('BIR Data Entry'!B302,'Child Enrollment'!$B$2:$B$173,0))</f>
        <v>#N/A</v>
      </c>
      <c r="N301" s="1" t="e">
        <f>INDEX('Child Enrollment'!$D$2:$D$173,MATCH('BIR Data Entry'!B301,'Child Enrollment'!$B$2:$B$173,0))</f>
        <v>#N/A</v>
      </c>
      <c r="O301" s="1" t="e">
        <f>INDEX('Child Enrollment'!$E$2:$E$173,MATCH('BIR Data Entry'!B301,'Child Enrollment'!$B$2:$B$173,0))</f>
        <v>#N/A</v>
      </c>
      <c r="P301" s="1" t="e">
        <f>INDEX('Child Enrollment'!$F$2:$F$173,MATCH('BIR Data Entry'!B301,'Child Enrollment'!$B$2:$B$173,0))</f>
        <v>#N/A</v>
      </c>
      <c r="Q301" s="1" t="e">
        <f>INDEX('Child Enrollment'!$G$2:$G$173,MATCH('BIR Data Entry'!B301,'Child Enrollment'!$B$2:$B$173,0))</f>
        <v>#N/A</v>
      </c>
      <c r="R301" s="1" t="e">
        <f>INDEX('Child Enrollment'!$H$2:$H$173,MATCH('BIR Data Entry'!B301,'Child Enrollment'!$B$2:$B$173,0))</f>
        <v>#N/A</v>
      </c>
      <c r="S301" s="343" t="str">
        <f t="shared" si="12"/>
        <v/>
      </c>
      <c r="T301" s="169">
        <f>IF(J301='Do Not Use'!$L$15,1,0)</f>
        <v>0</v>
      </c>
      <c r="U301" s="169">
        <f>IF(K301='Do Not Use'!$M$14,1,0)</f>
        <v>0</v>
      </c>
      <c r="V301" s="169">
        <f t="shared" si="13"/>
        <v>0</v>
      </c>
      <c r="W301" s="169">
        <f>IF(K301='Do Not Use'!$M$10,1,0)</f>
        <v>0</v>
      </c>
      <c r="X301" s="169">
        <f>IF(K301='Do Not Use'!$M$11,1,0)</f>
        <v>0</v>
      </c>
      <c r="Y301" s="169">
        <f t="shared" si="14"/>
        <v>0</v>
      </c>
      <c r="Z301" s="169">
        <f>IF(K301='Do Not Use'!$M$5,1,0)</f>
        <v>0</v>
      </c>
    </row>
    <row r="302" spans="1:26" x14ac:dyDescent="0.25">
      <c r="A302" s="376"/>
      <c r="B302" s="377"/>
      <c r="C302" s="378"/>
      <c r="D302" s="434"/>
      <c r="E302" s="379"/>
      <c r="F302" s="377"/>
      <c r="G302" s="377"/>
      <c r="H302" s="377"/>
      <c r="I302" s="377"/>
      <c r="J302" s="377"/>
      <c r="K302" s="377"/>
      <c r="L302" s="377"/>
      <c r="M302" s="1" t="e">
        <f>INDEX('Child Enrollment'!$C$2:$C$173,MATCH('BIR Data Entry'!B303,'Child Enrollment'!$B$2:$B$173,0))</f>
        <v>#N/A</v>
      </c>
      <c r="N302" s="1" t="e">
        <f>INDEX('Child Enrollment'!$D$2:$D$173,MATCH('BIR Data Entry'!B302,'Child Enrollment'!$B$2:$B$173,0))</f>
        <v>#N/A</v>
      </c>
      <c r="O302" s="1" t="e">
        <f>INDEX('Child Enrollment'!$E$2:$E$173,MATCH('BIR Data Entry'!B302,'Child Enrollment'!$B$2:$B$173,0))</f>
        <v>#N/A</v>
      </c>
      <c r="P302" s="1" t="e">
        <f>INDEX('Child Enrollment'!$F$2:$F$173,MATCH('BIR Data Entry'!B302,'Child Enrollment'!$B$2:$B$173,0))</f>
        <v>#N/A</v>
      </c>
      <c r="Q302" s="1" t="e">
        <f>INDEX('Child Enrollment'!$G$2:$G$173,MATCH('BIR Data Entry'!B302,'Child Enrollment'!$B$2:$B$173,0))</f>
        <v>#N/A</v>
      </c>
      <c r="R302" s="1" t="e">
        <f>INDEX('Child Enrollment'!$H$2:$H$173,MATCH('BIR Data Entry'!B302,'Child Enrollment'!$B$2:$B$173,0))</f>
        <v>#N/A</v>
      </c>
      <c r="S302" s="343" t="str">
        <f t="shared" si="12"/>
        <v/>
      </c>
      <c r="T302" s="169">
        <f>IF(J302='Do Not Use'!$L$15,1,0)</f>
        <v>0</v>
      </c>
      <c r="U302" s="169">
        <f>IF(K302='Do Not Use'!$M$14,1,0)</f>
        <v>0</v>
      </c>
      <c r="V302" s="169">
        <f t="shared" si="13"/>
        <v>0</v>
      </c>
      <c r="W302" s="169">
        <f>IF(K302='Do Not Use'!$M$10,1,0)</f>
        <v>0</v>
      </c>
      <c r="X302" s="169">
        <f>IF(K302='Do Not Use'!$M$11,1,0)</f>
        <v>0</v>
      </c>
      <c r="Y302" s="169">
        <f t="shared" si="14"/>
        <v>0</v>
      </c>
      <c r="Z302" s="169">
        <f>IF(K302='Do Not Use'!$M$5,1,0)</f>
        <v>0</v>
      </c>
    </row>
    <row r="303" spans="1:26" x14ac:dyDescent="0.25">
      <c r="A303" s="376"/>
      <c r="B303" s="377"/>
      <c r="C303" s="378"/>
      <c r="D303" s="434"/>
      <c r="E303" s="379"/>
      <c r="F303" s="377"/>
      <c r="G303" s="377"/>
      <c r="H303" s="377"/>
      <c r="I303" s="377"/>
      <c r="J303" s="377"/>
      <c r="K303" s="377"/>
      <c r="L303" s="377"/>
      <c r="M303" s="1" t="e">
        <f>INDEX('Child Enrollment'!$C$2:$C$173,MATCH('BIR Data Entry'!B304,'Child Enrollment'!$B$2:$B$173,0))</f>
        <v>#N/A</v>
      </c>
      <c r="N303" s="1" t="e">
        <f>INDEX('Child Enrollment'!$D$2:$D$173,MATCH('BIR Data Entry'!B303,'Child Enrollment'!$B$2:$B$173,0))</f>
        <v>#N/A</v>
      </c>
      <c r="O303" s="1" t="e">
        <f>INDEX('Child Enrollment'!$E$2:$E$173,MATCH('BIR Data Entry'!B303,'Child Enrollment'!$B$2:$B$173,0))</f>
        <v>#N/A</v>
      </c>
      <c r="P303" s="1" t="e">
        <f>INDEX('Child Enrollment'!$F$2:$F$173,MATCH('BIR Data Entry'!B303,'Child Enrollment'!$B$2:$B$173,0))</f>
        <v>#N/A</v>
      </c>
      <c r="Q303" s="1" t="e">
        <f>INDEX('Child Enrollment'!$G$2:$G$173,MATCH('BIR Data Entry'!B303,'Child Enrollment'!$B$2:$B$173,0))</f>
        <v>#N/A</v>
      </c>
      <c r="R303" s="1" t="e">
        <f>INDEX('Child Enrollment'!$H$2:$H$173,MATCH('BIR Data Entry'!B303,'Child Enrollment'!$B$2:$B$173,0))</f>
        <v>#N/A</v>
      </c>
      <c r="S303" s="343" t="str">
        <f t="shared" si="12"/>
        <v/>
      </c>
      <c r="T303" s="169">
        <f>IF(J303='Do Not Use'!$L$15,1,0)</f>
        <v>0</v>
      </c>
      <c r="U303" s="169">
        <f>IF(K303='Do Not Use'!$M$14,1,0)</f>
        <v>0</v>
      </c>
      <c r="V303" s="169">
        <f t="shared" si="13"/>
        <v>0</v>
      </c>
      <c r="W303" s="169">
        <f>IF(K303='Do Not Use'!$M$10,1,0)</f>
        <v>0</v>
      </c>
      <c r="X303" s="169">
        <f>IF(K303='Do Not Use'!$M$11,1,0)</f>
        <v>0</v>
      </c>
      <c r="Y303" s="169">
        <f t="shared" si="14"/>
        <v>0</v>
      </c>
      <c r="Z303" s="169">
        <f>IF(K303='Do Not Use'!$M$5,1,0)</f>
        <v>0</v>
      </c>
    </row>
    <row r="304" spans="1:26" x14ac:dyDescent="0.25">
      <c r="A304" s="376"/>
      <c r="B304" s="377"/>
      <c r="C304" s="378"/>
      <c r="D304" s="434"/>
      <c r="E304" s="379"/>
      <c r="F304" s="377"/>
      <c r="G304" s="377"/>
      <c r="H304" s="377"/>
      <c r="I304" s="377"/>
      <c r="J304" s="377"/>
      <c r="K304" s="377"/>
      <c r="L304" s="377"/>
      <c r="M304" s="1" t="e">
        <f>INDEX('Child Enrollment'!$C$2:$C$173,MATCH('BIR Data Entry'!B305,'Child Enrollment'!$B$2:$B$173,0))</f>
        <v>#N/A</v>
      </c>
      <c r="N304" s="1" t="e">
        <f>INDEX('Child Enrollment'!$D$2:$D$173,MATCH('BIR Data Entry'!B304,'Child Enrollment'!$B$2:$B$173,0))</f>
        <v>#N/A</v>
      </c>
      <c r="O304" s="1" t="e">
        <f>INDEX('Child Enrollment'!$E$2:$E$173,MATCH('BIR Data Entry'!B304,'Child Enrollment'!$B$2:$B$173,0))</f>
        <v>#N/A</v>
      </c>
      <c r="P304" s="1" t="e">
        <f>INDEX('Child Enrollment'!$F$2:$F$173,MATCH('BIR Data Entry'!B304,'Child Enrollment'!$B$2:$B$173,0))</f>
        <v>#N/A</v>
      </c>
      <c r="Q304" s="1" t="e">
        <f>INDEX('Child Enrollment'!$G$2:$G$173,MATCH('BIR Data Entry'!B304,'Child Enrollment'!$B$2:$B$173,0))</f>
        <v>#N/A</v>
      </c>
      <c r="R304" s="1" t="e">
        <f>INDEX('Child Enrollment'!$H$2:$H$173,MATCH('BIR Data Entry'!B304,'Child Enrollment'!$B$2:$B$173,0))</f>
        <v>#N/A</v>
      </c>
      <c r="S304" s="343" t="str">
        <f t="shared" si="12"/>
        <v/>
      </c>
      <c r="T304" s="169">
        <f>IF(J304='Do Not Use'!$L$15,1,0)</f>
        <v>0</v>
      </c>
      <c r="U304" s="169">
        <f>IF(K304='Do Not Use'!$M$14,1,0)</f>
        <v>0</v>
      </c>
      <c r="V304" s="169">
        <f t="shared" si="13"/>
        <v>0</v>
      </c>
      <c r="W304" s="169">
        <f>IF(K304='Do Not Use'!$M$10,1,0)</f>
        <v>0</v>
      </c>
      <c r="X304" s="169">
        <f>IF(K304='Do Not Use'!$M$11,1,0)</f>
        <v>0</v>
      </c>
      <c r="Y304" s="169">
        <f t="shared" si="14"/>
        <v>0</v>
      </c>
      <c r="Z304" s="169">
        <f>IF(K304='Do Not Use'!$M$5,1,0)</f>
        <v>0</v>
      </c>
    </row>
    <row r="305" spans="1:26" x14ac:dyDescent="0.25">
      <c r="A305" s="376"/>
      <c r="B305" s="377"/>
      <c r="C305" s="378"/>
      <c r="D305" s="434"/>
      <c r="E305" s="379"/>
      <c r="F305" s="377"/>
      <c r="G305" s="377"/>
      <c r="H305" s="377"/>
      <c r="I305" s="377"/>
      <c r="J305" s="377"/>
      <c r="K305" s="377"/>
      <c r="L305" s="377"/>
      <c r="M305" s="1" t="e">
        <f>INDEX('Child Enrollment'!$C$2:$C$173,MATCH('BIR Data Entry'!B306,'Child Enrollment'!$B$2:$B$173,0))</f>
        <v>#N/A</v>
      </c>
      <c r="N305" s="1" t="e">
        <f>INDEX('Child Enrollment'!$D$2:$D$173,MATCH('BIR Data Entry'!B305,'Child Enrollment'!$B$2:$B$173,0))</f>
        <v>#N/A</v>
      </c>
      <c r="O305" s="1" t="e">
        <f>INDEX('Child Enrollment'!$E$2:$E$173,MATCH('BIR Data Entry'!B305,'Child Enrollment'!$B$2:$B$173,0))</f>
        <v>#N/A</v>
      </c>
      <c r="P305" s="1" t="e">
        <f>INDEX('Child Enrollment'!$F$2:$F$173,MATCH('BIR Data Entry'!B305,'Child Enrollment'!$B$2:$B$173,0))</f>
        <v>#N/A</v>
      </c>
      <c r="Q305" s="1" t="e">
        <f>INDEX('Child Enrollment'!$G$2:$G$173,MATCH('BIR Data Entry'!B305,'Child Enrollment'!$B$2:$B$173,0))</f>
        <v>#N/A</v>
      </c>
      <c r="R305" s="1" t="e">
        <f>INDEX('Child Enrollment'!$H$2:$H$173,MATCH('BIR Data Entry'!B305,'Child Enrollment'!$B$2:$B$173,0))</f>
        <v>#N/A</v>
      </c>
      <c r="S305" s="343" t="str">
        <f t="shared" si="12"/>
        <v/>
      </c>
      <c r="T305" s="169">
        <f>IF(J305='Do Not Use'!$L$15,1,0)</f>
        <v>0</v>
      </c>
      <c r="U305" s="169">
        <f>IF(K305='Do Not Use'!$M$14,1,0)</f>
        <v>0</v>
      </c>
      <c r="V305" s="169">
        <f t="shared" si="13"/>
        <v>0</v>
      </c>
      <c r="W305" s="169">
        <f>IF(K305='Do Not Use'!$M$10,1,0)</f>
        <v>0</v>
      </c>
      <c r="X305" s="169">
        <f>IF(K305='Do Not Use'!$M$11,1,0)</f>
        <v>0</v>
      </c>
      <c r="Y305" s="169">
        <f t="shared" si="14"/>
        <v>0</v>
      </c>
      <c r="Z305" s="169">
        <f>IF(K305='Do Not Use'!$M$5,1,0)</f>
        <v>0</v>
      </c>
    </row>
    <row r="306" spans="1:26" x14ac:dyDescent="0.25">
      <c r="A306" s="376"/>
      <c r="B306" s="377"/>
      <c r="C306" s="378"/>
      <c r="D306" s="434"/>
      <c r="E306" s="379"/>
      <c r="F306" s="377"/>
      <c r="G306" s="377"/>
      <c r="H306" s="377"/>
      <c r="I306" s="377"/>
      <c r="J306" s="377"/>
      <c r="K306" s="377"/>
      <c r="L306" s="377"/>
      <c r="M306" s="1" t="e">
        <f>INDEX('Child Enrollment'!$C$2:$C$173,MATCH('BIR Data Entry'!B307,'Child Enrollment'!$B$2:$B$173,0))</f>
        <v>#N/A</v>
      </c>
      <c r="N306" s="1" t="e">
        <f>INDEX('Child Enrollment'!$D$2:$D$173,MATCH('BIR Data Entry'!B306,'Child Enrollment'!$B$2:$B$173,0))</f>
        <v>#N/A</v>
      </c>
      <c r="O306" s="1" t="e">
        <f>INDEX('Child Enrollment'!$E$2:$E$173,MATCH('BIR Data Entry'!B306,'Child Enrollment'!$B$2:$B$173,0))</f>
        <v>#N/A</v>
      </c>
      <c r="P306" s="1" t="e">
        <f>INDEX('Child Enrollment'!$F$2:$F$173,MATCH('BIR Data Entry'!B306,'Child Enrollment'!$B$2:$B$173,0))</f>
        <v>#N/A</v>
      </c>
      <c r="Q306" s="1" t="e">
        <f>INDEX('Child Enrollment'!$G$2:$G$173,MATCH('BIR Data Entry'!B306,'Child Enrollment'!$B$2:$B$173,0))</f>
        <v>#N/A</v>
      </c>
      <c r="R306" s="1" t="e">
        <f>INDEX('Child Enrollment'!$H$2:$H$173,MATCH('BIR Data Entry'!B306,'Child Enrollment'!$B$2:$B$173,0))</f>
        <v>#N/A</v>
      </c>
      <c r="S306" s="343" t="str">
        <f t="shared" si="12"/>
        <v/>
      </c>
      <c r="T306" s="169">
        <f>IF(J306='Do Not Use'!$L$15,1,0)</f>
        <v>0</v>
      </c>
      <c r="U306" s="169">
        <f>IF(K306='Do Not Use'!$M$14,1,0)</f>
        <v>0</v>
      </c>
      <c r="V306" s="169">
        <f t="shared" si="13"/>
        <v>0</v>
      </c>
      <c r="W306" s="169">
        <f>IF(K306='Do Not Use'!$M$10,1,0)</f>
        <v>0</v>
      </c>
      <c r="X306" s="169">
        <f>IF(K306='Do Not Use'!$M$11,1,0)</f>
        <v>0</v>
      </c>
      <c r="Y306" s="169">
        <f t="shared" si="14"/>
        <v>0</v>
      </c>
      <c r="Z306" s="169">
        <f>IF(K306='Do Not Use'!$M$5,1,0)</f>
        <v>0</v>
      </c>
    </row>
    <row r="307" spans="1:26" x14ac:dyDescent="0.25">
      <c r="A307" s="376"/>
      <c r="B307" s="377"/>
      <c r="C307" s="378"/>
      <c r="D307" s="434"/>
      <c r="E307" s="379"/>
      <c r="F307" s="377"/>
      <c r="G307" s="377"/>
      <c r="H307" s="377"/>
      <c r="I307" s="377"/>
      <c r="J307" s="377"/>
      <c r="K307" s="377"/>
      <c r="L307" s="377"/>
      <c r="M307" s="1" t="e">
        <f>INDEX('Child Enrollment'!$C$2:$C$173,MATCH('BIR Data Entry'!B308,'Child Enrollment'!$B$2:$B$173,0))</f>
        <v>#N/A</v>
      </c>
      <c r="N307" s="1" t="e">
        <f>INDEX('Child Enrollment'!$D$2:$D$173,MATCH('BIR Data Entry'!B307,'Child Enrollment'!$B$2:$B$173,0))</f>
        <v>#N/A</v>
      </c>
      <c r="O307" s="1" t="e">
        <f>INDEX('Child Enrollment'!$E$2:$E$173,MATCH('BIR Data Entry'!B307,'Child Enrollment'!$B$2:$B$173,0))</f>
        <v>#N/A</v>
      </c>
      <c r="P307" s="1" t="e">
        <f>INDEX('Child Enrollment'!$F$2:$F$173,MATCH('BIR Data Entry'!B307,'Child Enrollment'!$B$2:$B$173,0))</f>
        <v>#N/A</v>
      </c>
      <c r="Q307" s="1" t="e">
        <f>INDEX('Child Enrollment'!$G$2:$G$173,MATCH('BIR Data Entry'!B307,'Child Enrollment'!$B$2:$B$173,0))</f>
        <v>#N/A</v>
      </c>
      <c r="R307" s="1" t="e">
        <f>INDEX('Child Enrollment'!$H$2:$H$173,MATCH('BIR Data Entry'!B307,'Child Enrollment'!$B$2:$B$173,0))</f>
        <v>#N/A</v>
      </c>
      <c r="S307" s="343" t="str">
        <f t="shared" si="12"/>
        <v/>
      </c>
      <c r="T307" s="169">
        <f>IF(J307='Do Not Use'!$L$15,1,0)</f>
        <v>0</v>
      </c>
      <c r="U307" s="169">
        <f>IF(K307='Do Not Use'!$M$14,1,0)</f>
        <v>0</v>
      </c>
      <c r="V307" s="169">
        <f t="shared" si="13"/>
        <v>0</v>
      </c>
      <c r="W307" s="169">
        <f>IF(K307='Do Not Use'!$M$10,1,0)</f>
        <v>0</v>
      </c>
      <c r="X307" s="169">
        <f>IF(K307='Do Not Use'!$M$11,1,0)</f>
        <v>0</v>
      </c>
      <c r="Y307" s="169">
        <f t="shared" si="14"/>
        <v>0</v>
      </c>
      <c r="Z307" s="169">
        <f>IF(K307='Do Not Use'!$M$5,1,0)</f>
        <v>0</v>
      </c>
    </row>
    <row r="308" spans="1:26" x14ac:dyDescent="0.25">
      <c r="A308" s="376"/>
      <c r="B308" s="377"/>
      <c r="C308" s="378"/>
      <c r="D308" s="434"/>
      <c r="E308" s="379"/>
      <c r="F308" s="377"/>
      <c r="G308" s="377"/>
      <c r="H308" s="377"/>
      <c r="I308" s="377"/>
      <c r="J308" s="377"/>
      <c r="K308" s="377"/>
      <c r="L308" s="377"/>
      <c r="M308" s="1" t="e">
        <f>INDEX('Child Enrollment'!$C$2:$C$173,MATCH('BIR Data Entry'!B309,'Child Enrollment'!$B$2:$B$173,0))</f>
        <v>#N/A</v>
      </c>
      <c r="N308" s="1" t="e">
        <f>INDEX('Child Enrollment'!$D$2:$D$173,MATCH('BIR Data Entry'!B308,'Child Enrollment'!$B$2:$B$173,0))</f>
        <v>#N/A</v>
      </c>
      <c r="O308" s="1" t="e">
        <f>INDEX('Child Enrollment'!$E$2:$E$173,MATCH('BIR Data Entry'!B308,'Child Enrollment'!$B$2:$B$173,0))</f>
        <v>#N/A</v>
      </c>
      <c r="P308" s="1" t="e">
        <f>INDEX('Child Enrollment'!$F$2:$F$173,MATCH('BIR Data Entry'!B308,'Child Enrollment'!$B$2:$B$173,0))</f>
        <v>#N/A</v>
      </c>
      <c r="Q308" s="1" t="e">
        <f>INDEX('Child Enrollment'!$G$2:$G$173,MATCH('BIR Data Entry'!B308,'Child Enrollment'!$B$2:$B$173,0))</f>
        <v>#N/A</v>
      </c>
      <c r="R308" s="1" t="e">
        <f>INDEX('Child Enrollment'!$H$2:$H$173,MATCH('BIR Data Entry'!B308,'Child Enrollment'!$B$2:$B$173,0))</f>
        <v>#N/A</v>
      </c>
      <c r="S308" s="343" t="str">
        <f t="shared" si="12"/>
        <v/>
      </c>
      <c r="T308" s="169">
        <f>IF(J308='Do Not Use'!$L$15,1,0)</f>
        <v>0</v>
      </c>
      <c r="U308" s="169">
        <f>IF(K308='Do Not Use'!$M$14,1,0)</f>
        <v>0</v>
      </c>
      <c r="V308" s="169">
        <f t="shared" si="13"/>
        <v>0</v>
      </c>
      <c r="W308" s="169">
        <f>IF(K308='Do Not Use'!$M$10,1,0)</f>
        <v>0</v>
      </c>
      <c r="X308" s="169">
        <f>IF(K308='Do Not Use'!$M$11,1,0)</f>
        <v>0</v>
      </c>
      <c r="Y308" s="169">
        <f t="shared" si="14"/>
        <v>0</v>
      </c>
      <c r="Z308" s="169">
        <f>IF(K308='Do Not Use'!$M$5,1,0)</f>
        <v>0</v>
      </c>
    </row>
    <row r="309" spans="1:26" x14ac:dyDescent="0.25">
      <c r="A309" s="376"/>
      <c r="B309" s="377"/>
      <c r="C309" s="378"/>
      <c r="D309" s="434"/>
      <c r="E309" s="379"/>
      <c r="F309" s="377"/>
      <c r="G309" s="377"/>
      <c r="H309" s="377"/>
      <c r="I309" s="377"/>
      <c r="J309" s="377"/>
      <c r="K309" s="377"/>
      <c r="L309" s="377"/>
      <c r="M309" s="1" t="e">
        <f>INDEX('Child Enrollment'!$C$2:$C$173,MATCH('BIR Data Entry'!B310,'Child Enrollment'!$B$2:$B$173,0))</f>
        <v>#N/A</v>
      </c>
      <c r="N309" s="1" t="e">
        <f>INDEX('Child Enrollment'!$D$2:$D$173,MATCH('BIR Data Entry'!B309,'Child Enrollment'!$B$2:$B$173,0))</f>
        <v>#N/A</v>
      </c>
      <c r="O309" s="1" t="e">
        <f>INDEX('Child Enrollment'!$E$2:$E$173,MATCH('BIR Data Entry'!B309,'Child Enrollment'!$B$2:$B$173,0))</f>
        <v>#N/A</v>
      </c>
      <c r="P309" s="1" t="e">
        <f>INDEX('Child Enrollment'!$F$2:$F$173,MATCH('BIR Data Entry'!B309,'Child Enrollment'!$B$2:$B$173,0))</f>
        <v>#N/A</v>
      </c>
      <c r="Q309" s="1" t="e">
        <f>INDEX('Child Enrollment'!$G$2:$G$173,MATCH('BIR Data Entry'!B309,'Child Enrollment'!$B$2:$B$173,0))</f>
        <v>#N/A</v>
      </c>
      <c r="R309" s="1" t="e">
        <f>INDEX('Child Enrollment'!$H$2:$H$173,MATCH('BIR Data Entry'!B309,'Child Enrollment'!$B$2:$B$173,0))</f>
        <v>#N/A</v>
      </c>
      <c r="S309" s="343" t="str">
        <f t="shared" si="12"/>
        <v/>
      </c>
      <c r="T309" s="169">
        <f>IF(J309='Do Not Use'!$L$15,1,0)</f>
        <v>0</v>
      </c>
      <c r="U309" s="169">
        <f>IF(K309='Do Not Use'!$M$14,1,0)</f>
        <v>0</v>
      </c>
      <c r="V309" s="169">
        <f t="shared" si="13"/>
        <v>0</v>
      </c>
      <c r="W309" s="169">
        <f>IF(K309='Do Not Use'!$M$10,1,0)</f>
        <v>0</v>
      </c>
      <c r="X309" s="169">
        <f>IF(K309='Do Not Use'!$M$11,1,0)</f>
        <v>0</v>
      </c>
      <c r="Y309" s="169">
        <f t="shared" si="14"/>
        <v>0</v>
      </c>
      <c r="Z309" s="169">
        <f>IF(K309='Do Not Use'!$M$5,1,0)</f>
        <v>0</v>
      </c>
    </row>
    <row r="310" spans="1:26" x14ac:dyDescent="0.25">
      <c r="A310" s="376"/>
      <c r="B310" s="377"/>
      <c r="C310" s="378"/>
      <c r="D310" s="434"/>
      <c r="E310" s="379"/>
      <c r="F310" s="377"/>
      <c r="G310" s="377"/>
      <c r="H310" s="377"/>
      <c r="I310" s="377"/>
      <c r="J310" s="377"/>
      <c r="K310" s="377"/>
      <c r="L310" s="377"/>
      <c r="M310" s="1" t="e">
        <f>INDEX('Child Enrollment'!$C$2:$C$173,MATCH('BIR Data Entry'!B311,'Child Enrollment'!$B$2:$B$173,0))</f>
        <v>#N/A</v>
      </c>
      <c r="N310" s="1" t="e">
        <f>INDEX('Child Enrollment'!$D$2:$D$173,MATCH('BIR Data Entry'!B310,'Child Enrollment'!$B$2:$B$173,0))</f>
        <v>#N/A</v>
      </c>
      <c r="O310" s="1" t="e">
        <f>INDEX('Child Enrollment'!$E$2:$E$173,MATCH('BIR Data Entry'!B310,'Child Enrollment'!$B$2:$B$173,0))</f>
        <v>#N/A</v>
      </c>
      <c r="P310" s="1" t="e">
        <f>INDEX('Child Enrollment'!$F$2:$F$173,MATCH('BIR Data Entry'!B310,'Child Enrollment'!$B$2:$B$173,0))</f>
        <v>#N/A</v>
      </c>
      <c r="Q310" s="1" t="e">
        <f>INDEX('Child Enrollment'!$G$2:$G$173,MATCH('BIR Data Entry'!B310,'Child Enrollment'!$B$2:$B$173,0))</f>
        <v>#N/A</v>
      </c>
      <c r="R310" s="1" t="e">
        <f>INDEX('Child Enrollment'!$H$2:$H$173,MATCH('BIR Data Entry'!B310,'Child Enrollment'!$B$2:$B$173,0))</f>
        <v>#N/A</v>
      </c>
      <c r="S310" s="343" t="str">
        <f t="shared" si="12"/>
        <v/>
      </c>
      <c r="T310" s="169">
        <f>IF(J310='Do Not Use'!$L$15,1,0)</f>
        <v>0</v>
      </c>
      <c r="U310" s="169">
        <f>IF(K310='Do Not Use'!$M$14,1,0)</f>
        <v>0</v>
      </c>
      <c r="V310" s="169">
        <f t="shared" si="13"/>
        <v>0</v>
      </c>
      <c r="W310" s="169">
        <f>IF(K310='Do Not Use'!$M$10,1,0)</f>
        <v>0</v>
      </c>
      <c r="X310" s="169">
        <f>IF(K310='Do Not Use'!$M$11,1,0)</f>
        <v>0</v>
      </c>
      <c r="Y310" s="169">
        <f t="shared" si="14"/>
        <v>0</v>
      </c>
      <c r="Z310" s="169">
        <f>IF(K310='Do Not Use'!$M$5,1,0)</f>
        <v>0</v>
      </c>
    </row>
    <row r="311" spans="1:26" x14ac:dyDescent="0.25">
      <c r="A311" s="376"/>
      <c r="B311" s="377"/>
      <c r="C311" s="378"/>
      <c r="D311" s="434"/>
      <c r="E311" s="379"/>
      <c r="F311" s="377"/>
      <c r="G311" s="377"/>
      <c r="H311" s="377"/>
      <c r="I311" s="377"/>
      <c r="J311" s="377"/>
      <c r="K311" s="377"/>
      <c r="L311" s="377"/>
      <c r="M311" s="1" t="e">
        <f>INDEX('Child Enrollment'!$C$2:$C$173,MATCH('BIR Data Entry'!B312,'Child Enrollment'!$B$2:$B$173,0))</f>
        <v>#N/A</v>
      </c>
      <c r="N311" s="1" t="e">
        <f>INDEX('Child Enrollment'!$D$2:$D$173,MATCH('BIR Data Entry'!B311,'Child Enrollment'!$B$2:$B$173,0))</f>
        <v>#N/A</v>
      </c>
      <c r="O311" s="1" t="e">
        <f>INDEX('Child Enrollment'!$E$2:$E$173,MATCH('BIR Data Entry'!B311,'Child Enrollment'!$B$2:$B$173,0))</f>
        <v>#N/A</v>
      </c>
      <c r="P311" s="1" t="e">
        <f>INDEX('Child Enrollment'!$F$2:$F$173,MATCH('BIR Data Entry'!B311,'Child Enrollment'!$B$2:$B$173,0))</f>
        <v>#N/A</v>
      </c>
      <c r="Q311" s="1" t="e">
        <f>INDEX('Child Enrollment'!$G$2:$G$173,MATCH('BIR Data Entry'!B311,'Child Enrollment'!$B$2:$B$173,0))</f>
        <v>#N/A</v>
      </c>
      <c r="R311" s="1" t="e">
        <f>INDEX('Child Enrollment'!$H$2:$H$173,MATCH('BIR Data Entry'!B311,'Child Enrollment'!$B$2:$B$173,0))</f>
        <v>#N/A</v>
      </c>
      <c r="S311" s="343" t="str">
        <f t="shared" si="12"/>
        <v/>
      </c>
      <c r="T311" s="169">
        <f>IF(J311='Do Not Use'!$L$15,1,0)</f>
        <v>0</v>
      </c>
      <c r="U311" s="169">
        <f>IF(K311='Do Not Use'!$M$14,1,0)</f>
        <v>0</v>
      </c>
      <c r="V311" s="169">
        <f t="shared" si="13"/>
        <v>0</v>
      </c>
      <c r="W311" s="169">
        <f>IF(K311='Do Not Use'!$M$10,1,0)</f>
        <v>0</v>
      </c>
      <c r="X311" s="169">
        <f>IF(K311='Do Not Use'!$M$11,1,0)</f>
        <v>0</v>
      </c>
      <c r="Y311" s="169">
        <f t="shared" si="14"/>
        <v>0</v>
      </c>
      <c r="Z311" s="169">
        <f>IF(K311='Do Not Use'!$M$5,1,0)</f>
        <v>0</v>
      </c>
    </row>
    <row r="312" spans="1:26" x14ac:dyDescent="0.25">
      <c r="A312" s="4"/>
      <c r="B312" s="347"/>
      <c r="C312" s="242"/>
      <c r="D312" s="435"/>
      <c r="E312" s="15"/>
      <c r="F312" s="16"/>
      <c r="G312" s="16"/>
      <c r="H312" s="16"/>
      <c r="I312" s="16"/>
      <c r="J312" s="16"/>
      <c r="K312" s="377"/>
      <c r="L312" s="16"/>
      <c r="M312" s="1" t="e">
        <f>INDEX('Child Enrollment'!$C$2:$C$173,MATCH('BIR Data Entry'!B313,'Child Enrollment'!$B$2:$B$173,0))</f>
        <v>#N/A</v>
      </c>
      <c r="N312" s="1" t="e">
        <f>INDEX('Child Enrollment'!$D$2:$D$173,MATCH('BIR Data Entry'!B312,'Child Enrollment'!$B$2:$B$173,0))</f>
        <v>#N/A</v>
      </c>
      <c r="O312" s="1" t="e">
        <f>INDEX('Child Enrollment'!$E$2:$E$173,MATCH('BIR Data Entry'!B312,'Child Enrollment'!$B$2:$B$173,0))</f>
        <v>#N/A</v>
      </c>
      <c r="P312" s="1" t="e">
        <f>INDEX('Child Enrollment'!$F$2:$F$173,MATCH('BIR Data Entry'!B312,'Child Enrollment'!$B$2:$B$173,0))</f>
        <v>#N/A</v>
      </c>
      <c r="Q312" s="1" t="e">
        <f>INDEX('Child Enrollment'!$G$2:$G$173,MATCH('BIR Data Entry'!B312,'Child Enrollment'!$B$2:$B$173,0))</f>
        <v>#N/A</v>
      </c>
      <c r="R312" s="1" t="e">
        <f>INDEX('Child Enrollment'!$H$2:$H$173,MATCH('BIR Data Entry'!B312,'Child Enrollment'!$B$2:$B$173,0))</f>
        <v>#N/A</v>
      </c>
      <c r="S312" s="343" t="str">
        <f t="shared" si="12"/>
        <v/>
      </c>
      <c r="T312" s="169">
        <f>IF(J312='Do Not Use'!$L$15,1,0)</f>
        <v>0</v>
      </c>
      <c r="U312" s="169">
        <f>IF(K312='Do Not Use'!$M$14,1,0)</f>
        <v>0</v>
      </c>
      <c r="V312" s="169">
        <f t="shared" si="13"/>
        <v>0</v>
      </c>
      <c r="W312" s="169">
        <f>IF(K312='Do Not Use'!$M$10,1,0)</f>
        <v>0</v>
      </c>
      <c r="X312" s="169">
        <f>IF(K312='Do Not Use'!$M$11,1,0)</f>
        <v>0</v>
      </c>
      <c r="Y312" s="169">
        <f t="shared" si="14"/>
        <v>0</v>
      </c>
      <c r="Z312" s="169">
        <f>IF(K312='Do Not Use'!$M$5,1,0)</f>
        <v>0</v>
      </c>
    </row>
    <row r="313" spans="1:26" x14ac:dyDescent="0.25">
      <c r="A313" s="376"/>
      <c r="B313" s="377"/>
      <c r="C313" s="378"/>
      <c r="D313" s="434"/>
      <c r="E313" s="379"/>
      <c r="F313" s="377"/>
      <c r="G313" s="377"/>
      <c r="H313" s="377"/>
      <c r="I313" s="377"/>
      <c r="J313" s="377"/>
      <c r="K313" s="377"/>
      <c r="L313" s="16"/>
      <c r="M313" s="1" t="e">
        <f>INDEX('Child Enrollment'!$C$2:$C$173,MATCH('BIR Data Entry'!B314,'Child Enrollment'!$B$2:$B$173,0))</f>
        <v>#N/A</v>
      </c>
      <c r="N313" s="1" t="e">
        <f>INDEX('Child Enrollment'!$D$2:$D$173,MATCH('BIR Data Entry'!B313,'Child Enrollment'!$B$2:$B$173,0))</f>
        <v>#N/A</v>
      </c>
      <c r="O313" s="1" t="e">
        <f>INDEX('Child Enrollment'!$E$2:$E$173,MATCH('BIR Data Entry'!B313,'Child Enrollment'!$B$2:$B$173,0))</f>
        <v>#N/A</v>
      </c>
      <c r="P313" s="1" t="e">
        <f>INDEX('Child Enrollment'!$F$2:$F$173,MATCH('BIR Data Entry'!B313,'Child Enrollment'!$B$2:$B$173,0))</f>
        <v>#N/A</v>
      </c>
      <c r="Q313" s="1" t="e">
        <f>INDEX('Child Enrollment'!$G$2:$G$173,MATCH('BIR Data Entry'!B313,'Child Enrollment'!$B$2:$B$173,0))</f>
        <v>#N/A</v>
      </c>
      <c r="R313" s="1" t="e">
        <f>INDEX('Child Enrollment'!$H$2:$H$173,MATCH('BIR Data Entry'!B313,'Child Enrollment'!$B$2:$B$173,0))</f>
        <v>#N/A</v>
      </c>
      <c r="S313" s="343" t="str">
        <f t="shared" si="12"/>
        <v/>
      </c>
      <c r="T313" s="169">
        <f>IF(J313='Do Not Use'!$L$15,1,0)</f>
        <v>0</v>
      </c>
      <c r="U313" s="169">
        <f>IF(K313='Do Not Use'!$M$14,1,0)</f>
        <v>0</v>
      </c>
      <c r="V313" s="169">
        <f t="shared" si="13"/>
        <v>0</v>
      </c>
      <c r="W313" s="169">
        <f>IF(K313='Do Not Use'!$M$10,1,0)</f>
        <v>0</v>
      </c>
      <c r="X313" s="169">
        <f>IF(K313='Do Not Use'!$M$11,1,0)</f>
        <v>0</v>
      </c>
      <c r="Y313" s="169">
        <f t="shared" si="14"/>
        <v>0</v>
      </c>
      <c r="Z313" s="169">
        <f>IF(K313='Do Not Use'!$M$5,1,0)</f>
        <v>0</v>
      </c>
    </row>
    <row r="314" spans="1:26" x14ac:dyDescent="0.25">
      <c r="A314" s="4"/>
      <c r="B314" s="346"/>
      <c r="C314" s="244"/>
      <c r="D314" s="435"/>
      <c r="E314" s="15"/>
      <c r="F314" s="16"/>
      <c r="G314" s="16"/>
      <c r="H314" s="16"/>
      <c r="I314" s="16"/>
      <c r="J314" s="16"/>
      <c r="K314" s="377"/>
      <c r="L314" s="16"/>
      <c r="M314" s="1" t="e">
        <f>INDEX('Child Enrollment'!$C$2:$C$173,MATCH('BIR Data Entry'!B315,'Child Enrollment'!$B$2:$B$173,0))</f>
        <v>#N/A</v>
      </c>
      <c r="N314" s="1" t="e">
        <f>INDEX('Child Enrollment'!$D$2:$D$173,MATCH('BIR Data Entry'!B314,'Child Enrollment'!$B$2:$B$173,0))</f>
        <v>#N/A</v>
      </c>
      <c r="O314" s="1" t="e">
        <f>INDEX('Child Enrollment'!$E$2:$E$173,MATCH('BIR Data Entry'!B314,'Child Enrollment'!$B$2:$B$173,0))</f>
        <v>#N/A</v>
      </c>
      <c r="P314" s="1" t="e">
        <f>INDEX('Child Enrollment'!$F$2:$F$173,MATCH('BIR Data Entry'!B314,'Child Enrollment'!$B$2:$B$173,0))</f>
        <v>#N/A</v>
      </c>
      <c r="Q314" s="1" t="e">
        <f>INDEX('Child Enrollment'!$G$2:$G$173,MATCH('BIR Data Entry'!B314,'Child Enrollment'!$B$2:$B$173,0))</f>
        <v>#N/A</v>
      </c>
      <c r="R314" s="1" t="e">
        <f>INDEX('Child Enrollment'!$H$2:$H$173,MATCH('BIR Data Entry'!B314,'Child Enrollment'!$B$2:$B$173,0))</f>
        <v>#N/A</v>
      </c>
      <c r="S314" s="343" t="str">
        <f t="shared" si="12"/>
        <v/>
      </c>
      <c r="T314" s="169">
        <f>IF(J314='Do Not Use'!$L$15,1,0)</f>
        <v>0</v>
      </c>
      <c r="U314" s="169">
        <f>IF(K314='Do Not Use'!$M$14,1,0)</f>
        <v>0</v>
      </c>
      <c r="V314" s="169">
        <f t="shared" si="13"/>
        <v>0</v>
      </c>
      <c r="W314" s="169">
        <f>IF(K314='Do Not Use'!$M$10,1,0)</f>
        <v>0</v>
      </c>
      <c r="X314" s="169">
        <f>IF(K314='Do Not Use'!$M$11,1,0)</f>
        <v>0</v>
      </c>
      <c r="Y314" s="169">
        <f t="shared" si="14"/>
        <v>0</v>
      </c>
      <c r="Z314" s="169">
        <f>IF(K314='Do Not Use'!$M$5,1,0)</f>
        <v>0</v>
      </c>
    </row>
    <row r="315" spans="1:26" x14ac:dyDescent="0.25">
      <c r="A315" s="376"/>
      <c r="B315" s="377"/>
      <c r="C315" s="378"/>
      <c r="D315" s="434"/>
      <c r="E315" s="379"/>
      <c r="F315" s="377"/>
      <c r="G315" s="377"/>
      <c r="H315" s="377"/>
      <c r="I315" s="377"/>
      <c r="J315" s="377"/>
      <c r="K315" s="377"/>
      <c r="L315" s="16"/>
      <c r="M315" s="1" t="e">
        <f>INDEX('Child Enrollment'!$C$2:$C$173,MATCH('BIR Data Entry'!B316,'Child Enrollment'!$B$2:$B$173,0))</f>
        <v>#N/A</v>
      </c>
      <c r="N315" s="1" t="e">
        <f>INDEX('Child Enrollment'!$D$2:$D$173,MATCH('BIR Data Entry'!B315,'Child Enrollment'!$B$2:$B$173,0))</f>
        <v>#N/A</v>
      </c>
      <c r="O315" s="1" t="e">
        <f>INDEX('Child Enrollment'!$E$2:$E$173,MATCH('BIR Data Entry'!B315,'Child Enrollment'!$B$2:$B$173,0))</f>
        <v>#N/A</v>
      </c>
      <c r="P315" s="1" t="e">
        <f>INDEX('Child Enrollment'!$F$2:$F$173,MATCH('BIR Data Entry'!B315,'Child Enrollment'!$B$2:$B$173,0))</f>
        <v>#N/A</v>
      </c>
      <c r="Q315" s="1" t="e">
        <f>INDEX('Child Enrollment'!$G$2:$G$173,MATCH('BIR Data Entry'!B315,'Child Enrollment'!$B$2:$B$173,0))</f>
        <v>#N/A</v>
      </c>
      <c r="R315" s="1" t="e">
        <f>INDEX('Child Enrollment'!$H$2:$H$173,MATCH('BIR Data Entry'!B315,'Child Enrollment'!$B$2:$B$173,0))</f>
        <v>#N/A</v>
      </c>
      <c r="S315" s="343" t="str">
        <f t="shared" si="12"/>
        <v/>
      </c>
      <c r="T315" s="169">
        <f>IF(J315='Do Not Use'!$L$15,1,0)</f>
        <v>0</v>
      </c>
      <c r="U315" s="169">
        <f>IF(K315='Do Not Use'!$M$14,1,0)</f>
        <v>0</v>
      </c>
      <c r="V315" s="169">
        <f t="shared" si="13"/>
        <v>0</v>
      </c>
      <c r="W315" s="169">
        <f>IF(K315='Do Not Use'!$M$10,1,0)</f>
        <v>0</v>
      </c>
      <c r="X315" s="169">
        <f>IF(K315='Do Not Use'!$M$11,1,0)</f>
        <v>0</v>
      </c>
      <c r="Y315" s="169">
        <f t="shared" si="14"/>
        <v>0</v>
      </c>
      <c r="Z315" s="169">
        <f>IF(K315='Do Not Use'!$M$5,1,0)</f>
        <v>0</v>
      </c>
    </row>
    <row r="316" spans="1:26" x14ac:dyDescent="0.25">
      <c r="A316" s="4"/>
      <c r="B316" s="346"/>
      <c r="C316" s="242"/>
      <c r="D316" s="435"/>
      <c r="E316" s="15"/>
      <c r="F316" s="16"/>
      <c r="G316" s="377"/>
      <c r="H316" s="16"/>
      <c r="I316" s="16"/>
      <c r="J316" s="16"/>
      <c r="K316" s="377"/>
      <c r="L316" s="16"/>
      <c r="M316" s="1" t="e">
        <f>INDEX('Child Enrollment'!$C$2:$C$173,MATCH('BIR Data Entry'!B317,'Child Enrollment'!$B$2:$B$173,0))</f>
        <v>#N/A</v>
      </c>
      <c r="N316" s="1" t="e">
        <f>INDEX('Child Enrollment'!$D$2:$D$173,MATCH('BIR Data Entry'!B316,'Child Enrollment'!$B$2:$B$173,0))</f>
        <v>#N/A</v>
      </c>
      <c r="O316" s="1" t="e">
        <f>INDEX('Child Enrollment'!$E$2:$E$173,MATCH('BIR Data Entry'!B316,'Child Enrollment'!$B$2:$B$173,0))</f>
        <v>#N/A</v>
      </c>
      <c r="P316" s="1" t="e">
        <f>INDEX('Child Enrollment'!$F$2:$F$173,MATCH('BIR Data Entry'!B316,'Child Enrollment'!$B$2:$B$173,0))</f>
        <v>#N/A</v>
      </c>
      <c r="Q316" s="1" t="e">
        <f>INDEX('Child Enrollment'!$G$2:$G$173,MATCH('BIR Data Entry'!B316,'Child Enrollment'!$B$2:$B$173,0))</f>
        <v>#N/A</v>
      </c>
      <c r="R316" s="1" t="e">
        <f>INDEX('Child Enrollment'!$H$2:$H$173,MATCH('BIR Data Entry'!B316,'Child Enrollment'!$B$2:$B$173,0))</f>
        <v>#N/A</v>
      </c>
      <c r="S316" s="343" t="str">
        <f t="shared" si="12"/>
        <v/>
      </c>
      <c r="T316" s="169">
        <f>IF(J316='Do Not Use'!$L$15,1,0)</f>
        <v>0</v>
      </c>
      <c r="U316" s="169">
        <f>IF(K316='Do Not Use'!$M$14,1,0)</f>
        <v>0</v>
      </c>
      <c r="V316" s="169">
        <f t="shared" si="13"/>
        <v>0</v>
      </c>
      <c r="W316" s="169">
        <f>IF(K316='Do Not Use'!$M$10,1,0)</f>
        <v>0</v>
      </c>
      <c r="X316" s="169">
        <f>IF(K316='Do Not Use'!$M$11,1,0)</f>
        <v>0</v>
      </c>
      <c r="Y316" s="169">
        <f t="shared" si="14"/>
        <v>0</v>
      </c>
      <c r="Z316" s="169">
        <f>IF(K316='Do Not Use'!$M$5,1,0)</f>
        <v>0</v>
      </c>
    </row>
    <row r="317" spans="1:26" x14ac:dyDescent="0.25">
      <c r="A317" s="376"/>
      <c r="B317" s="377"/>
      <c r="C317" s="378"/>
      <c r="D317" s="434"/>
      <c r="E317" s="15"/>
      <c r="F317" s="377"/>
      <c r="G317" s="377"/>
      <c r="H317" s="377"/>
      <c r="I317" s="377"/>
      <c r="J317" s="377"/>
      <c r="K317" s="377"/>
      <c r="L317" s="377"/>
      <c r="M317" s="1" t="e">
        <f>INDEX('Child Enrollment'!$C$2:$C$173,MATCH('BIR Data Entry'!B318,'Child Enrollment'!$B$2:$B$173,0))</f>
        <v>#N/A</v>
      </c>
      <c r="N317" s="1" t="e">
        <f>INDEX('Child Enrollment'!$D$2:$D$173,MATCH('BIR Data Entry'!B317,'Child Enrollment'!$B$2:$B$173,0))</f>
        <v>#N/A</v>
      </c>
      <c r="O317" s="1" t="e">
        <f>INDEX('Child Enrollment'!$E$2:$E$173,MATCH('BIR Data Entry'!B317,'Child Enrollment'!$B$2:$B$173,0))</f>
        <v>#N/A</v>
      </c>
      <c r="P317" s="1" t="e">
        <f>INDEX('Child Enrollment'!$F$2:$F$173,MATCH('BIR Data Entry'!B317,'Child Enrollment'!$B$2:$B$173,0))</f>
        <v>#N/A</v>
      </c>
      <c r="Q317" s="1" t="e">
        <f>INDEX('Child Enrollment'!$G$2:$G$173,MATCH('BIR Data Entry'!B317,'Child Enrollment'!$B$2:$B$173,0))</f>
        <v>#N/A</v>
      </c>
      <c r="R317" s="1" t="e">
        <f>INDEX('Child Enrollment'!$H$2:$H$173,MATCH('BIR Data Entry'!B317,'Child Enrollment'!$B$2:$B$173,0))</f>
        <v>#N/A</v>
      </c>
      <c r="S317" s="343" t="str">
        <f t="shared" si="12"/>
        <v/>
      </c>
      <c r="T317" s="169">
        <f>IF(J317='Do Not Use'!$L$15,1,0)</f>
        <v>0</v>
      </c>
      <c r="U317" s="169">
        <f>IF(K317='Do Not Use'!$M$14,1,0)</f>
        <v>0</v>
      </c>
      <c r="V317" s="169">
        <f t="shared" si="13"/>
        <v>0</v>
      </c>
      <c r="W317" s="169">
        <f>IF(K317='Do Not Use'!$M$10,1,0)</f>
        <v>0</v>
      </c>
      <c r="X317" s="169">
        <f>IF(K317='Do Not Use'!$M$11,1,0)</f>
        <v>0</v>
      </c>
      <c r="Y317" s="169">
        <f t="shared" si="14"/>
        <v>0</v>
      </c>
      <c r="Z317" s="169">
        <f>IF(K317='Do Not Use'!$M$5,1,0)</f>
        <v>0</v>
      </c>
    </row>
    <row r="318" spans="1:26" x14ac:dyDescent="0.25">
      <c r="A318" s="376"/>
      <c r="B318" s="377"/>
      <c r="C318" s="378"/>
      <c r="D318" s="434"/>
      <c r="E318" s="379"/>
      <c r="F318" s="377"/>
      <c r="G318" s="377"/>
      <c r="H318" s="377"/>
      <c r="I318" s="377"/>
      <c r="J318" s="377"/>
      <c r="K318" s="377"/>
      <c r="L318" s="16"/>
      <c r="M318" s="1" t="e">
        <f>INDEX('Child Enrollment'!$C$2:$C$173,MATCH('BIR Data Entry'!B319,'Child Enrollment'!$B$2:$B$173,0))</f>
        <v>#N/A</v>
      </c>
      <c r="N318" s="1" t="e">
        <f>INDEX('Child Enrollment'!$D$2:$D$173,MATCH('BIR Data Entry'!B318,'Child Enrollment'!$B$2:$B$173,0))</f>
        <v>#N/A</v>
      </c>
      <c r="O318" s="1" t="e">
        <f>INDEX('Child Enrollment'!$E$2:$E$173,MATCH('BIR Data Entry'!B318,'Child Enrollment'!$B$2:$B$173,0))</f>
        <v>#N/A</v>
      </c>
      <c r="P318" s="1" t="e">
        <f>INDEX('Child Enrollment'!$F$2:$F$173,MATCH('BIR Data Entry'!B318,'Child Enrollment'!$B$2:$B$173,0))</f>
        <v>#N/A</v>
      </c>
      <c r="Q318" s="1" t="e">
        <f>INDEX('Child Enrollment'!$G$2:$G$173,MATCH('BIR Data Entry'!B318,'Child Enrollment'!$B$2:$B$173,0))</f>
        <v>#N/A</v>
      </c>
      <c r="R318" s="1" t="e">
        <f>INDEX('Child Enrollment'!$H$2:$H$173,MATCH('BIR Data Entry'!B318,'Child Enrollment'!$B$2:$B$173,0))</f>
        <v>#N/A</v>
      </c>
      <c r="S318" s="343" t="str">
        <f t="shared" si="12"/>
        <v/>
      </c>
      <c r="T318" s="169">
        <f>IF(J318='Do Not Use'!$L$15,1,0)</f>
        <v>0</v>
      </c>
      <c r="U318" s="169">
        <f>IF(K318='Do Not Use'!$M$14,1,0)</f>
        <v>0</v>
      </c>
      <c r="V318" s="169">
        <f t="shared" si="13"/>
        <v>0</v>
      </c>
      <c r="W318" s="169">
        <f>IF(K318='Do Not Use'!$M$10,1,0)</f>
        <v>0</v>
      </c>
      <c r="X318" s="169">
        <f>IF(K318='Do Not Use'!$M$11,1,0)</f>
        <v>0</v>
      </c>
      <c r="Y318" s="169">
        <f t="shared" si="14"/>
        <v>0</v>
      </c>
      <c r="Z318" s="169">
        <f>IF(K318='Do Not Use'!$M$5,1,0)</f>
        <v>0</v>
      </c>
    </row>
    <row r="319" spans="1:26" x14ac:dyDescent="0.25">
      <c r="A319" s="376"/>
      <c r="B319" s="377"/>
      <c r="C319" s="378"/>
      <c r="D319" s="434"/>
      <c r="E319" s="379"/>
      <c r="F319" s="377"/>
      <c r="G319" s="377"/>
      <c r="H319" s="377"/>
      <c r="I319" s="377"/>
      <c r="J319" s="377"/>
      <c r="K319" s="377"/>
      <c r="L319" s="16"/>
      <c r="M319" s="1" t="e">
        <f>INDEX('Child Enrollment'!$C$2:$C$173,MATCH('BIR Data Entry'!B320,'Child Enrollment'!$B$2:$B$173,0))</f>
        <v>#N/A</v>
      </c>
      <c r="N319" s="1" t="e">
        <f>INDEX('Child Enrollment'!$D$2:$D$173,MATCH('BIR Data Entry'!B319,'Child Enrollment'!$B$2:$B$173,0))</f>
        <v>#N/A</v>
      </c>
      <c r="O319" s="1" t="e">
        <f>INDEX('Child Enrollment'!$E$2:$E$173,MATCH('BIR Data Entry'!B319,'Child Enrollment'!$B$2:$B$173,0))</f>
        <v>#N/A</v>
      </c>
      <c r="P319" s="1" t="e">
        <f>INDEX('Child Enrollment'!$F$2:$F$173,MATCH('BIR Data Entry'!B319,'Child Enrollment'!$B$2:$B$173,0))</f>
        <v>#N/A</v>
      </c>
      <c r="Q319" s="1" t="e">
        <f>INDEX('Child Enrollment'!$G$2:$G$173,MATCH('BIR Data Entry'!B319,'Child Enrollment'!$B$2:$B$173,0))</f>
        <v>#N/A</v>
      </c>
      <c r="R319" s="1" t="e">
        <f>INDEX('Child Enrollment'!$H$2:$H$173,MATCH('BIR Data Entry'!B319,'Child Enrollment'!$B$2:$B$173,0))</f>
        <v>#N/A</v>
      </c>
      <c r="S319" s="343" t="str">
        <f t="shared" si="12"/>
        <v/>
      </c>
      <c r="T319" s="169">
        <f>IF(J319='Do Not Use'!$L$15,1,0)</f>
        <v>0</v>
      </c>
      <c r="U319" s="169">
        <f>IF(K319='Do Not Use'!$M$14,1,0)</f>
        <v>0</v>
      </c>
      <c r="V319" s="169">
        <f t="shared" si="13"/>
        <v>0</v>
      </c>
      <c r="W319" s="169">
        <f>IF(K319='Do Not Use'!$M$10,1,0)</f>
        <v>0</v>
      </c>
      <c r="X319" s="169">
        <f>IF(K319='Do Not Use'!$M$11,1,0)</f>
        <v>0</v>
      </c>
      <c r="Y319" s="169">
        <f t="shared" si="14"/>
        <v>0</v>
      </c>
      <c r="Z319" s="169">
        <f>IF(K319='Do Not Use'!$M$5,1,0)</f>
        <v>0</v>
      </c>
    </row>
    <row r="320" spans="1:26" x14ac:dyDescent="0.25">
      <c r="A320" s="4"/>
      <c r="B320" s="347"/>
      <c r="C320" s="242"/>
      <c r="D320" s="435"/>
      <c r="E320" s="15"/>
      <c r="F320" s="16"/>
      <c r="G320" s="16"/>
      <c r="H320" s="16"/>
      <c r="I320" s="16"/>
      <c r="J320" s="16"/>
      <c r="K320" s="377"/>
      <c r="L320" s="18"/>
      <c r="M320" s="1" t="e">
        <f>INDEX('Child Enrollment'!$C$2:$C$173,MATCH('BIR Data Entry'!B321,'Child Enrollment'!$B$2:$B$173,0))</f>
        <v>#N/A</v>
      </c>
      <c r="N320" s="1" t="e">
        <f>INDEX('Child Enrollment'!$D$2:$D$173,MATCH('BIR Data Entry'!B320,'Child Enrollment'!$B$2:$B$173,0))</f>
        <v>#N/A</v>
      </c>
      <c r="O320" s="1" t="e">
        <f>INDEX('Child Enrollment'!$E$2:$E$173,MATCH('BIR Data Entry'!B320,'Child Enrollment'!$B$2:$B$173,0))</f>
        <v>#N/A</v>
      </c>
      <c r="P320" s="1" t="e">
        <f>INDEX('Child Enrollment'!$F$2:$F$173,MATCH('BIR Data Entry'!B320,'Child Enrollment'!$B$2:$B$173,0))</f>
        <v>#N/A</v>
      </c>
      <c r="Q320" s="1" t="e">
        <f>INDEX('Child Enrollment'!$G$2:$G$173,MATCH('BIR Data Entry'!B320,'Child Enrollment'!$B$2:$B$173,0))</f>
        <v>#N/A</v>
      </c>
      <c r="R320" s="1" t="e">
        <f>INDEX('Child Enrollment'!$H$2:$H$173,MATCH('BIR Data Entry'!B320,'Child Enrollment'!$B$2:$B$173,0))</f>
        <v>#N/A</v>
      </c>
      <c r="S320" s="343" t="str">
        <f t="shared" si="12"/>
        <v/>
      </c>
      <c r="T320" s="169">
        <f>IF(J320='Do Not Use'!$L$15,1,0)</f>
        <v>0</v>
      </c>
      <c r="U320" s="169">
        <f>IF(K320='Do Not Use'!$M$14,1,0)</f>
        <v>0</v>
      </c>
      <c r="V320" s="169">
        <f t="shared" si="13"/>
        <v>0</v>
      </c>
      <c r="W320" s="169">
        <f>IF(K320='Do Not Use'!$M$10,1,0)</f>
        <v>0</v>
      </c>
      <c r="X320" s="169">
        <f>IF(K320='Do Not Use'!$M$11,1,0)</f>
        <v>0</v>
      </c>
      <c r="Y320" s="169">
        <f t="shared" si="14"/>
        <v>0</v>
      </c>
      <c r="Z320" s="169">
        <f>IF(K320='Do Not Use'!$M$5,1,0)</f>
        <v>0</v>
      </c>
    </row>
    <row r="321" spans="1:26" x14ac:dyDescent="0.25">
      <c r="A321" s="376"/>
      <c r="B321" s="377"/>
      <c r="C321" s="378"/>
      <c r="D321" s="434"/>
      <c r="E321" s="379"/>
      <c r="F321" s="377"/>
      <c r="G321" s="377"/>
      <c r="H321" s="377"/>
      <c r="I321" s="377"/>
      <c r="J321" s="377"/>
      <c r="K321" s="377"/>
      <c r="L321" s="16"/>
      <c r="M321" s="1" t="e">
        <f>INDEX('Child Enrollment'!$C$2:$C$173,MATCH('BIR Data Entry'!B322,'Child Enrollment'!$B$2:$B$173,0))</f>
        <v>#N/A</v>
      </c>
      <c r="N321" s="1" t="e">
        <f>INDEX('Child Enrollment'!$D$2:$D$173,MATCH('BIR Data Entry'!B321,'Child Enrollment'!$B$2:$B$173,0))</f>
        <v>#N/A</v>
      </c>
      <c r="O321" s="1" t="e">
        <f>INDEX('Child Enrollment'!$E$2:$E$173,MATCH('BIR Data Entry'!B321,'Child Enrollment'!$B$2:$B$173,0))</f>
        <v>#N/A</v>
      </c>
      <c r="P321" s="1" t="e">
        <f>INDEX('Child Enrollment'!$F$2:$F$173,MATCH('BIR Data Entry'!B321,'Child Enrollment'!$B$2:$B$173,0))</f>
        <v>#N/A</v>
      </c>
      <c r="Q321" s="1" t="e">
        <f>INDEX('Child Enrollment'!$G$2:$G$173,MATCH('BIR Data Entry'!B321,'Child Enrollment'!$B$2:$B$173,0))</f>
        <v>#N/A</v>
      </c>
      <c r="R321" s="1" t="e">
        <f>INDEX('Child Enrollment'!$H$2:$H$173,MATCH('BIR Data Entry'!B321,'Child Enrollment'!$B$2:$B$173,0))</f>
        <v>#N/A</v>
      </c>
      <c r="S321" s="343" t="str">
        <f t="shared" si="12"/>
        <v/>
      </c>
      <c r="T321" s="169">
        <f>IF(J321='Do Not Use'!$L$15,1,0)</f>
        <v>0</v>
      </c>
      <c r="U321" s="169">
        <f>IF(K321='Do Not Use'!$M$14,1,0)</f>
        <v>0</v>
      </c>
      <c r="V321" s="169">
        <f t="shared" si="13"/>
        <v>0</v>
      </c>
      <c r="W321" s="169">
        <f>IF(K321='Do Not Use'!$M$10,1,0)</f>
        <v>0</v>
      </c>
      <c r="X321" s="169">
        <f>IF(K321='Do Not Use'!$M$11,1,0)</f>
        <v>0</v>
      </c>
      <c r="Y321" s="169">
        <f t="shared" si="14"/>
        <v>0</v>
      </c>
      <c r="Z321" s="169">
        <f>IF(K321='Do Not Use'!$M$5,1,0)</f>
        <v>0</v>
      </c>
    </row>
    <row r="322" spans="1:26" x14ac:dyDescent="0.25">
      <c r="A322" s="376"/>
      <c r="B322" s="377"/>
      <c r="C322" s="378"/>
      <c r="D322" s="434"/>
      <c r="E322" s="379"/>
      <c r="F322" s="377"/>
      <c r="G322" s="377"/>
      <c r="H322" s="377"/>
      <c r="I322" s="377"/>
      <c r="J322" s="377"/>
      <c r="K322" s="377"/>
      <c r="L322" s="16"/>
      <c r="M322" s="1" t="e">
        <f>INDEX('Child Enrollment'!$C$2:$C$173,MATCH('BIR Data Entry'!B323,'Child Enrollment'!$B$2:$B$173,0))</f>
        <v>#N/A</v>
      </c>
      <c r="N322" s="1" t="e">
        <f>INDEX('Child Enrollment'!$D$2:$D$173,MATCH('BIR Data Entry'!B322,'Child Enrollment'!$B$2:$B$173,0))</f>
        <v>#N/A</v>
      </c>
      <c r="O322" s="1" t="e">
        <f>INDEX('Child Enrollment'!$E$2:$E$173,MATCH('BIR Data Entry'!B322,'Child Enrollment'!$B$2:$B$173,0))</f>
        <v>#N/A</v>
      </c>
      <c r="P322" s="1" t="e">
        <f>INDEX('Child Enrollment'!$F$2:$F$173,MATCH('BIR Data Entry'!B322,'Child Enrollment'!$B$2:$B$173,0))</f>
        <v>#N/A</v>
      </c>
      <c r="Q322" s="1" t="e">
        <f>INDEX('Child Enrollment'!$G$2:$G$173,MATCH('BIR Data Entry'!B322,'Child Enrollment'!$B$2:$B$173,0))</f>
        <v>#N/A</v>
      </c>
      <c r="R322" s="1" t="e">
        <f>INDEX('Child Enrollment'!$H$2:$H$173,MATCH('BIR Data Entry'!B322,'Child Enrollment'!$B$2:$B$173,0))</f>
        <v>#N/A</v>
      </c>
      <c r="S322" s="343" t="str">
        <f t="shared" si="12"/>
        <v/>
      </c>
      <c r="T322" s="169">
        <f>IF(J322='Do Not Use'!$L$15,1,0)</f>
        <v>0</v>
      </c>
      <c r="U322" s="169">
        <f>IF(K322='Do Not Use'!$M$14,1,0)</f>
        <v>0</v>
      </c>
      <c r="V322" s="169">
        <f t="shared" si="13"/>
        <v>0</v>
      </c>
      <c r="W322" s="169">
        <f>IF(K322='Do Not Use'!$M$10,1,0)</f>
        <v>0</v>
      </c>
      <c r="X322" s="169">
        <f>IF(K322='Do Not Use'!$M$11,1,0)</f>
        <v>0</v>
      </c>
      <c r="Y322" s="169">
        <f t="shared" si="14"/>
        <v>0</v>
      </c>
      <c r="Z322" s="169">
        <f>IF(K322='Do Not Use'!$M$5,1,0)</f>
        <v>0</v>
      </c>
    </row>
    <row r="323" spans="1:26" x14ac:dyDescent="0.25">
      <c r="A323" s="4"/>
      <c r="B323" s="346"/>
      <c r="C323" s="244"/>
      <c r="D323" s="435"/>
      <c r="E323" s="19"/>
      <c r="F323" s="16"/>
      <c r="G323" s="16"/>
      <c r="H323" s="16"/>
      <c r="I323" s="377"/>
      <c r="J323" s="16"/>
      <c r="K323" s="377"/>
      <c r="L323" s="377"/>
      <c r="M323" s="1" t="e">
        <f>INDEX('Child Enrollment'!$C$2:$C$173,MATCH('BIR Data Entry'!B324,'Child Enrollment'!$B$2:$B$173,0))</f>
        <v>#N/A</v>
      </c>
      <c r="N323" s="1" t="e">
        <f>INDEX('Child Enrollment'!$D$2:$D$173,MATCH('BIR Data Entry'!B323,'Child Enrollment'!$B$2:$B$173,0))</f>
        <v>#N/A</v>
      </c>
      <c r="O323" s="1" t="e">
        <f>INDEX('Child Enrollment'!$E$2:$E$173,MATCH('BIR Data Entry'!B323,'Child Enrollment'!$B$2:$B$173,0))</f>
        <v>#N/A</v>
      </c>
      <c r="P323" s="1" t="e">
        <f>INDEX('Child Enrollment'!$F$2:$F$173,MATCH('BIR Data Entry'!B323,'Child Enrollment'!$B$2:$B$173,0))</f>
        <v>#N/A</v>
      </c>
      <c r="Q323" s="1" t="e">
        <f>INDEX('Child Enrollment'!$G$2:$G$173,MATCH('BIR Data Entry'!B323,'Child Enrollment'!$B$2:$B$173,0))</f>
        <v>#N/A</v>
      </c>
      <c r="R323" s="1" t="e">
        <f>INDEX('Child Enrollment'!$H$2:$H$173,MATCH('BIR Data Entry'!B323,'Child Enrollment'!$B$2:$B$173,0))</f>
        <v>#N/A</v>
      </c>
      <c r="S323" s="343" t="str">
        <f t="shared" ref="S323:S386" si="15">IF(E323&gt;0,MROUND(E323,"0:30"),"")</f>
        <v/>
      </c>
      <c r="T323" s="169">
        <f>IF(J323='Do Not Use'!$L$15,1,0)</f>
        <v>0</v>
      </c>
      <c r="U323" s="169">
        <f>IF(K323='Do Not Use'!$M$14,1,0)</f>
        <v>0</v>
      </c>
      <c r="V323" s="169">
        <f t="shared" ref="V323:V386" si="16">SUM(T323:U323)</f>
        <v>0</v>
      </c>
      <c r="W323" s="169">
        <f>IF(K323='Do Not Use'!$M$10,1,0)</f>
        <v>0</v>
      </c>
      <c r="X323" s="169">
        <f>IF(K323='Do Not Use'!$M$11,1,0)</f>
        <v>0</v>
      </c>
      <c r="Y323" s="169">
        <f t="shared" ref="Y323:Y386" si="17">SUM(W323:X323)</f>
        <v>0</v>
      </c>
      <c r="Z323" s="169">
        <f>IF(K323='Do Not Use'!$M$5,1,0)</f>
        <v>0</v>
      </c>
    </row>
    <row r="324" spans="1:26" x14ac:dyDescent="0.25">
      <c r="A324" s="4"/>
      <c r="B324" s="346"/>
      <c r="C324" s="244"/>
      <c r="D324" s="435"/>
      <c r="E324" s="15"/>
      <c r="F324" s="16"/>
      <c r="G324" s="18"/>
      <c r="H324" s="18"/>
      <c r="I324" s="377"/>
      <c r="J324" s="18"/>
      <c r="K324" s="377"/>
      <c r="L324" s="377"/>
      <c r="M324" s="1" t="e">
        <f>INDEX('Child Enrollment'!$C$2:$C$173,MATCH('BIR Data Entry'!B325,'Child Enrollment'!$B$2:$B$173,0))</f>
        <v>#N/A</v>
      </c>
      <c r="N324" s="1" t="e">
        <f>INDEX('Child Enrollment'!$D$2:$D$173,MATCH('BIR Data Entry'!B324,'Child Enrollment'!$B$2:$B$173,0))</f>
        <v>#N/A</v>
      </c>
      <c r="O324" s="1" t="e">
        <f>INDEX('Child Enrollment'!$E$2:$E$173,MATCH('BIR Data Entry'!B324,'Child Enrollment'!$B$2:$B$173,0))</f>
        <v>#N/A</v>
      </c>
      <c r="P324" s="1" t="e">
        <f>INDEX('Child Enrollment'!$F$2:$F$173,MATCH('BIR Data Entry'!B324,'Child Enrollment'!$B$2:$B$173,0))</f>
        <v>#N/A</v>
      </c>
      <c r="Q324" s="1" t="e">
        <f>INDEX('Child Enrollment'!$G$2:$G$173,MATCH('BIR Data Entry'!B324,'Child Enrollment'!$B$2:$B$173,0))</f>
        <v>#N/A</v>
      </c>
      <c r="R324" s="1" t="e">
        <f>INDEX('Child Enrollment'!$H$2:$H$173,MATCH('BIR Data Entry'!B324,'Child Enrollment'!$B$2:$B$173,0))</f>
        <v>#N/A</v>
      </c>
      <c r="S324" s="343" t="str">
        <f t="shared" si="15"/>
        <v/>
      </c>
      <c r="T324" s="169">
        <f>IF(J324='Do Not Use'!$L$15,1,0)</f>
        <v>0</v>
      </c>
      <c r="U324" s="169">
        <f>IF(K324='Do Not Use'!$M$14,1,0)</f>
        <v>0</v>
      </c>
      <c r="V324" s="169">
        <f t="shared" si="16"/>
        <v>0</v>
      </c>
      <c r="W324" s="169">
        <f>IF(K324='Do Not Use'!$M$10,1,0)</f>
        <v>0</v>
      </c>
      <c r="X324" s="169">
        <f>IF(K324='Do Not Use'!$M$11,1,0)</f>
        <v>0</v>
      </c>
      <c r="Y324" s="169">
        <f t="shared" si="17"/>
        <v>0</v>
      </c>
      <c r="Z324" s="169">
        <f>IF(K324='Do Not Use'!$M$5,1,0)</f>
        <v>0</v>
      </c>
    </row>
    <row r="325" spans="1:26" x14ac:dyDescent="0.25">
      <c r="A325" s="4"/>
      <c r="B325" s="347"/>
      <c r="C325" s="242"/>
      <c r="D325" s="435"/>
      <c r="E325" s="15"/>
      <c r="F325" s="16"/>
      <c r="G325" s="16"/>
      <c r="H325" s="16"/>
      <c r="I325" s="377"/>
      <c r="J325" s="16"/>
      <c r="K325" s="377"/>
      <c r="L325" s="377"/>
      <c r="M325" s="1" t="e">
        <f>INDEX('Child Enrollment'!$C$2:$C$173,MATCH('BIR Data Entry'!B326,'Child Enrollment'!$B$2:$B$173,0))</f>
        <v>#N/A</v>
      </c>
      <c r="N325" s="1" t="e">
        <f>INDEX('Child Enrollment'!$D$2:$D$173,MATCH('BIR Data Entry'!B325,'Child Enrollment'!$B$2:$B$173,0))</f>
        <v>#N/A</v>
      </c>
      <c r="O325" s="1" t="e">
        <f>INDEX('Child Enrollment'!$E$2:$E$173,MATCH('BIR Data Entry'!B325,'Child Enrollment'!$B$2:$B$173,0))</f>
        <v>#N/A</v>
      </c>
      <c r="P325" s="1" t="e">
        <f>INDEX('Child Enrollment'!$F$2:$F$173,MATCH('BIR Data Entry'!B325,'Child Enrollment'!$B$2:$B$173,0))</f>
        <v>#N/A</v>
      </c>
      <c r="Q325" s="1" t="e">
        <f>INDEX('Child Enrollment'!$G$2:$G$173,MATCH('BIR Data Entry'!B325,'Child Enrollment'!$B$2:$B$173,0))</f>
        <v>#N/A</v>
      </c>
      <c r="R325" s="1" t="e">
        <f>INDEX('Child Enrollment'!$H$2:$H$173,MATCH('BIR Data Entry'!B325,'Child Enrollment'!$B$2:$B$173,0))</f>
        <v>#N/A</v>
      </c>
      <c r="S325" s="343" t="str">
        <f t="shared" si="15"/>
        <v/>
      </c>
      <c r="T325" s="169">
        <f>IF(J325='Do Not Use'!$L$15,1,0)</f>
        <v>0</v>
      </c>
      <c r="U325" s="169">
        <f>IF(K325='Do Not Use'!$M$14,1,0)</f>
        <v>0</v>
      </c>
      <c r="V325" s="169">
        <f t="shared" si="16"/>
        <v>0</v>
      </c>
      <c r="W325" s="169">
        <f>IF(K325='Do Not Use'!$M$10,1,0)</f>
        <v>0</v>
      </c>
      <c r="X325" s="169">
        <f>IF(K325='Do Not Use'!$M$11,1,0)</f>
        <v>0</v>
      </c>
      <c r="Y325" s="169">
        <f t="shared" si="17"/>
        <v>0</v>
      </c>
      <c r="Z325" s="169">
        <f>IF(K325='Do Not Use'!$M$5,1,0)</f>
        <v>0</v>
      </c>
    </row>
    <row r="326" spans="1:26" x14ac:dyDescent="0.25">
      <c r="A326" s="376"/>
      <c r="B326" s="377"/>
      <c r="C326" s="378"/>
      <c r="D326" s="434"/>
      <c r="E326" s="379"/>
      <c r="F326" s="377"/>
      <c r="G326" s="377"/>
      <c r="H326" s="377"/>
      <c r="I326" s="377"/>
      <c r="J326" s="377"/>
      <c r="K326" s="377"/>
      <c r="L326" s="377"/>
      <c r="M326" s="1" t="e">
        <f>INDEX('Child Enrollment'!$C$2:$C$173,MATCH('BIR Data Entry'!B327,'Child Enrollment'!$B$2:$B$173,0))</f>
        <v>#N/A</v>
      </c>
      <c r="N326" s="1" t="e">
        <f>INDEX('Child Enrollment'!$D$2:$D$173,MATCH('BIR Data Entry'!B326,'Child Enrollment'!$B$2:$B$173,0))</f>
        <v>#N/A</v>
      </c>
      <c r="O326" s="1" t="e">
        <f>INDEX('Child Enrollment'!$E$2:$E$173,MATCH('BIR Data Entry'!B326,'Child Enrollment'!$B$2:$B$173,0))</f>
        <v>#N/A</v>
      </c>
      <c r="P326" s="1" t="e">
        <f>INDEX('Child Enrollment'!$F$2:$F$173,MATCH('BIR Data Entry'!B326,'Child Enrollment'!$B$2:$B$173,0))</f>
        <v>#N/A</v>
      </c>
      <c r="Q326" s="1" t="e">
        <f>INDEX('Child Enrollment'!$G$2:$G$173,MATCH('BIR Data Entry'!B326,'Child Enrollment'!$B$2:$B$173,0))</f>
        <v>#N/A</v>
      </c>
      <c r="R326" s="1" t="e">
        <f>INDEX('Child Enrollment'!$H$2:$H$173,MATCH('BIR Data Entry'!B326,'Child Enrollment'!$B$2:$B$173,0))</f>
        <v>#N/A</v>
      </c>
      <c r="S326" s="343" t="str">
        <f t="shared" si="15"/>
        <v/>
      </c>
      <c r="T326" s="169">
        <f>IF(J326='Do Not Use'!$L$15,1,0)</f>
        <v>0</v>
      </c>
      <c r="U326" s="169">
        <f>IF(K326='Do Not Use'!$M$14,1,0)</f>
        <v>0</v>
      </c>
      <c r="V326" s="169">
        <f t="shared" si="16"/>
        <v>0</v>
      </c>
      <c r="W326" s="169">
        <f>IF(K326='Do Not Use'!$M$10,1,0)</f>
        <v>0</v>
      </c>
      <c r="X326" s="169">
        <f>IF(K326='Do Not Use'!$M$11,1,0)</f>
        <v>0</v>
      </c>
      <c r="Y326" s="169">
        <f t="shared" si="17"/>
        <v>0</v>
      </c>
      <c r="Z326" s="169">
        <f>IF(K326='Do Not Use'!$M$5,1,0)</f>
        <v>0</v>
      </c>
    </row>
    <row r="327" spans="1:26" x14ac:dyDescent="0.25">
      <c r="A327" s="376"/>
      <c r="B327" s="377"/>
      <c r="C327" s="378"/>
      <c r="D327" s="434"/>
      <c r="E327" s="379"/>
      <c r="F327" s="377"/>
      <c r="G327" s="377"/>
      <c r="H327" s="377"/>
      <c r="I327" s="377"/>
      <c r="J327" s="377"/>
      <c r="K327" s="377"/>
      <c r="L327" s="377"/>
      <c r="M327" s="1" t="e">
        <f>INDEX('Child Enrollment'!$C$2:$C$173,MATCH('BIR Data Entry'!B328,'Child Enrollment'!$B$2:$B$173,0))</f>
        <v>#N/A</v>
      </c>
      <c r="N327" s="1" t="e">
        <f>INDEX('Child Enrollment'!$D$2:$D$173,MATCH('BIR Data Entry'!B327,'Child Enrollment'!$B$2:$B$173,0))</f>
        <v>#N/A</v>
      </c>
      <c r="O327" s="1" t="e">
        <f>INDEX('Child Enrollment'!$E$2:$E$173,MATCH('BIR Data Entry'!B327,'Child Enrollment'!$B$2:$B$173,0))</f>
        <v>#N/A</v>
      </c>
      <c r="P327" s="1" t="e">
        <f>INDEX('Child Enrollment'!$F$2:$F$173,MATCH('BIR Data Entry'!B327,'Child Enrollment'!$B$2:$B$173,0))</f>
        <v>#N/A</v>
      </c>
      <c r="Q327" s="1" t="e">
        <f>INDEX('Child Enrollment'!$G$2:$G$173,MATCH('BIR Data Entry'!B327,'Child Enrollment'!$B$2:$B$173,0))</f>
        <v>#N/A</v>
      </c>
      <c r="R327" s="1" t="e">
        <f>INDEX('Child Enrollment'!$H$2:$H$173,MATCH('BIR Data Entry'!B327,'Child Enrollment'!$B$2:$B$173,0))</f>
        <v>#N/A</v>
      </c>
      <c r="S327" s="343" t="str">
        <f t="shared" si="15"/>
        <v/>
      </c>
      <c r="T327" s="169">
        <f>IF(J327='Do Not Use'!$L$15,1,0)</f>
        <v>0</v>
      </c>
      <c r="U327" s="169">
        <f>IF(K327='Do Not Use'!$M$14,1,0)</f>
        <v>0</v>
      </c>
      <c r="V327" s="169">
        <f t="shared" si="16"/>
        <v>0</v>
      </c>
      <c r="W327" s="169">
        <f>IF(K327='Do Not Use'!$M$10,1,0)</f>
        <v>0</v>
      </c>
      <c r="X327" s="169">
        <f>IF(K327='Do Not Use'!$M$11,1,0)</f>
        <v>0</v>
      </c>
      <c r="Y327" s="169">
        <f t="shared" si="17"/>
        <v>0</v>
      </c>
      <c r="Z327" s="169">
        <f>IF(K327='Do Not Use'!$M$5,1,0)</f>
        <v>0</v>
      </c>
    </row>
    <row r="328" spans="1:26" x14ac:dyDescent="0.25">
      <c r="A328" s="4"/>
      <c r="B328" s="346"/>
      <c r="C328" s="244"/>
      <c r="D328" s="435"/>
      <c r="E328" s="15"/>
      <c r="F328" s="377"/>
      <c r="G328" s="16"/>
      <c r="H328" s="16"/>
      <c r="I328" s="377"/>
      <c r="J328" s="16"/>
      <c r="K328" s="377"/>
      <c r="L328" s="377"/>
      <c r="M328" s="1" t="e">
        <f>INDEX('Child Enrollment'!$C$2:$C$173,MATCH('BIR Data Entry'!B329,'Child Enrollment'!$B$2:$B$173,0))</f>
        <v>#N/A</v>
      </c>
      <c r="N328" s="1" t="e">
        <f>INDEX('Child Enrollment'!$D$2:$D$173,MATCH('BIR Data Entry'!B328,'Child Enrollment'!$B$2:$B$173,0))</f>
        <v>#N/A</v>
      </c>
      <c r="O328" s="1" t="e">
        <f>INDEX('Child Enrollment'!$E$2:$E$173,MATCH('BIR Data Entry'!B328,'Child Enrollment'!$B$2:$B$173,0))</f>
        <v>#N/A</v>
      </c>
      <c r="P328" s="1" t="e">
        <f>INDEX('Child Enrollment'!$F$2:$F$173,MATCH('BIR Data Entry'!B328,'Child Enrollment'!$B$2:$B$173,0))</f>
        <v>#N/A</v>
      </c>
      <c r="Q328" s="1" t="e">
        <f>INDEX('Child Enrollment'!$G$2:$G$173,MATCH('BIR Data Entry'!B328,'Child Enrollment'!$B$2:$B$173,0))</f>
        <v>#N/A</v>
      </c>
      <c r="R328" s="1" t="e">
        <f>INDEX('Child Enrollment'!$H$2:$H$173,MATCH('BIR Data Entry'!B328,'Child Enrollment'!$B$2:$B$173,0))</f>
        <v>#N/A</v>
      </c>
      <c r="S328" s="343" t="str">
        <f t="shared" si="15"/>
        <v/>
      </c>
      <c r="T328" s="169">
        <f>IF(J328='Do Not Use'!$L$15,1,0)</f>
        <v>0</v>
      </c>
      <c r="U328" s="169">
        <f>IF(K328='Do Not Use'!$M$14,1,0)</f>
        <v>0</v>
      </c>
      <c r="V328" s="169">
        <f t="shared" si="16"/>
        <v>0</v>
      </c>
      <c r="W328" s="169">
        <f>IF(K328='Do Not Use'!$M$10,1,0)</f>
        <v>0</v>
      </c>
      <c r="X328" s="169">
        <f>IF(K328='Do Not Use'!$M$11,1,0)</f>
        <v>0</v>
      </c>
      <c r="Y328" s="169">
        <f t="shared" si="17"/>
        <v>0</v>
      </c>
      <c r="Z328" s="169">
        <f>IF(K328='Do Not Use'!$M$5,1,0)</f>
        <v>0</v>
      </c>
    </row>
    <row r="329" spans="1:26" x14ac:dyDescent="0.25">
      <c r="A329" s="376"/>
      <c r="B329" s="377"/>
      <c r="C329" s="378"/>
      <c r="D329" s="434"/>
      <c r="E329" s="379"/>
      <c r="F329" s="377"/>
      <c r="G329" s="377"/>
      <c r="H329" s="377"/>
      <c r="I329" s="377"/>
      <c r="J329" s="377"/>
      <c r="K329" s="377"/>
      <c r="L329" s="377"/>
      <c r="M329" s="1" t="e">
        <f>INDEX('Child Enrollment'!$C$2:$C$173,MATCH('BIR Data Entry'!B330,'Child Enrollment'!$B$2:$B$173,0))</f>
        <v>#N/A</v>
      </c>
      <c r="N329" s="1" t="e">
        <f>INDEX('Child Enrollment'!$D$2:$D$173,MATCH('BIR Data Entry'!B329,'Child Enrollment'!$B$2:$B$173,0))</f>
        <v>#N/A</v>
      </c>
      <c r="O329" s="1" t="e">
        <f>INDEX('Child Enrollment'!$E$2:$E$173,MATCH('BIR Data Entry'!B329,'Child Enrollment'!$B$2:$B$173,0))</f>
        <v>#N/A</v>
      </c>
      <c r="P329" s="1" t="e">
        <f>INDEX('Child Enrollment'!$F$2:$F$173,MATCH('BIR Data Entry'!B329,'Child Enrollment'!$B$2:$B$173,0))</f>
        <v>#N/A</v>
      </c>
      <c r="Q329" s="1" t="e">
        <f>INDEX('Child Enrollment'!$G$2:$G$173,MATCH('BIR Data Entry'!B329,'Child Enrollment'!$B$2:$B$173,0))</f>
        <v>#N/A</v>
      </c>
      <c r="R329" s="1" t="e">
        <f>INDEX('Child Enrollment'!$H$2:$H$173,MATCH('BIR Data Entry'!B329,'Child Enrollment'!$B$2:$B$173,0))</f>
        <v>#N/A</v>
      </c>
      <c r="S329" s="343" t="str">
        <f t="shared" si="15"/>
        <v/>
      </c>
      <c r="T329" s="169">
        <f>IF(J329='Do Not Use'!$L$15,1,0)</f>
        <v>0</v>
      </c>
      <c r="U329" s="169">
        <f>IF(K329='Do Not Use'!$M$14,1,0)</f>
        <v>0</v>
      </c>
      <c r="V329" s="169">
        <f t="shared" si="16"/>
        <v>0</v>
      </c>
      <c r="W329" s="169">
        <f>IF(K329='Do Not Use'!$M$10,1,0)</f>
        <v>0</v>
      </c>
      <c r="X329" s="169">
        <f>IF(K329='Do Not Use'!$M$11,1,0)</f>
        <v>0</v>
      </c>
      <c r="Y329" s="169">
        <f t="shared" si="17"/>
        <v>0</v>
      </c>
      <c r="Z329" s="169">
        <f>IF(K329='Do Not Use'!$M$5,1,0)</f>
        <v>0</v>
      </c>
    </row>
    <row r="330" spans="1:26" x14ac:dyDescent="0.25">
      <c r="A330" s="4"/>
      <c r="B330" s="347"/>
      <c r="C330" s="242"/>
      <c r="D330" s="435"/>
      <c r="E330" s="15"/>
      <c r="F330" s="16"/>
      <c r="G330" s="16"/>
      <c r="H330" s="16"/>
      <c r="I330" s="16"/>
      <c r="J330" s="16"/>
      <c r="K330" s="16"/>
      <c r="L330" s="377"/>
      <c r="M330" s="1" t="e">
        <f>INDEX('Child Enrollment'!$C$2:$C$173,MATCH('BIR Data Entry'!B331,'Child Enrollment'!$B$2:$B$173,0))</f>
        <v>#N/A</v>
      </c>
      <c r="N330" s="1" t="e">
        <f>INDEX('Child Enrollment'!$D$2:$D$173,MATCH('BIR Data Entry'!B330,'Child Enrollment'!$B$2:$B$173,0))</f>
        <v>#N/A</v>
      </c>
      <c r="O330" s="1" t="e">
        <f>INDEX('Child Enrollment'!$E$2:$E$173,MATCH('BIR Data Entry'!B330,'Child Enrollment'!$B$2:$B$173,0))</f>
        <v>#N/A</v>
      </c>
      <c r="P330" s="1" t="e">
        <f>INDEX('Child Enrollment'!$F$2:$F$173,MATCH('BIR Data Entry'!B330,'Child Enrollment'!$B$2:$B$173,0))</f>
        <v>#N/A</v>
      </c>
      <c r="Q330" s="1" t="e">
        <f>INDEX('Child Enrollment'!$G$2:$G$173,MATCH('BIR Data Entry'!B330,'Child Enrollment'!$B$2:$B$173,0))</f>
        <v>#N/A</v>
      </c>
      <c r="R330" s="1" t="e">
        <f>INDEX('Child Enrollment'!$H$2:$H$173,MATCH('BIR Data Entry'!B330,'Child Enrollment'!$B$2:$B$173,0))</f>
        <v>#N/A</v>
      </c>
      <c r="S330" s="343" t="str">
        <f t="shared" si="15"/>
        <v/>
      </c>
      <c r="T330" s="169">
        <f>IF(J330='Do Not Use'!$L$15,1,0)</f>
        <v>0</v>
      </c>
      <c r="U330" s="169">
        <f>IF(K330='Do Not Use'!$M$14,1,0)</f>
        <v>0</v>
      </c>
      <c r="V330" s="169">
        <f t="shared" si="16"/>
        <v>0</v>
      </c>
      <c r="W330" s="169">
        <f>IF(K330='Do Not Use'!$M$10,1,0)</f>
        <v>0</v>
      </c>
      <c r="X330" s="169">
        <f>IF(K330='Do Not Use'!$M$11,1,0)</f>
        <v>0</v>
      </c>
      <c r="Y330" s="169">
        <f t="shared" si="17"/>
        <v>0</v>
      </c>
      <c r="Z330" s="169">
        <f>IF(K330='Do Not Use'!$M$5,1,0)</f>
        <v>0</v>
      </c>
    </row>
    <row r="331" spans="1:26" x14ac:dyDescent="0.25">
      <c r="A331" s="376"/>
      <c r="B331" s="377"/>
      <c r="C331" s="378"/>
      <c r="D331" s="434"/>
      <c r="E331" s="379"/>
      <c r="F331" s="377"/>
      <c r="G331" s="377"/>
      <c r="H331" s="377"/>
      <c r="I331" s="377"/>
      <c r="J331" s="377"/>
      <c r="K331" s="377"/>
      <c r="L331" s="377"/>
      <c r="M331" s="1" t="e">
        <f>INDEX('Child Enrollment'!$C$2:$C$173,MATCH('BIR Data Entry'!B332,'Child Enrollment'!$B$2:$B$173,0))</f>
        <v>#N/A</v>
      </c>
      <c r="N331" s="1" t="e">
        <f>INDEX('Child Enrollment'!$D$2:$D$173,MATCH('BIR Data Entry'!B331,'Child Enrollment'!$B$2:$B$173,0))</f>
        <v>#N/A</v>
      </c>
      <c r="O331" s="1" t="e">
        <f>INDEX('Child Enrollment'!$E$2:$E$173,MATCH('BIR Data Entry'!B331,'Child Enrollment'!$B$2:$B$173,0))</f>
        <v>#N/A</v>
      </c>
      <c r="P331" s="1" t="e">
        <f>INDEX('Child Enrollment'!$F$2:$F$173,MATCH('BIR Data Entry'!B331,'Child Enrollment'!$B$2:$B$173,0))</f>
        <v>#N/A</v>
      </c>
      <c r="Q331" s="1" t="e">
        <f>INDEX('Child Enrollment'!$G$2:$G$173,MATCH('BIR Data Entry'!B331,'Child Enrollment'!$B$2:$B$173,0))</f>
        <v>#N/A</v>
      </c>
      <c r="R331" s="1" t="e">
        <f>INDEX('Child Enrollment'!$H$2:$H$173,MATCH('BIR Data Entry'!B331,'Child Enrollment'!$B$2:$B$173,0))</f>
        <v>#N/A</v>
      </c>
      <c r="S331" s="343" t="str">
        <f t="shared" si="15"/>
        <v/>
      </c>
      <c r="T331" s="169">
        <f>IF(J331='Do Not Use'!$L$15,1,0)</f>
        <v>0</v>
      </c>
      <c r="U331" s="169">
        <f>IF(K331='Do Not Use'!$M$14,1,0)</f>
        <v>0</v>
      </c>
      <c r="V331" s="169">
        <f t="shared" si="16"/>
        <v>0</v>
      </c>
      <c r="W331" s="169">
        <f>IF(K331='Do Not Use'!$M$10,1,0)</f>
        <v>0</v>
      </c>
      <c r="X331" s="169">
        <f>IF(K331='Do Not Use'!$M$11,1,0)</f>
        <v>0</v>
      </c>
      <c r="Y331" s="169">
        <f t="shared" si="17"/>
        <v>0</v>
      </c>
      <c r="Z331" s="169">
        <f>IF(K331='Do Not Use'!$M$5,1,0)</f>
        <v>0</v>
      </c>
    </row>
    <row r="332" spans="1:26" x14ac:dyDescent="0.25">
      <c r="A332" s="4"/>
      <c r="B332" s="347"/>
      <c r="C332" s="242"/>
      <c r="D332" s="435"/>
      <c r="E332" s="15"/>
      <c r="F332" s="16"/>
      <c r="G332" s="16"/>
      <c r="H332" s="16"/>
      <c r="I332" s="16"/>
      <c r="J332" s="16"/>
      <c r="K332" s="16"/>
      <c r="L332" s="377"/>
      <c r="M332" s="1" t="e">
        <f>INDEX('Child Enrollment'!$C$2:$C$173,MATCH('BIR Data Entry'!B333,'Child Enrollment'!$B$2:$B$173,0))</f>
        <v>#N/A</v>
      </c>
      <c r="N332" s="1" t="e">
        <f>INDEX('Child Enrollment'!$D$2:$D$173,MATCH('BIR Data Entry'!B332,'Child Enrollment'!$B$2:$B$173,0))</f>
        <v>#N/A</v>
      </c>
      <c r="O332" s="1" t="e">
        <f>INDEX('Child Enrollment'!$E$2:$E$173,MATCH('BIR Data Entry'!B332,'Child Enrollment'!$B$2:$B$173,0))</f>
        <v>#N/A</v>
      </c>
      <c r="P332" s="1" t="e">
        <f>INDEX('Child Enrollment'!$F$2:$F$173,MATCH('BIR Data Entry'!B332,'Child Enrollment'!$B$2:$B$173,0))</f>
        <v>#N/A</v>
      </c>
      <c r="Q332" s="1" t="e">
        <f>INDEX('Child Enrollment'!$G$2:$G$173,MATCH('BIR Data Entry'!B332,'Child Enrollment'!$B$2:$B$173,0))</f>
        <v>#N/A</v>
      </c>
      <c r="R332" s="1" t="e">
        <f>INDEX('Child Enrollment'!$H$2:$H$173,MATCH('BIR Data Entry'!B332,'Child Enrollment'!$B$2:$B$173,0))</f>
        <v>#N/A</v>
      </c>
      <c r="S332" s="343" t="str">
        <f t="shared" si="15"/>
        <v/>
      </c>
      <c r="T332" s="169">
        <f>IF(J332='Do Not Use'!$L$15,1,0)</f>
        <v>0</v>
      </c>
      <c r="U332" s="169">
        <f>IF(K332='Do Not Use'!$M$14,1,0)</f>
        <v>0</v>
      </c>
      <c r="V332" s="169">
        <f t="shared" si="16"/>
        <v>0</v>
      </c>
      <c r="W332" s="169">
        <f>IF(K332='Do Not Use'!$M$10,1,0)</f>
        <v>0</v>
      </c>
      <c r="X332" s="169">
        <f>IF(K332='Do Not Use'!$M$11,1,0)</f>
        <v>0</v>
      </c>
      <c r="Y332" s="169">
        <f t="shared" si="17"/>
        <v>0</v>
      </c>
      <c r="Z332" s="169">
        <f>IF(K332='Do Not Use'!$M$5,1,0)</f>
        <v>0</v>
      </c>
    </row>
    <row r="333" spans="1:26" x14ac:dyDescent="0.25">
      <c r="A333" s="376"/>
      <c r="B333" s="377"/>
      <c r="C333" s="378"/>
      <c r="D333" s="434"/>
      <c r="E333" s="15"/>
      <c r="F333" s="377"/>
      <c r="G333" s="377"/>
      <c r="H333" s="377"/>
      <c r="I333" s="377"/>
      <c r="J333" s="377"/>
      <c r="K333" s="377"/>
      <c r="L333" s="377"/>
      <c r="M333" s="1" t="e">
        <f>INDEX('Child Enrollment'!$C$2:$C$173,MATCH('BIR Data Entry'!B334,'Child Enrollment'!$B$2:$B$173,0))</f>
        <v>#N/A</v>
      </c>
      <c r="N333" s="1" t="e">
        <f>INDEX('Child Enrollment'!$D$2:$D$173,MATCH('BIR Data Entry'!B333,'Child Enrollment'!$B$2:$B$173,0))</f>
        <v>#N/A</v>
      </c>
      <c r="O333" s="1" t="e">
        <f>INDEX('Child Enrollment'!$E$2:$E$173,MATCH('BIR Data Entry'!B333,'Child Enrollment'!$B$2:$B$173,0))</f>
        <v>#N/A</v>
      </c>
      <c r="P333" s="1" t="e">
        <f>INDEX('Child Enrollment'!$F$2:$F$173,MATCH('BIR Data Entry'!B333,'Child Enrollment'!$B$2:$B$173,0))</f>
        <v>#N/A</v>
      </c>
      <c r="Q333" s="1" t="e">
        <f>INDEX('Child Enrollment'!$G$2:$G$173,MATCH('BIR Data Entry'!B333,'Child Enrollment'!$B$2:$B$173,0))</f>
        <v>#N/A</v>
      </c>
      <c r="R333" s="1" t="e">
        <f>INDEX('Child Enrollment'!$H$2:$H$173,MATCH('BIR Data Entry'!B333,'Child Enrollment'!$B$2:$B$173,0))</f>
        <v>#N/A</v>
      </c>
      <c r="S333" s="343" t="str">
        <f t="shared" si="15"/>
        <v/>
      </c>
      <c r="T333" s="169">
        <f>IF(J333='Do Not Use'!$L$15,1,0)</f>
        <v>0</v>
      </c>
      <c r="U333" s="169">
        <f>IF(K333='Do Not Use'!$M$14,1,0)</f>
        <v>0</v>
      </c>
      <c r="V333" s="169">
        <f t="shared" si="16"/>
        <v>0</v>
      </c>
      <c r="W333" s="169">
        <f>IF(K333='Do Not Use'!$M$10,1,0)</f>
        <v>0</v>
      </c>
      <c r="X333" s="169">
        <f>IF(K333='Do Not Use'!$M$11,1,0)</f>
        <v>0</v>
      </c>
      <c r="Y333" s="169">
        <f t="shared" si="17"/>
        <v>0</v>
      </c>
      <c r="Z333" s="169">
        <f>IF(K333='Do Not Use'!$M$5,1,0)</f>
        <v>0</v>
      </c>
    </row>
    <row r="334" spans="1:26" x14ac:dyDescent="0.25">
      <c r="A334" s="376"/>
      <c r="B334" s="377"/>
      <c r="C334" s="378"/>
      <c r="D334" s="434"/>
      <c r="E334" s="379"/>
      <c r="F334" s="377"/>
      <c r="G334" s="377"/>
      <c r="H334" s="377"/>
      <c r="I334" s="377"/>
      <c r="J334" s="377"/>
      <c r="K334" s="377"/>
      <c r="L334" s="377"/>
      <c r="M334" s="1" t="e">
        <f>INDEX('Child Enrollment'!$C$2:$C$173,MATCH('BIR Data Entry'!B335,'Child Enrollment'!$B$2:$B$173,0))</f>
        <v>#N/A</v>
      </c>
      <c r="N334" s="1" t="e">
        <f>INDEX('Child Enrollment'!$D$2:$D$173,MATCH('BIR Data Entry'!B334,'Child Enrollment'!$B$2:$B$173,0))</f>
        <v>#N/A</v>
      </c>
      <c r="O334" s="1" t="e">
        <f>INDEX('Child Enrollment'!$E$2:$E$173,MATCH('BIR Data Entry'!B334,'Child Enrollment'!$B$2:$B$173,0))</f>
        <v>#N/A</v>
      </c>
      <c r="P334" s="1" t="e">
        <f>INDEX('Child Enrollment'!$F$2:$F$173,MATCH('BIR Data Entry'!B334,'Child Enrollment'!$B$2:$B$173,0))</f>
        <v>#N/A</v>
      </c>
      <c r="Q334" s="1" t="e">
        <f>INDEX('Child Enrollment'!$G$2:$G$173,MATCH('BIR Data Entry'!B334,'Child Enrollment'!$B$2:$B$173,0))</f>
        <v>#N/A</v>
      </c>
      <c r="R334" s="1" t="e">
        <f>INDEX('Child Enrollment'!$H$2:$H$173,MATCH('BIR Data Entry'!B334,'Child Enrollment'!$B$2:$B$173,0))</f>
        <v>#N/A</v>
      </c>
      <c r="S334" s="343" t="str">
        <f t="shared" si="15"/>
        <v/>
      </c>
      <c r="T334" s="169">
        <f>IF(J334='Do Not Use'!$L$15,1,0)</f>
        <v>0</v>
      </c>
      <c r="U334" s="169">
        <f>IF(K334='Do Not Use'!$M$14,1,0)</f>
        <v>0</v>
      </c>
      <c r="V334" s="169">
        <f t="shared" si="16"/>
        <v>0</v>
      </c>
      <c r="W334" s="169">
        <f>IF(K334='Do Not Use'!$M$10,1,0)</f>
        <v>0</v>
      </c>
      <c r="X334" s="169">
        <f>IF(K334='Do Not Use'!$M$11,1,0)</f>
        <v>0</v>
      </c>
      <c r="Y334" s="169">
        <f t="shared" si="17"/>
        <v>0</v>
      </c>
      <c r="Z334" s="169">
        <f>IF(K334='Do Not Use'!$M$5,1,0)</f>
        <v>0</v>
      </c>
    </row>
    <row r="335" spans="1:26" x14ac:dyDescent="0.25">
      <c r="A335" s="376"/>
      <c r="B335" s="377"/>
      <c r="C335" s="378"/>
      <c r="D335" s="434"/>
      <c r="E335" s="379"/>
      <c r="F335" s="377"/>
      <c r="G335" s="377"/>
      <c r="H335" s="377"/>
      <c r="I335" s="377"/>
      <c r="J335" s="377"/>
      <c r="K335" s="377"/>
      <c r="L335" s="377"/>
      <c r="M335" s="1" t="e">
        <f>INDEX('Child Enrollment'!$C$2:$C$173,MATCH('BIR Data Entry'!B336,'Child Enrollment'!$B$2:$B$173,0))</f>
        <v>#N/A</v>
      </c>
      <c r="N335" s="1" t="e">
        <f>INDEX('Child Enrollment'!$D$2:$D$173,MATCH('BIR Data Entry'!B335,'Child Enrollment'!$B$2:$B$173,0))</f>
        <v>#N/A</v>
      </c>
      <c r="O335" s="1" t="e">
        <f>INDEX('Child Enrollment'!$E$2:$E$173,MATCH('BIR Data Entry'!B335,'Child Enrollment'!$B$2:$B$173,0))</f>
        <v>#N/A</v>
      </c>
      <c r="P335" s="1" t="e">
        <f>INDEX('Child Enrollment'!$F$2:$F$173,MATCH('BIR Data Entry'!B335,'Child Enrollment'!$B$2:$B$173,0))</f>
        <v>#N/A</v>
      </c>
      <c r="Q335" s="1" t="e">
        <f>INDEX('Child Enrollment'!$G$2:$G$173,MATCH('BIR Data Entry'!B335,'Child Enrollment'!$B$2:$B$173,0))</f>
        <v>#N/A</v>
      </c>
      <c r="R335" s="1" t="e">
        <f>INDEX('Child Enrollment'!$H$2:$H$173,MATCH('BIR Data Entry'!B335,'Child Enrollment'!$B$2:$B$173,0))</f>
        <v>#N/A</v>
      </c>
      <c r="S335" s="343" t="str">
        <f t="shared" si="15"/>
        <v/>
      </c>
      <c r="T335" s="169">
        <f>IF(J335='Do Not Use'!$L$15,1,0)</f>
        <v>0</v>
      </c>
      <c r="U335" s="169">
        <f>IF(K335='Do Not Use'!$M$14,1,0)</f>
        <v>0</v>
      </c>
      <c r="V335" s="169">
        <f t="shared" si="16"/>
        <v>0</v>
      </c>
      <c r="W335" s="169">
        <f>IF(K335='Do Not Use'!$M$10,1,0)</f>
        <v>0</v>
      </c>
      <c r="X335" s="169">
        <f>IF(K335='Do Not Use'!$M$11,1,0)</f>
        <v>0</v>
      </c>
      <c r="Y335" s="169">
        <f t="shared" si="17"/>
        <v>0</v>
      </c>
      <c r="Z335" s="169">
        <f>IF(K335='Do Not Use'!$M$5,1,0)</f>
        <v>0</v>
      </c>
    </row>
    <row r="336" spans="1:26" x14ac:dyDescent="0.25">
      <c r="A336" s="376"/>
      <c r="B336" s="377"/>
      <c r="C336" s="378"/>
      <c r="D336" s="434"/>
      <c r="E336" s="379"/>
      <c r="F336" s="377"/>
      <c r="G336" s="377"/>
      <c r="H336" s="377"/>
      <c r="I336" s="377"/>
      <c r="J336" s="377"/>
      <c r="K336" s="377"/>
      <c r="L336" s="377"/>
      <c r="M336" s="1" t="e">
        <f>INDEX('Child Enrollment'!$C$2:$C$173,MATCH('BIR Data Entry'!B337,'Child Enrollment'!$B$2:$B$173,0))</f>
        <v>#N/A</v>
      </c>
      <c r="N336" s="1" t="e">
        <f>INDEX('Child Enrollment'!$D$2:$D$173,MATCH('BIR Data Entry'!B336,'Child Enrollment'!$B$2:$B$173,0))</f>
        <v>#N/A</v>
      </c>
      <c r="O336" s="1" t="e">
        <f>INDEX('Child Enrollment'!$E$2:$E$173,MATCH('BIR Data Entry'!B336,'Child Enrollment'!$B$2:$B$173,0))</f>
        <v>#N/A</v>
      </c>
      <c r="P336" s="1" t="e">
        <f>INDEX('Child Enrollment'!$F$2:$F$173,MATCH('BIR Data Entry'!B336,'Child Enrollment'!$B$2:$B$173,0))</f>
        <v>#N/A</v>
      </c>
      <c r="Q336" s="1" t="e">
        <f>INDEX('Child Enrollment'!$G$2:$G$173,MATCH('BIR Data Entry'!B336,'Child Enrollment'!$B$2:$B$173,0))</f>
        <v>#N/A</v>
      </c>
      <c r="R336" s="1" t="e">
        <f>INDEX('Child Enrollment'!$H$2:$H$173,MATCH('BIR Data Entry'!B336,'Child Enrollment'!$B$2:$B$173,0))</f>
        <v>#N/A</v>
      </c>
      <c r="S336" s="343" t="str">
        <f t="shared" si="15"/>
        <v/>
      </c>
      <c r="T336" s="169">
        <f>IF(J336='Do Not Use'!$L$15,1,0)</f>
        <v>0</v>
      </c>
      <c r="U336" s="169">
        <f>IF(K336='Do Not Use'!$M$14,1,0)</f>
        <v>0</v>
      </c>
      <c r="V336" s="169">
        <f t="shared" si="16"/>
        <v>0</v>
      </c>
      <c r="W336" s="169">
        <f>IF(K336='Do Not Use'!$M$10,1,0)</f>
        <v>0</v>
      </c>
      <c r="X336" s="169">
        <f>IF(K336='Do Not Use'!$M$11,1,0)</f>
        <v>0</v>
      </c>
      <c r="Y336" s="169">
        <f t="shared" si="17"/>
        <v>0</v>
      </c>
      <c r="Z336" s="169">
        <f>IF(K336='Do Not Use'!$M$5,1,0)</f>
        <v>0</v>
      </c>
    </row>
    <row r="337" spans="1:26" x14ac:dyDescent="0.25">
      <c r="A337" s="376"/>
      <c r="B337" s="377"/>
      <c r="C337" s="378"/>
      <c r="D337" s="434"/>
      <c r="E337" s="379"/>
      <c r="F337" s="377"/>
      <c r="G337" s="377"/>
      <c r="H337" s="377"/>
      <c r="I337" s="377"/>
      <c r="J337" s="377"/>
      <c r="K337" s="377"/>
      <c r="L337" s="377"/>
      <c r="M337" s="1" t="e">
        <f>INDEX('Child Enrollment'!$C$2:$C$173,MATCH('BIR Data Entry'!B338,'Child Enrollment'!$B$2:$B$173,0))</f>
        <v>#N/A</v>
      </c>
      <c r="N337" s="1" t="e">
        <f>INDEX('Child Enrollment'!$D$2:$D$173,MATCH('BIR Data Entry'!B337,'Child Enrollment'!$B$2:$B$173,0))</f>
        <v>#N/A</v>
      </c>
      <c r="O337" s="1" t="e">
        <f>INDEX('Child Enrollment'!$E$2:$E$173,MATCH('BIR Data Entry'!B337,'Child Enrollment'!$B$2:$B$173,0))</f>
        <v>#N/A</v>
      </c>
      <c r="P337" s="1" t="e">
        <f>INDEX('Child Enrollment'!$F$2:$F$173,MATCH('BIR Data Entry'!B337,'Child Enrollment'!$B$2:$B$173,0))</f>
        <v>#N/A</v>
      </c>
      <c r="Q337" s="1" t="e">
        <f>INDEX('Child Enrollment'!$G$2:$G$173,MATCH('BIR Data Entry'!B337,'Child Enrollment'!$B$2:$B$173,0))</f>
        <v>#N/A</v>
      </c>
      <c r="R337" s="1" t="e">
        <f>INDEX('Child Enrollment'!$H$2:$H$173,MATCH('BIR Data Entry'!B337,'Child Enrollment'!$B$2:$B$173,0))</f>
        <v>#N/A</v>
      </c>
      <c r="S337" s="343" t="str">
        <f t="shared" si="15"/>
        <v/>
      </c>
      <c r="T337" s="169">
        <f>IF(J337='Do Not Use'!$L$15,1,0)</f>
        <v>0</v>
      </c>
      <c r="U337" s="169">
        <f>IF(K337='Do Not Use'!$M$14,1,0)</f>
        <v>0</v>
      </c>
      <c r="V337" s="169">
        <f t="shared" si="16"/>
        <v>0</v>
      </c>
      <c r="W337" s="169">
        <f>IF(K337='Do Not Use'!$M$10,1,0)</f>
        <v>0</v>
      </c>
      <c r="X337" s="169">
        <f>IF(K337='Do Not Use'!$M$11,1,0)</f>
        <v>0</v>
      </c>
      <c r="Y337" s="169">
        <f t="shared" si="17"/>
        <v>0</v>
      </c>
      <c r="Z337" s="169">
        <f>IF(K337='Do Not Use'!$M$5,1,0)</f>
        <v>0</v>
      </c>
    </row>
    <row r="338" spans="1:26" x14ac:dyDescent="0.25">
      <c r="A338" s="376"/>
      <c r="B338" s="377"/>
      <c r="C338" s="378"/>
      <c r="D338" s="434"/>
      <c r="E338" s="379"/>
      <c r="F338" s="377"/>
      <c r="G338" s="377"/>
      <c r="H338" s="377"/>
      <c r="I338" s="377"/>
      <c r="J338" s="377"/>
      <c r="K338" s="377"/>
      <c r="L338" s="377"/>
      <c r="M338" s="1" t="e">
        <f>INDEX('Child Enrollment'!$C$2:$C$173,MATCH('BIR Data Entry'!B339,'Child Enrollment'!$B$2:$B$173,0))</f>
        <v>#N/A</v>
      </c>
      <c r="N338" s="1" t="e">
        <f>INDEX('Child Enrollment'!$D$2:$D$173,MATCH('BIR Data Entry'!B338,'Child Enrollment'!$B$2:$B$173,0))</f>
        <v>#N/A</v>
      </c>
      <c r="O338" s="1" t="e">
        <f>INDEX('Child Enrollment'!$E$2:$E$173,MATCH('BIR Data Entry'!B338,'Child Enrollment'!$B$2:$B$173,0))</f>
        <v>#N/A</v>
      </c>
      <c r="P338" s="1" t="e">
        <f>INDEX('Child Enrollment'!$F$2:$F$173,MATCH('BIR Data Entry'!B338,'Child Enrollment'!$B$2:$B$173,0))</f>
        <v>#N/A</v>
      </c>
      <c r="Q338" s="1" t="e">
        <f>INDEX('Child Enrollment'!$G$2:$G$173,MATCH('BIR Data Entry'!B338,'Child Enrollment'!$B$2:$B$173,0))</f>
        <v>#N/A</v>
      </c>
      <c r="R338" s="1" t="e">
        <f>INDEX('Child Enrollment'!$H$2:$H$173,MATCH('BIR Data Entry'!B338,'Child Enrollment'!$B$2:$B$173,0))</f>
        <v>#N/A</v>
      </c>
      <c r="S338" s="343" t="str">
        <f t="shared" si="15"/>
        <v/>
      </c>
      <c r="T338" s="169">
        <f>IF(J338='Do Not Use'!$L$15,1,0)</f>
        <v>0</v>
      </c>
      <c r="U338" s="169">
        <f>IF(K338='Do Not Use'!$M$14,1,0)</f>
        <v>0</v>
      </c>
      <c r="V338" s="169">
        <f t="shared" si="16"/>
        <v>0</v>
      </c>
      <c r="W338" s="169">
        <f>IF(K338='Do Not Use'!$M$10,1,0)</f>
        <v>0</v>
      </c>
      <c r="X338" s="169">
        <f>IF(K338='Do Not Use'!$M$11,1,0)</f>
        <v>0</v>
      </c>
      <c r="Y338" s="169">
        <f t="shared" si="17"/>
        <v>0</v>
      </c>
      <c r="Z338" s="169">
        <f>IF(K338='Do Not Use'!$M$5,1,0)</f>
        <v>0</v>
      </c>
    </row>
    <row r="339" spans="1:26" x14ac:dyDescent="0.25">
      <c r="A339" s="376"/>
      <c r="B339" s="377"/>
      <c r="C339" s="378"/>
      <c r="D339" s="434"/>
      <c r="E339" s="379"/>
      <c r="F339" s="377"/>
      <c r="G339" s="377"/>
      <c r="H339" s="377"/>
      <c r="I339" s="377"/>
      <c r="J339" s="377"/>
      <c r="K339" s="377"/>
      <c r="L339" s="377"/>
      <c r="M339" s="1" t="e">
        <f>INDEX('Child Enrollment'!$C$2:$C$173,MATCH('BIR Data Entry'!B340,'Child Enrollment'!$B$2:$B$173,0))</f>
        <v>#N/A</v>
      </c>
      <c r="N339" s="1" t="e">
        <f>INDEX('Child Enrollment'!$D$2:$D$173,MATCH('BIR Data Entry'!B339,'Child Enrollment'!$B$2:$B$173,0))</f>
        <v>#N/A</v>
      </c>
      <c r="O339" s="1" t="e">
        <f>INDEX('Child Enrollment'!$E$2:$E$173,MATCH('BIR Data Entry'!B339,'Child Enrollment'!$B$2:$B$173,0))</f>
        <v>#N/A</v>
      </c>
      <c r="P339" s="1" t="e">
        <f>INDEX('Child Enrollment'!$F$2:$F$173,MATCH('BIR Data Entry'!B339,'Child Enrollment'!$B$2:$B$173,0))</f>
        <v>#N/A</v>
      </c>
      <c r="Q339" s="1" t="e">
        <f>INDEX('Child Enrollment'!$G$2:$G$173,MATCH('BIR Data Entry'!B339,'Child Enrollment'!$B$2:$B$173,0))</f>
        <v>#N/A</v>
      </c>
      <c r="R339" s="1" t="e">
        <f>INDEX('Child Enrollment'!$H$2:$H$173,MATCH('BIR Data Entry'!B339,'Child Enrollment'!$B$2:$B$173,0))</f>
        <v>#N/A</v>
      </c>
      <c r="S339" s="343" t="str">
        <f t="shared" si="15"/>
        <v/>
      </c>
      <c r="T339" s="169">
        <f>IF(J339='Do Not Use'!$L$15,1,0)</f>
        <v>0</v>
      </c>
      <c r="U339" s="169">
        <f>IF(K339='Do Not Use'!$M$14,1,0)</f>
        <v>0</v>
      </c>
      <c r="V339" s="169">
        <f t="shared" si="16"/>
        <v>0</v>
      </c>
      <c r="W339" s="169">
        <f>IF(K339='Do Not Use'!$M$10,1,0)</f>
        <v>0</v>
      </c>
      <c r="X339" s="169">
        <f>IF(K339='Do Not Use'!$M$11,1,0)</f>
        <v>0</v>
      </c>
      <c r="Y339" s="169">
        <f t="shared" si="17"/>
        <v>0</v>
      </c>
      <c r="Z339" s="169">
        <f>IF(K339='Do Not Use'!$M$5,1,0)</f>
        <v>0</v>
      </c>
    </row>
    <row r="340" spans="1:26" x14ac:dyDescent="0.25">
      <c r="A340" s="376"/>
      <c r="B340" s="377"/>
      <c r="C340" s="378"/>
      <c r="D340" s="434"/>
      <c r="E340" s="379"/>
      <c r="F340" s="377"/>
      <c r="G340" s="377"/>
      <c r="H340" s="377"/>
      <c r="I340" s="377"/>
      <c r="J340" s="377"/>
      <c r="K340" s="377"/>
      <c r="L340" s="377"/>
      <c r="M340" s="1" t="e">
        <f>INDEX('Child Enrollment'!$C$2:$C$173,MATCH('BIR Data Entry'!B341,'Child Enrollment'!$B$2:$B$173,0))</f>
        <v>#N/A</v>
      </c>
      <c r="N340" s="1" t="e">
        <f>INDEX('Child Enrollment'!$D$2:$D$173,MATCH('BIR Data Entry'!B340,'Child Enrollment'!$B$2:$B$173,0))</f>
        <v>#N/A</v>
      </c>
      <c r="O340" s="1" t="e">
        <f>INDEX('Child Enrollment'!$E$2:$E$173,MATCH('BIR Data Entry'!B340,'Child Enrollment'!$B$2:$B$173,0))</f>
        <v>#N/A</v>
      </c>
      <c r="P340" s="1" t="e">
        <f>INDEX('Child Enrollment'!$F$2:$F$173,MATCH('BIR Data Entry'!B340,'Child Enrollment'!$B$2:$B$173,0))</f>
        <v>#N/A</v>
      </c>
      <c r="Q340" s="1" t="e">
        <f>INDEX('Child Enrollment'!$G$2:$G$173,MATCH('BIR Data Entry'!B340,'Child Enrollment'!$B$2:$B$173,0))</f>
        <v>#N/A</v>
      </c>
      <c r="R340" s="1" t="e">
        <f>INDEX('Child Enrollment'!$H$2:$H$173,MATCH('BIR Data Entry'!B340,'Child Enrollment'!$B$2:$B$173,0))</f>
        <v>#N/A</v>
      </c>
      <c r="S340" s="343" t="str">
        <f t="shared" si="15"/>
        <v/>
      </c>
      <c r="T340" s="169">
        <f>IF(J340='Do Not Use'!$L$15,1,0)</f>
        <v>0</v>
      </c>
      <c r="U340" s="169">
        <f>IF(K340='Do Not Use'!$M$14,1,0)</f>
        <v>0</v>
      </c>
      <c r="V340" s="169">
        <f t="shared" si="16"/>
        <v>0</v>
      </c>
      <c r="W340" s="169">
        <f>IF(K340='Do Not Use'!$M$10,1,0)</f>
        <v>0</v>
      </c>
      <c r="X340" s="169">
        <f>IF(K340='Do Not Use'!$M$11,1,0)</f>
        <v>0</v>
      </c>
      <c r="Y340" s="169">
        <f t="shared" si="17"/>
        <v>0</v>
      </c>
      <c r="Z340" s="169">
        <f>IF(K340='Do Not Use'!$M$5,1,0)</f>
        <v>0</v>
      </c>
    </row>
    <row r="341" spans="1:26" x14ac:dyDescent="0.25">
      <c r="A341" s="376"/>
      <c r="B341" s="377"/>
      <c r="C341" s="378"/>
      <c r="D341" s="434"/>
      <c r="E341" s="379"/>
      <c r="F341" s="377"/>
      <c r="G341" s="377"/>
      <c r="H341" s="377"/>
      <c r="I341" s="377"/>
      <c r="J341" s="377"/>
      <c r="K341" s="377"/>
      <c r="L341" s="377"/>
      <c r="M341" s="1" t="e">
        <f>INDEX('Child Enrollment'!$C$2:$C$173,MATCH('BIR Data Entry'!B342,'Child Enrollment'!$B$2:$B$173,0))</f>
        <v>#N/A</v>
      </c>
      <c r="N341" s="1" t="e">
        <f>INDEX('Child Enrollment'!$D$2:$D$173,MATCH('BIR Data Entry'!B341,'Child Enrollment'!$B$2:$B$173,0))</f>
        <v>#N/A</v>
      </c>
      <c r="O341" s="1" t="e">
        <f>INDEX('Child Enrollment'!$E$2:$E$173,MATCH('BIR Data Entry'!B341,'Child Enrollment'!$B$2:$B$173,0))</f>
        <v>#N/A</v>
      </c>
      <c r="P341" s="1" t="e">
        <f>INDEX('Child Enrollment'!$F$2:$F$173,MATCH('BIR Data Entry'!B341,'Child Enrollment'!$B$2:$B$173,0))</f>
        <v>#N/A</v>
      </c>
      <c r="Q341" s="1" t="e">
        <f>INDEX('Child Enrollment'!$G$2:$G$173,MATCH('BIR Data Entry'!B341,'Child Enrollment'!$B$2:$B$173,0))</f>
        <v>#N/A</v>
      </c>
      <c r="R341" s="1" t="e">
        <f>INDEX('Child Enrollment'!$H$2:$H$173,MATCH('BIR Data Entry'!B341,'Child Enrollment'!$B$2:$B$173,0))</f>
        <v>#N/A</v>
      </c>
      <c r="S341" s="343" t="str">
        <f t="shared" si="15"/>
        <v/>
      </c>
      <c r="T341" s="169">
        <f>IF(J341='Do Not Use'!$L$15,1,0)</f>
        <v>0</v>
      </c>
      <c r="U341" s="169">
        <f>IF(K341='Do Not Use'!$M$14,1,0)</f>
        <v>0</v>
      </c>
      <c r="V341" s="169">
        <f t="shared" si="16"/>
        <v>0</v>
      </c>
      <c r="W341" s="169">
        <f>IF(K341='Do Not Use'!$M$10,1,0)</f>
        <v>0</v>
      </c>
      <c r="X341" s="169">
        <f>IF(K341='Do Not Use'!$M$11,1,0)</f>
        <v>0</v>
      </c>
      <c r="Y341" s="169">
        <f t="shared" si="17"/>
        <v>0</v>
      </c>
      <c r="Z341" s="169">
        <f>IF(K341='Do Not Use'!$M$5,1,0)</f>
        <v>0</v>
      </c>
    </row>
    <row r="342" spans="1:26" x14ac:dyDescent="0.25">
      <c r="A342" s="376"/>
      <c r="B342" s="377"/>
      <c r="C342" s="378"/>
      <c r="D342" s="434"/>
      <c r="E342" s="379"/>
      <c r="F342" s="377"/>
      <c r="G342" s="377"/>
      <c r="H342" s="377"/>
      <c r="I342" s="377"/>
      <c r="J342" s="377"/>
      <c r="K342" s="377"/>
      <c r="L342" s="377"/>
      <c r="M342" s="1" t="e">
        <f>INDEX('Child Enrollment'!$C$2:$C$173,MATCH('BIR Data Entry'!B343,'Child Enrollment'!$B$2:$B$173,0))</f>
        <v>#N/A</v>
      </c>
      <c r="N342" s="1" t="e">
        <f>INDEX('Child Enrollment'!$D$2:$D$173,MATCH('BIR Data Entry'!B342,'Child Enrollment'!$B$2:$B$173,0))</f>
        <v>#N/A</v>
      </c>
      <c r="O342" s="1" t="e">
        <f>INDEX('Child Enrollment'!$E$2:$E$173,MATCH('BIR Data Entry'!B342,'Child Enrollment'!$B$2:$B$173,0))</f>
        <v>#N/A</v>
      </c>
      <c r="P342" s="1" t="e">
        <f>INDEX('Child Enrollment'!$F$2:$F$173,MATCH('BIR Data Entry'!B342,'Child Enrollment'!$B$2:$B$173,0))</f>
        <v>#N/A</v>
      </c>
      <c r="Q342" s="1" t="e">
        <f>INDEX('Child Enrollment'!$G$2:$G$173,MATCH('BIR Data Entry'!B342,'Child Enrollment'!$B$2:$B$173,0))</f>
        <v>#N/A</v>
      </c>
      <c r="R342" s="1" t="e">
        <f>INDEX('Child Enrollment'!$H$2:$H$173,MATCH('BIR Data Entry'!B342,'Child Enrollment'!$B$2:$B$173,0))</f>
        <v>#N/A</v>
      </c>
      <c r="S342" s="343" t="str">
        <f t="shared" si="15"/>
        <v/>
      </c>
      <c r="T342" s="169">
        <f>IF(J342='Do Not Use'!$L$15,1,0)</f>
        <v>0</v>
      </c>
      <c r="U342" s="169">
        <f>IF(K342='Do Not Use'!$M$14,1,0)</f>
        <v>0</v>
      </c>
      <c r="V342" s="169">
        <f t="shared" si="16"/>
        <v>0</v>
      </c>
      <c r="W342" s="169">
        <f>IF(K342='Do Not Use'!$M$10,1,0)</f>
        <v>0</v>
      </c>
      <c r="X342" s="169">
        <f>IF(K342='Do Not Use'!$M$11,1,0)</f>
        <v>0</v>
      </c>
      <c r="Y342" s="169">
        <f t="shared" si="17"/>
        <v>0</v>
      </c>
      <c r="Z342" s="169">
        <f>IF(K342='Do Not Use'!$M$5,1,0)</f>
        <v>0</v>
      </c>
    </row>
    <row r="343" spans="1:26" x14ac:dyDescent="0.25">
      <c r="A343" s="376"/>
      <c r="B343" s="377"/>
      <c r="C343" s="378"/>
      <c r="D343" s="434"/>
      <c r="E343" s="379"/>
      <c r="F343" s="377"/>
      <c r="G343" s="377"/>
      <c r="H343" s="377"/>
      <c r="I343" s="377"/>
      <c r="J343" s="377"/>
      <c r="K343" s="377"/>
      <c r="L343" s="377"/>
      <c r="M343" s="1" t="e">
        <f>INDEX('Child Enrollment'!$C$2:$C$173,MATCH('BIR Data Entry'!B344,'Child Enrollment'!$B$2:$B$173,0))</f>
        <v>#N/A</v>
      </c>
      <c r="N343" s="1" t="e">
        <f>INDEX('Child Enrollment'!$D$2:$D$173,MATCH('BIR Data Entry'!B343,'Child Enrollment'!$B$2:$B$173,0))</f>
        <v>#N/A</v>
      </c>
      <c r="O343" s="1" t="e">
        <f>INDEX('Child Enrollment'!$E$2:$E$173,MATCH('BIR Data Entry'!B343,'Child Enrollment'!$B$2:$B$173,0))</f>
        <v>#N/A</v>
      </c>
      <c r="P343" s="1" t="e">
        <f>INDEX('Child Enrollment'!$F$2:$F$173,MATCH('BIR Data Entry'!B343,'Child Enrollment'!$B$2:$B$173,0))</f>
        <v>#N/A</v>
      </c>
      <c r="Q343" s="1" t="e">
        <f>INDEX('Child Enrollment'!$G$2:$G$173,MATCH('BIR Data Entry'!B343,'Child Enrollment'!$B$2:$B$173,0))</f>
        <v>#N/A</v>
      </c>
      <c r="R343" s="1" t="e">
        <f>INDEX('Child Enrollment'!$H$2:$H$173,MATCH('BIR Data Entry'!B343,'Child Enrollment'!$B$2:$B$173,0))</f>
        <v>#N/A</v>
      </c>
      <c r="S343" s="343" t="str">
        <f t="shared" si="15"/>
        <v/>
      </c>
      <c r="T343" s="169">
        <f>IF(J343='Do Not Use'!$L$15,1,0)</f>
        <v>0</v>
      </c>
      <c r="U343" s="169">
        <f>IF(K343='Do Not Use'!$M$14,1,0)</f>
        <v>0</v>
      </c>
      <c r="V343" s="169">
        <f t="shared" si="16"/>
        <v>0</v>
      </c>
      <c r="W343" s="169">
        <f>IF(K343='Do Not Use'!$M$10,1,0)</f>
        <v>0</v>
      </c>
      <c r="X343" s="169">
        <f>IF(K343='Do Not Use'!$M$11,1,0)</f>
        <v>0</v>
      </c>
      <c r="Y343" s="169">
        <f t="shared" si="17"/>
        <v>0</v>
      </c>
      <c r="Z343" s="169">
        <f>IF(K343='Do Not Use'!$M$5,1,0)</f>
        <v>0</v>
      </c>
    </row>
    <row r="344" spans="1:26" x14ac:dyDescent="0.25">
      <c r="A344" s="376"/>
      <c r="B344" s="377"/>
      <c r="C344" s="378"/>
      <c r="D344" s="434"/>
      <c r="E344" s="379"/>
      <c r="F344" s="377"/>
      <c r="G344" s="377"/>
      <c r="H344" s="377"/>
      <c r="I344" s="377"/>
      <c r="J344" s="377"/>
      <c r="K344" s="377"/>
      <c r="L344" s="377"/>
      <c r="M344" s="1" t="e">
        <f>INDEX('Child Enrollment'!$C$2:$C$173,MATCH('BIR Data Entry'!B345,'Child Enrollment'!$B$2:$B$173,0))</f>
        <v>#N/A</v>
      </c>
      <c r="N344" s="1" t="e">
        <f>INDEX('Child Enrollment'!$D$2:$D$173,MATCH('BIR Data Entry'!B344,'Child Enrollment'!$B$2:$B$173,0))</f>
        <v>#N/A</v>
      </c>
      <c r="O344" s="1" t="e">
        <f>INDEX('Child Enrollment'!$E$2:$E$173,MATCH('BIR Data Entry'!B344,'Child Enrollment'!$B$2:$B$173,0))</f>
        <v>#N/A</v>
      </c>
      <c r="P344" s="1" t="e">
        <f>INDEX('Child Enrollment'!$F$2:$F$173,MATCH('BIR Data Entry'!B344,'Child Enrollment'!$B$2:$B$173,0))</f>
        <v>#N/A</v>
      </c>
      <c r="Q344" s="1" t="e">
        <f>INDEX('Child Enrollment'!$G$2:$G$173,MATCH('BIR Data Entry'!B344,'Child Enrollment'!$B$2:$B$173,0))</f>
        <v>#N/A</v>
      </c>
      <c r="R344" s="1" t="e">
        <f>INDEX('Child Enrollment'!$H$2:$H$173,MATCH('BIR Data Entry'!B344,'Child Enrollment'!$B$2:$B$173,0))</f>
        <v>#N/A</v>
      </c>
      <c r="S344" s="343" t="str">
        <f t="shared" si="15"/>
        <v/>
      </c>
      <c r="T344" s="169">
        <f>IF(J344='Do Not Use'!$L$15,1,0)</f>
        <v>0</v>
      </c>
      <c r="U344" s="169">
        <f>IF(K344='Do Not Use'!$M$14,1,0)</f>
        <v>0</v>
      </c>
      <c r="V344" s="169">
        <f t="shared" si="16"/>
        <v>0</v>
      </c>
      <c r="W344" s="169">
        <f>IF(K344='Do Not Use'!$M$10,1,0)</f>
        <v>0</v>
      </c>
      <c r="X344" s="169">
        <f>IF(K344='Do Not Use'!$M$11,1,0)</f>
        <v>0</v>
      </c>
      <c r="Y344" s="169">
        <f t="shared" si="17"/>
        <v>0</v>
      </c>
      <c r="Z344" s="169">
        <f>IF(K344='Do Not Use'!$M$5,1,0)</f>
        <v>0</v>
      </c>
    </row>
    <row r="345" spans="1:26" x14ac:dyDescent="0.25">
      <c r="A345" s="376"/>
      <c r="B345" s="377"/>
      <c r="C345" s="378"/>
      <c r="D345" s="434"/>
      <c r="E345" s="379"/>
      <c r="F345" s="377"/>
      <c r="G345" s="377"/>
      <c r="H345" s="377"/>
      <c r="I345" s="377"/>
      <c r="J345" s="377"/>
      <c r="K345" s="377"/>
      <c r="L345" s="377"/>
      <c r="M345" s="1" t="e">
        <f>INDEX('Child Enrollment'!$C$2:$C$173,MATCH('BIR Data Entry'!B346,'Child Enrollment'!$B$2:$B$173,0))</f>
        <v>#N/A</v>
      </c>
      <c r="N345" s="1" t="e">
        <f>INDEX('Child Enrollment'!$D$2:$D$173,MATCH('BIR Data Entry'!B345,'Child Enrollment'!$B$2:$B$173,0))</f>
        <v>#N/A</v>
      </c>
      <c r="O345" s="1" t="e">
        <f>INDEX('Child Enrollment'!$E$2:$E$173,MATCH('BIR Data Entry'!B345,'Child Enrollment'!$B$2:$B$173,0))</f>
        <v>#N/A</v>
      </c>
      <c r="P345" s="1" t="e">
        <f>INDEX('Child Enrollment'!$F$2:$F$173,MATCH('BIR Data Entry'!B345,'Child Enrollment'!$B$2:$B$173,0))</f>
        <v>#N/A</v>
      </c>
      <c r="Q345" s="1" t="e">
        <f>INDEX('Child Enrollment'!$G$2:$G$173,MATCH('BIR Data Entry'!B345,'Child Enrollment'!$B$2:$B$173,0))</f>
        <v>#N/A</v>
      </c>
      <c r="R345" s="1" t="e">
        <f>INDEX('Child Enrollment'!$H$2:$H$173,MATCH('BIR Data Entry'!B345,'Child Enrollment'!$B$2:$B$173,0))</f>
        <v>#N/A</v>
      </c>
      <c r="S345" s="343" t="str">
        <f t="shared" si="15"/>
        <v/>
      </c>
      <c r="T345" s="169">
        <f>IF(J345='Do Not Use'!$L$15,1,0)</f>
        <v>0</v>
      </c>
      <c r="U345" s="169">
        <f>IF(K345='Do Not Use'!$M$14,1,0)</f>
        <v>0</v>
      </c>
      <c r="V345" s="169">
        <f t="shared" si="16"/>
        <v>0</v>
      </c>
      <c r="W345" s="169">
        <f>IF(K345='Do Not Use'!$M$10,1,0)</f>
        <v>0</v>
      </c>
      <c r="X345" s="169">
        <f>IF(K345='Do Not Use'!$M$11,1,0)</f>
        <v>0</v>
      </c>
      <c r="Y345" s="169">
        <f t="shared" si="17"/>
        <v>0</v>
      </c>
      <c r="Z345" s="169">
        <f>IF(K345='Do Not Use'!$M$5,1,0)</f>
        <v>0</v>
      </c>
    </row>
    <row r="346" spans="1:26" x14ac:dyDescent="0.25">
      <c r="A346" s="376"/>
      <c r="B346" s="377"/>
      <c r="C346" s="378"/>
      <c r="D346" s="434"/>
      <c r="E346" s="379"/>
      <c r="F346" s="377"/>
      <c r="G346" s="377"/>
      <c r="H346" s="377"/>
      <c r="I346" s="377"/>
      <c r="J346" s="377"/>
      <c r="K346" s="377"/>
      <c r="L346" s="377"/>
      <c r="M346" s="1" t="e">
        <f>INDEX('Child Enrollment'!$C$2:$C$173,MATCH('BIR Data Entry'!B347,'Child Enrollment'!$B$2:$B$173,0))</f>
        <v>#N/A</v>
      </c>
      <c r="N346" s="1" t="e">
        <f>INDEX('Child Enrollment'!$D$2:$D$173,MATCH('BIR Data Entry'!B346,'Child Enrollment'!$B$2:$B$173,0))</f>
        <v>#N/A</v>
      </c>
      <c r="O346" s="1" t="e">
        <f>INDEX('Child Enrollment'!$E$2:$E$173,MATCH('BIR Data Entry'!B346,'Child Enrollment'!$B$2:$B$173,0))</f>
        <v>#N/A</v>
      </c>
      <c r="P346" s="1" t="e">
        <f>INDEX('Child Enrollment'!$F$2:$F$173,MATCH('BIR Data Entry'!B346,'Child Enrollment'!$B$2:$B$173,0))</f>
        <v>#N/A</v>
      </c>
      <c r="Q346" s="1" t="e">
        <f>INDEX('Child Enrollment'!$G$2:$G$173,MATCH('BIR Data Entry'!B346,'Child Enrollment'!$B$2:$B$173,0))</f>
        <v>#N/A</v>
      </c>
      <c r="R346" s="1" t="e">
        <f>INDEX('Child Enrollment'!$H$2:$H$173,MATCH('BIR Data Entry'!B346,'Child Enrollment'!$B$2:$B$173,0))</f>
        <v>#N/A</v>
      </c>
      <c r="S346" s="343" t="str">
        <f t="shared" si="15"/>
        <v/>
      </c>
      <c r="T346" s="169">
        <f>IF(J346='Do Not Use'!$L$15,1,0)</f>
        <v>0</v>
      </c>
      <c r="U346" s="169">
        <f>IF(K346='Do Not Use'!$M$14,1,0)</f>
        <v>0</v>
      </c>
      <c r="V346" s="169">
        <f t="shared" si="16"/>
        <v>0</v>
      </c>
      <c r="W346" s="169">
        <f>IF(K346='Do Not Use'!$M$10,1,0)</f>
        <v>0</v>
      </c>
      <c r="X346" s="169">
        <f>IF(K346='Do Not Use'!$M$11,1,0)</f>
        <v>0</v>
      </c>
      <c r="Y346" s="169">
        <f t="shared" si="17"/>
        <v>0</v>
      </c>
      <c r="Z346" s="169">
        <f>IF(K346='Do Not Use'!$M$5,1,0)</f>
        <v>0</v>
      </c>
    </row>
    <row r="347" spans="1:26" x14ac:dyDescent="0.25">
      <c r="A347" s="376"/>
      <c r="B347" s="377"/>
      <c r="C347" s="378"/>
      <c r="D347" s="434"/>
      <c r="E347" s="379"/>
      <c r="F347" s="377"/>
      <c r="G347" s="377"/>
      <c r="H347" s="377"/>
      <c r="I347" s="377"/>
      <c r="J347" s="377"/>
      <c r="K347" s="377"/>
      <c r="L347" s="377"/>
      <c r="M347" s="1" t="e">
        <f>INDEX('Child Enrollment'!$C$2:$C$173,MATCH('BIR Data Entry'!B348,'Child Enrollment'!$B$2:$B$173,0))</f>
        <v>#N/A</v>
      </c>
      <c r="N347" s="1" t="e">
        <f>INDEX('Child Enrollment'!$D$2:$D$173,MATCH('BIR Data Entry'!B347,'Child Enrollment'!$B$2:$B$173,0))</f>
        <v>#N/A</v>
      </c>
      <c r="O347" s="1" t="e">
        <f>INDEX('Child Enrollment'!$E$2:$E$173,MATCH('BIR Data Entry'!B347,'Child Enrollment'!$B$2:$B$173,0))</f>
        <v>#N/A</v>
      </c>
      <c r="P347" s="1" t="e">
        <f>INDEX('Child Enrollment'!$F$2:$F$173,MATCH('BIR Data Entry'!B347,'Child Enrollment'!$B$2:$B$173,0))</f>
        <v>#N/A</v>
      </c>
      <c r="Q347" s="1" t="e">
        <f>INDEX('Child Enrollment'!$G$2:$G$173,MATCH('BIR Data Entry'!B347,'Child Enrollment'!$B$2:$B$173,0))</f>
        <v>#N/A</v>
      </c>
      <c r="R347" s="1" t="e">
        <f>INDEX('Child Enrollment'!$H$2:$H$173,MATCH('BIR Data Entry'!B347,'Child Enrollment'!$B$2:$B$173,0))</f>
        <v>#N/A</v>
      </c>
      <c r="S347" s="343" t="str">
        <f t="shared" si="15"/>
        <v/>
      </c>
      <c r="T347" s="169">
        <f>IF(J347='Do Not Use'!$L$15,1,0)</f>
        <v>0</v>
      </c>
      <c r="U347" s="169">
        <f>IF(K347='Do Not Use'!$M$14,1,0)</f>
        <v>0</v>
      </c>
      <c r="V347" s="169">
        <f t="shared" si="16"/>
        <v>0</v>
      </c>
      <c r="W347" s="169">
        <f>IF(K347='Do Not Use'!$M$10,1,0)</f>
        <v>0</v>
      </c>
      <c r="X347" s="169">
        <f>IF(K347='Do Not Use'!$M$11,1,0)</f>
        <v>0</v>
      </c>
      <c r="Y347" s="169">
        <f t="shared" si="17"/>
        <v>0</v>
      </c>
      <c r="Z347" s="169">
        <f>IF(K347='Do Not Use'!$M$5,1,0)</f>
        <v>0</v>
      </c>
    </row>
    <row r="348" spans="1:26" x14ac:dyDescent="0.25">
      <c r="A348" s="376"/>
      <c r="B348" s="377"/>
      <c r="C348" s="378"/>
      <c r="D348" s="434"/>
      <c r="E348" s="379"/>
      <c r="F348" s="377"/>
      <c r="G348" s="377"/>
      <c r="H348" s="377"/>
      <c r="I348" s="377"/>
      <c r="J348" s="377"/>
      <c r="K348" s="377"/>
      <c r="L348" s="377"/>
      <c r="M348" s="1" t="e">
        <f>INDEX('Child Enrollment'!$C$2:$C$173,MATCH('BIR Data Entry'!B349,'Child Enrollment'!$B$2:$B$173,0))</f>
        <v>#N/A</v>
      </c>
      <c r="N348" s="1" t="e">
        <f>INDEX('Child Enrollment'!$D$2:$D$173,MATCH('BIR Data Entry'!B348,'Child Enrollment'!$B$2:$B$173,0))</f>
        <v>#N/A</v>
      </c>
      <c r="O348" s="1" t="e">
        <f>INDEX('Child Enrollment'!$E$2:$E$173,MATCH('BIR Data Entry'!B348,'Child Enrollment'!$B$2:$B$173,0))</f>
        <v>#N/A</v>
      </c>
      <c r="P348" s="1" t="e">
        <f>INDEX('Child Enrollment'!$F$2:$F$173,MATCH('BIR Data Entry'!B348,'Child Enrollment'!$B$2:$B$173,0))</f>
        <v>#N/A</v>
      </c>
      <c r="Q348" s="1" t="e">
        <f>INDEX('Child Enrollment'!$G$2:$G$173,MATCH('BIR Data Entry'!B348,'Child Enrollment'!$B$2:$B$173,0))</f>
        <v>#N/A</v>
      </c>
      <c r="R348" s="1" t="e">
        <f>INDEX('Child Enrollment'!$H$2:$H$173,MATCH('BIR Data Entry'!B348,'Child Enrollment'!$B$2:$B$173,0))</f>
        <v>#N/A</v>
      </c>
      <c r="S348" s="343" t="str">
        <f t="shared" si="15"/>
        <v/>
      </c>
      <c r="T348" s="169">
        <f>IF(J348='Do Not Use'!$L$15,1,0)</f>
        <v>0</v>
      </c>
      <c r="U348" s="169">
        <f>IF(K348='Do Not Use'!$M$14,1,0)</f>
        <v>0</v>
      </c>
      <c r="V348" s="169">
        <f t="shared" si="16"/>
        <v>0</v>
      </c>
      <c r="W348" s="169">
        <f>IF(K348='Do Not Use'!$M$10,1,0)</f>
        <v>0</v>
      </c>
      <c r="X348" s="169">
        <f>IF(K348='Do Not Use'!$M$11,1,0)</f>
        <v>0</v>
      </c>
      <c r="Y348" s="169">
        <f t="shared" si="17"/>
        <v>0</v>
      </c>
      <c r="Z348" s="169">
        <f>IF(K348='Do Not Use'!$M$5,1,0)</f>
        <v>0</v>
      </c>
    </row>
    <row r="349" spans="1:26" x14ac:dyDescent="0.25">
      <c r="A349" s="376"/>
      <c r="B349" s="377"/>
      <c r="C349" s="378"/>
      <c r="D349" s="434"/>
      <c r="E349" s="379"/>
      <c r="F349" s="377"/>
      <c r="G349" s="377"/>
      <c r="H349" s="377"/>
      <c r="I349" s="377"/>
      <c r="J349" s="377"/>
      <c r="K349" s="377"/>
      <c r="L349" s="377"/>
      <c r="M349" s="1" t="e">
        <f>INDEX('Child Enrollment'!$C$2:$C$173,MATCH('BIR Data Entry'!B350,'Child Enrollment'!$B$2:$B$173,0))</f>
        <v>#N/A</v>
      </c>
      <c r="N349" s="1" t="e">
        <f>INDEX('Child Enrollment'!$D$2:$D$173,MATCH('BIR Data Entry'!B349,'Child Enrollment'!$B$2:$B$173,0))</f>
        <v>#N/A</v>
      </c>
      <c r="O349" s="1" t="e">
        <f>INDEX('Child Enrollment'!$E$2:$E$173,MATCH('BIR Data Entry'!B349,'Child Enrollment'!$B$2:$B$173,0))</f>
        <v>#N/A</v>
      </c>
      <c r="P349" s="1" t="e">
        <f>INDEX('Child Enrollment'!$F$2:$F$173,MATCH('BIR Data Entry'!B349,'Child Enrollment'!$B$2:$B$173,0))</f>
        <v>#N/A</v>
      </c>
      <c r="Q349" s="1" t="e">
        <f>INDEX('Child Enrollment'!$G$2:$G$173,MATCH('BIR Data Entry'!B349,'Child Enrollment'!$B$2:$B$173,0))</f>
        <v>#N/A</v>
      </c>
      <c r="R349" s="1" t="e">
        <f>INDEX('Child Enrollment'!$H$2:$H$173,MATCH('BIR Data Entry'!B349,'Child Enrollment'!$B$2:$B$173,0))</f>
        <v>#N/A</v>
      </c>
      <c r="S349" s="343" t="str">
        <f t="shared" si="15"/>
        <v/>
      </c>
      <c r="T349" s="169">
        <f>IF(J349='Do Not Use'!$L$15,1,0)</f>
        <v>0</v>
      </c>
      <c r="U349" s="169">
        <f>IF(K349='Do Not Use'!$M$14,1,0)</f>
        <v>0</v>
      </c>
      <c r="V349" s="169">
        <f t="shared" si="16"/>
        <v>0</v>
      </c>
      <c r="W349" s="169">
        <f>IF(K349='Do Not Use'!$M$10,1,0)</f>
        <v>0</v>
      </c>
      <c r="X349" s="169">
        <f>IF(K349='Do Not Use'!$M$11,1,0)</f>
        <v>0</v>
      </c>
      <c r="Y349" s="169">
        <f t="shared" si="17"/>
        <v>0</v>
      </c>
      <c r="Z349" s="169">
        <f>IF(K349='Do Not Use'!$M$5,1,0)</f>
        <v>0</v>
      </c>
    </row>
    <row r="350" spans="1:26" x14ac:dyDescent="0.25">
      <c r="A350" s="376"/>
      <c r="B350" s="377"/>
      <c r="C350" s="378"/>
      <c r="D350" s="434"/>
      <c r="E350" s="379"/>
      <c r="F350" s="377"/>
      <c r="G350" s="377"/>
      <c r="H350" s="377"/>
      <c r="I350" s="377"/>
      <c r="J350" s="377"/>
      <c r="K350" s="377"/>
      <c r="L350" s="377"/>
      <c r="M350" s="1" t="e">
        <f>INDEX('Child Enrollment'!$C$2:$C$173,MATCH('BIR Data Entry'!B351,'Child Enrollment'!$B$2:$B$173,0))</f>
        <v>#N/A</v>
      </c>
      <c r="N350" s="1" t="e">
        <f>INDEX('Child Enrollment'!$D$2:$D$173,MATCH('BIR Data Entry'!B350,'Child Enrollment'!$B$2:$B$173,0))</f>
        <v>#N/A</v>
      </c>
      <c r="O350" s="1" t="e">
        <f>INDEX('Child Enrollment'!$E$2:$E$173,MATCH('BIR Data Entry'!B350,'Child Enrollment'!$B$2:$B$173,0))</f>
        <v>#N/A</v>
      </c>
      <c r="P350" s="1" t="e">
        <f>INDEX('Child Enrollment'!$F$2:$F$173,MATCH('BIR Data Entry'!B350,'Child Enrollment'!$B$2:$B$173,0))</f>
        <v>#N/A</v>
      </c>
      <c r="Q350" s="1" t="e">
        <f>INDEX('Child Enrollment'!$G$2:$G$173,MATCH('BIR Data Entry'!B350,'Child Enrollment'!$B$2:$B$173,0))</f>
        <v>#N/A</v>
      </c>
      <c r="R350" s="1" t="e">
        <f>INDEX('Child Enrollment'!$H$2:$H$173,MATCH('BIR Data Entry'!B350,'Child Enrollment'!$B$2:$B$173,0))</f>
        <v>#N/A</v>
      </c>
      <c r="S350" s="343" t="str">
        <f t="shared" si="15"/>
        <v/>
      </c>
      <c r="T350" s="169">
        <f>IF(J350='Do Not Use'!$L$15,1,0)</f>
        <v>0</v>
      </c>
      <c r="U350" s="169">
        <f>IF(K350='Do Not Use'!$M$14,1,0)</f>
        <v>0</v>
      </c>
      <c r="V350" s="169">
        <f t="shared" si="16"/>
        <v>0</v>
      </c>
      <c r="W350" s="169">
        <f>IF(K350='Do Not Use'!$M$10,1,0)</f>
        <v>0</v>
      </c>
      <c r="X350" s="169">
        <f>IF(K350='Do Not Use'!$M$11,1,0)</f>
        <v>0</v>
      </c>
      <c r="Y350" s="169">
        <f t="shared" si="17"/>
        <v>0</v>
      </c>
      <c r="Z350" s="169">
        <f>IF(K350='Do Not Use'!$M$5,1,0)</f>
        <v>0</v>
      </c>
    </row>
    <row r="351" spans="1:26" x14ac:dyDescent="0.25">
      <c r="A351" s="376"/>
      <c r="B351" s="377"/>
      <c r="C351" s="378"/>
      <c r="D351" s="434"/>
      <c r="E351" s="379"/>
      <c r="F351" s="377"/>
      <c r="G351" s="377"/>
      <c r="H351" s="377"/>
      <c r="I351" s="377"/>
      <c r="J351" s="377"/>
      <c r="K351" s="377"/>
      <c r="L351" s="377"/>
      <c r="M351" s="1" t="e">
        <f>INDEX('Child Enrollment'!$C$2:$C$173,MATCH('BIR Data Entry'!B352,'Child Enrollment'!$B$2:$B$173,0))</f>
        <v>#N/A</v>
      </c>
      <c r="N351" s="1" t="e">
        <f>INDEX('Child Enrollment'!$D$2:$D$173,MATCH('BIR Data Entry'!B351,'Child Enrollment'!$B$2:$B$173,0))</f>
        <v>#N/A</v>
      </c>
      <c r="O351" s="1" t="e">
        <f>INDEX('Child Enrollment'!$E$2:$E$173,MATCH('BIR Data Entry'!B351,'Child Enrollment'!$B$2:$B$173,0))</f>
        <v>#N/A</v>
      </c>
      <c r="P351" s="1" t="e">
        <f>INDEX('Child Enrollment'!$F$2:$F$173,MATCH('BIR Data Entry'!B351,'Child Enrollment'!$B$2:$B$173,0))</f>
        <v>#N/A</v>
      </c>
      <c r="Q351" s="1" t="e">
        <f>INDEX('Child Enrollment'!$G$2:$G$173,MATCH('BIR Data Entry'!B351,'Child Enrollment'!$B$2:$B$173,0))</f>
        <v>#N/A</v>
      </c>
      <c r="R351" s="1" t="e">
        <f>INDEX('Child Enrollment'!$H$2:$H$173,MATCH('BIR Data Entry'!B351,'Child Enrollment'!$B$2:$B$173,0))</f>
        <v>#N/A</v>
      </c>
      <c r="S351" s="343" t="str">
        <f t="shared" si="15"/>
        <v/>
      </c>
      <c r="T351" s="169">
        <f>IF(J351='Do Not Use'!$L$15,1,0)</f>
        <v>0</v>
      </c>
      <c r="U351" s="169">
        <f>IF(K351='Do Not Use'!$M$14,1,0)</f>
        <v>0</v>
      </c>
      <c r="V351" s="169">
        <f t="shared" si="16"/>
        <v>0</v>
      </c>
      <c r="W351" s="169">
        <f>IF(K351='Do Not Use'!$M$10,1,0)</f>
        <v>0</v>
      </c>
      <c r="X351" s="169">
        <f>IF(K351='Do Not Use'!$M$11,1,0)</f>
        <v>0</v>
      </c>
      <c r="Y351" s="169">
        <f t="shared" si="17"/>
        <v>0</v>
      </c>
      <c r="Z351" s="169">
        <f>IF(K351='Do Not Use'!$M$5,1,0)</f>
        <v>0</v>
      </c>
    </row>
    <row r="352" spans="1:26" x14ac:dyDescent="0.25">
      <c r="A352" s="376"/>
      <c r="B352" s="377"/>
      <c r="C352" s="378"/>
      <c r="D352" s="434"/>
      <c r="E352" s="379"/>
      <c r="F352" s="377"/>
      <c r="G352" s="377"/>
      <c r="H352" s="377"/>
      <c r="I352" s="377"/>
      <c r="J352" s="377"/>
      <c r="K352" s="377"/>
      <c r="L352" s="377"/>
      <c r="M352" s="1" t="e">
        <f>INDEX('Child Enrollment'!$C$2:$C$173,MATCH('BIR Data Entry'!B353,'Child Enrollment'!$B$2:$B$173,0))</f>
        <v>#N/A</v>
      </c>
      <c r="N352" s="1" t="e">
        <f>INDEX('Child Enrollment'!$D$2:$D$173,MATCH('BIR Data Entry'!B352,'Child Enrollment'!$B$2:$B$173,0))</f>
        <v>#N/A</v>
      </c>
      <c r="O352" s="1" t="e">
        <f>INDEX('Child Enrollment'!$E$2:$E$173,MATCH('BIR Data Entry'!B352,'Child Enrollment'!$B$2:$B$173,0))</f>
        <v>#N/A</v>
      </c>
      <c r="P352" s="1" t="e">
        <f>INDEX('Child Enrollment'!$F$2:$F$173,MATCH('BIR Data Entry'!B352,'Child Enrollment'!$B$2:$B$173,0))</f>
        <v>#N/A</v>
      </c>
      <c r="Q352" s="1" t="e">
        <f>INDEX('Child Enrollment'!$G$2:$G$173,MATCH('BIR Data Entry'!B352,'Child Enrollment'!$B$2:$B$173,0))</f>
        <v>#N/A</v>
      </c>
      <c r="R352" s="1" t="e">
        <f>INDEX('Child Enrollment'!$H$2:$H$173,MATCH('BIR Data Entry'!B352,'Child Enrollment'!$B$2:$B$173,0))</f>
        <v>#N/A</v>
      </c>
      <c r="S352" s="343" t="str">
        <f t="shared" si="15"/>
        <v/>
      </c>
      <c r="T352" s="169">
        <f>IF(J352='Do Not Use'!$L$15,1,0)</f>
        <v>0</v>
      </c>
      <c r="U352" s="169">
        <f>IF(K352='Do Not Use'!$M$14,1,0)</f>
        <v>0</v>
      </c>
      <c r="V352" s="169">
        <f t="shared" si="16"/>
        <v>0</v>
      </c>
      <c r="W352" s="169">
        <f>IF(K352='Do Not Use'!$M$10,1,0)</f>
        <v>0</v>
      </c>
      <c r="X352" s="169">
        <f>IF(K352='Do Not Use'!$M$11,1,0)</f>
        <v>0</v>
      </c>
      <c r="Y352" s="169">
        <f t="shared" si="17"/>
        <v>0</v>
      </c>
      <c r="Z352" s="169">
        <f>IF(K352='Do Not Use'!$M$5,1,0)</f>
        <v>0</v>
      </c>
    </row>
    <row r="353" spans="1:26" x14ac:dyDescent="0.25">
      <c r="A353" s="376"/>
      <c r="B353" s="377"/>
      <c r="C353" s="378"/>
      <c r="D353" s="434"/>
      <c r="E353" s="379"/>
      <c r="F353" s="377"/>
      <c r="G353" s="377"/>
      <c r="H353" s="377"/>
      <c r="I353" s="377"/>
      <c r="J353" s="377"/>
      <c r="K353" s="377"/>
      <c r="L353" s="377"/>
      <c r="M353" s="1" t="e">
        <f>INDEX('Child Enrollment'!$C$2:$C$173,MATCH('BIR Data Entry'!B354,'Child Enrollment'!$B$2:$B$173,0))</f>
        <v>#N/A</v>
      </c>
      <c r="N353" s="1" t="e">
        <f>INDEX('Child Enrollment'!$D$2:$D$173,MATCH('BIR Data Entry'!B353,'Child Enrollment'!$B$2:$B$173,0))</f>
        <v>#N/A</v>
      </c>
      <c r="O353" s="1" t="e">
        <f>INDEX('Child Enrollment'!$E$2:$E$173,MATCH('BIR Data Entry'!B353,'Child Enrollment'!$B$2:$B$173,0))</f>
        <v>#N/A</v>
      </c>
      <c r="P353" s="1" t="e">
        <f>INDEX('Child Enrollment'!$F$2:$F$173,MATCH('BIR Data Entry'!B353,'Child Enrollment'!$B$2:$B$173,0))</f>
        <v>#N/A</v>
      </c>
      <c r="Q353" s="1" t="e">
        <f>INDEX('Child Enrollment'!$G$2:$G$173,MATCH('BIR Data Entry'!B353,'Child Enrollment'!$B$2:$B$173,0))</f>
        <v>#N/A</v>
      </c>
      <c r="R353" s="1" t="e">
        <f>INDEX('Child Enrollment'!$H$2:$H$173,MATCH('BIR Data Entry'!B353,'Child Enrollment'!$B$2:$B$173,0))</f>
        <v>#N/A</v>
      </c>
      <c r="S353" s="343" t="str">
        <f t="shared" si="15"/>
        <v/>
      </c>
      <c r="T353" s="169">
        <f>IF(J353='Do Not Use'!$L$15,1,0)</f>
        <v>0</v>
      </c>
      <c r="U353" s="169">
        <f>IF(K353='Do Not Use'!$M$14,1,0)</f>
        <v>0</v>
      </c>
      <c r="V353" s="169">
        <f t="shared" si="16"/>
        <v>0</v>
      </c>
      <c r="W353" s="169">
        <f>IF(K353='Do Not Use'!$M$10,1,0)</f>
        <v>0</v>
      </c>
      <c r="X353" s="169">
        <f>IF(K353='Do Not Use'!$M$11,1,0)</f>
        <v>0</v>
      </c>
      <c r="Y353" s="169">
        <f t="shared" si="17"/>
        <v>0</v>
      </c>
      <c r="Z353" s="169">
        <f>IF(K353='Do Not Use'!$M$5,1,0)</f>
        <v>0</v>
      </c>
    </row>
    <row r="354" spans="1:26" x14ac:dyDescent="0.25">
      <c r="A354" s="376"/>
      <c r="B354" s="377"/>
      <c r="C354" s="378"/>
      <c r="D354" s="434"/>
      <c r="E354" s="379"/>
      <c r="F354" s="377"/>
      <c r="G354" s="377"/>
      <c r="H354" s="377"/>
      <c r="I354" s="377"/>
      <c r="J354" s="377"/>
      <c r="K354" s="377"/>
      <c r="L354" s="377"/>
      <c r="M354" s="1" t="e">
        <f>INDEX('Child Enrollment'!$C$2:$C$173,MATCH('BIR Data Entry'!B355,'Child Enrollment'!$B$2:$B$173,0))</f>
        <v>#N/A</v>
      </c>
      <c r="N354" s="1" t="e">
        <f>INDEX('Child Enrollment'!$D$2:$D$173,MATCH('BIR Data Entry'!B354,'Child Enrollment'!$B$2:$B$173,0))</f>
        <v>#N/A</v>
      </c>
      <c r="O354" s="1" t="e">
        <f>INDEX('Child Enrollment'!$E$2:$E$173,MATCH('BIR Data Entry'!B354,'Child Enrollment'!$B$2:$B$173,0))</f>
        <v>#N/A</v>
      </c>
      <c r="P354" s="1" t="e">
        <f>INDEX('Child Enrollment'!$F$2:$F$173,MATCH('BIR Data Entry'!B354,'Child Enrollment'!$B$2:$B$173,0))</f>
        <v>#N/A</v>
      </c>
      <c r="Q354" s="1" t="e">
        <f>INDEX('Child Enrollment'!$G$2:$G$173,MATCH('BIR Data Entry'!B354,'Child Enrollment'!$B$2:$B$173,0))</f>
        <v>#N/A</v>
      </c>
      <c r="R354" s="1" t="e">
        <f>INDEX('Child Enrollment'!$H$2:$H$173,MATCH('BIR Data Entry'!B354,'Child Enrollment'!$B$2:$B$173,0))</f>
        <v>#N/A</v>
      </c>
      <c r="S354" s="343" t="str">
        <f t="shared" si="15"/>
        <v/>
      </c>
      <c r="T354" s="169">
        <f>IF(J354='Do Not Use'!$L$15,1,0)</f>
        <v>0</v>
      </c>
      <c r="U354" s="169">
        <f>IF(K354='Do Not Use'!$M$14,1,0)</f>
        <v>0</v>
      </c>
      <c r="V354" s="169">
        <f t="shared" si="16"/>
        <v>0</v>
      </c>
      <c r="W354" s="169">
        <f>IF(K354='Do Not Use'!$M$10,1,0)</f>
        <v>0</v>
      </c>
      <c r="X354" s="169">
        <f>IF(K354='Do Not Use'!$M$11,1,0)</f>
        <v>0</v>
      </c>
      <c r="Y354" s="169">
        <f t="shared" si="17"/>
        <v>0</v>
      </c>
      <c r="Z354" s="169">
        <f>IF(K354='Do Not Use'!$M$5,1,0)</f>
        <v>0</v>
      </c>
    </row>
    <row r="355" spans="1:26" x14ac:dyDescent="0.25">
      <c r="A355" s="376"/>
      <c r="B355" s="377"/>
      <c r="C355" s="378"/>
      <c r="D355" s="434"/>
      <c r="E355" s="379"/>
      <c r="F355" s="377"/>
      <c r="G355" s="377"/>
      <c r="H355" s="377"/>
      <c r="I355" s="377"/>
      <c r="J355" s="377"/>
      <c r="K355" s="377"/>
      <c r="L355" s="377"/>
      <c r="M355" s="1" t="e">
        <f>INDEX('Child Enrollment'!$C$2:$C$173,MATCH('BIR Data Entry'!B356,'Child Enrollment'!$B$2:$B$173,0))</f>
        <v>#N/A</v>
      </c>
      <c r="N355" s="1" t="e">
        <f>INDEX('Child Enrollment'!$D$2:$D$173,MATCH('BIR Data Entry'!B355,'Child Enrollment'!$B$2:$B$173,0))</f>
        <v>#N/A</v>
      </c>
      <c r="O355" s="1" t="e">
        <f>INDEX('Child Enrollment'!$E$2:$E$173,MATCH('BIR Data Entry'!B355,'Child Enrollment'!$B$2:$B$173,0))</f>
        <v>#N/A</v>
      </c>
      <c r="P355" s="1" t="e">
        <f>INDEX('Child Enrollment'!$F$2:$F$173,MATCH('BIR Data Entry'!B355,'Child Enrollment'!$B$2:$B$173,0))</f>
        <v>#N/A</v>
      </c>
      <c r="Q355" s="1" t="e">
        <f>INDEX('Child Enrollment'!$G$2:$G$173,MATCH('BIR Data Entry'!B355,'Child Enrollment'!$B$2:$B$173,0))</f>
        <v>#N/A</v>
      </c>
      <c r="R355" s="1" t="e">
        <f>INDEX('Child Enrollment'!$H$2:$H$173,MATCH('BIR Data Entry'!B355,'Child Enrollment'!$B$2:$B$173,0))</f>
        <v>#N/A</v>
      </c>
      <c r="S355" s="343" t="str">
        <f t="shared" si="15"/>
        <v/>
      </c>
      <c r="T355" s="169">
        <f>IF(J355='Do Not Use'!$L$15,1,0)</f>
        <v>0</v>
      </c>
      <c r="U355" s="169">
        <f>IF(K355='Do Not Use'!$M$14,1,0)</f>
        <v>0</v>
      </c>
      <c r="V355" s="169">
        <f t="shared" si="16"/>
        <v>0</v>
      </c>
      <c r="W355" s="169">
        <f>IF(K355='Do Not Use'!$M$10,1,0)</f>
        <v>0</v>
      </c>
      <c r="X355" s="169">
        <f>IF(K355='Do Not Use'!$M$11,1,0)</f>
        <v>0</v>
      </c>
      <c r="Y355" s="169">
        <f t="shared" si="17"/>
        <v>0</v>
      </c>
      <c r="Z355" s="169">
        <f>IF(K355='Do Not Use'!$M$5,1,0)</f>
        <v>0</v>
      </c>
    </row>
    <row r="356" spans="1:26" x14ac:dyDescent="0.25">
      <c r="A356" s="376"/>
      <c r="B356" s="377"/>
      <c r="C356" s="378"/>
      <c r="D356" s="434"/>
      <c r="E356" s="379"/>
      <c r="F356" s="377"/>
      <c r="G356" s="377"/>
      <c r="H356" s="377"/>
      <c r="I356" s="377"/>
      <c r="J356" s="377"/>
      <c r="K356" s="377"/>
      <c r="L356" s="377"/>
      <c r="M356" s="1" t="e">
        <f>INDEX('Child Enrollment'!$C$2:$C$173,MATCH('BIR Data Entry'!B357,'Child Enrollment'!$B$2:$B$173,0))</f>
        <v>#N/A</v>
      </c>
      <c r="N356" s="1" t="e">
        <f>INDEX('Child Enrollment'!$D$2:$D$173,MATCH('BIR Data Entry'!B356,'Child Enrollment'!$B$2:$B$173,0))</f>
        <v>#N/A</v>
      </c>
      <c r="O356" s="1" t="e">
        <f>INDEX('Child Enrollment'!$E$2:$E$173,MATCH('BIR Data Entry'!B356,'Child Enrollment'!$B$2:$B$173,0))</f>
        <v>#N/A</v>
      </c>
      <c r="P356" s="1" t="e">
        <f>INDEX('Child Enrollment'!$F$2:$F$173,MATCH('BIR Data Entry'!B356,'Child Enrollment'!$B$2:$B$173,0))</f>
        <v>#N/A</v>
      </c>
      <c r="Q356" s="1" t="e">
        <f>INDEX('Child Enrollment'!$G$2:$G$173,MATCH('BIR Data Entry'!B356,'Child Enrollment'!$B$2:$B$173,0))</f>
        <v>#N/A</v>
      </c>
      <c r="R356" s="1" t="e">
        <f>INDEX('Child Enrollment'!$H$2:$H$173,MATCH('BIR Data Entry'!B356,'Child Enrollment'!$B$2:$B$173,0))</f>
        <v>#N/A</v>
      </c>
      <c r="S356" s="343" t="str">
        <f t="shared" si="15"/>
        <v/>
      </c>
      <c r="T356" s="169">
        <f>IF(J356='Do Not Use'!$L$15,1,0)</f>
        <v>0</v>
      </c>
      <c r="U356" s="169">
        <f>IF(K356='Do Not Use'!$M$14,1,0)</f>
        <v>0</v>
      </c>
      <c r="V356" s="169">
        <f t="shared" si="16"/>
        <v>0</v>
      </c>
      <c r="W356" s="169">
        <f>IF(K356='Do Not Use'!$M$10,1,0)</f>
        <v>0</v>
      </c>
      <c r="X356" s="169">
        <f>IF(K356='Do Not Use'!$M$11,1,0)</f>
        <v>0</v>
      </c>
      <c r="Y356" s="169">
        <f t="shared" si="17"/>
        <v>0</v>
      </c>
      <c r="Z356" s="169">
        <f>IF(K356='Do Not Use'!$M$5,1,0)</f>
        <v>0</v>
      </c>
    </row>
    <row r="357" spans="1:26" x14ac:dyDescent="0.25">
      <c r="A357" s="376"/>
      <c r="B357" s="377"/>
      <c r="C357" s="378"/>
      <c r="D357" s="434"/>
      <c r="E357" s="379"/>
      <c r="F357" s="377"/>
      <c r="G357" s="377"/>
      <c r="H357" s="377"/>
      <c r="I357" s="377"/>
      <c r="J357" s="377"/>
      <c r="K357" s="377"/>
      <c r="L357" s="377"/>
      <c r="M357" s="1" t="e">
        <f>INDEX('Child Enrollment'!$C$2:$C$173,MATCH('BIR Data Entry'!B358,'Child Enrollment'!$B$2:$B$173,0))</f>
        <v>#N/A</v>
      </c>
      <c r="N357" s="1" t="e">
        <f>INDEX('Child Enrollment'!$D$2:$D$173,MATCH('BIR Data Entry'!B357,'Child Enrollment'!$B$2:$B$173,0))</f>
        <v>#N/A</v>
      </c>
      <c r="O357" s="1" t="e">
        <f>INDEX('Child Enrollment'!$E$2:$E$173,MATCH('BIR Data Entry'!B357,'Child Enrollment'!$B$2:$B$173,0))</f>
        <v>#N/A</v>
      </c>
      <c r="P357" s="1" t="e">
        <f>INDEX('Child Enrollment'!$F$2:$F$173,MATCH('BIR Data Entry'!B357,'Child Enrollment'!$B$2:$B$173,0))</f>
        <v>#N/A</v>
      </c>
      <c r="Q357" s="1" t="e">
        <f>INDEX('Child Enrollment'!$G$2:$G$173,MATCH('BIR Data Entry'!B357,'Child Enrollment'!$B$2:$B$173,0))</f>
        <v>#N/A</v>
      </c>
      <c r="R357" s="1" t="e">
        <f>INDEX('Child Enrollment'!$H$2:$H$173,MATCH('BIR Data Entry'!B357,'Child Enrollment'!$B$2:$B$173,0))</f>
        <v>#N/A</v>
      </c>
      <c r="S357" s="343" t="str">
        <f t="shared" si="15"/>
        <v/>
      </c>
      <c r="T357" s="169">
        <f>IF(J357='Do Not Use'!$L$15,1,0)</f>
        <v>0</v>
      </c>
      <c r="U357" s="169">
        <f>IF(K357='Do Not Use'!$M$14,1,0)</f>
        <v>0</v>
      </c>
      <c r="V357" s="169">
        <f t="shared" si="16"/>
        <v>0</v>
      </c>
      <c r="W357" s="169">
        <f>IF(K357='Do Not Use'!$M$10,1,0)</f>
        <v>0</v>
      </c>
      <c r="X357" s="169">
        <f>IF(K357='Do Not Use'!$M$11,1,0)</f>
        <v>0</v>
      </c>
      <c r="Y357" s="169">
        <f t="shared" si="17"/>
        <v>0</v>
      </c>
      <c r="Z357" s="169">
        <f>IF(K357='Do Not Use'!$M$5,1,0)</f>
        <v>0</v>
      </c>
    </row>
    <row r="358" spans="1:26" x14ac:dyDescent="0.25">
      <c r="A358" s="376"/>
      <c r="B358" s="377"/>
      <c r="C358" s="378"/>
      <c r="D358" s="434"/>
      <c r="E358" s="379"/>
      <c r="F358" s="377"/>
      <c r="G358" s="377"/>
      <c r="H358" s="377"/>
      <c r="I358" s="377"/>
      <c r="J358" s="377"/>
      <c r="K358" s="377"/>
      <c r="L358" s="377"/>
      <c r="M358" s="1" t="e">
        <f>INDEX('Child Enrollment'!$C$2:$C$173,MATCH('BIR Data Entry'!B359,'Child Enrollment'!$B$2:$B$173,0))</f>
        <v>#N/A</v>
      </c>
      <c r="N358" s="1" t="e">
        <f>INDEX('Child Enrollment'!$D$2:$D$173,MATCH('BIR Data Entry'!B358,'Child Enrollment'!$B$2:$B$173,0))</f>
        <v>#N/A</v>
      </c>
      <c r="O358" s="1" t="e">
        <f>INDEX('Child Enrollment'!$E$2:$E$173,MATCH('BIR Data Entry'!B358,'Child Enrollment'!$B$2:$B$173,0))</f>
        <v>#N/A</v>
      </c>
      <c r="P358" s="1" t="e">
        <f>INDEX('Child Enrollment'!$F$2:$F$173,MATCH('BIR Data Entry'!B358,'Child Enrollment'!$B$2:$B$173,0))</f>
        <v>#N/A</v>
      </c>
      <c r="Q358" s="1" t="e">
        <f>INDEX('Child Enrollment'!$G$2:$G$173,MATCH('BIR Data Entry'!B358,'Child Enrollment'!$B$2:$B$173,0))</f>
        <v>#N/A</v>
      </c>
      <c r="R358" s="1" t="e">
        <f>INDEX('Child Enrollment'!$H$2:$H$173,MATCH('BIR Data Entry'!B358,'Child Enrollment'!$B$2:$B$173,0))</f>
        <v>#N/A</v>
      </c>
      <c r="S358" s="343" t="str">
        <f t="shared" si="15"/>
        <v/>
      </c>
      <c r="T358" s="169">
        <f>IF(J358='Do Not Use'!$L$15,1,0)</f>
        <v>0</v>
      </c>
      <c r="U358" s="169">
        <f>IF(K358='Do Not Use'!$M$14,1,0)</f>
        <v>0</v>
      </c>
      <c r="V358" s="169">
        <f t="shared" si="16"/>
        <v>0</v>
      </c>
      <c r="W358" s="169">
        <f>IF(K358='Do Not Use'!$M$10,1,0)</f>
        <v>0</v>
      </c>
      <c r="X358" s="169">
        <f>IF(K358='Do Not Use'!$M$11,1,0)</f>
        <v>0</v>
      </c>
      <c r="Y358" s="169">
        <f t="shared" si="17"/>
        <v>0</v>
      </c>
      <c r="Z358" s="169">
        <f>IF(K358='Do Not Use'!$M$5,1,0)</f>
        <v>0</v>
      </c>
    </row>
    <row r="359" spans="1:26" x14ac:dyDescent="0.25">
      <c r="A359" s="376"/>
      <c r="B359" s="377"/>
      <c r="C359" s="378"/>
      <c r="D359" s="434"/>
      <c r="E359" s="379"/>
      <c r="F359" s="377"/>
      <c r="G359" s="377"/>
      <c r="H359" s="377"/>
      <c r="I359" s="377"/>
      <c r="J359" s="377"/>
      <c r="K359" s="377"/>
      <c r="L359" s="377"/>
      <c r="M359" s="1" t="e">
        <f>INDEX('Child Enrollment'!$C$2:$C$173,MATCH('BIR Data Entry'!B360,'Child Enrollment'!$B$2:$B$173,0))</f>
        <v>#N/A</v>
      </c>
      <c r="N359" s="1" t="e">
        <f>INDEX('Child Enrollment'!$D$2:$D$173,MATCH('BIR Data Entry'!B359,'Child Enrollment'!$B$2:$B$173,0))</f>
        <v>#N/A</v>
      </c>
      <c r="O359" s="1" t="e">
        <f>INDEX('Child Enrollment'!$E$2:$E$173,MATCH('BIR Data Entry'!B359,'Child Enrollment'!$B$2:$B$173,0))</f>
        <v>#N/A</v>
      </c>
      <c r="P359" s="1" t="e">
        <f>INDEX('Child Enrollment'!$F$2:$F$173,MATCH('BIR Data Entry'!B359,'Child Enrollment'!$B$2:$B$173,0))</f>
        <v>#N/A</v>
      </c>
      <c r="Q359" s="1" t="e">
        <f>INDEX('Child Enrollment'!$G$2:$G$173,MATCH('BIR Data Entry'!B359,'Child Enrollment'!$B$2:$B$173,0))</f>
        <v>#N/A</v>
      </c>
      <c r="R359" s="1" t="e">
        <f>INDEX('Child Enrollment'!$H$2:$H$173,MATCH('BIR Data Entry'!B359,'Child Enrollment'!$B$2:$B$173,0))</f>
        <v>#N/A</v>
      </c>
      <c r="S359" s="343" t="str">
        <f t="shared" si="15"/>
        <v/>
      </c>
      <c r="T359" s="169">
        <f>IF(J359='Do Not Use'!$L$15,1,0)</f>
        <v>0</v>
      </c>
      <c r="U359" s="169">
        <f>IF(K359='Do Not Use'!$M$14,1,0)</f>
        <v>0</v>
      </c>
      <c r="V359" s="169">
        <f t="shared" si="16"/>
        <v>0</v>
      </c>
      <c r="W359" s="169">
        <f>IF(K359='Do Not Use'!$M$10,1,0)</f>
        <v>0</v>
      </c>
      <c r="X359" s="169">
        <f>IF(K359='Do Not Use'!$M$11,1,0)</f>
        <v>0</v>
      </c>
      <c r="Y359" s="169">
        <f t="shared" si="17"/>
        <v>0</v>
      </c>
      <c r="Z359" s="169">
        <f>IF(K359='Do Not Use'!$M$5,1,0)</f>
        <v>0</v>
      </c>
    </row>
    <row r="360" spans="1:26" x14ac:dyDescent="0.25">
      <c r="A360" s="376"/>
      <c r="B360" s="377"/>
      <c r="C360" s="378"/>
      <c r="D360" s="434"/>
      <c r="E360" s="379"/>
      <c r="F360" s="377"/>
      <c r="G360" s="377"/>
      <c r="H360" s="377"/>
      <c r="I360" s="377"/>
      <c r="J360" s="377"/>
      <c r="K360" s="377"/>
      <c r="L360" s="377"/>
      <c r="M360" s="1" t="e">
        <f>INDEX('Child Enrollment'!$C$2:$C$173,MATCH('BIR Data Entry'!B361,'Child Enrollment'!$B$2:$B$173,0))</f>
        <v>#N/A</v>
      </c>
      <c r="N360" s="1" t="e">
        <f>INDEX('Child Enrollment'!$D$2:$D$173,MATCH('BIR Data Entry'!B360,'Child Enrollment'!$B$2:$B$173,0))</f>
        <v>#N/A</v>
      </c>
      <c r="O360" s="1" t="e">
        <f>INDEX('Child Enrollment'!$E$2:$E$173,MATCH('BIR Data Entry'!B360,'Child Enrollment'!$B$2:$B$173,0))</f>
        <v>#N/A</v>
      </c>
      <c r="P360" s="1" t="e">
        <f>INDEX('Child Enrollment'!$F$2:$F$173,MATCH('BIR Data Entry'!B360,'Child Enrollment'!$B$2:$B$173,0))</f>
        <v>#N/A</v>
      </c>
      <c r="Q360" s="1" t="e">
        <f>INDEX('Child Enrollment'!$G$2:$G$173,MATCH('BIR Data Entry'!B360,'Child Enrollment'!$B$2:$B$173,0))</f>
        <v>#N/A</v>
      </c>
      <c r="R360" s="1" t="e">
        <f>INDEX('Child Enrollment'!$H$2:$H$173,MATCH('BIR Data Entry'!B360,'Child Enrollment'!$B$2:$B$173,0))</f>
        <v>#N/A</v>
      </c>
      <c r="S360" s="343" t="str">
        <f t="shared" si="15"/>
        <v/>
      </c>
      <c r="T360" s="169">
        <f>IF(J360='Do Not Use'!$L$15,1,0)</f>
        <v>0</v>
      </c>
      <c r="U360" s="169">
        <f>IF(K360='Do Not Use'!$M$14,1,0)</f>
        <v>0</v>
      </c>
      <c r="V360" s="169">
        <f t="shared" si="16"/>
        <v>0</v>
      </c>
      <c r="W360" s="169">
        <f>IF(K360='Do Not Use'!$M$10,1,0)</f>
        <v>0</v>
      </c>
      <c r="X360" s="169">
        <f>IF(K360='Do Not Use'!$M$11,1,0)</f>
        <v>0</v>
      </c>
      <c r="Y360" s="169">
        <f t="shared" si="17"/>
        <v>0</v>
      </c>
      <c r="Z360" s="169">
        <f>IF(K360='Do Not Use'!$M$5,1,0)</f>
        <v>0</v>
      </c>
    </row>
    <row r="361" spans="1:26" x14ac:dyDescent="0.25">
      <c r="A361" s="376"/>
      <c r="B361" s="377"/>
      <c r="C361" s="378"/>
      <c r="D361" s="434"/>
      <c r="E361" s="379"/>
      <c r="F361" s="377"/>
      <c r="G361" s="377"/>
      <c r="H361" s="377"/>
      <c r="I361" s="377"/>
      <c r="J361" s="377"/>
      <c r="K361" s="377"/>
      <c r="L361" s="377"/>
      <c r="M361" s="1" t="e">
        <f>INDEX('Child Enrollment'!$C$2:$C$173,MATCH('BIR Data Entry'!B362,'Child Enrollment'!$B$2:$B$173,0))</f>
        <v>#N/A</v>
      </c>
      <c r="N361" s="1" t="e">
        <f>INDEX('Child Enrollment'!$D$2:$D$173,MATCH('BIR Data Entry'!B361,'Child Enrollment'!$B$2:$B$173,0))</f>
        <v>#N/A</v>
      </c>
      <c r="O361" s="1" t="e">
        <f>INDEX('Child Enrollment'!$E$2:$E$173,MATCH('BIR Data Entry'!B361,'Child Enrollment'!$B$2:$B$173,0))</f>
        <v>#N/A</v>
      </c>
      <c r="P361" s="1" t="e">
        <f>INDEX('Child Enrollment'!$F$2:$F$173,MATCH('BIR Data Entry'!B361,'Child Enrollment'!$B$2:$B$173,0))</f>
        <v>#N/A</v>
      </c>
      <c r="Q361" s="1" t="e">
        <f>INDEX('Child Enrollment'!$G$2:$G$173,MATCH('BIR Data Entry'!B361,'Child Enrollment'!$B$2:$B$173,0))</f>
        <v>#N/A</v>
      </c>
      <c r="R361" s="1" t="e">
        <f>INDEX('Child Enrollment'!$H$2:$H$173,MATCH('BIR Data Entry'!B361,'Child Enrollment'!$B$2:$B$173,0))</f>
        <v>#N/A</v>
      </c>
      <c r="S361" s="343" t="str">
        <f t="shared" si="15"/>
        <v/>
      </c>
      <c r="T361" s="169">
        <f>IF(J361='Do Not Use'!$L$15,1,0)</f>
        <v>0</v>
      </c>
      <c r="U361" s="169">
        <f>IF(K361='Do Not Use'!$M$14,1,0)</f>
        <v>0</v>
      </c>
      <c r="V361" s="169">
        <f t="shared" si="16"/>
        <v>0</v>
      </c>
      <c r="W361" s="169">
        <f>IF(K361='Do Not Use'!$M$10,1,0)</f>
        <v>0</v>
      </c>
      <c r="X361" s="169">
        <f>IF(K361='Do Not Use'!$M$11,1,0)</f>
        <v>0</v>
      </c>
      <c r="Y361" s="169">
        <f t="shared" si="17"/>
        <v>0</v>
      </c>
      <c r="Z361" s="169">
        <f>IF(K361='Do Not Use'!$M$5,1,0)</f>
        <v>0</v>
      </c>
    </row>
    <row r="362" spans="1:26" x14ac:dyDescent="0.25">
      <c r="A362" s="376"/>
      <c r="B362" s="377"/>
      <c r="C362" s="378"/>
      <c r="D362" s="434"/>
      <c r="E362" s="379"/>
      <c r="F362" s="377"/>
      <c r="G362" s="377"/>
      <c r="H362" s="377"/>
      <c r="I362" s="377"/>
      <c r="J362" s="377"/>
      <c r="K362" s="377"/>
      <c r="L362" s="377"/>
      <c r="M362" s="1" t="e">
        <f>INDEX('Child Enrollment'!$C$2:$C$173,MATCH('BIR Data Entry'!B363,'Child Enrollment'!$B$2:$B$173,0))</f>
        <v>#N/A</v>
      </c>
      <c r="N362" s="1" t="e">
        <f>INDEX('Child Enrollment'!$D$2:$D$173,MATCH('BIR Data Entry'!B362,'Child Enrollment'!$B$2:$B$173,0))</f>
        <v>#N/A</v>
      </c>
      <c r="O362" s="1" t="e">
        <f>INDEX('Child Enrollment'!$E$2:$E$173,MATCH('BIR Data Entry'!B362,'Child Enrollment'!$B$2:$B$173,0))</f>
        <v>#N/A</v>
      </c>
      <c r="P362" s="1" t="e">
        <f>INDEX('Child Enrollment'!$F$2:$F$173,MATCH('BIR Data Entry'!B362,'Child Enrollment'!$B$2:$B$173,0))</f>
        <v>#N/A</v>
      </c>
      <c r="Q362" s="1" t="e">
        <f>INDEX('Child Enrollment'!$G$2:$G$173,MATCH('BIR Data Entry'!B362,'Child Enrollment'!$B$2:$B$173,0))</f>
        <v>#N/A</v>
      </c>
      <c r="R362" s="1" t="e">
        <f>INDEX('Child Enrollment'!$H$2:$H$173,MATCH('BIR Data Entry'!B362,'Child Enrollment'!$B$2:$B$173,0))</f>
        <v>#N/A</v>
      </c>
      <c r="S362" s="343" t="str">
        <f t="shared" si="15"/>
        <v/>
      </c>
      <c r="T362" s="169">
        <f>IF(J362='Do Not Use'!$L$15,1,0)</f>
        <v>0</v>
      </c>
      <c r="U362" s="169">
        <f>IF(K362='Do Not Use'!$M$14,1,0)</f>
        <v>0</v>
      </c>
      <c r="V362" s="169">
        <f t="shared" si="16"/>
        <v>0</v>
      </c>
      <c r="W362" s="169">
        <f>IF(K362='Do Not Use'!$M$10,1,0)</f>
        <v>0</v>
      </c>
      <c r="X362" s="169">
        <f>IF(K362='Do Not Use'!$M$11,1,0)</f>
        <v>0</v>
      </c>
      <c r="Y362" s="169">
        <f t="shared" si="17"/>
        <v>0</v>
      </c>
      <c r="Z362" s="169">
        <f>IF(K362='Do Not Use'!$M$5,1,0)</f>
        <v>0</v>
      </c>
    </row>
    <row r="363" spans="1:26" x14ac:dyDescent="0.25">
      <c r="A363" s="376"/>
      <c r="B363" s="377"/>
      <c r="C363" s="378"/>
      <c r="D363" s="434"/>
      <c r="E363" s="379"/>
      <c r="F363" s="377"/>
      <c r="G363" s="377"/>
      <c r="H363" s="377"/>
      <c r="I363" s="377"/>
      <c r="J363" s="377"/>
      <c r="K363" s="377"/>
      <c r="L363" s="377"/>
      <c r="M363" s="1" t="e">
        <f>INDEX('Child Enrollment'!$C$2:$C$173,MATCH('BIR Data Entry'!B364,'Child Enrollment'!$B$2:$B$173,0))</f>
        <v>#N/A</v>
      </c>
      <c r="N363" s="1" t="e">
        <f>INDEX('Child Enrollment'!$D$2:$D$173,MATCH('BIR Data Entry'!B363,'Child Enrollment'!$B$2:$B$173,0))</f>
        <v>#N/A</v>
      </c>
      <c r="O363" s="1" t="e">
        <f>INDEX('Child Enrollment'!$E$2:$E$173,MATCH('BIR Data Entry'!B363,'Child Enrollment'!$B$2:$B$173,0))</f>
        <v>#N/A</v>
      </c>
      <c r="P363" s="1" t="e">
        <f>INDEX('Child Enrollment'!$F$2:$F$173,MATCH('BIR Data Entry'!B363,'Child Enrollment'!$B$2:$B$173,0))</f>
        <v>#N/A</v>
      </c>
      <c r="Q363" s="1" t="e">
        <f>INDEX('Child Enrollment'!$G$2:$G$173,MATCH('BIR Data Entry'!B363,'Child Enrollment'!$B$2:$B$173,0))</f>
        <v>#N/A</v>
      </c>
      <c r="R363" s="1" t="e">
        <f>INDEX('Child Enrollment'!$H$2:$H$173,MATCH('BIR Data Entry'!B363,'Child Enrollment'!$B$2:$B$173,0))</f>
        <v>#N/A</v>
      </c>
      <c r="S363" s="343" t="str">
        <f t="shared" si="15"/>
        <v/>
      </c>
      <c r="T363" s="169">
        <f>IF(J363='Do Not Use'!$L$15,1,0)</f>
        <v>0</v>
      </c>
      <c r="U363" s="169">
        <f>IF(K363='Do Not Use'!$M$14,1,0)</f>
        <v>0</v>
      </c>
      <c r="V363" s="169">
        <f t="shared" si="16"/>
        <v>0</v>
      </c>
      <c r="W363" s="169">
        <f>IF(K363='Do Not Use'!$M$10,1,0)</f>
        <v>0</v>
      </c>
      <c r="X363" s="169">
        <f>IF(K363='Do Not Use'!$M$11,1,0)</f>
        <v>0</v>
      </c>
      <c r="Y363" s="169">
        <f t="shared" si="17"/>
        <v>0</v>
      </c>
      <c r="Z363" s="169">
        <f>IF(K363='Do Not Use'!$M$5,1,0)</f>
        <v>0</v>
      </c>
    </row>
    <row r="364" spans="1:26" x14ac:dyDescent="0.25">
      <c r="A364" s="376"/>
      <c r="B364" s="377"/>
      <c r="C364" s="378"/>
      <c r="D364" s="434"/>
      <c r="E364" s="379"/>
      <c r="F364" s="377"/>
      <c r="G364" s="377"/>
      <c r="H364" s="377"/>
      <c r="I364" s="377"/>
      <c r="J364" s="377"/>
      <c r="K364" s="377"/>
      <c r="L364" s="377"/>
      <c r="M364" s="1" t="e">
        <f>INDEX('Child Enrollment'!$C$2:$C$173,MATCH('BIR Data Entry'!B365,'Child Enrollment'!$B$2:$B$173,0))</f>
        <v>#N/A</v>
      </c>
      <c r="N364" s="1" t="e">
        <f>INDEX('Child Enrollment'!$D$2:$D$173,MATCH('BIR Data Entry'!B364,'Child Enrollment'!$B$2:$B$173,0))</f>
        <v>#N/A</v>
      </c>
      <c r="O364" s="1" t="e">
        <f>INDEX('Child Enrollment'!$E$2:$E$173,MATCH('BIR Data Entry'!B364,'Child Enrollment'!$B$2:$B$173,0))</f>
        <v>#N/A</v>
      </c>
      <c r="P364" s="1" t="e">
        <f>INDEX('Child Enrollment'!$F$2:$F$173,MATCH('BIR Data Entry'!B364,'Child Enrollment'!$B$2:$B$173,0))</f>
        <v>#N/A</v>
      </c>
      <c r="Q364" s="1" t="e">
        <f>INDEX('Child Enrollment'!$G$2:$G$173,MATCH('BIR Data Entry'!B364,'Child Enrollment'!$B$2:$B$173,0))</f>
        <v>#N/A</v>
      </c>
      <c r="R364" s="1" t="e">
        <f>INDEX('Child Enrollment'!$H$2:$H$173,MATCH('BIR Data Entry'!B364,'Child Enrollment'!$B$2:$B$173,0))</f>
        <v>#N/A</v>
      </c>
      <c r="S364" s="343" t="str">
        <f t="shared" si="15"/>
        <v/>
      </c>
      <c r="T364" s="169">
        <f>IF(J364='Do Not Use'!$L$15,1,0)</f>
        <v>0</v>
      </c>
      <c r="U364" s="169">
        <f>IF(K364='Do Not Use'!$M$14,1,0)</f>
        <v>0</v>
      </c>
      <c r="V364" s="169">
        <f t="shared" si="16"/>
        <v>0</v>
      </c>
      <c r="W364" s="169">
        <f>IF(K364='Do Not Use'!$M$10,1,0)</f>
        <v>0</v>
      </c>
      <c r="X364" s="169">
        <f>IF(K364='Do Not Use'!$M$11,1,0)</f>
        <v>0</v>
      </c>
      <c r="Y364" s="169">
        <f t="shared" si="17"/>
        <v>0</v>
      </c>
      <c r="Z364" s="169">
        <f>IF(K364='Do Not Use'!$M$5,1,0)</f>
        <v>0</v>
      </c>
    </row>
    <row r="365" spans="1:26" x14ac:dyDescent="0.25">
      <c r="A365" s="376"/>
      <c r="B365" s="377"/>
      <c r="C365" s="378"/>
      <c r="D365" s="434"/>
      <c r="E365" s="379"/>
      <c r="F365" s="377"/>
      <c r="G365" s="377"/>
      <c r="H365" s="377"/>
      <c r="I365" s="377"/>
      <c r="J365" s="377"/>
      <c r="K365" s="377"/>
      <c r="L365" s="377"/>
      <c r="M365" s="1" t="e">
        <f>INDEX('Child Enrollment'!$C$2:$C$173,MATCH('BIR Data Entry'!B366,'Child Enrollment'!$B$2:$B$173,0))</f>
        <v>#N/A</v>
      </c>
      <c r="N365" s="1" t="e">
        <f>INDEX('Child Enrollment'!$D$2:$D$173,MATCH('BIR Data Entry'!B365,'Child Enrollment'!$B$2:$B$173,0))</f>
        <v>#N/A</v>
      </c>
      <c r="O365" s="1" t="e">
        <f>INDEX('Child Enrollment'!$E$2:$E$173,MATCH('BIR Data Entry'!B365,'Child Enrollment'!$B$2:$B$173,0))</f>
        <v>#N/A</v>
      </c>
      <c r="P365" s="1" t="e">
        <f>INDEX('Child Enrollment'!$F$2:$F$173,MATCH('BIR Data Entry'!B365,'Child Enrollment'!$B$2:$B$173,0))</f>
        <v>#N/A</v>
      </c>
      <c r="Q365" s="1" t="e">
        <f>INDEX('Child Enrollment'!$G$2:$G$173,MATCH('BIR Data Entry'!B365,'Child Enrollment'!$B$2:$B$173,0))</f>
        <v>#N/A</v>
      </c>
      <c r="R365" s="1" t="e">
        <f>INDEX('Child Enrollment'!$H$2:$H$173,MATCH('BIR Data Entry'!B365,'Child Enrollment'!$B$2:$B$173,0))</f>
        <v>#N/A</v>
      </c>
      <c r="S365" s="343" t="str">
        <f t="shared" si="15"/>
        <v/>
      </c>
      <c r="T365" s="169">
        <f>IF(J365='Do Not Use'!$L$15,1,0)</f>
        <v>0</v>
      </c>
      <c r="U365" s="169">
        <f>IF(K365='Do Not Use'!$M$14,1,0)</f>
        <v>0</v>
      </c>
      <c r="V365" s="169">
        <f t="shared" si="16"/>
        <v>0</v>
      </c>
      <c r="W365" s="169">
        <f>IF(K365='Do Not Use'!$M$10,1,0)</f>
        <v>0</v>
      </c>
      <c r="X365" s="169">
        <f>IF(K365='Do Not Use'!$M$11,1,0)</f>
        <v>0</v>
      </c>
      <c r="Y365" s="169">
        <f t="shared" si="17"/>
        <v>0</v>
      </c>
      <c r="Z365" s="169">
        <f>IF(K365='Do Not Use'!$M$5,1,0)</f>
        <v>0</v>
      </c>
    </row>
    <row r="366" spans="1:26" x14ac:dyDescent="0.25">
      <c r="A366" s="376"/>
      <c r="B366" s="377"/>
      <c r="C366" s="378"/>
      <c r="D366" s="434"/>
      <c r="E366" s="379"/>
      <c r="F366" s="377"/>
      <c r="G366" s="377"/>
      <c r="H366" s="377"/>
      <c r="I366" s="377"/>
      <c r="J366" s="377"/>
      <c r="K366" s="377"/>
      <c r="L366" s="377"/>
      <c r="M366" s="1" t="e">
        <f>INDEX('Child Enrollment'!$C$2:$C$173,MATCH('BIR Data Entry'!B367,'Child Enrollment'!$B$2:$B$173,0))</f>
        <v>#N/A</v>
      </c>
      <c r="N366" s="1" t="e">
        <f>INDEX('Child Enrollment'!$D$2:$D$173,MATCH('BIR Data Entry'!B366,'Child Enrollment'!$B$2:$B$173,0))</f>
        <v>#N/A</v>
      </c>
      <c r="O366" s="1" t="e">
        <f>INDEX('Child Enrollment'!$E$2:$E$173,MATCH('BIR Data Entry'!B366,'Child Enrollment'!$B$2:$B$173,0))</f>
        <v>#N/A</v>
      </c>
      <c r="P366" s="1" t="e">
        <f>INDEX('Child Enrollment'!$F$2:$F$173,MATCH('BIR Data Entry'!B366,'Child Enrollment'!$B$2:$B$173,0))</f>
        <v>#N/A</v>
      </c>
      <c r="Q366" s="1" t="e">
        <f>INDEX('Child Enrollment'!$G$2:$G$173,MATCH('BIR Data Entry'!B366,'Child Enrollment'!$B$2:$B$173,0))</f>
        <v>#N/A</v>
      </c>
      <c r="R366" s="1" t="e">
        <f>INDEX('Child Enrollment'!$H$2:$H$173,MATCH('BIR Data Entry'!B366,'Child Enrollment'!$B$2:$B$173,0))</f>
        <v>#N/A</v>
      </c>
      <c r="S366" s="343" t="str">
        <f t="shared" si="15"/>
        <v/>
      </c>
      <c r="T366" s="169">
        <f>IF(J366='Do Not Use'!$L$15,1,0)</f>
        <v>0</v>
      </c>
      <c r="U366" s="169">
        <f>IF(K366='Do Not Use'!$M$14,1,0)</f>
        <v>0</v>
      </c>
      <c r="V366" s="169">
        <f t="shared" si="16"/>
        <v>0</v>
      </c>
      <c r="W366" s="169">
        <f>IF(K366='Do Not Use'!$M$10,1,0)</f>
        <v>0</v>
      </c>
      <c r="X366" s="169">
        <f>IF(K366='Do Not Use'!$M$11,1,0)</f>
        <v>0</v>
      </c>
      <c r="Y366" s="169">
        <f t="shared" si="17"/>
        <v>0</v>
      </c>
      <c r="Z366" s="169">
        <f>IF(K366='Do Not Use'!$M$5,1,0)</f>
        <v>0</v>
      </c>
    </row>
    <row r="367" spans="1:26" x14ac:dyDescent="0.25">
      <c r="A367" s="376"/>
      <c r="B367" s="377"/>
      <c r="C367" s="378"/>
      <c r="D367" s="434"/>
      <c r="E367" s="379"/>
      <c r="F367" s="377"/>
      <c r="G367" s="377"/>
      <c r="H367" s="377"/>
      <c r="I367" s="377"/>
      <c r="J367" s="377"/>
      <c r="K367" s="377"/>
      <c r="L367" s="377"/>
      <c r="M367" s="1" t="e">
        <f>INDEX('Child Enrollment'!$C$2:$C$173,MATCH('BIR Data Entry'!B368,'Child Enrollment'!$B$2:$B$173,0))</f>
        <v>#N/A</v>
      </c>
      <c r="N367" s="1" t="e">
        <f>INDEX('Child Enrollment'!$D$2:$D$173,MATCH('BIR Data Entry'!B367,'Child Enrollment'!$B$2:$B$173,0))</f>
        <v>#N/A</v>
      </c>
      <c r="O367" s="1" t="e">
        <f>INDEX('Child Enrollment'!$E$2:$E$173,MATCH('BIR Data Entry'!B367,'Child Enrollment'!$B$2:$B$173,0))</f>
        <v>#N/A</v>
      </c>
      <c r="P367" s="1" t="e">
        <f>INDEX('Child Enrollment'!$F$2:$F$173,MATCH('BIR Data Entry'!B367,'Child Enrollment'!$B$2:$B$173,0))</f>
        <v>#N/A</v>
      </c>
      <c r="Q367" s="1" t="e">
        <f>INDEX('Child Enrollment'!$G$2:$G$173,MATCH('BIR Data Entry'!B367,'Child Enrollment'!$B$2:$B$173,0))</f>
        <v>#N/A</v>
      </c>
      <c r="R367" s="1" t="e">
        <f>INDEX('Child Enrollment'!$H$2:$H$173,MATCH('BIR Data Entry'!B367,'Child Enrollment'!$B$2:$B$173,0))</f>
        <v>#N/A</v>
      </c>
      <c r="S367" s="343" t="str">
        <f t="shared" si="15"/>
        <v/>
      </c>
      <c r="T367" s="169">
        <f>IF(J367='Do Not Use'!$L$15,1,0)</f>
        <v>0</v>
      </c>
      <c r="U367" s="169">
        <f>IF(K367='Do Not Use'!$M$14,1,0)</f>
        <v>0</v>
      </c>
      <c r="V367" s="169">
        <f t="shared" si="16"/>
        <v>0</v>
      </c>
      <c r="W367" s="169">
        <f>IF(K367='Do Not Use'!$M$10,1,0)</f>
        <v>0</v>
      </c>
      <c r="X367" s="169">
        <f>IF(K367='Do Not Use'!$M$11,1,0)</f>
        <v>0</v>
      </c>
      <c r="Y367" s="169">
        <f t="shared" si="17"/>
        <v>0</v>
      </c>
      <c r="Z367" s="169">
        <f>IF(K367='Do Not Use'!$M$5,1,0)</f>
        <v>0</v>
      </c>
    </row>
    <row r="368" spans="1:26" x14ac:dyDescent="0.25">
      <c r="A368" s="376"/>
      <c r="B368" s="377"/>
      <c r="C368" s="378"/>
      <c r="D368" s="434"/>
      <c r="E368" s="379"/>
      <c r="F368" s="377"/>
      <c r="G368" s="377"/>
      <c r="H368" s="377"/>
      <c r="I368" s="377"/>
      <c r="J368" s="377"/>
      <c r="K368" s="377"/>
      <c r="L368" s="377"/>
      <c r="M368" s="1" t="e">
        <f>INDEX('Child Enrollment'!$C$2:$C$173,MATCH('BIR Data Entry'!B369,'Child Enrollment'!$B$2:$B$173,0))</f>
        <v>#N/A</v>
      </c>
      <c r="N368" s="1" t="e">
        <f>INDEX('Child Enrollment'!$D$2:$D$173,MATCH('BIR Data Entry'!B368,'Child Enrollment'!$B$2:$B$173,0))</f>
        <v>#N/A</v>
      </c>
      <c r="O368" s="1" t="e">
        <f>INDEX('Child Enrollment'!$E$2:$E$173,MATCH('BIR Data Entry'!B368,'Child Enrollment'!$B$2:$B$173,0))</f>
        <v>#N/A</v>
      </c>
      <c r="P368" s="1" t="e">
        <f>INDEX('Child Enrollment'!$F$2:$F$173,MATCH('BIR Data Entry'!B368,'Child Enrollment'!$B$2:$B$173,0))</f>
        <v>#N/A</v>
      </c>
      <c r="Q368" s="1" t="e">
        <f>INDEX('Child Enrollment'!$G$2:$G$173,MATCH('BIR Data Entry'!B368,'Child Enrollment'!$B$2:$B$173,0))</f>
        <v>#N/A</v>
      </c>
      <c r="R368" s="1" t="e">
        <f>INDEX('Child Enrollment'!$H$2:$H$173,MATCH('BIR Data Entry'!B368,'Child Enrollment'!$B$2:$B$173,0))</f>
        <v>#N/A</v>
      </c>
      <c r="S368" s="343" t="str">
        <f t="shared" si="15"/>
        <v/>
      </c>
      <c r="T368" s="169">
        <f>IF(J368='Do Not Use'!$L$15,1,0)</f>
        <v>0</v>
      </c>
      <c r="U368" s="169">
        <f>IF(K368='Do Not Use'!$M$14,1,0)</f>
        <v>0</v>
      </c>
      <c r="V368" s="169">
        <f t="shared" si="16"/>
        <v>0</v>
      </c>
      <c r="W368" s="169">
        <f>IF(K368='Do Not Use'!$M$10,1,0)</f>
        <v>0</v>
      </c>
      <c r="X368" s="169">
        <f>IF(K368='Do Not Use'!$M$11,1,0)</f>
        <v>0</v>
      </c>
      <c r="Y368" s="169">
        <f t="shared" si="17"/>
        <v>0</v>
      </c>
      <c r="Z368" s="169">
        <f>IF(K368='Do Not Use'!$M$5,1,0)</f>
        <v>0</v>
      </c>
    </row>
    <row r="369" spans="1:26" x14ac:dyDescent="0.25">
      <c r="A369" s="376"/>
      <c r="B369" s="377"/>
      <c r="C369" s="378"/>
      <c r="D369" s="434"/>
      <c r="E369" s="379"/>
      <c r="F369" s="377"/>
      <c r="G369" s="377"/>
      <c r="H369" s="377"/>
      <c r="I369" s="377"/>
      <c r="J369" s="377"/>
      <c r="K369" s="377"/>
      <c r="L369" s="377"/>
      <c r="M369" s="1" t="e">
        <f>INDEX('Child Enrollment'!$C$2:$C$173,MATCH('BIR Data Entry'!B370,'Child Enrollment'!$B$2:$B$173,0))</f>
        <v>#N/A</v>
      </c>
      <c r="N369" s="1" t="e">
        <f>INDEX('Child Enrollment'!$D$2:$D$173,MATCH('BIR Data Entry'!B369,'Child Enrollment'!$B$2:$B$173,0))</f>
        <v>#N/A</v>
      </c>
      <c r="O369" s="1" t="e">
        <f>INDEX('Child Enrollment'!$E$2:$E$173,MATCH('BIR Data Entry'!B369,'Child Enrollment'!$B$2:$B$173,0))</f>
        <v>#N/A</v>
      </c>
      <c r="P369" s="1" t="e">
        <f>INDEX('Child Enrollment'!$F$2:$F$173,MATCH('BIR Data Entry'!B369,'Child Enrollment'!$B$2:$B$173,0))</f>
        <v>#N/A</v>
      </c>
      <c r="Q369" s="1" t="e">
        <f>INDEX('Child Enrollment'!$G$2:$G$173,MATCH('BIR Data Entry'!B369,'Child Enrollment'!$B$2:$B$173,0))</f>
        <v>#N/A</v>
      </c>
      <c r="R369" s="1" t="e">
        <f>INDEX('Child Enrollment'!$H$2:$H$173,MATCH('BIR Data Entry'!B369,'Child Enrollment'!$B$2:$B$173,0))</f>
        <v>#N/A</v>
      </c>
      <c r="S369" s="343" t="str">
        <f t="shared" si="15"/>
        <v/>
      </c>
      <c r="T369" s="169">
        <f>IF(J369='Do Not Use'!$L$15,1,0)</f>
        <v>0</v>
      </c>
      <c r="U369" s="169">
        <f>IF(K369='Do Not Use'!$M$14,1,0)</f>
        <v>0</v>
      </c>
      <c r="V369" s="169">
        <f t="shared" si="16"/>
        <v>0</v>
      </c>
      <c r="W369" s="169">
        <f>IF(K369='Do Not Use'!$M$10,1,0)</f>
        <v>0</v>
      </c>
      <c r="X369" s="169">
        <f>IF(K369='Do Not Use'!$M$11,1,0)</f>
        <v>0</v>
      </c>
      <c r="Y369" s="169">
        <f t="shared" si="17"/>
        <v>0</v>
      </c>
      <c r="Z369" s="169">
        <f>IF(K369='Do Not Use'!$M$5,1,0)</f>
        <v>0</v>
      </c>
    </row>
    <row r="370" spans="1:26" x14ac:dyDescent="0.25">
      <c r="A370" s="376"/>
      <c r="B370" s="377"/>
      <c r="C370" s="378"/>
      <c r="D370" s="434"/>
      <c r="E370" s="379"/>
      <c r="F370" s="377"/>
      <c r="G370" s="377"/>
      <c r="H370" s="377"/>
      <c r="I370" s="377"/>
      <c r="J370" s="377"/>
      <c r="K370" s="377"/>
      <c r="L370" s="377"/>
      <c r="M370" s="1" t="e">
        <f>INDEX('Child Enrollment'!$C$2:$C$173,MATCH('BIR Data Entry'!B371,'Child Enrollment'!$B$2:$B$173,0))</f>
        <v>#N/A</v>
      </c>
      <c r="N370" s="1" t="e">
        <f>INDEX('Child Enrollment'!$D$2:$D$173,MATCH('BIR Data Entry'!B370,'Child Enrollment'!$B$2:$B$173,0))</f>
        <v>#N/A</v>
      </c>
      <c r="O370" s="1" t="e">
        <f>INDEX('Child Enrollment'!$E$2:$E$173,MATCH('BIR Data Entry'!B370,'Child Enrollment'!$B$2:$B$173,0))</f>
        <v>#N/A</v>
      </c>
      <c r="P370" s="1" t="e">
        <f>INDEX('Child Enrollment'!$F$2:$F$173,MATCH('BIR Data Entry'!B370,'Child Enrollment'!$B$2:$B$173,0))</f>
        <v>#N/A</v>
      </c>
      <c r="Q370" s="1" t="e">
        <f>INDEX('Child Enrollment'!$G$2:$G$173,MATCH('BIR Data Entry'!B370,'Child Enrollment'!$B$2:$B$173,0))</f>
        <v>#N/A</v>
      </c>
      <c r="R370" s="1" t="e">
        <f>INDEX('Child Enrollment'!$H$2:$H$173,MATCH('BIR Data Entry'!B370,'Child Enrollment'!$B$2:$B$173,0))</f>
        <v>#N/A</v>
      </c>
      <c r="S370" s="343" t="str">
        <f t="shared" si="15"/>
        <v/>
      </c>
      <c r="T370" s="169">
        <f>IF(J370='Do Not Use'!$L$15,1,0)</f>
        <v>0</v>
      </c>
      <c r="U370" s="169">
        <f>IF(K370='Do Not Use'!$M$14,1,0)</f>
        <v>0</v>
      </c>
      <c r="V370" s="169">
        <f t="shared" si="16"/>
        <v>0</v>
      </c>
      <c r="W370" s="169">
        <f>IF(K370='Do Not Use'!$M$10,1,0)</f>
        <v>0</v>
      </c>
      <c r="X370" s="169">
        <f>IF(K370='Do Not Use'!$M$11,1,0)</f>
        <v>0</v>
      </c>
      <c r="Y370" s="169">
        <f t="shared" si="17"/>
        <v>0</v>
      </c>
      <c r="Z370" s="169">
        <f>IF(K370='Do Not Use'!$M$5,1,0)</f>
        <v>0</v>
      </c>
    </row>
    <row r="371" spans="1:26" x14ac:dyDescent="0.25">
      <c r="A371" s="376"/>
      <c r="B371" s="377"/>
      <c r="C371" s="378"/>
      <c r="D371" s="434"/>
      <c r="E371" s="379"/>
      <c r="F371" s="377"/>
      <c r="G371" s="377"/>
      <c r="H371" s="377"/>
      <c r="I371" s="377"/>
      <c r="J371" s="377"/>
      <c r="K371" s="377"/>
      <c r="L371" s="377"/>
      <c r="M371" s="1" t="e">
        <f>INDEX('Child Enrollment'!$C$2:$C$173,MATCH('BIR Data Entry'!B372,'Child Enrollment'!$B$2:$B$173,0))</f>
        <v>#N/A</v>
      </c>
      <c r="N371" s="1" t="e">
        <f>INDEX('Child Enrollment'!$D$2:$D$173,MATCH('BIR Data Entry'!B371,'Child Enrollment'!$B$2:$B$173,0))</f>
        <v>#N/A</v>
      </c>
      <c r="O371" s="1" t="e">
        <f>INDEX('Child Enrollment'!$E$2:$E$173,MATCH('BIR Data Entry'!B371,'Child Enrollment'!$B$2:$B$173,0))</f>
        <v>#N/A</v>
      </c>
      <c r="P371" s="1" t="e">
        <f>INDEX('Child Enrollment'!$F$2:$F$173,MATCH('BIR Data Entry'!B371,'Child Enrollment'!$B$2:$B$173,0))</f>
        <v>#N/A</v>
      </c>
      <c r="Q371" s="1" t="e">
        <f>INDEX('Child Enrollment'!$G$2:$G$173,MATCH('BIR Data Entry'!B371,'Child Enrollment'!$B$2:$B$173,0))</f>
        <v>#N/A</v>
      </c>
      <c r="R371" s="1" t="e">
        <f>INDEX('Child Enrollment'!$H$2:$H$173,MATCH('BIR Data Entry'!B371,'Child Enrollment'!$B$2:$B$173,0))</f>
        <v>#N/A</v>
      </c>
      <c r="S371" s="343" t="str">
        <f t="shared" si="15"/>
        <v/>
      </c>
      <c r="T371" s="169">
        <f>IF(J371='Do Not Use'!$L$15,1,0)</f>
        <v>0</v>
      </c>
      <c r="U371" s="169">
        <f>IF(K371='Do Not Use'!$M$14,1,0)</f>
        <v>0</v>
      </c>
      <c r="V371" s="169">
        <f t="shared" si="16"/>
        <v>0</v>
      </c>
      <c r="W371" s="169">
        <f>IF(K371='Do Not Use'!$M$10,1,0)</f>
        <v>0</v>
      </c>
      <c r="X371" s="169">
        <f>IF(K371='Do Not Use'!$M$11,1,0)</f>
        <v>0</v>
      </c>
      <c r="Y371" s="169">
        <f t="shared" si="17"/>
        <v>0</v>
      </c>
      <c r="Z371" s="169">
        <f>IF(K371='Do Not Use'!$M$5,1,0)</f>
        <v>0</v>
      </c>
    </row>
    <row r="372" spans="1:26" x14ac:dyDescent="0.25">
      <c r="A372" s="376"/>
      <c r="B372" s="377"/>
      <c r="C372" s="378"/>
      <c r="D372" s="434"/>
      <c r="E372" s="379"/>
      <c r="F372" s="377"/>
      <c r="G372" s="377"/>
      <c r="H372" s="377"/>
      <c r="I372" s="377"/>
      <c r="J372" s="377"/>
      <c r="K372" s="377"/>
      <c r="L372" s="377"/>
      <c r="M372" s="1" t="e">
        <f>INDEX('Child Enrollment'!$C$2:$C$173,MATCH('BIR Data Entry'!B373,'Child Enrollment'!$B$2:$B$173,0))</f>
        <v>#N/A</v>
      </c>
      <c r="N372" s="1" t="e">
        <f>INDEX('Child Enrollment'!$D$2:$D$173,MATCH('BIR Data Entry'!B372,'Child Enrollment'!$B$2:$B$173,0))</f>
        <v>#N/A</v>
      </c>
      <c r="O372" s="1" t="e">
        <f>INDEX('Child Enrollment'!$E$2:$E$173,MATCH('BIR Data Entry'!B372,'Child Enrollment'!$B$2:$B$173,0))</f>
        <v>#N/A</v>
      </c>
      <c r="P372" s="1" t="e">
        <f>INDEX('Child Enrollment'!$F$2:$F$173,MATCH('BIR Data Entry'!B372,'Child Enrollment'!$B$2:$B$173,0))</f>
        <v>#N/A</v>
      </c>
      <c r="Q372" s="1" t="e">
        <f>INDEX('Child Enrollment'!$G$2:$G$173,MATCH('BIR Data Entry'!B372,'Child Enrollment'!$B$2:$B$173,0))</f>
        <v>#N/A</v>
      </c>
      <c r="R372" s="1" t="e">
        <f>INDEX('Child Enrollment'!$H$2:$H$173,MATCH('BIR Data Entry'!B372,'Child Enrollment'!$B$2:$B$173,0))</f>
        <v>#N/A</v>
      </c>
      <c r="S372" s="343" t="str">
        <f t="shared" si="15"/>
        <v/>
      </c>
      <c r="T372" s="169">
        <f>IF(J372='Do Not Use'!$L$15,1,0)</f>
        <v>0</v>
      </c>
      <c r="U372" s="169">
        <f>IF(K372='Do Not Use'!$M$14,1,0)</f>
        <v>0</v>
      </c>
      <c r="V372" s="169">
        <f t="shared" si="16"/>
        <v>0</v>
      </c>
      <c r="W372" s="169">
        <f>IF(K372='Do Not Use'!$M$10,1,0)</f>
        <v>0</v>
      </c>
      <c r="X372" s="169">
        <f>IF(K372='Do Not Use'!$M$11,1,0)</f>
        <v>0</v>
      </c>
      <c r="Y372" s="169">
        <f t="shared" si="17"/>
        <v>0</v>
      </c>
      <c r="Z372" s="169">
        <f>IF(K372='Do Not Use'!$M$5,1,0)</f>
        <v>0</v>
      </c>
    </row>
    <row r="373" spans="1:26" x14ac:dyDescent="0.25">
      <c r="A373" s="376"/>
      <c r="B373" s="377"/>
      <c r="C373" s="378"/>
      <c r="D373" s="434"/>
      <c r="E373" s="379"/>
      <c r="F373" s="377"/>
      <c r="G373" s="377"/>
      <c r="H373" s="377"/>
      <c r="I373" s="377"/>
      <c r="J373" s="377"/>
      <c r="K373" s="377"/>
      <c r="L373" s="377"/>
      <c r="M373" s="1" t="e">
        <f>INDEX('Child Enrollment'!$C$2:$C$173,MATCH('BIR Data Entry'!B374,'Child Enrollment'!$B$2:$B$173,0))</f>
        <v>#N/A</v>
      </c>
      <c r="N373" s="1" t="e">
        <f>INDEX('Child Enrollment'!$D$2:$D$173,MATCH('BIR Data Entry'!B373,'Child Enrollment'!$B$2:$B$173,0))</f>
        <v>#N/A</v>
      </c>
      <c r="O373" s="1" t="e">
        <f>INDEX('Child Enrollment'!$E$2:$E$173,MATCH('BIR Data Entry'!B373,'Child Enrollment'!$B$2:$B$173,0))</f>
        <v>#N/A</v>
      </c>
      <c r="P373" s="1" t="e">
        <f>INDEX('Child Enrollment'!$F$2:$F$173,MATCH('BIR Data Entry'!B373,'Child Enrollment'!$B$2:$B$173,0))</f>
        <v>#N/A</v>
      </c>
      <c r="Q373" s="1" t="e">
        <f>INDEX('Child Enrollment'!$G$2:$G$173,MATCH('BIR Data Entry'!B373,'Child Enrollment'!$B$2:$B$173,0))</f>
        <v>#N/A</v>
      </c>
      <c r="R373" s="1" t="e">
        <f>INDEX('Child Enrollment'!$H$2:$H$173,MATCH('BIR Data Entry'!B373,'Child Enrollment'!$B$2:$B$173,0))</f>
        <v>#N/A</v>
      </c>
      <c r="S373" s="343" t="str">
        <f t="shared" si="15"/>
        <v/>
      </c>
      <c r="T373" s="169">
        <f>IF(J373='Do Not Use'!$L$15,1,0)</f>
        <v>0</v>
      </c>
      <c r="U373" s="169">
        <f>IF(K373='Do Not Use'!$M$14,1,0)</f>
        <v>0</v>
      </c>
      <c r="V373" s="169">
        <f t="shared" si="16"/>
        <v>0</v>
      </c>
      <c r="W373" s="169">
        <f>IF(K373='Do Not Use'!$M$10,1,0)</f>
        <v>0</v>
      </c>
      <c r="X373" s="169">
        <f>IF(K373='Do Not Use'!$M$11,1,0)</f>
        <v>0</v>
      </c>
      <c r="Y373" s="169">
        <f t="shared" si="17"/>
        <v>0</v>
      </c>
      <c r="Z373" s="169">
        <f>IF(K373='Do Not Use'!$M$5,1,0)</f>
        <v>0</v>
      </c>
    </row>
    <row r="374" spans="1:26" x14ac:dyDescent="0.25">
      <c r="A374" s="376"/>
      <c r="B374" s="377"/>
      <c r="C374" s="378"/>
      <c r="D374" s="434"/>
      <c r="E374" s="379"/>
      <c r="F374" s="377"/>
      <c r="G374" s="377"/>
      <c r="H374" s="377"/>
      <c r="I374" s="377"/>
      <c r="J374" s="377"/>
      <c r="K374" s="377"/>
      <c r="L374" s="377"/>
      <c r="M374" s="1" t="e">
        <f>INDEX('Child Enrollment'!$C$2:$C$173,MATCH('BIR Data Entry'!B375,'Child Enrollment'!$B$2:$B$173,0))</f>
        <v>#N/A</v>
      </c>
      <c r="N374" s="1" t="e">
        <f>INDEX('Child Enrollment'!$D$2:$D$173,MATCH('BIR Data Entry'!B374,'Child Enrollment'!$B$2:$B$173,0))</f>
        <v>#N/A</v>
      </c>
      <c r="O374" s="1" t="e">
        <f>INDEX('Child Enrollment'!$E$2:$E$173,MATCH('BIR Data Entry'!B374,'Child Enrollment'!$B$2:$B$173,0))</f>
        <v>#N/A</v>
      </c>
      <c r="P374" s="1" t="e">
        <f>INDEX('Child Enrollment'!$F$2:$F$173,MATCH('BIR Data Entry'!B374,'Child Enrollment'!$B$2:$B$173,0))</f>
        <v>#N/A</v>
      </c>
      <c r="Q374" s="1" t="e">
        <f>INDEX('Child Enrollment'!$G$2:$G$173,MATCH('BIR Data Entry'!B374,'Child Enrollment'!$B$2:$B$173,0))</f>
        <v>#N/A</v>
      </c>
      <c r="R374" s="1" t="e">
        <f>INDEX('Child Enrollment'!$H$2:$H$173,MATCH('BIR Data Entry'!B374,'Child Enrollment'!$B$2:$B$173,0))</f>
        <v>#N/A</v>
      </c>
      <c r="S374" s="343" t="str">
        <f t="shared" si="15"/>
        <v/>
      </c>
      <c r="T374" s="169">
        <f>IF(J374='Do Not Use'!$L$15,1,0)</f>
        <v>0</v>
      </c>
      <c r="U374" s="169">
        <f>IF(K374='Do Not Use'!$M$14,1,0)</f>
        <v>0</v>
      </c>
      <c r="V374" s="169">
        <f t="shared" si="16"/>
        <v>0</v>
      </c>
      <c r="W374" s="169">
        <f>IF(K374='Do Not Use'!$M$10,1,0)</f>
        <v>0</v>
      </c>
      <c r="X374" s="169">
        <f>IF(K374='Do Not Use'!$M$11,1,0)</f>
        <v>0</v>
      </c>
      <c r="Y374" s="169">
        <f t="shared" si="17"/>
        <v>0</v>
      </c>
      <c r="Z374" s="169">
        <f>IF(K374='Do Not Use'!$M$5,1,0)</f>
        <v>0</v>
      </c>
    </row>
    <row r="375" spans="1:26" x14ac:dyDescent="0.25">
      <c r="A375" s="376"/>
      <c r="B375" s="377"/>
      <c r="C375" s="378"/>
      <c r="D375" s="434"/>
      <c r="E375" s="379"/>
      <c r="F375" s="377"/>
      <c r="G375" s="377"/>
      <c r="H375" s="377"/>
      <c r="I375" s="377"/>
      <c r="J375" s="377"/>
      <c r="K375" s="377"/>
      <c r="L375" s="377"/>
      <c r="M375" s="1" t="e">
        <f>INDEX('Child Enrollment'!$C$2:$C$173,MATCH('BIR Data Entry'!B376,'Child Enrollment'!$B$2:$B$173,0))</f>
        <v>#N/A</v>
      </c>
      <c r="N375" s="1" t="e">
        <f>INDEX('Child Enrollment'!$D$2:$D$173,MATCH('BIR Data Entry'!B375,'Child Enrollment'!$B$2:$B$173,0))</f>
        <v>#N/A</v>
      </c>
      <c r="O375" s="1" t="e">
        <f>INDEX('Child Enrollment'!$E$2:$E$173,MATCH('BIR Data Entry'!B375,'Child Enrollment'!$B$2:$B$173,0))</f>
        <v>#N/A</v>
      </c>
      <c r="P375" s="1" t="e">
        <f>INDEX('Child Enrollment'!$F$2:$F$173,MATCH('BIR Data Entry'!B375,'Child Enrollment'!$B$2:$B$173,0))</f>
        <v>#N/A</v>
      </c>
      <c r="Q375" s="1" t="e">
        <f>INDEX('Child Enrollment'!$G$2:$G$173,MATCH('BIR Data Entry'!B375,'Child Enrollment'!$B$2:$B$173,0))</f>
        <v>#N/A</v>
      </c>
      <c r="R375" s="1" t="e">
        <f>INDEX('Child Enrollment'!$H$2:$H$173,MATCH('BIR Data Entry'!B375,'Child Enrollment'!$B$2:$B$173,0))</f>
        <v>#N/A</v>
      </c>
      <c r="S375" s="343" t="str">
        <f t="shared" si="15"/>
        <v/>
      </c>
      <c r="T375" s="169">
        <f>IF(J375='Do Not Use'!$L$15,1,0)</f>
        <v>0</v>
      </c>
      <c r="U375" s="169">
        <f>IF(K375='Do Not Use'!$M$14,1,0)</f>
        <v>0</v>
      </c>
      <c r="V375" s="169">
        <f t="shared" si="16"/>
        <v>0</v>
      </c>
      <c r="W375" s="169">
        <f>IF(K375='Do Not Use'!$M$10,1,0)</f>
        <v>0</v>
      </c>
      <c r="X375" s="169">
        <f>IF(K375='Do Not Use'!$M$11,1,0)</f>
        <v>0</v>
      </c>
      <c r="Y375" s="169">
        <f t="shared" si="17"/>
        <v>0</v>
      </c>
      <c r="Z375" s="169">
        <f>IF(K375='Do Not Use'!$M$5,1,0)</f>
        <v>0</v>
      </c>
    </row>
    <row r="376" spans="1:26" x14ac:dyDescent="0.25">
      <c r="A376" s="376"/>
      <c r="B376" s="377"/>
      <c r="C376" s="378"/>
      <c r="D376" s="434"/>
      <c r="E376" s="379"/>
      <c r="F376" s="377"/>
      <c r="G376" s="377"/>
      <c r="H376" s="377"/>
      <c r="I376" s="377"/>
      <c r="J376" s="377"/>
      <c r="K376" s="377"/>
      <c r="L376" s="377"/>
      <c r="M376" s="1" t="e">
        <f>INDEX('Child Enrollment'!$C$2:$C$173,MATCH('BIR Data Entry'!B377,'Child Enrollment'!$B$2:$B$173,0))</f>
        <v>#N/A</v>
      </c>
      <c r="N376" s="1" t="e">
        <f>INDEX('Child Enrollment'!$D$2:$D$173,MATCH('BIR Data Entry'!B376,'Child Enrollment'!$B$2:$B$173,0))</f>
        <v>#N/A</v>
      </c>
      <c r="O376" s="1" t="e">
        <f>INDEX('Child Enrollment'!$E$2:$E$173,MATCH('BIR Data Entry'!B376,'Child Enrollment'!$B$2:$B$173,0))</f>
        <v>#N/A</v>
      </c>
      <c r="P376" s="1" t="e">
        <f>INDEX('Child Enrollment'!$F$2:$F$173,MATCH('BIR Data Entry'!B376,'Child Enrollment'!$B$2:$B$173,0))</f>
        <v>#N/A</v>
      </c>
      <c r="Q376" s="1" t="e">
        <f>INDEX('Child Enrollment'!$G$2:$G$173,MATCH('BIR Data Entry'!B376,'Child Enrollment'!$B$2:$B$173,0))</f>
        <v>#N/A</v>
      </c>
      <c r="R376" s="1" t="e">
        <f>INDEX('Child Enrollment'!$H$2:$H$173,MATCH('BIR Data Entry'!B376,'Child Enrollment'!$B$2:$B$173,0))</f>
        <v>#N/A</v>
      </c>
      <c r="S376" s="343" t="str">
        <f t="shared" si="15"/>
        <v/>
      </c>
      <c r="T376" s="169">
        <f>IF(J376='Do Not Use'!$L$15,1,0)</f>
        <v>0</v>
      </c>
      <c r="U376" s="169">
        <f>IF(K376='Do Not Use'!$M$14,1,0)</f>
        <v>0</v>
      </c>
      <c r="V376" s="169">
        <f t="shared" si="16"/>
        <v>0</v>
      </c>
      <c r="W376" s="169">
        <f>IF(K376='Do Not Use'!$M$10,1,0)</f>
        <v>0</v>
      </c>
      <c r="X376" s="169">
        <f>IF(K376='Do Not Use'!$M$11,1,0)</f>
        <v>0</v>
      </c>
      <c r="Y376" s="169">
        <f t="shared" si="17"/>
        <v>0</v>
      </c>
      <c r="Z376" s="169">
        <f>IF(K376='Do Not Use'!$M$5,1,0)</f>
        <v>0</v>
      </c>
    </row>
    <row r="377" spans="1:26" x14ac:dyDescent="0.25">
      <c r="A377" s="376"/>
      <c r="B377" s="377"/>
      <c r="C377" s="378"/>
      <c r="D377" s="434"/>
      <c r="E377" s="379"/>
      <c r="F377" s="377"/>
      <c r="G377" s="377"/>
      <c r="H377" s="377"/>
      <c r="I377" s="377"/>
      <c r="J377" s="377"/>
      <c r="K377" s="377"/>
      <c r="L377" s="377"/>
      <c r="M377" s="1" t="e">
        <f>INDEX('Child Enrollment'!$C$2:$C$173,MATCH('BIR Data Entry'!B378,'Child Enrollment'!$B$2:$B$173,0))</f>
        <v>#N/A</v>
      </c>
      <c r="N377" s="1" t="e">
        <f>INDEX('Child Enrollment'!$D$2:$D$173,MATCH('BIR Data Entry'!B377,'Child Enrollment'!$B$2:$B$173,0))</f>
        <v>#N/A</v>
      </c>
      <c r="O377" s="1" t="e">
        <f>INDEX('Child Enrollment'!$E$2:$E$173,MATCH('BIR Data Entry'!B377,'Child Enrollment'!$B$2:$B$173,0))</f>
        <v>#N/A</v>
      </c>
      <c r="P377" s="1" t="e">
        <f>INDEX('Child Enrollment'!$F$2:$F$173,MATCH('BIR Data Entry'!B377,'Child Enrollment'!$B$2:$B$173,0))</f>
        <v>#N/A</v>
      </c>
      <c r="Q377" s="1" t="e">
        <f>INDEX('Child Enrollment'!$G$2:$G$173,MATCH('BIR Data Entry'!B377,'Child Enrollment'!$B$2:$B$173,0))</f>
        <v>#N/A</v>
      </c>
      <c r="R377" s="1" t="e">
        <f>INDEX('Child Enrollment'!$H$2:$H$173,MATCH('BIR Data Entry'!B377,'Child Enrollment'!$B$2:$B$173,0))</f>
        <v>#N/A</v>
      </c>
      <c r="S377" s="343" t="str">
        <f t="shared" si="15"/>
        <v/>
      </c>
      <c r="T377" s="169">
        <f>IF(J377='Do Not Use'!$L$15,1,0)</f>
        <v>0</v>
      </c>
      <c r="U377" s="169">
        <f>IF(K377='Do Not Use'!$M$14,1,0)</f>
        <v>0</v>
      </c>
      <c r="V377" s="169">
        <f t="shared" si="16"/>
        <v>0</v>
      </c>
      <c r="W377" s="169">
        <f>IF(K377='Do Not Use'!$M$10,1,0)</f>
        <v>0</v>
      </c>
      <c r="X377" s="169">
        <f>IF(K377='Do Not Use'!$M$11,1,0)</f>
        <v>0</v>
      </c>
      <c r="Y377" s="169">
        <f t="shared" si="17"/>
        <v>0</v>
      </c>
      <c r="Z377" s="169">
        <f>IF(K377='Do Not Use'!$M$5,1,0)</f>
        <v>0</v>
      </c>
    </row>
    <row r="378" spans="1:26" x14ac:dyDescent="0.25">
      <c r="A378" s="376"/>
      <c r="B378" s="377"/>
      <c r="C378" s="378"/>
      <c r="D378" s="434"/>
      <c r="E378" s="379"/>
      <c r="F378" s="377"/>
      <c r="G378" s="377"/>
      <c r="H378" s="377"/>
      <c r="I378" s="377"/>
      <c r="J378" s="377"/>
      <c r="K378" s="377"/>
      <c r="L378" s="377"/>
      <c r="M378" s="1" t="e">
        <f>INDEX('Child Enrollment'!$C$2:$C$173,MATCH('BIR Data Entry'!B379,'Child Enrollment'!$B$2:$B$173,0))</f>
        <v>#N/A</v>
      </c>
      <c r="N378" s="1" t="e">
        <f>INDEX('Child Enrollment'!$D$2:$D$173,MATCH('BIR Data Entry'!B378,'Child Enrollment'!$B$2:$B$173,0))</f>
        <v>#N/A</v>
      </c>
      <c r="O378" s="1" t="e">
        <f>INDEX('Child Enrollment'!$E$2:$E$173,MATCH('BIR Data Entry'!B378,'Child Enrollment'!$B$2:$B$173,0))</f>
        <v>#N/A</v>
      </c>
      <c r="P378" s="1" t="e">
        <f>INDEX('Child Enrollment'!$F$2:$F$173,MATCH('BIR Data Entry'!B378,'Child Enrollment'!$B$2:$B$173,0))</f>
        <v>#N/A</v>
      </c>
      <c r="Q378" s="1" t="e">
        <f>INDEX('Child Enrollment'!$G$2:$G$173,MATCH('BIR Data Entry'!B378,'Child Enrollment'!$B$2:$B$173,0))</f>
        <v>#N/A</v>
      </c>
      <c r="R378" s="1" t="e">
        <f>INDEX('Child Enrollment'!$H$2:$H$173,MATCH('BIR Data Entry'!B378,'Child Enrollment'!$B$2:$B$173,0))</f>
        <v>#N/A</v>
      </c>
      <c r="S378" s="343" t="str">
        <f t="shared" si="15"/>
        <v/>
      </c>
      <c r="T378" s="169">
        <f>IF(J378='Do Not Use'!$L$15,1,0)</f>
        <v>0</v>
      </c>
      <c r="U378" s="169">
        <f>IF(K378='Do Not Use'!$M$14,1,0)</f>
        <v>0</v>
      </c>
      <c r="V378" s="169">
        <f t="shared" si="16"/>
        <v>0</v>
      </c>
      <c r="W378" s="169">
        <f>IF(K378='Do Not Use'!$M$10,1,0)</f>
        <v>0</v>
      </c>
      <c r="X378" s="169">
        <f>IF(K378='Do Not Use'!$M$11,1,0)</f>
        <v>0</v>
      </c>
      <c r="Y378" s="169">
        <f t="shared" si="17"/>
        <v>0</v>
      </c>
      <c r="Z378" s="169">
        <f>IF(K378='Do Not Use'!$M$5,1,0)</f>
        <v>0</v>
      </c>
    </row>
    <row r="379" spans="1:26" x14ac:dyDescent="0.25">
      <c r="A379" s="376"/>
      <c r="B379" s="377"/>
      <c r="C379" s="378"/>
      <c r="D379" s="434"/>
      <c r="E379" s="379"/>
      <c r="F379" s="377"/>
      <c r="G379" s="377"/>
      <c r="H379" s="377"/>
      <c r="I379" s="377"/>
      <c r="J379" s="377"/>
      <c r="K379" s="377"/>
      <c r="L379" s="377"/>
      <c r="M379" s="1" t="e">
        <f>INDEX('Child Enrollment'!$C$2:$C$173,MATCH('BIR Data Entry'!B380,'Child Enrollment'!$B$2:$B$173,0))</f>
        <v>#N/A</v>
      </c>
      <c r="N379" s="1" t="e">
        <f>INDEX('Child Enrollment'!$D$2:$D$173,MATCH('BIR Data Entry'!B379,'Child Enrollment'!$B$2:$B$173,0))</f>
        <v>#N/A</v>
      </c>
      <c r="O379" s="1" t="e">
        <f>INDEX('Child Enrollment'!$E$2:$E$173,MATCH('BIR Data Entry'!B379,'Child Enrollment'!$B$2:$B$173,0))</f>
        <v>#N/A</v>
      </c>
      <c r="P379" s="1" t="e">
        <f>INDEX('Child Enrollment'!$F$2:$F$173,MATCH('BIR Data Entry'!B379,'Child Enrollment'!$B$2:$B$173,0))</f>
        <v>#N/A</v>
      </c>
      <c r="Q379" s="1" t="e">
        <f>INDEX('Child Enrollment'!$G$2:$G$173,MATCH('BIR Data Entry'!B379,'Child Enrollment'!$B$2:$B$173,0))</f>
        <v>#N/A</v>
      </c>
      <c r="R379" s="1" t="e">
        <f>INDEX('Child Enrollment'!$H$2:$H$173,MATCH('BIR Data Entry'!B379,'Child Enrollment'!$B$2:$B$173,0))</f>
        <v>#N/A</v>
      </c>
      <c r="S379" s="343" t="str">
        <f t="shared" si="15"/>
        <v/>
      </c>
      <c r="T379" s="169">
        <f>IF(J379='Do Not Use'!$L$15,1,0)</f>
        <v>0</v>
      </c>
      <c r="U379" s="169">
        <f>IF(K379='Do Not Use'!$M$14,1,0)</f>
        <v>0</v>
      </c>
      <c r="V379" s="169">
        <f t="shared" si="16"/>
        <v>0</v>
      </c>
      <c r="W379" s="169">
        <f>IF(K379='Do Not Use'!$M$10,1,0)</f>
        <v>0</v>
      </c>
      <c r="X379" s="169">
        <f>IF(K379='Do Not Use'!$M$11,1,0)</f>
        <v>0</v>
      </c>
      <c r="Y379" s="169">
        <f t="shared" si="17"/>
        <v>0</v>
      </c>
      <c r="Z379" s="169">
        <f>IF(K379='Do Not Use'!$M$5,1,0)</f>
        <v>0</v>
      </c>
    </row>
    <row r="380" spans="1:26" x14ac:dyDescent="0.25">
      <c r="A380" s="376"/>
      <c r="B380" s="377"/>
      <c r="C380" s="378"/>
      <c r="D380" s="434"/>
      <c r="E380" s="379"/>
      <c r="F380" s="377"/>
      <c r="G380" s="377"/>
      <c r="H380" s="377"/>
      <c r="I380" s="377"/>
      <c r="J380" s="377"/>
      <c r="K380" s="377"/>
      <c r="L380" s="377"/>
      <c r="M380" s="1" t="e">
        <f>INDEX('Child Enrollment'!$C$2:$C$173,MATCH('BIR Data Entry'!B381,'Child Enrollment'!$B$2:$B$173,0))</f>
        <v>#N/A</v>
      </c>
      <c r="N380" s="1" t="e">
        <f>INDEX('Child Enrollment'!$D$2:$D$173,MATCH('BIR Data Entry'!B380,'Child Enrollment'!$B$2:$B$173,0))</f>
        <v>#N/A</v>
      </c>
      <c r="O380" s="1" t="e">
        <f>INDEX('Child Enrollment'!$E$2:$E$173,MATCH('BIR Data Entry'!B380,'Child Enrollment'!$B$2:$B$173,0))</f>
        <v>#N/A</v>
      </c>
      <c r="P380" s="1" t="e">
        <f>INDEX('Child Enrollment'!$F$2:$F$173,MATCH('BIR Data Entry'!B380,'Child Enrollment'!$B$2:$B$173,0))</f>
        <v>#N/A</v>
      </c>
      <c r="Q380" s="1" t="e">
        <f>INDEX('Child Enrollment'!$G$2:$G$173,MATCH('BIR Data Entry'!B380,'Child Enrollment'!$B$2:$B$173,0))</f>
        <v>#N/A</v>
      </c>
      <c r="R380" s="1" t="e">
        <f>INDEX('Child Enrollment'!$H$2:$H$173,MATCH('BIR Data Entry'!B380,'Child Enrollment'!$B$2:$B$173,0))</f>
        <v>#N/A</v>
      </c>
      <c r="S380" s="343" t="str">
        <f t="shared" si="15"/>
        <v/>
      </c>
      <c r="T380" s="169">
        <f>IF(J380='Do Not Use'!$L$15,1,0)</f>
        <v>0</v>
      </c>
      <c r="U380" s="169">
        <f>IF(K380='Do Not Use'!$M$14,1,0)</f>
        <v>0</v>
      </c>
      <c r="V380" s="169">
        <f t="shared" si="16"/>
        <v>0</v>
      </c>
      <c r="W380" s="169">
        <f>IF(K380='Do Not Use'!$M$10,1,0)</f>
        <v>0</v>
      </c>
      <c r="X380" s="169">
        <f>IF(K380='Do Not Use'!$M$11,1,0)</f>
        <v>0</v>
      </c>
      <c r="Y380" s="169">
        <f t="shared" si="17"/>
        <v>0</v>
      </c>
      <c r="Z380" s="169">
        <f>IF(K380='Do Not Use'!$M$5,1,0)</f>
        <v>0</v>
      </c>
    </row>
    <row r="381" spans="1:26" x14ac:dyDescent="0.25">
      <c r="A381" s="376"/>
      <c r="B381" s="377"/>
      <c r="C381" s="378"/>
      <c r="D381" s="434"/>
      <c r="E381" s="379"/>
      <c r="F381" s="377"/>
      <c r="G381" s="377"/>
      <c r="H381" s="377"/>
      <c r="I381" s="377"/>
      <c r="J381" s="377"/>
      <c r="K381" s="377"/>
      <c r="L381" s="377"/>
      <c r="M381" s="1" t="e">
        <f>INDEX('Child Enrollment'!$C$2:$C$173,MATCH('BIR Data Entry'!B382,'Child Enrollment'!$B$2:$B$173,0))</f>
        <v>#N/A</v>
      </c>
      <c r="N381" s="1" t="e">
        <f>INDEX('Child Enrollment'!$D$2:$D$173,MATCH('BIR Data Entry'!B381,'Child Enrollment'!$B$2:$B$173,0))</f>
        <v>#N/A</v>
      </c>
      <c r="O381" s="1" t="e">
        <f>INDEX('Child Enrollment'!$E$2:$E$173,MATCH('BIR Data Entry'!B381,'Child Enrollment'!$B$2:$B$173,0))</f>
        <v>#N/A</v>
      </c>
      <c r="P381" s="1" t="e">
        <f>INDEX('Child Enrollment'!$F$2:$F$173,MATCH('BIR Data Entry'!B381,'Child Enrollment'!$B$2:$B$173,0))</f>
        <v>#N/A</v>
      </c>
      <c r="Q381" s="1" t="e">
        <f>INDEX('Child Enrollment'!$G$2:$G$173,MATCH('BIR Data Entry'!B381,'Child Enrollment'!$B$2:$B$173,0))</f>
        <v>#N/A</v>
      </c>
      <c r="R381" s="1" t="e">
        <f>INDEX('Child Enrollment'!$H$2:$H$173,MATCH('BIR Data Entry'!B381,'Child Enrollment'!$B$2:$B$173,0))</f>
        <v>#N/A</v>
      </c>
      <c r="S381" s="343" t="str">
        <f t="shared" si="15"/>
        <v/>
      </c>
      <c r="T381" s="169">
        <f>IF(J381='Do Not Use'!$L$15,1,0)</f>
        <v>0</v>
      </c>
      <c r="U381" s="169">
        <f>IF(K381='Do Not Use'!$M$14,1,0)</f>
        <v>0</v>
      </c>
      <c r="V381" s="169">
        <f t="shared" si="16"/>
        <v>0</v>
      </c>
      <c r="W381" s="169">
        <f>IF(K381='Do Not Use'!$M$10,1,0)</f>
        <v>0</v>
      </c>
      <c r="X381" s="169">
        <f>IF(K381='Do Not Use'!$M$11,1,0)</f>
        <v>0</v>
      </c>
      <c r="Y381" s="169">
        <f t="shared" si="17"/>
        <v>0</v>
      </c>
      <c r="Z381" s="169">
        <f>IF(K381='Do Not Use'!$M$5,1,0)</f>
        <v>0</v>
      </c>
    </row>
    <row r="382" spans="1:26" x14ac:dyDescent="0.25">
      <c r="A382" s="376"/>
      <c r="B382" s="377"/>
      <c r="C382" s="378"/>
      <c r="D382" s="434"/>
      <c r="E382" s="379"/>
      <c r="F382" s="377"/>
      <c r="G382" s="377"/>
      <c r="H382" s="377"/>
      <c r="I382" s="377"/>
      <c r="J382" s="377"/>
      <c r="K382" s="377"/>
      <c r="L382" s="377"/>
      <c r="M382" s="1" t="e">
        <f>INDEX('Child Enrollment'!$C$2:$C$173,MATCH('BIR Data Entry'!B383,'Child Enrollment'!$B$2:$B$173,0))</f>
        <v>#N/A</v>
      </c>
      <c r="N382" s="1" t="e">
        <f>INDEX('Child Enrollment'!$D$2:$D$173,MATCH('BIR Data Entry'!B382,'Child Enrollment'!$B$2:$B$173,0))</f>
        <v>#N/A</v>
      </c>
      <c r="O382" s="1" t="e">
        <f>INDEX('Child Enrollment'!$E$2:$E$173,MATCH('BIR Data Entry'!B382,'Child Enrollment'!$B$2:$B$173,0))</f>
        <v>#N/A</v>
      </c>
      <c r="P382" s="1" t="e">
        <f>INDEX('Child Enrollment'!$F$2:$F$173,MATCH('BIR Data Entry'!B382,'Child Enrollment'!$B$2:$B$173,0))</f>
        <v>#N/A</v>
      </c>
      <c r="Q382" s="1" t="e">
        <f>INDEX('Child Enrollment'!$G$2:$G$173,MATCH('BIR Data Entry'!B382,'Child Enrollment'!$B$2:$B$173,0))</f>
        <v>#N/A</v>
      </c>
      <c r="R382" s="1" t="e">
        <f>INDEX('Child Enrollment'!$H$2:$H$173,MATCH('BIR Data Entry'!B382,'Child Enrollment'!$B$2:$B$173,0))</f>
        <v>#N/A</v>
      </c>
      <c r="S382" s="343" t="str">
        <f t="shared" si="15"/>
        <v/>
      </c>
      <c r="T382" s="169">
        <f>IF(J382='Do Not Use'!$L$15,1,0)</f>
        <v>0</v>
      </c>
      <c r="U382" s="169">
        <f>IF(K382='Do Not Use'!$M$14,1,0)</f>
        <v>0</v>
      </c>
      <c r="V382" s="169">
        <f t="shared" si="16"/>
        <v>0</v>
      </c>
      <c r="W382" s="169">
        <f>IF(K382='Do Not Use'!$M$10,1,0)</f>
        <v>0</v>
      </c>
      <c r="X382" s="169">
        <f>IF(K382='Do Not Use'!$M$11,1,0)</f>
        <v>0</v>
      </c>
      <c r="Y382" s="169">
        <f t="shared" si="17"/>
        <v>0</v>
      </c>
      <c r="Z382" s="169">
        <f>IF(K382='Do Not Use'!$M$5,1,0)</f>
        <v>0</v>
      </c>
    </row>
    <row r="383" spans="1:26" x14ac:dyDescent="0.25">
      <c r="A383" s="376"/>
      <c r="B383" s="377"/>
      <c r="C383" s="378"/>
      <c r="D383" s="434"/>
      <c r="E383" s="379"/>
      <c r="F383" s="377"/>
      <c r="G383" s="377"/>
      <c r="H383" s="377"/>
      <c r="I383" s="377"/>
      <c r="J383" s="377"/>
      <c r="K383" s="377"/>
      <c r="L383" s="377"/>
      <c r="M383" s="1" t="e">
        <f>INDEX('Child Enrollment'!$C$2:$C$173,MATCH('BIR Data Entry'!B384,'Child Enrollment'!$B$2:$B$173,0))</f>
        <v>#N/A</v>
      </c>
      <c r="N383" s="1" t="e">
        <f>INDEX('Child Enrollment'!$D$2:$D$173,MATCH('BIR Data Entry'!B383,'Child Enrollment'!$B$2:$B$173,0))</f>
        <v>#N/A</v>
      </c>
      <c r="O383" s="1" t="e">
        <f>INDEX('Child Enrollment'!$E$2:$E$173,MATCH('BIR Data Entry'!B383,'Child Enrollment'!$B$2:$B$173,0))</f>
        <v>#N/A</v>
      </c>
      <c r="P383" s="1" t="e">
        <f>INDEX('Child Enrollment'!$F$2:$F$173,MATCH('BIR Data Entry'!B383,'Child Enrollment'!$B$2:$B$173,0))</f>
        <v>#N/A</v>
      </c>
      <c r="Q383" s="1" t="e">
        <f>INDEX('Child Enrollment'!$G$2:$G$173,MATCH('BIR Data Entry'!B383,'Child Enrollment'!$B$2:$B$173,0))</f>
        <v>#N/A</v>
      </c>
      <c r="R383" s="1" t="e">
        <f>INDEX('Child Enrollment'!$H$2:$H$173,MATCH('BIR Data Entry'!B383,'Child Enrollment'!$B$2:$B$173,0))</f>
        <v>#N/A</v>
      </c>
      <c r="S383" s="343" t="str">
        <f t="shared" si="15"/>
        <v/>
      </c>
      <c r="T383" s="169">
        <f>IF(J383='Do Not Use'!$L$15,1,0)</f>
        <v>0</v>
      </c>
      <c r="U383" s="169">
        <f>IF(K383='Do Not Use'!$M$14,1,0)</f>
        <v>0</v>
      </c>
      <c r="V383" s="169">
        <f t="shared" si="16"/>
        <v>0</v>
      </c>
      <c r="W383" s="169">
        <f>IF(K383='Do Not Use'!$M$10,1,0)</f>
        <v>0</v>
      </c>
      <c r="X383" s="169">
        <f>IF(K383='Do Not Use'!$M$11,1,0)</f>
        <v>0</v>
      </c>
      <c r="Y383" s="169">
        <f t="shared" si="17"/>
        <v>0</v>
      </c>
      <c r="Z383" s="169">
        <f>IF(K383='Do Not Use'!$M$5,1,0)</f>
        <v>0</v>
      </c>
    </row>
    <row r="384" spans="1:26" x14ac:dyDescent="0.25">
      <c r="A384" s="376"/>
      <c r="B384" s="377"/>
      <c r="C384" s="378"/>
      <c r="D384" s="434"/>
      <c r="E384" s="379"/>
      <c r="F384" s="377"/>
      <c r="G384" s="377"/>
      <c r="H384" s="377"/>
      <c r="I384" s="377"/>
      <c r="J384" s="377"/>
      <c r="K384" s="377"/>
      <c r="L384" s="377"/>
      <c r="M384" s="1" t="e">
        <f>INDEX('Child Enrollment'!$C$2:$C$173,MATCH('BIR Data Entry'!B385,'Child Enrollment'!$B$2:$B$173,0))</f>
        <v>#N/A</v>
      </c>
      <c r="N384" s="1" t="e">
        <f>INDEX('Child Enrollment'!$D$2:$D$173,MATCH('BIR Data Entry'!B384,'Child Enrollment'!$B$2:$B$173,0))</f>
        <v>#N/A</v>
      </c>
      <c r="O384" s="1" t="e">
        <f>INDEX('Child Enrollment'!$E$2:$E$173,MATCH('BIR Data Entry'!B384,'Child Enrollment'!$B$2:$B$173,0))</f>
        <v>#N/A</v>
      </c>
      <c r="P384" s="1" t="e">
        <f>INDEX('Child Enrollment'!$F$2:$F$173,MATCH('BIR Data Entry'!B384,'Child Enrollment'!$B$2:$B$173,0))</f>
        <v>#N/A</v>
      </c>
      <c r="Q384" s="1" t="e">
        <f>INDEX('Child Enrollment'!$G$2:$G$173,MATCH('BIR Data Entry'!B384,'Child Enrollment'!$B$2:$B$173,0))</f>
        <v>#N/A</v>
      </c>
      <c r="R384" s="1" t="e">
        <f>INDEX('Child Enrollment'!$H$2:$H$173,MATCH('BIR Data Entry'!B384,'Child Enrollment'!$B$2:$B$173,0))</f>
        <v>#N/A</v>
      </c>
      <c r="S384" s="343" t="str">
        <f t="shared" si="15"/>
        <v/>
      </c>
      <c r="T384" s="169">
        <f>IF(J384='Do Not Use'!$L$15,1,0)</f>
        <v>0</v>
      </c>
      <c r="U384" s="169">
        <f>IF(K384='Do Not Use'!$M$14,1,0)</f>
        <v>0</v>
      </c>
      <c r="V384" s="169">
        <f t="shared" si="16"/>
        <v>0</v>
      </c>
      <c r="W384" s="169">
        <f>IF(K384='Do Not Use'!$M$10,1,0)</f>
        <v>0</v>
      </c>
      <c r="X384" s="169">
        <f>IF(K384='Do Not Use'!$M$11,1,0)</f>
        <v>0</v>
      </c>
      <c r="Y384" s="169">
        <f t="shared" si="17"/>
        <v>0</v>
      </c>
      <c r="Z384" s="169">
        <f>IF(K384='Do Not Use'!$M$5,1,0)</f>
        <v>0</v>
      </c>
    </row>
    <row r="385" spans="1:26" x14ac:dyDescent="0.25">
      <c r="A385" s="376"/>
      <c r="B385" s="377"/>
      <c r="C385" s="378"/>
      <c r="D385" s="434"/>
      <c r="E385" s="379"/>
      <c r="F385" s="377"/>
      <c r="G385" s="377"/>
      <c r="H385" s="377"/>
      <c r="I385" s="377"/>
      <c r="J385" s="377"/>
      <c r="K385" s="377"/>
      <c r="L385" s="377"/>
      <c r="M385" s="1" t="e">
        <f>INDEX('Child Enrollment'!$C$2:$C$173,MATCH('BIR Data Entry'!B386,'Child Enrollment'!$B$2:$B$173,0))</f>
        <v>#N/A</v>
      </c>
      <c r="N385" s="1" t="e">
        <f>INDEX('Child Enrollment'!$D$2:$D$173,MATCH('BIR Data Entry'!B385,'Child Enrollment'!$B$2:$B$173,0))</f>
        <v>#N/A</v>
      </c>
      <c r="O385" s="1" t="e">
        <f>INDEX('Child Enrollment'!$E$2:$E$173,MATCH('BIR Data Entry'!B385,'Child Enrollment'!$B$2:$B$173,0))</f>
        <v>#N/A</v>
      </c>
      <c r="P385" s="1" t="e">
        <f>INDEX('Child Enrollment'!$F$2:$F$173,MATCH('BIR Data Entry'!B385,'Child Enrollment'!$B$2:$B$173,0))</f>
        <v>#N/A</v>
      </c>
      <c r="Q385" s="1" t="e">
        <f>INDEX('Child Enrollment'!$G$2:$G$173,MATCH('BIR Data Entry'!B385,'Child Enrollment'!$B$2:$B$173,0))</f>
        <v>#N/A</v>
      </c>
      <c r="R385" s="1" t="e">
        <f>INDEX('Child Enrollment'!$H$2:$H$173,MATCH('BIR Data Entry'!B385,'Child Enrollment'!$B$2:$B$173,0))</f>
        <v>#N/A</v>
      </c>
      <c r="S385" s="343" t="str">
        <f t="shared" si="15"/>
        <v/>
      </c>
      <c r="T385" s="169">
        <f>IF(J385='Do Not Use'!$L$15,1,0)</f>
        <v>0</v>
      </c>
      <c r="U385" s="169">
        <f>IF(K385='Do Not Use'!$M$14,1,0)</f>
        <v>0</v>
      </c>
      <c r="V385" s="169">
        <f t="shared" si="16"/>
        <v>0</v>
      </c>
      <c r="W385" s="169">
        <f>IF(K385='Do Not Use'!$M$10,1,0)</f>
        <v>0</v>
      </c>
      <c r="X385" s="169">
        <f>IF(K385='Do Not Use'!$M$11,1,0)</f>
        <v>0</v>
      </c>
      <c r="Y385" s="169">
        <f t="shared" si="17"/>
        <v>0</v>
      </c>
      <c r="Z385" s="169">
        <f>IF(K385='Do Not Use'!$M$5,1,0)</f>
        <v>0</v>
      </c>
    </row>
    <row r="386" spans="1:26" x14ac:dyDescent="0.25">
      <c r="A386" s="376"/>
      <c r="B386" s="377"/>
      <c r="C386" s="378"/>
      <c r="D386" s="434"/>
      <c r="E386" s="379"/>
      <c r="F386" s="377"/>
      <c r="G386" s="377"/>
      <c r="H386" s="377"/>
      <c r="I386" s="377"/>
      <c r="J386" s="377"/>
      <c r="K386" s="377"/>
      <c r="L386" s="377"/>
      <c r="M386" s="1" t="e">
        <f>INDEX('Child Enrollment'!$C$2:$C$173,MATCH('BIR Data Entry'!B387,'Child Enrollment'!$B$2:$B$173,0))</f>
        <v>#N/A</v>
      </c>
      <c r="N386" s="1" t="e">
        <f>INDEX('Child Enrollment'!$D$2:$D$173,MATCH('BIR Data Entry'!B386,'Child Enrollment'!$B$2:$B$173,0))</f>
        <v>#N/A</v>
      </c>
      <c r="O386" s="1" t="e">
        <f>INDEX('Child Enrollment'!$E$2:$E$173,MATCH('BIR Data Entry'!B386,'Child Enrollment'!$B$2:$B$173,0))</f>
        <v>#N/A</v>
      </c>
      <c r="P386" s="1" t="e">
        <f>INDEX('Child Enrollment'!$F$2:$F$173,MATCH('BIR Data Entry'!B386,'Child Enrollment'!$B$2:$B$173,0))</f>
        <v>#N/A</v>
      </c>
      <c r="Q386" s="1" t="e">
        <f>INDEX('Child Enrollment'!$G$2:$G$173,MATCH('BIR Data Entry'!B386,'Child Enrollment'!$B$2:$B$173,0))</f>
        <v>#N/A</v>
      </c>
      <c r="R386" s="1" t="e">
        <f>INDEX('Child Enrollment'!$H$2:$H$173,MATCH('BIR Data Entry'!B386,'Child Enrollment'!$B$2:$B$173,0))</f>
        <v>#N/A</v>
      </c>
      <c r="S386" s="343" t="str">
        <f t="shared" si="15"/>
        <v/>
      </c>
      <c r="T386" s="169">
        <f>IF(J386='Do Not Use'!$L$15,1,0)</f>
        <v>0</v>
      </c>
      <c r="U386" s="169">
        <f>IF(K386='Do Not Use'!$M$14,1,0)</f>
        <v>0</v>
      </c>
      <c r="V386" s="169">
        <f t="shared" si="16"/>
        <v>0</v>
      </c>
      <c r="W386" s="169">
        <f>IF(K386='Do Not Use'!$M$10,1,0)</f>
        <v>0</v>
      </c>
      <c r="X386" s="169">
        <f>IF(K386='Do Not Use'!$M$11,1,0)</f>
        <v>0</v>
      </c>
      <c r="Y386" s="169">
        <f t="shared" si="17"/>
        <v>0</v>
      </c>
      <c r="Z386" s="169">
        <f>IF(K386='Do Not Use'!$M$5,1,0)</f>
        <v>0</v>
      </c>
    </row>
    <row r="387" spans="1:26" x14ac:dyDescent="0.25">
      <c r="A387" s="376"/>
      <c r="B387" s="377"/>
      <c r="C387" s="378"/>
      <c r="D387" s="434"/>
      <c r="E387" s="379"/>
      <c r="F387" s="377"/>
      <c r="G387" s="377"/>
      <c r="H387" s="377"/>
      <c r="I387" s="377"/>
      <c r="J387" s="377"/>
      <c r="K387" s="377"/>
      <c r="L387" s="377"/>
      <c r="M387" s="1" t="e">
        <f>INDEX('Child Enrollment'!$C$2:$C$173,MATCH('BIR Data Entry'!B388,'Child Enrollment'!$B$2:$B$173,0))</f>
        <v>#N/A</v>
      </c>
      <c r="N387" s="1" t="e">
        <f>INDEX('Child Enrollment'!$D$2:$D$173,MATCH('BIR Data Entry'!B387,'Child Enrollment'!$B$2:$B$173,0))</f>
        <v>#N/A</v>
      </c>
      <c r="O387" s="1" t="e">
        <f>INDEX('Child Enrollment'!$E$2:$E$173,MATCH('BIR Data Entry'!B387,'Child Enrollment'!$B$2:$B$173,0))</f>
        <v>#N/A</v>
      </c>
      <c r="P387" s="1" t="e">
        <f>INDEX('Child Enrollment'!$F$2:$F$173,MATCH('BIR Data Entry'!B387,'Child Enrollment'!$B$2:$B$173,0))</f>
        <v>#N/A</v>
      </c>
      <c r="Q387" s="1" t="e">
        <f>INDEX('Child Enrollment'!$G$2:$G$173,MATCH('BIR Data Entry'!B387,'Child Enrollment'!$B$2:$B$173,0))</f>
        <v>#N/A</v>
      </c>
      <c r="R387" s="1" t="e">
        <f>INDEX('Child Enrollment'!$H$2:$H$173,MATCH('BIR Data Entry'!B387,'Child Enrollment'!$B$2:$B$173,0))</f>
        <v>#N/A</v>
      </c>
      <c r="S387" s="343" t="str">
        <f t="shared" ref="S387:S450" si="18">IF(E387&gt;0,MROUND(E387,"0:30"),"")</f>
        <v/>
      </c>
      <c r="T387" s="169">
        <f>IF(J387='Do Not Use'!$L$15,1,0)</f>
        <v>0</v>
      </c>
      <c r="U387" s="169">
        <f>IF(K387='Do Not Use'!$M$14,1,0)</f>
        <v>0</v>
      </c>
      <c r="V387" s="169">
        <f t="shared" ref="V387:V450" si="19">SUM(T387:U387)</f>
        <v>0</v>
      </c>
      <c r="W387" s="169">
        <f>IF(K387='Do Not Use'!$M$10,1,0)</f>
        <v>0</v>
      </c>
      <c r="X387" s="169">
        <f>IF(K387='Do Not Use'!$M$11,1,0)</f>
        <v>0</v>
      </c>
      <c r="Y387" s="169">
        <f t="shared" ref="Y387:Y450" si="20">SUM(W387:X387)</f>
        <v>0</v>
      </c>
      <c r="Z387" s="169">
        <f>IF(K387='Do Not Use'!$M$5,1,0)</f>
        <v>0</v>
      </c>
    </row>
    <row r="388" spans="1:26" x14ac:dyDescent="0.25">
      <c r="A388" s="376"/>
      <c r="B388" s="377"/>
      <c r="C388" s="378"/>
      <c r="D388" s="434"/>
      <c r="E388" s="379"/>
      <c r="F388" s="377"/>
      <c r="G388" s="377"/>
      <c r="H388" s="377"/>
      <c r="I388" s="377"/>
      <c r="J388" s="377"/>
      <c r="K388" s="377"/>
      <c r="L388" s="377"/>
      <c r="M388" s="1" t="e">
        <f>INDEX('Child Enrollment'!$C$2:$C$173,MATCH('BIR Data Entry'!B389,'Child Enrollment'!$B$2:$B$173,0))</f>
        <v>#N/A</v>
      </c>
      <c r="N388" s="1" t="e">
        <f>INDEX('Child Enrollment'!$D$2:$D$173,MATCH('BIR Data Entry'!B388,'Child Enrollment'!$B$2:$B$173,0))</f>
        <v>#N/A</v>
      </c>
      <c r="O388" s="1" t="e">
        <f>INDEX('Child Enrollment'!$E$2:$E$173,MATCH('BIR Data Entry'!B388,'Child Enrollment'!$B$2:$B$173,0))</f>
        <v>#N/A</v>
      </c>
      <c r="P388" s="1" t="e">
        <f>INDEX('Child Enrollment'!$F$2:$F$173,MATCH('BIR Data Entry'!B388,'Child Enrollment'!$B$2:$B$173,0))</f>
        <v>#N/A</v>
      </c>
      <c r="Q388" s="1" t="e">
        <f>INDEX('Child Enrollment'!$G$2:$G$173,MATCH('BIR Data Entry'!B388,'Child Enrollment'!$B$2:$B$173,0))</f>
        <v>#N/A</v>
      </c>
      <c r="R388" s="1" t="e">
        <f>INDEX('Child Enrollment'!$H$2:$H$173,MATCH('BIR Data Entry'!B388,'Child Enrollment'!$B$2:$B$173,0))</f>
        <v>#N/A</v>
      </c>
      <c r="S388" s="343" t="str">
        <f t="shared" si="18"/>
        <v/>
      </c>
      <c r="T388" s="169">
        <f>IF(J388='Do Not Use'!$L$15,1,0)</f>
        <v>0</v>
      </c>
      <c r="U388" s="169">
        <f>IF(K388='Do Not Use'!$M$14,1,0)</f>
        <v>0</v>
      </c>
      <c r="V388" s="169">
        <f t="shared" si="19"/>
        <v>0</v>
      </c>
      <c r="W388" s="169">
        <f>IF(K388='Do Not Use'!$M$10,1,0)</f>
        <v>0</v>
      </c>
      <c r="X388" s="169">
        <f>IF(K388='Do Not Use'!$M$11,1,0)</f>
        <v>0</v>
      </c>
      <c r="Y388" s="169">
        <f t="shared" si="20"/>
        <v>0</v>
      </c>
      <c r="Z388" s="169">
        <f>IF(K388='Do Not Use'!$M$5,1,0)</f>
        <v>0</v>
      </c>
    </row>
    <row r="389" spans="1:26" x14ac:dyDescent="0.25">
      <c r="A389" s="376"/>
      <c r="B389" s="377"/>
      <c r="C389" s="378"/>
      <c r="D389" s="434"/>
      <c r="E389" s="379"/>
      <c r="F389" s="377"/>
      <c r="G389" s="377"/>
      <c r="H389" s="377"/>
      <c r="I389" s="377"/>
      <c r="J389" s="377"/>
      <c r="K389" s="377"/>
      <c r="L389" s="377"/>
      <c r="M389" s="1" t="e">
        <f>INDEX('Child Enrollment'!$C$2:$C$173,MATCH('BIR Data Entry'!B390,'Child Enrollment'!$B$2:$B$173,0))</f>
        <v>#N/A</v>
      </c>
      <c r="N389" s="1" t="e">
        <f>INDEX('Child Enrollment'!$D$2:$D$173,MATCH('BIR Data Entry'!B389,'Child Enrollment'!$B$2:$B$173,0))</f>
        <v>#N/A</v>
      </c>
      <c r="O389" s="1" t="e">
        <f>INDEX('Child Enrollment'!$E$2:$E$173,MATCH('BIR Data Entry'!B389,'Child Enrollment'!$B$2:$B$173,0))</f>
        <v>#N/A</v>
      </c>
      <c r="P389" s="1" t="e">
        <f>INDEX('Child Enrollment'!$F$2:$F$173,MATCH('BIR Data Entry'!B389,'Child Enrollment'!$B$2:$B$173,0))</f>
        <v>#N/A</v>
      </c>
      <c r="Q389" s="1" t="e">
        <f>INDEX('Child Enrollment'!$G$2:$G$173,MATCH('BIR Data Entry'!B389,'Child Enrollment'!$B$2:$B$173,0))</f>
        <v>#N/A</v>
      </c>
      <c r="R389" s="1" t="e">
        <f>INDEX('Child Enrollment'!$H$2:$H$173,MATCH('BIR Data Entry'!B389,'Child Enrollment'!$B$2:$B$173,0))</f>
        <v>#N/A</v>
      </c>
      <c r="S389" s="343" t="str">
        <f t="shared" si="18"/>
        <v/>
      </c>
      <c r="T389" s="169">
        <f>IF(J389='Do Not Use'!$L$15,1,0)</f>
        <v>0</v>
      </c>
      <c r="U389" s="169">
        <f>IF(K389='Do Not Use'!$M$14,1,0)</f>
        <v>0</v>
      </c>
      <c r="V389" s="169">
        <f t="shared" si="19"/>
        <v>0</v>
      </c>
      <c r="W389" s="169">
        <f>IF(K389='Do Not Use'!$M$10,1,0)</f>
        <v>0</v>
      </c>
      <c r="X389" s="169">
        <f>IF(K389='Do Not Use'!$M$11,1,0)</f>
        <v>0</v>
      </c>
      <c r="Y389" s="169">
        <f t="shared" si="20"/>
        <v>0</v>
      </c>
      <c r="Z389" s="169">
        <f>IF(K389='Do Not Use'!$M$5,1,0)</f>
        <v>0</v>
      </c>
    </row>
    <row r="390" spans="1:26" x14ac:dyDescent="0.25">
      <c r="A390" s="376"/>
      <c r="B390" s="377"/>
      <c r="C390" s="378"/>
      <c r="D390" s="434"/>
      <c r="E390" s="379"/>
      <c r="F390" s="377"/>
      <c r="G390" s="377"/>
      <c r="H390" s="377"/>
      <c r="I390" s="377"/>
      <c r="J390" s="377"/>
      <c r="K390" s="377"/>
      <c r="L390" s="377"/>
      <c r="M390" s="1" t="e">
        <f>INDEX('Child Enrollment'!$C$2:$C$173,MATCH('BIR Data Entry'!B391,'Child Enrollment'!$B$2:$B$173,0))</f>
        <v>#N/A</v>
      </c>
      <c r="N390" s="1" t="e">
        <f>INDEX('Child Enrollment'!$D$2:$D$173,MATCH('BIR Data Entry'!B390,'Child Enrollment'!$B$2:$B$173,0))</f>
        <v>#N/A</v>
      </c>
      <c r="O390" s="1" t="e">
        <f>INDEX('Child Enrollment'!$E$2:$E$173,MATCH('BIR Data Entry'!B390,'Child Enrollment'!$B$2:$B$173,0))</f>
        <v>#N/A</v>
      </c>
      <c r="P390" s="1" t="e">
        <f>INDEX('Child Enrollment'!$F$2:$F$173,MATCH('BIR Data Entry'!B390,'Child Enrollment'!$B$2:$B$173,0))</f>
        <v>#N/A</v>
      </c>
      <c r="Q390" s="1" t="e">
        <f>INDEX('Child Enrollment'!$G$2:$G$173,MATCH('BIR Data Entry'!B390,'Child Enrollment'!$B$2:$B$173,0))</f>
        <v>#N/A</v>
      </c>
      <c r="R390" s="1" t="e">
        <f>INDEX('Child Enrollment'!$H$2:$H$173,MATCH('BIR Data Entry'!B390,'Child Enrollment'!$B$2:$B$173,0))</f>
        <v>#N/A</v>
      </c>
      <c r="S390" s="343" t="str">
        <f t="shared" si="18"/>
        <v/>
      </c>
      <c r="T390" s="169">
        <f>IF(J390='Do Not Use'!$L$15,1,0)</f>
        <v>0</v>
      </c>
      <c r="U390" s="169">
        <f>IF(K390='Do Not Use'!$M$14,1,0)</f>
        <v>0</v>
      </c>
      <c r="V390" s="169">
        <f t="shared" si="19"/>
        <v>0</v>
      </c>
      <c r="W390" s="169">
        <f>IF(K390='Do Not Use'!$M$10,1,0)</f>
        <v>0</v>
      </c>
      <c r="X390" s="169">
        <f>IF(K390='Do Not Use'!$M$11,1,0)</f>
        <v>0</v>
      </c>
      <c r="Y390" s="169">
        <f t="shared" si="20"/>
        <v>0</v>
      </c>
      <c r="Z390" s="169">
        <f>IF(K390='Do Not Use'!$M$5,1,0)</f>
        <v>0</v>
      </c>
    </row>
    <row r="391" spans="1:26" x14ac:dyDescent="0.25">
      <c r="A391" s="376"/>
      <c r="B391" s="377"/>
      <c r="C391" s="378"/>
      <c r="D391" s="434"/>
      <c r="E391" s="379"/>
      <c r="F391" s="377"/>
      <c r="G391" s="377"/>
      <c r="H391" s="377"/>
      <c r="I391" s="377"/>
      <c r="J391" s="377"/>
      <c r="K391" s="377"/>
      <c r="L391" s="377"/>
      <c r="M391" s="1" t="e">
        <f>INDEX('Child Enrollment'!$C$2:$C$173,MATCH('BIR Data Entry'!B392,'Child Enrollment'!$B$2:$B$173,0))</f>
        <v>#N/A</v>
      </c>
      <c r="N391" s="1" t="e">
        <f>INDEX('Child Enrollment'!$D$2:$D$173,MATCH('BIR Data Entry'!B391,'Child Enrollment'!$B$2:$B$173,0))</f>
        <v>#N/A</v>
      </c>
      <c r="O391" s="1" t="e">
        <f>INDEX('Child Enrollment'!$E$2:$E$173,MATCH('BIR Data Entry'!B391,'Child Enrollment'!$B$2:$B$173,0))</f>
        <v>#N/A</v>
      </c>
      <c r="P391" s="1" t="e">
        <f>INDEX('Child Enrollment'!$F$2:$F$173,MATCH('BIR Data Entry'!B391,'Child Enrollment'!$B$2:$B$173,0))</f>
        <v>#N/A</v>
      </c>
      <c r="Q391" s="1" t="e">
        <f>INDEX('Child Enrollment'!$G$2:$G$173,MATCH('BIR Data Entry'!B391,'Child Enrollment'!$B$2:$B$173,0))</f>
        <v>#N/A</v>
      </c>
      <c r="R391" s="1" t="e">
        <f>INDEX('Child Enrollment'!$H$2:$H$173,MATCH('BIR Data Entry'!B391,'Child Enrollment'!$B$2:$B$173,0))</f>
        <v>#N/A</v>
      </c>
      <c r="S391" s="343" t="str">
        <f t="shared" si="18"/>
        <v/>
      </c>
      <c r="T391" s="169">
        <f>IF(J391='Do Not Use'!$L$15,1,0)</f>
        <v>0</v>
      </c>
      <c r="U391" s="169">
        <f>IF(K391='Do Not Use'!$M$14,1,0)</f>
        <v>0</v>
      </c>
      <c r="V391" s="169">
        <f t="shared" si="19"/>
        <v>0</v>
      </c>
      <c r="W391" s="169">
        <f>IF(K391='Do Not Use'!$M$10,1,0)</f>
        <v>0</v>
      </c>
      <c r="X391" s="169">
        <f>IF(K391='Do Not Use'!$M$11,1,0)</f>
        <v>0</v>
      </c>
      <c r="Y391" s="169">
        <f t="shared" si="20"/>
        <v>0</v>
      </c>
      <c r="Z391" s="169">
        <f>IF(K391='Do Not Use'!$M$5,1,0)</f>
        <v>0</v>
      </c>
    </row>
    <row r="392" spans="1:26" x14ac:dyDescent="0.25">
      <c r="A392" s="376"/>
      <c r="B392" s="377"/>
      <c r="C392" s="378"/>
      <c r="D392" s="434"/>
      <c r="E392" s="379"/>
      <c r="F392" s="377"/>
      <c r="G392" s="377"/>
      <c r="H392" s="377"/>
      <c r="I392" s="377"/>
      <c r="J392" s="377"/>
      <c r="K392" s="377"/>
      <c r="L392" s="377"/>
      <c r="M392" s="1" t="e">
        <f>INDEX('Child Enrollment'!$C$2:$C$173,MATCH('BIR Data Entry'!B393,'Child Enrollment'!$B$2:$B$173,0))</f>
        <v>#N/A</v>
      </c>
      <c r="N392" s="1" t="e">
        <f>INDEX('Child Enrollment'!$D$2:$D$173,MATCH('BIR Data Entry'!B392,'Child Enrollment'!$B$2:$B$173,0))</f>
        <v>#N/A</v>
      </c>
      <c r="O392" s="1" t="e">
        <f>INDEX('Child Enrollment'!$E$2:$E$173,MATCH('BIR Data Entry'!B392,'Child Enrollment'!$B$2:$B$173,0))</f>
        <v>#N/A</v>
      </c>
      <c r="P392" s="1" t="e">
        <f>INDEX('Child Enrollment'!$F$2:$F$173,MATCH('BIR Data Entry'!B392,'Child Enrollment'!$B$2:$B$173,0))</f>
        <v>#N/A</v>
      </c>
      <c r="Q392" s="1" t="e">
        <f>INDEX('Child Enrollment'!$G$2:$G$173,MATCH('BIR Data Entry'!B392,'Child Enrollment'!$B$2:$B$173,0))</f>
        <v>#N/A</v>
      </c>
      <c r="R392" s="1" t="e">
        <f>INDEX('Child Enrollment'!$H$2:$H$173,MATCH('BIR Data Entry'!B392,'Child Enrollment'!$B$2:$B$173,0))</f>
        <v>#N/A</v>
      </c>
      <c r="S392" s="343" t="str">
        <f t="shared" si="18"/>
        <v/>
      </c>
      <c r="T392" s="169">
        <f>IF(J392='Do Not Use'!$L$15,1,0)</f>
        <v>0</v>
      </c>
      <c r="U392" s="169">
        <f>IF(K392='Do Not Use'!$M$14,1,0)</f>
        <v>0</v>
      </c>
      <c r="V392" s="169">
        <f t="shared" si="19"/>
        <v>0</v>
      </c>
      <c r="W392" s="169">
        <f>IF(K392='Do Not Use'!$M$10,1,0)</f>
        <v>0</v>
      </c>
      <c r="X392" s="169">
        <f>IF(K392='Do Not Use'!$M$11,1,0)</f>
        <v>0</v>
      </c>
      <c r="Y392" s="169">
        <f t="shared" si="20"/>
        <v>0</v>
      </c>
      <c r="Z392" s="169">
        <f>IF(K392='Do Not Use'!$M$5,1,0)</f>
        <v>0</v>
      </c>
    </row>
    <row r="393" spans="1:26" x14ac:dyDescent="0.25">
      <c r="A393" s="376"/>
      <c r="B393" s="377"/>
      <c r="C393" s="378"/>
      <c r="D393" s="434"/>
      <c r="E393" s="379"/>
      <c r="F393" s="377"/>
      <c r="G393" s="377"/>
      <c r="H393" s="377"/>
      <c r="I393" s="377"/>
      <c r="J393" s="377"/>
      <c r="K393" s="377"/>
      <c r="L393" s="377"/>
      <c r="M393" s="1" t="e">
        <f>INDEX('Child Enrollment'!$C$2:$C$173,MATCH('BIR Data Entry'!B394,'Child Enrollment'!$B$2:$B$173,0))</f>
        <v>#N/A</v>
      </c>
      <c r="N393" s="1" t="e">
        <f>INDEX('Child Enrollment'!$D$2:$D$173,MATCH('BIR Data Entry'!B393,'Child Enrollment'!$B$2:$B$173,0))</f>
        <v>#N/A</v>
      </c>
      <c r="O393" s="1" t="e">
        <f>INDEX('Child Enrollment'!$E$2:$E$173,MATCH('BIR Data Entry'!B393,'Child Enrollment'!$B$2:$B$173,0))</f>
        <v>#N/A</v>
      </c>
      <c r="P393" s="1" t="e">
        <f>INDEX('Child Enrollment'!$F$2:$F$173,MATCH('BIR Data Entry'!B393,'Child Enrollment'!$B$2:$B$173,0))</f>
        <v>#N/A</v>
      </c>
      <c r="Q393" s="1" t="e">
        <f>INDEX('Child Enrollment'!$G$2:$G$173,MATCH('BIR Data Entry'!B393,'Child Enrollment'!$B$2:$B$173,0))</f>
        <v>#N/A</v>
      </c>
      <c r="R393" s="1" t="e">
        <f>INDEX('Child Enrollment'!$H$2:$H$173,MATCH('BIR Data Entry'!B393,'Child Enrollment'!$B$2:$B$173,0))</f>
        <v>#N/A</v>
      </c>
      <c r="S393" s="343" t="str">
        <f t="shared" si="18"/>
        <v/>
      </c>
      <c r="T393" s="169">
        <f>IF(J393='Do Not Use'!$L$15,1,0)</f>
        <v>0</v>
      </c>
      <c r="U393" s="169">
        <f>IF(K393='Do Not Use'!$M$14,1,0)</f>
        <v>0</v>
      </c>
      <c r="V393" s="169">
        <f t="shared" si="19"/>
        <v>0</v>
      </c>
      <c r="W393" s="169">
        <f>IF(K393='Do Not Use'!$M$10,1,0)</f>
        <v>0</v>
      </c>
      <c r="X393" s="169">
        <f>IF(K393='Do Not Use'!$M$11,1,0)</f>
        <v>0</v>
      </c>
      <c r="Y393" s="169">
        <f t="shared" si="20"/>
        <v>0</v>
      </c>
      <c r="Z393" s="169">
        <f>IF(K393='Do Not Use'!$M$5,1,0)</f>
        <v>0</v>
      </c>
    </row>
    <row r="394" spans="1:26" x14ac:dyDescent="0.25">
      <c r="A394" s="376"/>
      <c r="B394" s="377"/>
      <c r="C394" s="378"/>
      <c r="D394" s="434"/>
      <c r="E394" s="379"/>
      <c r="F394" s="377"/>
      <c r="G394" s="377"/>
      <c r="H394" s="377"/>
      <c r="I394" s="377"/>
      <c r="J394" s="377"/>
      <c r="K394" s="377"/>
      <c r="L394" s="377"/>
      <c r="M394" s="1" t="e">
        <f>INDEX('Child Enrollment'!$C$2:$C$173,MATCH('BIR Data Entry'!B395,'Child Enrollment'!$B$2:$B$173,0))</f>
        <v>#N/A</v>
      </c>
      <c r="N394" s="1" t="e">
        <f>INDEX('Child Enrollment'!$D$2:$D$173,MATCH('BIR Data Entry'!B394,'Child Enrollment'!$B$2:$B$173,0))</f>
        <v>#N/A</v>
      </c>
      <c r="O394" s="1" t="e">
        <f>INDEX('Child Enrollment'!$E$2:$E$173,MATCH('BIR Data Entry'!B394,'Child Enrollment'!$B$2:$B$173,0))</f>
        <v>#N/A</v>
      </c>
      <c r="P394" s="1" t="e">
        <f>INDEX('Child Enrollment'!$F$2:$F$173,MATCH('BIR Data Entry'!B394,'Child Enrollment'!$B$2:$B$173,0))</f>
        <v>#N/A</v>
      </c>
      <c r="Q394" s="1" t="e">
        <f>INDEX('Child Enrollment'!$G$2:$G$173,MATCH('BIR Data Entry'!B394,'Child Enrollment'!$B$2:$B$173,0))</f>
        <v>#N/A</v>
      </c>
      <c r="R394" s="1" t="e">
        <f>INDEX('Child Enrollment'!$H$2:$H$173,MATCH('BIR Data Entry'!B394,'Child Enrollment'!$B$2:$B$173,0))</f>
        <v>#N/A</v>
      </c>
      <c r="S394" s="343" t="str">
        <f t="shared" si="18"/>
        <v/>
      </c>
      <c r="T394" s="169">
        <f>IF(J394='Do Not Use'!$L$15,1,0)</f>
        <v>0</v>
      </c>
      <c r="U394" s="169">
        <f>IF(K394='Do Not Use'!$M$14,1,0)</f>
        <v>0</v>
      </c>
      <c r="V394" s="169">
        <f t="shared" si="19"/>
        <v>0</v>
      </c>
      <c r="W394" s="169">
        <f>IF(K394='Do Not Use'!$M$10,1,0)</f>
        <v>0</v>
      </c>
      <c r="X394" s="169">
        <f>IF(K394='Do Not Use'!$M$11,1,0)</f>
        <v>0</v>
      </c>
      <c r="Y394" s="169">
        <f t="shared" si="20"/>
        <v>0</v>
      </c>
      <c r="Z394" s="169">
        <f>IF(K394='Do Not Use'!$M$5,1,0)</f>
        <v>0</v>
      </c>
    </row>
    <row r="395" spans="1:26" x14ac:dyDescent="0.25">
      <c r="A395" s="376"/>
      <c r="B395" s="377"/>
      <c r="C395" s="378"/>
      <c r="D395" s="434"/>
      <c r="E395" s="379"/>
      <c r="F395" s="377"/>
      <c r="G395" s="377"/>
      <c r="H395" s="377"/>
      <c r="I395" s="377"/>
      <c r="J395" s="377"/>
      <c r="K395" s="377"/>
      <c r="L395" s="377"/>
      <c r="M395" s="1" t="e">
        <f>INDEX('Child Enrollment'!$C$2:$C$173,MATCH('BIR Data Entry'!B396,'Child Enrollment'!$B$2:$B$173,0))</f>
        <v>#N/A</v>
      </c>
      <c r="N395" s="1" t="e">
        <f>INDEX('Child Enrollment'!$D$2:$D$173,MATCH('BIR Data Entry'!B395,'Child Enrollment'!$B$2:$B$173,0))</f>
        <v>#N/A</v>
      </c>
      <c r="O395" s="1" t="e">
        <f>INDEX('Child Enrollment'!$E$2:$E$173,MATCH('BIR Data Entry'!B395,'Child Enrollment'!$B$2:$B$173,0))</f>
        <v>#N/A</v>
      </c>
      <c r="P395" s="1" t="e">
        <f>INDEX('Child Enrollment'!$F$2:$F$173,MATCH('BIR Data Entry'!B395,'Child Enrollment'!$B$2:$B$173,0))</f>
        <v>#N/A</v>
      </c>
      <c r="Q395" s="1" t="e">
        <f>INDEX('Child Enrollment'!$G$2:$G$173,MATCH('BIR Data Entry'!B395,'Child Enrollment'!$B$2:$B$173,0))</f>
        <v>#N/A</v>
      </c>
      <c r="R395" s="1" t="e">
        <f>INDEX('Child Enrollment'!$H$2:$H$173,MATCH('BIR Data Entry'!B395,'Child Enrollment'!$B$2:$B$173,0))</f>
        <v>#N/A</v>
      </c>
      <c r="S395" s="343" t="str">
        <f t="shared" si="18"/>
        <v/>
      </c>
      <c r="T395" s="169">
        <f>IF(J395='Do Not Use'!$L$15,1,0)</f>
        <v>0</v>
      </c>
      <c r="U395" s="169">
        <f>IF(K395='Do Not Use'!$M$14,1,0)</f>
        <v>0</v>
      </c>
      <c r="V395" s="169">
        <f t="shared" si="19"/>
        <v>0</v>
      </c>
      <c r="W395" s="169">
        <f>IF(K395='Do Not Use'!$M$10,1,0)</f>
        <v>0</v>
      </c>
      <c r="X395" s="169">
        <f>IF(K395='Do Not Use'!$M$11,1,0)</f>
        <v>0</v>
      </c>
      <c r="Y395" s="169">
        <f t="shared" si="20"/>
        <v>0</v>
      </c>
      <c r="Z395" s="169">
        <f>IF(K395='Do Not Use'!$M$5,1,0)</f>
        <v>0</v>
      </c>
    </row>
    <row r="396" spans="1:26" x14ac:dyDescent="0.25">
      <c r="A396" s="376"/>
      <c r="B396" s="377"/>
      <c r="C396" s="378"/>
      <c r="D396" s="434"/>
      <c r="E396" s="379"/>
      <c r="F396" s="377"/>
      <c r="G396" s="377"/>
      <c r="H396" s="377"/>
      <c r="I396" s="377"/>
      <c r="J396" s="377"/>
      <c r="K396" s="377"/>
      <c r="L396" s="377"/>
      <c r="M396" s="1" t="e">
        <f>INDEX('Child Enrollment'!$C$2:$C$173,MATCH('BIR Data Entry'!B397,'Child Enrollment'!$B$2:$B$173,0))</f>
        <v>#N/A</v>
      </c>
      <c r="N396" s="1" t="e">
        <f>INDEX('Child Enrollment'!$D$2:$D$173,MATCH('BIR Data Entry'!B396,'Child Enrollment'!$B$2:$B$173,0))</f>
        <v>#N/A</v>
      </c>
      <c r="O396" s="1" t="e">
        <f>INDEX('Child Enrollment'!$E$2:$E$173,MATCH('BIR Data Entry'!B396,'Child Enrollment'!$B$2:$B$173,0))</f>
        <v>#N/A</v>
      </c>
      <c r="P396" s="1" t="e">
        <f>INDEX('Child Enrollment'!$F$2:$F$173,MATCH('BIR Data Entry'!B396,'Child Enrollment'!$B$2:$B$173,0))</f>
        <v>#N/A</v>
      </c>
      <c r="Q396" s="1" t="e">
        <f>INDEX('Child Enrollment'!$G$2:$G$173,MATCH('BIR Data Entry'!B396,'Child Enrollment'!$B$2:$B$173,0))</f>
        <v>#N/A</v>
      </c>
      <c r="R396" s="1" t="e">
        <f>INDEX('Child Enrollment'!$H$2:$H$173,MATCH('BIR Data Entry'!B396,'Child Enrollment'!$B$2:$B$173,0))</f>
        <v>#N/A</v>
      </c>
      <c r="S396" s="343" t="str">
        <f t="shared" si="18"/>
        <v/>
      </c>
      <c r="T396" s="169">
        <f>IF(J396='Do Not Use'!$L$15,1,0)</f>
        <v>0</v>
      </c>
      <c r="U396" s="169">
        <f>IF(K396='Do Not Use'!$M$14,1,0)</f>
        <v>0</v>
      </c>
      <c r="V396" s="169">
        <f t="shared" si="19"/>
        <v>0</v>
      </c>
      <c r="W396" s="169">
        <f>IF(K396='Do Not Use'!$M$10,1,0)</f>
        <v>0</v>
      </c>
      <c r="X396" s="169">
        <f>IF(K396='Do Not Use'!$M$11,1,0)</f>
        <v>0</v>
      </c>
      <c r="Y396" s="169">
        <f t="shared" si="20"/>
        <v>0</v>
      </c>
      <c r="Z396" s="169">
        <f>IF(K396='Do Not Use'!$M$5,1,0)</f>
        <v>0</v>
      </c>
    </row>
    <row r="397" spans="1:26" x14ac:dyDescent="0.25">
      <c r="A397" s="376"/>
      <c r="B397" s="377"/>
      <c r="C397" s="378"/>
      <c r="D397" s="434"/>
      <c r="E397" s="379"/>
      <c r="F397" s="377"/>
      <c r="G397" s="377"/>
      <c r="H397" s="377"/>
      <c r="I397" s="377"/>
      <c r="J397" s="377"/>
      <c r="K397" s="377"/>
      <c r="L397" s="377"/>
      <c r="M397" s="1" t="e">
        <f>INDEX('Child Enrollment'!$C$2:$C$173,MATCH('BIR Data Entry'!B398,'Child Enrollment'!$B$2:$B$173,0))</f>
        <v>#N/A</v>
      </c>
      <c r="N397" s="1" t="e">
        <f>INDEX('Child Enrollment'!$D$2:$D$173,MATCH('BIR Data Entry'!B397,'Child Enrollment'!$B$2:$B$173,0))</f>
        <v>#N/A</v>
      </c>
      <c r="O397" s="1" t="e">
        <f>INDEX('Child Enrollment'!$E$2:$E$173,MATCH('BIR Data Entry'!B397,'Child Enrollment'!$B$2:$B$173,0))</f>
        <v>#N/A</v>
      </c>
      <c r="P397" s="1" t="e">
        <f>INDEX('Child Enrollment'!$F$2:$F$173,MATCH('BIR Data Entry'!B397,'Child Enrollment'!$B$2:$B$173,0))</f>
        <v>#N/A</v>
      </c>
      <c r="Q397" s="1" t="e">
        <f>INDEX('Child Enrollment'!$G$2:$G$173,MATCH('BIR Data Entry'!B397,'Child Enrollment'!$B$2:$B$173,0))</f>
        <v>#N/A</v>
      </c>
      <c r="R397" s="1" t="e">
        <f>INDEX('Child Enrollment'!$H$2:$H$173,MATCH('BIR Data Entry'!B397,'Child Enrollment'!$B$2:$B$173,0))</f>
        <v>#N/A</v>
      </c>
      <c r="S397" s="343" t="str">
        <f t="shared" si="18"/>
        <v/>
      </c>
      <c r="T397" s="169">
        <f>IF(J397='Do Not Use'!$L$15,1,0)</f>
        <v>0</v>
      </c>
      <c r="U397" s="169">
        <f>IF(K397='Do Not Use'!$M$14,1,0)</f>
        <v>0</v>
      </c>
      <c r="V397" s="169">
        <f t="shared" si="19"/>
        <v>0</v>
      </c>
      <c r="W397" s="169">
        <f>IF(K397='Do Not Use'!$M$10,1,0)</f>
        <v>0</v>
      </c>
      <c r="X397" s="169">
        <f>IF(K397='Do Not Use'!$M$11,1,0)</f>
        <v>0</v>
      </c>
      <c r="Y397" s="169">
        <f t="shared" si="20"/>
        <v>0</v>
      </c>
      <c r="Z397" s="169">
        <f>IF(K397='Do Not Use'!$M$5,1,0)</f>
        <v>0</v>
      </c>
    </row>
    <row r="398" spans="1:26" x14ac:dyDescent="0.25">
      <c r="A398" s="376"/>
      <c r="B398" s="377"/>
      <c r="C398" s="378"/>
      <c r="D398" s="434"/>
      <c r="E398" s="379"/>
      <c r="F398" s="377"/>
      <c r="G398" s="377"/>
      <c r="H398" s="377"/>
      <c r="I398" s="377"/>
      <c r="J398" s="377"/>
      <c r="K398" s="377"/>
      <c r="L398" s="377"/>
      <c r="M398" s="1" t="e">
        <f>INDEX('Child Enrollment'!$C$2:$C$173,MATCH('BIR Data Entry'!B399,'Child Enrollment'!$B$2:$B$173,0))</f>
        <v>#N/A</v>
      </c>
      <c r="N398" s="1" t="e">
        <f>INDEX('Child Enrollment'!$D$2:$D$173,MATCH('BIR Data Entry'!B398,'Child Enrollment'!$B$2:$B$173,0))</f>
        <v>#N/A</v>
      </c>
      <c r="O398" s="1" t="e">
        <f>INDEX('Child Enrollment'!$E$2:$E$173,MATCH('BIR Data Entry'!B398,'Child Enrollment'!$B$2:$B$173,0))</f>
        <v>#N/A</v>
      </c>
      <c r="P398" s="1" t="e">
        <f>INDEX('Child Enrollment'!$F$2:$F$173,MATCH('BIR Data Entry'!B398,'Child Enrollment'!$B$2:$B$173,0))</f>
        <v>#N/A</v>
      </c>
      <c r="Q398" s="1" t="e">
        <f>INDEX('Child Enrollment'!$G$2:$G$173,MATCH('BIR Data Entry'!B398,'Child Enrollment'!$B$2:$B$173,0))</f>
        <v>#N/A</v>
      </c>
      <c r="R398" s="1" t="e">
        <f>INDEX('Child Enrollment'!$H$2:$H$173,MATCH('BIR Data Entry'!B398,'Child Enrollment'!$B$2:$B$173,0))</f>
        <v>#N/A</v>
      </c>
      <c r="S398" s="343" t="str">
        <f t="shared" si="18"/>
        <v/>
      </c>
      <c r="T398" s="169">
        <f>IF(J398='Do Not Use'!$L$15,1,0)</f>
        <v>0</v>
      </c>
      <c r="U398" s="169">
        <f>IF(K398='Do Not Use'!$M$14,1,0)</f>
        <v>0</v>
      </c>
      <c r="V398" s="169">
        <f t="shared" si="19"/>
        <v>0</v>
      </c>
      <c r="W398" s="169">
        <f>IF(K398='Do Not Use'!$M$10,1,0)</f>
        <v>0</v>
      </c>
      <c r="X398" s="169">
        <f>IF(K398='Do Not Use'!$M$11,1,0)</f>
        <v>0</v>
      </c>
      <c r="Y398" s="169">
        <f t="shared" si="20"/>
        <v>0</v>
      </c>
      <c r="Z398" s="169">
        <f>IF(K398='Do Not Use'!$M$5,1,0)</f>
        <v>0</v>
      </c>
    </row>
    <row r="399" spans="1:26" x14ac:dyDescent="0.25">
      <c r="A399" s="376"/>
      <c r="B399" s="377"/>
      <c r="C399" s="378"/>
      <c r="D399" s="434"/>
      <c r="E399" s="379"/>
      <c r="F399" s="377"/>
      <c r="G399" s="377"/>
      <c r="H399" s="377"/>
      <c r="I399" s="377"/>
      <c r="J399" s="377"/>
      <c r="K399" s="377"/>
      <c r="L399" s="377"/>
      <c r="M399" s="1" t="e">
        <f>INDEX('Child Enrollment'!$C$2:$C$173,MATCH('BIR Data Entry'!B400,'Child Enrollment'!$B$2:$B$173,0))</f>
        <v>#N/A</v>
      </c>
      <c r="N399" s="1" t="e">
        <f>INDEX('Child Enrollment'!$D$2:$D$173,MATCH('BIR Data Entry'!B399,'Child Enrollment'!$B$2:$B$173,0))</f>
        <v>#N/A</v>
      </c>
      <c r="O399" s="1" t="e">
        <f>INDEX('Child Enrollment'!$E$2:$E$173,MATCH('BIR Data Entry'!B399,'Child Enrollment'!$B$2:$B$173,0))</f>
        <v>#N/A</v>
      </c>
      <c r="P399" s="1" t="e">
        <f>INDEX('Child Enrollment'!$F$2:$F$173,MATCH('BIR Data Entry'!B399,'Child Enrollment'!$B$2:$B$173,0))</f>
        <v>#N/A</v>
      </c>
      <c r="Q399" s="1" t="e">
        <f>INDEX('Child Enrollment'!$G$2:$G$173,MATCH('BIR Data Entry'!B399,'Child Enrollment'!$B$2:$B$173,0))</f>
        <v>#N/A</v>
      </c>
      <c r="R399" s="1" t="e">
        <f>INDEX('Child Enrollment'!$H$2:$H$173,MATCH('BIR Data Entry'!B399,'Child Enrollment'!$B$2:$B$173,0))</f>
        <v>#N/A</v>
      </c>
      <c r="S399" s="343" t="str">
        <f t="shared" si="18"/>
        <v/>
      </c>
      <c r="T399" s="169">
        <f>IF(J399='Do Not Use'!$L$15,1,0)</f>
        <v>0</v>
      </c>
      <c r="U399" s="169">
        <f>IF(K399='Do Not Use'!$M$14,1,0)</f>
        <v>0</v>
      </c>
      <c r="V399" s="169">
        <f t="shared" si="19"/>
        <v>0</v>
      </c>
      <c r="W399" s="169">
        <f>IF(K399='Do Not Use'!$M$10,1,0)</f>
        <v>0</v>
      </c>
      <c r="X399" s="169">
        <f>IF(K399='Do Not Use'!$M$11,1,0)</f>
        <v>0</v>
      </c>
      <c r="Y399" s="169">
        <f t="shared" si="20"/>
        <v>0</v>
      </c>
      <c r="Z399" s="169">
        <f>IF(K399='Do Not Use'!$M$5,1,0)</f>
        <v>0</v>
      </c>
    </row>
    <row r="400" spans="1:26" x14ac:dyDescent="0.25">
      <c r="A400" s="376"/>
      <c r="B400" s="377"/>
      <c r="C400" s="378"/>
      <c r="D400" s="434"/>
      <c r="E400" s="379"/>
      <c r="F400" s="377"/>
      <c r="G400" s="377"/>
      <c r="H400" s="377"/>
      <c r="I400" s="377"/>
      <c r="J400" s="377"/>
      <c r="K400" s="377"/>
      <c r="L400" s="377"/>
      <c r="M400" s="1" t="e">
        <f>INDEX('Child Enrollment'!$C$2:$C$173,MATCH('BIR Data Entry'!B401,'Child Enrollment'!$B$2:$B$173,0))</f>
        <v>#N/A</v>
      </c>
      <c r="N400" s="1" t="e">
        <f>INDEX('Child Enrollment'!$D$2:$D$173,MATCH('BIR Data Entry'!B400,'Child Enrollment'!$B$2:$B$173,0))</f>
        <v>#N/A</v>
      </c>
      <c r="O400" s="1" t="e">
        <f>INDEX('Child Enrollment'!$E$2:$E$173,MATCH('BIR Data Entry'!B400,'Child Enrollment'!$B$2:$B$173,0))</f>
        <v>#N/A</v>
      </c>
      <c r="P400" s="1" t="e">
        <f>INDEX('Child Enrollment'!$F$2:$F$173,MATCH('BIR Data Entry'!B400,'Child Enrollment'!$B$2:$B$173,0))</f>
        <v>#N/A</v>
      </c>
      <c r="Q400" s="1" t="e">
        <f>INDEX('Child Enrollment'!$G$2:$G$173,MATCH('BIR Data Entry'!B400,'Child Enrollment'!$B$2:$B$173,0))</f>
        <v>#N/A</v>
      </c>
      <c r="R400" s="1" t="e">
        <f>INDEX('Child Enrollment'!$H$2:$H$173,MATCH('BIR Data Entry'!B400,'Child Enrollment'!$B$2:$B$173,0))</f>
        <v>#N/A</v>
      </c>
      <c r="S400" s="343" t="str">
        <f t="shared" si="18"/>
        <v/>
      </c>
      <c r="T400" s="169">
        <f>IF(J400='Do Not Use'!$L$15,1,0)</f>
        <v>0</v>
      </c>
      <c r="U400" s="169">
        <f>IF(K400='Do Not Use'!$M$14,1,0)</f>
        <v>0</v>
      </c>
      <c r="V400" s="169">
        <f t="shared" si="19"/>
        <v>0</v>
      </c>
      <c r="W400" s="169">
        <f>IF(K400='Do Not Use'!$M$10,1,0)</f>
        <v>0</v>
      </c>
      <c r="X400" s="169">
        <f>IF(K400='Do Not Use'!$M$11,1,0)</f>
        <v>0</v>
      </c>
      <c r="Y400" s="169">
        <f t="shared" si="20"/>
        <v>0</v>
      </c>
      <c r="Z400" s="169">
        <f>IF(K400='Do Not Use'!$M$5,1,0)</f>
        <v>0</v>
      </c>
    </row>
    <row r="401" spans="1:26" x14ac:dyDescent="0.25">
      <c r="A401" s="376"/>
      <c r="B401" s="377"/>
      <c r="C401" s="378"/>
      <c r="D401" s="434"/>
      <c r="E401" s="379"/>
      <c r="F401" s="377"/>
      <c r="G401" s="377"/>
      <c r="H401" s="377"/>
      <c r="I401" s="377"/>
      <c r="J401" s="377"/>
      <c r="K401" s="377"/>
      <c r="L401" s="377"/>
      <c r="M401" s="1" t="e">
        <f>INDEX('Child Enrollment'!$C$2:$C$173,MATCH('BIR Data Entry'!B402,'Child Enrollment'!$B$2:$B$173,0))</f>
        <v>#N/A</v>
      </c>
      <c r="N401" s="1" t="e">
        <f>INDEX('Child Enrollment'!$D$2:$D$173,MATCH('BIR Data Entry'!B401,'Child Enrollment'!$B$2:$B$173,0))</f>
        <v>#N/A</v>
      </c>
      <c r="O401" s="1" t="e">
        <f>INDEX('Child Enrollment'!$E$2:$E$173,MATCH('BIR Data Entry'!B401,'Child Enrollment'!$B$2:$B$173,0))</f>
        <v>#N/A</v>
      </c>
      <c r="P401" s="1" t="e">
        <f>INDEX('Child Enrollment'!$F$2:$F$173,MATCH('BIR Data Entry'!B401,'Child Enrollment'!$B$2:$B$173,0))</f>
        <v>#N/A</v>
      </c>
      <c r="Q401" s="1" t="e">
        <f>INDEX('Child Enrollment'!$G$2:$G$173,MATCH('BIR Data Entry'!B401,'Child Enrollment'!$B$2:$B$173,0))</f>
        <v>#N/A</v>
      </c>
      <c r="R401" s="1" t="e">
        <f>INDEX('Child Enrollment'!$H$2:$H$173,MATCH('BIR Data Entry'!B401,'Child Enrollment'!$B$2:$B$173,0))</f>
        <v>#N/A</v>
      </c>
      <c r="S401" s="343" t="str">
        <f t="shared" si="18"/>
        <v/>
      </c>
      <c r="T401" s="169">
        <f>IF(J401='Do Not Use'!$L$15,1,0)</f>
        <v>0</v>
      </c>
      <c r="U401" s="169">
        <f>IF(K401='Do Not Use'!$M$14,1,0)</f>
        <v>0</v>
      </c>
      <c r="V401" s="169">
        <f t="shared" si="19"/>
        <v>0</v>
      </c>
      <c r="W401" s="169">
        <f>IF(K401='Do Not Use'!$M$10,1,0)</f>
        <v>0</v>
      </c>
      <c r="X401" s="169">
        <f>IF(K401='Do Not Use'!$M$11,1,0)</f>
        <v>0</v>
      </c>
      <c r="Y401" s="169">
        <f t="shared" si="20"/>
        <v>0</v>
      </c>
      <c r="Z401" s="169">
        <f>IF(K401='Do Not Use'!$M$5,1,0)</f>
        <v>0</v>
      </c>
    </row>
    <row r="402" spans="1:26" x14ac:dyDescent="0.25">
      <c r="A402" s="376"/>
      <c r="B402" s="377"/>
      <c r="C402" s="378"/>
      <c r="D402" s="434"/>
      <c r="E402" s="379"/>
      <c r="F402" s="377"/>
      <c r="G402" s="377"/>
      <c r="H402" s="377"/>
      <c r="I402" s="377"/>
      <c r="J402" s="377"/>
      <c r="K402" s="377"/>
      <c r="L402" s="377"/>
      <c r="M402" s="1" t="e">
        <f>INDEX('Child Enrollment'!$C$2:$C$173,MATCH('BIR Data Entry'!B403,'Child Enrollment'!$B$2:$B$173,0))</f>
        <v>#N/A</v>
      </c>
      <c r="N402" s="1" t="e">
        <f>INDEX('Child Enrollment'!$D$2:$D$173,MATCH('BIR Data Entry'!B402,'Child Enrollment'!$B$2:$B$173,0))</f>
        <v>#N/A</v>
      </c>
      <c r="O402" s="1" t="e">
        <f>INDEX('Child Enrollment'!$E$2:$E$173,MATCH('BIR Data Entry'!B402,'Child Enrollment'!$B$2:$B$173,0))</f>
        <v>#N/A</v>
      </c>
      <c r="P402" s="1" t="e">
        <f>INDEX('Child Enrollment'!$F$2:$F$173,MATCH('BIR Data Entry'!B402,'Child Enrollment'!$B$2:$B$173,0))</f>
        <v>#N/A</v>
      </c>
      <c r="Q402" s="1" t="e">
        <f>INDEX('Child Enrollment'!$G$2:$G$173,MATCH('BIR Data Entry'!B402,'Child Enrollment'!$B$2:$B$173,0))</f>
        <v>#N/A</v>
      </c>
      <c r="R402" s="1" t="e">
        <f>INDEX('Child Enrollment'!$H$2:$H$173,MATCH('BIR Data Entry'!B402,'Child Enrollment'!$B$2:$B$173,0))</f>
        <v>#N/A</v>
      </c>
      <c r="S402" s="343" t="str">
        <f t="shared" si="18"/>
        <v/>
      </c>
      <c r="T402" s="169">
        <f>IF(J402='Do Not Use'!$L$15,1,0)</f>
        <v>0</v>
      </c>
      <c r="U402" s="169">
        <f>IF(K402='Do Not Use'!$M$14,1,0)</f>
        <v>0</v>
      </c>
      <c r="V402" s="169">
        <f t="shared" si="19"/>
        <v>0</v>
      </c>
      <c r="W402" s="169">
        <f>IF(K402='Do Not Use'!$M$10,1,0)</f>
        <v>0</v>
      </c>
      <c r="X402" s="169">
        <f>IF(K402='Do Not Use'!$M$11,1,0)</f>
        <v>0</v>
      </c>
      <c r="Y402" s="169">
        <f t="shared" si="20"/>
        <v>0</v>
      </c>
      <c r="Z402" s="169">
        <f>IF(K402='Do Not Use'!$M$5,1,0)</f>
        <v>0</v>
      </c>
    </row>
    <row r="403" spans="1:26" x14ac:dyDescent="0.25">
      <c r="A403" s="376"/>
      <c r="B403" s="377"/>
      <c r="C403" s="378"/>
      <c r="D403" s="434"/>
      <c r="E403" s="379"/>
      <c r="F403" s="377"/>
      <c r="G403" s="377"/>
      <c r="H403" s="377"/>
      <c r="I403" s="377"/>
      <c r="J403" s="377"/>
      <c r="K403" s="377"/>
      <c r="L403" s="377"/>
      <c r="M403" s="1" t="e">
        <f>INDEX('Child Enrollment'!$C$2:$C$173,MATCH('BIR Data Entry'!B404,'Child Enrollment'!$B$2:$B$173,0))</f>
        <v>#N/A</v>
      </c>
      <c r="N403" s="1" t="e">
        <f>INDEX('Child Enrollment'!$D$2:$D$173,MATCH('BIR Data Entry'!B403,'Child Enrollment'!$B$2:$B$173,0))</f>
        <v>#N/A</v>
      </c>
      <c r="O403" s="1" t="e">
        <f>INDEX('Child Enrollment'!$E$2:$E$173,MATCH('BIR Data Entry'!B403,'Child Enrollment'!$B$2:$B$173,0))</f>
        <v>#N/A</v>
      </c>
      <c r="P403" s="1" t="e">
        <f>INDEX('Child Enrollment'!$F$2:$F$173,MATCH('BIR Data Entry'!B403,'Child Enrollment'!$B$2:$B$173,0))</f>
        <v>#N/A</v>
      </c>
      <c r="Q403" s="1" t="e">
        <f>INDEX('Child Enrollment'!$G$2:$G$173,MATCH('BIR Data Entry'!B403,'Child Enrollment'!$B$2:$B$173,0))</f>
        <v>#N/A</v>
      </c>
      <c r="R403" s="1" t="e">
        <f>INDEX('Child Enrollment'!$H$2:$H$173,MATCH('BIR Data Entry'!B403,'Child Enrollment'!$B$2:$B$173,0))</f>
        <v>#N/A</v>
      </c>
      <c r="S403" s="343" t="str">
        <f t="shared" si="18"/>
        <v/>
      </c>
      <c r="T403" s="169">
        <f>IF(J403='Do Not Use'!$L$15,1,0)</f>
        <v>0</v>
      </c>
      <c r="U403" s="169">
        <f>IF(K403='Do Not Use'!$M$14,1,0)</f>
        <v>0</v>
      </c>
      <c r="V403" s="169">
        <f t="shared" si="19"/>
        <v>0</v>
      </c>
      <c r="W403" s="169">
        <f>IF(K403='Do Not Use'!$M$10,1,0)</f>
        <v>0</v>
      </c>
      <c r="X403" s="169">
        <f>IF(K403='Do Not Use'!$M$11,1,0)</f>
        <v>0</v>
      </c>
      <c r="Y403" s="169">
        <f t="shared" si="20"/>
        <v>0</v>
      </c>
      <c r="Z403" s="169">
        <f>IF(K403='Do Not Use'!$M$5,1,0)</f>
        <v>0</v>
      </c>
    </row>
    <row r="404" spans="1:26" x14ac:dyDescent="0.25">
      <c r="A404" s="376"/>
      <c r="B404" s="377"/>
      <c r="C404" s="378"/>
      <c r="D404" s="434"/>
      <c r="E404" s="379"/>
      <c r="F404" s="377"/>
      <c r="G404" s="377"/>
      <c r="H404" s="377"/>
      <c r="I404" s="377"/>
      <c r="J404" s="377"/>
      <c r="K404" s="377"/>
      <c r="L404" s="377"/>
      <c r="M404" s="1" t="e">
        <f>INDEX('Child Enrollment'!$C$2:$C$173,MATCH('BIR Data Entry'!B405,'Child Enrollment'!$B$2:$B$173,0))</f>
        <v>#N/A</v>
      </c>
      <c r="N404" s="1" t="e">
        <f>INDEX('Child Enrollment'!$D$2:$D$173,MATCH('BIR Data Entry'!B404,'Child Enrollment'!$B$2:$B$173,0))</f>
        <v>#N/A</v>
      </c>
      <c r="O404" s="1" t="e">
        <f>INDEX('Child Enrollment'!$E$2:$E$173,MATCH('BIR Data Entry'!B404,'Child Enrollment'!$B$2:$B$173,0))</f>
        <v>#N/A</v>
      </c>
      <c r="P404" s="1" t="e">
        <f>INDEX('Child Enrollment'!$F$2:$F$173,MATCH('BIR Data Entry'!B404,'Child Enrollment'!$B$2:$B$173,0))</f>
        <v>#N/A</v>
      </c>
      <c r="Q404" s="1" t="e">
        <f>INDEX('Child Enrollment'!$G$2:$G$173,MATCH('BIR Data Entry'!B404,'Child Enrollment'!$B$2:$B$173,0))</f>
        <v>#N/A</v>
      </c>
      <c r="R404" s="1" t="e">
        <f>INDEX('Child Enrollment'!$H$2:$H$173,MATCH('BIR Data Entry'!B404,'Child Enrollment'!$B$2:$B$173,0))</f>
        <v>#N/A</v>
      </c>
      <c r="S404" s="343" t="str">
        <f t="shared" si="18"/>
        <v/>
      </c>
      <c r="T404" s="169">
        <f>IF(J404='Do Not Use'!$L$15,1,0)</f>
        <v>0</v>
      </c>
      <c r="U404" s="169">
        <f>IF(K404='Do Not Use'!$M$14,1,0)</f>
        <v>0</v>
      </c>
      <c r="V404" s="169">
        <f t="shared" si="19"/>
        <v>0</v>
      </c>
      <c r="W404" s="169">
        <f>IF(K404='Do Not Use'!$M$10,1,0)</f>
        <v>0</v>
      </c>
      <c r="X404" s="169">
        <f>IF(K404='Do Not Use'!$M$11,1,0)</f>
        <v>0</v>
      </c>
      <c r="Y404" s="169">
        <f t="shared" si="20"/>
        <v>0</v>
      </c>
      <c r="Z404" s="169">
        <f>IF(K404='Do Not Use'!$M$5,1,0)</f>
        <v>0</v>
      </c>
    </row>
    <row r="405" spans="1:26" x14ac:dyDescent="0.25">
      <c r="A405" s="376"/>
      <c r="B405" s="377"/>
      <c r="C405" s="378"/>
      <c r="D405" s="434"/>
      <c r="E405" s="379"/>
      <c r="F405" s="377"/>
      <c r="G405" s="377"/>
      <c r="H405" s="377"/>
      <c r="I405" s="377"/>
      <c r="J405" s="377"/>
      <c r="K405" s="377"/>
      <c r="L405" s="377"/>
      <c r="M405" s="1" t="e">
        <f>INDEX('Child Enrollment'!$C$2:$C$173,MATCH('BIR Data Entry'!B406,'Child Enrollment'!$B$2:$B$173,0))</f>
        <v>#N/A</v>
      </c>
      <c r="N405" s="1" t="e">
        <f>INDEX('Child Enrollment'!$D$2:$D$173,MATCH('BIR Data Entry'!B405,'Child Enrollment'!$B$2:$B$173,0))</f>
        <v>#N/A</v>
      </c>
      <c r="O405" s="1" t="e">
        <f>INDEX('Child Enrollment'!$E$2:$E$173,MATCH('BIR Data Entry'!B405,'Child Enrollment'!$B$2:$B$173,0))</f>
        <v>#N/A</v>
      </c>
      <c r="P405" s="1" t="e">
        <f>INDEX('Child Enrollment'!$F$2:$F$173,MATCH('BIR Data Entry'!B405,'Child Enrollment'!$B$2:$B$173,0))</f>
        <v>#N/A</v>
      </c>
      <c r="Q405" s="1" t="e">
        <f>INDEX('Child Enrollment'!$G$2:$G$173,MATCH('BIR Data Entry'!B405,'Child Enrollment'!$B$2:$B$173,0))</f>
        <v>#N/A</v>
      </c>
      <c r="R405" s="1" t="e">
        <f>INDEX('Child Enrollment'!$H$2:$H$173,MATCH('BIR Data Entry'!B405,'Child Enrollment'!$B$2:$B$173,0))</f>
        <v>#N/A</v>
      </c>
      <c r="S405" s="343" t="str">
        <f t="shared" si="18"/>
        <v/>
      </c>
      <c r="T405" s="169">
        <f>IF(J405='Do Not Use'!$L$15,1,0)</f>
        <v>0</v>
      </c>
      <c r="U405" s="169">
        <f>IF(K405='Do Not Use'!$M$14,1,0)</f>
        <v>0</v>
      </c>
      <c r="V405" s="169">
        <f t="shared" si="19"/>
        <v>0</v>
      </c>
      <c r="W405" s="169">
        <f>IF(K405='Do Not Use'!$M$10,1,0)</f>
        <v>0</v>
      </c>
      <c r="X405" s="169">
        <f>IF(K405='Do Not Use'!$M$11,1,0)</f>
        <v>0</v>
      </c>
      <c r="Y405" s="169">
        <f t="shared" si="20"/>
        <v>0</v>
      </c>
      <c r="Z405" s="169">
        <f>IF(K405='Do Not Use'!$M$5,1,0)</f>
        <v>0</v>
      </c>
    </row>
    <row r="406" spans="1:26" x14ac:dyDescent="0.25">
      <c r="A406" s="376"/>
      <c r="B406" s="377"/>
      <c r="C406" s="378"/>
      <c r="D406" s="434"/>
      <c r="E406" s="379"/>
      <c r="F406" s="377"/>
      <c r="G406" s="377"/>
      <c r="H406" s="377"/>
      <c r="I406" s="377"/>
      <c r="J406" s="377"/>
      <c r="K406" s="377"/>
      <c r="L406" s="377"/>
      <c r="M406" s="1" t="e">
        <f>INDEX('Child Enrollment'!$C$2:$C$173,MATCH('BIR Data Entry'!B407,'Child Enrollment'!$B$2:$B$173,0))</f>
        <v>#N/A</v>
      </c>
      <c r="N406" s="1" t="e">
        <f>INDEX('Child Enrollment'!$D$2:$D$173,MATCH('BIR Data Entry'!B406,'Child Enrollment'!$B$2:$B$173,0))</f>
        <v>#N/A</v>
      </c>
      <c r="O406" s="1" t="e">
        <f>INDEX('Child Enrollment'!$E$2:$E$173,MATCH('BIR Data Entry'!B406,'Child Enrollment'!$B$2:$B$173,0))</f>
        <v>#N/A</v>
      </c>
      <c r="P406" s="1" t="e">
        <f>INDEX('Child Enrollment'!$F$2:$F$173,MATCH('BIR Data Entry'!B406,'Child Enrollment'!$B$2:$B$173,0))</f>
        <v>#N/A</v>
      </c>
      <c r="Q406" s="1" t="e">
        <f>INDEX('Child Enrollment'!$G$2:$G$173,MATCH('BIR Data Entry'!B406,'Child Enrollment'!$B$2:$B$173,0))</f>
        <v>#N/A</v>
      </c>
      <c r="R406" s="1" t="e">
        <f>INDEX('Child Enrollment'!$H$2:$H$173,MATCH('BIR Data Entry'!B406,'Child Enrollment'!$B$2:$B$173,0))</f>
        <v>#N/A</v>
      </c>
      <c r="S406" s="343" t="str">
        <f t="shared" si="18"/>
        <v/>
      </c>
      <c r="T406" s="169">
        <f>IF(J406='Do Not Use'!$L$15,1,0)</f>
        <v>0</v>
      </c>
      <c r="U406" s="169">
        <f>IF(K406='Do Not Use'!$M$14,1,0)</f>
        <v>0</v>
      </c>
      <c r="V406" s="169">
        <f t="shared" si="19"/>
        <v>0</v>
      </c>
      <c r="W406" s="169">
        <f>IF(K406='Do Not Use'!$M$10,1,0)</f>
        <v>0</v>
      </c>
      <c r="X406" s="169">
        <f>IF(K406='Do Not Use'!$M$11,1,0)</f>
        <v>0</v>
      </c>
      <c r="Y406" s="169">
        <f t="shared" si="20"/>
        <v>0</v>
      </c>
      <c r="Z406" s="169">
        <f>IF(K406='Do Not Use'!$M$5,1,0)</f>
        <v>0</v>
      </c>
    </row>
    <row r="407" spans="1:26" x14ac:dyDescent="0.25">
      <c r="A407" s="376"/>
      <c r="B407" s="377"/>
      <c r="C407" s="378"/>
      <c r="D407" s="434"/>
      <c r="E407" s="379"/>
      <c r="F407" s="377"/>
      <c r="G407" s="377"/>
      <c r="H407" s="377"/>
      <c r="I407" s="377"/>
      <c r="J407" s="377"/>
      <c r="K407" s="377"/>
      <c r="L407" s="377"/>
      <c r="M407" s="1" t="e">
        <f>INDEX('Child Enrollment'!$C$2:$C$173,MATCH('BIR Data Entry'!B408,'Child Enrollment'!$B$2:$B$173,0))</f>
        <v>#N/A</v>
      </c>
      <c r="N407" s="1" t="e">
        <f>INDEX('Child Enrollment'!$D$2:$D$173,MATCH('BIR Data Entry'!B407,'Child Enrollment'!$B$2:$B$173,0))</f>
        <v>#N/A</v>
      </c>
      <c r="O407" s="1" t="e">
        <f>INDEX('Child Enrollment'!$E$2:$E$173,MATCH('BIR Data Entry'!B407,'Child Enrollment'!$B$2:$B$173,0))</f>
        <v>#N/A</v>
      </c>
      <c r="P407" s="1" t="e">
        <f>INDEX('Child Enrollment'!$F$2:$F$173,MATCH('BIR Data Entry'!B407,'Child Enrollment'!$B$2:$B$173,0))</f>
        <v>#N/A</v>
      </c>
      <c r="Q407" s="1" t="e">
        <f>INDEX('Child Enrollment'!$G$2:$G$173,MATCH('BIR Data Entry'!B407,'Child Enrollment'!$B$2:$B$173,0))</f>
        <v>#N/A</v>
      </c>
      <c r="R407" s="1" t="e">
        <f>INDEX('Child Enrollment'!$H$2:$H$173,MATCH('BIR Data Entry'!B407,'Child Enrollment'!$B$2:$B$173,0))</f>
        <v>#N/A</v>
      </c>
      <c r="S407" s="343" t="str">
        <f t="shared" si="18"/>
        <v/>
      </c>
      <c r="T407" s="169">
        <f>IF(J407='Do Not Use'!$L$15,1,0)</f>
        <v>0</v>
      </c>
      <c r="U407" s="169">
        <f>IF(K407='Do Not Use'!$M$14,1,0)</f>
        <v>0</v>
      </c>
      <c r="V407" s="169">
        <f t="shared" si="19"/>
        <v>0</v>
      </c>
      <c r="W407" s="169">
        <f>IF(K407='Do Not Use'!$M$10,1,0)</f>
        <v>0</v>
      </c>
      <c r="X407" s="169">
        <f>IF(K407='Do Not Use'!$M$11,1,0)</f>
        <v>0</v>
      </c>
      <c r="Y407" s="169">
        <f t="shared" si="20"/>
        <v>0</v>
      </c>
      <c r="Z407" s="169">
        <f>IF(K407='Do Not Use'!$M$5,1,0)</f>
        <v>0</v>
      </c>
    </row>
    <row r="408" spans="1:26" x14ac:dyDescent="0.25">
      <c r="A408" s="376"/>
      <c r="B408" s="377"/>
      <c r="C408" s="378"/>
      <c r="D408" s="434"/>
      <c r="E408" s="379"/>
      <c r="F408" s="377"/>
      <c r="G408" s="377"/>
      <c r="H408" s="377"/>
      <c r="I408" s="377"/>
      <c r="J408" s="377"/>
      <c r="K408" s="377"/>
      <c r="L408" s="377"/>
      <c r="M408" s="1" t="e">
        <f>INDEX('Child Enrollment'!$C$2:$C$173,MATCH('BIR Data Entry'!B409,'Child Enrollment'!$B$2:$B$173,0))</f>
        <v>#N/A</v>
      </c>
      <c r="N408" s="1" t="e">
        <f>INDEX('Child Enrollment'!$D$2:$D$173,MATCH('BIR Data Entry'!B408,'Child Enrollment'!$B$2:$B$173,0))</f>
        <v>#N/A</v>
      </c>
      <c r="O408" s="1" t="e">
        <f>INDEX('Child Enrollment'!$E$2:$E$173,MATCH('BIR Data Entry'!B408,'Child Enrollment'!$B$2:$B$173,0))</f>
        <v>#N/A</v>
      </c>
      <c r="P408" s="1" t="e">
        <f>INDEX('Child Enrollment'!$F$2:$F$173,MATCH('BIR Data Entry'!B408,'Child Enrollment'!$B$2:$B$173,0))</f>
        <v>#N/A</v>
      </c>
      <c r="Q408" s="1" t="e">
        <f>INDEX('Child Enrollment'!$G$2:$G$173,MATCH('BIR Data Entry'!B408,'Child Enrollment'!$B$2:$B$173,0))</f>
        <v>#N/A</v>
      </c>
      <c r="R408" s="1" t="e">
        <f>INDEX('Child Enrollment'!$H$2:$H$173,MATCH('BIR Data Entry'!B408,'Child Enrollment'!$B$2:$B$173,0))</f>
        <v>#N/A</v>
      </c>
      <c r="S408" s="343" t="str">
        <f t="shared" si="18"/>
        <v/>
      </c>
      <c r="T408" s="169">
        <f>IF(J408='Do Not Use'!$L$15,1,0)</f>
        <v>0</v>
      </c>
      <c r="U408" s="169">
        <f>IF(K408='Do Not Use'!$M$14,1,0)</f>
        <v>0</v>
      </c>
      <c r="V408" s="169">
        <f t="shared" si="19"/>
        <v>0</v>
      </c>
      <c r="W408" s="169">
        <f>IF(K408='Do Not Use'!$M$10,1,0)</f>
        <v>0</v>
      </c>
      <c r="X408" s="169">
        <f>IF(K408='Do Not Use'!$M$11,1,0)</f>
        <v>0</v>
      </c>
      <c r="Y408" s="169">
        <f t="shared" si="20"/>
        <v>0</v>
      </c>
      <c r="Z408" s="169">
        <f>IF(K408='Do Not Use'!$M$5,1,0)</f>
        <v>0</v>
      </c>
    </row>
    <row r="409" spans="1:26" x14ac:dyDescent="0.25">
      <c r="A409" s="376"/>
      <c r="B409" s="377"/>
      <c r="C409" s="378"/>
      <c r="D409" s="434"/>
      <c r="E409" s="379"/>
      <c r="F409" s="377"/>
      <c r="G409" s="377"/>
      <c r="H409" s="377"/>
      <c r="I409" s="377"/>
      <c r="J409" s="377"/>
      <c r="K409" s="377"/>
      <c r="L409" s="377"/>
      <c r="M409" s="1" t="e">
        <f>INDEX('Child Enrollment'!$C$2:$C$173,MATCH('BIR Data Entry'!B410,'Child Enrollment'!$B$2:$B$173,0))</f>
        <v>#N/A</v>
      </c>
      <c r="N409" s="1" t="e">
        <f>INDEX('Child Enrollment'!$D$2:$D$173,MATCH('BIR Data Entry'!B409,'Child Enrollment'!$B$2:$B$173,0))</f>
        <v>#N/A</v>
      </c>
      <c r="O409" s="1" t="e">
        <f>INDEX('Child Enrollment'!$E$2:$E$173,MATCH('BIR Data Entry'!B409,'Child Enrollment'!$B$2:$B$173,0))</f>
        <v>#N/A</v>
      </c>
      <c r="P409" s="1" t="e">
        <f>INDEX('Child Enrollment'!$F$2:$F$173,MATCH('BIR Data Entry'!B409,'Child Enrollment'!$B$2:$B$173,0))</f>
        <v>#N/A</v>
      </c>
      <c r="Q409" s="1" t="e">
        <f>INDEX('Child Enrollment'!$G$2:$G$173,MATCH('BIR Data Entry'!B409,'Child Enrollment'!$B$2:$B$173,0))</f>
        <v>#N/A</v>
      </c>
      <c r="R409" s="1" t="e">
        <f>INDEX('Child Enrollment'!$H$2:$H$173,MATCH('BIR Data Entry'!B409,'Child Enrollment'!$B$2:$B$173,0))</f>
        <v>#N/A</v>
      </c>
      <c r="S409" s="343" t="str">
        <f t="shared" si="18"/>
        <v/>
      </c>
      <c r="T409" s="169">
        <f>IF(J409='Do Not Use'!$L$15,1,0)</f>
        <v>0</v>
      </c>
      <c r="U409" s="169">
        <f>IF(K409='Do Not Use'!$M$14,1,0)</f>
        <v>0</v>
      </c>
      <c r="V409" s="169">
        <f t="shared" si="19"/>
        <v>0</v>
      </c>
      <c r="W409" s="169">
        <f>IF(K409='Do Not Use'!$M$10,1,0)</f>
        <v>0</v>
      </c>
      <c r="X409" s="169">
        <f>IF(K409='Do Not Use'!$M$11,1,0)</f>
        <v>0</v>
      </c>
      <c r="Y409" s="169">
        <f t="shared" si="20"/>
        <v>0</v>
      </c>
      <c r="Z409" s="169">
        <f>IF(K409='Do Not Use'!$M$5,1,0)</f>
        <v>0</v>
      </c>
    </row>
    <row r="410" spans="1:26" x14ac:dyDescent="0.25">
      <c r="A410" s="376"/>
      <c r="B410" s="377"/>
      <c r="C410" s="378"/>
      <c r="D410" s="434"/>
      <c r="E410" s="379"/>
      <c r="F410" s="377"/>
      <c r="G410" s="377"/>
      <c r="H410" s="377"/>
      <c r="I410" s="377"/>
      <c r="J410" s="377"/>
      <c r="K410" s="377"/>
      <c r="L410" s="377"/>
      <c r="M410" s="1" t="e">
        <f>INDEX('Child Enrollment'!$C$2:$C$173,MATCH('BIR Data Entry'!B411,'Child Enrollment'!$B$2:$B$173,0))</f>
        <v>#N/A</v>
      </c>
      <c r="N410" s="1" t="e">
        <f>INDEX('Child Enrollment'!$D$2:$D$173,MATCH('BIR Data Entry'!B410,'Child Enrollment'!$B$2:$B$173,0))</f>
        <v>#N/A</v>
      </c>
      <c r="O410" s="1" t="e">
        <f>INDEX('Child Enrollment'!$E$2:$E$173,MATCH('BIR Data Entry'!B410,'Child Enrollment'!$B$2:$B$173,0))</f>
        <v>#N/A</v>
      </c>
      <c r="P410" s="1" t="e">
        <f>INDEX('Child Enrollment'!$F$2:$F$173,MATCH('BIR Data Entry'!B410,'Child Enrollment'!$B$2:$B$173,0))</f>
        <v>#N/A</v>
      </c>
      <c r="Q410" s="1" t="e">
        <f>INDEX('Child Enrollment'!$G$2:$G$173,MATCH('BIR Data Entry'!B410,'Child Enrollment'!$B$2:$B$173,0))</f>
        <v>#N/A</v>
      </c>
      <c r="R410" s="1" t="e">
        <f>INDEX('Child Enrollment'!$H$2:$H$173,MATCH('BIR Data Entry'!B410,'Child Enrollment'!$B$2:$B$173,0))</f>
        <v>#N/A</v>
      </c>
      <c r="S410" s="343" t="str">
        <f t="shared" si="18"/>
        <v/>
      </c>
      <c r="T410" s="169">
        <f>IF(J410='Do Not Use'!$L$15,1,0)</f>
        <v>0</v>
      </c>
      <c r="U410" s="169">
        <f>IF(K410='Do Not Use'!$M$14,1,0)</f>
        <v>0</v>
      </c>
      <c r="V410" s="169">
        <f t="shared" si="19"/>
        <v>0</v>
      </c>
      <c r="W410" s="169">
        <f>IF(K410='Do Not Use'!$M$10,1,0)</f>
        <v>0</v>
      </c>
      <c r="X410" s="169">
        <f>IF(K410='Do Not Use'!$M$11,1,0)</f>
        <v>0</v>
      </c>
      <c r="Y410" s="169">
        <f t="shared" si="20"/>
        <v>0</v>
      </c>
      <c r="Z410" s="169">
        <f>IF(K410='Do Not Use'!$M$5,1,0)</f>
        <v>0</v>
      </c>
    </row>
    <row r="411" spans="1:26" x14ac:dyDescent="0.25">
      <c r="A411" s="376"/>
      <c r="B411" s="377"/>
      <c r="C411" s="378"/>
      <c r="D411" s="434"/>
      <c r="E411" s="379"/>
      <c r="F411" s="377"/>
      <c r="G411" s="377"/>
      <c r="H411" s="377"/>
      <c r="I411" s="377"/>
      <c r="J411" s="377"/>
      <c r="K411" s="377"/>
      <c r="L411" s="377"/>
      <c r="M411" s="1" t="e">
        <f>INDEX('Child Enrollment'!$C$2:$C$173,MATCH('BIR Data Entry'!B412,'Child Enrollment'!$B$2:$B$173,0))</f>
        <v>#N/A</v>
      </c>
      <c r="N411" s="1" t="e">
        <f>INDEX('Child Enrollment'!$D$2:$D$173,MATCH('BIR Data Entry'!B411,'Child Enrollment'!$B$2:$B$173,0))</f>
        <v>#N/A</v>
      </c>
      <c r="O411" s="1" t="e">
        <f>INDEX('Child Enrollment'!$E$2:$E$173,MATCH('BIR Data Entry'!B411,'Child Enrollment'!$B$2:$B$173,0))</f>
        <v>#N/A</v>
      </c>
      <c r="P411" s="1" t="e">
        <f>INDEX('Child Enrollment'!$F$2:$F$173,MATCH('BIR Data Entry'!B411,'Child Enrollment'!$B$2:$B$173,0))</f>
        <v>#N/A</v>
      </c>
      <c r="Q411" s="1" t="e">
        <f>INDEX('Child Enrollment'!$G$2:$G$173,MATCH('BIR Data Entry'!B411,'Child Enrollment'!$B$2:$B$173,0))</f>
        <v>#N/A</v>
      </c>
      <c r="R411" s="1" t="e">
        <f>INDEX('Child Enrollment'!$H$2:$H$173,MATCH('BIR Data Entry'!B411,'Child Enrollment'!$B$2:$B$173,0))</f>
        <v>#N/A</v>
      </c>
      <c r="S411" s="343" t="str">
        <f t="shared" si="18"/>
        <v/>
      </c>
      <c r="T411" s="169">
        <f>IF(J411='Do Not Use'!$L$15,1,0)</f>
        <v>0</v>
      </c>
      <c r="U411" s="169">
        <f>IF(K411='Do Not Use'!$M$14,1,0)</f>
        <v>0</v>
      </c>
      <c r="V411" s="169">
        <f t="shared" si="19"/>
        <v>0</v>
      </c>
      <c r="W411" s="169">
        <f>IF(K411='Do Not Use'!$M$10,1,0)</f>
        <v>0</v>
      </c>
      <c r="X411" s="169">
        <f>IF(K411='Do Not Use'!$M$11,1,0)</f>
        <v>0</v>
      </c>
      <c r="Y411" s="169">
        <f t="shared" si="20"/>
        <v>0</v>
      </c>
      <c r="Z411" s="169">
        <f>IF(K411='Do Not Use'!$M$5,1,0)</f>
        <v>0</v>
      </c>
    </row>
    <row r="412" spans="1:26" x14ac:dyDescent="0.25">
      <c r="A412" s="376"/>
      <c r="B412" s="377"/>
      <c r="C412" s="378"/>
      <c r="D412" s="434"/>
      <c r="E412" s="379"/>
      <c r="F412" s="377"/>
      <c r="G412" s="377"/>
      <c r="H412" s="377"/>
      <c r="I412" s="377"/>
      <c r="J412" s="377"/>
      <c r="K412" s="377"/>
      <c r="L412" s="377"/>
      <c r="M412" s="1" t="e">
        <f>INDEX('Child Enrollment'!$C$2:$C$173,MATCH('BIR Data Entry'!B413,'Child Enrollment'!$B$2:$B$173,0))</f>
        <v>#N/A</v>
      </c>
      <c r="N412" s="1" t="e">
        <f>INDEX('Child Enrollment'!$D$2:$D$173,MATCH('BIR Data Entry'!B412,'Child Enrollment'!$B$2:$B$173,0))</f>
        <v>#N/A</v>
      </c>
      <c r="O412" s="1" t="e">
        <f>INDEX('Child Enrollment'!$E$2:$E$173,MATCH('BIR Data Entry'!B412,'Child Enrollment'!$B$2:$B$173,0))</f>
        <v>#N/A</v>
      </c>
      <c r="P412" s="1" t="e">
        <f>INDEX('Child Enrollment'!$F$2:$F$173,MATCH('BIR Data Entry'!B412,'Child Enrollment'!$B$2:$B$173,0))</f>
        <v>#N/A</v>
      </c>
      <c r="Q412" s="1" t="e">
        <f>INDEX('Child Enrollment'!$G$2:$G$173,MATCH('BIR Data Entry'!B412,'Child Enrollment'!$B$2:$B$173,0))</f>
        <v>#N/A</v>
      </c>
      <c r="R412" s="1" t="e">
        <f>INDEX('Child Enrollment'!$H$2:$H$173,MATCH('BIR Data Entry'!B412,'Child Enrollment'!$B$2:$B$173,0))</f>
        <v>#N/A</v>
      </c>
      <c r="S412" s="343" t="str">
        <f t="shared" si="18"/>
        <v/>
      </c>
      <c r="T412" s="169">
        <f>IF(J412='Do Not Use'!$L$15,1,0)</f>
        <v>0</v>
      </c>
      <c r="U412" s="169">
        <f>IF(K412='Do Not Use'!$M$14,1,0)</f>
        <v>0</v>
      </c>
      <c r="V412" s="169">
        <f t="shared" si="19"/>
        <v>0</v>
      </c>
      <c r="W412" s="169">
        <f>IF(K412='Do Not Use'!$M$10,1,0)</f>
        <v>0</v>
      </c>
      <c r="X412" s="169">
        <f>IF(K412='Do Not Use'!$M$11,1,0)</f>
        <v>0</v>
      </c>
      <c r="Y412" s="169">
        <f t="shared" si="20"/>
        <v>0</v>
      </c>
      <c r="Z412" s="169">
        <f>IF(K412='Do Not Use'!$M$5,1,0)</f>
        <v>0</v>
      </c>
    </row>
    <row r="413" spans="1:26" x14ac:dyDescent="0.25">
      <c r="A413" s="376"/>
      <c r="B413" s="377"/>
      <c r="C413" s="378"/>
      <c r="D413" s="434"/>
      <c r="E413" s="379"/>
      <c r="F413" s="377"/>
      <c r="G413" s="377"/>
      <c r="H413" s="377"/>
      <c r="I413" s="377"/>
      <c r="J413" s="377"/>
      <c r="K413" s="377"/>
      <c r="L413" s="377"/>
      <c r="M413" s="1" t="e">
        <f>INDEX('Child Enrollment'!$C$2:$C$173,MATCH('BIR Data Entry'!B414,'Child Enrollment'!$B$2:$B$173,0))</f>
        <v>#N/A</v>
      </c>
      <c r="N413" s="1" t="e">
        <f>INDEX('Child Enrollment'!$D$2:$D$173,MATCH('BIR Data Entry'!B413,'Child Enrollment'!$B$2:$B$173,0))</f>
        <v>#N/A</v>
      </c>
      <c r="O413" s="1" t="e">
        <f>INDEX('Child Enrollment'!$E$2:$E$173,MATCH('BIR Data Entry'!B413,'Child Enrollment'!$B$2:$B$173,0))</f>
        <v>#N/A</v>
      </c>
      <c r="P413" s="1" t="e">
        <f>INDEX('Child Enrollment'!$F$2:$F$173,MATCH('BIR Data Entry'!B413,'Child Enrollment'!$B$2:$B$173,0))</f>
        <v>#N/A</v>
      </c>
      <c r="Q413" s="1" t="e">
        <f>INDEX('Child Enrollment'!$G$2:$G$173,MATCH('BIR Data Entry'!B413,'Child Enrollment'!$B$2:$B$173,0))</f>
        <v>#N/A</v>
      </c>
      <c r="R413" s="1" t="e">
        <f>INDEX('Child Enrollment'!$H$2:$H$173,MATCH('BIR Data Entry'!B413,'Child Enrollment'!$B$2:$B$173,0))</f>
        <v>#N/A</v>
      </c>
      <c r="S413" s="343" t="str">
        <f t="shared" si="18"/>
        <v/>
      </c>
      <c r="T413" s="169">
        <f>IF(J413='Do Not Use'!$L$15,1,0)</f>
        <v>0</v>
      </c>
      <c r="U413" s="169">
        <f>IF(K413='Do Not Use'!$M$14,1,0)</f>
        <v>0</v>
      </c>
      <c r="V413" s="169">
        <f t="shared" si="19"/>
        <v>0</v>
      </c>
      <c r="W413" s="169">
        <f>IF(K413='Do Not Use'!$M$10,1,0)</f>
        <v>0</v>
      </c>
      <c r="X413" s="169">
        <f>IF(K413='Do Not Use'!$M$11,1,0)</f>
        <v>0</v>
      </c>
      <c r="Y413" s="169">
        <f t="shared" si="20"/>
        <v>0</v>
      </c>
      <c r="Z413" s="169">
        <f>IF(K413='Do Not Use'!$M$5,1,0)</f>
        <v>0</v>
      </c>
    </row>
    <row r="414" spans="1:26" x14ac:dyDescent="0.25">
      <c r="A414" s="376"/>
      <c r="B414" s="377"/>
      <c r="C414" s="378"/>
      <c r="D414" s="434"/>
      <c r="E414" s="379"/>
      <c r="F414" s="377"/>
      <c r="G414" s="377"/>
      <c r="H414" s="377"/>
      <c r="I414" s="377"/>
      <c r="J414" s="377"/>
      <c r="K414" s="377"/>
      <c r="L414" s="377"/>
      <c r="M414" s="1" t="e">
        <f>INDEX('Child Enrollment'!$C$2:$C$173,MATCH('BIR Data Entry'!B415,'Child Enrollment'!$B$2:$B$173,0))</f>
        <v>#N/A</v>
      </c>
      <c r="N414" s="1" t="e">
        <f>INDEX('Child Enrollment'!$D$2:$D$173,MATCH('BIR Data Entry'!B414,'Child Enrollment'!$B$2:$B$173,0))</f>
        <v>#N/A</v>
      </c>
      <c r="O414" s="1" t="e">
        <f>INDEX('Child Enrollment'!$E$2:$E$173,MATCH('BIR Data Entry'!B414,'Child Enrollment'!$B$2:$B$173,0))</f>
        <v>#N/A</v>
      </c>
      <c r="P414" s="1" t="e">
        <f>INDEX('Child Enrollment'!$F$2:$F$173,MATCH('BIR Data Entry'!B414,'Child Enrollment'!$B$2:$B$173,0))</f>
        <v>#N/A</v>
      </c>
      <c r="Q414" s="1" t="e">
        <f>INDEX('Child Enrollment'!$G$2:$G$173,MATCH('BIR Data Entry'!B414,'Child Enrollment'!$B$2:$B$173,0))</f>
        <v>#N/A</v>
      </c>
      <c r="R414" s="1" t="e">
        <f>INDEX('Child Enrollment'!$H$2:$H$173,MATCH('BIR Data Entry'!B414,'Child Enrollment'!$B$2:$B$173,0))</f>
        <v>#N/A</v>
      </c>
      <c r="S414" s="343" t="str">
        <f t="shared" si="18"/>
        <v/>
      </c>
      <c r="T414" s="169">
        <f>IF(J414='Do Not Use'!$L$15,1,0)</f>
        <v>0</v>
      </c>
      <c r="U414" s="169">
        <f>IF(K414='Do Not Use'!$M$14,1,0)</f>
        <v>0</v>
      </c>
      <c r="V414" s="169">
        <f t="shared" si="19"/>
        <v>0</v>
      </c>
      <c r="W414" s="169">
        <f>IF(K414='Do Not Use'!$M$10,1,0)</f>
        <v>0</v>
      </c>
      <c r="X414" s="169">
        <f>IF(K414='Do Not Use'!$M$11,1,0)</f>
        <v>0</v>
      </c>
      <c r="Y414" s="169">
        <f t="shared" si="20"/>
        <v>0</v>
      </c>
      <c r="Z414" s="169">
        <f>IF(K414='Do Not Use'!$M$5,1,0)</f>
        <v>0</v>
      </c>
    </row>
    <row r="415" spans="1:26" x14ac:dyDescent="0.25">
      <c r="A415" s="376"/>
      <c r="B415" s="377"/>
      <c r="C415" s="378"/>
      <c r="D415" s="434"/>
      <c r="E415" s="379"/>
      <c r="F415" s="377"/>
      <c r="G415" s="377"/>
      <c r="H415" s="377"/>
      <c r="I415" s="377"/>
      <c r="J415" s="377"/>
      <c r="K415" s="377"/>
      <c r="L415" s="377"/>
      <c r="M415" s="1" t="e">
        <f>INDEX('Child Enrollment'!$C$2:$C$173,MATCH('BIR Data Entry'!B416,'Child Enrollment'!$B$2:$B$173,0))</f>
        <v>#N/A</v>
      </c>
      <c r="N415" s="1" t="e">
        <f>INDEX('Child Enrollment'!$D$2:$D$173,MATCH('BIR Data Entry'!B415,'Child Enrollment'!$B$2:$B$173,0))</f>
        <v>#N/A</v>
      </c>
      <c r="O415" s="1" t="e">
        <f>INDEX('Child Enrollment'!$E$2:$E$173,MATCH('BIR Data Entry'!B415,'Child Enrollment'!$B$2:$B$173,0))</f>
        <v>#N/A</v>
      </c>
      <c r="P415" s="1" t="e">
        <f>INDEX('Child Enrollment'!$F$2:$F$173,MATCH('BIR Data Entry'!B415,'Child Enrollment'!$B$2:$B$173,0))</f>
        <v>#N/A</v>
      </c>
      <c r="Q415" s="1" t="e">
        <f>INDEX('Child Enrollment'!$G$2:$G$173,MATCH('BIR Data Entry'!B415,'Child Enrollment'!$B$2:$B$173,0))</f>
        <v>#N/A</v>
      </c>
      <c r="R415" s="1" t="e">
        <f>INDEX('Child Enrollment'!$H$2:$H$173,MATCH('BIR Data Entry'!B415,'Child Enrollment'!$B$2:$B$173,0))</f>
        <v>#N/A</v>
      </c>
      <c r="S415" s="343" t="str">
        <f t="shared" si="18"/>
        <v/>
      </c>
      <c r="T415" s="169">
        <f>IF(J415='Do Not Use'!$L$15,1,0)</f>
        <v>0</v>
      </c>
      <c r="U415" s="169">
        <f>IF(K415='Do Not Use'!$M$14,1,0)</f>
        <v>0</v>
      </c>
      <c r="V415" s="169">
        <f t="shared" si="19"/>
        <v>0</v>
      </c>
      <c r="W415" s="169">
        <f>IF(K415='Do Not Use'!$M$10,1,0)</f>
        <v>0</v>
      </c>
      <c r="X415" s="169">
        <f>IF(K415='Do Not Use'!$M$11,1,0)</f>
        <v>0</v>
      </c>
      <c r="Y415" s="169">
        <f t="shared" si="20"/>
        <v>0</v>
      </c>
      <c r="Z415" s="169">
        <f>IF(K415='Do Not Use'!$M$5,1,0)</f>
        <v>0</v>
      </c>
    </row>
    <row r="416" spans="1:26" x14ac:dyDescent="0.25">
      <c r="A416" s="376"/>
      <c r="B416" s="377"/>
      <c r="C416" s="378"/>
      <c r="D416" s="434"/>
      <c r="E416" s="379"/>
      <c r="F416" s="377"/>
      <c r="G416" s="377"/>
      <c r="H416" s="377"/>
      <c r="I416" s="377"/>
      <c r="J416" s="377"/>
      <c r="K416" s="377"/>
      <c r="L416" s="377"/>
      <c r="M416" s="1" t="e">
        <f>INDEX('Child Enrollment'!$C$2:$C$173,MATCH('BIR Data Entry'!B417,'Child Enrollment'!$B$2:$B$173,0))</f>
        <v>#N/A</v>
      </c>
      <c r="N416" s="1" t="e">
        <f>INDEX('Child Enrollment'!$D$2:$D$173,MATCH('BIR Data Entry'!B416,'Child Enrollment'!$B$2:$B$173,0))</f>
        <v>#N/A</v>
      </c>
      <c r="O416" s="1" t="e">
        <f>INDEX('Child Enrollment'!$E$2:$E$173,MATCH('BIR Data Entry'!B416,'Child Enrollment'!$B$2:$B$173,0))</f>
        <v>#N/A</v>
      </c>
      <c r="P416" s="1" t="e">
        <f>INDEX('Child Enrollment'!$F$2:$F$173,MATCH('BIR Data Entry'!B416,'Child Enrollment'!$B$2:$B$173,0))</f>
        <v>#N/A</v>
      </c>
      <c r="Q416" s="1" t="e">
        <f>INDEX('Child Enrollment'!$G$2:$G$173,MATCH('BIR Data Entry'!B416,'Child Enrollment'!$B$2:$B$173,0))</f>
        <v>#N/A</v>
      </c>
      <c r="R416" s="1" t="e">
        <f>INDEX('Child Enrollment'!$H$2:$H$173,MATCH('BIR Data Entry'!B416,'Child Enrollment'!$B$2:$B$173,0))</f>
        <v>#N/A</v>
      </c>
      <c r="S416" s="343" t="str">
        <f t="shared" si="18"/>
        <v/>
      </c>
      <c r="T416" s="169">
        <f>IF(J416='Do Not Use'!$L$15,1,0)</f>
        <v>0</v>
      </c>
      <c r="U416" s="169">
        <f>IF(K416='Do Not Use'!$M$14,1,0)</f>
        <v>0</v>
      </c>
      <c r="V416" s="169">
        <f t="shared" si="19"/>
        <v>0</v>
      </c>
      <c r="W416" s="169">
        <f>IF(K416='Do Not Use'!$M$10,1,0)</f>
        <v>0</v>
      </c>
      <c r="X416" s="169">
        <f>IF(K416='Do Not Use'!$M$11,1,0)</f>
        <v>0</v>
      </c>
      <c r="Y416" s="169">
        <f t="shared" si="20"/>
        <v>0</v>
      </c>
      <c r="Z416" s="169">
        <f>IF(K416='Do Not Use'!$M$5,1,0)</f>
        <v>0</v>
      </c>
    </row>
    <row r="417" spans="1:26" x14ac:dyDescent="0.25">
      <c r="A417" s="376"/>
      <c r="B417" s="377"/>
      <c r="C417" s="378"/>
      <c r="D417" s="434"/>
      <c r="E417" s="379"/>
      <c r="F417" s="377"/>
      <c r="G417" s="377"/>
      <c r="H417" s="377"/>
      <c r="I417" s="377"/>
      <c r="J417" s="377"/>
      <c r="K417" s="377"/>
      <c r="L417" s="377"/>
      <c r="M417" s="1" t="e">
        <f>INDEX('Child Enrollment'!$C$2:$C$173,MATCH('BIR Data Entry'!B418,'Child Enrollment'!$B$2:$B$173,0))</f>
        <v>#N/A</v>
      </c>
      <c r="N417" s="1" t="e">
        <f>INDEX('Child Enrollment'!$D$2:$D$173,MATCH('BIR Data Entry'!B417,'Child Enrollment'!$B$2:$B$173,0))</f>
        <v>#N/A</v>
      </c>
      <c r="O417" s="1" t="e">
        <f>INDEX('Child Enrollment'!$E$2:$E$173,MATCH('BIR Data Entry'!B417,'Child Enrollment'!$B$2:$B$173,0))</f>
        <v>#N/A</v>
      </c>
      <c r="P417" s="1" t="e">
        <f>INDEX('Child Enrollment'!$F$2:$F$173,MATCH('BIR Data Entry'!B417,'Child Enrollment'!$B$2:$B$173,0))</f>
        <v>#N/A</v>
      </c>
      <c r="Q417" s="1" t="e">
        <f>INDEX('Child Enrollment'!$G$2:$G$173,MATCH('BIR Data Entry'!B417,'Child Enrollment'!$B$2:$B$173,0))</f>
        <v>#N/A</v>
      </c>
      <c r="R417" s="1" t="e">
        <f>INDEX('Child Enrollment'!$H$2:$H$173,MATCH('BIR Data Entry'!B417,'Child Enrollment'!$B$2:$B$173,0))</f>
        <v>#N/A</v>
      </c>
      <c r="S417" s="343" t="str">
        <f t="shared" si="18"/>
        <v/>
      </c>
      <c r="T417" s="169">
        <f>IF(J417='Do Not Use'!$L$15,1,0)</f>
        <v>0</v>
      </c>
      <c r="U417" s="169">
        <f>IF(K417='Do Not Use'!$M$14,1,0)</f>
        <v>0</v>
      </c>
      <c r="V417" s="169">
        <f t="shared" si="19"/>
        <v>0</v>
      </c>
      <c r="W417" s="169">
        <f>IF(K417='Do Not Use'!$M$10,1,0)</f>
        <v>0</v>
      </c>
      <c r="X417" s="169">
        <f>IF(K417='Do Not Use'!$M$11,1,0)</f>
        <v>0</v>
      </c>
      <c r="Y417" s="169">
        <f t="shared" si="20"/>
        <v>0</v>
      </c>
      <c r="Z417" s="169">
        <f>IF(K417='Do Not Use'!$M$5,1,0)</f>
        <v>0</v>
      </c>
    </row>
    <row r="418" spans="1:26" x14ac:dyDescent="0.25">
      <c r="A418" s="376"/>
      <c r="B418" s="377"/>
      <c r="C418" s="378"/>
      <c r="D418" s="434"/>
      <c r="E418" s="379"/>
      <c r="F418" s="377"/>
      <c r="G418" s="377"/>
      <c r="H418" s="377"/>
      <c r="I418" s="377"/>
      <c r="J418" s="377"/>
      <c r="K418" s="377"/>
      <c r="L418" s="377"/>
      <c r="M418" s="1" t="e">
        <f>INDEX('Child Enrollment'!$C$2:$C$173,MATCH('BIR Data Entry'!B419,'Child Enrollment'!$B$2:$B$173,0))</f>
        <v>#N/A</v>
      </c>
      <c r="N418" s="1" t="e">
        <f>INDEX('Child Enrollment'!$D$2:$D$173,MATCH('BIR Data Entry'!B418,'Child Enrollment'!$B$2:$B$173,0))</f>
        <v>#N/A</v>
      </c>
      <c r="O418" s="1" t="e">
        <f>INDEX('Child Enrollment'!$E$2:$E$173,MATCH('BIR Data Entry'!B418,'Child Enrollment'!$B$2:$B$173,0))</f>
        <v>#N/A</v>
      </c>
      <c r="P418" s="1" t="e">
        <f>INDEX('Child Enrollment'!$F$2:$F$173,MATCH('BIR Data Entry'!B418,'Child Enrollment'!$B$2:$B$173,0))</f>
        <v>#N/A</v>
      </c>
      <c r="Q418" s="1" t="e">
        <f>INDEX('Child Enrollment'!$G$2:$G$173,MATCH('BIR Data Entry'!B418,'Child Enrollment'!$B$2:$B$173,0))</f>
        <v>#N/A</v>
      </c>
      <c r="R418" s="1" t="e">
        <f>INDEX('Child Enrollment'!$H$2:$H$173,MATCH('BIR Data Entry'!B418,'Child Enrollment'!$B$2:$B$173,0))</f>
        <v>#N/A</v>
      </c>
      <c r="S418" s="343" t="str">
        <f t="shared" si="18"/>
        <v/>
      </c>
      <c r="T418" s="169">
        <f>IF(J418='Do Not Use'!$L$15,1,0)</f>
        <v>0</v>
      </c>
      <c r="U418" s="169">
        <f>IF(K418='Do Not Use'!$M$14,1,0)</f>
        <v>0</v>
      </c>
      <c r="V418" s="169">
        <f t="shared" si="19"/>
        <v>0</v>
      </c>
      <c r="W418" s="169">
        <f>IF(K418='Do Not Use'!$M$10,1,0)</f>
        <v>0</v>
      </c>
      <c r="X418" s="169">
        <f>IF(K418='Do Not Use'!$M$11,1,0)</f>
        <v>0</v>
      </c>
      <c r="Y418" s="169">
        <f t="shared" si="20"/>
        <v>0</v>
      </c>
      <c r="Z418" s="169">
        <f>IF(K418='Do Not Use'!$M$5,1,0)</f>
        <v>0</v>
      </c>
    </row>
    <row r="419" spans="1:26" x14ac:dyDescent="0.25">
      <c r="A419" s="376"/>
      <c r="B419" s="377"/>
      <c r="C419" s="378"/>
      <c r="D419" s="434"/>
      <c r="E419" s="379"/>
      <c r="F419" s="377"/>
      <c r="G419" s="377"/>
      <c r="H419" s="377"/>
      <c r="I419" s="377"/>
      <c r="J419" s="377"/>
      <c r="K419" s="377"/>
      <c r="L419" s="377"/>
      <c r="M419" s="1" t="e">
        <f>INDEX('Child Enrollment'!$C$2:$C$173,MATCH('BIR Data Entry'!B420,'Child Enrollment'!$B$2:$B$173,0))</f>
        <v>#N/A</v>
      </c>
      <c r="N419" s="1" t="e">
        <f>INDEX('Child Enrollment'!$D$2:$D$173,MATCH('BIR Data Entry'!B419,'Child Enrollment'!$B$2:$B$173,0))</f>
        <v>#N/A</v>
      </c>
      <c r="O419" s="1" t="e">
        <f>INDEX('Child Enrollment'!$E$2:$E$173,MATCH('BIR Data Entry'!B419,'Child Enrollment'!$B$2:$B$173,0))</f>
        <v>#N/A</v>
      </c>
      <c r="P419" s="1" t="e">
        <f>INDEX('Child Enrollment'!$F$2:$F$173,MATCH('BIR Data Entry'!B419,'Child Enrollment'!$B$2:$B$173,0))</f>
        <v>#N/A</v>
      </c>
      <c r="Q419" s="1" t="e">
        <f>INDEX('Child Enrollment'!$G$2:$G$173,MATCH('BIR Data Entry'!B419,'Child Enrollment'!$B$2:$B$173,0))</f>
        <v>#N/A</v>
      </c>
      <c r="R419" s="1" t="e">
        <f>INDEX('Child Enrollment'!$H$2:$H$173,MATCH('BIR Data Entry'!B419,'Child Enrollment'!$B$2:$B$173,0))</f>
        <v>#N/A</v>
      </c>
      <c r="S419" s="343" t="str">
        <f t="shared" si="18"/>
        <v/>
      </c>
      <c r="T419" s="169">
        <f>IF(J419='Do Not Use'!$L$15,1,0)</f>
        <v>0</v>
      </c>
      <c r="U419" s="169">
        <f>IF(K419='Do Not Use'!$M$14,1,0)</f>
        <v>0</v>
      </c>
      <c r="V419" s="169">
        <f t="shared" si="19"/>
        <v>0</v>
      </c>
      <c r="W419" s="169">
        <f>IF(K419='Do Not Use'!$M$10,1,0)</f>
        <v>0</v>
      </c>
      <c r="X419" s="169">
        <f>IF(K419='Do Not Use'!$M$11,1,0)</f>
        <v>0</v>
      </c>
      <c r="Y419" s="169">
        <f t="shared" si="20"/>
        <v>0</v>
      </c>
      <c r="Z419" s="169">
        <f>IF(K419='Do Not Use'!$M$5,1,0)</f>
        <v>0</v>
      </c>
    </row>
    <row r="420" spans="1:26" x14ac:dyDescent="0.25">
      <c r="A420" s="376"/>
      <c r="B420" s="377"/>
      <c r="C420" s="378"/>
      <c r="D420" s="434"/>
      <c r="E420" s="379"/>
      <c r="F420" s="377"/>
      <c r="G420" s="377"/>
      <c r="H420" s="377"/>
      <c r="I420" s="377"/>
      <c r="J420" s="377"/>
      <c r="K420" s="377"/>
      <c r="L420" s="377"/>
      <c r="M420" s="1" t="e">
        <f>INDEX('Child Enrollment'!$C$2:$C$173,MATCH('BIR Data Entry'!B421,'Child Enrollment'!$B$2:$B$173,0))</f>
        <v>#N/A</v>
      </c>
      <c r="N420" s="1" t="e">
        <f>INDEX('Child Enrollment'!$D$2:$D$173,MATCH('BIR Data Entry'!B420,'Child Enrollment'!$B$2:$B$173,0))</f>
        <v>#N/A</v>
      </c>
      <c r="O420" s="1" t="e">
        <f>INDEX('Child Enrollment'!$E$2:$E$173,MATCH('BIR Data Entry'!B420,'Child Enrollment'!$B$2:$B$173,0))</f>
        <v>#N/A</v>
      </c>
      <c r="P420" s="1" t="e">
        <f>INDEX('Child Enrollment'!$F$2:$F$173,MATCH('BIR Data Entry'!B420,'Child Enrollment'!$B$2:$B$173,0))</f>
        <v>#N/A</v>
      </c>
      <c r="Q420" s="1" t="e">
        <f>INDEX('Child Enrollment'!$G$2:$G$173,MATCH('BIR Data Entry'!B420,'Child Enrollment'!$B$2:$B$173,0))</f>
        <v>#N/A</v>
      </c>
      <c r="R420" s="1" t="e">
        <f>INDEX('Child Enrollment'!$H$2:$H$173,MATCH('BIR Data Entry'!B420,'Child Enrollment'!$B$2:$B$173,0))</f>
        <v>#N/A</v>
      </c>
      <c r="S420" s="343" t="str">
        <f t="shared" si="18"/>
        <v/>
      </c>
      <c r="T420" s="169">
        <f>IF(J420='Do Not Use'!$L$15,1,0)</f>
        <v>0</v>
      </c>
      <c r="U420" s="169">
        <f>IF(K420='Do Not Use'!$M$14,1,0)</f>
        <v>0</v>
      </c>
      <c r="V420" s="169">
        <f t="shared" si="19"/>
        <v>0</v>
      </c>
      <c r="W420" s="169">
        <f>IF(K420='Do Not Use'!$M$10,1,0)</f>
        <v>0</v>
      </c>
      <c r="X420" s="169">
        <f>IF(K420='Do Not Use'!$M$11,1,0)</f>
        <v>0</v>
      </c>
      <c r="Y420" s="169">
        <f t="shared" si="20"/>
        <v>0</v>
      </c>
      <c r="Z420" s="169">
        <f>IF(K420='Do Not Use'!$M$5,1,0)</f>
        <v>0</v>
      </c>
    </row>
    <row r="421" spans="1:26" x14ac:dyDescent="0.25">
      <c r="A421" s="376"/>
      <c r="B421" s="377"/>
      <c r="C421" s="378"/>
      <c r="D421" s="434"/>
      <c r="E421" s="379"/>
      <c r="F421" s="377"/>
      <c r="G421" s="377"/>
      <c r="H421" s="377"/>
      <c r="I421" s="377"/>
      <c r="J421" s="377"/>
      <c r="K421" s="377"/>
      <c r="L421" s="377"/>
      <c r="M421" s="1" t="e">
        <f>INDEX('Child Enrollment'!$C$2:$C$173,MATCH('BIR Data Entry'!B422,'Child Enrollment'!$B$2:$B$173,0))</f>
        <v>#N/A</v>
      </c>
      <c r="N421" s="1" t="e">
        <f>INDEX('Child Enrollment'!$D$2:$D$173,MATCH('BIR Data Entry'!B421,'Child Enrollment'!$B$2:$B$173,0))</f>
        <v>#N/A</v>
      </c>
      <c r="O421" s="1" t="e">
        <f>INDEX('Child Enrollment'!$E$2:$E$173,MATCH('BIR Data Entry'!B421,'Child Enrollment'!$B$2:$B$173,0))</f>
        <v>#N/A</v>
      </c>
      <c r="P421" s="1" t="e">
        <f>INDEX('Child Enrollment'!$F$2:$F$173,MATCH('BIR Data Entry'!B421,'Child Enrollment'!$B$2:$B$173,0))</f>
        <v>#N/A</v>
      </c>
      <c r="Q421" s="1" t="e">
        <f>INDEX('Child Enrollment'!$G$2:$G$173,MATCH('BIR Data Entry'!B421,'Child Enrollment'!$B$2:$B$173,0))</f>
        <v>#N/A</v>
      </c>
      <c r="R421" s="1" t="e">
        <f>INDEX('Child Enrollment'!$H$2:$H$173,MATCH('BIR Data Entry'!B421,'Child Enrollment'!$B$2:$B$173,0))</f>
        <v>#N/A</v>
      </c>
      <c r="S421" s="343" t="str">
        <f t="shared" si="18"/>
        <v/>
      </c>
      <c r="T421" s="169">
        <f>IF(J421='Do Not Use'!$L$15,1,0)</f>
        <v>0</v>
      </c>
      <c r="U421" s="169">
        <f>IF(K421='Do Not Use'!$M$14,1,0)</f>
        <v>0</v>
      </c>
      <c r="V421" s="169">
        <f t="shared" si="19"/>
        <v>0</v>
      </c>
      <c r="W421" s="169">
        <f>IF(K421='Do Not Use'!$M$10,1,0)</f>
        <v>0</v>
      </c>
      <c r="X421" s="169">
        <f>IF(K421='Do Not Use'!$M$11,1,0)</f>
        <v>0</v>
      </c>
      <c r="Y421" s="169">
        <f t="shared" si="20"/>
        <v>0</v>
      </c>
      <c r="Z421" s="169">
        <f>IF(K421='Do Not Use'!$M$5,1,0)</f>
        <v>0</v>
      </c>
    </row>
    <row r="422" spans="1:26" x14ac:dyDescent="0.25">
      <c r="A422" s="376"/>
      <c r="B422" s="377"/>
      <c r="C422" s="378"/>
      <c r="D422" s="434"/>
      <c r="E422" s="379"/>
      <c r="F422" s="377"/>
      <c r="G422" s="377"/>
      <c r="H422" s="377"/>
      <c r="I422" s="377"/>
      <c r="J422" s="377"/>
      <c r="K422" s="377"/>
      <c r="L422" s="377"/>
      <c r="M422" s="1" t="e">
        <f>INDEX('Child Enrollment'!$C$2:$C$173,MATCH('BIR Data Entry'!B423,'Child Enrollment'!$B$2:$B$173,0))</f>
        <v>#N/A</v>
      </c>
      <c r="N422" s="1" t="e">
        <f>INDEX('Child Enrollment'!$D$2:$D$173,MATCH('BIR Data Entry'!B422,'Child Enrollment'!$B$2:$B$173,0))</f>
        <v>#N/A</v>
      </c>
      <c r="O422" s="1" t="e">
        <f>INDEX('Child Enrollment'!$E$2:$E$173,MATCH('BIR Data Entry'!B422,'Child Enrollment'!$B$2:$B$173,0))</f>
        <v>#N/A</v>
      </c>
      <c r="P422" s="1" t="e">
        <f>INDEX('Child Enrollment'!$F$2:$F$173,MATCH('BIR Data Entry'!B422,'Child Enrollment'!$B$2:$B$173,0))</f>
        <v>#N/A</v>
      </c>
      <c r="Q422" s="1" t="e">
        <f>INDEX('Child Enrollment'!$G$2:$G$173,MATCH('BIR Data Entry'!B422,'Child Enrollment'!$B$2:$B$173,0))</f>
        <v>#N/A</v>
      </c>
      <c r="R422" s="1" t="e">
        <f>INDEX('Child Enrollment'!$H$2:$H$173,MATCH('BIR Data Entry'!B422,'Child Enrollment'!$B$2:$B$173,0))</f>
        <v>#N/A</v>
      </c>
      <c r="S422" s="343" t="str">
        <f t="shared" si="18"/>
        <v/>
      </c>
      <c r="T422" s="169">
        <f>IF(J422='Do Not Use'!$L$15,1,0)</f>
        <v>0</v>
      </c>
      <c r="U422" s="169">
        <f>IF(K422='Do Not Use'!$M$14,1,0)</f>
        <v>0</v>
      </c>
      <c r="V422" s="169">
        <f t="shared" si="19"/>
        <v>0</v>
      </c>
      <c r="W422" s="169">
        <f>IF(K422='Do Not Use'!$M$10,1,0)</f>
        <v>0</v>
      </c>
      <c r="X422" s="169">
        <f>IF(K422='Do Not Use'!$M$11,1,0)</f>
        <v>0</v>
      </c>
      <c r="Y422" s="169">
        <f t="shared" si="20"/>
        <v>0</v>
      </c>
      <c r="Z422" s="169">
        <f>IF(K422='Do Not Use'!$M$5,1,0)</f>
        <v>0</v>
      </c>
    </row>
    <row r="423" spans="1:26" x14ac:dyDescent="0.25">
      <c r="A423" s="376"/>
      <c r="B423" s="377"/>
      <c r="C423" s="378"/>
      <c r="D423" s="434"/>
      <c r="E423" s="379"/>
      <c r="F423" s="377"/>
      <c r="G423" s="377"/>
      <c r="H423" s="377"/>
      <c r="I423" s="377"/>
      <c r="J423" s="377"/>
      <c r="K423" s="377"/>
      <c r="L423" s="377"/>
      <c r="M423" s="1" t="e">
        <f>INDEX('Child Enrollment'!$C$2:$C$173,MATCH('BIR Data Entry'!B424,'Child Enrollment'!$B$2:$B$173,0))</f>
        <v>#N/A</v>
      </c>
      <c r="N423" s="1" t="e">
        <f>INDEX('Child Enrollment'!$D$2:$D$173,MATCH('BIR Data Entry'!B423,'Child Enrollment'!$B$2:$B$173,0))</f>
        <v>#N/A</v>
      </c>
      <c r="O423" s="1" t="e">
        <f>INDEX('Child Enrollment'!$E$2:$E$173,MATCH('BIR Data Entry'!B423,'Child Enrollment'!$B$2:$B$173,0))</f>
        <v>#N/A</v>
      </c>
      <c r="P423" s="1" t="e">
        <f>INDEX('Child Enrollment'!$F$2:$F$173,MATCH('BIR Data Entry'!B423,'Child Enrollment'!$B$2:$B$173,0))</f>
        <v>#N/A</v>
      </c>
      <c r="Q423" s="1" t="e">
        <f>INDEX('Child Enrollment'!$G$2:$G$173,MATCH('BIR Data Entry'!B423,'Child Enrollment'!$B$2:$B$173,0))</f>
        <v>#N/A</v>
      </c>
      <c r="R423" s="1" t="e">
        <f>INDEX('Child Enrollment'!$H$2:$H$173,MATCH('BIR Data Entry'!B423,'Child Enrollment'!$B$2:$B$173,0))</f>
        <v>#N/A</v>
      </c>
      <c r="S423" s="343" t="str">
        <f t="shared" si="18"/>
        <v/>
      </c>
      <c r="T423" s="169">
        <f>IF(J423='Do Not Use'!$L$15,1,0)</f>
        <v>0</v>
      </c>
      <c r="U423" s="169">
        <f>IF(K423='Do Not Use'!$M$14,1,0)</f>
        <v>0</v>
      </c>
      <c r="V423" s="169">
        <f t="shared" si="19"/>
        <v>0</v>
      </c>
      <c r="W423" s="169">
        <f>IF(K423='Do Not Use'!$M$10,1,0)</f>
        <v>0</v>
      </c>
      <c r="X423" s="169">
        <f>IF(K423='Do Not Use'!$M$11,1,0)</f>
        <v>0</v>
      </c>
      <c r="Y423" s="169">
        <f t="shared" si="20"/>
        <v>0</v>
      </c>
      <c r="Z423" s="169">
        <f>IF(K423='Do Not Use'!$M$5,1,0)</f>
        <v>0</v>
      </c>
    </row>
    <row r="424" spans="1:26" x14ac:dyDescent="0.25">
      <c r="A424" s="376"/>
      <c r="B424" s="377"/>
      <c r="C424" s="378"/>
      <c r="D424" s="434"/>
      <c r="E424" s="379"/>
      <c r="F424" s="377"/>
      <c r="G424" s="377"/>
      <c r="H424" s="377"/>
      <c r="I424" s="377"/>
      <c r="J424" s="377"/>
      <c r="K424" s="377"/>
      <c r="L424" s="377"/>
      <c r="M424" s="1" t="e">
        <f>INDEX('Child Enrollment'!$C$2:$C$173,MATCH('BIR Data Entry'!B425,'Child Enrollment'!$B$2:$B$173,0))</f>
        <v>#N/A</v>
      </c>
      <c r="N424" s="1" t="e">
        <f>INDEX('Child Enrollment'!$D$2:$D$173,MATCH('BIR Data Entry'!B424,'Child Enrollment'!$B$2:$B$173,0))</f>
        <v>#N/A</v>
      </c>
      <c r="O424" s="1" t="e">
        <f>INDEX('Child Enrollment'!$E$2:$E$173,MATCH('BIR Data Entry'!B424,'Child Enrollment'!$B$2:$B$173,0))</f>
        <v>#N/A</v>
      </c>
      <c r="P424" s="1" t="e">
        <f>INDEX('Child Enrollment'!$F$2:$F$173,MATCH('BIR Data Entry'!B424,'Child Enrollment'!$B$2:$B$173,0))</f>
        <v>#N/A</v>
      </c>
      <c r="Q424" s="1" t="e">
        <f>INDEX('Child Enrollment'!$G$2:$G$173,MATCH('BIR Data Entry'!B424,'Child Enrollment'!$B$2:$B$173,0))</f>
        <v>#N/A</v>
      </c>
      <c r="R424" s="1" t="e">
        <f>INDEX('Child Enrollment'!$H$2:$H$173,MATCH('BIR Data Entry'!B424,'Child Enrollment'!$B$2:$B$173,0))</f>
        <v>#N/A</v>
      </c>
      <c r="S424" s="343" t="str">
        <f t="shared" si="18"/>
        <v/>
      </c>
      <c r="T424" s="169">
        <f>IF(J424='Do Not Use'!$L$15,1,0)</f>
        <v>0</v>
      </c>
      <c r="U424" s="169">
        <f>IF(K424='Do Not Use'!$M$14,1,0)</f>
        <v>0</v>
      </c>
      <c r="V424" s="169">
        <f t="shared" si="19"/>
        <v>0</v>
      </c>
      <c r="W424" s="169">
        <f>IF(K424='Do Not Use'!$M$10,1,0)</f>
        <v>0</v>
      </c>
      <c r="X424" s="169">
        <f>IF(K424='Do Not Use'!$M$11,1,0)</f>
        <v>0</v>
      </c>
      <c r="Y424" s="169">
        <f t="shared" si="20"/>
        <v>0</v>
      </c>
      <c r="Z424" s="169">
        <f>IF(K424='Do Not Use'!$M$5,1,0)</f>
        <v>0</v>
      </c>
    </row>
    <row r="425" spans="1:26" x14ac:dyDescent="0.25">
      <c r="A425" s="376"/>
      <c r="B425" s="377"/>
      <c r="C425" s="378"/>
      <c r="D425" s="434"/>
      <c r="E425" s="379"/>
      <c r="F425" s="377"/>
      <c r="G425" s="377"/>
      <c r="H425" s="377"/>
      <c r="I425" s="377"/>
      <c r="J425" s="377"/>
      <c r="K425" s="377"/>
      <c r="L425" s="377"/>
      <c r="M425" s="1" t="e">
        <f>INDEX('Child Enrollment'!$C$2:$C$173,MATCH('BIR Data Entry'!B426,'Child Enrollment'!$B$2:$B$173,0))</f>
        <v>#N/A</v>
      </c>
      <c r="N425" s="1" t="e">
        <f>INDEX('Child Enrollment'!$D$2:$D$173,MATCH('BIR Data Entry'!B425,'Child Enrollment'!$B$2:$B$173,0))</f>
        <v>#N/A</v>
      </c>
      <c r="O425" s="1" t="e">
        <f>INDEX('Child Enrollment'!$E$2:$E$173,MATCH('BIR Data Entry'!B425,'Child Enrollment'!$B$2:$B$173,0))</f>
        <v>#N/A</v>
      </c>
      <c r="P425" s="1" t="e">
        <f>INDEX('Child Enrollment'!$F$2:$F$173,MATCH('BIR Data Entry'!B425,'Child Enrollment'!$B$2:$B$173,0))</f>
        <v>#N/A</v>
      </c>
      <c r="Q425" s="1" t="e">
        <f>INDEX('Child Enrollment'!$G$2:$G$173,MATCH('BIR Data Entry'!B425,'Child Enrollment'!$B$2:$B$173,0))</f>
        <v>#N/A</v>
      </c>
      <c r="R425" s="1" t="e">
        <f>INDEX('Child Enrollment'!$H$2:$H$173,MATCH('BIR Data Entry'!B425,'Child Enrollment'!$B$2:$B$173,0))</f>
        <v>#N/A</v>
      </c>
      <c r="S425" s="343" t="str">
        <f t="shared" si="18"/>
        <v/>
      </c>
      <c r="T425" s="169">
        <f>IF(J425='Do Not Use'!$L$15,1,0)</f>
        <v>0</v>
      </c>
      <c r="U425" s="169">
        <f>IF(K425='Do Not Use'!$M$14,1,0)</f>
        <v>0</v>
      </c>
      <c r="V425" s="169">
        <f t="shared" si="19"/>
        <v>0</v>
      </c>
      <c r="W425" s="169">
        <f>IF(K425='Do Not Use'!$M$10,1,0)</f>
        <v>0</v>
      </c>
      <c r="X425" s="169">
        <f>IF(K425='Do Not Use'!$M$11,1,0)</f>
        <v>0</v>
      </c>
      <c r="Y425" s="169">
        <f t="shared" si="20"/>
        <v>0</v>
      </c>
      <c r="Z425" s="169">
        <f>IF(K425='Do Not Use'!$M$5,1,0)</f>
        <v>0</v>
      </c>
    </row>
    <row r="426" spans="1:26" x14ac:dyDescent="0.25">
      <c r="A426" s="376"/>
      <c r="B426" s="377"/>
      <c r="C426" s="378"/>
      <c r="D426" s="434"/>
      <c r="E426" s="379"/>
      <c r="F426" s="377"/>
      <c r="G426" s="377"/>
      <c r="H426" s="377"/>
      <c r="I426" s="377"/>
      <c r="J426" s="377"/>
      <c r="K426" s="377"/>
      <c r="L426" s="377"/>
      <c r="M426" s="1" t="e">
        <f>INDEX('Child Enrollment'!$C$2:$C$173,MATCH('BIR Data Entry'!B427,'Child Enrollment'!$B$2:$B$173,0))</f>
        <v>#N/A</v>
      </c>
      <c r="N426" s="1" t="e">
        <f>INDEX('Child Enrollment'!$D$2:$D$173,MATCH('BIR Data Entry'!B426,'Child Enrollment'!$B$2:$B$173,0))</f>
        <v>#N/A</v>
      </c>
      <c r="O426" s="1" t="e">
        <f>INDEX('Child Enrollment'!$E$2:$E$173,MATCH('BIR Data Entry'!B426,'Child Enrollment'!$B$2:$B$173,0))</f>
        <v>#N/A</v>
      </c>
      <c r="P426" s="1" t="e">
        <f>INDEX('Child Enrollment'!$F$2:$F$173,MATCH('BIR Data Entry'!B426,'Child Enrollment'!$B$2:$B$173,0))</f>
        <v>#N/A</v>
      </c>
      <c r="Q426" s="1" t="e">
        <f>INDEX('Child Enrollment'!$G$2:$G$173,MATCH('BIR Data Entry'!B426,'Child Enrollment'!$B$2:$B$173,0))</f>
        <v>#N/A</v>
      </c>
      <c r="R426" s="1" t="e">
        <f>INDEX('Child Enrollment'!$H$2:$H$173,MATCH('BIR Data Entry'!B426,'Child Enrollment'!$B$2:$B$173,0))</f>
        <v>#N/A</v>
      </c>
      <c r="S426" s="343" t="str">
        <f t="shared" si="18"/>
        <v/>
      </c>
      <c r="T426" s="169">
        <f>IF(J426='Do Not Use'!$L$15,1,0)</f>
        <v>0</v>
      </c>
      <c r="U426" s="169">
        <f>IF(K426='Do Not Use'!$M$14,1,0)</f>
        <v>0</v>
      </c>
      <c r="V426" s="169">
        <f t="shared" si="19"/>
        <v>0</v>
      </c>
      <c r="W426" s="169">
        <f>IF(K426='Do Not Use'!$M$10,1,0)</f>
        <v>0</v>
      </c>
      <c r="X426" s="169">
        <f>IF(K426='Do Not Use'!$M$11,1,0)</f>
        <v>0</v>
      </c>
      <c r="Y426" s="169">
        <f t="shared" si="20"/>
        <v>0</v>
      </c>
      <c r="Z426" s="169">
        <f>IF(K426='Do Not Use'!$M$5,1,0)</f>
        <v>0</v>
      </c>
    </row>
    <row r="427" spans="1:26" x14ac:dyDescent="0.25">
      <c r="A427" s="376"/>
      <c r="B427" s="377"/>
      <c r="C427" s="378"/>
      <c r="D427" s="434"/>
      <c r="E427" s="379"/>
      <c r="F427" s="377"/>
      <c r="G427" s="377"/>
      <c r="H427" s="377"/>
      <c r="I427" s="377"/>
      <c r="J427" s="377"/>
      <c r="K427" s="377"/>
      <c r="L427" s="377"/>
      <c r="M427" s="1" t="e">
        <f>INDEX('Child Enrollment'!$C$2:$C$173,MATCH('BIR Data Entry'!B428,'Child Enrollment'!$B$2:$B$173,0))</f>
        <v>#N/A</v>
      </c>
      <c r="N427" s="1" t="e">
        <f>INDEX('Child Enrollment'!$D$2:$D$173,MATCH('BIR Data Entry'!B427,'Child Enrollment'!$B$2:$B$173,0))</f>
        <v>#N/A</v>
      </c>
      <c r="O427" s="1" t="e">
        <f>INDEX('Child Enrollment'!$E$2:$E$173,MATCH('BIR Data Entry'!B427,'Child Enrollment'!$B$2:$B$173,0))</f>
        <v>#N/A</v>
      </c>
      <c r="P427" s="1" t="e">
        <f>INDEX('Child Enrollment'!$F$2:$F$173,MATCH('BIR Data Entry'!B427,'Child Enrollment'!$B$2:$B$173,0))</f>
        <v>#N/A</v>
      </c>
      <c r="Q427" s="1" t="e">
        <f>INDEX('Child Enrollment'!$G$2:$G$173,MATCH('BIR Data Entry'!B427,'Child Enrollment'!$B$2:$B$173,0))</f>
        <v>#N/A</v>
      </c>
      <c r="R427" s="1" t="e">
        <f>INDEX('Child Enrollment'!$H$2:$H$173,MATCH('BIR Data Entry'!B427,'Child Enrollment'!$B$2:$B$173,0))</f>
        <v>#N/A</v>
      </c>
      <c r="S427" s="343" t="str">
        <f t="shared" si="18"/>
        <v/>
      </c>
      <c r="T427" s="169">
        <f>IF(J427='Do Not Use'!$L$15,1,0)</f>
        <v>0</v>
      </c>
      <c r="U427" s="169">
        <f>IF(K427='Do Not Use'!$M$14,1,0)</f>
        <v>0</v>
      </c>
      <c r="V427" s="169">
        <f t="shared" si="19"/>
        <v>0</v>
      </c>
      <c r="W427" s="169">
        <f>IF(K427='Do Not Use'!$M$10,1,0)</f>
        <v>0</v>
      </c>
      <c r="X427" s="169">
        <f>IF(K427='Do Not Use'!$M$11,1,0)</f>
        <v>0</v>
      </c>
      <c r="Y427" s="169">
        <f t="shared" si="20"/>
        <v>0</v>
      </c>
      <c r="Z427" s="169">
        <f>IF(K427='Do Not Use'!$M$5,1,0)</f>
        <v>0</v>
      </c>
    </row>
    <row r="428" spans="1:26" x14ac:dyDescent="0.25">
      <c r="A428" s="376"/>
      <c r="B428" s="377"/>
      <c r="C428" s="378"/>
      <c r="D428" s="434"/>
      <c r="E428" s="379"/>
      <c r="F428" s="377"/>
      <c r="G428" s="377"/>
      <c r="H428" s="377"/>
      <c r="I428" s="377"/>
      <c r="J428" s="377"/>
      <c r="K428" s="377"/>
      <c r="L428" s="377"/>
      <c r="M428" s="1" t="e">
        <f>INDEX('Child Enrollment'!$C$2:$C$173,MATCH('BIR Data Entry'!B429,'Child Enrollment'!$B$2:$B$173,0))</f>
        <v>#N/A</v>
      </c>
      <c r="N428" s="1" t="e">
        <f>INDEX('Child Enrollment'!$D$2:$D$173,MATCH('BIR Data Entry'!B428,'Child Enrollment'!$B$2:$B$173,0))</f>
        <v>#N/A</v>
      </c>
      <c r="O428" s="1" t="e">
        <f>INDEX('Child Enrollment'!$E$2:$E$173,MATCH('BIR Data Entry'!B428,'Child Enrollment'!$B$2:$B$173,0))</f>
        <v>#N/A</v>
      </c>
      <c r="P428" s="1" t="e">
        <f>INDEX('Child Enrollment'!$F$2:$F$173,MATCH('BIR Data Entry'!B428,'Child Enrollment'!$B$2:$B$173,0))</f>
        <v>#N/A</v>
      </c>
      <c r="Q428" s="1" t="e">
        <f>INDEX('Child Enrollment'!$G$2:$G$173,MATCH('BIR Data Entry'!B428,'Child Enrollment'!$B$2:$B$173,0))</f>
        <v>#N/A</v>
      </c>
      <c r="R428" s="1" t="e">
        <f>INDEX('Child Enrollment'!$H$2:$H$173,MATCH('BIR Data Entry'!B428,'Child Enrollment'!$B$2:$B$173,0))</f>
        <v>#N/A</v>
      </c>
      <c r="S428" s="343" t="str">
        <f t="shared" si="18"/>
        <v/>
      </c>
      <c r="T428" s="169">
        <f>IF(J428='Do Not Use'!$L$15,1,0)</f>
        <v>0</v>
      </c>
      <c r="U428" s="169">
        <f>IF(K428='Do Not Use'!$M$14,1,0)</f>
        <v>0</v>
      </c>
      <c r="V428" s="169">
        <f t="shared" si="19"/>
        <v>0</v>
      </c>
      <c r="W428" s="169">
        <f>IF(K428='Do Not Use'!$M$10,1,0)</f>
        <v>0</v>
      </c>
      <c r="X428" s="169">
        <f>IF(K428='Do Not Use'!$M$11,1,0)</f>
        <v>0</v>
      </c>
      <c r="Y428" s="169">
        <f t="shared" si="20"/>
        <v>0</v>
      </c>
      <c r="Z428" s="169">
        <f>IF(K428='Do Not Use'!$M$5,1,0)</f>
        <v>0</v>
      </c>
    </row>
    <row r="429" spans="1:26" x14ac:dyDescent="0.25">
      <c r="A429" s="376"/>
      <c r="B429" s="377"/>
      <c r="C429" s="378"/>
      <c r="D429" s="434"/>
      <c r="E429" s="379"/>
      <c r="F429" s="377"/>
      <c r="G429" s="377"/>
      <c r="H429" s="377"/>
      <c r="I429" s="377"/>
      <c r="J429" s="377"/>
      <c r="K429" s="377"/>
      <c r="L429" s="377"/>
      <c r="M429" s="1" t="e">
        <f>INDEX('Child Enrollment'!$C$2:$C$173,MATCH('BIR Data Entry'!B430,'Child Enrollment'!$B$2:$B$173,0))</f>
        <v>#N/A</v>
      </c>
      <c r="N429" s="1" t="e">
        <f>INDEX('Child Enrollment'!$D$2:$D$173,MATCH('BIR Data Entry'!B429,'Child Enrollment'!$B$2:$B$173,0))</f>
        <v>#N/A</v>
      </c>
      <c r="O429" s="1" t="e">
        <f>INDEX('Child Enrollment'!$E$2:$E$173,MATCH('BIR Data Entry'!B429,'Child Enrollment'!$B$2:$B$173,0))</f>
        <v>#N/A</v>
      </c>
      <c r="P429" s="1" t="e">
        <f>INDEX('Child Enrollment'!$F$2:$F$173,MATCH('BIR Data Entry'!B429,'Child Enrollment'!$B$2:$B$173,0))</f>
        <v>#N/A</v>
      </c>
      <c r="Q429" s="1" t="e">
        <f>INDEX('Child Enrollment'!$G$2:$G$173,MATCH('BIR Data Entry'!B429,'Child Enrollment'!$B$2:$B$173,0))</f>
        <v>#N/A</v>
      </c>
      <c r="R429" s="1" t="e">
        <f>INDEX('Child Enrollment'!$H$2:$H$173,MATCH('BIR Data Entry'!B429,'Child Enrollment'!$B$2:$B$173,0))</f>
        <v>#N/A</v>
      </c>
      <c r="S429" s="343" t="str">
        <f t="shared" si="18"/>
        <v/>
      </c>
      <c r="T429" s="169">
        <f>IF(J429='Do Not Use'!$L$15,1,0)</f>
        <v>0</v>
      </c>
      <c r="U429" s="169">
        <f>IF(K429='Do Not Use'!$M$14,1,0)</f>
        <v>0</v>
      </c>
      <c r="V429" s="169">
        <f t="shared" si="19"/>
        <v>0</v>
      </c>
      <c r="W429" s="169">
        <f>IF(K429='Do Not Use'!$M$10,1,0)</f>
        <v>0</v>
      </c>
      <c r="X429" s="169">
        <f>IF(K429='Do Not Use'!$M$11,1,0)</f>
        <v>0</v>
      </c>
      <c r="Y429" s="169">
        <f t="shared" si="20"/>
        <v>0</v>
      </c>
      <c r="Z429" s="169">
        <f>IF(K429='Do Not Use'!$M$5,1,0)</f>
        <v>0</v>
      </c>
    </row>
    <row r="430" spans="1:26" x14ac:dyDescent="0.25">
      <c r="A430" s="376"/>
      <c r="B430" s="377"/>
      <c r="C430" s="378"/>
      <c r="D430" s="434"/>
      <c r="E430" s="379"/>
      <c r="F430" s="377"/>
      <c r="G430" s="377"/>
      <c r="H430" s="377"/>
      <c r="I430" s="377"/>
      <c r="J430" s="377"/>
      <c r="K430" s="377"/>
      <c r="L430" s="377"/>
      <c r="M430" s="1" t="e">
        <f>INDEX('Child Enrollment'!$C$2:$C$173,MATCH('BIR Data Entry'!B431,'Child Enrollment'!$B$2:$B$173,0))</f>
        <v>#N/A</v>
      </c>
      <c r="N430" s="1" t="e">
        <f>INDEX('Child Enrollment'!$D$2:$D$173,MATCH('BIR Data Entry'!B430,'Child Enrollment'!$B$2:$B$173,0))</f>
        <v>#N/A</v>
      </c>
      <c r="O430" s="1" t="e">
        <f>INDEX('Child Enrollment'!$E$2:$E$173,MATCH('BIR Data Entry'!B430,'Child Enrollment'!$B$2:$B$173,0))</f>
        <v>#N/A</v>
      </c>
      <c r="P430" s="1" t="e">
        <f>INDEX('Child Enrollment'!$F$2:$F$173,MATCH('BIR Data Entry'!B430,'Child Enrollment'!$B$2:$B$173,0))</f>
        <v>#N/A</v>
      </c>
      <c r="Q430" s="1" t="e">
        <f>INDEX('Child Enrollment'!$G$2:$G$173,MATCH('BIR Data Entry'!B430,'Child Enrollment'!$B$2:$B$173,0))</f>
        <v>#N/A</v>
      </c>
      <c r="R430" s="1" t="e">
        <f>INDEX('Child Enrollment'!$H$2:$H$173,MATCH('BIR Data Entry'!B430,'Child Enrollment'!$B$2:$B$173,0))</f>
        <v>#N/A</v>
      </c>
      <c r="S430" s="343" t="str">
        <f t="shared" si="18"/>
        <v/>
      </c>
      <c r="T430" s="169">
        <f>IF(J430='Do Not Use'!$L$15,1,0)</f>
        <v>0</v>
      </c>
      <c r="U430" s="169">
        <f>IF(K430='Do Not Use'!$M$14,1,0)</f>
        <v>0</v>
      </c>
      <c r="V430" s="169">
        <f t="shared" si="19"/>
        <v>0</v>
      </c>
      <c r="W430" s="169">
        <f>IF(K430='Do Not Use'!$M$10,1,0)</f>
        <v>0</v>
      </c>
      <c r="X430" s="169">
        <f>IF(K430='Do Not Use'!$M$11,1,0)</f>
        <v>0</v>
      </c>
      <c r="Y430" s="169">
        <f t="shared" si="20"/>
        <v>0</v>
      </c>
      <c r="Z430" s="169">
        <f>IF(K430='Do Not Use'!$M$5,1,0)</f>
        <v>0</v>
      </c>
    </row>
    <row r="431" spans="1:26" x14ac:dyDescent="0.25">
      <c r="A431" s="376"/>
      <c r="B431" s="377"/>
      <c r="C431" s="378"/>
      <c r="D431" s="434"/>
      <c r="E431" s="379"/>
      <c r="F431" s="377"/>
      <c r="G431" s="377"/>
      <c r="H431" s="377"/>
      <c r="I431" s="377"/>
      <c r="J431" s="377"/>
      <c r="K431" s="377"/>
      <c r="L431" s="377"/>
      <c r="M431" s="1" t="e">
        <f>INDEX('Child Enrollment'!$C$2:$C$173,MATCH('BIR Data Entry'!B432,'Child Enrollment'!$B$2:$B$173,0))</f>
        <v>#N/A</v>
      </c>
      <c r="N431" s="1" t="e">
        <f>INDEX('Child Enrollment'!$D$2:$D$173,MATCH('BIR Data Entry'!B431,'Child Enrollment'!$B$2:$B$173,0))</f>
        <v>#N/A</v>
      </c>
      <c r="O431" s="1" t="e">
        <f>INDEX('Child Enrollment'!$E$2:$E$173,MATCH('BIR Data Entry'!B431,'Child Enrollment'!$B$2:$B$173,0))</f>
        <v>#N/A</v>
      </c>
      <c r="P431" s="1" t="e">
        <f>INDEX('Child Enrollment'!$F$2:$F$173,MATCH('BIR Data Entry'!B431,'Child Enrollment'!$B$2:$B$173,0))</f>
        <v>#N/A</v>
      </c>
      <c r="Q431" s="1" t="e">
        <f>INDEX('Child Enrollment'!$G$2:$G$173,MATCH('BIR Data Entry'!B431,'Child Enrollment'!$B$2:$B$173,0))</f>
        <v>#N/A</v>
      </c>
      <c r="R431" s="1" t="e">
        <f>INDEX('Child Enrollment'!$H$2:$H$173,MATCH('BIR Data Entry'!B431,'Child Enrollment'!$B$2:$B$173,0))</f>
        <v>#N/A</v>
      </c>
      <c r="S431" s="343" t="str">
        <f t="shared" si="18"/>
        <v/>
      </c>
      <c r="T431" s="169">
        <f>IF(J431='Do Not Use'!$L$15,1,0)</f>
        <v>0</v>
      </c>
      <c r="U431" s="169">
        <f>IF(K431='Do Not Use'!$M$14,1,0)</f>
        <v>0</v>
      </c>
      <c r="V431" s="169">
        <f t="shared" si="19"/>
        <v>0</v>
      </c>
      <c r="W431" s="169">
        <f>IF(K431='Do Not Use'!$M$10,1,0)</f>
        <v>0</v>
      </c>
      <c r="X431" s="169">
        <f>IF(K431='Do Not Use'!$M$11,1,0)</f>
        <v>0</v>
      </c>
      <c r="Y431" s="169">
        <f t="shared" si="20"/>
        <v>0</v>
      </c>
      <c r="Z431" s="169">
        <f>IF(K431='Do Not Use'!$M$5,1,0)</f>
        <v>0</v>
      </c>
    </row>
    <row r="432" spans="1:26" x14ac:dyDescent="0.25">
      <c r="A432" s="376"/>
      <c r="B432" s="377"/>
      <c r="C432" s="378"/>
      <c r="D432" s="434"/>
      <c r="E432" s="379"/>
      <c r="F432" s="377"/>
      <c r="G432" s="377"/>
      <c r="H432" s="377"/>
      <c r="I432" s="377"/>
      <c r="J432" s="377"/>
      <c r="K432" s="377"/>
      <c r="L432" s="377"/>
      <c r="M432" s="1" t="e">
        <f>INDEX('Child Enrollment'!$C$2:$C$173,MATCH('BIR Data Entry'!B433,'Child Enrollment'!$B$2:$B$173,0))</f>
        <v>#N/A</v>
      </c>
      <c r="N432" s="1" t="e">
        <f>INDEX('Child Enrollment'!$D$2:$D$173,MATCH('BIR Data Entry'!B432,'Child Enrollment'!$B$2:$B$173,0))</f>
        <v>#N/A</v>
      </c>
      <c r="O432" s="1" t="e">
        <f>INDEX('Child Enrollment'!$E$2:$E$173,MATCH('BIR Data Entry'!B432,'Child Enrollment'!$B$2:$B$173,0))</f>
        <v>#N/A</v>
      </c>
      <c r="P432" s="1" t="e">
        <f>INDEX('Child Enrollment'!$F$2:$F$173,MATCH('BIR Data Entry'!B432,'Child Enrollment'!$B$2:$B$173,0))</f>
        <v>#N/A</v>
      </c>
      <c r="Q432" s="1" t="e">
        <f>INDEX('Child Enrollment'!$G$2:$G$173,MATCH('BIR Data Entry'!B432,'Child Enrollment'!$B$2:$B$173,0))</f>
        <v>#N/A</v>
      </c>
      <c r="R432" s="1" t="e">
        <f>INDEX('Child Enrollment'!$H$2:$H$173,MATCH('BIR Data Entry'!B432,'Child Enrollment'!$B$2:$B$173,0))</f>
        <v>#N/A</v>
      </c>
      <c r="S432" s="343" t="str">
        <f t="shared" si="18"/>
        <v/>
      </c>
      <c r="T432" s="169">
        <f>IF(J432='Do Not Use'!$L$15,1,0)</f>
        <v>0</v>
      </c>
      <c r="U432" s="169">
        <f>IF(K432='Do Not Use'!$M$14,1,0)</f>
        <v>0</v>
      </c>
      <c r="V432" s="169">
        <f t="shared" si="19"/>
        <v>0</v>
      </c>
      <c r="W432" s="169">
        <f>IF(K432='Do Not Use'!$M$10,1,0)</f>
        <v>0</v>
      </c>
      <c r="X432" s="169">
        <f>IF(K432='Do Not Use'!$M$11,1,0)</f>
        <v>0</v>
      </c>
      <c r="Y432" s="169">
        <f t="shared" si="20"/>
        <v>0</v>
      </c>
      <c r="Z432" s="169">
        <f>IF(K432='Do Not Use'!$M$5,1,0)</f>
        <v>0</v>
      </c>
    </row>
    <row r="433" spans="1:26" x14ac:dyDescent="0.25">
      <c r="A433" s="376"/>
      <c r="B433" s="377"/>
      <c r="C433" s="378"/>
      <c r="D433" s="434"/>
      <c r="E433" s="379"/>
      <c r="F433" s="377"/>
      <c r="G433" s="377"/>
      <c r="H433" s="377"/>
      <c r="I433" s="377"/>
      <c r="J433" s="377"/>
      <c r="K433" s="377"/>
      <c r="L433" s="377"/>
      <c r="M433" s="1" t="e">
        <f>INDEX('Child Enrollment'!$C$2:$C$173,MATCH('BIR Data Entry'!B434,'Child Enrollment'!$B$2:$B$173,0))</f>
        <v>#N/A</v>
      </c>
      <c r="N433" s="1" t="e">
        <f>INDEX('Child Enrollment'!$D$2:$D$173,MATCH('BIR Data Entry'!B433,'Child Enrollment'!$B$2:$B$173,0))</f>
        <v>#N/A</v>
      </c>
      <c r="O433" s="1" t="e">
        <f>INDEX('Child Enrollment'!$E$2:$E$173,MATCH('BIR Data Entry'!B433,'Child Enrollment'!$B$2:$B$173,0))</f>
        <v>#N/A</v>
      </c>
      <c r="P433" s="1" t="e">
        <f>INDEX('Child Enrollment'!$F$2:$F$173,MATCH('BIR Data Entry'!B433,'Child Enrollment'!$B$2:$B$173,0))</f>
        <v>#N/A</v>
      </c>
      <c r="Q433" s="1" t="e">
        <f>INDEX('Child Enrollment'!$G$2:$G$173,MATCH('BIR Data Entry'!B433,'Child Enrollment'!$B$2:$B$173,0))</f>
        <v>#N/A</v>
      </c>
      <c r="R433" s="1" t="e">
        <f>INDEX('Child Enrollment'!$H$2:$H$173,MATCH('BIR Data Entry'!B433,'Child Enrollment'!$B$2:$B$173,0))</f>
        <v>#N/A</v>
      </c>
      <c r="S433" s="343" t="str">
        <f t="shared" si="18"/>
        <v/>
      </c>
      <c r="T433" s="169">
        <f>IF(J433='Do Not Use'!$L$15,1,0)</f>
        <v>0</v>
      </c>
      <c r="U433" s="169">
        <f>IF(K433='Do Not Use'!$M$14,1,0)</f>
        <v>0</v>
      </c>
      <c r="V433" s="169">
        <f t="shared" si="19"/>
        <v>0</v>
      </c>
      <c r="W433" s="169">
        <f>IF(K433='Do Not Use'!$M$10,1,0)</f>
        <v>0</v>
      </c>
      <c r="X433" s="169">
        <f>IF(K433='Do Not Use'!$M$11,1,0)</f>
        <v>0</v>
      </c>
      <c r="Y433" s="169">
        <f t="shared" si="20"/>
        <v>0</v>
      </c>
      <c r="Z433" s="169">
        <f>IF(K433='Do Not Use'!$M$5,1,0)</f>
        <v>0</v>
      </c>
    </row>
    <row r="434" spans="1:26" x14ac:dyDescent="0.25">
      <c r="A434" s="376"/>
      <c r="B434" s="377"/>
      <c r="C434" s="378"/>
      <c r="D434" s="434"/>
      <c r="E434" s="379"/>
      <c r="F434" s="377"/>
      <c r="G434" s="377"/>
      <c r="H434" s="377"/>
      <c r="I434" s="377"/>
      <c r="J434" s="377"/>
      <c r="K434" s="377"/>
      <c r="L434" s="377"/>
      <c r="M434" s="1" t="e">
        <f>INDEX('Child Enrollment'!$C$2:$C$173,MATCH('BIR Data Entry'!B435,'Child Enrollment'!$B$2:$B$173,0))</f>
        <v>#N/A</v>
      </c>
      <c r="N434" s="1" t="e">
        <f>INDEX('Child Enrollment'!$D$2:$D$173,MATCH('BIR Data Entry'!B434,'Child Enrollment'!$B$2:$B$173,0))</f>
        <v>#N/A</v>
      </c>
      <c r="O434" s="1" t="e">
        <f>INDEX('Child Enrollment'!$E$2:$E$173,MATCH('BIR Data Entry'!B434,'Child Enrollment'!$B$2:$B$173,0))</f>
        <v>#N/A</v>
      </c>
      <c r="P434" s="1" t="e">
        <f>INDEX('Child Enrollment'!$F$2:$F$173,MATCH('BIR Data Entry'!B434,'Child Enrollment'!$B$2:$B$173,0))</f>
        <v>#N/A</v>
      </c>
      <c r="Q434" s="1" t="e">
        <f>INDEX('Child Enrollment'!$G$2:$G$173,MATCH('BIR Data Entry'!B434,'Child Enrollment'!$B$2:$B$173,0))</f>
        <v>#N/A</v>
      </c>
      <c r="R434" s="1" t="e">
        <f>INDEX('Child Enrollment'!$H$2:$H$173,MATCH('BIR Data Entry'!B434,'Child Enrollment'!$B$2:$B$173,0))</f>
        <v>#N/A</v>
      </c>
      <c r="S434" s="343" t="str">
        <f t="shared" si="18"/>
        <v/>
      </c>
      <c r="T434" s="169">
        <f>IF(J434='Do Not Use'!$L$15,1,0)</f>
        <v>0</v>
      </c>
      <c r="U434" s="169">
        <f>IF(K434='Do Not Use'!$M$14,1,0)</f>
        <v>0</v>
      </c>
      <c r="V434" s="169">
        <f t="shared" si="19"/>
        <v>0</v>
      </c>
      <c r="W434" s="169">
        <f>IF(K434='Do Not Use'!$M$10,1,0)</f>
        <v>0</v>
      </c>
      <c r="X434" s="169">
        <f>IF(K434='Do Not Use'!$M$11,1,0)</f>
        <v>0</v>
      </c>
      <c r="Y434" s="169">
        <f t="shared" si="20"/>
        <v>0</v>
      </c>
      <c r="Z434" s="169">
        <f>IF(K434='Do Not Use'!$M$5,1,0)</f>
        <v>0</v>
      </c>
    </row>
    <row r="435" spans="1:26" x14ac:dyDescent="0.25">
      <c r="A435" s="376"/>
      <c r="B435" s="377"/>
      <c r="C435" s="378"/>
      <c r="D435" s="434"/>
      <c r="E435" s="379"/>
      <c r="F435" s="377"/>
      <c r="G435" s="377"/>
      <c r="H435" s="377"/>
      <c r="I435" s="377"/>
      <c r="J435" s="377"/>
      <c r="K435" s="377"/>
      <c r="L435" s="377"/>
      <c r="M435" s="1" t="e">
        <f>INDEX('Child Enrollment'!$C$2:$C$173,MATCH('BIR Data Entry'!B436,'Child Enrollment'!$B$2:$B$173,0))</f>
        <v>#N/A</v>
      </c>
      <c r="N435" s="1" t="e">
        <f>INDEX('Child Enrollment'!$D$2:$D$173,MATCH('BIR Data Entry'!B435,'Child Enrollment'!$B$2:$B$173,0))</f>
        <v>#N/A</v>
      </c>
      <c r="O435" s="1" t="e">
        <f>INDEX('Child Enrollment'!$E$2:$E$173,MATCH('BIR Data Entry'!B435,'Child Enrollment'!$B$2:$B$173,0))</f>
        <v>#N/A</v>
      </c>
      <c r="P435" s="1" t="e">
        <f>INDEX('Child Enrollment'!$F$2:$F$173,MATCH('BIR Data Entry'!B435,'Child Enrollment'!$B$2:$B$173,0))</f>
        <v>#N/A</v>
      </c>
      <c r="Q435" s="1" t="e">
        <f>INDEX('Child Enrollment'!$G$2:$G$173,MATCH('BIR Data Entry'!B435,'Child Enrollment'!$B$2:$B$173,0))</f>
        <v>#N/A</v>
      </c>
      <c r="R435" s="1" t="e">
        <f>INDEX('Child Enrollment'!$H$2:$H$173,MATCH('BIR Data Entry'!B435,'Child Enrollment'!$B$2:$B$173,0))</f>
        <v>#N/A</v>
      </c>
      <c r="S435" s="343" t="str">
        <f t="shared" si="18"/>
        <v/>
      </c>
      <c r="T435" s="169">
        <f>IF(J435='Do Not Use'!$L$15,1,0)</f>
        <v>0</v>
      </c>
      <c r="U435" s="169">
        <f>IF(K435='Do Not Use'!$M$14,1,0)</f>
        <v>0</v>
      </c>
      <c r="V435" s="169">
        <f t="shared" si="19"/>
        <v>0</v>
      </c>
      <c r="W435" s="169">
        <f>IF(K435='Do Not Use'!$M$10,1,0)</f>
        <v>0</v>
      </c>
      <c r="X435" s="169">
        <f>IF(K435='Do Not Use'!$M$11,1,0)</f>
        <v>0</v>
      </c>
      <c r="Y435" s="169">
        <f t="shared" si="20"/>
        <v>0</v>
      </c>
      <c r="Z435" s="169">
        <f>IF(K435='Do Not Use'!$M$5,1,0)</f>
        <v>0</v>
      </c>
    </row>
    <row r="436" spans="1:26" x14ac:dyDescent="0.25">
      <c r="A436" s="376"/>
      <c r="B436" s="377"/>
      <c r="C436" s="378"/>
      <c r="D436" s="434"/>
      <c r="E436" s="379"/>
      <c r="F436" s="377"/>
      <c r="G436" s="377"/>
      <c r="H436" s="377"/>
      <c r="I436" s="377"/>
      <c r="J436" s="377"/>
      <c r="K436" s="377"/>
      <c r="L436" s="377"/>
      <c r="M436" s="1" t="e">
        <f>INDEX('Child Enrollment'!$C$2:$C$173,MATCH('BIR Data Entry'!B437,'Child Enrollment'!$B$2:$B$173,0))</f>
        <v>#N/A</v>
      </c>
      <c r="N436" s="1" t="e">
        <f>INDEX('Child Enrollment'!$D$2:$D$173,MATCH('BIR Data Entry'!B436,'Child Enrollment'!$B$2:$B$173,0))</f>
        <v>#N/A</v>
      </c>
      <c r="O436" s="1" t="e">
        <f>INDEX('Child Enrollment'!$E$2:$E$173,MATCH('BIR Data Entry'!B436,'Child Enrollment'!$B$2:$B$173,0))</f>
        <v>#N/A</v>
      </c>
      <c r="P436" s="1" t="e">
        <f>INDEX('Child Enrollment'!$F$2:$F$173,MATCH('BIR Data Entry'!B436,'Child Enrollment'!$B$2:$B$173,0))</f>
        <v>#N/A</v>
      </c>
      <c r="Q436" s="1" t="e">
        <f>INDEX('Child Enrollment'!$G$2:$G$173,MATCH('BIR Data Entry'!B436,'Child Enrollment'!$B$2:$B$173,0))</f>
        <v>#N/A</v>
      </c>
      <c r="R436" s="1" t="e">
        <f>INDEX('Child Enrollment'!$H$2:$H$173,MATCH('BIR Data Entry'!B436,'Child Enrollment'!$B$2:$B$173,0))</f>
        <v>#N/A</v>
      </c>
      <c r="S436" s="343" t="str">
        <f t="shared" si="18"/>
        <v/>
      </c>
      <c r="T436" s="169">
        <f>IF(J436='Do Not Use'!$L$15,1,0)</f>
        <v>0</v>
      </c>
      <c r="U436" s="169">
        <f>IF(K436='Do Not Use'!$M$14,1,0)</f>
        <v>0</v>
      </c>
      <c r="V436" s="169">
        <f t="shared" si="19"/>
        <v>0</v>
      </c>
      <c r="W436" s="169">
        <f>IF(K436='Do Not Use'!$M$10,1,0)</f>
        <v>0</v>
      </c>
      <c r="X436" s="169">
        <f>IF(K436='Do Not Use'!$M$11,1,0)</f>
        <v>0</v>
      </c>
      <c r="Y436" s="169">
        <f t="shared" si="20"/>
        <v>0</v>
      </c>
      <c r="Z436" s="169">
        <f>IF(K436='Do Not Use'!$M$5,1,0)</f>
        <v>0</v>
      </c>
    </row>
    <row r="437" spans="1:26" x14ac:dyDescent="0.25">
      <c r="A437" s="376"/>
      <c r="B437" s="377"/>
      <c r="C437" s="378"/>
      <c r="D437" s="434"/>
      <c r="E437" s="379"/>
      <c r="F437" s="377"/>
      <c r="G437" s="377"/>
      <c r="H437" s="377"/>
      <c r="I437" s="377"/>
      <c r="J437" s="377"/>
      <c r="K437" s="377"/>
      <c r="L437" s="377"/>
      <c r="M437" s="1" t="e">
        <f>INDEX('Child Enrollment'!$C$2:$C$173,MATCH('BIR Data Entry'!B438,'Child Enrollment'!$B$2:$B$173,0))</f>
        <v>#N/A</v>
      </c>
      <c r="N437" s="1" t="e">
        <f>INDEX('Child Enrollment'!$D$2:$D$173,MATCH('BIR Data Entry'!B437,'Child Enrollment'!$B$2:$B$173,0))</f>
        <v>#N/A</v>
      </c>
      <c r="O437" s="1" t="e">
        <f>INDEX('Child Enrollment'!$E$2:$E$173,MATCH('BIR Data Entry'!B437,'Child Enrollment'!$B$2:$B$173,0))</f>
        <v>#N/A</v>
      </c>
      <c r="P437" s="1" t="e">
        <f>INDEX('Child Enrollment'!$F$2:$F$173,MATCH('BIR Data Entry'!B437,'Child Enrollment'!$B$2:$B$173,0))</f>
        <v>#N/A</v>
      </c>
      <c r="Q437" s="1" t="e">
        <f>INDEX('Child Enrollment'!$G$2:$G$173,MATCH('BIR Data Entry'!B437,'Child Enrollment'!$B$2:$B$173,0))</f>
        <v>#N/A</v>
      </c>
      <c r="R437" s="1" t="e">
        <f>INDEX('Child Enrollment'!$H$2:$H$173,MATCH('BIR Data Entry'!B437,'Child Enrollment'!$B$2:$B$173,0))</f>
        <v>#N/A</v>
      </c>
      <c r="S437" s="343" t="str">
        <f t="shared" si="18"/>
        <v/>
      </c>
      <c r="T437" s="169">
        <f>IF(J437='Do Not Use'!$L$15,1,0)</f>
        <v>0</v>
      </c>
      <c r="U437" s="169">
        <f>IF(K437='Do Not Use'!$M$14,1,0)</f>
        <v>0</v>
      </c>
      <c r="V437" s="169">
        <f t="shared" si="19"/>
        <v>0</v>
      </c>
      <c r="W437" s="169">
        <f>IF(K437='Do Not Use'!$M$10,1,0)</f>
        <v>0</v>
      </c>
      <c r="X437" s="169">
        <f>IF(K437='Do Not Use'!$M$11,1,0)</f>
        <v>0</v>
      </c>
      <c r="Y437" s="169">
        <f t="shared" si="20"/>
        <v>0</v>
      </c>
      <c r="Z437" s="169">
        <f>IF(K437='Do Not Use'!$M$5,1,0)</f>
        <v>0</v>
      </c>
    </row>
    <row r="438" spans="1:26" x14ac:dyDescent="0.25">
      <c r="A438" s="376"/>
      <c r="B438" s="377"/>
      <c r="C438" s="378"/>
      <c r="D438" s="434"/>
      <c r="E438" s="379"/>
      <c r="F438" s="377"/>
      <c r="G438" s="377"/>
      <c r="H438" s="377"/>
      <c r="I438" s="377"/>
      <c r="J438" s="377"/>
      <c r="K438" s="377"/>
      <c r="L438" s="377"/>
      <c r="M438" s="1" t="e">
        <f>INDEX('Child Enrollment'!$C$2:$C$173,MATCH('BIR Data Entry'!B439,'Child Enrollment'!$B$2:$B$173,0))</f>
        <v>#N/A</v>
      </c>
      <c r="N438" s="1" t="e">
        <f>INDEX('Child Enrollment'!$D$2:$D$173,MATCH('BIR Data Entry'!B438,'Child Enrollment'!$B$2:$B$173,0))</f>
        <v>#N/A</v>
      </c>
      <c r="O438" s="1" t="e">
        <f>INDEX('Child Enrollment'!$E$2:$E$173,MATCH('BIR Data Entry'!B438,'Child Enrollment'!$B$2:$B$173,0))</f>
        <v>#N/A</v>
      </c>
      <c r="P438" s="1" t="e">
        <f>INDEX('Child Enrollment'!$F$2:$F$173,MATCH('BIR Data Entry'!B438,'Child Enrollment'!$B$2:$B$173,0))</f>
        <v>#N/A</v>
      </c>
      <c r="Q438" s="1" t="e">
        <f>INDEX('Child Enrollment'!$G$2:$G$173,MATCH('BIR Data Entry'!B438,'Child Enrollment'!$B$2:$B$173,0))</f>
        <v>#N/A</v>
      </c>
      <c r="R438" s="1" t="e">
        <f>INDEX('Child Enrollment'!$H$2:$H$173,MATCH('BIR Data Entry'!B438,'Child Enrollment'!$B$2:$B$173,0))</f>
        <v>#N/A</v>
      </c>
      <c r="S438" s="343" t="str">
        <f t="shared" si="18"/>
        <v/>
      </c>
      <c r="T438" s="169">
        <f>IF(J438='Do Not Use'!$L$15,1,0)</f>
        <v>0</v>
      </c>
      <c r="U438" s="169">
        <f>IF(K438='Do Not Use'!$M$14,1,0)</f>
        <v>0</v>
      </c>
      <c r="V438" s="169">
        <f t="shared" si="19"/>
        <v>0</v>
      </c>
      <c r="W438" s="169">
        <f>IF(K438='Do Not Use'!$M$10,1,0)</f>
        <v>0</v>
      </c>
      <c r="X438" s="169">
        <f>IF(K438='Do Not Use'!$M$11,1,0)</f>
        <v>0</v>
      </c>
      <c r="Y438" s="169">
        <f t="shared" si="20"/>
        <v>0</v>
      </c>
      <c r="Z438" s="169">
        <f>IF(K438='Do Not Use'!$M$5,1,0)</f>
        <v>0</v>
      </c>
    </row>
    <row r="439" spans="1:26" x14ac:dyDescent="0.25">
      <c r="A439" s="376"/>
      <c r="B439" s="377"/>
      <c r="C439" s="378"/>
      <c r="D439" s="434"/>
      <c r="E439" s="379"/>
      <c r="F439" s="377"/>
      <c r="G439" s="377"/>
      <c r="H439" s="377"/>
      <c r="I439" s="377"/>
      <c r="J439" s="377"/>
      <c r="K439" s="377"/>
      <c r="L439" s="377"/>
      <c r="M439" s="1" t="e">
        <f>INDEX('Child Enrollment'!$C$2:$C$173,MATCH('BIR Data Entry'!B440,'Child Enrollment'!$B$2:$B$173,0))</f>
        <v>#N/A</v>
      </c>
      <c r="N439" s="1" t="e">
        <f>INDEX('Child Enrollment'!$D$2:$D$173,MATCH('BIR Data Entry'!B439,'Child Enrollment'!$B$2:$B$173,0))</f>
        <v>#N/A</v>
      </c>
      <c r="O439" s="1" t="e">
        <f>INDEX('Child Enrollment'!$E$2:$E$173,MATCH('BIR Data Entry'!B439,'Child Enrollment'!$B$2:$B$173,0))</f>
        <v>#N/A</v>
      </c>
      <c r="P439" s="1" t="e">
        <f>INDEX('Child Enrollment'!$F$2:$F$173,MATCH('BIR Data Entry'!B439,'Child Enrollment'!$B$2:$B$173,0))</f>
        <v>#N/A</v>
      </c>
      <c r="Q439" s="1" t="e">
        <f>INDEX('Child Enrollment'!$G$2:$G$173,MATCH('BIR Data Entry'!B439,'Child Enrollment'!$B$2:$B$173,0))</f>
        <v>#N/A</v>
      </c>
      <c r="R439" s="1" t="e">
        <f>INDEX('Child Enrollment'!$H$2:$H$173,MATCH('BIR Data Entry'!B439,'Child Enrollment'!$B$2:$B$173,0))</f>
        <v>#N/A</v>
      </c>
      <c r="S439" s="343" t="str">
        <f t="shared" si="18"/>
        <v/>
      </c>
      <c r="T439" s="169">
        <f>IF(J439='Do Not Use'!$L$15,1,0)</f>
        <v>0</v>
      </c>
      <c r="U439" s="169">
        <f>IF(K439='Do Not Use'!$M$14,1,0)</f>
        <v>0</v>
      </c>
      <c r="V439" s="169">
        <f t="shared" si="19"/>
        <v>0</v>
      </c>
      <c r="W439" s="169">
        <f>IF(K439='Do Not Use'!$M$10,1,0)</f>
        <v>0</v>
      </c>
      <c r="X439" s="169">
        <f>IF(K439='Do Not Use'!$M$11,1,0)</f>
        <v>0</v>
      </c>
      <c r="Y439" s="169">
        <f t="shared" si="20"/>
        <v>0</v>
      </c>
      <c r="Z439" s="169">
        <f>IF(K439='Do Not Use'!$M$5,1,0)</f>
        <v>0</v>
      </c>
    </row>
    <row r="440" spans="1:26" x14ac:dyDescent="0.25">
      <c r="A440" s="376"/>
      <c r="B440" s="377"/>
      <c r="C440" s="378"/>
      <c r="D440" s="434"/>
      <c r="E440" s="379"/>
      <c r="F440" s="377"/>
      <c r="G440" s="377"/>
      <c r="H440" s="377"/>
      <c r="I440" s="377"/>
      <c r="J440" s="377"/>
      <c r="K440" s="377"/>
      <c r="L440" s="377"/>
      <c r="M440" s="1" t="e">
        <f>INDEX('Child Enrollment'!$C$2:$C$173,MATCH('BIR Data Entry'!B441,'Child Enrollment'!$B$2:$B$173,0))</f>
        <v>#N/A</v>
      </c>
      <c r="N440" s="1" t="e">
        <f>INDEX('Child Enrollment'!$D$2:$D$173,MATCH('BIR Data Entry'!B440,'Child Enrollment'!$B$2:$B$173,0))</f>
        <v>#N/A</v>
      </c>
      <c r="O440" s="1" t="e">
        <f>INDEX('Child Enrollment'!$E$2:$E$173,MATCH('BIR Data Entry'!B440,'Child Enrollment'!$B$2:$B$173,0))</f>
        <v>#N/A</v>
      </c>
      <c r="P440" s="1" t="e">
        <f>INDEX('Child Enrollment'!$F$2:$F$173,MATCH('BIR Data Entry'!B440,'Child Enrollment'!$B$2:$B$173,0))</f>
        <v>#N/A</v>
      </c>
      <c r="Q440" s="1" t="e">
        <f>INDEX('Child Enrollment'!$G$2:$G$173,MATCH('BIR Data Entry'!B440,'Child Enrollment'!$B$2:$B$173,0))</f>
        <v>#N/A</v>
      </c>
      <c r="R440" s="1" t="e">
        <f>INDEX('Child Enrollment'!$H$2:$H$173,MATCH('BIR Data Entry'!B440,'Child Enrollment'!$B$2:$B$173,0))</f>
        <v>#N/A</v>
      </c>
      <c r="S440" s="343" t="str">
        <f t="shared" si="18"/>
        <v/>
      </c>
      <c r="T440" s="169">
        <f>IF(J440='Do Not Use'!$L$15,1,0)</f>
        <v>0</v>
      </c>
      <c r="U440" s="169">
        <f>IF(K440='Do Not Use'!$M$14,1,0)</f>
        <v>0</v>
      </c>
      <c r="V440" s="169">
        <f t="shared" si="19"/>
        <v>0</v>
      </c>
      <c r="W440" s="169">
        <f>IF(K440='Do Not Use'!$M$10,1,0)</f>
        <v>0</v>
      </c>
      <c r="X440" s="169">
        <f>IF(K440='Do Not Use'!$M$11,1,0)</f>
        <v>0</v>
      </c>
      <c r="Y440" s="169">
        <f t="shared" si="20"/>
        <v>0</v>
      </c>
      <c r="Z440" s="169">
        <f>IF(K440='Do Not Use'!$M$5,1,0)</f>
        <v>0</v>
      </c>
    </row>
    <row r="441" spans="1:26" x14ac:dyDescent="0.25">
      <c r="A441" s="376"/>
      <c r="B441" s="377"/>
      <c r="C441" s="378"/>
      <c r="D441" s="434"/>
      <c r="E441" s="379"/>
      <c r="F441" s="377"/>
      <c r="G441" s="377"/>
      <c r="H441" s="377"/>
      <c r="I441" s="377"/>
      <c r="J441" s="377"/>
      <c r="K441" s="377"/>
      <c r="L441" s="377"/>
      <c r="M441" s="1" t="e">
        <f>INDEX('Child Enrollment'!$C$2:$C$173,MATCH('BIR Data Entry'!B442,'Child Enrollment'!$B$2:$B$173,0))</f>
        <v>#N/A</v>
      </c>
      <c r="N441" s="1" t="e">
        <f>INDEX('Child Enrollment'!$D$2:$D$173,MATCH('BIR Data Entry'!B441,'Child Enrollment'!$B$2:$B$173,0))</f>
        <v>#N/A</v>
      </c>
      <c r="O441" s="1" t="e">
        <f>INDEX('Child Enrollment'!$E$2:$E$173,MATCH('BIR Data Entry'!B441,'Child Enrollment'!$B$2:$B$173,0))</f>
        <v>#N/A</v>
      </c>
      <c r="P441" s="1" t="e">
        <f>INDEX('Child Enrollment'!$F$2:$F$173,MATCH('BIR Data Entry'!B441,'Child Enrollment'!$B$2:$B$173,0))</f>
        <v>#N/A</v>
      </c>
      <c r="Q441" s="1" t="e">
        <f>INDEX('Child Enrollment'!$G$2:$G$173,MATCH('BIR Data Entry'!B441,'Child Enrollment'!$B$2:$B$173,0))</f>
        <v>#N/A</v>
      </c>
      <c r="R441" s="1" t="e">
        <f>INDEX('Child Enrollment'!$H$2:$H$173,MATCH('BIR Data Entry'!B441,'Child Enrollment'!$B$2:$B$173,0))</f>
        <v>#N/A</v>
      </c>
      <c r="S441" s="343" t="e">
        <f>IF(#REF!&gt;0,MROUND(#REF!,"0:30"),"")</f>
        <v>#REF!</v>
      </c>
      <c r="T441" s="169">
        <f>IF(J441='Do Not Use'!$L$15,1,0)</f>
        <v>0</v>
      </c>
      <c r="U441" s="169">
        <f>IF(K441='Do Not Use'!$M$14,1,0)</f>
        <v>0</v>
      </c>
      <c r="V441" s="169">
        <f t="shared" si="19"/>
        <v>0</v>
      </c>
      <c r="W441" s="169">
        <f>IF(K441='Do Not Use'!$M$10,1,0)</f>
        <v>0</v>
      </c>
      <c r="X441" s="169">
        <f>IF(K441='Do Not Use'!$M$11,1,0)</f>
        <v>0</v>
      </c>
      <c r="Y441" s="169">
        <f t="shared" si="20"/>
        <v>0</v>
      </c>
      <c r="Z441" s="169">
        <f>IF(K441='Do Not Use'!$M$5,1,0)</f>
        <v>0</v>
      </c>
    </row>
    <row r="442" spans="1:26" x14ac:dyDescent="0.25">
      <c r="A442" s="376"/>
      <c r="B442" s="377"/>
      <c r="C442" s="378"/>
      <c r="D442" s="434"/>
      <c r="E442" s="379"/>
      <c r="F442" s="377"/>
      <c r="G442" s="377"/>
      <c r="H442" s="377"/>
      <c r="I442" s="377"/>
      <c r="J442" s="377"/>
      <c r="K442" s="377"/>
      <c r="L442" s="377"/>
      <c r="M442" s="1" t="e">
        <f>INDEX('Child Enrollment'!$C$2:$C$173,MATCH('BIR Data Entry'!B443,'Child Enrollment'!$B$2:$B$173,0))</f>
        <v>#N/A</v>
      </c>
      <c r="N442" s="1" t="e">
        <f>INDEX('Child Enrollment'!$D$2:$D$173,MATCH('BIR Data Entry'!B442,'Child Enrollment'!$B$2:$B$173,0))</f>
        <v>#N/A</v>
      </c>
      <c r="O442" s="1" t="e">
        <f>INDEX('Child Enrollment'!$E$2:$E$173,MATCH('BIR Data Entry'!B442,'Child Enrollment'!$B$2:$B$173,0))</f>
        <v>#N/A</v>
      </c>
      <c r="P442" s="1" t="e">
        <f>INDEX('Child Enrollment'!$F$2:$F$173,MATCH('BIR Data Entry'!B442,'Child Enrollment'!$B$2:$B$173,0))</f>
        <v>#N/A</v>
      </c>
      <c r="Q442" s="1" t="e">
        <f>INDEX('Child Enrollment'!$G$2:$G$173,MATCH('BIR Data Entry'!B442,'Child Enrollment'!$B$2:$B$173,0))</f>
        <v>#N/A</v>
      </c>
      <c r="R442" s="1" t="e">
        <f>INDEX('Child Enrollment'!$H$2:$H$173,MATCH('BIR Data Entry'!B442,'Child Enrollment'!$B$2:$B$173,0))</f>
        <v>#N/A</v>
      </c>
      <c r="S442" s="343" t="str">
        <f t="shared" si="18"/>
        <v/>
      </c>
      <c r="T442" s="169">
        <f>IF(J442='Do Not Use'!$L$15,1,0)</f>
        <v>0</v>
      </c>
      <c r="U442" s="169">
        <f>IF(K442='Do Not Use'!$M$14,1,0)</f>
        <v>0</v>
      </c>
      <c r="V442" s="169">
        <f t="shared" si="19"/>
        <v>0</v>
      </c>
      <c r="W442" s="169">
        <f>IF(K442='Do Not Use'!$M$10,1,0)</f>
        <v>0</v>
      </c>
      <c r="X442" s="169">
        <f>IF(K442='Do Not Use'!$M$11,1,0)</f>
        <v>0</v>
      </c>
      <c r="Y442" s="169">
        <f t="shared" si="20"/>
        <v>0</v>
      </c>
      <c r="Z442" s="169">
        <f>IF(K442='Do Not Use'!$M$5,1,0)</f>
        <v>0</v>
      </c>
    </row>
    <row r="443" spans="1:26" x14ac:dyDescent="0.25">
      <c r="A443" s="376"/>
      <c r="B443" s="377"/>
      <c r="C443" s="378"/>
      <c r="D443" s="434"/>
      <c r="E443" s="379"/>
      <c r="F443" s="377"/>
      <c r="G443" s="377"/>
      <c r="H443" s="377"/>
      <c r="I443" s="377"/>
      <c r="J443" s="377"/>
      <c r="K443" s="377"/>
      <c r="L443" s="377"/>
      <c r="M443" s="1" t="e">
        <f>INDEX('Child Enrollment'!$C$2:$C$173,MATCH('BIR Data Entry'!B444,'Child Enrollment'!$B$2:$B$173,0))</f>
        <v>#N/A</v>
      </c>
      <c r="N443" s="1" t="e">
        <f>INDEX('Child Enrollment'!$D$2:$D$173,MATCH('BIR Data Entry'!B443,'Child Enrollment'!$B$2:$B$173,0))</f>
        <v>#N/A</v>
      </c>
      <c r="O443" s="1" t="e">
        <f>INDEX('Child Enrollment'!$E$2:$E$173,MATCH('BIR Data Entry'!B443,'Child Enrollment'!$B$2:$B$173,0))</f>
        <v>#N/A</v>
      </c>
      <c r="P443" s="1" t="e">
        <f>INDEX('Child Enrollment'!$F$2:$F$173,MATCH('BIR Data Entry'!B443,'Child Enrollment'!$B$2:$B$173,0))</f>
        <v>#N/A</v>
      </c>
      <c r="Q443" s="1" t="e">
        <f>INDEX('Child Enrollment'!$G$2:$G$173,MATCH('BIR Data Entry'!B443,'Child Enrollment'!$B$2:$B$173,0))</f>
        <v>#N/A</v>
      </c>
      <c r="R443" s="1" t="e">
        <f>INDEX('Child Enrollment'!$H$2:$H$173,MATCH('BIR Data Entry'!B443,'Child Enrollment'!$B$2:$B$173,0))</f>
        <v>#N/A</v>
      </c>
      <c r="S443" s="343" t="str">
        <f t="shared" si="18"/>
        <v/>
      </c>
      <c r="T443" s="169">
        <f>IF(J443='Do Not Use'!$L$15,1,0)</f>
        <v>0</v>
      </c>
      <c r="U443" s="169">
        <f>IF(K443='Do Not Use'!$M$14,1,0)</f>
        <v>0</v>
      </c>
      <c r="V443" s="169">
        <f t="shared" si="19"/>
        <v>0</v>
      </c>
      <c r="W443" s="169">
        <f>IF(K443='Do Not Use'!$M$10,1,0)</f>
        <v>0</v>
      </c>
      <c r="X443" s="169">
        <f>IF(K443='Do Not Use'!$M$11,1,0)</f>
        <v>0</v>
      </c>
      <c r="Y443" s="169">
        <f t="shared" si="20"/>
        <v>0</v>
      </c>
      <c r="Z443" s="169">
        <f>IF(K443='Do Not Use'!$M$5,1,0)</f>
        <v>0</v>
      </c>
    </row>
    <row r="444" spans="1:26" x14ac:dyDescent="0.25">
      <c r="A444" s="376"/>
      <c r="B444" s="377"/>
      <c r="C444" s="378"/>
      <c r="D444" s="434"/>
      <c r="E444" s="379"/>
      <c r="F444" s="377"/>
      <c r="G444" s="377"/>
      <c r="H444" s="377"/>
      <c r="I444" s="377"/>
      <c r="J444" s="377"/>
      <c r="K444" s="377"/>
      <c r="L444" s="377"/>
      <c r="M444" s="1" t="e">
        <f>INDEX('Child Enrollment'!$C$2:$C$173,MATCH('BIR Data Entry'!B445,'Child Enrollment'!$B$2:$B$173,0))</f>
        <v>#N/A</v>
      </c>
      <c r="N444" s="1" t="e">
        <f>INDEX('Child Enrollment'!$D$2:$D$173,MATCH('BIR Data Entry'!B444,'Child Enrollment'!$B$2:$B$173,0))</f>
        <v>#N/A</v>
      </c>
      <c r="O444" s="1" t="e">
        <f>INDEX('Child Enrollment'!$E$2:$E$173,MATCH('BIR Data Entry'!B444,'Child Enrollment'!$B$2:$B$173,0))</f>
        <v>#N/A</v>
      </c>
      <c r="P444" s="1" t="e">
        <f>INDEX('Child Enrollment'!$F$2:$F$173,MATCH('BIR Data Entry'!B444,'Child Enrollment'!$B$2:$B$173,0))</f>
        <v>#N/A</v>
      </c>
      <c r="Q444" s="1" t="e">
        <f>INDEX('Child Enrollment'!$G$2:$G$173,MATCH('BIR Data Entry'!B444,'Child Enrollment'!$B$2:$B$173,0))</f>
        <v>#N/A</v>
      </c>
      <c r="R444" s="1" t="e">
        <f>INDEX('Child Enrollment'!$H$2:$H$173,MATCH('BIR Data Entry'!B444,'Child Enrollment'!$B$2:$B$173,0))</f>
        <v>#N/A</v>
      </c>
      <c r="S444" s="343" t="str">
        <f t="shared" si="18"/>
        <v/>
      </c>
      <c r="T444" s="169">
        <f>IF(J444='Do Not Use'!$L$15,1,0)</f>
        <v>0</v>
      </c>
      <c r="U444" s="169">
        <f>IF(K444='Do Not Use'!$M$14,1,0)</f>
        <v>0</v>
      </c>
      <c r="V444" s="169">
        <f t="shared" si="19"/>
        <v>0</v>
      </c>
      <c r="W444" s="169">
        <f>IF(K444='Do Not Use'!$M$10,1,0)</f>
        <v>0</v>
      </c>
      <c r="X444" s="169">
        <f>IF(K444='Do Not Use'!$M$11,1,0)</f>
        <v>0</v>
      </c>
      <c r="Y444" s="169">
        <f t="shared" si="20"/>
        <v>0</v>
      </c>
      <c r="Z444" s="169">
        <f>IF(K444='Do Not Use'!$M$5,1,0)</f>
        <v>0</v>
      </c>
    </row>
    <row r="445" spans="1:26" x14ac:dyDescent="0.25">
      <c r="A445" s="376"/>
      <c r="B445" s="377"/>
      <c r="C445" s="378"/>
      <c r="D445" s="434"/>
      <c r="E445" s="379"/>
      <c r="F445" s="377"/>
      <c r="G445" s="377"/>
      <c r="H445" s="377"/>
      <c r="I445" s="377"/>
      <c r="J445" s="377"/>
      <c r="K445" s="377"/>
      <c r="L445" s="377"/>
      <c r="M445" s="1" t="e">
        <f>INDEX('Child Enrollment'!$C$2:$C$173,MATCH('BIR Data Entry'!B446,'Child Enrollment'!$B$2:$B$173,0))</f>
        <v>#N/A</v>
      </c>
      <c r="N445" s="1" t="e">
        <f>INDEX('Child Enrollment'!$D$2:$D$173,MATCH('BIR Data Entry'!B445,'Child Enrollment'!$B$2:$B$173,0))</f>
        <v>#N/A</v>
      </c>
      <c r="O445" s="1" t="e">
        <f>INDEX('Child Enrollment'!$E$2:$E$173,MATCH('BIR Data Entry'!B445,'Child Enrollment'!$B$2:$B$173,0))</f>
        <v>#N/A</v>
      </c>
      <c r="P445" s="1" t="e">
        <f>INDEX('Child Enrollment'!$F$2:$F$173,MATCH('BIR Data Entry'!B445,'Child Enrollment'!$B$2:$B$173,0))</f>
        <v>#N/A</v>
      </c>
      <c r="Q445" s="1" t="e">
        <f>INDEX('Child Enrollment'!$G$2:$G$173,MATCH('BIR Data Entry'!B445,'Child Enrollment'!$B$2:$B$173,0))</f>
        <v>#N/A</v>
      </c>
      <c r="R445" s="1" t="e">
        <f>INDEX('Child Enrollment'!$H$2:$H$173,MATCH('BIR Data Entry'!B445,'Child Enrollment'!$B$2:$B$173,0))</f>
        <v>#N/A</v>
      </c>
      <c r="S445" s="343" t="str">
        <f t="shared" si="18"/>
        <v/>
      </c>
      <c r="T445" s="169">
        <f>IF(J445='Do Not Use'!$L$15,1,0)</f>
        <v>0</v>
      </c>
      <c r="U445" s="169">
        <f>IF(K445='Do Not Use'!$M$14,1,0)</f>
        <v>0</v>
      </c>
      <c r="V445" s="169">
        <f t="shared" si="19"/>
        <v>0</v>
      </c>
      <c r="W445" s="169">
        <f>IF(K445='Do Not Use'!$M$10,1,0)</f>
        <v>0</v>
      </c>
      <c r="X445" s="169">
        <f>IF(K445='Do Not Use'!$M$11,1,0)</f>
        <v>0</v>
      </c>
      <c r="Y445" s="169">
        <f t="shared" si="20"/>
        <v>0</v>
      </c>
      <c r="Z445" s="169">
        <f>IF(K445='Do Not Use'!$M$5,1,0)</f>
        <v>0</v>
      </c>
    </row>
    <row r="446" spans="1:26" x14ac:dyDescent="0.25">
      <c r="A446" s="376"/>
      <c r="B446" s="377"/>
      <c r="C446" s="378"/>
      <c r="D446" s="434"/>
      <c r="E446" s="379"/>
      <c r="F446" s="377"/>
      <c r="G446" s="377"/>
      <c r="H446" s="377"/>
      <c r="I446" s="377"/>
      <c r="J446" s="377"/>
      <c r="K446" s="377"/>
      <c r="L446" s="377"/>
      <c r="M446" s="1" t="e">
        <f>INDEX('Child Enrollment'!$C$2:$C$173,MATCH('BIR Data Entry'!B447,'Child Enrollment'!$B$2:$B$173,0))</f>
        <v>#N/A</v>
      </c>
      <c r="N446" s="1" t="e">
        <f>INDEX('Child Enrollment'!$D$2:$D$173,MATCH('BIR Data Entry'!B446,'Child Enrollment'!$B$2:$B$173,0))</f>
        <v>#N/A</v>
      </c>
      <c r="O446" s="1" t="e">
        <f>INDEX('Child Enrollment'!$E$2:$E$173,MATCH('BIR Data Entry'!B446,'Child Enrollment'!$B$2:$B$173,0))</f>
        <v>#N/A</v>
      </c>
      <c r="P446" s="1" t="e">
        <f>INDEX('Child Enrollment'!$F$2:$F$173,MATCH('BIR Data Entry'!B446,'Child Enrollment'!$B$2:$B$173,0))</f>
        <v>#N/A</v>
      </c>
      <c r="Q446" s="1" t="e">
        <f>INDEX('Child Enrollment'!$G$2:$G$173,MATCH('BIR Data Entry'!B446,'Child Enrollment'!$B$2:$B$173,0))</f>
        <v>#N/A</v>
      </c>
      <c r="R446" s="1" t="e">
        <f>INDEX('Child Enrollment'!$H$2:$H$173,MATCH('BIR Data Entry'!B446,'Child Enrollment'!$B$2:$B$173,0))</f>
        <v>#N/A</v>
      </c>
      <c r="S446" s="343" t="str">
        <f t="shared" si="18"/>
        <v/>
      </c>
      <c r="T446" s="169">
        <f>IF(J446='Do Not Use'!$L$15,1,0)</f>
        <v>0</v>
      </c>
      <c r="U446" s="169">
        <f>IF(K446='Do Not Use'!$M$14,1,0)</f>
        <v>0</v>
      </c>
      <c r="V446" s="169">
        <f t="shared" si="19"/>
        <v>0</v>
      </c>
      <c r="W446" s="169">
        <f>IF(K446='Do Not Use'!$M$10,1,0)</f>
        <v>0</v>
      </c>
      <c r="X446" s="169">
        <f>IF(K446='Do Not Use'!$M$11,1,0)</f>
        <v>0</v>
      </c>
      <c r="Y446" s="169">
        <f t="shared" si="20"/>
        <v>0</v>
      </c>
      <c r="Z446" s="169">
        <f>IF(K446='Do Not Use'!$M$5,1,0)</f>
        <v>0</v>
      </c>
    </row>
    <row r="447" spans="1:26" x14ac:dyDescent="0.25">
      <c r="A447" s="376"/>
      <c r="B447" s="377"/>
      <c r="C447" s="378"/>
      <c r="D447" s="434"/>
      <c r="E447" s="379"/>
      <c r="F447" s="377"/>
      <c r="G447" s="377"/>
      <c r="H447" s="377"/>
      <c r="I447" s="377"/>
      <c r="J447" s="377"/>
      <c r="K447" s="377"/>
      <c r="L447" s="377"/>
      <c r="M447" s="1" t="e">
        <f>INDEX('Child Enrollment'!$C$2:$C$173,MATCH('BIR Data Entry'!B448,'Child Enrollment'!$B$2:$B$173,0))</f>
        <v>#N/A</v>
      </c>
      <c r="N447" s="1" t="e">
        <f>INDEX('Child Enrollment'!$D$2:$D$173,MATCH('BIR Data Entry'!B447,'Child Enrollment'!$B$2:$B$173,0))</f>
        <v>#N/A</v>
      </c>
      <c r="O447" s="1" t="e">
        <f>INDEX('Child Enrollment'!$E$2:$E$173,MATCH('BIR Data Entry'!B447,'Child Enrollment'!$B$2:$B$173,0))</f>
        <v>#N/A</v>
      </c>
      <c r="P447" s="1" t="e">
        <f>INDEX('Child Enrollment'!$F$2:$F$173,MATCH('BIR Data Entry'!B447,'Child Enrollment'!$B$2:$B$173,0))</f>
        <v>#N/A</v>
      </c>
      <c r="Q447" s="1" t="e">
        <f>INDEX('Child Enrollment'!$G$2:$G$173,MATCH('BIR Data Entry'!B447,'Child Enrollment'!$B$2:$B$173,0))</f>
        <v>#N/A</v>
      </c>
      <c r="R447" s="1" t="e">
        <f>INDEX('Child Enrollment'!$H$2:$H$173,MATCH('BIR Data Entry'!B447,'Child Enrollment'!$B$2:$B$173,0))</f>
        <v>#N/A</v>
      </c>
      <c r="S447" s="343" t="str">
        <f t="shared" si="18"/>
        <v/>
      </c>
      <c r="T447" s="169">
        <f>IF(J447='Do Not Use'!$L$15,1,0)</f>
        <v>0</v>
      </c>
      <c r="U447" s="169">
        <f>IF(K447='Do Not Use'!$M$14,1,0)</f>
        <v>0</v>
      </c>
      <c r="V447" s="169">
        <f t="shared" si="19"/>
        <v>0</v>
      </c>
      <c r="W447" s="169">
        <f>IF(K447='Do Not Use'!$M$10,1,0)</f>
        <v>0</v>
      </c>
      <c r="X447" s="169">
        <f>IF(K447='Do Not Use'!$M$11,1,0)</f>
        <v>0</v>
      </c>
      <c r="Y447" s="169">
        <f t="shared" si="20"/>
        <v>0</v>
      </c>
      <c r="Z447" s="169">
        <f>IF(K447='Do Not Use'!$M$5,1,0)</f>
        <v>0</v>
      </c>
    </row>
    <row r="448" spans="1:26" x14ac:dyDescent="0.25">
      <c r="A448" s="376"/>
      <c r="B448" s="377"/>
      <c r="C448" s="378"/>
      <c r="D448" s="434"/>
      <c r="E448" s="379"/>
      <c r="F448" s="377"/>
      <c r="G448" s="377"/>
      <c r="H448" s="377"/>
      <c r="I448" s="377"/>
      <c r="J448" s="377"/>
      <c r="K448" s="377"/>
      <c r="L448" s="377"/>
      <c r="M448" s="1" t="e">
        <f>INDEX('Child Enrollment'!$C$2:$C$173,MATCH('BIR Data Entry'!B449,'Child Enrollment'!$B$2:$B$173,0))</f>
        <v>#N/A</v>
      </c>
      <c r="N448" s="1" t="e">
        <f>INDEX('Child Enrollment'!$D$2:$D$173,MATCH('BIR Data Entry'!B448,'Child Enrollment'!$B$2:$B$173,0))</f>
        <v>#N/A</v>
      </c>
      <c r="O448" s="1" t="e">
        <f>INDEX('Child Enrollment'!$E$2:$E$173,MATCH('BIR Data Entry'!B448,'Child Enrollment'!$B$2:$B$173,0))</f>
        <v>#N/A</v>
      </c>
      <c r="P448" s="1" t="e">
        <f>INDEX('Child Enrollment'!$F$2:$F$173,MATCH('BIR Data Entry'!B448,'Child Enrollment'!$B$2:$B$173,0))</f>
        <v>#N/A</v>
      </c>
      <c r="Q448" s="1" t="e">
        <f>INDEX('Child Enrollment'!$G$2:$G$173,MATCH('BIR Data Entry'!B448,'Child Enrollment'!$B$2:$B$173,0))</f>
        <v>#N/A</v>
      </c>
      <c r="R448" s="1" t="e">
        <f>INDEX('Child Enrollment'!$H$2:$H$173,MATCH('BIR Data Entry'!B448,'Child Enrollment'!$B$2:$B$173,0))</f>
        <v>#N/A</v>
      </c>
      <c r="S448" s="343" t="str">
        <f t="shared" si="18"/>
        <v/>
      </c>
      <c r="T448" s="169">
        <f>IF(J448='Do Not Use'!$L$15,1,0)</f>
        <v>0</v>
      </c>
      <c r="U448" s="169">
        <f>IF(K448='Do Not Use'!$M$14,1,0)</f>
        <v>0</v>
      </c>
      <c r="V448" s="169">
        <f t="shared" si="19"/>
        <v>0</v>
      </c>
      <c r="W448" s="169">
        <f>IF(K448='Do Not Use'!$M$10,1,0)</f>
        <v>0</v>
      </c>
      <c r="X448" s="169">
        <f>IF(K448='Do Not Use'!$M$11,1,0)</f>
        <v>0</v>
      </c>
      <c r="Y448" s="169">
        <f t="shared" si="20"/>
        <v>0</v>
      </c>
      <c r="Z448" s="169">
        <f>IF(K448='Do Not Use'!$M$5,1,0)</f>
        <v>0</v>
      </c>
    </row>
    <row r="449" spans="1:26" x14ac:dyDescent="0.25">
      <c r="A449" s="376"/>
      <c r="B449" s="377"/>
      <c r="C449" s="378"/>
      <c r="D449" s="434"/>
      <c r="E449" s="379"/>
      <c r="F449" s="377"/>
      <c r="G449" s="377"/>
      <c r="H449" s="377"/>
      <c r="I449" s="377"/>
      <c r="J449" s="377"/>
      <c r="K449" s="377"/>
      <c r="L449" s="377"/>
      <c r="M449" s="1" t="e">
        <f>INDEX('Child Enrollment'!$C$2:$C$173,MATCH('BIR Data Entry'!B450,'Child Enrollment'!$B$2:$B$173,0))</f>
        <v>#N/A</v>
      </c>
      <c r="N449" s="1" t="e">
        <f>INDEX('Child Enrollment'!$D$2:$D$173,MATCH('BIR Data Entry'!B449,'Child Enrollment'!$B$2:$B$173,0))</f>
        <v>#N/A</v>
      </c>
      <c r="O449" s="1" t="e">
        <f>INDEX('Child Enrollment'!$E$2:$E$173,MATCH('BIR Data Entry'!B449,'Child Enrollment'!$B$2:$B$173,0))</f>
        <v>#N/A</v>
      </c>
      <c r="P449" s="1" t="e">
        <f>INDEX('Child Enrollment'!$F$2:$F$173,MATCH('BIR Data Entry'!B449,'Child Enrollment'!$B$2:$B$173,0))</f>
        <v>#N/A</v>
      </c>
      <c r="Q449" s="1" t="e">
        <f>INDEX('Child Enrollment'!$G$2:$G$173,MATCH('BIR Data Entry'!B449,'Child Enrollment'!$B$2:$B$173,0))</f>
        <v>#N/A</v>
      </c>
      <c r="R449" s="1" t="e">
        <f>INDEX('Child Enrollment'!$H$2:$H$173,MATCH('BIR Data Entry'!B449,'Child Enrollment'!$B$2:$B$173,0))</f>
        <v>#N/A</v>
      </c>
      <c r="S449" s="343" t="str">
        <f t="shared" si="18"/>
        <v/>
      </c>
      <c r="T449" s="169">
        <f>IF(J449='Do Not Use'!$L$15,1,0)</f>
        <v>0</v>
      </c>
      <c r="U449" s="169">
        <f>IF(K449='Do Not Use'!$M$14,1,0)</f>
        <v>0</v>
      </c>
      <c r="V449" s="169">
        <f t="shared" si="19"/>
        <v>0</v>
      </c>
      <c r="W449" s="169">
        <f>IF(K449='Do Not Use'!$M$10,1,0)</f>
        <v>0</v>
      </c>
      <c r="X449" s="169">
        <f>IF(K449='Do Not Use'!$M$11,1,0)</f>
        <v>0</v>
      </c>
      <c r="Y449" s="169">
        <f t="shared" si="20"/>
        <v>0</v>
      </c>
      <c r="Z449" s="169">
        <f>IF(K449='Do Not Use'!$M$5,1,0)</f>
        <v>0</v>
      </c>
    </row>
    <row r="450" spans="1:26" x14ac:dyDescent="0.25">
      <c r="A450" s="376"/>
      <c r="B450" s="377"/>
      <c r="C450" s="378"/>
      <c r="D450" s="434"/>
      <c r="E450" s="379"/>
      <c r="F450" s="377"/>
      <c r="G450" s="377"/>
      <c r="H450" s="377"/>
      <c r="I450" s="377"/>
      <c r="J450" s="377"/>
      <c r="K450" s="377"/>
      <c r="L450" s="377"/>
      <c r="M450" s="1" t="e">
        <f>INDEX('Child Enrollment'!$C$2:$C$173,MATCH('BIR Data Entry'!B451,'Child Enrollment'!$B$2:$B$173,0))</f>
        <v>#N/A</v>
      </c>
      <c r="N450" s="1" t="e">
        <f>INDEX('Child Enrollment'!$D$2:$D$173,MATCH('BIR Data Entry'!B450,'Child Enrollment'!$B$2:$B$173,0))</f>
        <v>#N/A</v>
      </c>
      <c r="O450" s="1" t="e">
        <f>INDEX('Child Enrollment'!$E$2:$E$173,MATCH('BIR Data Entry'!B450,'Child Enrollment'!$B$2:$B$173,0))</f>
        <v>#N/A</v>
      </c>
      <c r="P450" s="1" t="e">
        <f>INDEX('Child Enrollment'!$F$2:$F$173,MATCH('BIR Data Entry'!B450,'Child Enrollment'!$B$2:$B$173,0))</f>
        <v>#N/A</v>
      </c>
      <c r="Q450" s="1" t="e">
        <f>INDEX('Child Enrollment'!$G$2:$G$173,MATCH('BIR Data Entry'!B450,'Child Enrollment'!$B$2:$B$173,0))</f>
        <v>#N/A</v>
      </c>
      <c r="R450" s="1" t="e">
        <f>INDEX('Child Enrollment'!$H$2:$H$173,MATCH('BIR Data Entry'!B450,'Child Enrollment'!$B$2:$B$173,0))</f>
        <v>#N/A</v>
      </c>
      <c r="S450" s="343" t="str">
        <f t="shared" si="18"/>
        <v/>
      </c>
      <c r="T450" s="169">
        <f>IF(J450='Do Not Use'!$L$15,1,0)</f>
        <v>0</v>
      </c>
      <c r="U450" s="169">
        <f>IF(K450='Do Not Use'!$M$14,1,0)</f>
        <v>0</v>
      </c>
      <c r="V450" s="169">
        <f t="shared" si="19"/>
        <v>0</v>
      </c>
      <c r="W450" s="169">
        <f>IF(K450='Do Not Use'!$M$10,1,0)</f>
        <v>0</v>
      </c>
      <c r="X450" s="169">
        <f>IF(K450='Do Not Use'!$M$11,1,0)</f>
        <v>0</v>
      </c>
      <c r="Y450" s="169">
        <f t="shared" si="20"/>
        <v>0</v>
      </c>
      <c r="Z450" s="169">
        <f>IF(K450='Do Not Use'!$M$5,1,0)</f>
        <v>0</v>
      </c>
    </row>
    <row r="451" spans="1:26" x14ac:dyDescent="0.25">
      <c r="A451" s="376"/>
      <c r="B451" s="377"/>
      <c r="C451" s="378"/>
      <c r="D451" s="434"/>
      <c r="E451" s="379"/>
      <c r="F451" s="377"/>
      <c r="G451" s="377"/>
      <c r="H451" s="377"/>
      <c r="I451" s="377"/>
      <c r="J451" s="377"/>
      <c r="K451" s="377"/>
      <c r="L451" s="377"/>
      <c r="M451" s="1" t="e">
        <f>INDEX('Child Enrollment'!$C$2:$C$173,MATCH('BIR Data Entry'!B452,'Child Enrollment'!$B$2:$B$173,0))</f>
        <v>#N/A</v>
      </c>
      <c r="N451" s="1" t="e">
        <f>INDEX('Child Enrollment'!$D$2:$D$173,MATCH('BIR Data Entry'!B451,'Child Enrollment'!$B$2:$B$173,0))</f>
        <v>#N/A</v>
      </c>
      <c r="O451" s="1" t="e">
        <f>INDEX('Child Enrollment'!$E$2:$E$173,MATCH('BIR Data Entry'!B451,'Child Enrollment'!$B$2:$B$173,0))</f>
        <v>#N/A</v>
      </c>
      <c r="P451" s="1" t="e">
        <f>INDEX('Child Enrollment'!$F$2:$F$173,MATCH('BIR Data Entry'!B451,'Child Enrollment'!$B$2:$B$173,0))</f>
        <v>#N/A</v>
      </c>
      <c r="Q451" s="1" t="e">
        <f>INDEX('Child Enrollment'!$G$2:$G$173,MATCH('BIR Data Entry'!B451,'Child Enrollment'!$B$2:$B$173,0))</f>
        <v>#N/A</v>
      </c>
      <c r="R451" s="1" t="e">
        <f>INDEX('Child Enrollment'!$H$2:$H$173,MATCH('BIR Data Entry'!B451,'Child Enrollment'!$B$2:$B$173,0))</f>
        <v>#N/A</v>
      </c>
      <c r="S451" s="343" t="str">
        <f t="shared" ref="S451:S514" si="21">IF(E451&gt;0,MROUND(E451,"0:30"),"")</f>
        <v/>
      </c>
      <c r="T451" s="169">
        <f>IF(J451='Do Not Use'!$L$15,1,0)</f>
        <v>0</v>
      </c>
      <c r="U451" s="169">
        <f>IF(K451='Do Not Use'!$M$14,1,0)</f>
        <v>0</v>
      </c>
      <c r="V451" s="169">
        <f t="shared" ref="V451:V514" si="22">SUM(T451:U451)</f>
        <v>0</v>
      </c>
      <c r="W451" s="169">
        <f>IF(K451='Do Not Use'!$M$10,1,0)</f>
        <v>0</v>
      </c>
      <c r="X451" s="169">
        <f>IF(K451='Do Not Use'!$M$11,1,0)</f>
        <v>0</v>
      </c>
      <c r="Y451" s="169">
        <f t="shared" ref="Y451:Y514" si="23">SUM(W451:X451)</f>
        <v>0</v>
      </c>
      <c r="Z451" s="169">
        <f>IF(K451='Do Not Use'!$M$5,1,0)</f>
        <v>0</v>
      </c>
    </row>
    <row r="452" spans="1:26" x14ac:dyDescent="0.25">
      <c r="A452" s="376"/>
      <c r="B452" s="377"/>
      <c r="C452" s="378"/>
      <c r="D452" s="434"/>
      <c r="E452" s="379"/>
      <c r="F452" s="377"/>
      <c r="G452" s="377"/>
      <c r="H452" s="377"/>
      <c r="I452" s="377"/>
      <c r="J452" s="377"/>
      <c r="K452" s="377"/>
      <c r="L452" s="377"/>
      <c r="M452" s="1" t="e">
        <f>INDEX('Child Enrollment'!$C$2:$C$173,MATCH('BIR Data Entry'!B453,'Child Enrollment'!$B$2:$B$173,0))</f>
        <v>#N/A</v>
      </c>
      <c r="N452" s="1" t="e">
        <f>INDEX('Child Enrollment'!$D$2:$D$173,MATCH('BIR Data Entry'!B452,'Child Enrollment'!$B$2:$B$173,0))</f>
        <v>#N/A</v>
      </c>
      <c r="O452" s="1" t="e">
        <f>INDEX('Child Enrollment'!$E$2:$E$173,MATCH('BIR Data Entry'!B452,'Child Enrollment'!$B$2:$B$173,0))</f>
        <v>#N/A</v>
      </c>
      <c r="P452" s="1" t="e">
        <f>INDEX('Child Enrollment'!$F$2:$F$173,MATCH('BIR Data Entry'!B452,'Child Enrollment'!$B$2:$B$173,0))</f>
        <v>#N/A</v>
      </c>
      <c r="Q452" s="1" t="e">
        <f>INDEX('Child Enrollment'!$G$2:$G$173,MATCH('BIR Data Entry'!B452,'Child Enrollment'!$B$2:$B$173,0))</f>
        <v>#N/A</v>
      </c>
      <c r="R452" s="1" t="e">
        <f>INDEX('Child Enrollment'!$H$2:$H$173,MATCH('BIR Data Entry'!B452,'Child Enrollment'!$B$2:$B$173,0))</f>
        <v>#N/A</v>
      </c>
      <c r="S452" s="343" t="str">
        <f t="shared" si="21"/>
        <v/>
      </c>
      <c r="T452" s="169">
        <f>IF(J452='Do Not Use'!$L$15,1,0)</f>
        <v>0</v>
      </c>
      <c r="U452" s="169">
        <f>IF(K452='Do Not Use'!$M$14,1,0)</f>
        <v>0</v>
      </c>
      <c r="V452" s="169">
        <f t="shared" si="22"/>
        <v>0</v>
      </c>
      <c r="W452" s="169">
        <f>IF(K452='Do Not Use'!$M$10,1,0)</f>
        <v>0</v>
      </c>
      <c r="X452" s="169">
        <f>IF(K452='Do Not Use'!$M$11,1,0)</f>
        <v>0</v>
      </c>
      <c r="Y452" s="169">
        <f t="shared" si="23"/>
        <v>0</v>
      </c>
      <c r="Z452" s="169">
        <f>IF(K452='Do Not Use'!$M$5,1,0)</f>
        <v>0</v>
      </c>
    </row>
    <row r="453" spans="1:26" x14ac:dyDescent="0.25">
      <c r="A453" s="376"/>
      <c r="B453" s="377"/>
      <c r="C453" s="378"/>
      <c r="D453" s="434"/>
      <c r="E453" s="379"/>
      <c r="F453" s="377"/>
      <c r="G453" s="377"/>
      <c r="H453" s="377"/>
      <c r="I453" s="377"/>
      <c r="J453" s="377"/>
      <c r="K453" s="377"/>
      <c r="L453" s="377"/>
      <c r="M453" s="1" t="e">
        <f>INDEX('Child Enrollment'!$C$2:$C$173,MATCH('BIR Data Entry'!B454,'Child Enrollment'!$B$2:$B$173,0))</f>
        <v>#N/A</v>
      </c>
      <c r="N453" s="1" t="e">
        <f>INDEX('Child Enrollment'!$D$2:$D$173,MATCH('BIR Data Entry'!B453,'Child Enrollment'!$B$2:$B$173,0))</f>
        <v>#N/A</v>
      </c>
      <c r="O453" s="1" t="e">
        <f>INDEX('Child Enrollment'!$E$2:$E$173,MATCH('BIR Data Entry'!B453,'Child Enrollment'!$B$2:$B$173,0))</f>
        <v>#N/A</v>
      </c>
      <c r="P453" s="1" t="e">
        <f>INDEX('Child Enrollment'!$F$2:$F$173,MATCH('BIR Data Entry'!B453,'Child Enrollment'!$B$2:$B$173,0))</f>
        <v>#N/A</v>
      </c>
      <c r="Q453" s="1" t="e">
        <f>INDEX('Child Enrollment'!$G$2:$G$173,MATCH('BIR Data Entry'!B453,'Child Enrollment'!$B$2:$B$173,0))</f>
        <v>#N/A</v>
      </c>
      <c r="R453" s="1" t="e">
        <f>INDEX('Child Enrollment'!$H$2:$H$173,MATCH('BIR Data Entry'!B453,'Child Enrollment'!$B$2:$B$173,0))</f>
        <v>#N/A</v>
      </c>
      <c r="S453" s="343" t="str">
        <f t="shared" si="21"/>
        <v/>
      </c>
      <c r="T453" s="169">
        <f>IF(J453='Do Not Use'!$L$15,1,0)</f>
        <v>0</v>
      </c>
      <c r="U453" s="169">
        <f>IF(K453='Do Not Use'!$M$14,1,0)</f>
        <v>0</v>
      </c>
      <c r="V453" s="169">
        <f t="shared" si="22"/>
        <v>0</v>
      </c>
      <c r="W453" s="169">
        <f>IF(K453='Do Not Use'!$M$10,1,0)</f>
        <v>0</v>
      </c>
      <c r="X453" s="169">
        <f>IF(K453='Do Not Use'!$M$11,1,0)</f>
        <v>0</v>
      </c>
      <c r="Y453" s="169">
        <f t="shared" si="23"/>
        <v>0</v>
      </c>
      <c r="Z453" s="169">
        <f>IF(K453='Do Not Use'!$M$5,1,0)</f>
        <v>0</v>
      </c>
    </row>
    <row r="454" spans="1:26" x14ac:dyDescent="0.25">
      <c r="A454" s="376"/>
      <c r="B454" s="377"/>
      <c r="C454" s="378"/>
      <c r="D454" s="434"/>
      <c r="E454" s="379"/>
      <c r="F454" s="377"/>
      <c r="G454" s="377"/>
      <c r="H454" s="377"/>
      <c r="I454" s="377"/>
      <c r="J454" s="377"/>
      <c r="K454" s="377"/>
      <c r="L454" s="377"/>
      <c r="M454" s="1" t="e">
        <f>INDEX('Child Enrollment'!$C$2:$C$173,MATCH('BIR Data Entry'!B455,'Child Enrollment'!$B$2:$B$173,0))</f>
        <v>#N/A</v>
      </c>
      <c r="N454" s="1" t="e">
        <f>INDEX('Child Enrollment'!$D$2:$D$173,MATCH('BIR Data Entry'!B454,'Child Enrollment'!$B$2:$B$173,0))</f>
        <v>#N/A</v>
      </c>
      <c r="O454" s="1" t="e">
        <f>INDEX('Child Enrollment'!$E$2:$E$173,MATCH('BIR Data Entry'!B454,'Child Enrollment'!$B$2:$B$173,0))</f>
        <v>#N/A</v>
      </c>
      <c r="P454" s="1" t="e">
        <f>INDEX('Child Enrollment'!$F$2:$F$173,MATCH('BIR Data Entry'!B454,'Child Enrollment'!$B$2:$B$173,0))</f>
        <v>#N/A</v>
      </c>
      <c r="Q454" s="1" t="e">
        <f>INDEX('Child Enrollment'!$G$2:$G$173,MATCH('BIR Data Entry'!B454,'Child Enrollment'!$B$2:$B$173,0))</f>
        <v>#N/A</v>
      </c>
      <c r="R454" s="1" t="e">
        <f>INDEX('Child Enrollment'!$H$2:$H$173,MATCH('BIR Data Entry'!B454,'Child Enrollment'!$B$2:$B$173,0))</f>
        <v>#N/A</v>
      </c>
      <c r="S454" s="343" t="str">
        <f t="shared" si="21"/>
        <v/>
      </c>
      <c r="T454" s="169">
        <f>IF(J454='Do Not Use'!$L$15,1,0)</f>
        <v>0</v>
      </c>
      <c r="U454" s="169">
        <f>IF(K454='Do Not Use'!$M$14,1,0)</f>
        <v>0</v>
      </c>
      <c r="V454" s="169">
        <f t="shared" si="22"/>
        <v>0</v>
      </c>
      <c r="W454" s="169">
        <f>IF(K454='Do Not Use'!$M$10,1,0)</f>
        <v>0</v>
      </c>
      <c r="X454" s="169">
        <f>IF(K454='Do Not Use'!$M$11,1,0)</f>
        <v>0</v>
      </c>
      <c r="Y454" s="169">
        <f t="shared" si="23"/>
        <v>0</v>
      </c>
      <c r="Z454" s="169">
        <f>IF(K454='Do Not Use'!$M$5,1,0)</f>
        <v>0</v>
      </c>
    </row>
    <row r="455" spans="1:26" x14ac:dyDescent="0.25">
      <c r="A455" s="376"/>
      <c r="B455" s="377"/>
      <c r="C455" s="378"/>
      <c r="D455" s="434"/>
      <c r="E455" s="379"/>
      <c r="F455" s="377"/>
      <c r="G455" s="377"/>
      <c r="H455" s="377"/>
      <c r="I455" s="377"/>
      <c r="J455" s="377"/>
      <c r="K455" s="377"/>
      <c r="L455" s="377"/>
      <c r="M455" s="1" t="e">
        <f>INDEX('Child Enrollment'!$C$2:$C$173,MATCH('BIR Data Entry'!B456,'Child Enrollment'!$B$2:$B$173,0))</f>
        <v>#N/A</v>
      </c>
      <c r="N455" s="1" t="e">
        <f>INDEX('Child Enrollment'!$D$2:$D$173,MATCH('BIR Data Entry'!B455,'Child Enrollment'!$B$2:$B$173,0))</f>
        <v>#N/A</v>
      </c>
      <c r="O455" s="1" t="e">
        <f>INDEX('Child Enrollment'!$E$2:$E$173,MATCH('BIR Data Entry'!B455,'Child Enrollment'!$B$2:$B$173,0))</f>
        <v>#N/A</v>
      </c>
      <c r="P455" s="1" t="e">
        <f>INDEX('Child Enrollment'!$F$2:$F$173,MATCH('BIR Data Entry'!B455,'Child Enrollment'!$B$2:$B$173,0))</f>
        <v>#N/A</v>
      </c>
      <c r="Q455" s="1" t="e">
        <f>INDEX('Child Enrollment'!$G$2:$G$173,MATCH('BIR Data Entry'!B455,'Child Enrollment'!$B$2:$B$173,0))</f>
        <v>#N/A</v>
      </c>
      <c r="R455" s="1" t="e">
        <f>INDEX('Child Enrollment'!$H$2:$H$173,MATCH('BIR Data Entry'!B455,'Child Enrollment'!$B$2:$B$173,0))</f>
        <v>#N/A</v>
      </c>
      <c r="S455" s="343" t="str">
        <f t="shared" si="21"/>
        <v/>
      </c>
      <c r="T455" s="169">
        <f>IF(J455='Do Not Use'!$L$15,1,0)</f>
        <v>0</v>
      </c>
      <c r="U455" s="169">
        <f>IF(K455='Do Not Use'!$M$14,1,0)</f>
        <v>0</v>
      </c>
      <c r="V455" s="169">
        <f t="shared" si="22"/>
        <v>0</v>
      </c>
      <c r="W455" s="169">
        <f>IF(K455='Do Not Use'!$M$10,1,0)</f>
        <v>0</v>
      </c>
      <c r="X455" s="169">
        <f>IF(K455='Do Not Use'!$M$11,1,0)</f>
        <v>0</v>
      </c>
      <c r="Y455" s="169">
        <f t="shared" si="23"/>
        <v>0</v>
      </c>
      <c r="Z455" s="169">
        <f>IF(K455='Do Not Use'!$M$5,1,0)</f>
        <v>0</v>
      </c>
    </row>
    <row r="456" spans="1:26" x14ac:dyDescent="0.25">
      <c r="A456" s="376"/>
      <c r="B456" s="377"/>
      <c r="C456" s="378"/>
      <c r="D456" s="434"/>
      <c r="E456" s="379"/>
      <c r="F456" s="377"/>
      <c r="G456" s="377"/>
      <c r="H456" s="377"/>
      <c r="I456" s="377"/>
      <c r="J456" s="377"/>
      <c r="K456" s="377"/>
      <c r="L456" s="377"/>
      <c r="M456" s="1" t="e">
        <f>INDEX('Child Enrollment'!$C$2:$C$173,MATCH('BIR Data Entry'!B457,'Child Enrollment'!$B$2:$B$173,0))</f>
        <v>#N/A</v>
      </c>
      <c r="N456" s="1" t="e">
        <f>INDEX('Child Enrollment'!$D$2:$D$173,MATCH('BIR Data Entry'!B456,'Child Enrollment'!$B$2:$B$173,0))</f>
        <v>#N/A</v>
      </c>
      <c r="O456" s="1" t="e">
        <f>INDEX('Child Enrollment'!$E$2:$E$173,MATCH('BIR Data Entry'!B456,'Child Enrollment'!$B$2:$B$173,0))</f>
        <v>#N/A</v>
      </c>
      <c r="P456" s="1" t="e">
        <f>INDEX('Child Enrollment'!$F$2:$F$173,MATCH('BIR Data Entry'!B456,'Child Enrollment'!$B$2:$B$173,0))</f>
        <v>#N/A</v>
      </c>
      <c r="Q456" s="1" t="e">
        <f>INDEX('Child Enrollment'!$G$2:$G$173,MATCH('BIR Data Entry'!B456,'Child Enrollment'!$B$2:$B$173,0))</f>
        <v>#N/A</v>
      </c>
      <c r="R456" s="1" t="e">
        <f>INDEX('Child Enrollment'!$H$2:$H$173,MATCH('BIR Data Entry'!B456,'Child Enrollment'!$B$2:$B$173,0))</f>
        <v>#N/A</v>
      </c>
      <c r="S456" s="343" t="str">
        <f t="shared" si="21"/>
        <v/>
      </c>
      <c r="T456" s="169">
        <f>IF(J456='Do Not Use'!$L$15,1,0)</f>
        <v>0</v>
      </c>
      <c r="U456" s="169">
        <f>IF(K456='Do Not Use'!$M$14,1,0)</f>
        <v>0</v>
      </c>
      <c r="V456" s="169">
        <f t="shared" si="22"/>
        <v>0</v>
      </c>
      <c r="W456" s="169">
        <f>IF(K456='Do Not Use'!$M$10,1,0)</f>
        <v>0</v>
      </c>
      <c r="X456" s="169">
        <f>IF(K456='Do Not Use'!$M$11,1,0)</f>
        <v>0</v>
      </c>
      <c r="Y456" s="169">
        <f t="shared" si="23"/>
        <v>0</v>
      </c>
      <c r="Z456" s="169">
        <f>IF(K456='Do Not Use'!$M$5,1,0)</f>
        <v>0</v>
      </c>
    </row>
    <row r="457" spans="1:26" x14ac:dyDescent="0.25">
      <c r="A457" s="376"/>
      <c r="B457" s="377"/>
      <c r="C457" s="378"/>
      <c r="D457" s="434"/>
      <c r="E457" s="379"/>
      <c r="F457" s="377"/>
      <c r="G457" s="377"/>
      <c r="H457" s="377"/>
      <c r="I457" s="377"/>
      <c r="J457" s="377"/>
      <c r="K457" s="377"/>
      <c r="L457" s="377"/>
      <c r="M457" s="1" t="e">
        <f>INDEX('Child Enrollment'!$C$2:$C$173,MATCH('BIR Data Entry'!B458,'Child Enrollment'!$B$2:$B$173,0))</f>
        <v>#N/A</v>
      </c>
      <c r="N457" s="1" t="e">
        <f>INDEX('Child Enrollment'!$D$2:$D$173,MATCH('BIR Data Entry'!B457,'Child Enrollment'!$B$2:$B$173,0))</f>
        <v>#N/A</v>
      </c>
      <c r="O457" s="1" t="e">
        <f>INDEX('Child Enrollment'!$E$2:$E$173,MATCH('BIR Data Entry'!B457,'Child Enrollment'!$B$2:$B$173,0))</f>
        <v>#N/A</v>
      </c>
      <c r="P457" s="1" t="e">
        <f>INDEX('Child Enrollment'!$F$2:$F$173,MATCH('BIR Data Entry'!B457,'Child Enrollment'!$B$2:$B$173,0))</f>
        <v>#N/A</v>
      </c>
      <c r="Q457" s="1" t="e">
        <f>INDEX('Child Enrollment'!$G$2:$G$173,MATCH('BIR Data Entry'!B457,'Child Enrollment'!$B$2:$B$173,0))</f>
        <v>#N/A</v>
      </c>
      <c r="R457" s="1" t="e">
        <f>INDEX('Child Enrollment'!$H$2:$H$173,MATCH('BIR Data Entry'!B457,'Child Enrollment'!$B$2:$B$173,0))</f>
        <v>#N/A</v>
      </c>
      <c r="S457" s="343" t="str">
        <f t="shared" si="21"/>
        <v/>
      </c>
      <c r="T457" s="169">
        <f>IF(J457='Do Not Use'!$L$15,1,0)</f>
        <v>0</v>
      </c>
      <c r="U457" s="169">
        <f>IF(K457='Do Not Use'!$M$14,1,0)</f>
        <v>0</v>
      </c>
      <c r="V457" s="169">
        <f t="shared" si="22"/>
        <v>0</v>
      </c>
      <c r="W457" s="169">
        <f>IF(K457='Do Not Use'!$M$10,1,0)</f>
        <v>0</v>
      </c>
      <c r="X457" s="169">
        <f>IF(K457='Do Not Use'!$M$11,1,0)</f>
        <v>0</v>
      </c>
      <c r="Y457" s="169">
        <f t="shared" si="23"/>
        <v>0</v>
      </c>
      <c r="Z457" s="169">
        <f>IF(K457='Do Not Use'!$M$5,1,0)</f>
        <v>0</v>
      </c>
    </row>
    <row r="458" spans="1:26" x14ac:dyDescent="0.25">
      <c r="A458" s="376"/>
      <c r="B458" s="377"/>
      <c r="C458" s="378"/>
      <c r="D458" s="434"/>
      <c r="E458" s="379"/>
      <c r="F458" s="377"/>
      <c r="G458" s="377"/>
      <c r="H458" s="377"/>
      <c r="I458" s="377"/>
      <c r="J458" s="377"/>
      <c r="K458" s="377"/>
      <c r="L458" s="377"/>
      <c r="M458" s="1" t="e">
        <f>INDEX('Child Enrollment'!$C$2:$C$173,MATCH('BIR Data Entry'!B459,'Child Enrollment'!$B$2:$B$173,0))</f>
        <v>#N/A</v>
      </c>
      <c r="N458" s="1" t="e">
        <f>INDEX('Child Enrollment'!$D$2:$D$173,MATCH('BIR Data Entry'!B458,'Child Enrollment'!$B$2:$B$173,0))</f>
        <v>#N/A</v>
      </c>
      <c r="O458" s="1" t="e">
        <f>INDEX('Child Enrollment'!$E$2:$E$173,MATCH('BIR Data Entry'!B458,'Child Enrollment'!$B$2:$B$173,0))</f>
        <v>#N/A</v>
      </c>
      <c r="P458" s="1" t="e">
        <f>INDEX('Child Enrollment'!$F$2:$F$173,MATCH('BIR Data Entry'!B458,'Child Enrollment'!$B$2:$B$173,0))</f>
        <v>#N/A</v>
      </c>
      <c r="Q458" s="1" t="e">
        <f>INDEX('Child Enrollment'!$G$2:$G$173,MATCH('BIR Data Entry'!B458,'Child Enrollment'!$B$2:$B$173,0))</f>
        <v>#N/A</v>
      </c>
      <c r="R458" s="1" t="e">
        <f>INDEX('Child Enrollment'!$H$2:$H$173,MATCH('BIR Data Entry'!B458,'Child Enrollment'!$B$2:$B$173,0))</f>
        <v>#N/A</v>
      </c>
      <c r="S458" s="343" t="str">
        <f t="shared" si="21"/>
        <v/>
      </c>
      <c r="T458" s="169">
        <f>IF(J458='Do Not Use'!$L$15,1,0)</f>
        <v>0</v>
      </c>
      <c r="U458" s="169">
        <f>IF(K458='Do Not Use'!$M$14,1,0)</f>
        <v>0</v>
      </c>
      <c r="V458" s="169">
        <f t="shared" si="22"/>
        <v>0</v>
      </c>
      <c r="W458" s="169">
        <f>IF(K458='Do Not Use'!$M$10,1,0)</f>
        <v>0</v>
      </c>
      <c r="X458" s="169">
        <f>IF(K458='Do Not Use'!$M$11,1,0)</f>
        <v>0</v>
      </c>
      <c r="Y458" s="169">
        <f t="shared" si="23"/>
        <v>0</v>
      </c>
      <c r="Z458" s="169">
        <f>IF(K458='Do Not Use'!$M$5,1,0)</f>
        <v>0</v>
      </c>
    </row>
    <row r="459" spans="1:26" x14ac:dyDescent="0.25">
      <c r="A459" s="376"/>
      <c r="B459" s="377"/>
      <c r="C459" s="378"/>
      <c r="D459" s="434"/>
      <c r="E459" s="379"/>
      <c r="F459" s="377"/>
      <c r="G459" s="377"/>
      <c r="H459" s="377"/>
      <c r="I459" s="377"/>
      <c r="J459" s="377"/>
      <c r="K459" s="377"/>
      <c r="L459" s="377"/>
      <c r="M459" s="1" t="e">
        <f>INDEX('Child Enrollment'!$C$2:$C$173,MATCH('BIR Data Entry'!B460,'Child Enrollment'!$B$2:$B$173,0))</f>
        <v>#N/A</v>
      </c>
      <c r="N459" s="1" t="e">
        <f>INDEX('Child Enrollment'!$D$2:$D$173,MATCH('BIR Data Entry'!B459,'Child Enrollment'!$B$2:$B$173,0))</f>
        <v>#N/A</v>
      </c>
      <c r="O459" s="1" t="e">
        <f>INDEX('Child Enrollment'!$E$2:$E$173,MATCH('BIR Data Entry'!B459,'Child Enrollment'!$B$2:$B$173,0))</f>
        <v>#N/A</v>
      </c>
      <c r="P459" s="1" t="e">
        <f>INDEX('Child Enrollment'!$F$2:$F$173,MATCH('BIR Data Entry'!B459,'Child Enrollment'!$B$2:$B$173,0))</f>
        <v>#N/A</v>
      </c>
      <c r="Q459" s="1" t="e">
        <f>INDEX('Child Enrollment'!$G$2:$G$173,MATCH('BIR Data Entry'!B459,'Child Enrollment'!$B$2:$B$173,0))</f>
        <v>#N/A</v>
      </c>
      <c r="R459" s="1" t="e">
        <f>INDEX('Child Enrollment'!$H$2:$H$173,MATCH('BIR Data Entry'!B459,'Child Enrollment'!$B$2:$B$173,0))</f>
        <v>#N/A</v>
      </c>
      <c r="S459" s="343" t="str">
        <f t="shared" si="21"/>
        <v/>
      </c>
      <c r="T459" s="169">
        <f>IF(J459='Do Not Use'!$L$15,1,0)</f>
        <v>0</v>
      </c>
      <c r="U459" s="169">
        <f>IF(K459='Do Not Use'!$M$14,1,0)</f>
        <v>0</v>
      </c>
      <c r="V459" s="169">
        <f t="shared" si="22"/>
        <v>0</v>
      </c>
      <c r="W459" s="169">
        <f>IF(K459='Do Not Use'!$M$10,1,0)</f>
        <v>0</v>
      </c>
      <c r="X459" s="169">
        <f>IF(K459='Do Not Use'!$M$11,1,0)</f>
        <v>0</v>
      </c>
      <c r="Y459" s="169">
        <f t="shared" si="23"/>
        <v>0</v>
      </c>
      <c r="Z459" s="169">
        <f>IF(K459='Do Not Use'!$M$5,1,0)</f>
        <v>0</v>
      </c>
    </row>
    <row r="460" spans="1:26" x14ac:dyDescent="0.25">
      <c r="A460" s="376"/>
      <c r="B460" s="377"/>
      <c r="C460" s="378"/>
      <c r="D460" s="434"/>
      <c r="E460" s="379"/>
      <c r="F460" s="377"/>
      <c r="G460" s="377"/>
      <c r="H460" s="377"/>
      <c r="I460" s="377"/>
      <c r="J460" s="377"/>
      <c r="K460" s="377"/>
      <c r="L460" s="377"/>
      <c r="M460" s="1" t="e">
        <f>INDEX('Child Enrollment'!$C$2:$C$173,MATCH('BIR Data Entry'!B461,'Child Enrollment'!$B$2:$B$173,0))</f>
        <v>#N/A</v>
      </c>
      <c r="N460" s="1" t="e">
        <f>INDEX('Child Enrollment'!$D$2:$D$173,MATCH('BIR Data Entry'!B460,'Child Enrollment'!$B$2:$B$173,0))</f>
        <v>#N/A</v>
      </c>
      <c r="O460" s="1" t="e">
        <f>INDEX('Child Enrollment'!$E$2:$E$173,MATCH('BIR Data Entry'!B460,'Child Enrollment'!$B$2:$B$173,0))</f>
        <v>#N/A</v>
      </c>
      <c r="P460" s="1" t="e">
        <f>INDEX('Child Enrollment'!$F$2:$F$173,MATCH('BIR Data Entry'!B460,'Child Enrollment'!$B$2:$B$173,0))</f>
        <v>#N/A</v>
      </c>
      <c r="Q460" s="1" t="e">
        <f>INDEX('Child Enrollment'!$G$2:$G$173,MATCH('BIR Data Entry'!B460,'Child Enrollment'!$B$2:$B$173,0))</f>
        <v>#N/A</v>
      </c>
      <c r="R460" s="1" t="e">
        <f>INDEX('Child Enrollment'!$H$2:$H$173,MATCH('BIR Data Entry'!B460,'Child Enrollment'!$B$2:$B$173,0))</f>
        <v>#N/A</v>
      </c>
      <c r="S460" s="343" t="str">
        <f t="shared" si="21"/>
        <v/>
      </c>
      <c r="T460" s="169">
        <f>IF(J460='Do Not Use'!$L$15,1,0)</f>
        <v>0</v>
      </c>
      <c r="U460" s="169">
        <f>IF(K460='Do Not Use'!$M$14,1,0)</f>
        <v>0</v>
      </c>
      <c r="V460" s="169">
        <f t="shared" si="22"/>
        <v>0</v>
      </c>
      <c r="W460" s="169">
        <f>IF(K460='Do Not Use'!$M$10,1,0)</f>
        <v>0</v>
      </c>
      <c r="X460" s="169">
        <f>IF(K460='Do Not Use'!$M$11,1,0)</f>
        <v>0</v>
      </c>
      <c r="Y460" s="169">
        <f t="shared" si="23"/>
        <v>0</v>
      </c>
      <c r="Z460" s="169">
        <f>IF(K460='Do Not Use'!$M$5,1,0)</f>
        <v>0</v>
      </c>
    </row>
    <row r="461" spans="1:26" x14ac:dyDescent="0.25">
      <c r="A461" s="376"/>
      <c r="B461" s="377"/>
      <c r="C461" s="378"/>
      <c r="D461" s="434"/>
      <c r="E461" s="379"/>
      <c r="F461" s="377"/>
      <c r="G461" s="377"/>
      <c r="H461" s="377"/>
      <c r="I461" s="377"/>
      <c r="J461" s="377"/>
      <c r="K461" s="377"/>
      <c r="L461" s="377"/>
      <c r="M461" s="1" t="e">
        <f>INDEX('Child Enrollment'!$C$2:$C$173,MATCH('BIR Data Entry'!B462,'Child Enrollment'!$B$2:$B$173,0))</f>
        <v>#N/A</v>
      </c>
      <c r="N461" s="1" t="e">
        <f>INDEX('Child Enrollment'!$D$2:$D$173,MATCH('BIR Data Entry'!B461,'Child Enrollment'!$B$2:$B$173,0))</f>
        <v>#N/A</v>
      </c>
      <c r="O461" s="1" t="e">
        <f>INDEX('Child Enrollment'!$E$2:$E$173,MATCH('BIR Data Entry'!B461,'Child Enrollment'!$B$2:$B$173,0))</f>
        <v>#N/A</v>
      </c>
      <c r="P461" s="1" t="e">
        <f>INDEX('Child Enrollment'!$F$2:$F$173,MATCH('BIR Data Entry'!B461,'Child Enrollment'!$B$2:$B$173,0))</f>
        <v>#N/A</v>
      </c>
      <c r="Q461" s="1" t="e">
        <f>INDEX('Child Enrollment'!$G$2:$G$173,MATCH('BIR Data Entry'!B461,'Child Enrollment'!$B$2:$B$173,0))</f>
        <v>#N/A</v>
      </c>
      <c r="R461" s="1" t="e">
        <f>INDEX('Child Enrollment'!$H$2:$H$173,MATCH('BIR Data Entry'!B461,'Child Enrollment'!$B$2:$B$173,0))</f>
        <v>#N/A</v>
      </c>
      <c r="S461" s="343" t="str">
        <f t="shared" si="21"/>
        <v/>
      </c>
      <c r="T461" s="169">
        <f>IF(J461='Do Not Use'!$L$15,1,0)</f>
        <v>0</v>
      </c>
      <c r="U461" s="169">
        <f>IF(K461='Do Not Use'!$M$14,1,0)</f>
        <v>0</v>
      </c>
      <c r="V461" s="169">
        <f t="shared" si="22"/>
        <v>0</v>
      </c>
      <c r="W461" s="169">
        <f>IF(K461='Do Not Use'!$M$10,1,0)</f>
        <v>0</v>
      </c>
      <c r="X461" s="169">
        <f>IF(K461='Do Not Use'!$M$11,1,0)</f>
        <v>0</v>
      </c>
      <c r="Y461" s="169">
        <f t="shared" si="23"/>
        <v>0</v>
      </c>
      <c r="Z461" s="169">
        <f>IF(K461='Do Not Use'!$M$5,1,0)</f>
        <v>0</v>
      </c>
    </row>
    <row r="462" spans="1:26" x14ac:dyDescent="0.25">
      <c r="A462" s="376"/>
      <c r="B462" s="377"/>
      <c r="C462" s="378"/>
      <c r="D462" s="434"/>
      <c r="E462" s="379"/>
      <c r="F462" s="377"/>
      <c r="G462" s="377"/>
      <c r="H462" s="377"/>
      <c r="I462" s="377"/>
      <c r="J462" s="377"/>
      <c r="K462" s="377"/>
      <c r="L462" s="377"/>
      <c r="M462" s="1" t="e">
        <f>INDEX('Child Enrollment'!$C$2:$C$173,MATCH('BIR Data Entry'!B463,'Child Enrollment'!$B$2:$B$173,0))</f>
        <v>#N/A</v>
      </c>
      <c r="N462" s="1" t="e">
        <f>INDEX('Child Enrollment'!$D$2:$D$173,MATCH('BIR Data Entry'!B462,'Child Enrollment'!$B$2:$B$173,0))</f>
        <v>#N/A</v>
      </c>
      <c r="O462" s="1" t="e">
        <f>INDEX('Child Enrollment'!$E$2:$E$173,MATCH('BIR Data Entry'!B462,'Child Enrollment'!$B$2:$B$173,0))</f>
        <v>#N/A</v>
      </c>
      <c r="P462" s="1" t="e">
        <f>INDEX('Child Enrollment'!$F$2:$F$173,MATCH('BIR Data Entry'!B462,'Child Enrollment'!$B$2:$B$173,0))</f>
        <v>#N/A</v>
      </c>
      <c r="Q462" s="1" t="e">
        <f>INDEX('Child Enrollment'!$G$2:$G$173,MATCH('BIR Data Entry'!B462,'Child Enrollment'!$B$2:$B$173,0))</f>
        <v>#N/A</v>
      </c>
      <c r="R462" s="1" t="e">
        <f>INDEX('Child Enrollment'!$H$2:$H$173,MATCH('BIR Data Entry'!B462,'Child Enrollment'!$B$2:$B$173,0))</f>
        <v>#N/A</v>
      </c>
      <c r="S462" s="343" t="str">
        <f t="shared" si="21"/>
        <v/>
      </c>
      <c r="T462" s="169">
        <f>IF(J462='Do Not Use'!$L$15,1,0)</f>
        <v>0</v>
      </c>
      <c r="U462" s="169">
        <f>IF(K462='Do Not Use'!$M$14,1,0)</f>
        <v>0</v>
      </c>
      <c r="V462" s="169">
        <f t="shared" si="22"/>
        <v>0</v>
      </c>
      <c r="W462" s="169">
        <f>IF(K462='Do Not Use'!$M$10,1,0)</f>
        <v>0</v>
      </c>
      <c r="X462" s="169">
        <f>IF(K462='Do Not Use'!$M$11,1,0)</f>
        <v>0</v>
      </c>
      <c r="Y462" s="169">
        <f t="shared" si="23"/>
        <v>0</v>
      </c>
      <c r="Z462" s="169">
        <f>IF(K462='Do Not Use'!$M$5,1,0)</f>
        <v>0</v>
      </c>
    </row>
    <row r="463" spans="1:26" x14ac:dyDescent="0.25">
      <c r="A463" s="376"/>
      <c r="B463" s="377"/>
      <c r="C463" s="378"/>
      <c r="D463" s="434"/>
      <c r="E463" s="379"/>
      <c r="F463" s="377"/>
      <c r="G463" s="377"/>
      <c r="H463" s="377"/>
      <c r="I463" s="377"/>
      <c r="J463" s="377"/>
      <c r="K463" s="377"/>
      <c r="L463" s="377"/>
      <c r="M463" s="1" t="e">
        <f>INDEX('Child Enrollment'!$C$2:$C$173,MATCH('BIR Data Entry'!B464,'Child Enrollment'!$B$2:$B$173,0))</f>
        <v>#N/A</v>
      </c>
      <c r="N463" s="1" t="e">
        <f>INDEX('Child Enrollment'!$D$2:$D$173,MATCH('BIR Data Entry'!B463,'Child Enrollment'!$B$2:$B$173,0))</f>
        <v>#N/A</v>
      </c>
      <c r="O463" s="1" t="e">
        <f>INDEX('Child Enrollment'!$E$2:$E$173,MATCH('BIR Data Entry'!B463,'Child Enrollment'!$B$2:$B$173,0))</f>
        <v>#N/A</v>
      </c>
      <c r="P463" s="1" t="e">
        <f>INDEX('Child Enrollment'!$F$2:$F$173,MATCH('BIR Data Entry'!B463,'Child Enrollment'!$B$2:$B$173,0))</f>
        <v>#N/A</v>
      </c>
      <c r="Q463" s="1" t="e">
        <f>INDEX('Child Enrollment'!$G$2:$G$173,MATCH('BIR Data Entry'!B463,'Child Enrollment'!$B$2:$B$173,0))</f>
        <v>#N/A</v>
      </c>
      <c r="R463" s="1" t="e">
        <f>INDEX('Child Enrollment'!$H$2:$H$173,MATCH('BIR Data Entry'!B463,'Child Enrollment'!$B$2:$B$173,0))</f>
        <v>#N/A</v>
      </c>
      <c r="S463" s="343" t="str">
        <f t="shared" si="21"/>
        <v/>
      </c>
      <c r="T463" s="169">
        <f>IF(J463='Do Not Use'!$L$15,1,0)</f>
        <v>0</v>
      </c>
      <c r="U463" s="169">
        <f>IF(K463='Do Not Use'!$M$14,1,0)</f>
        <v>0</v>
      </c>
      <c r="V463" s="169">
        <f t="shared" si="22"/>
        <v>0</v>
      </c>
      <c r="W463" s="169">
        <f>IF(K463='Do Not Use'!$M$10,1,0)</f>
        <v>0</v>
      </c>
      <c r="X463" s="169">
        <f>IF(K463='Do Not Use'!$M$11,1,0)</f>
        <v>0</v>
      </c>
      <c r="Y463" s="169">
        <f t="shared" si="23"/>
        <v>0</v>
      </c>
      <c r="Z463" s="169">
        <f>IF(K463='Do Not Use'!$M$5,1,0)</f>
        <v>0</v>
      </c>
    </row>
    <row r="464" spans="1:26" x14ac:dyDescent="0.25">
      <c r="A464" s="376"/>
      <c r="B464" s="377"/>
      <c r="C464" s="378"/>
      <c r="D464" s="434"/>
      <c r="E464" s="379"/>
      <c r="F464" s="377"/>
      <c r="G464" s="377"/>
      <c r="H464" s="377"/>
      <c r="I464" s="377"/>
      <c r="J464" s="377"/>
      <c r="K464" s="377"/>
      <c r="L464" s="377"/>
      <c r="M464" s="1" t="e">
        <f>INDEX('Child Enrollment'!$C$2:$C$173,MATCH('BIR Data Entry'!B465,'Child Enrollment'!$B$2:$B$173,0))</f>
        <v>#N/A</v>
      </c>
      <c r="N464" s="1" t="e">
        <f>INDEX('Child Enrollment'!$D$2:$D$173,MATCH('BIR Data Entry'!B464,'Child Enrollment'!$B$2:$B$173,0))</f>
        <v>#N/A</v>
      </c>
      <c r="O464" s="1" t="e">
        <f>INDEX('Child Enrollment'!$E$2:$E$173,MATCH('BIR Data Entry'!B464,'Child Enrollment'!$B$2:$B$173,0))</f>
        <v>#N/A</v>
      </c>
      <c r="P464" s="1" t="e">
        <f>INDEX('Child Enrollment'!$F$2:$F$173,MATCH('BIR Data Entry'!B464,'Child Enrollment'!$B$2:$B$173,0))</f>
        <v>#N/A</v>
      </c>
      <c r="Q464" s="1" t="e">
        <f>INDEX('Child Enrollment'!$G$2:$G$173,MATCH('BIR Data Entry'!B464,'Child Enrollment'!$B$2:$B$173,0))</f>
        <v>#N/A</v>
      </c>
      <c r="R464" s="1" t="e">
        <f>INDEX('Child Enrollment'!$H$2:$H$173,MATCH('BIR Data Entry'!B464,'Child Enrollment'!$B$2:$B$173,0))</f>
        <v>#N/A</v>
      </c>
      <c r="S464" s="343" t="str">
        <f t="shared" si="21"/>
        <v/>
      </c>
      <c r="T464" s="169">
        <f>IF(J464='Do Not Use'!$L$15,1,0)</f>
        <v>0</v>
      </c>
      <c r="U464" s="169">
        <f>IF(K464='Do Not Use'!$M$14,1,0)</f>
        <v>0</v>
      </c>
      <c r="V464" s="169">
        <f t="shared" si="22"/>
        <v>0</v>
      </c>
      <c r="W464" s="169">
        <f>IF(K464='Do Not Use'!$M$10,1,0)</f>
        <v>0</v>
      </c>
      <c r="X464" s="169">
        <f>IF(K464='Do Not Use'!$M$11,1,0)</f>
        <v>0</v>
      </c>
      <c r="Y464" s="169">
        <f t="shared" si="23"/>
        <v>0</v>
      </c>
      <c r="Z464" s="169">
        <f>IF(K464='Do Not Use'!$M$5,1,0)</f>
        <v>0</v>
      </c>
    </row>
    <row r="465" spans="1:26" x14ac:dyDescent="0.25">
      <c r="A465" s="376"/>
      <c r="B465" s="377"/>
      <c r="C465" s="378"/>
      <c r="D465" s="434"/>
      <c r="E465" s="379"/>
      <c r="F465" s="377"/>
      <c r="G465" s="377"/>
      <c r="H465" s="377"/>
      <c r="I465" s="377"/>
      <c r="J465" s="377"/>
      <c r="K465" s="377"/>
      <c r="L465" s="377"/>
      <c r="M465" s="1" t="e">
        <f>INDEX('Child Enrollment'!$C$2:$C$173,MATCH('BIR Data Entry'!B466,'Child Enrollment'!$B$2:$B$173,0))</f>
        <v>#N/A</v>
      </c>
      <c r="N465" s="1" t="e">
        <f>INDEX('Child Enrollment'!$D$2:$D$173,MATCH('BIR Data Entry'!B465,'Child Enrollment'!$B$2:$B$173,0))</f>
        <v>#N/A</v>
      </c>
      <c r="O465" s="1" t="e">
        <f>INDEX('Child Enrollment'!$E$2:$E$173,MATCH('BIR Data Entry'!B465,'Child Enrollment'!$B$2:$B$173,0))</f>
        <v>#N/A</v>
      </c>
      <c r="P465" s="1" t="e">
        <f>INDEX('Child Enrollment'!$F$2:$F$173,MATCH('BIR Data Entry'!B465,'Child Enrollment'!$B$2:$B$173,0))</f>
        <v>#N/A</v>
      </c>
      <c r="Q465" s="1" t="e">
        <f>INDEX('Child Enrollment'!$G$2:$G$173,MATCH('BIR Data Entry'!B465,'Child Enrollment'!$B$2:$B$173,0))</f>
        <v>#N/A</v>
      </c>
      <c r="R465" s="1" t="e">
        <f>INDEX('Child Enrollment'!$H$2:$H$173,MATCH('BIR Data Entry'!B465,'Child Enrollment'!$B$2:$B$173,0))</f>
        <v>#N/A</v>
      </c>
      <c r="S465" s="343" t="str">
        <f t="shared" si="21"/>
        <v/>
      </c>
      <c r="T465" s="169">
        <f>IF(J465='Do Not Use'!$L$15,1,0)</f>
        <v>0</v>
      </c>
      <c r="U465" s="169">
        <f>IF(K465='Do Not Use'!$M$14,1,0)</f>
        <v>0</v>
      </c>
      <c r="V465" s="169">
        <f t="shared" si="22"/>
        <v>0</v>
      </c>
      <c r="W465" s="169">
        <f>IF(K465='Do Not Use'!$M$10,1,0)</f>
        <v>0</v>
      </c>
      <c r="X465" s="169">
        <f>IF(K465='Do Not Use'!$M$11,1,0)</f>
        <v>0</v>
      </c>
      <c r="Y465" s="169">
        <f t="shared" si="23"/>
        <v>0</v>
      </c>
      <c r="Z465" s="169">
        <f>IF(K465='Do Not Use'!$M$5,1,0)</f>
        <v>0</v>
      </c>
    </row>
    <row r="466" spans="1:26" x14ac:dyDescent="0.25">
      <c r="A466" s="376"/>
      <c r="B466" s="377"/>
      <c r="C466" s="378"/>
      <c r="D466" s="434"/>
      <c r="E466" s="379"/>
      <c r="F466" s="377"/>
      <c r="G466" s="377"/>
      <c r="H466" s="377"/>
      <c r="I466" s="377"/>
      <c r="J466" s="377"/>
      <c r="K466" s="377"/>
      <c r="L466" s="377"/>
      <c r="M466" s="1" t="e">
        <f>INDEX('Child Enrollment'!$C$2:$C$173,MATCH('BIR Data Entry'!B467,'Child Enrollment'!$B$2:$B$173,0))</f>
        <v>#N/A</v>
      </c>
      <c r="N466" s="1" t="e">
        <f>INDEX('Child Enrollment'!$D$2:$D$173,MATCH('BIR Data Entry'!B466,'Child Enrollment'!$B$2:$B$173,0))</f>
        <v>#N/A</v>
      </c>
      <c r="O466" s="1" t="e">
        <f>INDEX('Child Enrollment'!$E$2:$E$173,MATCH('BIR Data Entry'!B466,'Child Enrollment'!$B$2:$B$173,0))</f>
        <v>#N/A</v>
      </c>
      <c r="P466" s="1" t="e">
        <f>INDEX('Child Enrollment'!$F$2:$F$173,MATCH('BIR Data Entry'!B466,'Child Enrollment'!$B$2:$B$173,0))</f>
        <v>#N/A</v>
      </c>
      <c r="Q466" s="1" t="e">
        <f>INDEX('Child Enrollment'!$G$2:$G$173,MATCH('BIR Data Entry'!B466,'Child Enrollment'!$B$2:$B$173,0))</f>
        <v>#N/A</v>
      </c>
      <c r="R466" s="1" t="e">
        <f>INDEX('Child Enrollment'!$H$2:$H$173,MATCH('BIR Data Entry'!B466,'Child Enrollment'!$B$2:$B$173,0))</f>
        <v>#N/A</v>
      </c>
      <c r="S466" s="343" t="str">
        <f t="shared" si="21"/>
        <v/>
      </c>
      <c r="T466" s="169">
        <f>IF(J466='Do Not Use'!$L$15,1,0)</f>
        <v>0</v>
      </c>
      <c r="U466" s="169">
        <f>IF(K466='Do Not Use'!$M$14,1,0)</f>
        <v>0</v>
      </c>
      <c r="V466" s="169">
        <f t="shared" si="22"/>
        <v>0</v>
      </c>
      <c r="W466" s="169">
        <f>IF(K466='Do Not Use'!$M$10,1,0)</f>
        <v>0</v>
      </c>
      <c r="X466" s="169">
        <f>IF(K466='Do Not Use'!$M$11,1,0)</f>
        <v>0</v>
      </c>
      <c r="Y466" s="169">
        <f t="shared" si="23"/>
        <v>0</v>
      </c>
      <c r="Z466" s="169">
        <f>IF(K466='Do Not Use'!$M$5,1,0)</f>
        <v>0</v>
      </c>
    </row>
    <row r="467" spans="1:26" x14ac:dyDescent="0.25">
      <c r="A467" s="376"/>
      <c r="B467" s="377"/>
      <c r="C467" s="378"/>
      <c r="D467" s="434"/>
      <c r="E467" s="379"/>
      <c r="F467" s="377"/>
      <c r="G467" s="377"/>
      <c r="H467" s="377"/>
      <c r="I467" s="377"/>
      <c r="J467" s="377"/>
      <c r="K467" s="377"/>
      <c r="L467" s="377"/>
      <c r="M467" s="1" t="e">
        <f>INDEX('Child Enrollment'!$C$2:$C$173,MATCH('BIR Data Entry'!B468,'Child Enrollment'!$B$2:$B$173,0))</f>
        <v>#N/A</v>
      </c>
      <c r="N467" s="1" t="e">
        <f>INDEX('Child Enrollment'!$D$2:$D$173,MATCH('BIR Data Entry'!B467,'Child Enrollment'!$B$2:$B$173,0))</f>
        <v>#N/A</v>
      </c>
      <c r="O467" s="1" t="e">
        <f>INDEX('Child Enrollment'!$E$2:$E$173,MATCH('BIR Data Entry'!B467,'Child Enrollment'!$B$2:$B$173,0))</f>
        <v>#N/A</v>
      </c>
      <c r="P467" s="1" t="e">
        <f>INDEX('Child Enrollment'!$F$2:$F$173,MATCH('BIR Data Entry'!B467,'Child Enrollment'!$B$2:$B$173,0))</f>
        <v>#N/A</v>
      </c>
      <c r="Q467" s="1" t="e">
        <f>INDEX('Child Enrollment'!$G$2:$G$173,MATCH('BIR Data Entry'!B467,'Child Enrollment'!$B$2:$B$173,0))</f>
        <v>#N/A</v>
      </c>
      <c r="R467" s="1" t="e">
        <f>INDEX('Child Enrollment'!$H$2:$H$173,MATCH('BIR Data Entry'!B467,'Child Enrollment'!$B$2:$B$173,0))</f>
        <v>#N/A</v>
      </c>
      <c r="S467" s="343" t="str">
        <f t="shared" si="21"/>
        <v/>
      </c>
      <c r="T467" s="169">
        <f>IF(J467='Do Not Use'!$L$15,1,0)</f>
        <v>0</v>
      </c>
      <c r="U467" s="169">
        <f>IF(K467='Do Not Use'!$M$14,1,0)</f>
        <v>0</v>
      </c>
      <c r="V467" s="169">
        <f t="shared" si="22"/>
        <v>0</v>
      </c>
      <c r="W467" s="169">
        <f>IF(K467='Do Not Use'!$M$10,1,0)</f>
        <v>0</v>
      </c>
      <c r="X467" s="169">
        <f>IF(K467='Do Not Use'!$M$11,1,0)</f>
        <v>0</v>
      </c>
      <c r="Y467" s="169">
        <f t="shared" si="23"/>
        <v>0</v>
      </c>
      <c r="Z467" s="169">
        <f>IF(K467='Do Not Use'!$M$5,1,0)</f>
        <v>0</v>
      </c>
    </row>
    <row r="468" spans="1:26" x14ac:dyDescent="0.25">
      <c r="A468" s="376"/>
      <c r="B468" s="377"/>
      <c r="C468" s="378"/>
      <c r="D468" s="434"/>
      <c r="E468" s="379"/>
      <c r="F468" s="377"/>
      <c r="G468" s="377"/>
      <c r="H468" s="377"/>
      <c r="I468" s="377"/>
      <c r="J468" s="377"/>
      <c r="K468" s="377"/>
      <c r="L468" s="377"/>
      <c r="M468" s="1" t="e">
        <f>INDEX('Child Enrollment'!$C$2:$C$173,MATCH('BIR Data Entry'!B469,'Child Enrollment'!$B$2:$B$173,0))</f>
        <v>#N/A</v>
      </c>
      <c r="N468" s="1" t="e">
        <f>INDEX('Child Enrollment'!$D$2:$D$173,MATCH('BIR Data Entry'!B468,'Child Enrollment'!$B$2:$B$173,0))</f>
        <v>#N/A</v>
      </c>
      <c r="O468" s="1" t="e">
        <f>INDEX('Child Enrollment'!$E$2:$E$173,MATCH('BIR Data Entry'!B468,'Child Enrollment'!$B$2:$B$173,0))</f>
        <v>#N/A</v>
      </c>
      <c r="P468" s="1" t="e">
        <f>INDEX('Child Enrollment'!$F$2:$F$173,MATCH('BIR Data Entry'!B468,'Child Enrollment'!$B$2:$B$173,0))</f>
        <v>#N/A</v>
      </c>
      <c r="Q468" s="1" t="e">
        <f>INDEX('Child Enrollment'!$G$2:$G$173,MATCH('BIR Data Entry'!B468,'Child Enrollment'!$B$2:$B$173,0))</f>
        <v>#N/A</v>
      </c>
      <c r="R468" s="1" t="e">
        <f>INDEX('Child Enrollment'!$H$2:$H$173,MATCH('BIR Data Entry'!B468,'Child Enrollment'!$B$2:$B$173,0))</f>
        <v>#N/A</v>
      </c>
      <c r="S468" s="343" t="str">
        <f t="shared" si="21"/>
        <v/>
      </c>
      <c r="T468" s="169">
        <f>IF(J468='Do Not Use'!$L$15,1,0)</f>
        <v>0</v>
      </c>
      <c r="U468" s="169">
        <f>IF(K468='Do Not Use'!$M$14,1,0)</f>
        <v>0</v>
      </c>
      <c r="V468" s="169">
        <f t="shared" si="22"/>
        <v>0</v>
      </c>
      <c r="W468" s="169">
        <f>IF(K468='Do Not Use'!$M$10,1,0)</f>
        <v>0</v>
      </c>
      <c r="X468" s="169">
        <f>IF(K468='Do Not Use'!$M$11,1,0)</f>
        <v>0</v>
      </c>
      <c r="Y468" s="169">
        <f t="shared" si="23"/>
        <v>0</v>
      </c>
      <c r="Z468" s="169">
        <f>IF(K468='Do Not Use'!$M$5,1,0)</f>
        <v>0</v>
      </c>
    </row>
    <row r="469" spans="1:26" x14ac:dyDescent="0.25">
      <c r="A469" s="376"/>
      <c r="B469" s="377"/>
      <c r="C469" s="378"/>
      <c r="D469" s="434"/>
      <c r="E469" s="379"/>
      <c r="F469" s="377"/>
      <c r="G469" s="377"/>
      <c r="H469" s="377"/>
      <c r="I469" s="377"/>
      <c r="J469" s="377"/>
      <c r="K469" s="377"/>
      <c r="L469" s="377"/>
      <c r="M469" s="1" t="e">
        <f>INDEX('Child Enrollment'!$C$2:$C$173,MATCH('BIR Data Entry'!B470,'Child Enrollment'!$B$2:$B$173,0))</f>
        <v>#N/A</v>
      </c>
      <c r="N469" s="1" t="e">
        <f>INDEX('Child Enrollment'!$D$2:$D$173,MATCH('BIR Data Entry'!B469,'Child Enrollment'!$B$2:$B$173,0))</f>
        <v>#N/A</v>
      </c>
      <c r="O469" s="1" t="e">
        <f>INDEX('Child Enrollment'!$E$2:$E$173,MATCH('BIR Data Entry'!B469,'Child Enrollment'!$B$2:$B$173,0))</f>
        <v>#N/A</v>
      </c>
      <c r="P469" s="1" t="e">
        <f>INDEX('Child Enrollment'!$F$2:$F$173,MATCH('BIR Data Entry'!B469,'Child Enrollment'!$B$2:$B$173,0))</f>
        <v>#N/A</v>
      </c>
      <c r="Q469" s="1" t="e">
        <f>INDEX('Child Enrollment'!$G$2:$G$173,MATCH('BIR Data Entry'!B469,'Child Enrollment'!$B$2:$B$173,0))</f>
        <v>#N/A</v>
      </c>
      <c r="R469" s="1" t="e">
        <f>INDEX('Child Enrollment'!$H$2:$H$173,MATCH('BIR Data Entry'!B469,'Child Enrollment'!$B$2:$B$173,0))</f>
        <v>#N/A</v>
      </c>
      <c r="S469" s="343" t="str">
        <f t="shared" si="21"/>
        <v/>
      </c>
      <c r="T469" s="169">
        <f>IF(J469='Do Not Use'!$L$15,1,0)</f>
        <v>0</v>
      </c>
      <c r="U469" s="169">
        <f>IF(K469='Do Not Use'!$M$14,1,0)</f>
        <v>0</v>
      </c>
      <c r="V469" s="169">
        <f t="shared" si="22"/>
        <v>0</v>
      </c>
      <c r="W469" s="169">
        <f>IF(K469='Do Not Use'!$M$10,1,0)</f>
        <v>0</v>
      </c>
      <c r="X469" s="169">
        <f>IF(K469='Do Not Use'!$M$11,1,0)</f>
        <v>0</v>
      </c>
      <c r="Y469" s="169">
        <f t="shared" si="23"/>
        <v>0</v>
      </c>
      <c r="Z469" s="169">
        <f>IF(K469='Do Not Use'!$M$5,1,0)</f>
        <v>0</v>
      </c>
    </row>
    <row r="470" spans="1:26" x14ac:dyDescent="0.25">
      <c r="A470" s="376"/>
      <c r="B470" s="377"/>
      <c r="C470" s="378"/>
      <c r="D470" s="434"/>
      <c r="E470" s="379"/>
      <c r="F470" s="377"/>
      <c r="G470" s="377"/>
      <c r="H470" s="377"/>
      <c r="I470" s="377"/>
      <c r="J470" s="377"/>
      <c r="K470" s="377"/>
      <c r="L470" s="377"/>
      <c r="M470" s="1" t="e">
        <f>INDEX('Child Enrollment'!$C$2:$C$173,MATCH('BIR Data Entry'!B471,'Child Enrollment'!$B$2:$B$173,0))</f>
        <v>#N/A</v>
      </c>
      <c r="N470" s="1" t="e">
        <f>INDEX('Child Enrollment'!$D$2:$D$173,MATCH('BIR Data Entry'!B470,'Child Enrollment'!$B$2:$B$173,0))</f>
        <v>#N/A</v>
      </c>
      <c r="O470" s="1" t="e">
        <f>INDEX('Child Enrollment'!$E$2:$E$173,MATCH('BIR Data Entry'!B470,'Child Enrollment'!$B$2:$B$173,0))</f>
        <v>#N/A</v>
      </c>
      <c r="P470" s="1" t="e">
        <f>INDEX('Child Enrollment'!$F$2:$F$173,MATCH('BIR Data Entry'!B470,'Child Enrollment'!$B$2:$B$173,0))</f>
        <v>#N/A</v>
      </c>
      <c r="Q470" s="1" t="e">
        <f>INDEX('Child Enrollment'!$G$2:$G$173,MATCH('BIR Data Entry'!B470,'Child Enrollment'!$B$2:$B$173,0))</f>
        <v>#N/A</v>
      </c>
      <c r="R470" s="1" t="e">
        <f>INDEX('Child Enrollment'!$H$2:$H$173,MATCH('BIR Data Entry'!B470,'Child Enrollment'!$B$2:$B$173,0))</f>
        <v>#N/A</v>
      </c>
      <c r="S470" s="343" t="str">
        <f t="shared" si="21"/>
        <v/>
      </c>
      <c r="T470" s="169">
        <f>IF(J470='Do Not Use'!$L$15,1,0)</f>
        <v>0</v>
      </c>
      <c r="U470" s="169">
        <f>IF(K470='Do Not Use'!$M$14,1,0)</f>
        <v>0</v>
      </c>
      <c r="V470" s="169">
        <f t="shared" si="22"/>
        <v>0</v>
      </c>
      <c r="W470" s="169">
        <f>IF(K470='Do Not Use'!$M$10,1,0)</f>
        <v>0</v>
      </c>
      <c r="X470" s="169">
        <f>IF(K470='Do Not Use'!$M$11,1,0)</f>
        <v>0</v>
      </c>
      <c r="Y470" s="169">
        <f t="shared" si="23"/>
        <v>0</v>
      </c>
      <c r="Z470" s="169">
        <f>IF(K470='Do Not Use'!$M$5,1,0)</f>
        <v>0</v>
      </c>
    </row>
    <row r="471" spans="1:26" x14ac:dyDescent="0.25">
      <c r="A471" s="376"/>
      <c r="B471" s="377"/>
      <c r="C471" s="378"/>
      <c r="D471" s="434"/>
      <c r="E471" s="379"/>
      <c r="F471" s="377"/>
      <c r="G471" s="377"/>
      <c r="H471" s="377"/>
      <c r="I471" s="377"/>
      <c r="J471" s="377"/>
      <c r="K471" s="377"/>
      <c r="L471" s="377"/>
      <c r="M471" s="1" t="e">
        <f>INDEX('Child Enrollment'!$C$2:$C$173,MATCH('BIR Data Entry'!B472,'Child Enrollment'!$B$2:$B$173,0))</f>
        <v>#N/A</v>
      </c>
      <c r="N471" s="1" t="e">
        <f>INDEX('Child Enrollment'!$D$2:$D$173,MATCH('BIR Data Entry'!B471,'Child Enrollment'!$B$2:$B$173,0))</f>
        <v>#N/A</v>
      </c>
      <c r="O471" s="1" t="e">
        <f>INDEX('Child Enrollment'!$E$2:$E$173,MATCH('BIR Data Entry'!B471,'Child Enrollment'!$B$2:$B$173,0))</f>
        <v>#N/A</v>
      </c>
      <c r="P471" s="1" t="e">
        <f>INDEX('Child Enrollment'!$F$2:$F$173,MATCH('BIR Data Entry'!B471,'Child Enrollment'!$B$2:$B$173,0))</f>
        <v>#N/A</v>
      </c>
      <c r="Q471" s="1" t="e">
        <f>INDEX('Child Enrollment'!$G$2:$G$173,MATCH('BIR Data Entry'!B471,'Child Enrollment'!$B$2:$B$173,0))</f>
        <v>#N/A</v>
      </c>
      <c r="R471" s="1" t="e">
        <f>INDEX('Child Enrollment'!$H$2:$H$173,MATCH('BIR Data Entry'!B471,'Child Enrollment'!$B$2:$B$173,0))</f>
        <v>#N/A</v>
      </c>
      <c r="S471" s="343" t="str">
        <f t="shared" si="21"/>
        <v/>
      </c>
      <c r="T471" s="169">
        <f>IF(J471='Do Not Use'!$L$15,1,0)</f>
        <v>0</v>
      </c>
      <c r="U471" s="169">
        <f>IF(K471='Do Not Use'!$M$14,1,0)</f>
        <v>0</v>
      </c>
      <c r="V471" s="169">
        <f t="shared" si="22"/>
        <v>0</v>
      </c>
      <c r="W471" s="169">
        <f>IF(K471='Do Not Use'!$M$10,1,0)</f>
        <v>0</v>
      </c>
      <c r="X471" s="169">
        <f>IF(K471='Do Not Use'!$M$11,1,0)</f>
        <v>0</v>
      </c>
      <c r="Y471" s="169">
        <f t="shared" si="23"/>
        <v>0</v>
      </c>
      <c r="Z471" s="169">
        <f>IF(K471='Do Not Use'!$M$5,1,0)</f>
        <v>0</v>
      </c>
    </row>
    <row r="472" spans="1:26" x14ac:dyDescent="0.25">
      <c r="A472" s="376"/>
      <c r="B472" s="377"/>
      <c r="C472" s="378"/>
      <c r="D472" s="434"/>
      <c r="E472" s="379"/>
      <c r="F472" s="377"/>
      <c r="G472" s="377"/>
      <c r="H472" s="377"/>
      <c r="I472" s="377"/>
      <c r="J472" s="377"/>
      <c r="K472" s="377"/>
      <c r="L472" s="377"/>
      <c r="M472" s="1" t="e">
        <f>INDEX('Child Enrollment'!$C$2:$C$173,MATCH('BIR Data Entry'!B473,'Child Enrollment'!$B$2:$B$173,0))</f>
        <v>#N/A</v>
      </c>
      <c r="N472" s="1" t="e">
        <f>INDEX('Child Enrollment'!$D$2:$D$173,MATCH('BIR Data Entry'!B472,'Child Enrollment'!$B$2:$B$173,0))</f>
        <v>#N/A</v>
      </c>
      <c r="O472" s="1" t="e">
        <f>INDEX('Child Enrollment'!$E$2:$E$173,MATCH('BIR Data Entry'!B472,'Child Enrollment'!$B$2:$B$173,0))</f>
        <v>#N/A</v>
      </c>
      <c r="P472" s="1" t="e">
        <f>INDEX('Child Enrollment'!$F$2:$F$173,MATCH('BIR Data Entry'!B472,'Child Enrollment'!$B$2:$B$173,0))</f>
        <v>#N/A</v>
      </c>
      <c r="Q472" s="1" t="e">
        <f>INDEX('Child Enrollment'!$G$2:$G$173,MATCH('BIR Data Entry'!B472,'Child Enrollment'!$B$2:$B$173,0))</f>
        <v>#N/A</v>
      </c>
      <c r="R472" s="1" t="e">
        <f>INDEX('Child Enrollment'!$H$2:$H$173,MATCH('BIR Data Entry'!B472,'Child Enrollment'!$B$2:$B$173,0))</f>
        <v>#N/A</v>
      </c>
      <c r="S472" s="343" t="str">
        <f t="shared" si="21"/>
        <v/>
      </c>
      <c r="T472" s="169">
        <f>IF(J472='Do Not Use'!$L$15,1,0)</f>
        <v>0</v>
      </c>
      <c r="U472" s="169">
        <f>IF(K472='Do Not Use'!$M$14,1,0)</f>
        <v>0</v>
      </c>
      <c r="V472" s="169">
        <f t="shared" si="22"/>
        <v>0</v>
      </c>
      <c r="W472" s="169">
        <f>IF(K472='Do Not Use'!$M$10,1,0)</f>
        <v>0</v>
      </c>
      <c r="X472" s="169">
        <f>IF(K472='Do Not Use'!$M$11,1,0)</f>
        <v>0</v>
      </c>
      <c r="Y472" s="169">
        <f t="shared" si="23"/>
        <v>0</v>
      </c>
      <c r="Z472" s="169">
        <f>IF(K472='Do Not Use'!$M$5,1,0)</f>
        <v>0</v>
      </c>
    </row>
    <row r="473" spans="1:26" x14ac:dyDescent="0.25">
      <c r="A473" s="376"/>
      <c r="B473" s="377"/>
      <c r="C473" s="378"/>
      <c r="D473" s="434"/>
      <c r="E473" s="379"/>
      <c r="F473" s="377"/>
      <c r="G473" s="377"/>
      <c r="H473" s="377"/>
      <c r="I473" s="377"/>
      <c r="J473" s="377"/>
      <c r="K473" s="377"/>
      <c r="L473" s="377"/>
      <c r="M473" s="1" t="e">
        <f>INDEX('Child Enrollment'!$C$2:$C$173,MATCH('BIR Data Entry'!B474,'Child Enrollment'!$B$2:$B$173,0))</f>
        <v>#N/A</v>
      </c>
      <c r="N473" s="1" t="e">
        <f>INDEX('Child Enrollment'!$D$2:$D$173,MATCH('BIR Data Entry'!B473,'Child Enrollment'!$B$2:$B$173,0))</f>
        <v>#N/A</v>
      </c>
      <c r="O473" s="1" t="e">
        <f>INDEX('Child Enrollment'!$E$2:$E$173,MATCH('BIR Data Entry'!B473,'Child Enrollment'!$B$2:$B$173,0))</f>
        <v>#N/A</v>
      </c>
      <c r="P473" s="1" t="e">
        <f>INDEX('Child Enrollment'!$F$2:$F$173,MATCH('BIR Data Entry'!B473,'Child Enrollment'!$B$2:$B$173,0))</f>
        <v>#N/A</v>
      </c>
      <c r="Q473" s="1" t="e">
        <f>INDEX('Child Enrollment'!$G$2:$G$173,MATCH('BIR Data Entry'!B473,'Child Enrollment'!$B$2:$B$173,0))</f>
        <v>#N/A</v>
      </c>
      <c r="R473" s="1" t="e">
        <f>INDEX('Child Enrollment'!$H$2:$H$173,MATCH('BIR Data Entry'!B473,'Child Enrollment'!$B$2:$B$173,0))</f>
        <v>#N/A</v>
      </c>
      <c r="S473" s="343" t="str">
        <f t="shared" si="21"/>
        <v/>
      </c>
      <c r="T473" s="169">
        <f>IF(J473='Do Not Use'!$L$15,1,0)</f>
        <v>0</v>
      </c>
      <c r="U473" s="169">
        <f>IF(K473='Do Not Use'!$M$14,1,0)</f>
        <v>0</v>
      </c>
      <c r="V473" s="169">
        <f t="shared" si="22"/>
        <v>0</v>
      </c>
      <c r="W473" s="169">
        <f>IF(K473='Do Not Use'!$M$10,1,0)</f>
        <v>0</v>
      </c>
      <c r="X473" s="169">
        <f>IF(K473='Do Not Use'!$M$11,1,0)</f>
        <v>0</v>
      </c>
      <c r="Y473" s="169">
        <f t="shared" si="23"/>
        <v>0</v>
      </c>
      <c r="Z473" s="169">
        <f>IF(K473='Do Not Use'!$M$5,1,0)</f>
        <v>0</v>
      </c>
    </row>
    <row r="474" spans="1:26" x14ac:dyDescent="0.25">
      <c r="A474" s="376"/>
      <c r="B474" s="377"/>
      <c r="C474" s="378"/>
      <c r="D474" s="434"/>
      <c r="E474" s="379"/>
      <c r="F474" s="377"/>
      <c r="G474" s="377"/>
      <c r="H474" s="377"/>
      <c r="I474" s="377"/>
      <c r="J474" s="377"/>
      <c r="K474" s="377"/>
      <c r="L474" s="377"/>
      <c r="M474" s="1" t="e">
        <f>INDEX('Child Enrollment'!$C$2:$C$173,MATCH('BIR Data Entry'!B475,'Child Enrollment'!$B$2:$B$173,0))</f>
        <v>#N/A</v>
      </c>
      <c r="N474" s="1" t="e">
        <f>INDEX('Child Enrollment'!$D$2:$D$173,MATCH('BIR Data Entry'!B474,'Child Enrollment'!$B$2:$B$173,0))</f>
        <v>#N/A</v>
      </c>
      <c r="O474" s="1" t="e">
        <f>INDEX('Child Enrollment'!$E$2:$E$173,MATCH('BIR Data Entry'!B474,'Child Enrollment'!$B$2:$B$173,0))</f>
        <v>#N/A</v>
      </c>
      <c r="P474" s="1" t="e">
        <f>INDEX('Child Enrollment'!$F$2:$F$173,MATCH('BIR Data Entry'!B474,'Child Enrollment'!$B$2:$B$173,0))</f>
        <v>#N/A</v>
      </c>
      <c r="Q474" s="1" t="e">
        <f>INDEX('Child Enrollment'!$G$2:$G$173,MATCH('BIR Data Entry'!B474,'Child Enrollment'!$B$2:$B$173,0))</f>
        <v>#N/A</v>
      </c>
      <c r="R474" s="1" t="e">
        <f>INDEX('Child Enrollment'!$H$2:$H$173,MATCH('BIR Data Entry'!B474,'Child Enrollment'!$B$2:$B$173,0))</f>
        <v>#N/A</v>
      </c>
      <c r="S474" s="343" t="str">
        <f t="shared" si="21"/>
        <v/>
      </c>
      <c r="T474" s="169">
        <f>IF(J474='Do Not Use'!$L$15,1,0)</f>
        <v>0</v>
      </c>
      <c r="U474" s="169">
        <f>IF(K474='Do Not Use'!$M$14,1,0)</f>
        <v>0</v>
      </c>
      <c r="V474" s="169">
        <f t="shared" si="22"/>
        <v>0</v>
      </c>
      <c r="W474" s="169">
        <f>IF(K474='Do Not Use'!$M$10,1,0)</f>
        <v>0</v>
      </c>
      <c r="X474" s="169">
        <f>IF(K474='Do Not Use'!$M$11,1,0)</f>
        <v>0</v>
      </c>
      <c r="Y474" s="169">
        <f t="shared" si="23"/>
        <v>0</v>
      </c>
      <c r="Z474" s="169">
        <f>IF(K474='Do Not Use'!$M$5,1,0)</f>
        <v>0</v>
      </c>
    </row>
    <row r="475" spans="1:26" x14ac:dyDescent="0.25">
      <c r="A475" s="376"/>
      <c r="B475" s="377"/>
      <c r="C475" s="378"/>
      <c r="D475" s="434"/>
      <c r="E475" s="379"/>
      <c r="F475" s="377"/>
      <c r="G475" s="377"/>
      <c r="H475" s="377"/>
      <c r="I475" s="377"/>
      <c r="J475" s="377"/>
      <c r="K475" s="377"/>
      <c r="L475" s="377"/>
      <c r="M475" s="1" t="e">
        <f>INDEX('Child Enrollment'!$C$2:$C$173,MATCH('BIR Data Entry'!B476,'Child Enrollment'!$B$2:$B$173,0))</f>
        <v>#N/A</v>
      </c>
      <c r="N475" s="1" t="e">
        <f>INDEX('Child Enrollment'!$D$2:$D$173,MATCH('BIR Data Entry'!B475,'Child Enrollment'!$B$2:$B$173,0))</f>
        <v>#N/A</v>
      </c>
      <c r="O475" s="1" t="e">
        <f>INDEX('Child Enrollment'!$E$2:$E$173,MATCH('BIR Data Entry'!B475,'Child Enrollment'!$B$2:$B$173,0))</f>
        <v>#N/A</v>
      </c>
      <c r="P475" s="1" t="e">
        <f>INDEX('Child Enrollment'!$F$2:$F$173,MATCH('BIR Data Entry'!B475,'Child Enrollment'!$B$2:$B$173,0))</f>
        <v>#N/A</v>
      </c>
      <c r="Q475" s="1" t="e">
        <f>INDEX('Child Enrollment'!$G$2:$G$173,MATCH('BIR Data Entry'!B475,'Child Enrollment'!$B$2:$B$173,0))</f>
        <v>#N/A</v>
      </c>
      <c r="R475" s="1" t="e">
        <f>INDEX('Child Enrollment'!$H$2:$H$173,MATCH('BIR Data Entry'!B475,'Child Enrollment'!$B$2:$B$173,0))</f>
        <v>#N/A</v>
      </c>
      <c r="S475" s="343" t="str">
        <f t="shared" si="21"/>
        <v/>
      </c>
      <c r="T475" s="169">
        <f>IF(J475='Do Not Use'!$L$15,1,0)</f>
        <v>0</v>
      </c>
      <c r="U475" s="169">
        <f>IF(K475='Do Not Use'!$M$14,1,0)</f>
        <v>0</v>
      </c>
      <c r="V475" s="169">
        <f t="shared" si="22"/>
        <v>0</v>
      </c>
      <c r="W475" s="169">
        <f>IF(K475='Do Not Use'!$M$10,1,0)</f>
        <v>0</v>
      </c>
      <c r="X475" s="169">
        <f>IF(K475='Do Not Use'!$M$11,1,0)</f>
        <v>0</v>
      </c>
      <c r="Y475" s="169">
        <f t="shared" si="23"/>
        <v>0</v>
      </c>
      <c r="Z475" s="169">
        <f>IF(K475='Do Not Use'!$M$5,1,0)</f>
        <v>0</v>
      </c>
    </row>
    <row r="476" spans="1:26" x14ac:dyDescent="0.25">
      <c r="A476" s="376"/>
      <c r="B476" s="377"/>
      <c r="C476" s="378"/>
      <c r="D476" s="434"/>
      <c r="E476" s="379"/>
      <c r="F476" s="377"/>
      <c r="G476" s="377"/>
      <c r="H476" s="377"/>
      <c r="I476" s="377"/>
      <c r="J476" s="377"/>
      <c r="K476" s="377"/>
      <c r="L476" s="377"/>
      <c r="M476" s="1" t="e">
        <f>INDEX('Child Enrollment'!$C$2:$C$173,MATCH('BIR Data Entry'!B477,'Child Enrollment'!$B$2:$B$173,0))</f>
        <v>#N/A</v>
      </c>
      <c r="N476" s="1" t="e">
        <f>INDEX('Child Enrollment'!$D$2:$D$173,MATCH('BIR Data Entry'!B476,'Child Enrollment'!$B$2:$B$173,0))</f>
        <v>#N/A</v>
      </c>
      <c r="O476" s="1" t="e">
        <f>INDEX('Child Enrollment'!$E$2:$E$173,MATCH('BIR Data Entry'!B476,'Child Enrollment'!$B$2:$B$173,0))</f>
        <v>#N/A</v>
      </c>
      <c r="P476" s="1" t="e">
        <f>INDEX('Child Enrollment'!$F$2:$F$173,MATCH('BIR Data Entry'!B476,'Child Enrollment'!$B$2:$B$173,0))</f>
        <v>#N/A</v>
      </c>
      <c r="Q476" s="1" t="e">
        <f>INDEX('Child Enrollment'!$G$2:$G$173,MATCH('BIR Data Entry'!B476,'Child Enrollment'!$B$2:$B$173,0))</f>
        <v>#N/A</v>
      </c>
      <c r="R476" s="1" t="e">
        <f>INDEX('Child Enrollment'!$H$2:$H$173,MATCH('BIR Data Entry'!B476,'Child Enrollment'!$B$2:$B$173,0))</f>
        <v>#N/A</v>
      </c>
      <c r="S476" s="343" t="str">
        <f t="shared" si="21"/>
        <v/>
      </c>
      <c r="T476" s="169">
        <f>IF(J476='Do Not Use'!$L$15,1,0)</f>
        <v>0</v>
      </c>
      <c r="U476" s="169">
        <f>IF(K476='Do Not Use'!$M$14,1,0)</f>
        <v>0</v>
      </c>
      <c r="V476" s="169">
        <f t="shared" si="22"/>
        <v>0</v>
      </c>
      <c r="W476" s="169">
        <f>IF(K476='Do Not Use'!$M$10,1,0)</f>
        <v>0</v>
      </c>
      <c r="X476" s="169">
        <f>IF(K476='Do Not Use'!$M$11,1,0)</f>
        <v>0</v>
      </c>
      <c r="Y476" s="169">
        <f t="shared" si="23"/>
        <v>0</v>
      </c>
      <c r="Z476" s="169">
        <f>IF(K476='Do Not Use'!$M$5,1,0)</f>
        <v>0</v>
      </c>
    </row>
    <row r="477" spans="1:26" x14ac:dyDescent="0.25">
      <c r="A477" s="376"/>
      <c r="B477" s="377"/>
      <c r="C477" s="378"/>
      <c r="D477" s="434"/>
      <c r="E477" s="379"/>
      <c r="F477" s="377"/>
      <c r="G477" s="377"/>
      <c r="H477" s="377"/>
      <c r="I477" s="377"/>
      <c r="J477" s="377"/>
      <c r="K477" s="377"/>
      <c r="L477" s="377"/>
      <c r="M477" s="1" t="e">
        <f>INDEX('Child Enrollment'!$C$2:$C$173,MATCH('BIR Data Entry'!B478,'Child Enrollment'!$B$2:$B$173,0))</f>
        <v>#N/A</v>
      </c>
      <c r="N477" s="1" t="e">
        <f>INDEX('Child Enrollment'!$D$2:$D$173,MATCH('BIR Data Entry'!B477,'Child Enrollment'!$B$2:$B$173,0))</f>
        <v>#N/A</v>
      </c>
      <c r="O477" s="1" t="e">
        <f>INDEX('Child Enrollment'!$E$2:$E$173,MATCH('BIR Data Entry'!B477,'Child Enrollment'!$B$2:$B$173,0))</f>
        <v>#N/A</v>
      </c>
      <c r="P477" s="1" t="e">
        <f>INDEX('Child Enrollment'!$F$2:$F$173,MATCH('BIR Data Entry'!B477,'Child Enrollment'!$B$2:$B$173,0))</f>
        <v>#N/A</v>
      </c>
      <c r="Q477" s="1" t="e">
        <f>INDEX('Child Enrollment'!$G$2:$G$173,MATCH('BIR Data Entry'!B477,'Child Enrollment'!$B$2:$B$173,0))</f>
        <v>#N/A</v>
      </c>
      <c r="R477" s="1" t="e">
        <f>INDEX('Child Enrollment'!$H$2:$H$173,MATCH('BIR Data Entry'!B477,'Child Enrollment'!$B$2:$B$173,0))</f>
        <v>#N/A</v>
      </c>
      <c r="S477" s="343" t="str">
        <f t="shared" si="21"/>
        <v/>
      </c>
      <c r="T477" s="169">
        <f>IF(J477='Do Not Use'!$L$15,1,0)</f>
        <v>0</v>
      </c>
      <c r="U477" s="169">
        <f>IF(K477='Do Not Use'!$M$14,1,0)</f>
        <v>0</v>
      </c>
      <c r="V477" s="169">
        <f t="shared" si="22"/>
        <v>0</v>
      </c>
      <c r="W477" s="169">
        <f>IF(K477='Do Not Use'!$M$10,1,0)</f>
        <v>0</v>
      </c>
      <c r="X477" s="169">
        <f>IF(K477='Do Not Use'!$M$11,1,0)</f>
        <v>0</v>
      </c>
      <c r="Y477" s="169">
        <f t="shared" si="23"/>
        <v>0</v>
      </c>
      <c r="Z477" s="169">
        <f>IF(K477='Do Not Use'!$M$5,1,0)</f>
        <v>0</v>
      </c>
    </row>
    <row r="478" spans="1:26" x14ac:dyDescent="0.25">
      <c r="A478" s="376"/>
      <c r="B478" s="377"/>
      <c r="C478" s="378"/>
      <c r="D478" s="434"/>
      <c r="E478" s="379"/>
      <c r="F478" s="377"/>
      <c r="G478" s="377"/>
      <c r="H478" s="377"/>
      <c r="I478" s="377"/>
      <c r="J478" s="377"/>
      <c r="K478" s="377"/>
      <c r="L478" s="377"/>
      <c r="M478" s="1" t="e">
        <f>INDEX('Child Enrollment'!$C$2:$C$173,MATCH('BIR Data Entry'!B479,'Child Enrollment'!$B$2:$B$173,0))</f>
        <v>#N/A</v>
      </c>
      <c r="N478" s="1" t="e">
        <f>INDEX('Child Enrollment'!$D$2:$D$173,MATCH('BIR Data Entry'!B478,'Child Enrollment'!$B$2:$B$173,0))</f>
        <v>#N/A</v>
      </c>
      <c r="O478" s="1" t="e">
        <f>INDEX('Child Enrollment'!$E$2:$E$173,MATCH('BIR Data Entry'!B478,'Child Enrollment'!$B$2:$B$173,0))</f>
        <v>#N/A</v>
      </c>
      <c r="P478" s="1" t="e">
        <f>INDEX('Child Enrollment'!$F$2:$F$173,MATCH('BIR Data Entry'!B478,'Child Enrollment'!$B$2:$B$173,0))</f>
        <v>#N/A</v>
      </c>
      <c r="Q478" s="1" t="e">
        <f>INDEX('Child Enrollment'!$G$2:$G$173,MATCH('BIR Data Entry'!B478,'Child Enrollment'!$B$2:$B$173,0))</f>
        <v>#N/A</v>
      </c>
      <c r="R478" s="1" t="e">
        <f>INDEX('Child Enrollment'!$H$2:$H$173,MATCH('BIR Data Entry'!B478,'Child Enrollment'!$B$2:$B$173,0))</f>
        <v>#N/A</v>
      </c>
      <c r="S478" s="343" t="str">
        <f t="shared" si="21"/>
        <v/>
      </c>
      <c r="T478" s="169">
        <f>IF(J478='Do Not Use'!$L$15,1,0)</f>
        <v>0</v>
      </c>
      <c r="U478" s="169">
        <f>IF(K478='Do Not Use'!$M$14,1,0)</f>
        <v>0</v>
      </c>
      <c r="V478" s="169">
        <f t="shared" si="22"/>
        <v>0</v>
      </c>
      <c r="W478" s="169">
        <f>IF(K478='Do Not Use'!$M$10,1,0)</f>
        <v>0</v>
      </c>
      <c r="X478" s="169">
        <f>IF(K478='Do Not Use'!$M$11,1,0)</f>
        <v>0</v>
      </c>
      <c r="Y478" s="169">
        <f t="shared" si="23"/>
        <v>0</v>
      </c>
      <c r="Z478" s="169">
        <f>IF(K478='Do Not Use'!$M$5,1,0)</f>
        <v>0</v>
      </c>
    </row>
    <row r="479" spans="1:26" x14ac:dyDescent="0.25">
      <c r="A479" s="376"/>
      <c r="B479" s="377"/>
      <c r="C479" s="378"/>
      <c r="D479" s="434"/>
      <c r="E479" s="379"/>
      <c r="F479" s="377"/>
      <c r="G479" s="377"/>
      <c r="H479" s="377"/>
      <c r="I479" s="377"/>
      <c r="J479" s="377"/>
      <c r="K479" s="377"/>
      <c r="L479" s="377"/>
      <c r="M479" s="1" t="e">
        <f>INDEX('Child Enrollment'!$C$2:$C$173,MATCH('BIR Data Entry'!B480,'Child Enrollment'!$B$2:$B$173,0))</f>
        <v>#N/A</v>
      </c>
      <c r="N479" s="1" t="e">
        <f>INDEX('Child Enrollment'!$D$2:$D$173,MATCH('BIR Data Entry'!B479,'Child Enrollment'!$B$2:$B$173,0))</f>
        <v>#N/A</v>
      </c>
      <c r="O479" s="1" t="e">
        <f>INDEX('Child Enrollment'!$E$2:$E$173,MATCH('BIR Data Entry'!B479,'Child Enrollment'!$B$2:$B$173,0))</f>
        <v>#N/A</v>
      </c>
      <c r="P479" s="1" t="e">
        <f>INDEX('Child Enrollment'!$F$2:$F$173,MATCH('BIR Data Entry'!B479,'Child Enrollment'!$B$2:$B$173,0))</f>
        <v>#N/A</v>
      </c>
      <c r="Q479" s="1" t="e">
        <f>INDEX('Child Enrollment'!$G$2:$G$173,MATCH('BIR Data Entry'!B479,'Child Enrollment'!$B$2:$B$173,0))</f>
        <v>#N/A</v>
      </c>
      <c r="R479" s="1" t="e">
        <f>INDEX('Child Enrollment'!$H$2:$H$173,MATCH('BIR Data Entry'!B479,'Child Enrollment'!$B$2:$B$173,0))</f>
        <v>#N/A</v>
      </c>
      <c r="S479" s="343" t="str">
        <f t="shared" si="21"/>
        <v/>
      </c>
      <c r="T479" s="169">
        <f>IF(J479='Do Not Use'!$L$15,1,0)</f>
        <v>0</v>
      </c>
      <c r="U479" s="169">
        <f>IF(K479='Do Not Use'!$M$14,1,0)</f>
        <v>0</v>
      </c>
      <c r="V479" s="169">
        <f t="shared" si="22"/>
        <v>0</v>
      </c>
      <c r="W479" s="169">
        <f>IF(K479='Do Not Use'!$M$10,1,0)</f>
        <v>0</v>
      </c>
      <c r="X479" s="169">
        <f>IF(K479='Do Not Use'!$M$11,1,0)</f>
        <v>0</v>
      </c>
      <c r="Y479" s="169">
        <f t="shared" si="23"/>
        <v>0</v>
      </c>
      <c r="Z479" s="169">
        <f>IF(K479='Do Not Use'!$M$5,1,0)</f>
        <v>0</v>
      </c>
    </row>
    <row r="480" spans="1:26" x14ac:dyDescent="0.25">
      <c r="A480" s="376"/>
      <c r="B480" s="377"/>
      <c r="C480" s="378"/>
      <c r="D480" s="434"/>
      <c r="E480" s="379"/>
      <c r="F480" s="377"/>
      <c r="G480" s="377"/>
      <c r="H480" s="377"/>
      <c r="I480" s="377"/>
      <c r="J480" s="377"/>
      <c r="K480" s="377"/>
      <c r="L480" s="377"/>
      <c r="M480" s="1" t="e">
        <f>INDEX('Child Enrollment'!$C$2:$C$173,MATCH('BIR Data Entry'!B481,'Child Enrollment'!$B$2:$B$173,0))</f>
        <v>#N/A</v>
      </c>
      <c r="N480" s="1" t="e">
        <f>INDEX('Child Enrollment'!$D$2:$D$173,MATCH('BIR Data Entry'!B480,'Child Enrollment'!$B$2:$B$173,0))</f>
        <v>#N/A</v>
      </c>
      <c r="O480" s="1" t="e">
        <f>INDEX('Child Enrollment'!$E$2:$E$173,MATCH('BIR Data Entry'!B480,'Child Enrollment'!$B$2:$B$173,0))</f>
        <v>#N/A</v>
      </c>
      <c r="P480" s="1" t="e">
        <f>INDEX('Child Enrollment'!$F$2:$F$173,MATCH('BIR Data Entry'!B480,'Child Enrollment'!$B$2:$B$173,0))</f>
        <v>#N/A</v>
      </c>
      <c r="Q480" s="1" t="e">
        <f>INDEX('Child Enrollment'!$G$2:$G$173,MATCH('BIR Data Entry'!B480,'Child Enrollment'!$B$2:$B$173,0))</f>
        <v>#N/A</v>
      </c>
      <c r="R480" s="1" t="e">
        <f>INDEX('Child Enrollment'!$H$2:$H$173,MATCH('BIR Data Entry'!B480,'Child Enrollment'!$B$2:$B$173,0))</f>
        <v>#N/A</v>
      </c>
      <c r="S480" s="343" t="str">
        <f t="shared" si="21"/>
        <v/>
      </c>
      <c r="T480" s="169">
        <f>IF(J480='Do Not Use'!$L$15,1,0)</f>
        <v>0</v>
      </c>
      <c r="U480" s="169">
        <f>IF(K480='Do Not Use'!$M$14,1,0)</f>
        <v>0</v>
      </c>
      <c r="V480" s="169">
        <f t="shared" si="22"/>
        <v>0</v>
      </c>
      <c r="W480" s="169">
        <f>IF(K480='Do Not Use'!$M$10,1,0)</f>
        <v>0</v>
      </c>
      <c r="X480" s="169">
        <f>IF(K480='Do Not Use'!$M$11,1,0)</f>
        <v>0</v>
      </c>
      <c r="Y480" s="169">
        <f t="shared" si="23"/>
        <v>0</v>
      </c>
      <c r="Z480" s="169">
        <f>IF(K480='Do Not Use'!$M$5,1,0)</f>
        <v>0</v>
      </c>
    </row>
    <row r="481" spans="1:26" x14ac:dyDescent="0.25">
      <c r="A481" s="376"/>
      <c r="B481" s="377"/>
      <c r="C481" s="378"/>
      <c r="D481" s="434"/>
      <c r="E481" s="379"/>
      <c r="F481" s="377"/>
      <c r="G481" s="377"/>
      <c r="H481" s="377"/>
      <c r="I481" s="377"/>
      <c r="J481" s="377"/>
      <c r="K481" s="377"/>
      <c r="L481" s="377"/>
      <c r="M481" s="1" t="e">
        <f>INDEX('Child Enrollment'!$C$2:$C$173,MATCH('BIR Data Entry'!B482,'Child Enrollment'!$B$2:$B$173,0))</f>
        <v>#N/A</v>
      </c>
      <c r="N481" s="1" t="e">
        <f>INDEX('Child Enrollment'!$D$2:$D$173,MATCH('BIR Data Entry'!B481,'Child Enrollment'!$B$2:$B$173,0))</f>
        <v>#N/A</v>
      </c>
      <c r="O481" s="1" t="e">
        <f>INDEX('Child Enrollment'!$E$2:$E$173,MATCH('BIR Data Entry'!B481,'Child Enrollment'!$B$2:$B$173,0))</f>
        <v>#N/A</v>
      </c>
      <c r="P481" s="1" t="e">
        <f>INDEX('Child Enrollment'!$F$2:$F$173,MATCH('BIR Data Entry'!B481,'Child Enrollment'!$B$2:$B$173,0))</f>
        <v>#N/A</v>
      </c>
      <c r="Q481" s="1" t="e">
        <f>INDEX('Child Enrollment'!$G$2:$G$173,MATCH('BIR Data Entry'!B481,'Child Enrollment'!$B$2:$B$173,0))</f>
        <v>#N/A</v>
      </c>
      <c r="R481" s="1" t="e">
        <f>INDEX('Child Enrollment'!$H$2:$H$173,MATCH('BIR Data Entry'!B481,'Child Enrollment'!$B$2:$B$173,0))</f>
        <v>#N/A</v>
      </c>
      <c r="S481" s="343" t="str">
        <f t="shared" si="21"/>
        <v/>
      </c>
      <c r="T481" s="169">
        <f>IF(J481='Do Not Use'!$L$15,1,0)</f>
        <v>0</v>
      </c>
      <c r="U481" s="169">
        <f>IF(K481='Do Not Use'!$M$14,1,0)</f>
        <v>0</v>
      </c>
      <c r="V481" s="169">
        <f t="shared" si="22"/>
        <v>0</v>
      </c>
      <c r="W481" s="169">
        <f>IF(K481='Do Not Use'!$M$10,1,0)</f>
        <v>0</v>
      </c>
      <c r="X481" s="169">
        <f>IF(K481='Do Not Use'!$M$11,1,0)</f>
        <v>0</v>
      </c>
      <c r="Y481" s="169">
        <f t="shared" si="23"/>
        <v>0</v>
      </c>
      <c r="Z481" s="169">
        <f>IF(K481='Do Not Use'!$M$5,1,0)</f>
        <v>0</v>
      </c>
    </row>
    <row r="482" spans="1:26" x14ac:dyDescent="0.25">
      <c r="A482" s="376"/>
      <c r="B482" s="377"/>
      <c r="C482" s="378"/>
      <c r="D482" s="434"/>
      <c r="E482" s="379"/>
      <c r="F482" s="377"/>
      <c r="G482" s="377"/>
      <c r="H482" s="377"/>
      <c r="I482" s="377"/>
      <c r="J482" s="377"/>
      <c r="K482" s="377"/>
      <c r="L482" s="377"/>
      <c r="M482" s="1" t="e">
        <f>INDEX('Child Enrollment'!$C$2:$C$173,MATCH('BIR Data Entry'!B483,'Child Enrollment'!$B$2:$B$173,0))</f>
        <v>#N/A</v>
      </c>
      <c r="N482" s="1" t="e">
        <f>INDEX('Child Enrollment'!$D$2:$D$173,MATCH('BIR Data Entry'!B482,'Child Enrollment'!$B$2:$B$173,0))</f>
        <v>#N/A</v>
      </c>
      <c r="O482" s="1" t="e">
        <f>INDEX('Child Enrollment'!$E$2:$E$173,MATCH('BIR Data Entry'!B482,'Child Enrollment'!$B$2:$B$173,0))</f>
        <v>#N/A</v>
      </c>
      <c r="P482" s="1" t="e">
        <f>INDEX('Child Enrollment'!$F$2:$F$173,MATCH('BIR Data Entry'!B482,'Child Enrollment'!$B$2:$B$173,0))</f>
        <v>#N/A</v>
      </c>
      <c r="Q482" s="1" t="e">
        <f>INDEX('Child Enrollment'!$G$2:$G$173,MATCH('BIR Data Entry'!B482,'Child Enrollment'!$B$2:$B$173,0))</f>
        <v>#N/A</v>
      </c>
      <c r="R482" s="1" t="e">
        <f>INDEX('Child Enrollment'!$H$2:$H$173,MATCH('BIR Data Entry'!B482,'Child Enrollment'!$B$2:$B$173,0))</f>
        <v>#N/A</v>
      </c>
      <c r="S482" s="343" t="str">
        <f t="shared" si="21"/>
        <v/>
      </c>
      <c r="T482" s="169">
        <f>IF(J482='Do Not Use'!$L$15,1,0)</f>
        <v>0</v>
      </c>
      <c r="U482" s="169">
        <f>IF(K482='Do Not Use'!$M$14,1,0)</f>
        <v>0</v>
      </c>
      <c r="V482" s="169">
        <f t="shared" si="22"/>
        <v>0</v>
      </c>
      <c r="W482" s="169">
        <f>IF(K482='Do Not Use'!$M$10,1,0)</f>
        <v>0</v>
      </c>
      <c r="X482" s="169">
        <f>IF(K482='Do Not Use'!$M$11,1,0)</f>
        <v>0</v>
      </c>
      <c r="Y482" s="169">
        <f t="shared" si="23"/>
        <v>0</v>
      </c>
      <c r="Z482" s="169">
        <f>IF(K482='Do Not Use'!$M$5,1,0)</f>
        <v>0</v>
      </c>
    </row>
    <row r="483" spans="1:26" x14ac:dyDescent="0.25">
      <c r="A483" s="376"/>
      <c r="B483" s="377"/>
      <c r="C483" s="378"/>
      <c r="D483" s="434"/>
      <c r="E483" s="379"/>
      <c r="F483" s="377"/>
      <c r="G483" s="377"/>
      <c r="H483" s="377"/>
      <c r="I483" s="377"/>
      <c r="J483" s="377"/>
      <c r="K483" s="377"/>
      <c r="L483" s="377"/>
      <c r="M483" s="1" t="e">
        <f>INDEX('Child Enrollment'!$C$2:$C$173,MATCH('BIR Data Entry'!B484,'Child Enrollment'!$B$2:$B$173,0))</f>
        <v>#N/A</v>
      </c>
      <c r="N483" s="1" t="e">
        <f>INDEX('Child Enrollment'!$D$2:$D$173,MATCH('BIR Data Entry'!B483,'Child Enrollment'!$B$2:$B$173,0))</f>
        <v>#N/A</v>
      </c>
      <c r="O483" s="1" t="e">
        <f>INDEX('Child Enrollment'!$E$2:$E$173,MATCH('BIR Data Entry'!B483,'Child Enrollment'!$B$2:$B$173,0))</f>
        <v>#N/A</v>
      </c>
      <c r="P483" s="1" t="e">
        <f>INDEX('Child Enrollment'!$F$2:$F$173,MATCH('BIR Data Entry'!B483,'Child Enrollment'!$B$2:$B$173,0))</f>
        <v>#N/A</v>
      </c>
      <c r="Q483" s="1" t="e">
        <f>INDEX('Child Enrollment'!$G$2:$G$173,MATCH('BIR Data Entry'!B483,'Child Enrollment'!$B$2:$B$173,0))</f>
        <v>#N/A</v>
      </c>
      <c r="R483" s="1" t="e">
        <f>INDEX('Child Enrollment'!$H$2:$H$173,MATCH('BIR Data Entry'!B483,'Child Enrollment'!$B$2:$B$173,0))</f>
        <v>#N/A</v>
      </c>
      <c r="S483" s="343" t="str">
        <f t="shared" si="21"/>
        <v/>
      </c>
      <c r="T483" s="169">
        <f>IF(J483='Do Not Use'!$L$15,1,0)</f>
        <v>0</v>
      </c>
      <c r="U483" s="169">
        <f>IF(K483='Do Not Use'!$M$14,1,0)</f>
        <v>0</v>
      </c>
      <c r="V483" s="169">
        <f t="shared" si="22"/>
        <v>0</v>
      </c>
      <c r="W483" s="169">
        <f>IF(K483='Do Not Use'!$M$10,1,0)</f>
        <v>0</v>
      </c>
      <c r="X483" s="169">
        <f>IF(K483='Do Not Use'!$M$11,1,0)</f>
        <v>0</v>
      </c>
      <c r="Y483" s="169">
        <f t="shared" si="23"/>
        <v>0</v>
      </c>
      <c r="Z483" s="169">
        <f>IF(K483='Do Not Use'!$M$5,1,0)</f>
        <v>0</v>
      </c>
    </row>
    <row r="484" spans="1:26" x14ac:dyDescent="0.25">
      <c r="A484" s="376"/>
      <c r="B484" s="377"/>
      <c r="C484" s="378"/>
      <c r="D484" s="434"/>
      <c r="E484" s="379"/>
      <c r="F484" s="377"/>
      <c r="G484" s="377"/>
      <c r="H484" s="377"/>
      <c r="I484" s="377"/>
      <c r="J484" s="377"/>
      <c r="K484" s="377"/>
      <c r="L484" s="377"/>
      <c r="M484" s="1" t="e">
        <f>INDEX('Child Enrollment'!$C$2:$C$173,MATCH('BIR Data Entry'!B485,'Child Enrollment'!$B$2:$B$173,0))</f>
        <v>#N/A</v>
      </c>
      <c r="N484" s="1" t="e">
        <f>INDEX('Child Enrollment'!$D$2:$D$173,MATCH('BIR Data Entry'!B484,'Child Enrollment'!$B$2:$B$173,0))</f>
        <v>#N/A</v>
      </c>
      <c r="O484" s="1" t="e">
        <f>INDEX('Child Enrollment'!$E$2:$E$173,MATCH('BIR Data Entry'!B484,'Child Enrollment'!$B$2:$B$173,0))</f>
        <v>#N/A</v>
      </c>
      <c r="P484" s="1" t="e">
        <f>INDEX('Child Enrollment'!$F$2:$F$173,MATCH('BIR Data Entry'!B484,'Child Enrollment'!$B$2:$B$173,0))</f>
        <v>#N/A</v>
      </c>
      <c r="Q484" s="1" t="e">
        <f>INDEX('Child Enrollment'!$G$2:$G$173,MATCH('BIR Data Entry'!B484,'Child Enrollment'!$B$2:$B$173,0))</f>
        <v>#N/A</v>
      </c>
      <c r="R484" s="1" t="e">
        <f>INDEX('Child Enrollment'!$H$2:$H$173,MATCH('BIR Data Entry'!B484,'Child Enrollment'!$B$2:$B$173,0))</f>
        <v>#N/A</v>
      </c>
      <c r="S484" s="343" t="str">
        <f t="shared" si="21"/>
        <v/>
      </c>
      <c r="T484" s="169">
        <f>IF(J484='Do Not Use'!$L$15,1,0)</f>
        <v>0</v>
      </c>
      <c r="U484" s="169">
        <f>IF(K484='Do Not Use'!$M$14,1,0)</f>
        <v>0</v>
      </c>
      <c r="V484" s="169">
        <f t="shared" si="22"/>
        <v>0</v>
      </c>
      <c r="W484" s="169">
        <f>IF(K484='Do Not Use'!$M$10,1,0)</f>
        <v>0</v>
      </c>
      <c r="X484" s="169">
        <f>IF(K484='Do Not Use'!$M$11,1,0)</f>
        <v>0</v>
      </c>
      <c r="Y484" s="169">
        <f t="shared" si="23"/>
        <v>0</v>
      </c>
      <c r="Z484" s="169">
        <f>IF(K484='Do Not Use'!$M$5,1,0)</f>
        <v>0</v>
      </c>
    </row>
    <row r="485" spans="1:26" x14ac:dyDescent="0.25">
      <c r="A485" s="376"/>
      <c r="B485" s="377"/>
      <c r="C485" s="378"/>
      <c r="D485" s="434"/>
      <c r="E485" s="379"/>
      <c r="F485" s="377"/>
      <c r="G485" s="377"/>
      <c r="H485" s="377"/>
      <c r="I485" s="377"/>
      <c r="J485" s="377"/>
      <c r="K485" s="377"/>
      <c r="L485" s="377"/>
      <c r="M485" s="1" t="e">
        <f>INDEX('Child Enrollment'!$C$2:$C$173,MATCH('BIR Data Entry'!B486,'Child Enrollment'!$B$2:$B$173,0))</f>
        <v>#N/A</v>
      </c>
      <c r="N485" s="1" t="e">
        <f>INDEX('Child Enrollment'!$D$2:$D$173,MATCH('BIR Data Entry'!B485,'Child Enrollment'!$B$2:$B$173,0))</f>
        <v>#N/A</v>
      </c>
      <c r="O485" s="1" t="e">
        <f>INDEX('Child Enrollment'!$E$2:$E$173,MATCH('BIR Data Entry'!B485,'Child Enrollment'!$B$2:$B$173,0))</f>
        <v>#N/A</v>
      </c>
      <c r="P485" s="1" t="e">
        <f>INDEX('Child Enrollment'!$F$2:$F$173,MATCH('BIR Data Entry'!B485,'Child Enrollment'!$B$2:$B$173,0))</f>
        <v>#N/A</v>
      </c>
      <c r="Q485" s="1" t="e">
        <f>INDEX('Child Enrollment'!$G$2:$G$173,MATCH('BIR Data Entry'!B485,'Child Enrollment'!$B$2:$B$173,0))</f>
        <v>#N/A</v>
      </c>
      <c r="R485" s="1" t="e">
        <f>INDEX('Child Enrollment'!$H$2:$H$173,MATCH('BIR Data Entry'!B485,'Child Enrollment'!$B$2:$B$173,0))</f>
        <v>#N/A</v>
      </c>
      <c r="S485" s="343" t="str">
        <f t="shared" si="21"/>
        <v/>
      </c>
      <c r="T485" s="169">
        <f>IF(J485='Do Not Use'!$L$15,1,0)</f>
        <v>0</v>
      </c>
      <c r="U485" s="169">
        <f>IF(K485='Do Not Use'!$M$14,1,0)</f>
        <v>0</v>
      </c>
      <c r="V485" s="169">
        <f t="shared" si="22"/>
        <v>0</v>
      </c>
      <c r="W485" s="169">
        <f>IF(K485='Do Not Use'!$M$10,1,0)</f>
        <v>0</v>
      </c>
      <c r="X485" s="169">
        <f>IF(K485='Do Not Use'!$M$11,1,0)</f>
        <v>0</v>
      </c>
      <c r="Y485" s="169">
        <f t="shared" si="23"/>
        <v>0</v>
      </c>
      <c r="Z485" s="169">
        <f>IF(K485='Do Not Use'!$M$5,1,0)</f>
        <v>0</v>
      </c>
    </row>
    <row r="486" spans="1:26" x14ac:dyDescent="0.25">
      <c r="A486" s="376"/>
      <c r="B486" s="377"/>
      <c r="C486" s="378"/>
      <c r="D486" s="434"/>
      <c r="E486" s="379"/>
      <c r="F486" s="377"/>
      <c r="G486" s="377"/>
      <c r="H486" s="377"/>
      <c r="I486" s="377"/>
      <c r="J486" s="377"/>
      <c r="K486" s="377"/>
      <c r="L486" s="377"/>
      <c r="M486" s="1" t="e">
        <f>INDEX('Child Enrollment'!$C$2:$C$173,MATCH('BIR Data Entry'!B487,'Child Enrollment'!$B$2:$B$173,0))</f>
        <v>#N/A</v>
      </c>
      <c r="N486" s="1" t="e">
        <f>INDEX('Child Enrollment'!$D$2:$D$173,MATCH('BIR Data Entry'!B486,'Child Enrollment'!$B$2:$B$173,0))</f>
        <v>#N/A</v>
      </c>
      <c r="O486" s="1" t="e">
        <f>INDEX('Child Enrollment'!$E$2:$E$173,MATCH('BIR Data Entry'!B486,'Child Enrollment'!$B$2:$B$173,0))</f>
        <v>#N/A</v>
      </c>
      <c r="P486" s="1" t="e">
        <f>INDEX('Child Enrollment'!$F$2:$F$173,MATCH('BIR Data Entry'!B486,'Child Enrollment'!$B$2:$B$173,0))</f>
        <v>#N/A</v>
      </c>
      <c r="Q486" s="1" t="e">
        <f>INDEX('Child Enrollment'!$G$2:$G$173,MATCH('BIR Data Entry'!B486,'Child Enrollment'!$B$2:$B$173,0))</f>
        <v>#N/A</v>
      </c>
      <c r="R486" s="1" t="e">
        <f>INDEX('Child Enrollment'!$H$2:$H$173,MATCH('BIR Data Entry'!B486,'Child Enrollment'!$B$2:$B$173,0))</f>
        <v>#N/A</v>
      </c>
      <c r="S486" s="343" t="str">
        <f t="shared" si="21"/>
        <v/>
      </c>
      <c r="T486" s="169">
        <f>IF(J486='Do Not Use'!$L$15,1,0)</f>
        <v>0</v>
      </c>
      <c r="U486" s="169">
        <f>IF(K486='Do Not Use'!$M$14,1,0)</f>
        <v>0</v>
      </c>
      <c r="V486" s="169">
        <f t="shared" si="22"/>
        <v>0</v>
      </c>
      <c r="W486" s="169">
        <f>IF(K486='Do Not Use'!$M$10,1,0)</f>
        <v>0</v>
      </c>
      <c r="X486" s="169">
        <f>IF(K486='Do Not Use'!$M$11,1,0)</f>
        <v>0</v>
      </c>
      <c r="Y486" s="169">
        <f t="shared" si="23"/>
        <v>0</v>
      </c>
      <c r="Z486" s="169">
        <f>IF(K486='Do Not Use'!$M$5,1,0)</f>
        <v>0</v>
      </c>
    </row>
    <row r="487" spans="1:26" x14ac:dyDescent="0.25">
      <c r="A487" s="376"/>
      <c r="B487" s="377"/>
      <c r="C487" s="378"/>
      <c r="D487" s="434"/>
      <c r="E487" s="379"/>
      <c r="F487" s="377"/>
      <c r="G487" s="377"/>
      <c r="H487" s="377"/>
      <c r="I487" s="377"/>
      <c r="J487" s="377"/>
      <c r="K487" s="377"/>
      <c r="L487" s="377"/>
      <c r="M487" s="1" t="e">
        <f>INDEX('Child Enrollment'!$C$2:$C$173,MATCH('BIR Data Entry'!B488,'Child Enrollment'!$B$2:$B$173,0))</f>
        <v>#N/A</v>
      </c>
      <c r="N487" s="1" t="e">
        <f>INDEX('Child Enrollment'!$D$2:$D$173,MATCH('BIR Data Entry'!B487,'Child Enrollment'!$B$2:$B$173,0))</f>
        <v>#N/A</v>
      </c>
      <c r="O487" s="1" t="e">
        <f>INDEX('Child Enrollment'!$E$2:$E$173,MATCH('BIR Data Entry'!B487,'Child Enrollment'!$B$2:$B$173,0))</f>
        <v>#N/A</v>
      </c>
      <c r="P487" s="1" t="e">
        <f>INDEX('Child Enrollment'!$F$2:$F$173,MATCH('BIR Data Entry'!B487,'Child Enrollment'!$B$2:$B$173,0))</f>
        <v>#N/A</v>
      </c>
      <c r="Q487" s="1" t="e">
        <f>INDEX('Child Enrollment'!$G$2:$G$173,MATCH('BIR Data Entry'!B487,'Child Enrollment'!$B$2:$B$173,0))</f>
        <v>#N/A</v>
      </c>
      <c r="R487" s="1" t="e">
        <f>INDEX('Child Enrollment'!$H$2:$H$173,MATCH('BIR Data Entry'!B487,'Child Enrollment'!$B$2:$B$173,0))</f>
        <v>#N/A</v>
      </c>
      <c r="S487" s="343" t="str">
        <f t="shared" si="21"/>
        <v/>
      </c>
      <c r="T487" s="169">
        <f>IF(J487='Do Not Use'!$L$15,1,0)</f>
        <v>0</v>
      </c>
      <c r="U487" s="169">
        <f>IF(K487='Do Not Use'!$M$14,1,0)</f>
        <v>0</v>
      </c>
      <c r="V487" s="169">
        <f t="shared" si="22"/>
        <v>0</v>
      </c>
      <c r="W487" s="169">
        <f>IF(K487='Do Not Use'!$M$10,1,0)</f>
        <v>0</v>
      </c>
      <c r="X487" s="169">
        <f>IF(K487='Do Not Use'!$M$11,1,0)</f>
        <v>0</v>
      </c>
      <c r="Y487" s="169">
        <f t="shared" si="23"/>
        <v>0</v>
      </c>
      <c r="Z487" s="169">
        <f>IF(K487='Do Not Use'!$M$5,1,0)</f>
        <v>0</v>
      </c>
    </row>
    <row r="488" spans="1:26" x14ac:dyDescent="0.25">
      <c r="A488" s="376"/>
      <c r="B488" s="377"/>
      <c r="C488" s="378"/>
      <c r="D488" s="434"/>
      <c r="E488" s="379"/>
      <c r="F488" s="377"/>
      <c r="G488" s="377"/>
      <c r="H488" s="377"/>
      <c r="I488" s="377"/>
      <c r="J488" s="377"/>
      <c r="K488" s="377"/>
      <c r="L488" s="377"/>
      <c r="M488" s="1" t="e">
        <f>INDEX('Child Enrollment'!$C$2:$C$173,MATCH('BIR Data Entry'!B489,'Child Enrollment'!$B$2:$B$173,0))</f>
        <v>#N/A</v>
      </c>
      <c r="N488" s="1" t="e">
        <f>INDEX('Child Enrollment'!$D$2:$D$173,MATCH('BIR Data Entry'!B488,'Child Enrollment'!$B$2:$B$173,0))</f>
        <v>#N/A</v>
      </c>
      <c r="O488" s="1" t="e">
        <f>INDEX('Child Enrollment'!$E$2:$E$173,MATCH('BIR Data Entry'!B488,'Child Enrollment'!$B$2:$B$173,0))</f>
        <v>#N/A</v>
      </c>
      <c r="P488" s="1" t="e">
        <f>INDEX('Child Enrollment'!$F$2:$F$173,MATCH('BIR Data Entry'!B488,'Child Enrollment'!$B$2:$B$173,0))</f>
        <v>#N/A</v>
      </c>
      <c r="Q488" s="1" t="e">
        <f>INDEX('Child Enrollment'!$G$2:$G$173,MATCH('BIR Data Entry'!B488,'Child Enrollment'!$B$2:$B$173,0))</f>
        <v>#N/A</v>
      </c>
      <c r="R488" s="1" t="e">
        <f>INDEX('Child Enrollment'!$H$2:$H$173,MATCH('BIR Data Entry'!B488,'Child Enrollment'!$B$2:$B$173,0))</f>
        <v>#N/A</v>
      </c>
      <c r="S488" s="343" t="str">
        <f t="shared" si="21"/>
        <v/>
      </c>
      <c r="T488" s="169">
        <f>IF(J488='Do Not Use'!$L$15,1,0)</f>
        <v>0</v>
      </c>
      <c r="U488" s="169">
        <f>IF(K488='Do Not Use'!$M$14,1,0)</f>
        <v>0</v>
      </c>
      <c r="V488" s="169">
        <f t="shared" si="22"/>
        <v>0</v>
      </c>
      <c r="W488" s="169">
        <f>IF(K488='Do Not Use'!$M$10,1,0)</f>
        <v>0</v>
      </c>
      <c r="X488" s="169">
        <f>IF(K488='Do Not Use'!$M$11,1,0)</f>
        <v>0</v>
      </c>
      <c r="Y488" s="169">
        <f t="shared" si="23"/>
        <v>0</v>
      </c>
      <c r="Z488" s="169">
        <f>IF(K488='Do Not Use'!$M$5,1,0)</f>
        <v>0</v>
      </c>
    </row>
    <row r="489" spans="1:26" x14ac:dyDescent="0.25">
      <c r="A489" s="376"/>
      <c r="B489" s="377"/>
      <c r="C489" s="378"/>
      <c r="D489" s="434"/>
      <c r="E489" s="379"/>
      <c r="F489" s="377"/>
      <c r="G489" s="377"/>
      <c r="H489" s="377"/>
      <c r="I489" s="377"/>
      <c r="J489" s="377"/>
      <c r="K489" s="377"/>
      <c r="L489" s="377"/>
      <c r="M489" s="1" t="e">
        <f>INDEX('Child Enrollment'!$C$2:$C$173,MATCH('BIR Data Entry'!B490,'Child Enrollment'!$B$2:$B$173,0))</f>
        <v>#N/A</v>
      </c>
      <c r="N489" s="1" t="e">
        <f>INDEX('Child Enrollment'!$D$2:$D$173,MATCH('BIR Data Entry'!B489,'Child Enrollment'!$B$2:$B$173,0))</f>
        <v>#N/A</v>
      </c>
      <c r="O489" s="1" t="e">
        <f>INDEX('Child Enrollment'!$E$2:$E$173,MATCH('BIR Data Entry'!B489,'Child Enrollment'!$B$2:$B$173,0))</f>
        <v>#N/A</v>
      </c>
      <c r="P489" s="1" t="e">
        <f>INDEX('Child Enrollment'!$F$2:$F$173,MATCH('BIR Data Entry'!B489,'Child Enrollment'!$B$2:$B$173,0))</f>
        <v>#N/A</v>
      </c>
      <c r="Q489" s="1" t="e">
        <f>INDEX('Child Enrollment'!$G$2:$G$173,MATCH('BIR Data Entry'!B489,'Child Enrollment'!$B$2:$B$173,0))</f>
        <v>#N/A</v>
      </c>
      <c r="R489" s="1" t="e">
        <f>INDEX('Child Enrollment'!$H$2:$H$173,MATCH('BIR Data Entry'!B489,'Child Enrollment'!$B$2:$B$173,0))</f>
        <v>#N/A</v>
      </c>
      <c r="S489" s="343" t="str">
        <f t="shared" si="21"/>
        <v/>
      </c>
      <c r="T489" s="169">
        <f>IF(J489='Do Not Use'!$L$15,1,0)</f>
        <v>0</v>
      </c>
      <c r="U489" s="169">
        <f>IF(K489='Do Not Use'!$M$14,1,0)</f>
        <v>0</v>
      </c>
      <c r="V489" s="169">
        <f t="shared" si="22"/>
        <v>0</v>
      </c>
      <c r="W489" s="169">
        <f>IF(K489='Do Not Use'!$M$10,1,0)</f>
        <v>0</v>
      </c>
      <c r="X489" s="169">
        <f>IF(K489='Do Not Use'!$M$11,1,0)</f>
        <v>0</v>
      </c>
      <c r="Y489" s="169">
        <f t="shared" si="23"/>
        <v>0</v>
      </c>
      <c r="Z489" s="169">
        <f>IF(K489='Do Not Use'!$M$5,1,0)</f>
        <v>0</v>
      </c>
    </row>
    <row r="490" spans="1:26" x14ac:dyDescent="0.25">
      <c r="A490" s="376"/>
      <c r="B490" s="377"/>
      <c r="C490" s="378"/>
      <c r="D490" s="434"/>
      <c r="E490" s="379"/>
      <c r="F490" s="377"/>
      <c r="G490" s="377"/>
      <c r="H490" s="377"/>
      <c r="I490" s="377"/>
      <c r="J490" s="377"/>
      <c r="K490" s="377"/>
      <c r="L490" s="377"/>
      <c r="M490" s="1" t="e">
        <f>INDEX('Child Enrollment'!$C$2:$C$173,MATCH('BIR Data Entry'!B491,'Child Enrollment'!$B$2:$B$173,0))</f>
        <v>#N/A</v>
      </c>
      <c r="N490" s="1" t="e">
        <f>INDEX('Child Enrollment'!$D$2:$D$173,MATCH('BIR Data Entry'!B490,'Child Enrollment'!$B$2:$B$173,0))</f>
        <v>#N/A</v>
      </c>
      <c r="O490" s="1" t="e">
        <f>INDEX('Child Enrollment'!$E$2:$E$173,MATCH('BIR Data Entry'!B490,'Child Enrollment'!$B$2:$B$173,0))</f>
        <v>#N/A</v>
      </c>
      <c r="P490" s="1" t="e">
        <f>INDEX('Child Enrollment'!$F$2:$F$173,MATCH('BIR Data Entry'!B490,'Child Enrollment'!$B$2:$B$173,0))</f>
        <v>#N/A</v>
      </c>
      <c r="Q490" s="1" t="e">
        <f>INDEX('Child Enrollment'!$G$2:$G$173,MATCH('BIR Data Entry'!B490,'Child Enrollment'!$B$2:$B$173,0))</f>
        <v>#N/A</v>
      </c>
      <c r="R490" s="1" t="e">
        <f>INDEX('Child Enrollment'!$H$2:$H$173,MATCH('BIR Data Entry'!B490,'Child Enrollment'!$B$2:$B$173,0))</f>
        <v>#N/A</v>
      </c>
      <c r="S490" s="343" t="str">
        <f t="shared" si="21"/>
        <v/>
      </c>
      <c r="T490" s="169">
        <f>IF(J490='Do Not Use'!$L$15,1,0)</f>
        <v>0</v>
      </c>
      <c r="U490" s="169">
        <f>IF(K490='Do Not Use'!$M$14,1,0)</f>
        <v>0</v>
      </c>
      <c r="V490" s="169">
        <f t="shared" si="22"/>
        <v>0</v>
      </c>
      <c r="W490" s="169">
        <f>IF(K490='Do Not Use'!$M$10,1,0)</f>
        <v>0</v>
      </c>
      <c r="X490" s="169">
        <f>IF(K490='Do Not Use'!$M$11,1,0)</f>
        <v>0</v>
      </c>
      <c r="Y490" s="169">
        <f t="shared" si="23"/>
        <v>0</v>
      </c>
      <c r="Z490" s="169">
        <f>IF(K490='Do Not Use'!$M$5,1,0)</f>
        <v>0</v>
      </c>
    </row>
    <row r="491" spans="1:26" x14ac:dyDescent="0.25">
      <c r="A491" s="376"/>
      <c r="B491" s="377"/>
      <c r="C491" s="378"/>
      <c r="D491" s="434"/>
      <c r="E491" s="379"/>
      <c r="F491" s="377"/>
      <c r="G491" s="377"/>
      <c r="H491" s="377"/>
      <c r="I491" s="377"/>
      <c r="J491" s="377"/>
      <c r="K491" s="377"/>
      <c r="L491" s="377"/>
      <c r="M491" s="1" t="e">
        <f>INDEX('Child Enrollment'!$C$2:$C$173,MATCH('BIR Data Entry'!B492,'Child Enrollment'!$B$2:$B$173,0))</f>
        <v>#N/A</v>
      </c>
      <c r="N491" s="1" t="e">
        <f>INDEX('Child Enrollment'!$D$2:$D$173,MATCH('BIR Data Entry'!B491,'Child Enrollment'!$B$2:$B$173,0))</f>
        <v>#N/A</v>
      </c>
      <c r="O491" s="1" t="e">
        <f>INDEX('Child Enrollment'!$E$2:$E$173,MATCH('BIR Data Entry'!B491,'Child Enrollment'!$B$2:$B$173,0))</f>
        <v>#N/A</v>
      </c>
      <c r="P491" s="1" t="e">
        <f>INDEX('Child Enrollment'!$F$2:$F$173,MATCH('BIR Data Entry'!B491,'Child Enrollment'!$B$2:$B$173,0))</f>
        <v>#N/A</v>
      </c>
      <c r="Q491" s="1" t="e">
        <f>INDEX('Child Enrollment'!$G$2:$G$173,MATCH('BIR Data Entry'!B491,'Child Enrollment'!$B$2:$B$173,0))</f>
        <v>#N/A</v>
      </c>
      <c r="R491" s="1" t="e">
        <f>INDEX('Child Enrollment'!$H$2:$H$173,MATCH('BIR Data Entry'!B491,'Child Enrollment'!$B$2:$B$173,0))</f>
        <v>#N/A</v>
      </c>
      <c r="S491" s="343" t="str">
        <f t="shared" si="21"/>
        <v/>
      </c>
      <c r="T491" s="169">
        <f>IF(J491='Do Not Use'!$L$15,1,0)</f>
        <v>0</v>
      </c>
      <c r="U491" s="169">
        <f>IF(K491='Do Not Use'!$M$14,1,0)</f>
        <v>0</v>
      </c>
      <c r="V491" s="169">
        <f t="shared" si="22"/>
        <v>0</v>
      </c>
      <c r="W491" s="169">
        <f>IF(K491='Do Not Use'!$M$10,1,0)</f>
        <v>0</v>
      </c>
      <c r="X491" s="169">
        <f>IF(K491='Do Not Use'!$M$11,1,0)</f>
        <v>0</v>
      </c>
      <c r="Y491" s="169">
        <f t="shared" si="23"/>
        <v>0</v>
      </c>
      <c r="Z491" s="169">
        <f>IF(K491='Do Not Use'!$M$5,1,0)</f>
        <v>0</v>
      </c>
    </row>
    <row r="492" spans="1:26" x14ac:dyDescent="0.25">
      <c r="A492" s="376"/>
      <c r="B492" s="377"/>
      <c r="C492" s="378"/>
      <c r="D492" s="434"/>
      <c r="E492" s="379"/>
      <c r="F492" s="377"/>
      <c r="G492" s="377"/>
      <c r="H492" s="377"/>
      <c r="I492" s="377"/>
      <c r="J492" s="377"/>
      <c r="K492" s="377"/>
      <c r="L492" s="377"/>
      <c r="M492" s="1" t="e">
        <f>INDEX('Child Enrollment'!$C$2:$C$173,MATCH('BIR Data Entry'!B493,'Child Enrollment'!$B$2:$B$173,0))</f>
        <v>#N/A</v>
      </c>
      <c r="N492" s="1" t="e">
        <f>INDEX('Child Enrollment'!$D$2:$D$173,MATCH('BIR Data Entry'!B492,'Child Enrollment'!$B$2:$B$173,0))</f>
        <v>#N/A</v>
      </c>
      <c r="O492" s="1" t="e">
        <f>INDEX('Child Enrollment'!$E$2:$E$173,MATCH('BIR Data Entry'!B492,'Child Enrollment'!$B$2:$B$173,0))</f>
        <v>#N/A</v>
      </c>
      <c r="P492" s="1" t="e">
        <f>INDEX('Child Enrollment'!$F$2:$F$173,MATCH('BIR Data Entry'!B492,'Child Enrollment'!$B$2:$B$173,0))</f>
        <v>#N/A</v>
      </c>
      <c r="Q492" s="1" t="e">
        <f>INDEX('Child Enrollment'!$G$2:$G$173,MATCH('BIR Data Entry'!B492,'Child Enrollment'!$B$2:$B$173,0))</f>
        <v>#N/A</v>
      </c>
      <c r="R492" s="1" t="e">
        <f>INDEX('Child Enrollment'!$H$2:$H$173,MATCH('BIR Data Entry'!B492,'Child Enrollment'!$B$2:$B$173,0))</f>
        <v>#N/A</v>
      </c>
      <c r="S492" s="343" t="str">
        <f t="shared" si="21"/>
        <v/>
      </c>
      <c r="T492" s="169">
        <f>IF(J492='Do Not Use'!$L$15,1,0)</f>
        <v>0</v>
      </c>
      <c r="U492" s="169">
        <f>IF(K492='Do Not Use'!$M$14,1,0)</f>
        <v>0</v>
      </c>
      <c r="V492" s="169">
        <f t="shared" si="22"/>
        <v>0</v>
      </c>
      <c r="W492" s="169">
        <f>IF(K492='Do Not Use'!$M$10,1,0)</f>
        <v>0</v>
      </c>
      <c r="X492" s="169">
        <f>IF(K492='Do Not Use'!$M$11,1,0)</f>
        <v>0</v>
      </c>
      <c r="Y492" s="169">
        <f t="shared" si="23"/>
        <v>0</v>
      </c>
      <c r="Z492" s="169">
        <f>IF(K492='Do Not Use'!$M$5,1,0)</f>
        <v>0</v>
      </c>
    </row>
    <row r="493" spans="1:26" x14ac:dyDescent="0.25">
      <c r="A493" s="376"/>
      <c r="B493" s="377"/>
      <c r="C493" s="378"/>
      <c r="D493" s="434"/>
      <c r="E493" s="379"/>
      <c r="F493" s="377"/>
      <c r="G493" s="377"/>
      <c r="H493" s="377"/>
      <c r="I493" s="377"/>
      <c r="J493" s="377"/>
      <c r="K493" s="377"/>
      <c r="L493" s="377"/>
      <c r="M493" s="1" t="e">
        <f>INDEX('Child Enrollment'!$C$2:$C$173,MATCH('BIR Data Entry'!B494,'Child Enrollment'!$B$2:$B$173,0))</f>
        <v>#N/A</v>
      </c>
      <c r="N493" s="1" t="e">
        <f>INDEX('Child Enrollment'!$D$2:$D$173,MATCH('BIR Data Entry'!B493,'Child Enrollment'!$B$2:$B$173,0))</f>
        <v>#N/A</v>
      </c>
      <c r="O493" s="1" t="e">
        <f>INDEX('Child Enrollment'!$E$2:$E$173,MATCH('BIR Data Entry'!B493,'Child Enrollment'!$B$2:$B$173,0))</f>
        <v>#N/A</v>
      </c>
      <c r="P493" s="1" t="e">
        <f>INDEX('Child Enrollment'!$F$2:$F$173,MATCH('BIR Data Entry'!B493,'Child Enrollment'!$B$2:$B$173,0))</f>
        <v>#N/A</v>
      </c>
      <c r="Q493" s="1" t="e">
        <f>INDEX('Child Enrollment'!$G$2:$G$173,MATCH('BIR Data Entry'!B493,'Child Enrollment'!$B$2:$B$173,0))</f>
        <v>#N/A</v>
      </c>
      <c r="R493" s="1" t="e">
        <f>INDEX('Child Enrollment'!$H$2:$H$173,MATCH('BIR Data Entry'!B493,'Child Enrollment'!$B$2:$B$173,0))</f>
        <v>#N/A</v>
      </c>
      <c r="S493" s="343" t="str">
        <f t="shared" si="21"/>
        <v/>
      </c>
      <c r="T493" s="169">
        <f>IF(J493='Do Not Use'!$L$15,1,0)</f>
        <v>0</v>
      </c>
      <c r="U493" s="169">
        <f>IF(K493='Do Not Use'!$M$14,1,0)</f>
        <v>0</v>
      </c>
      <c r="V493" s="169">
        <f t="shared" si="22"/>
        <v>0</v>
      </c>
      <c r="W493" s="169">
        <f>IF(K493='Do Not Use'!$M$10,1,0)</f>
        <v>0</v>
      </c>
      <c r="X493" s="169">
        <f>IF(K493='Do Not Use'!$M$11,1,0)</f>
        <v>0</v>
      </c>
      <c r="Y493" s="169">
        <f t="shared" si="23"/>
        <v>0</v>
      </c>
      <c r="Z493" s="169">
        <f>IF(K493='Do Not Use'!$M$5,1,0)</f>
        <v>0</v>
      </c>
    </row>
    <row r="494" spans="1:26" x14ac:dyDescent="0.25">
      <c r="A494" s="376"/>
      <c r="B494" s="377"/>
      <c r="C494" s="378"/>
      <c r="D494" s="434"/>
      <c r="E494" s="379"/>
      <c r="F494" s="377"/>
      <c r="G494" s="377"/>
      <c r="H494" s="377"/>
      <c r="I494" s="377"/>
      <c r="J494" s="377"/>
      <c r="K494" s="377"/>
      <c r="L494" s="377"/>
      <c r="M494" s="1" t="e">
        <f>INDEX('Child Enrollment'!$C$2:$C$173,MATCH('BIR Data Entry'!B495,'Child Enrollment'!$B$2:$B$173,0))</f>
        <v>#N/A</v>
      </c>
      <c r="N494" s="1" t="e">
        <f>INDEX('Child Enrollment'!$D$2:$D$173,MATCH('BIR Data Entry'!B494,'Child Enrollment'!$B$2:$B$173,0))</f>
        <v>#N/A</v>
      </c>
      <c r="O494" s="1" t="e">
        <f>INDEX('Child Enrollment'!$E$2:$E$173,MATCH('BIR Data Entry'!B494,'Child Enrollment'!$B$2:$B$173,0))</f>
        <v>#N/A</v>
      </c>
      <c r="P494" s="1" t="e">
        <f>INDEX('Child Enrollment'!$F$2:$F$173,MATCH('BIR Data Entry'!B494,'Child Enrollment'!$B$2:$B$173,0))</f>
        <v>#N/A</v>
      </c>
      <c r="Q494" s="1" t="e">
        <f>INDEX('Child Enrollment'!$G$2:$G$173,MATCH('BIR Data Entry'!B494,'Child Enrollment'!$B$2:$B$173,0))</f>
        <v>#N/A</v>
      </c>
      <c r="R494" s="1" t="e">
        <f>INDEX('Child Enrollment'!$H$2:$H$173,MATCH('BIR Data Entry'!B494,'Child Enrollment'!$B$2:$B$173,0))</f>
        <v>#N/A</v>
      </c>
      <c r="S494" s="343" t="str">
        <f t="shared" si="21"/>
        <v/>
      </c>
      <c r="T494" s="169">
        <f>IF(J494='Do Not Use'!$L$15,1,0)</f>
        <v>0</v>
      </c>
      <c r="U494" s="169">
        <f>IF(K494='Do Not Use'!$M$14,1,0)</f>
        <v>0</v>
      </c>
      <c r="V494" s="169">
        <f t="shared" si="22"/>
        <v>0</v>
      </c>
      <c r="W494" s="169">
        <f>IF(K494='Do Not Use'!$M$10,1,0)</f>
        <v>0</v>
      </c>
      <c r="X494" s="169">
        <f>IF(K494='Do Not Use'!$M$11,1,0)</f>
        <v>0</v>
      </c>
      <c r="Y494" s="169">
        <f t="shared" si="23"/>
        <v>0</v>
      </c>
      <c r="Z494" s="169">
        <f>IF(K494='Do Not Use'!$M$5,1,0)</f>
        <v>0</v>
      </c>
    </row>
    <row r="495" spans="1:26" x14ac:dyDescent="0.25">
      <c r="A495" s="376"/>
      <c r="B495" s="377"/>
      <c r="C495" s="378"/>
      <c r="D495" s="434"/>
      <c r="E495" s="379"/>
      <c r="F495" s="377"/>
      <c r="G495" s="377"/>
      <c r="H495" s="377"/>
      <c r="I495" s="377"/>
      <c r="J495" s="377"/>
      <c r="K495" s="377"/>
      <c r="L495" s="377"/>
      <c r="M495" s="1" t="e">
        <f>INDEX('Child Enrollment'!$C$2:$C$173,MATCH('BIR Data Entry'!B496,'Child Enrollment'!$B$2:$B$173,0))</f>
        <v>#N/A</v>
      </c>
      <c r="N495" s="1" t="e">
        <f>INDEX('Child Enrollment'!$D$2:$D$173,MATCH('BIR Data Entry'!B495,'Child Enrollment'!$B$2:$B$173,0))</f>
        <v>#N/A</v>
      </c>
      <c r="O495" s="1" t="e">
        <f>INDEX('Child Enrollment'!$E$2:$E$173,MATCH('BIR Data Entry'!B495,'Child Enrollment'!$B$2:$B$173,0))</f>
        <v>#N/A</v>
      </c>
      <c r="P495" s="1" t="e">
        <f>INDEX('Child Enrollment'!$F$2:$F$173,MATCH('BIR Data Entry'!B495,'Child Enrollment'!$B$2:$B$173,0))</f>
        <v>#N/A</v>
      </c>
      <c r="Q495" s="1" t="e">
        <f>INDEX('Child Enrollment'!$G$2:$G$173,MATCH('BIR Data Entry'!B495,'Child Enrollment'!$B$2:$B$173,0))</f>
        <v>#N/A</v>
      </c>
      <c r="R495" s="1" t="e">
        <f>INDEX('Child Enrollment'!$H$2:$H$173,MATCH('BIR Data Entry'!B495,'Child Enrollment'!$B$2:$B$173,0))</f>
        <v>#N/A</v>
      </c>
      <c r="S495" s="343" t="str">
        <f t="shared" si="21"/>
        <v/>
      </c>
      <c r="T495" s="169">
        <f>IF(J495='Do Not Use'!$L$15,1,0)</f>
        <v>0</v>
      </c>
      <c r="U495" s="169">
        <f>IF(K495='Do Not Use'!$M$14,1,0)</f>
        <v>0</v>
      </c>
      <c r="V495" s="169">
        <f t="shared" si="22"/>
        <v>0</v>
      </c>
      <c r="W495" s="169">
        <f>IF(K495='Do Not Use'!$M$10,1,0)</f>
        <v>0</v>
      </c>
      <c r="X495" s="169">
        <f>IF(K495='Do Not Use'!$M$11,1,0)</f>
        <v>0</v>
      </c>
      <c r="Y495" s="169">
        <f t="shared" si="23"/>
        <v>0</v>
      </c>
      <c r="Z495" s="169">
        <f>IF(K495='Do Not Use'!$M$5,1,0)</f>
        <v>0</v>
      </c>
    </row>
    <row r="496" spans="1:26" x14ac:dyDescent="0.25">
      <c r="A496" s="376"/>
      <c r="B496" s="377"/>
      <c r="C496" s="378"/>
      <c r="D496" s="434"/>
      <c r="E496" s="379"/>
      <c r="F496" s="377"/>
      <c r="G496" s="377"/>
      <c r="H496" s="377"/>
      <c r="I496" s="377"/>
      <c r="J496" s="377"/>
      <c r="K496" s="377"/>
      <c r="L496" s="377"/>
      <c r="M496" s="1" t="e">
        <f>INDEX('Child Enrollment'!$C$2:$C$173,MATCH('BIR Data Entry'!B497,'Child Enrollment'!$B$2:$B$173,0))</f>
        <v>#N/A</v>
      </c>
      <c r="N496" s="1" t="e">
        <f>INDEX('Child Enrollment'!$D$2:$D$173,MATCH('BIR Data Entry'!B496,'Child Enrollment'!$B$2:$B$173,0))</f>
        <v>#N/A</v>
      </c>
      <c r="O496" s="1" t="e">
        <f>INDEX('Child Enrollment'!$E$2:$E$173,MATCH('BIR Data Entry'!B496,'Child Enrollment'!$B$2:$B$173,0))</f>
        <v>#N/A</v>
      </c>
      <c r="P496" s="1" t="e">
        <f>INDEX('Child Enrollment'!$F$2:$F$173,MATCH('BIR Data Entry'!B496,'Child Enrollment'!$B$2:$B$173,0))</f>
        <v>#N/A</v>
      </c>
      <c r="Q496" s="1" t="e">
        <f>INDEX('Child Enrollment'!$G$2:$G$173,MATCH('BIR Data Entry'!B496,'Child Enrollment'!$B$2:$B$173,0))</f>
        <v>#N/A</v>
      </c>
      <c r="R496" s="1" t="e">
        <f>INDEX('Child Enrollment'!$H$2:$H$173,MATCH('BIR Data Entry'!B496,'Child Enrollment'!$B$2:$B$173,0))</f>
        <v>#N/A</v>
      </c>
      <c r="S496" s="343" t="str">
        <f t="shared" si="21"/>
        <v/>
      </c>
      <c r="T496" s="169">
        <f>IF(J496='Do Not Use'!$L$15,1,0)</f>
        <v>0</v>
      </c>
      <c r="U496" s="169">
        <f>IF(K496='Do Not Use'!$M$14,1,0)</f>
        <v>0</v>
      </c>
      <c r="V496" s="169">
        <f t="shared" si="22"/>
        <v>0</v>
      </c>
      <c r="W496" s="169">
        <f>IF(K496='Do Not Use'!$M$10,1,0)</f>
        <v>0</v>
      </c>
      <c r="X496" s="169">
        <f>IF(K496='Do Not Use'!$M$11,1,0)</f>
        <v>0</v>
      </c>
      <c r="Y496" s="169">
        <f t="shared" si="23"/>
        <v>0</v>
      </c>
      <c r="Z496" s="169">
        <f>IF(K496='Do Not Use'!$M$5,1,0)</f>
        <v>0</v>
      </c>
    </row>
    <row r="497" spans="1:26" x14ac:dyDescent="0.25">
      <c r="A497" s="376"/>
      <c r="B497" s="377"/>
      <c r="C497" s="378"/>
      <c r="D497" s="434"/>
      <c r="E497" s="379"/>
      <c r="F497" s="377"/>
      <c r="G497" s="377"/>
      <c r="H497" s="377"/>
      <c r="I497" s="377"/>
      <c r="J497" s="377"/>
      <c r="K497" s="377"/>
      <c r="L497" s="377"/>
      <c r="M497" s="1" t="e">
        <f>INDEX('Child Enrollment'!$C$2:$C$173,MATCH('BIR Data Entry'!B498,'Child Enrollment'!$B$2:$B$173,0))</f>
        <v>#N/A</v>
      </c>
      <c r="N497" s="1" t="e">
        <f>INDEX('Child Enrollment'!$D$2:$D$173,MATCH('BIR Data Entry'!B497,'Child Enrollment'!$B$2:$B$173,0))</f>
        <v>#N/A</v>
      </c>
      <c r="O497" s="1" t="e">
        <f>INDEX('Child Enrollment'!$E$2:$E$173,MATCH('BIR Data Entry'!B497,'Child Enrollment'!$B$2:$B$173,0))</f>
        <v>#N/A</v>
      </c>
      <c r="P497" s="1" t="e">
        <f>INDEX('Child Enrollment'!$F$2:$F$173,MATCH('BIR Data Entry'!B497,'Child Enrollment'!$B$2:$B$173,0))</f>
        <v>#N/A</v>
      </c>
      <c r="Q497" s="1" t="e">
        <f>INDEX('Child Enrollment'!$G$2:$G$173,MATCH('BIR Data Entry'!B497,'Child Enrollment'!$B$2:$B$173,0))</f>
        <v>#N/A</v>
      </c>
      <c r="R497" s="1" t="e">
        <f>INDEX('Child Enrollment'!$H$2:$H$173,MATCH('BIR Data Entry'!B497,'Child Enrollment'!$B$2:$B$173,0))</f>
        <v>#N/A</v>
      </c>
      <c r="S497" s="343" t="str">
        <f t="shared" si="21"/>
        <v/>
      </c>
      <c r="T497" s="169">
        <f>IF(J497='Do Not Use'!$L$15,1,0)</f>
        <v>0</v>
      </c>
      <c r="U497" s="169">
        <f>IF(K497='Do Not Use'!$M$14,1,0)</f>
        <v>0</v>
      </c>
      <c r="V497" s="169">
        <f t="shared" si="22"/>
        <v>0</v>
      </c>
      <c r="W497" s="169">
        <f>IF(K497='Do Not Use'!$M$10,1,0)</f>
        <v>0</v>
      </c>
      <c r="X497" s="169">
        <f>IF(K497='Do Not Use'!$M$11,1,0)</f>
        <v>0</v>
      </c>
      <c r="Y497" s="169">
        <f t="shared" si="23"/>
        <v>0</v>
      </c>
      <c r="Z497" s="169">
        <f>IF(K497='Do Not Use'!$M$5,1,0)</f>
        <v>0</v>
      </c>
    </row>
    <row r="498" spans="1:26" x14ac:dyDescent="0.25">
      <c r="A498" s="376"/>
      <c r="B498" s="377"/>
      <c r="C498" s="378"/>
      <c r="D498" s="434"/>
      <c r="E498" s="379"/>
      <c r="F498" s="377"/>
      <c r="G498" s="377"/>
      <c r="H498" s="377"/>
      <c r="I498" s="377"/>
      <c r="J498" s="377"/>
      <c r="K498" s="377"/>
      <c r="L498" s="377"/>
      <c r="M498" s="1" t="e">
        <f>INDEX('Child Enrollment'!$C$2:$C$173,MATCH('BIR Data Entry'!B499,'Child Enrollment'!$B$2:$B$173,0))</f>
        <v>#N/A</v>
      </c>
      <c r="N498" s="1" t="e">
        <f>INDEX('Child Enrollment'!$D$2:$D$173,MATCH('BIR Data Entry'!B498,'Child Enrollment'!$B$2:$B$173,0))</f>
        <v>#N/A</v>
      </c>
      <c r="O498" s="1" t="e">
        <f>INDEX('Child Enrollment'!$E$2:$E$173,MATCH('BIR Data Entry'!B498,'Child Enrollment'!$B$2:$B$173,0))</f>
        <v>#N/A</v>
      </c>
      <c r="P498" s="1" t="e">
        <f>INDEX('Child Enrollment'!$F$2:$F$173,MATCH('BIR Data Entry'!B498,'Child Enrollment'!$B$2:$B$173,0))</f>
        <v>#N/A</v>
      </c>
      <c r="Q498" s="1" t="e">
        <f>INDEX('Child Enrollment'!$G$2:$G$173,MATCH('BIR Data Entry'!B498,'Child Enrollment'!$B$2:$B$173,0))</f>
        <v>#N/A</v>
      </c>
      <c r="R498" s="1" t="e">
        <f>INDEX('Child Enrollment'!$H$2:$H$173,MATCH('BIR Data Entry'!B498,'Child Enrollment'!$B$2:$B$173,0))</f>
        <v>#N/A</v>
      </c>
      <c r="S498" s="343" t="str">
        <f t="shared" si="21"/>
        <v/>
      </c>
      <c r="T498" s="169">
        <f>IF(J498='Do Not Use'!$L$15,1,0)</f>
        <v>0</v>
      </c>
      <c r="U498" s="169">
        <f>IF(K498='Do Not Use'!$M$14,1,0)</f>
        <v>0</v>
      </c>
      <c r="V498" s="169">
        <f t="shared" si="22"/>
        <v>0</v>
      </c>
      <c r="W498" s="169">
        <f>IF(K498='Do Not Use'!$M$10,1,0)</f>
        <v>0</v>
      </c>
      <c r="X498" s="169">
        <f>IF(K498='Do Not Use'!$M$11,1,0)</f>
        <v>0</v>
      </c>
      <c r="Y498" s="169">
        <f t="shared" si="23"/>
        <v>0</v>
      </c>
      <c r="Z498" s="169">
        <f>IF(K498='Do Not Use'!$M$5,1,0)</f>
        <v>0</v>
      </c>
    </row>
    <row r="499" spans="1:26" x14ac:dyDescent="0.25">
      <c r="A499" s="376"/>
      <c r="B499" s="377"/>
      <c r="C499" s="378"/>
      <c r="D499" s="434"/>
      <c r="E499" s="379"/>
      <c r="F499" s="377"/>
      <c r="G499" s="377"/>
      <c r="H499" s="377"/>
      <c r="I499" s="377"/>
      <c r="J499" s="377"/>
      <c r="K499" s="377"/>
      <c r="L499" s="377"/>
      <c r="M499" s="1" t="e">
        <f>INDEX('Child Enrollment'!$C$2:$C$173,MATCH('BIR Data Entry'!B500,'Child Enrollment'!$B$2:$B$173,0))</f>
        <v>#N/A</v>
      </c>
      <c r="N499" s="1" t="e">
        <f>INDEX('Child Enrollment'!$D$2:$D$173,MATCH('BIR Data Entry'!B499,'Child Enrollment'!$B$2:$B$173,0))</f>
        <v>#N/A</v>
      </c>
      <c r="O499" s="1" t="e">
        <f>INDEX('Child Enrollment'!$E$2:$E$173,MATCH('BIR Data Entry'!B499,'Child Enrollment'!$B$2:$B$173,0))</f>
        <v>#N/A</v>
      </c>
      <c r="P499" s="1" t="e">
        <f>INDEX('Child Enrollment'!$F$2:$F$173,MATCH('BIR Data Entry'!B499,'Child Enrollment'!$B$2:$B$173,0))</f>
        <v>#N/A</v>
      </c>
      <c r="Q499" s="1" t="e">
        <f>INDEX('Child Enrollment'!$G$2:$G$173,MATCH('BIR Data Entry'!B499,'Child Enrollment'!$B$2:$B$173,0))</f>
        <v>#N/A</v>
      </c>
      <c r="R499" s="1" t="e">
        <f>INDEX('Child Enrollment'!$H$2:$H$173,MATCH('BIR Data Entry'!B499,'Child Enrollment'!$B$2:$B$173,0))</f>
        <v>#N/A</v>
      </c>
      <c r="S499" s="343" t="str">
        <f t="shared" si="21"/>
        <v/>
      </c>
      <c r="T499" s="169">
        <f>IF(J499='Do Not Use'!$L$15,1,0)</f>
        <v>0</v>
      </c>
      <c r="U499" s="169">
        <f>IF(K499='Do Not Use'!$M$14,1,0)</f>
        <v>0</v>
      </c>
      <c r="V499" s="169">
        <f t="shared" si="22"/>
        <v>0</v>
      </c>
      <c r="W499" s="169">
        <f>IF(K499='Do Not Use'!$M$10,1,0)</f>
        <v>0</v>
      </c>
      <c r="X499" s="169">
        <f>IF(K499='Do Not Use'!$M$11,1,0)</f>
        <v>0</v>
      </c>
      <c r="Y499" s="169">
        <f t="shared" si="23"/>
        <v>0</v>
      </c>
      <c r="Z499" s="169">
        <f>IF(K499='Do Not Use'!$M$5,1,0)</f>
        <v>0</v>
      </c>
    </row>
    <row r="500" spans="1:26" x14ac:dyDescent="0.25">
      <c r="A500" s="376"/>
      <c r="B500" s="377"/>
      <c r="C500" s="378"/>
      <c r="D500" s="434"/>
      <c r="E500" s="379"/>
      <c r="F500" s="377"/>
      <c r="G500" s="377"/>
      <c r="H500" s="377"/>
      <c r="I500" s="377"/>
      <c r="J500" s="377"/>
      <c r="K500" s="377"/>
      <c r="L500" s="377"/>
      <c r="M500" s="1" t="e">
        <f>INDEX('Child Enrollment'!$C$2:$C$173,MATCH('BIR Data Entry'!B501,'Child Enrollment'!$B$2:$B$173,0))</f>
        <v>#N/A</v>
      </c>
      <c r="N500" s="1" t="e">
        <f>INDEX('Child Enrollment'!$D$2:$D$173,MATCH('BIR Data Entry'!B500,'Child Enrollment'!$B$2:$B$173,0))</f>
        <v>#N/A</v>
      </c>
      <c r="O500" s="1" t="e">
        <f>INDEX('Child Enrollment'!$E$2:$E$173,MATCH('BIR Data Entry'!B500,'Child Enrollment'!$B$2:$B$173,0))</f>
        <v>#N/A</v>
      </c>
      <c r="P500" s="1" t="e">
        <f>INDEX('Child Enrollment'!$F$2:$F$173,MATCH('BIR Data Entry'!B500,'Child Enrollment'!$B$2:$B$173,0))</f>
        <v>#N/A</v>
      </c>
      <c r="Q500" s="1" t="e">
        <f>INDEX('Child Enrollment'!$G$2:$G$173,MATCH('BIR Data Entry'!B500,'Child Enrollment'!$B$2:$B$173,0))</f>
        <v>#N/A</v>
      </c>
      <c r="R500" s="1" t="e">
        <f>INDEX('Child Enrollment'!$H$2:$H$173,MATCH('BIR Data Entry'!B500,'Child Enrollment'!$B$2:$B$173,0))</f>
        <v>#N/A</v>
      </c>
      <c r="S500" s="343" t="str">
        <f t="shared" si="21"/>
        <v/>
      </c>
      <c r="T500" s="169">
        <f>IF(J500='Do Not Use'!$L$15,1,0)</f>
        <v>0</v>
      </c>
      <c r="U500" s="169">
        <f>IF(K500='Do Not Use'!$M$14,1,0)</f>
        <v>0</v>
      </c>
      <c r="V500" s="169">
        <f t="shared" si="22"/>
        <v>0</v>
      </c>
      <c r="W500" s="169">
        <f>IF(K500='Do Not Use'!$M$10,1,0)</f>
        <v>0</v>
      </c>
      <c r="X500" s="169">
        <f>IF(K500='Do Not Use'!$M$11,1,0)</f>
        <v>0</v>
      </c>
      <c r="Y500" s="169">
        <f t="shared" si="23"/>
        <v>0</v>
      </c>
      <c r="Z500" s="169">
        <f>IF(K500='Do Not Use'!$M$5,1,0)</f>
        <v>0</v>
      </c>
    </row>
    <row r="501" spans="1:26" ht="15.75" customHeight="1" x14ac:dyDescent="0.25">
      <c r="A501" s="376"/>
      <c r="B501" s="377"/>
      <c r="C501" s="378"/>
      <c r="D501" s="434"/>
      <c r="E501" s="379"/>
      <c r="F501" s="377"/>
      <c r="G501" s="377"/>
      <c r="H501" s="377"/>
      <c r="I501" s="377"/>
      <c r="J501" s="377"/>
      <c r="K501" s="377"/>
      <c r="L501" s="377"/>
      <c r="M501" s="1" t="e">
        <f>INDEX('Child Enrollment'!$C$2:$C$173,MATCH('BIR Data Entry'!B502,'Child Enrollment'!$B$2:$B$173,0))</f>
        <v>#N/A</v>
      </c>
      <c r="N501" s="1" t="e">
        <f>INDEX('Child Enrollment'!$D$2:$D$173,MATCH('BIR Data Entry'!B501,'Child Enrollment'!$B$2:$B$173,0))</f>
        <v>#N/A</v>
      </c>
      <c r="O501" s="1" t="e">
        <f>INDEX('Child Enrollment'!$E$2:$E$173,MATCH('BIR Data Entry'!B501,'Child Enrollment'!$B$2:$B$173,0))</f>
        <v>#N/A</v>
      </c>
      <c r="P501" s="1" t="e">
        <f>INDEX('Child Enrollment'!$F$2:$F$173,MATCH('BIR Data Entry'!B501,'Child Enrollment'!$B$2:$B$173,0))</f>
        <v>#N/A</v>
      </c>
      <c r="Q501" s="1" t="e">
        <f>INDEX('Child Enrollment'!$G$2:$G$173,MATCH('BIR Data Entry'!B501,'Child Enrollment'!$B$2:$B$173,0))</f>
        <v>#N/A</v>
      </c>
      <c r="R501" s="1" t="e">
        <f>INDEX('Child Enrollment'!$H$2:$H$173,MATCH('BIR Data Entry'!B501,'Child Enrollment'!$B$2:$B$173,0))</f>
        <v>#N/A</v>
      </c>
      <c r="S501" s="343" t="str">
        <f t="shared" si="21"/>
        <v/>
      </c>
      <c r="T501" s="169">
        <f>IF(J501='Do Not Use'!$L$15,1,0)</f>
        <v>0</v>
      </c>
      <c r="U501" s="169">
        <f>IF(K501='Do Not Use'!$M$14,1,0)</f>
        <v>0</v>
      </c>
      <c r="V501" s="169">
        <f t="shared" si="22"/>
        <v>0</v>
      </c>
      <c r="W501" s="169">
        <f>IF(K501='Do Not Use'!$M$10,1,0)</f>
        <v>0</v>
      </c>
      <c r="X501" s="169">
        <f>IF(K501='Do Not Use'!$M$11,1,0)</f>
        <v>0</v>
      </c>
      <c r="Y501" s="169">
        <f t="shared" si="23"/>
        <v>0</v>
      </c>
      <c r="Z501" s="169">
        <f>IF(K501='Do Not Use'!$M$5,1,0)</f>
        <v>0</v>
      </c>
    </row>
    <row r="502" spans="1:26" x14ac:dyDescent="0.25">
      <c r="A502" s="376"/>
      <c r="B502" s="377"/>
      <c r="C502" s="378"/>
      <c r="D502" s="434"/>
      <c r="E502" s="379"/>
      <c r="F502" s="377"/>
      <c r="G502" s="377"/>
      <c r="H502" s="377"/>
      <c r="I502" s="377"/>
      <c r="J502" s="377"/>
      <c r="K502" s="377"/>
      <c r="L502" s="377"/>
      <c r="M502" s="1" t="e">
        <f>INDEX('Child Enrollment'!$C$2:$C$173,MATCH('BIR Data Entry'!B503,'Child Enrollment'!$B$2:$B$173,0))</f>
        <v>#N/A</v>
      </c>
      <c r="N502" s="1" t="e">
        <f>INDEX('Child Enrollment'!$D$2:$D$173,MATCH('BIR Data Entry'!B502,'Child Enrollment'!$B$2:$B$173,0))</f>
        <v>#N/A</v>
      </c>
      <c r="O502" s="1" t="e">
        <f>INDEX('Child Enrollment'!$E$2:$E$173,MATCH('BIR Data Entry'!B502,'Child Enrollment'!$B$2:$B$173,0))</f>
        <v>#N/A</v>
      </c>
      <c r="P502" s="1" t="e">
        <f>INDEX('Child Enrollment'!$F$2:$F$173,MATCH('BIR Data Entry'!B502,'Child Enrollment'!$B$2:$B$173,0))</f>
        <v>#N/A</v>
      </c>
      <c r="Q502" s="1" t="e">
        <f>INDEX('Child Enrollment'!$G$2:$G$173,MATCH('BIR Data Entry'!B502,'Child Enrollment'!$B$2:$B$173,0))</f>
        <v>#N/A</v>
      </c>
      <c r="R502" s="1" t="e">
        <f>INDEX('Child Enrollment'!$H$2:$H$173,MATCH('BIR Data Entry'!B502,'Child Enrollment'!$B$2:$B$173,0))</f>
        <v>#N/A</v>
      </c>
      <c r="S502" s="343" t="str">
        <f t="shared" si="21"/>
        <v/>
      </c>
      <c r="T502" s="169">
        <f>IF(J502='Do Not Use'!$L$15,1,0)</f>
        <v>0</v>
      </c>
      <c r="U502" s="169">
        <f>IF(K502='Do Not Use'!$M$14,1,0)</f>
        <v>0</v>
      </c>
      <c r="V502" s="169">
        <f t="shared" si="22"/>
        <v>0</v>
      </c>
      <c r="W502" s="169">
        <f>IF(K502='Do Not Use'!$M$10,1,0)</f>
        <v>0</v>
      </c>
      <c r="X502" s="169">
        <f>IF(K502='Do Not Use'!$M$11,1,0)</f>
        <v>0</v>
      </c>
      <c r="Y502" s="169">
        <f t="shared" si="23"/>
        <v>0</v>
      </c>
      <c r="Z502" s="169">
        <f>IF(K502='Do Not Use'!$M$5,1,0)</f>
        <v>0</v>
      </c>
    </row>
    <row r="503" spans="1:26" x14ac:dyDescent="0.25">
      <c r="A503" s="376"/>
      <c r="B503" s="377"/>
      <c r="C503" s="378"/>
      <c r="D503" s="434"/>
      <c r="E503" s="379"/>
      <c r="F503" s="377"/>
      <c r="G503" s="377"/>
      <c r="H503" s="377"/>
      <c r="I503" s="377"/>
      <c r="J503" s="377"/>
      <c r="K503" s="377"/>
      <c r="L503" s="377"/>
      <c r="M503" s="1" t="e">
        <f>INDEX('Child Enrollment'!$C$2:$C$173,MATCH('BIR Data Entry'!B504,'Child Enrollment'!$B$2:$B$173,0))</f>
        <v>#N/A</v>
      </c>
      <c r="N503" s="1" t="e">
        <f>INDEX('Child Enrollment'!$D$2:$D$173,MATCH('BIR Data Entry'!B503,'Child Enrollment'!$B$2:$B$173,0))</f>
        <v>#N/A</v>
      </c>
      <c r="O503" s="1" t="e">
        <f>INDEX('Child Enrollment'!$E$2:$E$173,MATCH('BIR Data Entry'!B503,'Child Enrollment'!$B$2:$B$173,0))</f>
        <v>#N/A</v>
      </c>
      <c r="P503" s="1" t="e">
        <f>INDEX('Child Enrollment'!$F$2:$F$173,MATCH('BIR Data Entry'!B503,'Child Enrollment'!$B$2:$B$173,0))</f>
        <v>#N/A</v>
      </c>
      <c r="Q503" s="1" t="e">
        <f>INDEX('Child Enrollment'!$G$2:$G$173,MATCH('BIR Data Entry'!B503,'Child Enrollment'!$B$2:$B$173,0))</f>
        <v>#N/A</v>
      </c>
      <c r="R503" s="1" t="e">
        <f>INDEX('Child Enrollment'!$H$2:$H$173,MATCH('BIR Data Entry'!B503,'Child Enrollment'!$B$2:$B$173,0))</f>
        <v>#N/A</v>
      </c>
      <c r="S503" s="343" t="str">
        <f t="shared" si="21"/>
        <v/>
      </c>
      <c r="T503" s="169">
        <f>IF(J503='Do Not Use'!$L$15,1,0)</f>
        <v>0</v>
      </c>
      <c r="U503" s="169">
        <f>IF(K503='Do Not Use'!$M$14,1,0)</f>
        <v>0</v>
      </c>
      <c r="V503" s="169">
        <f t="shared" si="22"/>
        <v>0</v>
      </c>
      <c r="W503" s="169">
        <f>IF(K503='Do Not Use'!$M$10,1,0)</f>
        <v>0</v>
      </c>
      <c r="X503" s="169">
        <f>IF(K503='Do Not Use'!$M$11,1,0)</f>
        <v>0</v>
      </c>
      <c r="Y503" s="169">
        <f t="shared" si="23"/>
        <v>0</v>
      </c>
      <c r="Z503" s="169">
        <f>IF(K503='Do Not Use'!$M$5,1,0)</f>
        <v>0</v>
      </c>
    </row>
    <row r="504" spans="1:26" x14ac:dyDescent="0.25">
      <c r="A504" s="376"/>
      <c r="B504" s="377"/>
      <c r="C504" s="378"/>
      <c r="D504" s="434"/>
      <c r="E504" s="379"/>
      <c r="F504" s="377"/>
      <c r="G504" s="377"/>
      <c r="H504" s="377"/>
      <c r="I504" s="377"/>
      <c r="J504" s="377"/>
      <c r="K504" s="377"/>
      <c r="L504" s="377"/>
      <c r="M504" s="1" t="e">
        <f>INDEX('Child Enrollment'!$C$2:$C$173,MATCH('BIR Data Entry'!B505,'Child Enrollment'!$B$2:$B$173,0))</f>
        <v>#N/A</v>
      </c>
      <c r="N504" s="1" t="e">
        <f>INDEX('Child Enrollment'!$D$2:$D$173,MATCH('BIR Data Entry'!B504,'Child Enrollment'!$B$2:$B$173,0))</f>
        <v>#N/A</v>
      </c>
      <c r="O504" s="1" t="e">
        <f>INDEX('Child Enrollment'!$E$2:$E$173,MATCH('BIR Data Entry'!B504,'Child Enrollment'!$B$2:$B$173,0))</f>
        <v>#N/A</v>
      </c>
      <c r="P504" s="1" t="e">
        <f>INDEX('Child Enrollment'!$F$2:$F$173,MATCH('BIR Data Entry'!B504,'Child Enrollment'!$B$2:$B$173,0))</f>
        <v>#N/A</v>
      </c>
      <c r="Q504" s="1" t="e">
        <f>INDEX('Child Enrollment'!$G$2:$G$173,MATCH('BIR Data Entry'!B504,'Child Enrollment'!$B$2:$B$173,0))</f>
        <v>#N/A</v>
      </c>
      <c r="R504" s="1" t="e">
        <f>INDEX('Child Enrollment'!$H$2:$H$173,MATCH('BIR Data Entry'!B504,'Child Enrollment'!$B$2:$B$173,0))</f>
        <v>#N/A</v>
      </c>
      <c r="S504" s="343" t="str">
        <f t="shared" si="21"/>
        <v/>
      </c>
      <c r="T504" s="169">
        <f>IF(J504='Do Not Use'!$L$15,1,0)</f>
        <v>0</v>
      </c>
      <c r="U504" s="169">
        <f>IF(K504='Do Not Use'!$M$14,1,0)</f>
        <v>0</v>
      </c>
      <c r="V504" s="169">
        <f t="shared" si="22"/>
        <v>0</v>
      </c>
      <c r="W504" s="169">
        <f>IF(K504='Do Not Use'!$M$10,1,0)</f>
        <v>0</v>
      </c>
      <c r="X504" s="169">
        <f>IF(K504='Do Not Use'!$M$11,1,0)</f>
        <v>0</v>
      </c>
      <c r="Y504" s="169">
        <f t="shared" si="23"/>
        <v>0</v>
      </c>
      <c r="Z504" s="169">
        <f>IF(K504='Do Not Use'!$M$5,1,0)</f>
        <v>0</v>
      </c>
    </row>
    <row r="505" spans="1:26" x14ac:dyDescent="0.25">
      <c r="A505" s="376"/>
      <c r="B505" s="377"/>
      <c r="C505" s="378"/>
      <c r="D505" s="434"/>
      <c r="E505" s="379"/>
      <c r="F505" s="377"/>
      <c r="G505" s="377"/>
      <c r="H505" s="377"/>
      <c r="I505" s="377"/>
      <c r="J505" s="377"/>
      <c r="K505" s="377"/>
      <c r="L505" s="377"/>
      <c r="M505" s="1" t="e">
        <f>INDEX('Child Enrollment'!$C$2:$C$173,MATCH('BIR Data Entry'!B506,'Child Enrollment'!$B$2:$B$173,0))</f>
        <v>#N/A</v>
      </c>
      <c r="N505" s="1" t="e">
        <f>INDEX('Child Enrollment'!$D$2:$D$173,MATCH('BIR Data Entry'!B505,'Child Enrollment'!$B$2:$B$173,0))</f>
        <v>#N/A</v>
      </c>
      <c r="O505" s="1" t="e">
        <f>INDEX('Child Enrollment'!$E$2:$E$173,MATCH('BIR Data Entry'!B505,'Child Enrollment'!$B$2:$B$173,0))</f>
        <v>#N/A</v>
      </c>
      <c r="P505" s="1" t="e">
        <f>INDEX('Child Enrollment'!$F$2:$F$173,MATCH('BIR Data Entry'!B505,'Child Enrollment'!$B$2:$B$173,0))</f>
        <v>#N/A</v>
      </c>
      <c r="Q505" s="1" t="e">
        <f>INDEX('Child Enrollment'!$G$2:$G$173,MATCH('BIR Data Entry'!B505,'Child Enrollment'!$B$2:$B$173,0))</f>
        <v>#N/A</v>
      </c>
      <c r="R505" s="1" t="e">
        <f>INDEX('Child Enrollment'!$H$2:$H$173,MATCH('BIR Data Entry'!B505,'Child Enrollment'!$B$2:$B$173,0))</f>
        <v>#N/A</v>
      </c>
      <c r="S505" s="343" t="str">
        <f t="shared" si="21"/>
        <v/>
      </c>
      <c r="T505" s="169">
        <f>IF(J505='Do Not Use'!$L$15,1,0)</f>
        <v>0</v>
      </c>
      <c r="U505" s="169">
        <f>IF(K505='Do Not Use'!$M$14,1,0)</f>
        <v>0</v>
      </c>
      <c r="V505" s="169">
        <f t="shared" si="22"/>
        <v>0</v>
      </c>
      <c r="W505" s="169">
        <f>IF(K505='Do Not Use'!$M$10,1,0)</f>
        <v>0</v>
      </c>
      <c r="X505" s="169">
        <f>IF(K505='Do Not Use'!$M$11,1,0)</f>
        <v>0</v>
      </c>
      <c r="Y505" s="169">
        <f t="shared" si="23"/>
        <v>0</v>
      </c>
      <c r="Z505" s="169">
        <f>IF(K505='Do Not Use'!$M$5,1,0)</f>
        <v>0</v>
      </c>
    </row>
    <row r="506" spans="1:26" x14ac:dyDescent="0.25">
      <c r="A506" s="376"/>
      <c r="B506" s="377"/>
      <c r="C506" s="378"/>
      <c r="D506" s="434"/>
      <c r="E506" s="379"/>
      <c r="F506" s="377"/>
      <c r="G506" s="377"/>
      <c r="H506" s="377"/>
      <c r="I506" s="377"/>
      <c r="J506" s="377"/>
      <c r="K506" s="377"/>
      <c r="L506" s="377"/>
      <c r="M506" s="1" t="e">
        <f>INDEX('Child Enrollment'!$C$2:$C$173,MATCH('BIR Data Entry'!B507,'Child Enrollment'!$B$2:$B$173,0))</f>
        <v>#N/A</v>
      </c>
      <c r="N506" s="1" t="e">
        <f>INDEX('Child Enrollment'!$D$2:$D$173,MATCH('BIR Data Entry'!B506,'Child Enrollment'!$B$2:$B$173,0))</f>
        <v>#N/A</v>
      </c>
      <c r="O506" s="1" t="e">
        <f>INDEX('Child Enrollment'!$E$2:$E$173,MATCH('BIR Data Entry'!B506,'Child Enrollment'!$B$2:$B$173,0))</f>
        <v>#N/A</v>
      </c>
      <c r="P506" s="1" t="e">
        <f>INDEX('Child Enrollment'!$F$2:$F$173,MATCH('BIR Data Entry'!B506,'Child Enrollment'!$B$2:$B$173,0))</f>
        <v>#N/A</v>
      </c>
      <c r="Q506" s="1" t="e">
        <f>INDEX('Child Enrollment'!$G$2:$G$173,MATCH('BIR Data Entry'!B506,'Child Enrollment'!$B$2:$B$173,0))</f>
        <v>#N/A</v>
      </c>
      <c r="R506" s="1" t="e">
        <f>INDEX('Child Enrollment'!$H$2:$H$173,MATCH('BIR Data Entry'!B506,'Child Enrollment'!$B$2:$B$173,0))</f>
        <v>#N/A</v>
      </c>
      <c r="S506" s="343" t="str">
        <f t="shared" si="21"/>
        <v/>
      </c>
      <c r="T506" s="169">
        <f>IF(J506='Do Not Use'!$L$15,1,0)</f>
        <v>0</v>
      </c>
      <c r="U506" s="169">
        <f>IF(K506='Do Not Use'!$M$14,1,0)</f>
        <v>0</v>
      </c>
      <c r="V506" s="169">
        <f t="shared" si="22"/>
        <v>0</v>
      </c>
      <c r="W506" s="169">
        <f>IF(K506='Do Not Use'!$M$10,1,0)</f>
        <v>0</v>
      </c>
      <c r="X506" s="169">
        <f>IF(K506='Do Not Use'!$M$11,1,0)</f>
        <v>0</v>
      </c>
      <c r="Y506" s="169">
        <f t="shared" si="23"/>
        <v>0</v>
      </c>
      <c r="Z506" s="169">
        <f>IF(K506='Do Not Use'!$M$5,1,0)</f>
        <v>0</v>
      </c>
    </row>
    <row r="507" spans="1:26" x14ac:dyDescent="0.25">
      <c r="A507" s="376"/>
      <c r="B507" s="377"/>
      <c r="C507" s="378"/>
      <c r="D507" s="434"/>
      <c r="E507" s="379"/>
      <c r="F507" s="377"/>
      <c r="G507" s="377"/>
      <c r="H507" s="377"/>
      <c r="I507" s="377"/>
      <c r="J507" s="377"/>
      <c r="K507" s="377"/>
      <c r="L507" s="377"/>
      <c r="M507" s="1" t="e">
        <f>INDEX('Child Enrollment'!$C$2:$C$173,MATCH('BIR Data Entry'!B508,'Child Enrollment'!$B$2:$B$173,0))</f>
        <v>#N/A</v>
      </c>
      <c r="N507" s="1" t="e">
        <f>INDEX('Child Enrollment'!$D$2:$D$173,MATCH('BIR Data Entry'!B507,'Child Enrollment'!$B$2:$B$173,0))</f>
        <v>#N/A</v>
      </c>
      <c r="O507" s="1" t="e">
        <f>INDEX('Child Enrollment'!$E$2:$E$173,MATCH('BIR Data Entry'!B507,'Child Enrollment'!$B$2:$B$173,0))</f>
        <v>#N/A</v>
      </c>
      <c r="P507" s="1" t="e">
        <f>INDEX('Child Enrollment'!$F$2:$F$173,MATCH('BIR Data Entry'!B507,'Child Enrollment'!$B$2:$B$173,0))</f>
        <v>#N/A</v>
      </c>
      <c r="Q507" s="1" t="e">
        <f>INDEX('Child Enrollment'!$G$2:$G$173,MATCH('BIR Data Entry'!B507,'Child Enrollment'!$B$2:$B$173,0))</f>
        <v>#N/A</v>
      </c>
      <c r="R507" s="1" t="e">
        <f>INDEX('Child Enrollment'!$H$2:$H$173,MATCH('BIR Data Entry'!B507,'Child Enrollment'!$B$2:$B$173,0))</f>
        <v>#N/A</v>
      </c>
      <c r="S507" s="343" t="str">
        <f t="shared" si="21"/>
        <v/>
      </c>
      <c r="T507" s="169">
        <f>IF(J507='Do Not Use'!$L$15,1,0)</f>
        <v>0</v>
      </c>
      <c r="U507" s="169">
        <f>IF(K507='Do Not Use'!$M$14,1,0)</f>
        <v>0</v>
      </c>
      <c r="V507" s="169">
        <f t="shared" si="22"/>
        <v>0</v>
      </c>
      <c r="W507" s="169">
        <f>IF(K507='Do Not Use'!$M$10,1,0)</f>
        <v>0</v>
      </c>
      <c r="X507" s="169">
        <f>IF(K507='Do Not Use'!$M$11,1,0)</f>
        <v>0</v>
      </c>
      <c r="Y507" s="169">
        <f t="shared" si="23"/>
        <v>0</v>
      </c>
      <c r="Z507" s="169">
        <f>IF(K507='Do Not Use'!$M$5,1,0)</f>
        <v>0</v>
      </c>
    </row>
    <row r="508" spans="1:26" x14ac:dyDescent="0.25">
      <c r="A508" s="376"/>
      <c r="B508" s="377"/>
      <c r="C508" s="378"/>
      <c r="D508" s="434"/>
      <c r="E508" s="379"/>
      <c r="F508" s="377"/>
      <c r="G508" s="377"/>
      <c r="H508" s="377"/>
      <c r="I508" s="377"/>
      <c r="J508" s="377"/>
      <c r="K508" s="377"/>
      <c r="L508" s="377"/>
      <c r="M508" s="1" t="e">
        <f>INDEX('Child Enrollment'!$C$2:$C$173,MATCH('BIR Data Entry'!B509,'Child Enrollment'!$B$2:$B$173,0))</f>
        <v>#N/A</v>
      </c>
      <c r="N508" s="1" t="e">
        <f>INDEX('Child Enrollment'!$D$2:$D$173,MATCH('BIR Data Entry'!B508,'Child Enrollment'!$B$2:$B$173,0))</f>
        <v>#N/A</v>
      </c>
      <c r="O508" s="1" t="e">
        <f>INDEX('Child Enrollment'!$E$2:$E$173,MATCH('BIR Data Entry'!B508,'Child Enrollment'!$B$2:$B$173,0))</f>
        <v>#N/A</v>
      </c>
      <c r="P508" s="1" t="e">
        <f>INDEX('Child Enrollment'!$F$2:$F$173,MATCH('BIR Data Entry'!B508,'Child Enrollment'!$B$2:$B$173,0))</f>
        <v>#N/A</v>
      </c>
      <c r="Q508" s="1" t="e">
        <f>INDEX('Child Enrollment'!$G$2:$G$173,MATCH('BIR Data Entry'!B508,'Child Enrollment'!$B$2:$B$173,0))</f>
        <v>#N/A</v>
      </c>
      <c r="R508" s="1" t="e">
        <f>INDEX('Child Enrollment'!$H$2:$H$173,MATCH('BIR Data Entry'!B508,'Child Enrollment'!$B$2:$B$173,0))</f>
        <v>#N/A</v>
      </c>
      <c r="S508" s="343" t="str">
        <f t="shared" si="21"/>
        <v/>
      </c>
      <c r="T508" s="169">
        <f>IF(J508='Do Not Use'!$L$15,1,0)</f>
        <v>0</v>
      </c>
      <c r="U508" s="169">
        <f>IF(K508='Do Not Use'!$M$14,1,0)</f>
        <v>0</v>
      </c>
      <c r="V508" s="169">
        <f t="shared" si="22"/>
        <v>0</v>
      </c>
      <c r="W508" s="169">
        <f>IF(K508='Do Not Use'!$M$10,1,0)</f>
        <v>0</v>
      </c>
      <c r="X508" s="169">
        <f>IF(K508='Do Not Use'!$M$11,1,0)</f>
        <v>0</v>
      </c>
      <c r="Y508" s="169">
        <f t="shared" si="23"/>
        <v>0</v>
      </c>
      <c r="Z508" s="169">
        <f>IF(K508='Do Not Use'!$M$5,1,0)</f>
        <v>0</v>
      </c>
    </row>
    <row r="509" spans="1:26" x14ac:dyDescent="0.25">
      <c r="A509" s="376"/>
      <c r="B509" s="377"/>
      <c r="C509" s="378"/>
      <c r="D509" s="434"/>
      <c r="E509" s="379"/>
      <c r="F509" s="377"/>
      <c r="G509" s="377"/>
      <c r="H509" s="377"/>
      <c r="I509" s="377"/>
      <c r="J509" s="377"/>
      <c r="K509" s="377"/>
      <c r="L509" s="377"/>
      <c r="M509" s="1" t="e">
        <f>INDEX('Child Enrollment'!$C$2:$C$173,MATCH('BIR Data Entry'!B510,'Child Enrollment'!$B$2:$B$173,0))</f>
        <v>#N/A</v>
      </c>
      <c r="N509" s="1" t="e">
        <f>INDEX('Child Enrollment'!$D$2:$D$173,MATCH('BIR Data Entry'!B509,'Child Enrollment'!$B$2:$B$173,0))</f>
        <v>#N/A</v>
      </c>
      <c r="O509" s="1" t="e">
        <f>INDEX('Child Enrollment'!$E$2:$E$173,MATCH('BIR Data Entry'!B509,'Child Enrollment'!$B$2:$B$173,0))</f>
        <v>#N/A</v>
      </c>
      <c r="P509" s="1" t="e">
        <f>INDEX('Child Enrollment'!$F$2:$F$173,MATCH('BIR Data Entry'!B509,'Child Enrollment'!$B$2:$B$173,0))</f>
        <v>#N/A</v>
      </c>
      <c r="Q509" s="1" t="e">
        <f>INDEX('Child Enrollment'!$G$2:$G$173,MATCH('BIR Data Entry'!B509,'Child Enrollment'!$B$2:$B$173,0))</f>
        <v>#N/A</v>
      </c>
      <c r="R509" s="1" t="e">
        <f>INDEX('Child Enrollment'!$H$2:$H$173,MATCH('BIR Data Entry'!B509,'Child Enrollment'!$B$2:$B$173,0))</f>
        <v>#N/A</v>
      </c>
      <c r="S509" s="343" t="str">
        <f t="shared" si="21"/>
        <v/>
      </c>
      <c r="T509" s="169">
        <f>IF(J509='Do Not Use'!$L$15,1,0)</f>
        <v>0</v>
      </c>
      <c r="U509" s="169">
        <f>IF(K509='Do Not Use'!$M$14,1,0)</f>
        <v>0</v>
      </c>
      <c r="V509" s="169">
        <f t="shared" si="22"/>
        <v>0</v>
      </c>
      <c r="W509" s="169">
        <f>IF(K509='Do Not Use'!$M$10,1,0)</f>
        <v>0</v>
      </c>
      <c r="X509" s="169">
        <f>IF(K509='Do Not Use'!$M$11,1,0)</f>
        <v>0</v>
      </c>
      <c r="Y509" s="169">
        <f t="shared" si="23"/>
        <v>0</v>
      </c>
      <c r="Z509" s="169">
        <f>IF(K509='Do Not Use'!$M$5,1,0)</f>
        <v>0</v>
      </c>
    </row>
    <row r="510" spans="1:26" x14ac:dyDescent="0.25">
      <c r="A510" s="376"/>
      <c r="B510" s="377"/>
      <c r="C510" s="378"/>
      <c r="D510" s="434"/>
      <c r="E510" s="379"/>
      <c r="F510" s="377"/>
      <c r="G510" s="377"/>
      <c r="H510" s="377"/>
      <c r="I510" s="377"/>
      <c r="J510" s="377"/>
      <c r="K510" s="377"/>
      <c r="L510" s="377"/>
      <c r="M510" s="1" t="e">
        <f>INDEX('Child Enrollment'!$C$2:$C$173,MATCH('BIR Data Entry'!B511,'Child Enrollment'!$B$2:$B$173,0))</f>
        <v>#N/A</v>
      </c>
      <c r="N510" s="1" t="e">
        <f>INDEX('Child Enrollment'!$D$2:$D$173,MATCH('BIR Data Entry'!B510,'Child Enrollment'!$B$2:$B$173,0))</f>
        <v>#N/A</v>
      </c>
      <c r="O510" s="1" t="e">
        <f>INDEX('Child Enrollment'!$E$2:$E$173,MATCH('BIR Data Entry'!B510,'Child Enrollment'!$B$2:$B$173,0))</f>
        <v>#N/A</v>
      </c>
      <c r="P510" s="1" t="e">
        <f>INDEX('Child Enrollment'!$F$2:$F$173,MATCH('BIR Data Entry'!B510,'Child Enrollment'!$B$2:$B$173,0))</f>
        <v>#N/A</v>
      </c>
      <c r="Q510" s="1" t="e">
        <f>INDEX('Child Enrollment'!$G$2:$G$173,MATCH('BIR Data Entry'!B510,'Child Enrollment'!$B$2:$B$173,0))</f>
        <v>#N/A</v>
      </c>
      <c r="R510" s="1" t="e">
        <f>INDEX('Child Enrollment'!$H$2:$H$173,MATCH('BIR Data Entry'!B510,'Child Enrollment'!$B$2:$B$173,0))</f>
        <v>#N/A</v>
      </c>
      <c r="S510" s="343" t="str">
        <f t="shared" si="21"/>
        <v/>
      </c>
      <c r="T510" s="169">
        <f>IF(J510='Do Not Use'!$L$15,1,0)</f>
        <v>0</v>
      </c>
      <c r="U510" s="169">
        <f>IF(K510='Do Not Use'!$M$14,1,0)</f>
        <v>0</v>
      </c>
      <c r="V510" s="169">
        <f t="shared" si="22"/>
        <v>0</v>
      </c>
      <c r="W510" s="169">
        <f>IF(K510='Do Not Use'!$M$10,1,0)</f>
        <v>0</v>
      </c>
      <c r="X510" s="169">
        <f>IF(K510='Do Not Use'!$M$11,1,0)</f>
        <v>0</v>
      </c>
      <c r="Y510" s="169">
        <f t="shared" si="23"/>
        <v>0</v>
      </c>
      <c r="Z510" s="169">
        <f>IF(K510='Do Not Use'!$M$5,1,0)</f>
        <v>0</v>
      </c>
    </row>
    <row r="511" spans="1:26" x14ac:dyDescent="0.25">
      <c r="A511" s="376"/>
      <c r="B511" s="377"/>
      <c r="C511" s="378"/>
      <c r="D511" s="434"/>
      <c r="E511" s="379"/>
      <c r="F511" s="377"/>
      <c r="G511" s="377"/>
      <c r="H511" s="377"/>
      <c r="I511" s="377"/>
      <c r="J511" s="377"/>
      <c r="K511" s="377"/>
      <c r="L511" s="377"/>
      <c r="M511" s="1" t="e">
        <f>INDEX('Child Enrollment'!$C$2:$C$173,MATCH('BIR Data Entry'!B512,'Child Enrollment'!$B$2:$B$173,0))</f>
        <v>#N/A</v>
      </c>
      <c r="N511" s="1" t="e">
        <f>INDEX('Child Enrollment'!$D$2:$D$173,MATCH('BIR Data Entry'!B511,'Child Enrollment'!$B$2:$B$173,0))</f>
        <v>#N/A</v>
      </c>
      <c r="O511" s="1" t="e">
        <f>INDEX('Child Enrollment'!$E$2:$E$173,MATCH('BIR Data Entry'!B511,'Child Enrollment'!$B$2:$B$173,0))</f>
        <v>#N/A</v>
      </c>
      <c r="P511" s="1" t="e">
        <f>INDEX('Child Enrollment'!$F$2:$F$173,MATCH('BIR Data Entry'!B511,'Child Enrollment'!$B$2:$B$173,0))</f>
        <v>#N/A</v>
      </c>
      <c r="Q511" s="1" t="e">
        <f>INDEX('Child Enrollment'!$G$2:$G$173,MATCH('BIR Data Entry'!B511,'Child Enrollment'!$B$2:$B$173,0))</f>
        <v>#N/A</v>
      </c>
      <c r="R511" s="1" t="e">
        <f>INDEX('Child Enrollment'!$H$2:$H$173,MATCH('BIR Data Entry'!B511,'Child Enrollment'!$B$2:$B$173,0))</f>
        <v>#N/A</v>
      </c>
      <c r="S511" s="343" t="str">
        <f t="shared" si="21"/>
        <v/>
      </c>
      <c r="T511" s="169">
        <f>IF(J511='Do Not Use'!$L$15,1,0)</f>
        <v>0</v>
      </c>
      <c r="U511" s="169">
        <f>IF(K511='Do Not Use'!$M$14,1,0)</f>
        <v>0</v>
      </c>
      <c r="V511" s="169">
        <f t="shared" si="22"/>
        <v>0</v>
      </c>
      <c r="W511" s="169">
        <f>IF(K511='Do Not Use'!$M$10,1,0)</f>
        <v>0</v>
      </c>
      <c r="X511" s="169">
        <f>IF(K511='Do Not Use'!$M$11,1,0)</f>
        <v>0</v>
      </c>
      <c r="Y511" s="169">
        <f t="shared" si="23"/>
        <v>0</v>
      </c>
      <c r="Z511" s="169">
        <f>IF(K511='Do Not Use'!$M$5,1,0)</f>
        <v>0</v>
      </c>
    </row>
    <row r="512" spans="1:26" x14ac:dyDescent="0.25">
      <c r="A512" s="376"/>
      <c r="B512" s="377"/>
      <c r="C512" s="378"/>
      <c r="D512" s="434"/>
      <c r="E512" s="379"/>
      <c r="F512" s="377"/>
      <c r="G512" s="377"/>
      <c r="H512" s="377"/>
      <c r="I512" s="377"/>
      <c r="J512" s="377"/>
      <c r="K512" s="377"/>
      <c r="L512" s="377"/>
      <c r="M512" s="1" t="e">
        <f>INDEX('Child Enrollment'!$C$2:$C$173,MATCH('BIR Data Entry'!B513,'Child Enrollment'!$B$2:$B$173,0))</f>
        <v>#N/A</v>
      </c>
      <c r="N512" s="1" t="e">
        <f>INDEX('Child Enrollment'!$D$2:$D$173,MATCH('BIR Data Entry'!B512,'Child Enrollment'!$B$2:$B$173,0))</f>
        <v>#N/A</v>
      </c>
      <c r="O512" s="1" t="e">
        <f>INDEX('Child Enrollment'!$E$2:$E$173,MATCH('BIR Data Entry'!B512,'Child Enrollment'!$B$2:$B$173,0))</f>
        <v>#N/A</v>
      </c>
      <c r="P512" s="1" t="e">
        <f>INDEX('Child Enrollment'!$F$2:$F$173,MATCH('BIR Data Entry'!B512,'Child Enrollment'!$B$2:$B$173,0))</f>
        <v>#N/A</v>
      </c>
      <c r="Q512" s="1" t="e">
        <f>INDEX('Child Enrollment'!$G$2:$G$173,MATCH('BIR Data Entry'!B512,'Child Enrollment'!$B$2:$B$173,0))</f>
        <v>#N/A</v>
      </c>
      <c r="R512" s="1" t="e">
        <f>INDEX('Child Enrollment'!$H$2:$H$173,MATCH('BIR Data Entry'!B512,'Child Enrollment'!$B$2:$B$173,0))</f>
        <v>#N/A</v>
      </c>
      <c r="S512" s="343" t="str">
        <f t="shared" si="21"/>
        <v/>
      </c>
      <c r="T512" s="169">
        <f>IF(J512='Do Not Use'!$L$15,1,0)</f>
        <v>0</v>
      </c>
      <c r="U512" s="169">
        <f>IF(K512='Do Not Use'!$M$14,1,0)</f>
        <v>0</v>
      </c>
      <c r="V512" s="169">
        <f t="shared" si="22"/>
        <v>0</v>
      </c>
      <c r="W512" s="169">
        <f>IF(K512='Do Not Use'!$M$10,1,0)</f>
        <v>0</v>
      </c>
      <c r="X512" s="169">
        <f>IF(K512='Do Not Use'!$M$11,1,0)</f>
        <v>0</v>
      </c>
      <c r="Y512" s="169">
        <f t="shared" si="23"/>
        <v>0</v>
      </c>
      <c r="Z512" s="169">
        <f>IF(K512='Do Not Use'!$M$5,1,0)</f>
        <v>0</v>
      </c>
    </row>
    <row r="513" spans="1:26" x14ac:dyDescent="0.25">
      <c r="A513" s="376"/>
      <c r="B513" s="377"/>
      <c r="C513" s="378"/>
      <c r="D513" s="434"/>
      <c r="E513" s="379"/>
      <c r="F513" s="377"/>
      <c r="G513" s="377"/>
      <c r="H513" s="377"/>
      <c r="I513" s="377"/>
      <c r="J513" s="377"/>
      <c r="K513" s="377"/>
      <c r="L513" s="377"/>
      <c r="M513" s="1" t="e">
        <f>INDEX('Child Enrollment'!$C$2:$C$173,MATCH('BIR Data Entry'!B514,'Child Enrollment'!$B$2:$B$173,0))</f>
        <v>#N/A</v>
      </c>
      <c r="N513" s="1" t="e">
        <f>INDEX('Child Enrollment'!$D$2:$D$173,MATCH('BIR Data Entry'!B513,'Child Enrollment'!$B$2:$B$173,0))</f>
        <v>#N/A</v>
      </c>
      <c r="O513" s="1" t="e">
        <f>INDEX('Child Enrollment'!$E$2:$E$173,MATCH('BIR Data Entry'!B513,'Child Enrollment'!$B$2:$B$173,0))</f>
        <v>#N/A</v>
      </c>
      <c r="P513" s="1" t="e">
        <f>INDEX('Child Enrollment'!$F$2:$F$173,MATCH('BIR Data Entry'!B513,'Child Enrollment'!$B$2:$B$173,0))</f>
        <v>#N/A</v>
      </c>
      <c r="Q513" s="1" t="e">
        <f>INDEX('Child Enrollment'!$G$2:$G$173,MATCH('BIR Data Entry'!B513,'Child Enrollment'!$B$2:$B$173,0))</f>
        <v>#N/A</v>
      </c>
      <c r="R513" s="1" t="e">
        <f>INDEX('Child Enrollment'!$H$2:$H$173,MATCH('BIR Data Entry'!B513,'Child Enrollment'!$B$2:$B$173,0))</f>
        <v>#N/A</v>
      </c>
      <c r="S513" s="343" t="str">
        <f t="shared" si="21"/>
        <v/>
      </c>
      <c r="T513" s="169">
        <f>IF(J513='Do Not Use'!$L$15,1,0)</f>
        <v>0</v>
      </c>
      <c r="U513" s="169">
        <f>IF(K513='Do Not Use'!$M$14,1,0)</f>
        <v>0</v>
      </c>
      <c r="V513" s="169">
        <f t="shared" si="22"/>
        <v>0</v>
      </c>
      <c r="W513" s="169">
        <f>IF(K513='Do Not Use'!$M$10,1,0)</f>
        <v>0</v>
      </c>
      <c r="X513" s="169">
        <f>IF(K513='Do Not Use'!$M$11,1,0)</f>
        <v>0</v>
      </c>
      <c r="Y513" s="169">
        <f t="shared" si="23"/>
        <v>0</v>
      </c>
      <c r="Z513" s="169">
        <f>IF(K513='Do Not Use'!$M$5,1,0)</f>
        <v>0</v>
      </c>
    </row>
    <row r="514" spans="1:26" x14ac:dyDescent="0.25">
      <c r="A514" s="376"/>
      <c r="B514" s="377"/>
      <c r="C514" s="378"/>
      <c r="D514" s="434"/>
      <c r="E514" s="379"/>
      <c r="F514" s="377"/>
      <c r="G514" s="377"/>
      <c r="H514" s="377"/>
      <c r="I514" s="377"/>
      <c r="J514" s="377"/>
      <c r="K514" s="377"/>
      <c r="L514" s="377"/>
      <c r="M514" s="1" t="e">
        <f>INDEX('Child Enrollment'!$C$2:$C$173,MATCH('BIR Data Entry'!B515,'Child Enrollment'!$B$2:$B$173,0))</f>
        <v>#N/A</v>
      </c>
      <c r="N514" s="1" t="e">
        <f>INDEX('Child Enrollment'!$D$2:$D$173,MATCH('BIR Data Entry'!B514,'Child Enrollment'!$B$2:$B$173,0))</f>
        <v>#N/A</v>
      </c>
      <c r="O514" s="1" t="e">
        <f>INDEX('Child Enrollment'!$E$2:$E$173,MATCH('BIR Data Entry'!B514,'Child Enrollment'!$B$2:$B$173,0))</f>
        <v>#N/A</v>
      </c>
      <c r="P514" s="1" t="e">
        <f>INDEX('Child Enrollment'!$F$2:$F$173,MATCH('BIR Data Entry'!B514,'Child Enrollment'!$B$2:$B$173,0))</f>
        <v>#N/A</v>
      </c>
      <c r="Q514" s="1" t="e">
        <f>INDEX('Child Enrollment'!$G$2:$G$173,MATCH('BIR Data Entry'!B514,'Child Enrollment'!$B$2:$B$173,0))</f>
        <v>#N/A</v>
      </c>
      <c r="R514" s="1" t="e">
        <f>INDEX('Child Enrollment'!$H$2:$H$173,MATCH('BIR Data Entry'!B514,'Child Enrollment'!$B$2:$B$173,0))</f>
        <v>#N/A</v>
      </c>
      <c r="S514" s="343" t="str">
        <f t="shared" si="21"/>
        <v/>
      </c>
      <c r="T514" s="169">
        <f>IF(J514='Do Not Use'!$L$15,1,0)</f>
        <v>0</v>
      </c>
      <c r="U514" s="169">
        <f>IF(K514='Do Not Use'!$M$14,1,0)</f>
        <v>0</v>
      </c>
      <c r="V514" s="169">
        <f t="shared" si="22"/>
        <v>0</v>
      </c>
      <c r="W514" s="169">
        <f>IF(K514='Do Not Use'!$M$10,1,0)</f>
        <v>0</v>
      </c>
      <c r="X514" s="169">
        <f>IF(K514='Do Not Use'!$M$11,1,0)</f>
        <v>0</v>
      </c>
      <c r="Y514" s="169">
        <f t="shared" si="23"/>
        <v>0</v>
      </c>
      <c r="Z514" s="169">
        <f>IF(K514='Do Not Use'!$M$5,1,0)</f>
        <v>0</v>
      </c>
    </row>
    <row r="515" spans="1:26" x14ac:dyDescent="0.25">
      <c r="A515" s="376"/>
      <c r="B515" s="377"/>
      <c r="C515" s="378"/>
      <c r="D515" s="434"/>
      <c r="E515" s="379"/>
      <c r="F515" s="377"/>
      <c r="G515" s="377"/>
      <c r="H515" s="377"/>
      <c r="I515" s="377"/>
      <c r="J515" s="377"/>
      <c r="K515" s="377"/>
      <c r="L515" s="377"/>
      <c r="M515" s="1" t="e">
        <f>INDEX('Child Enrollment'!$C$2:$C$173,MATCH('BIR Data Entry'!B516,'Child Enrollment'!$B$2:$B$173,0))</f>
        <v>#N/A</v>
      </c>
      <c r="N515" s="1" t="e">
        <f>INDEX('Child Enrollment'!$D$2:$D$173,MATCH('BIR Data Entry'!B515,'Child Enrollment'!$B$2:$B$173,0))</f>
        <v>#N/A</v>
      </c>
      <c r="O515" s="1" t="e">
        <f>INDEX('Child Enrollment'!$E$2:$E$173,MATCH('BIR Data Entry'!B515,'Child Enrollment'!$B$2:$B$173,0))</f>
        <v>#N/A</v>
      </c>
      <c r="P515" s="1" t="e">
        <f>INDEX('Child Enrollment'!$F$2:$F$173,MATCH('BIR Data Entry'!B515,'Child Enrollment'!$B$2:$B$173,0))</f>
        <v>#N/A</v>
      </c>
      <c r="Q515" s="1" t="e">
        <f>INDEX('Child Enrollment'!$G$2:$G$173,MATCH('BIR Data Entry'!B515,'Child Enrollment'!$B$2:$B$173,0))</f>
        <v>#N/A</v>
      </c>
      <c r="R515" s="1" t="e">
        <f>INDEX('Child Enrollment'!$H$2:$H$173,MATCH('BIR Data Entry'!B515,'Child Enrollment'!$B$2:$B$173,0))</f>
        <v>#N/A</v>
      </c>
      <c r="S515" s="343" t="str">
        <f t="shared" ref="S515:S578" si="24">IF(E515&gt;0,MROUND(E515,"0:30"),"")</f>
        <v/>
      </c>
      <c r="T515" s="169">
        <f>IF(J515='Do Not Use'!$L$15,1,0)</f>
        <v>0</v>
      </c>
      <c r="U515" s="169">
        <f>IF(K515='Do Not Use'!$M$14,1,0)</f>
        <v>0</v>
      </c>
      <c r="V515" s="169">
        <f t="shared" ref="V515:V578" si="25">SUM(T515:U515)</f>
        <v>0</v>
      </c>
      <c r="W515" s="169">
        <f>IF(K515='Do Not Use'!$M$10,1,0)</f>
        <v>0</v>
      </c>
      <c r="X515" s="169">
        <f>IF(K515='Do Not Use'!$M$11,1,0)</f>
        <v>0</v>
      </c>
      <c r="Y515" s="169">
        <f t="shared" ref="Y515:Y578" si="26">SUM(W515:X515)</f>
        <v>0</v>
      </c>
      <c r="Z515" s="169">
        <f>IF(K515='Do Not Use'!$M$5,1,0)</f>
        <v>0</v>
      </c>
    </row>
    <row r="516" spans="1:26" x14ac:dyDescent="0.25">
      <c r="A516" s="376"/>
      <c r="B516" s="377"/>
      <c r="C516" s="378"/>
      <c r="D516" s="434"/>
      <c r="E516" s="379"/>
      <c r="F516" s="377"/>
      <c r="G516" s="377"/>
      <c r="H516" s="377"/>
      <c r="I516" s="377"/>
      <c r="J516" s="377"/>
      <c r="K516" s="377"/>
      <c r="L516" s="377"/>
      <c r="M516" s="1" t="e">
        <f>INDEX('Child Enrollment'!$C$2:$C$173,MATCH('BIR Data Entry'!B517,'Child Enrollment'!$B$2:$B$173,0))</f>
        <v>#N/A</v>
      </c>
      <c r="N516" s="1" t="e">
        <f>INDEX('Child Enrollment'!$D$2:$D$173,MATCH('BIR Data Entry'!B516,'Child Enrollment'!$B$2:$B$173,0))</f>
        <v>#N/A</v>
      </c>
      <c r="O516" s="1" t="e">
        <f>INDEX('Child Enrollment'!$E$2:$E$173,MATCH('BIR Data Entry'!B516,'Child Enrollment'!$B$2:$B$173,0))</f>
        <v>#N/A</v>
      </c>
      <c r="P516" s="1" t="e">
        <f>INDEX('Child Enrollment'!$F$2:$F$173,MATCH('BIR Data Entry'!B516,'Child Enrollment'!$B$2:$B$173,0))</f>
        <v>#N/A</v>
      </c>
      <c r="Q516" s="1" t="e">
        <f>INDEX('Child Enrollment'!$G$2:$G$173,MATCH('BIR Data Entry'!B516,'Child Enrollment'!$B$2:$B$173,0))</f>
        <v>#N/A</v>
      </c>
      <c r="R516" s="1" t="e">
        <f>INDEX('Child Enrollment'!$H$2:$H$173,MATCH('BIR Data Entry'!B516,'Child Enrollment'!$B$2:$B$173,0))</f>
        <v>#N/A</v>
      </c>
      <c r="S516" s="343" t="str">
        <f t="shared" si="24"/>
        <v/>
      </c>
      <c r="T516" s="169">
        <f>IF(J516='Do Not Use'!$L$15,1,0)</f>
        <v>0</v>
      </c>
      <c r="U516" s="169">
        <f>IF(K516='Do Not Use'!$M$14,1,0)</f>
        <v>0</v>
      </c>
      <c r="V516" s="169">
        <f t="shared" si="25"/>
        <v>0</v>
      </c>
      <c r="W516" s="169">
        <f>IF(K516='Do Not Use'!$M$10,1,0)</f>
        <v>0</v>
      </c>
      <c r="X516" s="169">
        <f>IF(K516='Do Not Use'!$M$11,1,0)</f>
        <v>0</v>
      </c>
      <c r="Y516" s="169">
        <f t="shared" si="26"/>
        <v>0</v>
      </c>
      <c r="Z516" s="169">
        <f>IF(K516='Do Not Use'!$M$5,1,0)</f>
        <v>0</v>
      </c>
    </row>
    <row r="517" spans="1:26" x14ac:dyDescent="0.25">
      <c r="A517" s="376"/>
      <c r="B517" s="377"/>
      <c r="C517" s="378"/>
      <c r="D517" s="434"/>
      <c r="E517" s="379"/>
      <c r="F517" s="377"/>
      <c r="G517" s="377"/>
      <c r="H517" s="377"/>
      <c r="I517" s="377"/>
      <c r="J517" s="377"/>
      <c r="K517" s="377"/>
      <c r="L517" s="377"/>
      <c r="M517" s="1" t="e">
        <f>INDEX('Child Enrollment'!$C$2:$C$173,MATCH('BIR Data Entry'!B518,'Child Enrollment'!$B$2:$B$173,0))</f>
        <v>#N/A</v>
      </c>
      <c r="N517" s="1" t="e">
        <f>INDEX('Child Enrollment'!$D$2:$D$173,MATCH('BIR Data Entry'!B517,'Child Enrollment'!$B$2:$B$173,0))</f>
        <v>#N/A</v>
      </c>
      <c r="O517" s="1" t="e">
        <f>INDEX('Child Enrollment'!$E$2:$E$173,MATCH('BIR Data Entry'!B517,'Child Enrollment'!$B$2:$B$173,0))</f>
        <v>#N/A</v>
      </c>
      <c r="P517" s="1" t="e">
        <f>INDEX('Child Enrollment'!$F$2:$F$173,MATCH('BIR Data Entry'!B517,'Child Enrollment'!$B$2:$B$173,0))</f>
        <v>#N/A</v>
      </c>
      <c r="Q517" s="1" t="e">
        <f>INDEX('Child Enrollment'!$G$2:$G$173,MATCH('BIR Data Entry'!B517,'Child Enrollment'!$B$2:$B$173,0))</f>
        <v>#N/A</v>
      </c>
      <c r="R517" s="1" t="e">
        <f>INDEX('Child Enrollment'!$H$2:$H$173,MATCH('BIR Data Entry'!B517,'Child Enrollment'!$B$2:$B$173,0))</f>
        <v>#N/A</v>
      </c>
      <c r="S517" s="343" t="str">
        <f t="shared" si="24"/>
        <v/>
      </c>
      <c r="T517" s="169">
        <f>IF(J517='Do Not Use'!$L$15,1,0)</f>
        <v>0</v>
      </c>
      <c r="U517" s="169">
        <f>IF(K517='Do Not Use'!$M$14,1,0)</f>
        <v>0</v>
      </c>
      <c r="V517" s="169">
        <f t="shared" si="25"/>
        <v>0</v>
      </c>
      <c r="W517" s="169">
        <f>IF(K517='Do Not Use'!$M$10,1,0)</f>
        <v>0</v>
      </c>
      <c r="X517" s="169">
        <f>IF(K517='Do Not Use'!$M$11,1,0)</f>
        <v>0</v>
      </c>
      <c r="Y517" s="169">
        <f t="shared" si="26"/>
        <v>0</v>
      </c>
      <c r="Z517" s="169">
        <f>IF(K517='Do Not Use'!$M$5,1,0)</f>
        <v>0</v>
      </c>
    </row>
    <row r="518" spans="1:26" x14ac:dyDescent="0.25">
      <c r="A518" s="376"/>
      <c r="B518" s="377"/>
      <c r="C518" s="378"/>
      <c r="D518" s="434"/>
      <c r="E518" s="379"/>
      <c r="F518" s="377"/>
      <c r="G518" s="377"/>
      <c r="H518" s="377"/>
      <c r="I518" s="377"/>
      <c r="J518" s="377"/>
      <c r="K518" s="377"/>
      <c r="L518" s="377"/>
      <c r="M518" s="1" t="e">
        <f>INDEX('Child Enrollment'!$C$2:$C$173,MATCH('BIR Data Entry'!B519,'Child Enrollment'!$B$2:$B$173,0))</f>
        <v>#N/A</v>
      </c>
      <c r="N518" s="1" t="e">
        <f>INDEX('Child Enrollment'!$D$2:$D$173,MATCH('BIR Data Entry'!B518,'Child Enrollment'!$B$2:$B$173,0))</f>
        <v>#N/A</v>
      </c>
      <c r="O518" s="1" t="e">
        <f>INDEX('Child Enrollment'!$E$2:$E$173,MATCH('BIR Data Entry'!B518,'Child Enrollment'!$B$2:$B$173,0))</f>
        <v>#N/A</v>
      </c>
      <c r="P518" s="1" t="e">
        <f>INDEX('Child Enrollment'!$F$2:$F$173,MATCH('BIR Data Entry'!B518,'Child Enrollment'!$B$2:$B$173,0))</f>
        <v>#N/A</v>
      </c>
      <c r="Q518" s="1" t="e">
        <f>INDEX('Child Enrollment'!$G$2:$G$173,MATCH('BIR Data Entry'!B518,'Child Enrollment'!$B$2:$B$173,0))</f>
        <v>#N/A</v>
      </c>
      <c r="R518" s="1" t="e">
        <f>INDEX('Child Enrollment'!$H$2:$H$173,MATCH('BIR Data Entry'!B518,'Child Enrollment'!$B$2:$B$173,0))</f>
        <v>#N/A</v>
      </c>
      <c r="S518" s="343" t="str">
        <f t="shared" si="24"/>
        <v/>
      </c>
      <c r="T518" s="169">
        <f>IF(J518='Do Not Use'!$L$15,1,0)</f>
        <v>0</v>
      </c>
      <c r="U518" s="169">
        <f>IF(K518='Do Not Use'!$M$14,1,0)</f>
        <v>0</v>
      </c>
      <c r="V518" s="169">
        <f t="shared" si="25"/>
        <v>0</v>
      </c>
      <c r="W518" s="169">
        <f>IF(K518='Do Not Use'!$M$10,1,0)</f>
        <v>0</v>
      </c>
      <c r="X518" s="169">
        <f>IF(K518='Do Not Use'!$M$11,1,0)</f>
        <v>0</v>
      </c>
      <c r="Y518" s="169">
        <f t="shared" si="26"/>
        <v>0</v>
      </c>
      <c r="Z518" s="169">
        <f>IF(K518='Do Not Use'!$M$5,1,0)</f>
        <v>0</v>
      </c>
    </row>
    <row r="519" spans="1:26" x14ac:dyDescent="0.25">
      <c r="A519" s="376"/>
      <c r="B519" s="377"/>
      <c r="C519" s="378"/>
      <c r="D519" s="434"/>
      <c r="E519" s="379"/>
      <c r="F519" s="377"/>
      <c r="G519" s="377"/>
      <c r="H519" s="377"/>
      <c r="I519" s="377"/>
      <c r="J519" s="377"/>
      <c r="K519" s="377"/>
      <c r="L519" s="377"/>
      <c r="M519" s="1" t="e">
        <f>INDEX('Child Enrollment'!$C$2:$C$173,MATCH('BIR Data Entry'!B520,'Child Enrollment'!$B$2:$B$173,0))</f>
        <v>#N/A</v>
      </c>
      <c r="N519" s="1" t="e">
        <f>INDEX('Child Enrollment'!$D$2:$D$173,MATCH('BIR Data Entry'!B519,'Child Enrollment'!$B$2:$B$173,0))</f>
        <v>#N/A</v>
      </c>
      <c r="O519" s="1" t="e">
        <f>INDEX('Child Enrollment'!$E$2:$E$173,MATCH('BIR Data Entry'!B519,'Child Enrollment'!$B$2:$B$173,0))</f>
        <v>#N/A</v>
      </c>
      <c r="P519" s="1" t="e">
        <f>INDEX('Child Enrollment'!$F$2:$F$173,MATCH('BIR Data Entry'!B519,'Child Enrollment'!$B$2:$B$173,0))</f>
        <v>#N/A</v>
      </c>
      <c r="Q519" s="1" t="e">
        <f>INDEX('Child Enrollment'!$G$2:$G$173,MATCH('BIR Data Entry'!B519,'Child Enrollment'!$B$2:$B$173,0))</f>
        <v>#N/A</v>
      </c>
      <c r="R519" s="1" t="e">
        <f>INDEX('Child Enrollment'!$H$2:$H$173,MATCH('BIR Data Entry'!B519,'Child Enrollment'!$B$2:$B$173,0))</f>
        <v>#N/A</v>
      </c>
      <c r="S519" s="343" t="str">
        <f t="shared" si="24"/>
        <v/>
      </c>
      <c r="T519" s="169">
        <f>IF(J519='Do Not Use'!$L$15,1,0)</f>
        <v>0</v>
      </c>
      <c r="U519" s="169">
        <f>IF(K519='Do Not Use'!$M$14,1,0)</f>
        <v>0</v>
      </c>
      <c r="V519" s="169">
        <f t="shared" si="25"/>
        <v>0</v>
      </c>
      <c r="W519" s="169">
        <f>IF(K519='Do Not Use'!$M$10,1,0)</f>
        <v>0</v>
      </c>
      <c r="X519" s="169">
        <f>IF(K519='Do Not Use'!$M$11,1,0)</f>
        <v>0</v>
      </c>
      <c r="Y519" s="169">
        <f t="shared" si="26"/>
        <v>0</v>
      </c>
      <c r="Z519" s="169">
        <f>IF(K519='Do Not Use'!$M$5,1,0)</f>
        <v>0</v>
      </c>
    </row>
    <row r="520" spans="1:26" x14ac:dyDescent="0.25">
      <c r="A520" s="376"/>
      <c r="B520" s="377"/>
      <c r="C520" s="378"/>
      <c r="D520" s="434"/>
      <c r="E520" s="379"/>
      <c r="F520" s="377"/>
      <c r="G520" s="377"/>
      <c r="H520" s="377"/>
      <c r="I520" s="377"/>
      <c r="J520" s="377"/>
      <c r="K520" s="377"/>
      <c r="L520" s="377"/>
      <c r="M520" s="1" t="e">
        <f>INDEX('Child Enrollment'!$C$2:$C$173,MATCH('BIR Data Entry'!B521,'Child Enrollment'!$B$2:$B$173,0))</f>
        <v>#N/A</v>
      </c>
      <c r="N520" s="1" t="e">
        <f>INDEX('Child Enrollment'!$D$2:$D$173,MATCH('BIR Data Entry'!B520,'Child Enrollment'!$B$2:$B$173,0))</f>
        <v>#N/A</v>
      </c>
      <c r="O520" s="1" t="e">
        <f>INDEX('Child Enrollment'!$E$2:$E$173,MATCH('BIR Data Entry'!B520,'Child Enrollment'!$B$2:$B$173,0))</f>
        <v>#N/A</v>
      </c>
      <c r="P520" s="1" t="e">
        <f>INDEX('Child Enrollment'!$F$2:$F$173,MATCH('BIR Data Entry'!B520,'Child Enrollment'!$B$2:$B$173,0))</f>
        <v>#N/A</v>
      </c>
      <c r="Q520" s="1" t="e">
        <f>INDEX('Child Enrollment'!$G$2:$G$173,MATCH('BIR Data Entry'!B520,'Child Enrollment'!$B$2:$B$173,0))</f>
        <v>#N/A</v>
      </c>
      <c r="R520" s="1" t="e">
        <f>INDEX('Child Enrollment'!$H$2:$H$173,MATCH('BIR Data Entry'!B520,'Child Enrollment'!$B$2:$B$173,0))</f>
        <v>#N/A</v>
      </c>
      <c r="S520" s="343" t="str">
        <f t="shared" si="24"/>
        <v/>
      </c>
      <c r="T520" s="169">
        <f>IF(J520='Do Not Use'!$L$15,1,0)</f>
        <v>0</v>
      </c>
      <c r="U520" s="169">
        <f>IF(K520='Do Not Use'!$M$14,1,0)</f>
        <v>0</v>
      </c>
      <c r="V520" s="169">
        <f t="shared" si="25"/>
        <v>0</v>
      </c>
      <c r="W520" s="169">
        <f>IF(K520='Do Not Use'!$M$10,1,0)</f>
        <v>0</v>
      </c>
      <c r="X520" s="169">
        <f>IF(K520='Do Not Use'!$M$11,1,0)</f>
        <v>0</v>
      </c>
      <c r="Y520" s="169">
        <f t="shared" si="26"/>
        <v>0</v>
      </c>
      <c r="Z520" s="169">
        <f>IF(K520='Do Not Use'!$M$5,1,0)</f>
        <v>0</v>
      </c>
    </row>
    <row r="521" spans="1:26" x14ac:dyDescent="0.25">
      <c r="A521" s="376"/>
      <c r="B521" s="377"/>
      <c r="C521" s="378"/>
      <c r="D521" s="434"/>
      <c r="E521" s="379"/>
      <c r="F521" s="377"/>
      <c r="G521" s="377"/>
      <c r="H521" s="377"/>
      <c r="I521" s="377"/>
      <c r="J521" s="377"/>
      <c r="K521" s="377"/>
      <c r="L521" s="377"/>
      <c r="M521" s="1" t="e">
        <f>INDEX('Child Enrollment'!$C$2:$C$173,MATCH('BIR Data Entry'!B522,'Child Enrollment'!$B$2:$B$173,0))</f>
        <v>#N/A</v>
      </c>
      <c r="N521" s="1" t="e">
        <f>INDEX('Child Enrollment'!$D$2:$D$173,MATCH('BIR Data Entry'!B521,'Child Enrollment'!$B$2:$B$173,0))</f>
        <v>#N/A</v>
      </c>
      <c r="O521" s="1" t="e">
        <f>INDEX('Child Enrollment'!$E$2:$E$173,MATCH('BIR Data Entry'!B521,'Child Enrollment'!$B$2:$B$173,0))</f>
        <v>#N/A</v>
      </c>
      <c r="P521" s="1" t="e">
        <f>INDEX('Child Enrollment'!$F$2:$F$173,MATCH('BIR Data Entry'!B521,'Child Enrollment'!$B$2:$B$173,0))</f>
        <v>#N/A</v>
      </c>
      <c r="Q521" s="1" t="e">
        <f>INDEX('Child Enrollment'!$G$2:$G$173,MATCH('BIR Data Entry'!B521,'Child Enrollment'!$B$2:$B$173,0))</f>
        <v>#N/A</v>
      </c>
      <c r="R521" s="1" t="e">
        <f>INDEX('Child Enrollment'!$H$2:$H$173,MATCH('BIR Data Entry'!B521,'Child Enrollment'!$B$2:$B$173,0))</f>
        <v>#N/A</v>
      </c>
      <c r="S521" s="343" t="str">
        <f t="shared" si="24"/>
        <v/>
      </c>
      <c r="T521" s="169">
        <f>IF(J521='Do Not Use'!$L$15,1,0)</f>
        <v>0</v>
      </c>
      <c r="U521" s="169">
        <f>IF(K521='Do Not Use'!$M$14,1,0)</f>
        <v>0</v>
      </c>
      <c r="V521" s="169">
        <f t="shared" si="25"/>
        <v>0</v>
      </c>
      <c r="W521" s="169">
        <f>IF(K521='Do Not Use'!$M$10,1,0)</f>
        <v>0</v>
      </c>
      <c r="X521" s="169">
        <f>IF(K521='Do Not Use'!$M$11,1,0)</f>
        <v>0</v>
      </c>
      <c r="Y521" s="169">
        <f t="shared" si="26"/>
        <v>0</v>
      </c>
      <c r="Z521" s="169">
        <f>IF(K521='Do Not Use'!$M$5,1,0)</f>
        <v>0</v>
      </c>
    </row>
    <row r="522" spans="1:26" x14ac:dyDescent="0.25">
      <c r="A522" s="376"/>
      <c r="B522" s="377"/>
      <c r="C522" s="378"/>
      <c r="D522" s="434"/>
      <c r="E522" s="379"/>
      <c r="F522" s="377"/>
      <c r="G522" s="377"/>
      <c r="H522" s="377"/>
      <c r="I522" s="377"/>
      <c r="J522" s="377"/>
      <c r="K522" s="377"/>
      <c r="L522" s="377"/>
      <c r="M522" s="1" t="e">
        <f>INDEX('Child Enrollment'!$C$2:$C$173,MATCH('BIR Data Entry'!B523,'Child Enrollment'!$B$2:$B$173,0))</f>
        <v>#N/A</v>
      </c>
      <c r="N522" s="1" t="e">
        <f>INDEX('Child Enrollment'!$D$2:$D$173,MATCH('BIR Data Entry'!B522,'Child Enrollment'!$B$2:$B$173,0))</f>
        <v>#N/A</v>
      </c>
      <c r="O522" s="1" t="e">
        <f>INDEX('Child Enrollment'!$E$2:$E$173,MATCH('BIR Data Entry'!B522,'Child Enrollment'!$B$2:$B$173,0))</f>
        <v>#N/A</v>
      </c>
      <c r="P522" s="1" t="e">
        <f>INDEX('Child Enrollment'!$F$2:$F$173,MATCH('BIR Data Entry'!B522,'Child Enrollment'!$B$2:$B$173,0))</f>
        <v>#N/A</v>
      </c>
      <c r="Q522" s="1" t="e">
        <f>INDEX('Child Enrollment'!$G$2:$G$173,MATCH('BIR Data Entry'!B522,'Child Enrollment'!$B$2:$B$173,0))</f>
        <v>#N/A</v>
      </c>
      <c r="R522" s="1" t="e">
        <f>INDEX('Child Enrollment'!$H$2:$H$173,MATCH('BIR Data Entry'!B522,'Child Enrollment'!$B$2:$B$173,0))</f>
        <v>#N/A</v>
      </c>
      <c r="S522" s="343" t="str">
        <f t="shared" si="24"/>
        <v/>
      </c>
      <c r="T522" s="169">
        <f>IF(J522='Do Not Use'!$L$15,1,0)</f>
        <v>0</v>
      </c>
      <c r="U522" s="169">
        <f>IF(K522='Do Not Use'!$M$14,1,0)</f>
        <v>0</v>
      </c>
      <c r="V522" s="169">
        <f t="shared" si="25"/>
        <v>0</v>
      </c>
      <c r="W522" s="169">
        <f>IF(K522='Do Not Use'!$M$10,1,0)</f>
        <v>0</v>
      </c>
      <c r="X522" s="169">
        <f>IF(K522='Do Not Use'!$M$11,1,0)</f>
        <v>0</v>
      </c>
      <c r="Y522" s="169">
        <f t="shared" si="26"/>
        <v>0</v>
      </c>
      <c r="Z522" s="169">
        <f>IF(K522='Do Not Use'!$M$5,1,0)</f>
        <v>0</v>
      </c>
    </row>
    <row r="523" spans="1:26" x14ac:dyDescent="0.25">
      <c r="A523" s="376"/>
      <c r="B523" s="377"/>
      <c r="C523" s="378"/>
      <c r="D523" s="434"/>
      <c r="E523" s="379"/>
      <c r="F523" s="377"/>
      <c r="G523" s="377"/>
      <c r="H523" s="377"/>
      <c r="I523" s="377"/>
      <c r="J523" s="377"/>
      <c r="K523" s="377"/>
      <c r="L523" s="377"/>
      <c r="M523" s="1" t="e">
        <f>INDEX('Child Enrollment'!$C$2:$C$173,MATCH('BIR Data Entry'!B524,'Child Enrollment'!$B$2:$B$173,0))</f>
        <v>#N/A</v>
      </c>
      <c r="N523" s="1" t="e">
        <f>INDEX('Child Enrollment'!$D$2:$D$173,MATCH('BIR Data Entry'!B523,'Child Enrollment'!$B$2:$B$173,0))</f>
        <v>#N/A</v>
      </c>
      <c r="O523" s="1" t="e">
        <f>INDEX('Child Enrollment'!$E$2:$E$173,MATCH('BIR Data Entry'!B523,'Child Enrollment'!$B$2:$B$173,0))</f>
        <v>#N/A</v>
      </c>
      <c r="P523" s="1" t="e">
        <f>INDEX('Child Enrollment'!$F$2:$F$173,MATCH('BIR Data Entry'!B523,'Child Enrollment'!$B$2:$B$173,0))</f>
        <v>#N/A</v>
      </c>
      <c r="Q523" s="1" t="e">
        <f>INDEX('Child Enrollment'!$G$2:$G$173,MATCH('BIR Data Entry'!B523,'Child Enrollment'!$B$2:$B$173,0))</f>
        <v>#N/A</v>
      </c>
      <c r="R523" s="1" t="e">
        <f>INDEX('Child Enrollment'!$H$2:$H$173,MATCH('BIR Data Entry'!B523,'Child Enrollment'!$B$2:$B$173,0))</f>
        <v>#N/A</v>
      </c>
      <c r="S523" s="343" t="str">
        <f t="shared" si="24"/>
        <v/>
      </c>
      <c r="T523" s="169">
        <f>IF(J523='Do Not Use'!$L$15,1,0)</f>
        <v>0</v>
      </c>
      <c r="U523" s="169">
        <f>IF(K523='Do Not Use'!$M$14,1,0)</f>
        <v>0</v>
      </c>
      <c r="V523" s="169">
        <f t="shared" si="25"/>
        <v>0</v>
      </c>
      <c r="W523" s="169">
        <f>IF(K523='Do Not Use'!$M$10,1,0)</f>
        <v>0</v>
      </c>
      <c r="X523" s="169">
        <f>IF(K523='Do Not Use'!$M$11,1,0)</f>
        <v>0</v>
      </c>
      <c r="Y523" s="169">
        <f t="shared" si="26"/>
        <v>0</v>
      </c>
      <c r="Z523" s="169">
        <f>IF(K523='Do Not Use'!$M$5,1,0)</f>
        <v>0</v>
      </c>
    </row>
    <row r="524" spans="1:26" x14ac:dyDescent="0.25">
      <c r="A524" s="376"/>
      <c r="B524" s="377"/>
      <c r="C524" s="378"/>
      <c r="D524" s="434"/>
      <c r="E524" s="379"/>
      <c r="F524" s="377"/>
      <c r="G524" s="377"/>
      <c r="H524" s="377"/>
      <c r="I524" s="377"/>
      <c r="J524" s="377"/>
      <c r="K524" s="377"/>
      <c r="L524" s="377"/>
      <c r="M524" s="1" t="e">
        <f>INDEX('Child Enrollment'!$C$2:$C$173,MATCH('BIR Data Entry'!B525,'Child Enrollment'!$B$2:$B$173,0))</f>
        <v>#N/A</v>
      </c>
      <c r="N524" s="1" t="e">
        <f>INDEX('Child Enrollment'!$D$2:$D$173,MATCH('BIR Data Entry'!B524,'Child Enrollment'!$B$2:$B$173,0))</f>
        <v>#N/A</v>
      </c>
      <c r="O524" s="1" t="e">
        <f>INDEX('Child Enrollment'!$E$2:$E$173,MATCH('BIR Data Entry'!B524,'Child Enrollment'!$B$2:$B$173,0))</f>
        <v>#N/A</v>
      </c>
      <c r="P524" s="1" t="e">
        <f>INDEX('Child Enrollment'!$F$2:$F$173,MATCH('BIR Data Entry'!B524,'Child Enrollment'!$B$2:$B$173,0))</f>
        <v>#N/A</v>
      </c>
      <c r="Q524" s="1" t="e">
        <f>INDEX('Child Enrollment'!$G$2:$G$173,MATCH('BIR Data Entry'!B524,'Child Enrollment'!$B$2:$B$173,0))</f>
        <v>#N/A</v>
      </c>
      <c r="R524" s="1" t="e">
        <f>INDEX('Child Enrollment'!$H$2:$H$173,MATCH('BIR Data Entry'!B524,'Child Enrollment'!$B$2:$B$173,0))</f>
        <v>#N/A</v>
      </c>
      <c r="S524" s="343" t="str">
        <f t="shared" si="24"/>
        <v/>
      </c>
      <c r="T524" s="169">
        <f>IF(J524='Do Not Use'!$L$15,1,0)</f>
        <v>0</v>
      </c>
      <c r="U524" s="169">
        <f>IF(K524='Do Not Use'!$M$14,1,0)</f>
        <v>0</v>
      </c>
      <c r="V524" s="169">
        <f t="shared" si="25"/>
        <v>0</v>
      </c>
      <c r="W524" s="169">
        <f>IF(K524='Do Not Use'!$M$10,1,0)</f>
        <v>0</v>
      </c>
      <c r="X524" s="169">
        <f>IF(K524='Do Not Use'!$M$11,1,0)</f>
        <v>0</v>
      </c>
      <c r="Y524" s="169">
        <f t="shared" si="26"/>
        <v>0</v>
      </c>
      <c r="Z524" s="169">
        <f>IF(K524='Do Not Use'!$M$5,1,0)</f>
        <v>0</v>
      </c>
    </row>
    <row r="525" spans="1:26" x14ac:dyDescent="0.25">
      <c r="A525" s="376"/>
      <c r="B525" s="377"/>
      <c r="C525" s="378"/>
      <c r="D525" s="434"/>
      <c r="E525" s="379"/>
      <c r="F525" s="377"/>
      <c r="G525" s="377"/>
      <c r="H525" s="377"/>
      <c r="I525" s="377"/>
      <c r="J525" s="377"/>
      <c r="K525" s="377"/>
      <c r="L525" s="377"/>
      <c r="M525" s="1" t="e">
        <f>INDEX('Child Enrollment'!$C$2:$C$173,MATCH('BIR Data Entry'!B526,'Child Enrollment'!$B$2:$B$173,0))</f>
        <v>#N/A</v>
      </c>
      <c r="N525" s="1" t="e">
        <f>INDEX('Child Enrollment'!$D$2:$D$173,MATCH('BIR Data Entry'!B525,'Child Enrollment'!$B$2:$B$173,0))</f>
        <v>#N/A</v>
      </c>
      <c r="O525" s="1" t="e">
        <f>INDEX('Child Enrollment'!$E$2:$E$173,MATCH('BIR Data Entry'!B525,'Child Enrollment'!$B$2:$B$173,0))</f>
        <v>#N/A</v>
      </c>
      <c r="P525" s="1" t="e">
        <f>INDEX('Child Enrollment'!$F$2:$F$173,MATCH('BIR Data Entry'!B525,'Child Enrollment'!$B$2:$B$173,0))</f>
        <v>#N/A</v>
      </c>
      <c r="Q525" s="1" t="e">
        <f>INDEX('Child Enrollment'!$G$2:$G$173,MATCH('BIR Data Entry'!B525,'Child Enrollment'!$B$2:$B$173,0))</f>
        <v>#N/A</v>
      </c>
      <c r="R525" s="1" t="e">
        <f>INDEX('Child Enrollment'!$H$2:$H$173,MATCH('BIR Data Entry'!B525,'Child Enrollment'!$B$2:$B$173,0))</f>
        <v>#N/A</v>
      </c>
      <c r="S525" s="343" t="str">
        <f t="shared" si="24"/>
        <v/>
      </c>
      <c r="T525" s="169">
        <f>IF(J525='Do Not Use'!$L$15,1,0)</f>
        <v>0</v>
      </c>
      <c r="U525" s="169">
        <f>IF(K525='Do Not Use'!$M$14,1,0)</f>
        <v>0</v>
      </c>
      <c r="V525" s="169">
        <f t="shared" si="25"/>
        <v>0</v>
      </c>
      <c r="W525" s="169">
        <f>IF(K525='Do Not Use'!$M$10,1,0)</f>
        <v>0</v>
      </c>
      <c r="X525" s="169">
        <f>IF(K525='Do Not Use'!$M$11,1,0)</f>
        <v>0</v>
      </c>
      <c r="Y525" s="169">
        <f t="shared" si="26"/>
        <v>0</v>
      </c>
      <c r="Z525" s="169">
        <f>IF(K525='Do Not Use'!$M$5,1,0)</f>
        <v>0</v>
      </c>
    </row>
    <row r="526" spans="1:26" x14ac:dyDescent="0.25">
      <c r="A526" s="376"/>
      <c r="B526" s="377"/>
      <c r="C526" s="378"/>
      <c r="D526" s="434"/>
      <c r="E526" s="379"/>
      <c r="F526" s="377"/>
      <c r="G526" s="377"/>
      <c r="H526" s="377"/>
      <c r="I526" s="377"/>
      <c r="J526" s="377"/>
      <c r="K526" s="377"/>
      <c r="L526" s="377"/>
      <c r="M526" s="1" t="e">
        <f>INDEX('Child Enrollment'!$C$2:$C$173,MATCH('BIR Data Entry'!B527,'Child Enrollment'!$B$2:$B$173,0))</f>
        <v>#N/A</v>
      </c>
      <c r="N526" s="1" t="e">
        <f>INDEX('Child Enrollment'!$D$2:$D$173,MATCH('BIR Data Entry'!B526,'Child Enrollment'!$B$2:$B$173,0))</f>
        <v>#N/A</v>
      </c>
      <c r="O526" s="1" t="e">
        <f>INDEX('Child Enrollment'!$E$2:$E$173,MATCH('BIR Data Entry'!B526,'Child Enrollment'!$B$2:$B$173,0))</f>
        <v>#N/A</v>
      </c>
      <c r="P526" s="1" t="e">
        <f>INDEX('Child Enrollment'!$F$2:$F$173,MATCH('BIR Data Entry'!B526,'Child Enrollment'!$B$2:$B$173,0))</f>
        <v>#N/A</v>
      </c>
      <c r="Q526" s="1" t="e">
        <f>INDEX('Child Enrollment'!$G$2:$G$173,MATCH('BIR Data Entry'!B526,'Child Enrollment'!$B$2:$B$173,0))</f>
        <v>#N/A</v>
      </c>
      <c r="R526" s="1" t="e">
        <f>INDEX('Child Enrollment'!$H$2:$H$173,MATCH('BIR Data Entry'!B526,'Child Enrollment'!$B$2:$B$173,0))</f>
        <v>#N/A</v>
      </c>
      <c r="S526" s="343" t="str">
        <f t="shared" si="24"/>
        <v/>
      </c>
      <c r="T526" s="169">
        <f>IF(J526='Do Not Use'!$L$15,1,0)</f>
        <v>0</v>
      </c>
      <c r="U526" s="169">
        <f>IF(K526='Do Not Use'!$M$14,1,0)</f>
        <v>0</v>
      </c>
      <c r="V526" s="169">
        <f t="shared" si="25"/>
        <v>0</v>
      </c>
      <c r="W526" s="169">
        <f>IF(K526='Do Not Use'!$M$10,1,0)</f>
        <v>0</v>
      </c>
      <c r="X526" s="169">
        <f>IF(K526='Do Not Use'!$M$11,1,0)</f>
        <v>0</v>
      </c>
      <c r="Y526" s="169">
        <f t="shared" si="26"/>
        <v>0</v>
      </c>
      <c r="Z526" s="169">
        <f>IF(K526='Do Not Use'!$M$5,1,0)</f>
        <v>0</v>
      </c>
    </row>
    <row r="527" spans="1:26" x14ac:dyDescent="0.25">
      <c r="A527" s="376"/>
      <c r="B527" s="377"/>
      <c r="C527" s="378"/>
      <c r="D527" s="434"/>
      <c r="E527" s="379"/>
      <c r="F527" s="377"/>
      <c r="G527" s="377"/>
      <c r="H527" s="377"/>
      <c r="I527" s="377"/>
      <c r="J527" s="377"/>
      <c r="K527" s="377"/>
      <c r="L527" s="377"/>
      <c r="M527" s="1" t="e">
        <f>INDEX('Child Enrollment'!$C$2:$C$173,MATCH('BIR Data Entry'!B528,'Child Enrollment'!$B$2:$B$173,0))</f>
        <v>#N/A</v>
      </c>
      <c r="N527" s="1" t="e">
        <f>INDEX('Child Enrollment'!$D$2:$D$173,MATCH('BIR Data Entry'!B527,'Child Enrollment'!$B$2:$B$173,0))</f>
        <v>#N/A</v>
      </c>
      <c r="O527" s="1" t="e">
        <f>INDEX('Child Enrollment'!$E$2:$E$173,MATCH('BIR Data Entry'!B527,'Child Enrollment'!$B$2:$B$173,0))</f>
        <v>#N/A</v>
      </c>
      <c r="P527" s="1" t="e">
        <f>INDEX('Child Enrollment'!$F$2:$F$173,MATCH('BIR Data Entry'!B527,'Child Enrollment'!$B$2:$B$173,0))</f>
        <v>#N/A</v>
      </c>
      <c r="Q527" s="1" t="e">
        <f>INDEX('Child Enrollment'!$G$2:$G$173,MATCH('BIR Data Entry'!B527,'Child Enrollment'!$B$2:$B$173,0))</f>
        <v>#N/A</v>
      </c>
      <c r="R527" s="1" t="e">
        <f>INDEX('Child Enrollment'!$H$2:$H$173,MATCH('BIR Data Entry'!B527,'Child Enrollment'!$B$2:$B$173,0))</f>
        <v>#N/A</v>
      </c>
      <c r="S527" s="343" t="str">
        <f t="shared" si="24"/>
        <v/>
      </c>
      <c r="T527" s="169">
        <f>IF(J527='Do Not Use'!$L$15,1,0)</f>
        <v>0</v>
      </c>
      <c r="U527" s="169">
        <f>IF(K527='Do Not Use'!$M$14,1,0)</f>
        <v>0</v>
      </c>
      <c r="V527" s="169">
        <f t="shared" si="25"/>
        <v>0</v>
      </c>
      <c r="W527" s="169">
        <f>IF(K527='Do Not Use'!$M$10,1,0)</f>
        <v>0</v>
      </c>
      <c r="X527" s="169">
        <f>IF(K527='Do Not Use'!$M$11,1,0)</f>
        <v>0</v>
      </c>
      <c r="Y527" s="169">
        <f t="shared" si="26"/>
        <v>0</v>
      </c>
      <c r="Z527" s="169">
        <f>IF(K527='Do Not Use'!$M$5,1,0)</f>
        <v>0</v>
      </c>
    </row>
    <row r="528" spans="1:26" x14ac:dyDescent="0.25">
      <c r="A528" s="376"/>
      <c r="B528" s="377"/>
      <c r="C528" s="378"/>
      <c r="D528" s="434"/>
      <c r="E528" s="379"/>
      <c r="F528" s="377"/>
      <c r="G528" s="377"/>
      <c r="H528" s="377"/>
      <c r="I528" s="377"/>
      <c r="J528" s="377"/>
      <c r="K528" s="377"/>
      <c r="L528" s="377"/>
      <c r="M528" s="1" t="e">
        <f>INDEX('Child Enrollment'!$C$2:$C$173,MATCH('BIR Data Entry'!B529,'Child Enrollment'!$B$2:$B$173,0))</f>
        <v>#N/A</v>
      </c>
      <c r="N528" s="1" t="e">
        <f>INDEX('Child Enrollment'!$D$2:$D$173,MATCH('BIR Data Entry'!B528,'Child Enrollment'!$B$2:$B$173,0))</f>
        <v>#N/A</v>
      </c>
      <c r="O528" s="1" t="e">
        <f>INDEX('Child Enrollment'!$E$2:$E$173,MATCH('BIR Data Entry'!B528,'Child Enrollment'!$B$2:$B$173,0))</f>
        <v>#N/A</v>
      </c>
      <c r="P528" s="1" t="e">
        <f>INDEX('Child Enrollment'!$F$2:$F$173,MATCH('BIR Data Entry'!B528,'Child Enrollment'!$B$2:$B$173,0))</f>
        <v>#N/A</v>
      </c>
      <c r="Q528" s="1" t="e">
        <f>INDEX('Child Enrollment'!$G$2:$G$173,MATCH('BIR Data Entry'!B528,'Child Enrollment'!$B$2:$B$173,0))</f>
        <v>#N/A</v>
      </c>
      <c r="R528" s="1" t="e">
        <f>INDEX('Child Enrollment'!$H$2:$H$173,MATCH('BIR Data Entry'!B528,'Child Enrollment'!$B$2:$B$173,0))</f>
        <v>#N/A</v>
      </c>
      <c r="S528" s="343" t="str">
        <f t="shared" si="24"/>
        <v/>
      </c>
      <c r="T528" s="169">
        <f>IF(J528='Do Not Use'!$L$15,1,0)</f>
        <v>0</v>
      </c>
      <c r="U528" s="169">
        <f>IF(K528='Do Not Use'!$M$14,1,0)</f>
        <v>0</v>
      </c>
      <c r="V528" s="169">
        <f t="shared" si="25"/>
        <v>0</v>
      </c>
      <c r="W528" s="169">
        <f>IF(K528='Do Not Use'!$M$10,1,0)</f>
        <v>0</v>
      </c>
      <c r="X528" s="169">
        <f>IF(K528='Do Not Use'!$M$11,1,0)</f>
        <v>0</v>
      </c>
      <c r="Y528" s="169">
        <f t="shared" si="26"/>
        <v>0</v>
      </c>
      <c r="Z528" s="169">
        <f>IF(K528='Do Not Use'!$M$5,1,0)</f>
        <v>0</v>
      </c>
    </row>
    <row r="529" spans="1:26" x14ac:dyDescent="0.25">
      <c r="A529" s="376"/>
      <c r="B529" s="377"/>
      <c r="C529" s="378"/>
      <c r="D529" s="434"/>
      <c r="E529" s="379"/>
      <c r="F529" s="377"/>
      <c r="G529" s="377"/>
      <c r="H529" s="377"/>
      <c r="I529" s="377"/>
      <c r="J529" s="377"/>
      <c r="K529" s="377"/>
      <c r="L529" s="377"/>
      <c r="M529" s="1" t="e">
        <f>INDEX('Child Enrollment'!$C$2:$C$173,MATCH('BIR Data Entry'!B530,'Child Enrollment'!$B$2:$B$173,0))</f>
        <v>#N/A</v>
      </c>
      <c r="N529" s="1" t="e">
        <f>INDEX('Child Enrollment'!$D$2:$D$173,MATCH('BIR Data Entry'!B529,'Child Enrollment'!$B$2:$B$173,0))</f>
        <v>#N/A</v>
      </c>
      <c r="O529" s="1" t="e">
        <f>INDEX('Child Enrollment'!$E$2:$E$173,MATCH('BIR Data Entry'!B529,'Child Enrollment'!$B$2:$B$173,0))</f>
        <v>#N/A</v>
      </c>
      <c r="P529" s="1" t="e">
        <f>INDEX('Child Enrollment'!$F$2:$F$173,MATCH('BIR Data Entry'!B529,'Child Enrollment'!$B$2:$B$173,0))</f>
        <v>#N/A</v>
      </c>
      <c r="Q529" s="1" t="e">
        <f>INDEX('Child Enrollment'!$G$2:$G$173,MATCH('BIR Data Entry'!B529,'Child Enrollment'!$B$2:$B$173,0))</f>
        <v>#N/A</v>
      </c>
      <c r="R529" s="1" t="e">
        <f>INDEX('Child Enrollment'!$H$2:$H$173,MATCH('BIR Data Entry'!B529,'Child Enrollment'!$B$2:$B$173,0))</f>
        <v>#N/A</v>
      </c>
      <c r="S529" s="343" t="str">
        <f t="shared" si="24"/>
        <v/>
      </c>
      <c r="T529" s="169">
        <f>IF(J529='Do Not Use'!$L$15,1,0)</f>
        <v>0</v>
      </c>
      <c r="U529" s="169">
        <f>IF(K529='Do Not Use'!$M$14,1,0)</f>
        <v>0</v>
      </c>
      <c r="V529" s="169">
        <f t="shared" si="25"/>
        <v>0</v>
      </c>
      <c r="W529" s="169">
        <f>IF(K529='Do Not Use'!$M$10,1,0)</f>
        <v>0</v>
      </c>
      <c r="X529" s="169">
        <f>IF(K529='Do Not Use'!$M$11,1,0)</f>
        <v>0</v>
      </c>
      <c r="Y529" s="169">
        <f t="shared" si="26"/>
        <v>0</v>
      </c>
      <c r="Z529" s="169">
        <f>IF(K529='Do Not Use'!$M$5,1,0)</f>
        <v>0</v>
      </c>
    </row>
    <row r="530" spans="1:26" x14ac:dyDescent="0.25">
      <c r="A530" s="376"/>
      <c r="B530" s="377"/>
      <c r="C530" s="378"/>
      <c r="D530" s="434"/>
      <c r="E530" s="379"/>
      <c r="F530" s="377"/>
      <c r="G530" s="377"/>
      <c r="H530" s="377"/>
      <c r="I530" s="377"/>
      <c r="J530" s="377"/>
      <c r="K530" s="377"/>
      <c r="L530" s="377"/>
      <c r="M530" s="1" t="e">
        <f>INDEX('Child Enrollment'!$C$2:$C$173,MATCH('BIR Data Entry'!B531,'Child Enrollment'!$B$2:$B$173,0))</f>
        <v>#N/A</v>
      </c>
      <c r="N530" s="1" t="e">
        <f>INDEX('Child Enrollment'!$D$2:$D$173,MATCH('BIR Data Entry'!B530,'Child Enrollment'!$B$2:$B$173,0))</f>
        <v>#N/A</v>
      </c>
      <c r="O530" s="1" t="e">
        <f>INDEX('Child Enrollment'!$E$2:$E$173,MATCH('BIR Data Entry'!B530,'Child Enrollment'!$B$2:$B$173,0))</f>
        <v>#N/A</v>
      </c>
      <c r="P530" s="1" t="e">
        <f>INDEX('Child Enrollment'!$F$2:$F$173,MATCH('BIR Data Entry'!B530,'Child Enrollment'!$B$2:$B$173,0))</f>
        <v>#N/A</v>
      </c>
      <c r="Q530" s="1" t="e">
        <f>INDEX('Child Enrollment'!$G$2:$G$173,MATCH('BIR Data Entry'!B530,'Child Enrollment'!$B$2:$B$173,0))</f>
        <v>#N/A</v>
      </c>
      <c r="R530" s="1" t="e">
        <f>INDEX('Child Enrollment'!$H$2:$H$173,MATCH('BIR Data Entry'!B530,'Child Enrollment'!$B$2:$B$173,0))</f>
        <v>#N/A</v>
      </c>
      <c r="S530" s="343" t="str">
        <f t="shared" si="24"/>
        <v/>
      </c>
      <c r="T530" s="169">
        <f>IF(J530='Do Not Use'!$L$15,1,0)</f>
        <v>0</v>
      </c>
      <c r="U530" s="169">
        <f>IF(K530='Do Not Use'!$M$14,1,0)</f>
        <v>0</v>
      </c>
      <c r="V530" s="169">
        <f t="shared" si="25"/>
        <v>0</v>
      </c>
      <c r="W530" s="169">
        <f>IF(K530='Do Not Use'!$M$10,1,0)</f>
        <v>0</v>
      </c>
      <c r="X530" s="169">
        <f>IF(K530='Do Not Use'!$M$11,1,0)</f>
        <v>0</v>
      </c>
      <c r="Y530" s="169">
        <f t="shared" si="26"/>
        <v>0</v>
      </c>
      <c r="Z530" s="169">
        <f>IF(K530='Do Not Use'!$M$5,1,0)</f>
        <v>0</v>
      </c>
    </row>
    <row r="531" spans="1:26" x14ac:dyDescent="0.25">
      <c r="A531" s="376"/>
      <c r="B531" s="377"/>
      <c r="C531" s="378"/>
      <c r="D531" s="434"/>
      <c r="E531" s="379"/>
      <c r="F531" s="377"/>
      <c r="G531" s="377"/>
      <c r="H531" s="377"/>
      <c r="I531" s="377"/>
      <c r="J531" s="377"/>
      <c r="K531" s="377"/>
      <c r="L531" s="377"/>
      <c r="M531" s="1" t="e">
        <f>INDEX('Child Enrollment'!$C$2:$C$173,MATCH('BIR Data Entry'!B532,'Child Enrollment'!$B$2:$B$173,0))</f>
        <v>#N/A</v>
      </c>
      <c r="N531" s="1" t="e">
        <f>INDEX('Child Enrollment'!$D$2:$D$173,MATCH('BIR Data Entry'!B531,'Child Enrollment'!$B$2:$B$173,0))</f>
        <v>#N/A</v>
      </c>
      <c r="O531" s="1" t="e">
        <f>INDEX('Child Enrollment'!$E$2:$E$173,MATCH('BIR Data Entry'!B531,'Child Enrollment'!$B$2:$B$173,0))</f>
        <v>#N/A</v>
      </c>
      <c r="P531" s="1" t="e">
        <f>INDEX('Child Enrollment'!$F$2:$F$173,MATCH('BIR Data Entry'!B531,'Child Enrollment'!$B$2:$B$173,0))</f>
        <v>#N/A</v>
      </c>
      <c r="Q531" s="1" t="e">
        <f>INDEX('Child Enrollment'!$G$2:$G$173,MATCH('BIR Data Entry'!B531,'Child Enrollment'!$B$2:$B$173,0))</f>
        <v>#N/A</v>
      </c>
      <c r="R531" s="1" t="e">
        <f>INDEX('Child Enrollment'!$H$2:$H$173,MATCH('BIR Data Entry'!B531,'Child Enrollment'!$B$2:$B$173,0))</f>
        <v>#N/A</v>
      </c>
      <c r="S531" s="343" t="str">
        <f t="shared" si="24"/>
        <v/>
      </c>
      <c r="T531" s="169">
        <f>IF(J531='Do Not Use'!$L$15,1,0)</f>
        <v>0</v>
      </c>
      <c r="U531" s="169">
        <f>IF(K531='Do Not Use'!$M$14,1,0)</f>
        <v>0</v>
      </c>
      <c r="V531" s="169">
        <f t="shared" si="25"/>
        <v>0</v>
      </c>
      <c r="W531" s="169">
        <f>IF(K531='Do Not Use'!$M$10,1,0)</f>
        <v>0</v>
      </c>
      <c r="X531" s="169">
        <f>IF(K531='Do Not Use'!$M$11,1,0)</f>
        <v>0</v>
      </c>
      <c r="Y531" s="169">
        <f t="shared" si="26"/>
        <v>0</v>
      </c>
      <c r="Z531" s="169">
        <f>IF(K531='Do Not Use'!$M$5,1,0)</f>
        <v>0</v>
      </c>
    </row>
    <row r="532" spans="1:26" x14ac:dyDescent="0.25">
      <c r="A532" s="376"/>
      <c r="B532" s="377"/>
      <c r="C532" s="378"/>
      <c r="D532" s="434"/>
      <c r="E532" s="379"/>
      <c r="F532" s="377"/>
      <c r="G532" s="377"/>
      <c r="H532" s="377"/>
      <c r="I532" s="377"/>
      <c r="J532" s="377"/>
      <c r="K532" s="377"/>
      <c r="L532" s="377"/>
      <c r="M532" s="1" t="e">
        <f>INDEX('Child Enrollment'!$C$2:$C$173,MATCH('BIR Data Entry'!B533,'Child Enrollment'!$B$2:$B$173,0))</f>
        <v>#N/A</v>
      </c>
      <c r="N532" s="1" t="e">
        <f>INDEX('Child Enrollment'!$D$2:$D$173,MATCH('BIR Data Entry'!B532,'Child Enrollment'!$B$2:$B$173,0))</f>
        <v>#N/A</v>
      </c>
      <c r="O532" s="1" t="e">
        <f>INDEX('Child Enrollment'!$E$2:$E$173,MATCH('BIR Data Entry'!B532,'Child Enrollment'!$B$2:$B$173,0))</f>
        <v>#N/A</v>
      </c>
      <c r="P532" s="1" t="e">
        <f>INDEX('Child Enrollment'!$F$2:$F$173,MATCH('BIR Data Entry'!B532,'Child Enrollment'!$B$2:$B$173,0))</f>
        <v>#N/A</v>
      </c>
      <c r="Q532" s="1" t="e">
        <f>INDEX('Child Enrollment'!$G$2:$G$173,MATCH('BIR Data Entry'!B532,'Child Enrollment'!$B$2:$B$173,0))</f>
        <v>#N/A</v>
      </c>
      <c r="R532" s="1" t="e">
        <f>INDEX('Child Enrollment'!$H$2:$H$173,MATCH('BIR Data Entry'!B532,'Child Enrollment'!$B$2:$B$173,0))</f>
        <v>#N/A</v>
      </c>
      <c r="S532" s="343" t="str">
        <f t="shared" si="24"/>
        <v/>
      </c>
      <c r="T532" s="169">
        <f>IF(J532='Do Not Use'!$L$15,1,0)</f>
        <v>0</v>
      </c>
      <c r="U532" s="169">
        <f>IF(K532='Do Not Use'!$M$14,1,0)</f>
        <v>0</v>
      </c>
      <c r="V532" s="169">
        <f t="shared" si="25"/>
        <v>0</v>
      </c>
      <c r="W532" s="169">
        <f>IF(K532='Do Not Use'!$M$10,1,0)</f>
        <v>0</v>
      </c>
      <c r="X532" s="169">
        <f>IF(K532='Do Not Use'!$M$11,1,0)</f>
        <v>0</v>
      </c>
      <c r="Y532" s="169">
        <f t="shared" si="26"/>
        <v>0</v>
      </c>
      <c r="Z532" s="169">
        <f>IF(K532='Do Not Use'!$M$5,1,0)</f>
        <v>0</v>
      </c>
    </row>
    <row r="533" spans="1:26" x14ac:dyDescent="0.25">
      <c r="A533" s="376"/>
      <c r="B533" s="377"/>
      <c r="C533" s="378"/>
      <c r="D533" s="434"/>
      <c r="E533" s="379"/>
      <c r="F533" s="377"/>
      <c r="G533" s="377"/>
      <c r="H533" s="377"/>
      <c r="I533" s="377"/>
      <c r="J533" s="377"/>
      <c r="K533" s="377"/>
      <c r="L533" s="377"/>
      <c r="M533" s="1" t="e">
        <f>INDEX('Child Enrollment'!$C$2:$C$173,MATCH('BIR Data Entry'!B534,'Child Enrollment'!$B$2:$B$173,0))</f>
        <v>#N/A</v>
      </c>
      <c r="N533" s="1" t="e">
        <f>INDEX('Child Enrollment'!$D$2:$D$173,MATCH('BIR Data Entry'!B533,'Child Enrollment'!$B$2:$B$173,0))</f>
        <v>#N/A</v>
      </c>
      <c r="O533" s="1" t="e">
        <f>INDEX('Child Enrollment'!$E$2:$E$173,MATCH('BIR Data Entry'!B533,'Child Enrollment'!$B$2:$B$173,0))</f>
        <v>#N/A</v>
      </c>
      <c r="P533" s="1" t="e">
        <f>INDEX('Child Enrollment'!$F$2:$F$173,MATCH('BIR Data Entry'!B533,'Child Enrollment'!$B$2:$B$173,0))</f>
        <v>#N/A</v>
      </c>
      <c r="Q533" s="1" t="e">
        <f>INDEX('Child Enrollment'!$G$2:$G$173,MATCH('BIR Data Entry'!B533,'Child Enrollment'!$B$2:$B$173,0))</f>
        <v>#N/A</v>
      </c>
      <c r="R533" s="1" t="e">
        <f>INDEX('Child Enrollment'!$H$2:$H$173,MATCH('BIR Data Entry'!B533,'Child Enrollment'!$B$2:$B$173,0))</f>
        <v>#N/A</v>
      </c>
      <c r="S533" s="343" t="str">
        <f t="shared" si="24"/>
        <v/>
      </c>
      <c r="T533" s="169">
        <f>IF(J533='Do Not Use'!$L$15,1,0)</f>
        <v>0</v>
      </c>
      <c r="U533" s="169">
        <f>IF(K533='Do Not Use'!$M$14,1,0)</f>
        <v>0</v>
      </c>
      <c r="V533" s="169">
        <f t="shared" si="25"/>
        <v>0</v>
      </c>
      <c r="W533" s="169">
        <f>IF(K533='Do Not Use'!$M$10,1,0)</f>
        <v>0</v>
      </c>
      <c r="X533" s="169">
        <f>IF(K533='Do Not Use'!$M$11,1,0)</f>
        <v>0</v>
      </c>
      <c r="Y533" s="169">
        <f t="shared" si="26"/>
        <v>0</v>
      </c>
      <c r="Z533" s="169">
        <f>IF(K533='Do Not Use'!$M$5,1,0)</f>
        <v>0</v>
      </c>
    </row>
    <row r="534" spans="1:26" x14ac:dyDescent="0.25">
      <c r="A534" s="376"/>
      <c r="B534" s="377"/>
      <c r="C534" s="378"/>
      <c r="D534" s="434"/>
      <c r="E534" s="379"/>
      <c r="F534" s="377"/>
      <c r="G534" s="377"/>
      <c r="H534" s="377"/>
      <c r="I534" s="377"/>
      <c r="J534" s="377"/>
      <c r="K534" s="377"/>
      <c r="L534" s="377"/>
      <c r="M534" s="1" t="e">
        <f>INDEX('Child Enrollment'!$C$2:$C$173,MATCH('BIR Data Entry'!B535,'Child Enrollment'!$B$2:$B$173,0))</f>
        <v>#N/A</v>
      </c>
      <c r="N534" s="1" t="e">
        <f>INDEX('Child Enrollment'!$D$2:$D$173,MATCH('BIR Data Entry'!B534,'Child Enrollment'!$B$2:$B$173,0))</f>
        <v>#N/A</v>
      </c>
      <c r="O534" s="1" t="e">
        <f>INDEX('Child Enrollment'!$E$2:$E$173,MATCH('BIR Data Entry'!B534,'Child Enrollment'!$B$2:$B$173,0))</f>
        <v>#N/A</v>
      </c>
      <c r="P534" s="1" t="e">
        <f>INDEX('Child Enrollment'!$F$2:$F$173,MATCH('BIR Data Entry'!B534,'Child Enrollment'!$B$2:$B$173,0))</f>
        <v>#N/A</v>
      </c>
      <c r="Q534" s="1" t="e">
        <f>INDEX('Child Enrollment'!$G$2:$G$173,MATCH('BIR Data Entry'!B534,'Child Enrollment'!$B$2:$B$173,0))</f>
        <v>#N/A</v>
      </c>
      <c r="R534" s="1" t="e">
        <f>INDEX('Child Enrollment'!$H$2:$H$173,MATCH('BIR Data Entry'!B534,'Child Enrollment'!$B$2:$B$173,0))</f>
        <v>#N/A</v>
      </c>
      <c r="S534" s="343" t="str">
        <f t="shared" si="24"/>
        <v/>
      </c>
      <c r="T534" s="169">
        <f>IF(J534='Do Not Use'!$L$15,1,0)</f>
        <v>0</v>
      </c>
      <c r="U534" s="169">
        <f>IF(K534='Do Not Use'!$M$14,1,0)</f>
        <v>0</v>
      </c>
      <c r="V534" s="169">
        <f t="shared" si="25"/>
        <v>0</v>
      </c>
      <c r="W534" s="169">
        <f>IF(K534='Do Not Use'!$M$10,1,0)</f>
        <v>0</v>
      </c>
      <c r="X534" s="169">
        <f>IF(K534='Do Not Use'!$M$11,1,0)</f>
        <v>0</v>
      </c>
      <c r="Y534" s="169">
        <f t="shared" si="26"/>
        <v>0</v>
      </c>
      <c r="Z534" s="169">
        <f>IF(K534='Do Not Use'!$M$5,1,0)</f>
        <v>0</v>
      </c>
    </row>
    <row r="535" spans="1:26" x14ac:dyDescent="0.25">
      <c r="A535" s="376"/>
      <c r="B535" s="377"/>
      <c r="C535" s="378"/>
      <c r="D535" s="434"/>
      <c r="E535" s="379"/>
      <c r="F535" s="377"/>
      <c r="G535" s="377"/>
      <c r="H535" s="377"/>
      <c r="I535" s="377"/>
      <c r="J535" s="377"/>
      <c r="K535" s="377"/>
      <c r="L535" s="377"/>
      <c r="M535" s="1" t="e">
        <f>INDEX('Child Enrollment'!$C$2:$C$173,MATCH('BIR Data Entry'!B536,'Child Enrollment'!$B$2:$B$173,0))</f>
        <v>#N/A</v>
      </c>
      <c r="N535" s="1" t="e">
        <f>INDEX('Child Enrollment'!$D$2:$D$173,MATCH('BIR Data Entry'!B535,'Child Enrollment'!$B$2:$B$173,0))</f>
        <v>#N/A</v>
      </c>
      <c r="O535" s="1" t="e">
        <f>INDEX('Child Enrollment'!$E$2:$E$173,MATCH('BIR Data Entry'!B535,'Child Enrollment'!$B$2:$B$173,0))</f>
        <v>#N/A</v>
      </c>
      <c r="P535" s="1" t="e">
        <f>INDEX('Child Enrollment'!$F$2:$F$173,MATCH('BIR Data Entry'!B535,'Child Enrollment'!$B$2:$B$173,0))</f>
        <v>#N/A</v>
      </c>
      <c r="Q535" s="1" t="e">
        <f>INDEX('Child Enrollment'!$G$2:$G$173,MATCH('BIR Data Entry'!B535,'Child Enrollment'!$B$2:$B$173,0))</f>
        <v>#N/A</v>
      </c>
      <c r="R535" s="1" t="e">
        <f>INDEX('Child Enrollment'!$H$2:$H$173,MATCH('BIR Data Entry'!B535,'Child Enrollment'!$B$2:$B$173,0))</f>
        <v>#N/A</v>
      </c>
      <c r="S535" s="343" t="str">
        <f t="shared" si="24"/>
        <v/>
      </c>
      <c r="T535" s="169">
        <f>IF(J535='Do Not Use'!$L$15,1,0)</f>
        <v>0</v>
      </c>
      <c r="U535" s="169">
        <f>IF(K535='Do Not Use'!$M$14,1,0)</f>
        <v>0</v>
      </c>
      <c r="V535" s="169">
        <f t="shared" si="25"/>
        <v>0</v>
      </c>
      <c r="W535" s="169">
        <f>IF(K535='Do Not Use'!$M$10,1,0)</f>
        <v>0</v>
      </c>
      <c r="X535" s="169">
        <f>IF(K535='Do Not Use'!$M$11,1,0)</f>
        <v>0</v>
      </c>
      <c r="Y535" s="169">
        <f t="shared" si="26"/>
        <v>0</v>
      </c>
      <c r="Z535" s="169">
        <f>IF(K535='Do Not Use'!$M$5,1,0)</f>
        <v>0</v>
      </c>
    </row>
    <row r="536" spans="1:26" x14ac:dyDescent="0.25">
      <c r="A536" s="376"/>
      <c r="B536" s="377"/>
      <c r="C536" s="378"/>
      <c r="D536" s="434"/>
      <c r="E536" s="379"/>
      <c r="F536" s="377"/>
      <c r="G536" s="377"/>
      <c r="H536" s="377"/>
      <c r="I536" s="377"/>
      <c r="J536" s="377"/>
      <c r="K536" s="377"/>
      <c r="L536" s="377"/>
      <c r="M536" s="1" t="e">
        <f>INDEX('Child Enrollment'!$C$2:$C$173,MATCH('BIR Data Entry'!B537,'Child Enrollment'!$B$2:$B$173,0))</f>
        <v>#N/A</v>
      </c>
      <c r="N536" s="1" t="e">
        <f>INDEX('Child Enrollment'!$D$2:$D$173,MATCH('BIR Data Entry'!B536,'Child Enrollment'!$B$2:$B$173,0))</f>
        <v>#N/A</v>
      </c>
      <c r="O536" s="1" t="e">
        <f>INDEX('Child Enrollment'!$E$2:$E$173,MATCH('BIR Data Entry'!B536,'Child Enrollment'!$B$2:$B$173,0))</f>
        <v>#N/A</v>
      </c>
      <c r="P536" s="1" t="e">
        <f>INDEX('Child Enrollment'!$F$2:$F$173,MATCH('BIR Data Entry'!B536,'Child Enrollment'!$B$2:$B$173,0))</f>
        <v>#N/A</v>
      </c>
      <c r="Q536" s="1" t="e">
        <f>INDEX('Child Enrollment'!$G$2:$G$173,MATCH('BIR Data Entry'!B536,'Child Enrollment'!$B$2:$B$173,0))</f>
        <v>#N/A</v>
      </c>
      <c r="R536" s="1" t="e">
        <f>INDEX('Child Enrollment'!$H$2:$H$173,MATCH('BIR Data Entry'!B536,'Child Enrollment'!$B$2:$B$173,0))</f>
        <v>#N/A</v>
      </c>
      <c r="S536" s="343" t="str">
        <f t="shared" si="24"/>
        <v/>
      </c>
      <c r="T536" s="169">
        <f>IF(J536='Do Not Use'!$L$15,1,0)</f>
        <v>0</v>
      </c>
      <c r="U536" s="169">
        <f>IF(K536='Do Not Use'!$M$14,1,0)</f>
        <v>0</v>
      </c>
      <c r="V536" s="169">
        <f t="shared" si="25"/>
        <v>0</v>
      </c>
      <c r="W536" s="169">
        <f>IF(K536='Do Not Use'!$M$10,1,0)</f>
        <v>0</v>
      </c>
      <c r="X536" s="169">
        <f>IF(K536='Do Not Use'!$M$11,1,0)</f>
        <v>0</v>
      </c>
      <c r="Y536" s="169">
        <f t="shared" si="26"/>
        <v>0</v>
      </c>
      <c r="Z536" s="169">
        <f>IF(K536='Do Not Use'!$M$5,1,0)</f>
        <v>0</v>
      </c>
    </row>
    <row r="537" spans="1:26" x14ac:dyDescent="0.25">
      <c r="A537" s="376"/>
      <c r="B537" s="377"/>
      <c r="C537" s="378"/>
      <c r="D537" s="434"/>
      <c r="E537" s="379"/>
      <c r="F537" s="377"/>
      <c r="G537" s="377"/>
      <c r="H537" s="377"/>
      <c r="I537" s="377"/>
      <c r="J537" s="377"/>
      <c r="K537" s="377"/>
      <c r="L537" s="377"/>
      <c r="M537" s="1" t="e">
        <f>INDEX('Child Enrollment'!$C$2:$C$173,MATCH('BIR Data Entry'!B538,'Child Enrollment'!$B$2:$B$173,0))</f>
        <v>#N/A</v>
      </c>
      <c r="N537" s="1" t="e">
        <f>INDEX('Child Enrollment'!$D$2:$D$173,MATCH('BIR Data Entry'!B537,'Child Enrollment'!$B$2:$B$173,0))</f>
        <v>#N/A</v>
      </c>
      <c r="O537" s="1" t="e">
        <f>INDEX('Child Enrollment'!$E$2:$E$173,MATCH('BIR Data Entry'!B537,'Child Enrollment'!$B$2:$B$173,0))</f>
        <v>#N/A</v>
      </c>
      <c r="P537" s="1" t="e">
        <f>INDEX('Child Enrollment'!$F$2:$F$173,MATCH('BIR Data Entry'!B537,'Child Enrollment'!$B$2:$B$173,0))</f>
        <v>#N/A</v>
      </c>
      <c r="Q537" s="1" t="e">
        <f>INDEX('Child Enrollment'!$G$2:$G$173,MATCH('BIR Data Entry'!B537,'Child Enrollment'!$B$2:$B$173,0))</f>
        <v>#N/A</v>
      </c>
      <c r="R537" s="1" t="e">
        <f>INDEX('Child Enrollment'!$H$2:$H$173,MATCH('BIR Data Entry'!B537,'Child Enrollment'!$B$2:$B$173,0))</f>
        <v>#N/A</v>
      </c>
      <c r="S537" s="343" t="str">
        <f t="shared" si="24"/>
        <v/>
      </c>
      <c r="T537" s="169">
        <f>IF(J537='Do Not Use'!$L$15,1,0)</f>
        <v>0</v>
      </c>
      <c r="U537" s="169">
        <f>IF(K537='Do Not Use'!$M$14,1,0)</f>
        <v>0</v>
      </c>
      <c r="V537" s="169">
        <f t="shared" si="25"/>
        <v>0</v>
      </c>
      <c r="W537" s="169">
        <f>IF(K537='Do Not Use'!$M$10,1,0)</f>
        <v>0</v>
      </c>
      <c r="X537" s="169">
        <f>IF(K537='Do Not Use'!$M$11,1,0)</f>
        <v>0</v>
      </c>
      <c r="Y537" s="169">
        <f t="shared" si="26"/>
        <v>0</v>
      </c>
      <c r="Z537" s="169">
        <f>IF(K537='Do Not Use'!$M$5,1,0)</f>
        <v>0</v>
      </c>
    </row>
    <row r="538" spans="1:26" x14ac:dyDescent="0.25">
      <c r="A538" s="376"/>
      <c r="B538" s="377"/>
      <c r="C538" s="378"/>
      <c r="D538" s="434"/>
      <c r="E538" s="379"/>
      <c r="F538" s="377"/>
      <c r="G538" s="377"/>
      <c r="H538" s="377"/>
      <c r="I538" s="377"/>
      <c r="J538" s="377"/>
      <c r="K538" s="377"/>
      <c r="L538" s="377"/>
      <c r="M538" s="1" t="e">
        <f>INDEX('Child Enrollment'!$C$2:$C$173,MATCH('BIR Data Entry'!B539,'Child Enrollment'!$B$2:$B$173,0))</f>
        <v>#N/A</v>
      </c>
      <c r="N538" s="1" t="e">
        <f>INDEX('Child Enrollment'!$D$2:$D$173,MATCH('BIR Data Entry'!B538,'Child Enrollment'!$B$2:$B$173,0))</f>
        <v>#N/A</v>
      </c>
      <c r="O538" s="1" t="e">
        <f>INDEX('Child Enrollment'!$E$2:$E$173,MATCH('BIR Data Entry'!B538,'Child Enrollment'!$B$2:$B$173,0))</f>
        <v>#N/A</v>
      </c>
      <c r="P538" s="1" t="e">
        <f>INDEX('Child Enrollment'!$F$2:$F$173,MATCH('BIR Data Entry'!B538,'Child Enrollment'!$B$2:$B$173,0))</f>
        <v>#N/A</v>
      </c>
      <c r="Q538" s="1" t="e">
        <f>INDEX('Child Enrollment'!$G$2:$G$173,MATCH('BIR Data Entry'!B538,'Child Enrollment'!$B$2:$B$173,0))</f>
        <v>#N/A</v>
      </c>
      <c r="R538" s="1" t="e">
        <f>INDEX('Child Enrollment'!$H$2:$H$173,MATCH('BIR Data Entry'!B538,'Child Enrollment'!$B$2:$B$173,0))</f>
        <v>#N/A</v>
      </c>
      <c r="S538" s="343" t="str">
        <f t="shared" si="24"/>
        <v/>
      </c>
      <c r="T538" s="169">
        <f>IF(J538='Do Not Use'!$L$15,1,0)</f>
        <v>0</v>
      </c>
      <c r="U538" s="169">
        <f>IF(K538='Do Not Use'!$M$14,1,0)</f>
        <v>0</v>
      </c>
      <c r="V538" s="169">
        <f t="shared" si="25"/>
        <v>0</v>
      </c>
      <c r="W538" s="169">
        <f>IF(K538='Do Not Use'!$M$10,1,0)</f>
        <v>0</v>
      </c>
      <c r="X538" s="169">
        <f>IF(K538='Do Not Use'!$M$11,1,0)</f>
        <v>0</v>
      </c>
      <c r="Y538" s="169">
        <f t="shared" si="26"/>
        <v>0</v>
      </c>
      <c r="Z538" s="169">
        <f>IF(K538='Do Not Use'!$M$5,1,0)</f>
        <v>0</v>
      </c>
    </row>
    <row r="539" spans="1:26" x14ac:dyDescent="0.25">
      <c r="A539" s="376"/>
      <c r="B539" s="377"/>
      <c r="C539" s="378"/>
      <c r="D539" s="434"/>
      <c r="E539" s="379"/>
      <c r="F539" s="377"/>
      <c r="G539" s="377"/>
      <c r="H539" s="377"/>
      <c r="I539" s="377"/>
      <c r="J539" s="377"/>
      <c r="K539" s="377"/>
      <c r="L539" s="377"/>
      <c r="M539" s="1" t="e">
        <f>INDEX('Child Enrollment'!$C$2:$C$173,MATCH('BIR Data Entry'!B540,'Child Enrollment'!$B$2:$B$173,0))</f>
        <v>#N/A</v>
      </c>
      <c r="N539" s="1" t="e">
        <f>INDEX('Child Enrollment'!$D$2:$D$173,MATCH('BIR Data Entry'!B539,'Child Enrollment'!$B$2:$B$173,0))</f>
        <v>#N/A</v>
      </c>
      <c r="O539" s="1" t="e">
        <f>INDEX('Child Enrollment'!$E$2:$E$173,MATCH('BIR Data Entry'!B539,'Child Enrollment'!$B$2:$B$173,0))</f>
        <v>#N/A</v>
      </c>
      <c r="P539" s="1" t="e">
        <f>INDEX('Child Enrollment'!$F$2:$F$173,MATCH('BIR Data Entry'!B539,'Child Enrollment'!$B$2:$B$173,0))</f>
        <v>#N/A</v>
      </c>
      <c r="Q539" s="1" t="e">
        <f>INDEX('Child Enrollment'!$G$2:$G$173,MATCH('BIR Data Entry'!B539,'Child Enrollment'!$B$2:$B$173,0))</f>
        <v>#N/A</v>
      </c>
      <c r="R539" s="1" t="e">
        <f>INDEX('Child Enrollment'!$H$2:$H$173,MATCH('BIR Data Entry'!B539,'Child Enrollment'!$B$2:$B$173,0))</f>
        <v>#N/A</v>
      </c>
      <c r="S539" s="343" t="str">
        <f t="shared" si="24"/>
        <v/>
      </c>
      <c r="T539" s="169">
        <f>IF(J539='Do Not Use'!$L$15,1,0)</f>
        <v>0</v>
      </c>
      <c r="U539" s="169">
        <f>IF(K539='Do Not Use'!$M$14,1,0)</f>
        <v>0</v>
      </c>
      <c r="V539" s="169">
        <f t="shared" si="25"/>
        <v>0</v>
      </c>
      <c r="W539" s="169">
        <f>IF(K539='Do Not Use'!$M$10,1,0)</f>
        <v>0</v>
      </c>
      <c r="X539" s="169">
        <f>IF(K539='Do Not Use'!$M$11,1,0)</f>
        <v>0</v>
      </c>
      <c r="Y539" s="169">
        <f t="shared" si="26"/>
        <v>0</v>
      </c>
      <c r="Z539" s="169">
        <f>IF(K539='Do Not Use'!$M$5,1,0)</f>
        <v>0</v>
      </c>
    </row>
    <row r="540" spans="1:26" x14ac:dyDescent="0.25">
      <c r="A540" s="376"/>
      <c r="B540" s="377"/>
      <c r="C540" s="378"/>
      <c r="D540" s="434"/>
      <c r="E540" s="379"/>
      <c r="F540" s="377"/>
      <c r="G540" s="377"/>
      <c r="H540" s="377"/>
      <c r="I540" s="377"/>
      <c r="J540" s="377"/>
      <c r="K540" s="377"/>
      <c r="L540" s="377"/>
      <c r="M540" s="1" t="e">
        <f>INDEX('Child Enrollment'!$C$2:$C$173,MATCH('BIR Data Entry'!B541,'Child Enrollment'!$B$2:$B$173,0))</f>
        <v>#N/A</v>
      </c>
      <c r="N540" s="1" t="e">
        <f>INDEX('Child Enrollment'!$D$2:$D$173,MATCH('BIR Data Entry'!B540,'Child Enrollment'!$B$2:$B$173,0))</f>
        <v>#N/A</v>
      </c>
      <c r="O540" s="1" t="e">
        <f>INDEX('Child Enrollment'!$E$2:$E$173,MATCH('BIR Data Entry'!B540,'Child Enrollment'!$B$2:$B$173,0))</f>
        <v>#N/A</v>
      </c>
      <c r="P540" s="1" t="e">
        <f>INDEX('Child Enrollment'!$F$2:$F$173,MATCH('BIR Data Entry'!B540,'Child Enrollment'!$B$2:$B$173,0))</f>
        <v>#N/A</v>
      </c>
      <c r="Q540" s="1" t="e">
        <f>INDEX('Child Enrollment'!$G$2:$G$173,MATCH('BIR Data Entry'!B540,'Child Enrollment'!$B$2:$B$173,0))</f>
        <v>#N/A</v>
      </c>
      <c r="R540" s="1" t="e">
        <f>INDEX('Child Enrollment'!$H$2:$H$173,MATCH('BIR Data Entry'!B540,'Child Enrollment'!$B$2:$B$173,0))</f>
        <v>#N/A</v>
      </c>
      <c r="S540" s="343" t="str">
        <f t="shared" si="24"/>
        <v/>
      </c>
      <c r="T540" s="169">
        <f>IF(J540='Do Not Use'!$L$15,1,0)</f>
        <v>0</v>
      </c>
      <c r="U540" s="169">
        <f>IF(K540='Do Not Use'!$M$14,1,0)</f>
        <v>0</v>
      </c>
      <c r="V540" s="169">
        <f t="shared" si="25"/>
        <v>0</v>
      </c>
      <c r="W540" s="169">
        <f>IF(K540='Do Not Use'!$M$10,1,0)</f>
        <v>0</v>
      </c>
      <c r="X540" s="169">
        <f>IF(K540='Do Not Use'!$M$11,1,0)</f>
        <v>0</v>
      </c>
      <c r="Y540" s="169">
        <f t="shared" si="26"/>
        <v>0</v>
      </c>
      <c r="Z540" s="169">
        <f>IF(K540='Do Not Use'!$M$5,1,0)</f>
        <v>0</v>
      </c>
    </row>
    <row r="541" spans="1:26" x14ac:dyDescent="0.25">
      <c r="A541" s="376"/>
      <c r="B541" s="377"/>
      <c r="C541" s="378"/>
      <c r="D541" s="434"/>
      <c r="E541" s="379"/>
      <c r="F541" s="377"/>
      <c r="G541" s="377"/>
      <c r="H541" s="377"/>
      <c r="I541" s="377"/>
      <c r="J541" s="377"/>
      <c r="K541" s="377"/>
      <c r="L541" s="377"/>
      <c r="M541" s="1" t="e">
        <f>INDEX('Child Enrollment'!$C$2:$C$173,MATCH('BIR Data Entry'!B542,'Child Enrollment'!$B$2:$B$173,0))</f>
        <v>#N/A</v>
      </c>
      <c r="N541" s="1" t="e">
        <f>INDEX('Child Enrollment'!$D$2:$D$173,MATCH('BIR Data Entry'!B541,'Child Enrollment'!$B$2:$B$173,0))</f>
        <v>#N/A</v>
      </c>
      <c r="O541" s="1" t="e">
        <f>INDEX('Child Enrollment'!$E$2:$E$173,MATCH('BIR Data Entry'!B541,'Child Enrollment'!$B$2:$B$173,0))</f>
        <v>#N/A</v>
      </c>
      <c r="P541" s="1" t="e">
        <f>INDEX('Child Enrollment'!$F$2:$F$173,MATCH('BIR Data Entry'!B541,'Child Enrollment'!$B$2:$B$173,0))</f>
        <v>#N/A</v>
      </c>
      <c r="Q541" s="1" t="e">
        <f>INDEX('Child Enrollment'!$G$2:$G$173,MATCH('BIR Data Entry'!B541,'Child Enrollment'!$B$2:$B$173,0))</f>
        <v>#N/A</v>
      </c>
      <c r="R541" s="1" t="e">
        <f>INDEX('Child Enrollment'!$H$2:$H$173,MATCH('BIR Data Entry'!B541,'Child Enrollment'!$B$2:$B$173,0))</f>
        <v>#N/A</v>
      </c>
      <c r="S541" s="343" t="str">
        <f t="shared" si="24"/>
        <v/>
      </c>
      <c r="T541" s="169">
        <f>IF(J541='Do Not Use'!$L$15,1,0)</f>
        <v>0</v>
      </c>
      <c r="U541" s="169">
        <f>IF(K541='Do Not Use'!$M$14,1,0)</f>
        <v>0</v>
      </c>
      <c r="V541" s="169">
        <f t="shared" si="25"/>
        <v>0</v>
      </c>
      <c r="W541" s="169">
        <f>IF(K541='Do Not Use'!$M$10,1,0)</f>
        <v>0</v>
      </c>
      <c r="X541" s="169">
        <f>IF(K541='Do Not Use'!$M$11,1,0)</f>
        <v>0</v>
      </c>
      <c r="Y541" s="169">
        <f t="shared" si="26"/>
        <v>0</v>
      </c>
      <c r="Z541" s="169">
        <f>IF(K541='Do Not Use'!$M$5,1,0)</f>
        <v>0</v>
      </c>
    </row>
    <row r="542" spans="1:26" x14ac:dyDescent="0.25">
      <c r="A542" s="376"/>
      <c r="B542" s="377"/>
      <c r="C542" s="378"/>
      <c r="D542" s="434"/>
      <c r="E542" s="379"/>
      <c r="F542" s="377"/>
      <c r="G542" s="377"/>
      <c r="H542" s="377"/>
      <c r="I542" s="377"/>
      <c r="J542" s="377"/>
      <c r="K542" s="377"/>
      <c r="L542" s="377"/>
      <c r="M542" s="1" t="e">
        <f>INDEX('Child Enrollment'!$C$2:$C$173,MATCH('BIR Data Entry'!B543,'Child Enrollment'!$B$2:$B$173,0))</f>
        <v>#N/A</v>
      </c>
      <c r="N542" s="1" t="e">
        <f>INDEX('Child Enrollment'!$D$2:$D$173,MATCH('BIR Data Entry'!B542,'Child Enrollment'!$B$2:$B$173,0))</f>
        <v>#N/A</v>
      </c>
      <c r="O542" s="1" t="e">
        <f>INDEX('Child Enrollment'!$E$2:$E$173,MATCH('BIR Data Entry'!B542,'Child Enrollment'!$B$2:$B$173,0))</f>
        <v>#N/A</v>
      </c>
      <c r="P542" s="1" t="e">
        <f>INDEX('Child Enrollment'!$F$2:$F$173,MATCH('BIR Data Entry'!B542,'Child Enrollment'!$B$2:$B$173,0))</f>
        <v>#N/A</v>
      </c>
      <c r="Q542" s="1" t="e">
        <f>INDEX('Child Enrollment'!$G$2:$G$173,MATCH('BIR Data Entry'!B542,'Child Enrollment'!$B$2:$B$173,0))</f>
        <v>#N/A</v>
      </c>
      <c r="R542" s="1" t="e">
        <f>INDEX('Child Enrollment'!$H$2:$H$173,MATCH('BIR Data Entry'!B542,'Child Enrollment'!$B$2:$B$173,0))</f>
        <v>#N/A</v>
      </c>
      <c r="S542" s="343" t="str">
        <f t="shared" si="24"/>
        <v/>
      </c>
      <c r="T542" s="169">
        <f>IF(J542='Do Not Use'!$L$15,1,0)</f>
        <v>0</v>
      </c>
      <c r="U542" s="169">
        <f>IF(K542='Do Not Use'!$M$14,1,0)</f>
        <v>0</v>
      </c>
      <c r="V542" s="169">
        <f t="shared" si="25"/>
        <v>0</v>
      </c>
      <c r="W542" s="169">
        <f>IF(K542='Do Not Use'!$M$10,1,0)</f>
        <v>0</v>
      </c>
      <c r="X542" s="169">
        <f>IF(K542='Do Not Use'!$M$11,1,0)</f>
        <v>0</v>
      </c>
      <c r="Y542" s="169">
        <f t="shared" si="26"/>
        <v>0</v>
      </c>
      <c r="Z542" s="169">
        <f>IF(K542='Do Not Use'!$M$5,1,0)</f>
        <v>0</v>
      </c>
    </row>
    <row r="543" spans="1:26" x14ac:dyDescent="0.25">
      <c r="A543" s="376"/>
      <c r="B543" s="377"/>
      <c r="C543" s="378"/>
      <c r="D543" s="434"/>
      <c r="E543" s="379"/>
      <c r="F543" s="377"/>
      <c r="G543" s="377"/>
      <c r="H543" s="377"/>
      <c r="I543" s="377"/>
      <c r="J543" s="377"/>
      <c r="K543" s="377"/>
      <c r="L543" s="377"/>
      <c r="M543" s="1" t="e">
        <f>INDEX('Child Enrollment'!$C$2:$C$173,MATCH('BIR Data Entry'!B544,'Child Enrollment'!$B$2:$B$173,0))</f>
        <v>#N/A</v>
      </c>
      <c r="N543" s="1" t="e">
        <f>INDEX('Child Enrollment'!$D$2:$D$173,MATCH('BIR Data Entry'!B543,'Child Enrollment'!$B$2:$B$173,0))</f>
        <v>#N/A</v>
      </c>
      <c r="O543" s="1" t="e">
        <f>INDEX('Child Enrollment'!$E$2:$E$173,MATCH('BIR Data Entry'!B543,'Child Enrollment'!$B$2:$B$173,0))</f>
        <v>#N/A</v>
      </c>
      <c r="P543" s="1" t="e">
        <f>INDEX('Child Enrollment'!$F$2:$F$173,MATCH('BIR Data Entry'!B543,'Child Enrollment'!$B$2:$B$173,0))</f>
        <v>#N/A</v>
      </c>
      <c r="Q543" s="1" t="e">
        <f>INDEX('Child Enrollment'!$G$2:$G$173,MATCH('BIR Data Entry'!B543,'Child Enrollment'!$B$2:$B$173,0))</f>
        <v>#N/A</v>
      </c>
      <c r="R543" s="1" t="e">
        <f>INDEX('Child Enrollment'!$H$2:$H$173,MATCH('BIR Data Entry'!B543,'Child Enrollment'!$B$2:$B$173,0))</f>
        <v>#N/A</v>
      </c>
      <c r="S543" s="343" t="str">
        <f t="shared" si="24"/>
        <v/>
      </c>
      <c r="T543" s="169">
        <f>IF(J543='Do Not Use'!$L$15,1,0)</f>
        <v>0</v>
      </c>
      <c r="U543" s="169">
        <f>IF(K543='Do Not Use'!$M$14,1,0)</f>
        <v>0</v>
      </c>
      <c r="V543" s="169">
        <f t="shared" si="25"/>
        <v>0</v>
      </c>
      <c r="W543" s="169">
        <f>IF(K543='Do Not Use'!$M$10,1,0)</f>
        <v>0</v>
      </c>
      <c r="X543" s="169">
        <f>IF(K543='Do Not Use'!$M$11,1,0)</f>
        <v>0</v>
      </c>
      <c r="Y543" s="169">
        <f t="shared" si="26"/>
        <v>0</v>
      </c>
      <c r="Z543" s="169">
        <f>IF(K543='Do Not Use'!$M$5,1,0)</f>
        <v>0</v>
      </c>
    </row>
    <row r="544" spans="1:26" x14ac:dyDescent="0.25">
      <c r="A544" s="376"/>
      <c r="B544" s="377"/>
      <c r="C544" s="378"/>
      <c r="D544" s="434"/>
      <c r="E544" s="379"/>
      <c r="F544" s="377"/>
      <c r="G544" s="377"/>
      <c r="H544" s="377"/>
      <c r="I544" s="377"/>
      <c r="J544" s="377"/>
      <c r="K544" s="377"/>
      <c r="L544" s="377"/>
      <c r="M544" s="1" t="e">
        <f>INDEX('Child Enrollment'!$C$2:$C$173,MATCH('BIR Data Entry'!B545,'Child Enrollment'!$B$2:$B$173,0))</f>
        <v>#N/A</v>
      </c>
      <c r="N544" s="1" t="e">
        <f>INDEX('Child Enrollment'!$D$2:$D$173,MATCH('BIR Data Entry'!B544,'Child Enrollment'!$B$2:$B$173,0))</f>
        <v>#N/A</v>
      </c>
      <c r="O544" s="1" t="e">
        <f>INDEX('Child Enrollment'!$E$2:$E$173,MATCH('BIR Data Entry'!B544,'Child Enrollment'!$B$2:$B$173,0))</f>
        <v>#N/A</v>
      </c>
      <c r="P544" s="1" t="e">
        <f>INDEX('Child Enrollment'!$F$2:$F$173,MATCH('BIR Data Entry'!B544,'Child Enrollment'!$B$2:$B$173,0))</f>
        <v>#N/A</v>
      </c>
      <c r="Q544" s="1" t="e">
        <f>INDEX('Child Enrollment'!$G$2:$G$173,MATCH('BIR Data Entry'!B544,'Child Enrollment'!$B$2:$B$173,0))</f>
        <v>#N/A</v>
      </c>
      <c r="R544" s="1" t="e">
        <f>INDEX('Child Enrollment'!$H$2:$H$173,MATCH('BIR Data Entry'!B544,'Child Enrollment'!$B$2:$B$173,0))</f>
        <v>#N/A</v>
      </c>
      <c r="S544" s="343" t="str">
        <f t="shared" si="24"/>
        <v/>
      </c>
      <c r="T544" s="169">
        <f>IF(J544='Do Not Use'!$L$15,1,0)</f>
        <v>0</v>
      </c>
      <c r="U544" s="169">
        <f>IF(K544='Do Not Use'!$M$14,1,0)</f>
        <v>0</v>
      </c>
      <c r="V544" s="169">
        <f t="shared" si="25"/>
        <v>0</v>
      </c>
      <c r="W544" s="169">
        <f>IF(K544='Do Not Use'!$M$10,1,0)</f>
        <v>0</v>
      </c>
      <c r="X544" s="169">
        <f>IF(K544='Do Not Use'!$M$11,1,0)</f>
        <v>0</v>
      </c>
      <c r="Y544" s="169">
        <f t="shared" si="26"/>
        <v>0</v>
      </c>
      <c r="Z544" s="169">
        <f>IF(K544='Do Not Use'!$M$5,1,0)</f>
        <v>0</v>
      </c>
    </row>
    <row r="545" spans="1:26" x14ac:dyDescent="0.25">
      <c r="A545" s="376"/>
      <c r="B545" s="377"/>
      <c r="C545" s="378"/>
      <c r="D545" s="434"/>
      <c r="E545" s="379"/>
      <c r="F545" s="377"/>
      <c r="G545" s="377"/>
      <c r="H545" s="377"/>
      <c r="I545" s="377"/>
      <c r="J545" s="377"/>
      <c r="K545" s="377"/>
      <c r="L545" s="377"/>
      <c r="M545" s="1" t="e">
        <f>INDEX('Child Enrollment'!$C$2:$C$173,MATCH('BIR Data Entry'!B546,'Child Enrollment'!$B$2:$B$173,0))</f>
        <v>#N/A</v>
      </c>
      <c r="N545" s="1" t="e">
        <f>INDEX('Child Enrollment'!$D$2:$D$173,MATCH('BIR Data Entry'!B545,'Child Enrollment'!$B$2:$B$173,0))</f>
        <v>#N/A</v>
      </c>
      <c r="O545" s="1" t="e">
        <f>INDEX('Child Enrollment'!$E$2:$E$173,MATCH('BIR Data Entry'!B545,'Child Enrollment'!$B$2:$B$173,0))</f>
        <v>#N/A</v>
      </c>
      <c r="P545" s="1" t="e">
        <f>INDEX('Child Enrollment'!$F$2:$F$173,MATCH('BIR Data Entry'!B545,'Child Enrollment'!$B$2:$B$173,0))</f>
        <v>#N/A</v>
      </c>
      <c r="Q545" s="1" t="e">
        <f>INDEX('Child Enrollment'!$G$2:$G$173,MATCH('BIR Data Entry'!B545,'Child Enrollment'!$B$2:$B$173,0))</f>
        <v>#N/A</v>
      </c>
      <c r="R545" s="1" t="e">
        <f>INDEX('Child Enrollment'!$H$2:$H$173,MATCH('BIR Data Entry'!B545,'Child Enrollment'!$B$2:$B$173,0))</f>
        <v>#N/A</v>
      </c>
      <c r="S545" s="343" t="str">
        <f t="shared" si="24"/>
        <v/>
      </c>
      <c r="T545" s="169">
        <f>IF(J545='Do Not Use'!$L$15,1,0)</f>
        <v>0</v>
      </c>
      <c r="U545" s="169">
        <f>IF(K545='Do Not Use'!$M$14,1,0)</f>
        <v>0</v>
      </c>
      <c r="V545" s="169">
        <f t="shared" si="25"/>
        <v>0</v>
      </c>
      <c r="W545" s="169">
        <f>IF(K545='Do Not Use'!$M$10,1,0)</f>
        <v>0</v>
      </c>
      <c r="X545" s="169">
        <f>IF(K545='Do Not Use'!$M$11,1,0)</f>
        <v>0</v>
      </c>
      <c r="Y545" s="169">
        <f t="shared" si="26"/>
        <v>0</v>
      </c>
      <c r="Z545" s="169">
        <f>IF(K545='Do Not Use'!$M$5,1,0)</f>
        <v>0</v>
      </c>
    </row>
    <row r="546" spans="1:26" x14ac:dyDescent="0.25">
      <c r="A546" s="376"/>
      <c r="B546" s="377"/>
      <c r="C546" s="378"/>
      <c r="D546" s="434"/>
      <c r="E546" s="379"/>
      <c r="F546" s="377"/>
      <c r="G546" s="377"/>
      <c r="H546" s="377"/>
      <c r="I546" s="377"/>
      <c r="J546" s="377"/>
      <c r="K546" s="377"/>
      <c r="L546" s="377"/>
      <c r="M546" s="1" t="e">
        <f>INDEX('Child Enrollment'!$C$2:$C$173,MATCH('BIR Data Entry'!B547,'Child Enrollment'!$B$2:$B$173,0))</f>
        <v>#N/A</v>
      </c>
      <c r="N546" s="1" t="e">
        <f>INDEX('Child Enrollment'!$D$2:$D$173,MATCH('BIR Data Entry'!B546,'Child Enrollment'!$B$2:$B$173,0))</f>
        <v>#N/A</v>
      </c>
      <c r="O546" s="1" t="e">
        <f>INDEX('Child Enrollment'!$E$2:$E$173,MATCH('BIR Data Entry'!B546,'Child Enrollment'!$B$2:$B$173,0))</f>
        <v>#N/A</v>
      </c>
      <c r="P546" s="1" t="e">
        <f>INDEX('Child Enrollment'!$F$2:$F$173,MATCH('BIR Data Entry'!B546,'Child Enrollment'!$B$2:$B$173,0))</f>
        <v>#N/A</v>
      </c>
      <c r="Q546" s="1" t="e">
        <f>INDEX('Child Enrollment'!$G$2:$G$173,MATCH('BIR Data Entry'!B546,'Child Enrollment'!$B$2:$B$173,0))</f>
        <v>#N/A</v>
      </c>
      <c r="R546" s="1" t="e">
        <f>INDEX('Child Enrollment'!$H$2:$H$173,MATCH('BIR Data Entry'!B546,'Child Enrollment'!$B$2:$B$173,0))</f>
        <v>#N/A</v>
      </c>
      <c r="S546" s="343" t="str">
        <f t="shared" si="24"/>
        <v/>
      </c>
      <c r="T546" s="169">
        <f>IF(J546='Do Not Use'!$L$15,1,0)</f>
        <v>0</v>
      </c>
      <c r="U546" s="169">
        <f>IF(K546='Do Not Use'!$M$14,1,0)</f>
        <v>0</v>
      </c>
      <c r="V546" s="169">
        <f t="shared" si="25"/>
        <v>0</v>
      </c>
      <c r="W546" s="169">
        <f>IF(K546='Do Not Use'!$M$10,1,0)</f>
        <v>0</v>
      </c>
      <c r="X546" s="169">
        <f>IF(K546='Do Not Use'!$M$11,1,0)</f>
        <v>0</v>
      </c>
      <c r="Y546" s="169">
        <f t="shared" si="26"/>
        <v>0</v>
      </c>
      <c r="Z546" s="169">
        <f>IF(K546='Do Not Use'!$M$5,1,0)</f>
        <v>0</v>
      </c>
    </row>
    <row r="547" spans="1:26" x14ac:dyDescent="0.25">
      <c r="A547" s="376"/>
      <c r="B547" s="377"/>
      <c r="C547" s="378"/>
      <c r="D547" s="434"/>
      <c r="E547" s="379"/>
      <c r="F547" s="377"/>
      <c r="G547" s="377"/>
      <c r="H547" s="377"/>
      <c r="I547" s="377"/>
      <c r="J547" s="377"/>
      <c r="K547" s="377"/>
      <c r="L547" s="377"/>
      <c r="M547" s="1" t="e">
        <f>INDEX('Child Enrollment'!$C$2:$C$173,MATCH('BIR Data Entry'!B548,'Child Enrollment'!$B$2:$B$173,0))</f>
        <v>#N/A</v>
      </c>
      <c r="N547" s="1" t="e">
        <f>INDEX('Child Enrollment'!$D$2:$D$173,MATCH('BIR Data Entry'!B547,'Child Enrollment'!$B$2:$B$173,0))</f>
        <v>#N/A</v>
      </c>
      <c r="O547" s="1" t="e">
        <f>INDEX('Child Enrollment'!$E$2:$E$173,MATCH('BIR Data Entry'!B547,'Child Enrollment'!$B$2:$B$173,0))</f>
        <v>#N/A</v>
      </c>
      <c r="P547" s="1" t="e">
        <f>INDEX('Child Enrollment'!$F$2:$F$173,MATCH('BIR Data Entry'!B547,'Child Enrollment'!$B$2:$B$173,0))</f>
        <v>#N/A</v>
      </c>
      <c r="Q547" s="1" t="e">
        <f>INDEX('Child Enrollment'!$G$2:$G$173,MATCH('BIR Data Entry'!B547,'Child Enrollment'!$B$2:$B$173,0))</f>
        <v>#N/A</v>
      </c>
      <c r="R547" s="1" t="e">
        <f>INDEX('Child Enrollment'!$H$2:$H$173,MATCH('BIR Data Entry'!B547,'Child Enrollment'!$B$2:$B$173,0))</f>
        <v>#N/A</v>
      </c>
      <c r="S547" s="343" t="str">
        <f t="shared" si="24"/>
        <v/>
      </c>
      <c r="T547" s="169">
        <f>IF(J547='Do Not Use'!$L$15,1,0)</f>
        <v>0</v>
      </c>
      <c r="U547" s="169">
        <f>IF(K547='Do Not Use'!$M$14,1,0)</f>
        <v>0</v>
      </c>
      <c r="V547" s="169">
        <f t="shared" si="25"/>
        <v>0</v>
      </c>
      <c r="W547" s="169">
        <f>IF(K547='Do Not Use'!$M$10,1,0)</f>
        <v>0</v>
      </c>
      <c r="X547" s="169">
        <f>IF(K547='Do Not Use'!$M$11,1,0)</f>
        <v>0</v>
      </c>
      <c r="Y547" s="169">
        <f t="shared" si="26"/>
        <v>0</v>
      </c>
      <c r="Z547" s="169">
        <f>IF(K547='Do Not Use'!$M$5,1,0)</f>
        <v>0</v>
      </c>
    </row>
    <row r="548" spans="1:26" x14ac:dyDescent="0.25">
      <c r="A548" s="376"/>
      <c r="B548" s="377"/>
      <c r="C548" s="378"/>
      <c r="D548" s="434"/>
      <c r="E548" s="379"/>
      <c r="F548" s="377"/>
      <c r="G548" s="377"/>
      <c r="H548" s="377"/>
      <c r="I548" s="377"/>
      <c r="J548" s="377"/>
      <c r="K548" s="377"/>
      <c r="L548" s="377"/>
      <c r="M548" s="1" t="e">
        <f>INDEX('Child Enrollment'!$C$2:$C$173,MATCH('BIR Data Entry'!B549,'Child Enrollment'!$B$2:$B$173,0))</f>
        <v>#N/A</v>
      </c>
      <c r="N548" s="1" t="e">
        <f>INDEX('Child Enrollment'!$D$2:$D$173,MATCH('BIR Data Entry'!B548,'Child Enrollment'!$B$2:$B$173,0))</f>
        <v>#N/A</v>
      </c>
      <c r="O548" s="1" t="e">
        <f>INDEX('Child Enrollment'!$E$2:$E$173,MATCH('BIR Data Entry'!B548,'Child Enrollment'!$B$2:$B$173,0))</f>
        <v>#N/A</v>
      </c>
      <c r="P548" s="1" t="e">
        <f>INDEX('Child Enrollment'!$F$2:$F$173,MATCH('BIR Data Entry'!B548,'Child Enrollment'!$B$2:$B$173,0))</f>
        <v>#N/A</v>
      </c>
      <c r="Q548" s="1" t="e">
        <f>INDEX('Child Enrollment'!$G$2:$G$173,MATCH('BIR Data Entry'!B548,'Child Enrollment'!$B$2:$B$173,0))</f>
        <v>#N/A</v>
      </c>
      <c r="R548" s="1" t="e">
        <f>INDEX('Child Enrollment'!$H$2:$H$173,MATCH('BIR Data Entry'!B548,'Child Enrollment'!$B$2:$B$173,0))</f>
        <v>#N/A</v>
      </c>
      <c r="S548" s="343" t="str">
        <f t="shared" si="24"/>
        <v/>
      </c>
      <c r="T548" s="169">
        <f>IF(J548='Do Not Use'!$L$15,1,0)</f>
        <v>0</v>
      </c>
      <c r="U548" s="169">
        <f>IF(K548='Do Not Use'!$M$14,1,0)</f>
        <v>0</v>
      </c>
      <c r="V548" s="169">
        <f t="shared" si="25"/>
        <v>0</v>
      </c>
      <c r="W548" s="169">
        <f>IF(K548='Do Not Use'!$M$10,1,0)</f>
        <v>0</v>
      </c>
      <c r="X548" s="169">
        <f>IF(K548='Do Not Use'!$M$11,1,0)</f>
        <v>0</v>
      </c>
      <c r="Y548" s="169">
        <f t="shared" si="26"/>
        <v>0</v>
      </c>
      <c r="Z548" s="169">
        <f>IF(K548='Do Not Use'!$M$5,1,0)</f>
        <v>0</v>
      </c>
    </row>
    <row r="549" spans="1:26" x14ac:dyDescent="0.25">
      <c r="A549" s="376"/>
      <c r="B549" s="377"/>
      <c r="C549" s="378"/>
      <c r="D549" s="434"/>
      <c r="E549" s="379"/>
      <c r="F549" s="377"/>
      <c r="G549" s="377"/>
      <c r="H549" s="377"/>
      <c r="I549" s="377"/>
      <c r="J549" s="377"/>
      <c r="K549" s="377"/>
      <c r="L549" s="377"/>
      <c r="M549" s="1" t="e">
        <f>INDEX('Child Enrollment'!$C$2:$C$173,MATCH('BIR Data Entry'!B550,'Child Enrollment'!$B$2:$B$173,0))</f>
        <v>#N/A</v>
      </c>
      <c r="N549" s="1" t="e">
        <f>INDEX('Child Enrollment'!$D$2:$D$173,MATCH('BIR Data Entry'!B549,'Child Enrollment'!$B$2:$B$173,0))</f>
        <v>#N/A</v>
      </c>
      <c r="O549" s="1" t="e">
        <f>INDEX('Child Enrollment'!$E$2:$E$173,MATCH('BIR Data Entry'!B549,'Child Enrollment'!$B$2:$B$173,0))</f>
        <v>#N/A</v>
      </c>
      <c r="P549" s="1" t="e">
        <f>INDEX('Child Enrollment'!$F$2:$F$173,MATCH('BIR Data Entry'!B549,'Child Enrollment'!$B$2:$B$173,0))</f>
        <v>#N/A</v>
      </c>
      <c r="Q549" s="1" t="e">
        <f>INDEX('Child Enrollment'!$G$2:$G$173,MATCH('BIR Data Entry'!B549,'Child Enrollment'!$B$2:$B$173,0))</f>
        <v>#N/A</v>
      </c>
      <c r="R549" s="1" t="e">
        <f>INDEX('Child Enrollment'!$H$2:$H$173,MATCH('BIR Data Entry'!B549,'Child Enrollment'!$B$2:$B$173,0))</f>
        <v>#N/A</v>
      </c>
      <c r="S549" s="343" t="str">
        <f t="shared" si="24"/>
        <v/>
      </c>
      <c r="T549" s="169">
        <f>IF(J549='Do Not Use'!$L$15,1,0)</f>
        <v>0</v>
      </c>
      <c r="U549" s="169">
        <f>IF(K549='Do Not Use'!$M$14,1,0)</f>
        <v>0</v>
      </c>
      <c r="V549" s="169">
        <f t="shared" si="25"/>
        <v>0</v>
      </c>
      <c r="W549" s="169">
        <f>IF(K549='Do Not Use'!$M$10,1,0)</f>
        <v>0</v>
      </c>
      <c r="X549" s="169">
        <f>IF(K549='Do Not Use'!$M$11,1,0)</f>
        <v>0</v>
      </c>
      <c r="Y549" s="169">
        <f t="shared" si="26"/>
        <v>0</v>
      </c>
      <c r="Z549" s="169">
        <f>IF(K549='Do Not Use'!$M$5,1,0)</f>
        <v>0</v>
      </c>
    </row>
    <row r="550" spans="1:26" x14ac:dyDescent="0.25">
      <c r="A550" s="376"/>
      <c r="B550" s="377"/>
      <c r="C550" s="378"/>
      <c r="D550" s="434"/>
      <c r="E550" s="379"/>
      <c r="F550" s="377"/>
      <c r="G550" s="377"/>
      <c r="H550" s="377"/>
      <c r="I550" s="377"/>
      <c r="J550" s="377"/>
      <c r="K550" s="377"/>
      <c r="L550" s="377"/>
      <c r="M550" s="1" t="e">
        <f>INDEX('Child Enrollment'!$C$2:$C$173,MATCH('BIR Data Entry'!B551,'Child Enrollment'!$B$2:$B$173,0))</f>
        <v>#N/A</v>
      </c>
      <c r="N550" s="1" t="e">
        <f>INDEX('Child Enrollment'!$D$2:$D$173,MATCH('BIR Data Entry'!B550,'Child Enrollment'!$B$2:$B$173,0))</f>
        <v>#N/A</v>
      </c>
      <c r="O550" s="1" t="e">
        <f>INDEX('Child Enrollment'!$E$2:$E$173,MATCH('BIR Data Entry'!B550,'Child Enrollment'!$B$2:$B$173,0))</f>
        <v>#N/A</v>
      </c>
      <c r="P550" s="1" t="e">
        <f>INDEX('Child Enrollment'!$F$2:$F$173,MATCH('BIR Data Entry'!B550,'Child Enrollment'!$B$2:$B$173,0))</f>
        <v>#N/A</v>
      </c>
      <c r="Q550" s="1" t="e">
        <f>INDEX('Child Enrollment'!$G$2:$G$173,MATCH('BIR Data Entry'!B550,'Child Enrollment'!$B$2:$B$173,0))</f>
        <v>#N/A</v>
      </c>
      <c r="R550" s="1" t="e">
        <f>INDEX('Child Enrollment'!$H$2:$H$173,MATCH('BIR Data Entry'!B550,'Child Enrollment'!$B$2:$B$173,0))</f>
        <v>#N/A</v>
      </c>
      <c r="S550" s="343" t="str">
        <f t="shared" si="24"/>
        <v/>
      </c>
      <c r="T550" s="169">
        <f>IF(J550='Do Not Use'!$L$15,1,0)</f>
        <v>0</v>
      </c>
      <c r="U550" s="169">
        <f>IF(K550='Do Not Use'!$M$14,1,0)</f>
        <v>0</v>
      </c>
      <c r="V550" s="169">
        <f t="shared" si="25"/>
        <v>0</v>
      </c>
      <c r="W550" s="169">
        <f>IF(K550='Do Not Use'!$M$10,1,0)</f>
        <v>0</v>
      </c>
      <c r="X550" s="169">
        <f>IF(K550='Do Not Use'!$M$11,1,0)</f>
        <v>0</v>
      </c>
      <c r="Y550" s="169">
        <f t="shared" si="26"/>
        <v>0</v>
      </c>
      <c r="Z550" s="169">
        <f>IF(K550='Do Not Use'!$M$5,1,0)</f>
        <v>0</v>
      </c>
    </row>
    <row r="551" spans="1:26" x14ac:dyDescent="0.25">
      <c r="A551" s="376"/>
      <c r="B551" s="377"/>
      <c r="C551" s="378"/>
      <c r="D551" s="434"/>
      <c r="E551" s="379"/>
      <c r="F551" s="377"/>
      <c r="G551" s="377"/>
      <c r="H551" s="377"/>
      <c r="I551" s="377"/>
      <c r="J551" s="377"/>
      <c r="K551" s="377"/>
      <c r="L551" s="377"/>
      <c r="M551" s="1" t="e">
        <f>INDEX('Child Enrollment'!$C$2:$C$173,MATCH('BIR Data Entry'!B552,'Child Enrollment'!$B$2:$B$173,0))</f>
        <v>#N/A</v>
      </c>
      <c r="N551" s="1" t="e">
        <f>INDEX('Child Enrollment'!$D$2:$D$173,MATCH('BIR Data Entry'!B551,'Child Enrollment'!$B$2:$B$173,0))</f>
        <v>#N/A</v>
      </c>
      <c r="O551" s="1" t="e">
        <f>INDEX('Child Enrollment'!$E$2:$E$173,MATCH('BIR Data Entry'!B551,'Child Enrollment'!$B$2:$B$173,0))</f>
        <v>#N/A</v>
      </c>
      <c r="P551" s="1" t="e">
        <f>INDEX('Child Enrollment'!$F$2:$F$173,MATCH('BIR Data Entry'!B551,'Child Enrollment'!$B$2:$B$173,0))</f>
        <v>#N/A</v>
      </c>
      <c r="Q551" s="1" t="e">
        <f>INDEX('Child Enrollment'!$G$2:$G$173,MATCH('BIR Data Entry'!B551,'Child Enrollment'!$B$2:$B$173,0))</f>
        <v>#N/A</v>
      </c>
      <c r="R551" s="1" t="e">
        <f>INDEX('Child Enrollment'!$H$2:$H$173,MATCH('BIR Data Entry'!B551,'Child Enrollment'!$B$2:$B$173,0))</f>
        <v>#N/A</v>
      </c>
      <c r="S551" s="343" t="str">
        <f t="shared" si="24"/>
        <v/>
      </c>
      <c r="T551" s="169">
        <f>IF(J551='Do Not Use'!$L$15,1,0)</f>
        <v>0</v>
      </c>
      <c r="U551" s="169">
        <f>IF(K551='Do Not Use'!$M$14,1,0)</f>
        <v>0</v>
      </c>
      <c r="V551" s="169">
        <f t="shared" si="25"/>
        <v>0</v>
      </c>
      <c r="W551" s="169">
        <f>IF(K551='Do Not Use'!$M$10,1,0)</f>
        <v>0</v>
      </c>
      <c r="X551" s="169">
        <f>IF(K551='Do Not Use'!$M$11,1,0)</f>
        <v>0</v>
      </c>
      <c r="Y551" s="169">
        <f t="shared" si="26"/>
        <v>0</v>
      </c>
      <c r="Z551" s="169">
        <f>IF(K551='Do Not Use'!$M$5,1,0)</f>
        <v>0</v>
      </c>
    </row>
    <row r="552" spans="1:26" x14ac:dyDescent="0.25">
      <c r="A552" s="376"/>
      <c r="B552" s="377"/>
      <c r="C552" s="378"/>
      <c r="D552" s="434"/>
      <c r="E552" s="379"/>
      <c r="F552" s="377"/>
      <c r="G552" s="377"/>
      <c r="H552" s="377"/>
      <c r="I552" s="377"/>
      <c r="J552" s="377"/>
      <c r="K552" s="377"/>
      <c r="L552" s="377"/>
      <c r="M552" s="1" t="e">
        <f>INDEX('Child Enrollment'!$C$2:$C$173,MATCH('BIR Data Entry'!B553,'Child Enrollment'!$B$2:$B$173,0))</f>
        <v>#N/A</v>
      </c>
      <c r="N552" s="1" t="e">
        <f>INDEX('Child Enrollment'!$D$2:$D$173,MATCH('BIR Data Entry'!B552,'Child Enrollment'!$B$2:$B$173,0))</f>
        <v>#N/A</v>
      </c>
      <c r="O552" s="1" t="e">
        <f>INDEX('Child Enrollment'!$E$2:$E$173,MATCH('BIR Data Entry'!B552,'Child Enrollment'!$B$2:$B$173,0))</f>
        <v>#N/A</v>
      </c>
      <c r="P552" s="1" t="e">
        <f>INDEX('Child Enrollment'!$F$2:$F$173,MATCH('BIR Data Entry'!B552,'Child Enrollment'!$B$2:$B$173,0))</f>
        <v>#N/A</v>
      </c>
      <c r="Q552" s="1" t="e">
        <f>INDEX('Child Enrollment'!$G$2:$G$173,MATCH('BIR Data Entry'!B552,'Child Enrollment'!$B$2:$B$173,0))</f>
        <v>#N/A</v>
      </c>
      <c r="R552" s="1" t="e">
        <f>INDEX('Child Enrollment'!$H$2:$H$173,MATCH('BIR Data Entry'!B552,'Child Enrollment'!$B$2:$B$173,0))</f>
        <v>#N/A</v>
      </c>
      <c r="S552" s="343" t="str">
        <f t="shared" si="24"/>
        <v/>
      </c>
      <c r="T552" s="169">
        <f>IF(J552='Do Not Use'!$L$15,1,0)</f>
        <v>0</v>
      </c>
      <c r="U552" s="169">
        <f>IF(K552='Do Not Use'!$M$14,1,0)</f>
        <v>0</v>
      </c>
      <c r="V552" s="169">
        <f t="shared" si="25"/>
        <v>0</v>
      </c>
      <c r="W552" s="169">
        <f>IF(K552='Do Not Use'!$M$10,1,0)</f>
        <v>0</v>
      </c>
      <c r="X552" s="169">
        <f>IF(K552='Do Not Use'!$M$11,1,0)</f>
        <v>0</v>
      </c>
      <c r="Y552" s="169">
        <f t="shared" si="26"/>
        <v>0</v>
      </c>
      <c r="Z552" s="169">
        <f>IF(K552='Do Not Use'!$M$5,1,0)</f>
        <v>0</v>
      </c>
    </row>
    <row r="553" spans="1:26" x14ac:dyDescent="0.25">
      <c r="A553" s="376"/>
      <c r="B553" s="377"/>
      <c r="C553" s="378"/>
      <c r="D553" s="434"/>
      <c r="E553" s="379"/>
      <c r="F553" s="377"/>
      <c r="G553" s="377"/>
      <c r="H553" s="377"/>
      <c r="I553" s="377"/>
      <c r="J553" s="377"/>
      <c r="K553" s="377"/>
      <c r="L553" s="377"/>
      <c r="M553" s="1" t="e">
        <f>INDEX('Child Enrollment'!$C$2:$C$173,MATCH('BIR Data Entry'!B554,'Child Enrollment'!$B$2:$B$173,0))</f>
        <v>#N/A</v>
      </c>
      <c r="N553" s="1" t="e">
        <f>INDEX('Child Enrollment'!$D$2:$D$173,MATCH('BIR Data Entry'!B553,'Child Enrollment'!$B$2:$B$173,0))</f>
        <v>#N/A</v>
      </c>
      <c r="O553" s="1" t="e">
        <f>INDEX('Child Enrollment'!$E$2:$E$173,MATCH('BIR Data Entry'!B553,'Child Enrollment'!$B$2:$B$173,0))</f>
        <v>#N/A</v>
      </c>
      <c r="P553" s="1" t="e">
        <f>INDEX('Child Enrollment'!$F$2:$F$173,MATCH('BIR Data Entry'!B553,'Child Enrollment'!$B$2:$B$173,0))</f>
        <v>#N/A</v>
      </c>
      <c r="Q553" s="1" t="e">
        <f>INDEX('Child Enrollment'!$G$2:$G$173,MATCH('BIR Data Entry'!B553,'Child Enrollment'!$B$2:$B$173,0))</f>
        <v>#N/A</v>
      </c>
      <c r="R553" s="1" t="e">
        <f>INDEX('Child Enrollment'!$H$2:$H$173,MATCH('BIR Data Entry'!B553,'Child Enrollment'!$B$2:$B$173,0))</f>
        <v>#N/A</v>
      </c>
      <c r="S553" s="343" t="str">
        <f t="shared" si="24"/>
        <v/>
      </c>
      <c r="T553" s="169">
        <f>IF(J553='Do Not Use'!$L$15,1,0)</f>
        <v>0</v>
      </c>
      <c r="U553" s="169">
        <f>IF(K553='Do Not Use'!$M$14,1,0)</f>
        <v>0</v>
      </c>
      <c r="V553" s="169">
        <f t="shared" si="25"/>
        <v>0</v>
      </c>
      <c r="W553" s="169">
        <f>IF(K553='Do Not Use'!$M$10,1,0)</f>
        <v>0</v>
      </c>
      <c r="X553" s="169">
        <f>IF(K553='Do Not Use'!$M$11,1,0)</f>
        <v>0</v>
      </c>
      <c r="Y553" s="169">
        <f t="shared" si="26"/>
        <v>0</v>
      </c>
      <c r="Z553" s="169">
        <f>IF(K553='Do Not Use'!$M$5,1,0)</f>
        <v>0</v>
      </c>
    </row>
    <row r="554" spans="1:26" x14ac:dyDescent="0.25">
      <c r="A554" s="376"/>
      <c r="B554" s="377"/>
      <c r="C554" s="378"/>
      <c r="D554" s="434"/>
      <c r="E554" s="379"/>
      <c r="F554" s="377"/>
      <c r="G554" s="377"/>
      <c r="H554" s="377"/>
      <c r="I554" s="377"/>
      <c r="J554" s="377"/>
      <c r="K554" s="377"/>
      <c r="L554" s="377"/>
      <c r="M554" s="1" t="e">
        <f>INDEX('Child Enrollment'!$C$2:$C$173,MATCH('BIR Data Entry'!B555,'Child Enrollment'!$B$2:$B$173,0))</f>
        <v>#N/A</v>
      </c>
      <c r="N554" s="1" t="e">
        <f>INDEX('Child Enrollment'!$D$2:$D$173,MATCH('BIR Data Entry'!B554,'Child Enrollment'!$B$2:$B$173,0))</f>
        <v>#N/A</v>
      </c>
      <c r="O554" s="1" t="e">
        <f>INDEX('Child Enrollment'!$E$2:$E$173,MATCH('BIR Data Entry'!B554,'Child Enrollment'!$B$2:$B$173,0))</f>
        <v>#N/A</v>
      </c>
      <c r="P554" s="1" t="e">
        <f>INDEX('Child Enrollment'!$F$2:$F$173,MATCH('BIR Data Entry'!B554,'Child Enrollment'!$B$2:$B$173,0))</f>
        <v>#N/A</v>
      </c>
      <c r="Q554" s="1" t="e">
        <f>INDEX('Child Enrollment'!$G$2:$G$173,MATCH('BIR Data Entry'!B554,'Child Enrollment'!$B$2:$B$173,0))</f>
        <v>#N/A</v>
      </c>
      <c r="R554" s="1" t="e">
        <f>INDEX('Child Enrollment'!$H$2:$H$173,MATCH('BIR Data Entry'!B554,'Child Enrollment'!$B$2:$B$173,0))</f>
        <v>#N/A</v>
      </c>
      <c r="S554" s="343" t="str">
        <f t="shared" si="24"/>
        <v/>
      </c>
      <c r="T554" s="169">
        <f>IF(J554='Do Not Use'!$L$15,1,0)</f>
        <v>0</v>
      </c>
      <c r="U554" s="169">
        <f>IF(K554='Do Not Use'!$M$14,1,0)</f>
        <v>0</v>
      </c>
      <c r="V554" s="169">
        <f t="shared" si="25"/>
        <v>0</v>
      </c>
      <c r="W554" s="169">
        <f>IF(K554='Do Not Use'!$M$10,1,0)</f>
        <v>0</v>
      </c>
      <c r="X554" s="169">
        <f>IF(K554='Do Not Use'!$M$11,1,0)</f>
        <v>0</v>
      </c>
      <c r="Y554" s="169">
        <f t="shared" si="26"/>
        <v>0</v>
      </c>
      <c r="Z554" s="169">
        <f>IF(K554='Do Not Use'!$M$5,1,0)</f>
        <v>0</v>
      </c>
    </row>
    <row r="555" spans="1:26" x14ac:dyDescent="0.25">
      <c r="A555" s="376"/>
      <c r="B555" s="377"/>
      <c r="C555" s="378"/>
      <c r="D555" s="434"/>
      <c r="E555" s="379"/>
      <c r="F555" s="377"/>
      <c r="G555" s="377"/>
      <c r="H555" s="377"/>
      <c r="I555" s="377"/>
      <c r="J555" s="377"/>
      <c r="K555" s="377"/>
      <c r="L555" s="377"/>
      <c r="M555" s="1" t="e">
        <f>INDEX('Child Enrollment'!$C$2:$C$173,MATCH('BIR Data Entry'!B556,'Child Enrollment'!$B$2:$B$173,0))</f>
        <v>#N/A</v>
      </c>
      <c r="N555" s="1" t="e">
        <f>INDEX('Child Enrollment'!$D$2:$D$173,MATCH('BIR Data Entry'!B555,'Child Enrollment'!$B$2:$B$173,0))</f>
        <v>#N/A</v>
      </c>
      <c r="O555" s="1" t="e">
        <f>INDEX('Child Enrollment'!$E$2:$E$173,MATCH('BIR Data Entry'!B555,'Child Enrollment'!$B$2:$B$173,0))</f>
        <v>#N/A</v>
      </c>
      <c r="P555" s="1" t="e">
        <f>INDEX('Child Enrollment'!$F$2:$F$173,MATCH('BIR Data Entry'!B555,'Child Enrollment'!$B$2:$B$173,0))</f>
        <v>#N/A</v>
      </c>
      <c r="Q555" s="1" t="e">
        <f>INDEX('Child Enrollment'!$G$2:$G$173,MATCH('BIR Data Entry'!B555,'Child Enrollment'!$B$2:$B$173,0))</f>
        <v>#N/A</v>
      </c>
      <c r="R555" s="1" t="e">
        <f>INDEX('Child Enrollment'!$H$2:$H$173,MATCH('BIR Data Entry'!B555,'Child Enrollment'!$B$2:$B$173,0))</f>
        <v>#N/A</v>
      </c>
      <c r="S555" s="343" t="str">
        <f t="shared" si="24"/>
        <v/>
      </c>
      <c r="T555" s="169">
        <f>IF(J555='Do Not Use'!$L$15,1,0)</f>
        <v>0</v>
      </c>
      <c r="U555" s="169">
        <f>IF(K555='Do Not Use'!$M$14,1,0)</f>
        <v>0</v>
      </c>
      <c r="V555" s="169">
        <f t="shared" si="25"/>
        <v>0</v>
      </c>
      <c r="W555" s="169">
        <f>IF(K555='Do Not Use'!$M$10,1,0)</f>
        <v>0</v>
      </c>
      <c r="X555" s="169">
        <f>IF(K555='Do Not Use'!$M$11,1,0)</f>
        <v>0</v>
      </c>
      <c r="Y555" s="169">
        <f t="shared" si="26"/>
        <v>0</v>
      </c>
      <c r="Z555" s="169">
        <f>IF(K555='Do Not Use'!$M$5,1,0)</f>
        <v>0</v>
      </c>
    </row>
    <row r="556" spans="1:26" x14ac:dyDescent="0.25">
      <c r="A556" s="376"/>
      <c r="B556" s="377"/>
      <c r="C556" s="378"/>
      <c r="D556" s="434"/>
      <c r="E556" s="379"/>
      <c r="F556" s="377"/>
      <c r="G556" s="377"/>
      <c r="H556" s="377"/>
      <c r="I556" s="377"/>
      <c r="J556" s="377"/>
      <c r="K556" s="377"/>
      <c r="L556" s="377"/>
      <c r="M556" s="1" t="e">
        <f>INDEX('Child Enrollment'!$C$2:$C$173,MATCH('BIR Data Entry'!B557,'Child Enrollment'!$B$2:$B$173,0))</f>
        <v>#N/A</v>
      </c>
      <c r="N556" s="1" t="e">
        <f>INDEX('Child Enrollment'!$D$2:$D$173,MATCH('BIR Data Entry'!B556,'Child Enrollment'!$B$2:$B$173,0))</f>
        <v>#N/A</v>
      </c>
      <c r="O556" s="1" t="e">
        <f>INDEX('Child Enrollment'!$E$2:$E$173,MATCH('BIR Data Entry'!B556,'Child Enrollment'!$B$2:$B$173,0))</f>
        <v>#N/A</v>
      </c>
      <c r="P556" s="1" t="e">
        <f>INDEX('Child Enrollment'!$F$2:$F$173,MATCH('BIR Data Entry'!B556,'Child Enrollment'!$B$2:$B$173,0))</f>
        <v>#N/A</v>
      </c>
      <c r="Q556" s="1" t="e">
        <f>INDEX('Child Enrollment'!$G$2:$G$173,MATCH('BIR Data Entry'!B556,'Child Enrollment'!$B$2:$B$173,0))</f>
        <v>#N/A</v>
      </c>
      <c r="R556" s="1" t="e">
        <f>INDEX('Child Enrollment'!$H$2:$H$173,MATCH('BIR Data Entry'!B556,'Child Enrollment'!$B$2:$B$173,0))</f>
        <v>#N/A</v>
      </c>
      <c r="S556" s="343" t="str">
        <f t="shared" si="24"/>
        <v/>
      </c>
      <c r="T556" s="169">
        <f>IF(J556='Do Not Use'!$L$15,1,0)</f>
        <v>0</v>
      </c>
      <c r="U556" s="169">
        <f>IF(K556='Do Not Use'!$M$14,1,0)</f>
        <v>0</v>
      </c>
      <c r="V556" s="169">
        <f t="shared" si="25"/>
        <v>0</v>
      </c>
      <c r="W556" s="169">
        <f>IF(K556='Do Not Use'!$M$10,1,0)</f>
        <v>0</v>
      </c>
      <c r="X556" s="169">
        <f>IF(K556='Do Not Use'!$M$11,1,0)</f>
        <v>0</v>
      </c>
      <c r="Y556" s="169">
        <f t="shared" si="26"/>
        <v>0</v>
      </c>
      <c r="Z556" s="169">
        <f>IF(K556='Do Not Use'!$M$5,1,0)</f>
        <v>0</v>
      </c>
    </row>
    <row r="557" spans="1:26" x14ac:dyDescent="0.25">
      <c r="A557" s="376"/>
      <c r="B557" s="377"/>
      <c r="C557" s="378"/>
      <c r="D557" s="434"/>
      <c r="E557" s="379"/>
      <c r="F557" s="377"/>
      <c r="G557" s="377"/>
      <c r="H557" s="377"/>
      <c r="I557" s="377"/>
      <c r="J557" s="377"/>
      <c r="K557" s="377"/>
      <c r="L557" s="377"/>
      <c r="M557" s="1" t="e">
        <f>INDEX('Child Enrollment'!$C$2:$C$173,MATCH('BIR Data Entry'!B558,'Child Enrollment'!$B$2:$B$173,0))</f>
        <v>#N/A</v>
      </c>
      <c r="N557" s="1" t="e">
        <f>INDEX('Child Enrollment'!$D$2:$D$173,MATCH('BIR Data Entry'!B557,'Child Enrollment'!$B$2:$B$173,0))</f>
        <v>#N/A</v>
      </c>
      <c r="O557" s="1" t="e">
        <f>INDEX('Child Enrollment'!$E$2:$E$173,MATCH('BIR Data Entry'!B557,'Child Enrollment'!$B$2:$B$173,0))</f>
        <v>#N/A</v>
      </c>
      <c r="P557" s="1" t="e">
        <f>INDEX('Child Enrollment'!$F$2:$F$173,MATCH('BIR Data Entry'!B557,'Child Enrollment'!$B$2:$B$173,0))</f>
        <v>#N/A</v>
      </c>
      <c r="Q557" s="1" t="e">
        <f>INDEX('Child Enrollment'!$G$2:$G$173,MATCH('BIR Data Entry'!B557,'Child Enrollment'!$B$2:$B$173,0))</f>
        <v>#N/A</v>
      </c>
      <c r="R557" s="1" t="e">
        <f>INDEX('Child Enrollment'!$H$2:$H$173,MATCH('BIR Data Entry'!B557,'Child Enrollment'!$B$2:$B$173,0))</f>
        <v>#N/A</v>
      </c>
      <c r="S557" s="343" t="str">
        <f t="shared" si="24"/>
        <v/>
      </c>
      <c r="T557" s="169">
        <f>IF(J557='Do Not Use'!$L$15,1,0)</f>
        <v>0</v>
      </c>
      <c r="U557" s="169">
        <f>IF(K557='Do Not Use'!$M$14,1,0)</f>
        <v>0</v>
      </c>
      <c r="V557" s="169">
        <f t="shared" si="25"/>
        <v>0</v>
      </c>
      <c r="W557" s="169">
        <f>IF(K557='Do Not Use'!$M$10,1,0)</f>
        <v>0</v>
      </c>
      <c r="X557" s="169">
        <f>IF(K557='Do Not Use'!$M$11,1,0)</f>
        <v>0</v>
      </c>
      <c r="Y557" s="169">
        <f t="shared" si="26"/>
        <v>0</v>
      </c>
      <c r="Z557" s="169">
        <f>IF(K557='Do Not Use'!$M$5,1,0)</f>
        <v>0</v>
      </c>
    </row>
    <row r="558" spans="1:26" x14ac:dyDescent="0.25">
      <c r="A558" s="376"/>
      <c r="B558" s="377"/>
      <c r="C558" s="378"/>
      <c r="D558" s="434"/>
      <c r="E558" s="379"/>
      <c r="F558" s="377"/>
      <c r="G558" s="377"/>
      <c r="H558" s="377"/>
      <c r="I558" s="377"/>
      <c r="J558" s="377"/>
      <c r="K558" s="377"/>
      <c r="L558" s="377"/>
      <c r="M558" s="1" t="e">
        <f>INDEX('Child Enrollment'!$C$2:$C$173,MATCH('BIR Data Entry'!B559,'Child Enrollment'!$B$2:$B$173,0))</f>
        <v>#N/A</v>
      </c>
      <c r="N558" s="1" t="e">
        <f>INDEX('Child Enrollment'!$D$2:$D$173,MATCH('BIR Data Entry'!B558,'Child Enrollment'!$B$2:$B$173,0))</f>
        <v>#N/A</v>
      </c>
      <c r="O558" s="1" t="e">
        <f>INDEX('Child Enrollment'!$E$2:$E$173,MATCH('BIR Data Entry'!B558,'Child Enrollment'!$B$2:$B$173,0))</f>
        <v>#N/A</v>
      </c>
      <c r="P558" s="1" t="e">
        <f>INDEX('Child Enrollment'!$F$2:$F$173,MATCH('BIR Data Entry'!B558,'Child Enrollment'!$B$2:$B$173,0))</f>
        <v>#N/A</v>
      </c>
      <c r="Q558" s="1" t="e">
        <f>INDEX('Child Enrollment'!$G$2:$G$173,MATCH('BIR Data Entry'!B558,'Child Enrollment'!$B$2:$B$173,0))</f>
        <v>#N/A</v>
      </c>
      <c r="R558" s="1" t="e">
        <f>INDEX('Child Enrollment'!$H$2:$H$173,MATCH('BIR Data Entry'!B558,'Child Enrollment'!$B$2:$B$173,0))</f>
        <v>#N/A</v>
      </c>
      <c r="S558" s="343" t="str">
        <f t="shared" si="24"/>
        <v/>
      </c>
      <c r="T558" s="169">
        <f>IF(J558='Do Not Use'!$L$15,1,0)</f>
        <v>0</v>
      </c>
      <c r="U558" s="169">
        <f>IF(K558='Do Not Use'!$M$14,1,0)</f>
        <v>0</v>
      </c>
      <c r="V558" s="169">
        <f t="shared" si="25"/>
        <v>0</v>
      </c>
      <c r="W558" s="169">
        <f>IF(K558='Do Not Use'!$M$10,1,0)</f>
        <v>0</v>
      </c>
      <c r="X558" s="169">
        <f>IF(K558='Do Not Use'!$M$11,1,0)</f>
        <v>0</v>
      </c>
      <c r="Y558" s="169">
        <f t="shared" si="26"/>
        <v>0</v>
      </c>
      <c r="Z558" s="169">
        <f>IF(K558='Do Not Use'!$M$5,1,0)</f>
        <v>0</v>
      </c>
    </row>
    <row r="559" spans="1:26" x14ac:dyDescent="0.25">
      <c r="A559" s="376"/>
      <c r="B559" s="377"/>
      <c r="C559" s="378"/>
      <c r="D559" s="434"/>
      <c r="E559" s="379"/>
      <c r="F559" s="377"/>
      <c r="G559" s="377"/>
      <c r="H559" s="377"/>
      <c r="I559" s="377"/>
      <c r="J559" s="377"/>
      <c r="K559" s="377"/>
      <c r="L559" s="377"/>
      <c r="M559" s="1" t="e">
        <f>INDEX('Child Enrollment'!$C$2:$C$173,MATCH('BIR Data Entry'!B560,'Child Enrollment'!$B$2:$B$173,0))</f>
        <v>#N/A</v>
      </c>
      <c r="N559" s="1" t="e">
        <f>INDEX('Child Enrollment'!$D$2:$D$173,MATCH('BIR Data Entry'!B559,'Child Enrollment'!$B$2:$B$173,0))</f>
        <v>#N/A</v>
      </c>
      <c r="O559" s="1" t="e">
        <f>INDEX('Child Enrollment'!$E$2:$E$173,MATCH('BIR Data Entry'!B559,'Child Enrollment'!$B$2:$B$173,0))</f>
        <v>#N/A</v>
      </c>
      <c r="P559" s="1" t="e">
        <f>INDEX('Child Enrollment'!$F$2:$F$173,MATCH('BIR Data Entry'!B559,'Child Enrollment'!$B$2:$B$173,0))</f>
        <v>#N/A</v>
      </c>
      <c r="Q559" s="1" t="e">
        <f>INDEX('Child Enrollment'!$G$2:$G$173,MATCH('BIR Data Entry'!B559,'Child Enrollment'!$B$2:$B$173,0))</f>
        <v>#N/A</v>
      </c>
      <c r="R559" s="1" t="e">
        <f>INDEX('Child Enrollment'!$H$2:$H$173,MATCH('BIR Data Entry'!B559,'Child Enrollment'!$B$2:$B$173,0))</f>
        <v>#N/A</v>
      </c>
      <c r="S559" s="343" t="str">
        <f t="shared" si="24"/>
        <v/>
      </c>
      <c r="T559" s="169">
        <f>IF(J559='Do Not Use'!$L$15,1,0)</f>
        <v>0</v>
      </c>
      <c r="U559" s="169">
        <f>IF(K559='Do Not Use'!$M$14,1,0)</f>
        <v>0</v>
      </c>
      <c r="V559" s="169">
        <f t="shared" si="25"/>
        <v>0</v>
      </c>
      <c r="W559" s="169">
        <f>IF(K559='Do Not Use'!$M$10,1,0)</f>
        <v>0</v>
      </c>
      <c r="X559" s="169">
        <f>IF(K559='Do Not Use'!$M$11,1,0)</f>
        <v>0</v>
      </c>
      <c r="Y559" s="169">
        <f t="shared" si="26"/>
        <v>0</v>
      </c>
      <c r="Z559" s="169">
        <f>IF(K559='Do Not Use'!$M$5,1,0)</f>
        <v>0</v>
      </c>
    </row>
    <row r="560" spans="1:26" x14ac:dyDescent="0.25">
      <c r="A560" s="376"/>
      <c r="B560" s="377"/>
      <c r="C560" s="378"/>
      <c r="D560" s="434"/>
      <c r="E560" s="379"/>
      <c r="F560" s="377"/>
      <c r="G560" s="377"/>
      <c r="H560" s="377"/>
      <c r="I560" s="377"/>
      <c r="J560" s="377"/>
      <c r="K560" s="377"/>
      <c r="L560" s="377"/>
      <c r="M560" s="1" t="e">
        <f>INDEX('Child Enrollment'!$C$2:$C$173,MATCH('BIR Data Entry'!B561,'Child Enrollment'!$B$2:$B$173,0))</f>
        <v>#N/A</v>
      </c>
      <c r="N560" s="1" t="e">
        <f>INDEX('Child Enrollment'!$D$2:$D$173,MATCH('BIR Data Entry'!B560,'Child Enrollment'!$B$2:$B$173,0))</f>
        <v>#N/A</v>
      </c>
      <c r="O560" s="1" t="e">
        <f>INDEX('Child Enrollment'!$E$2:$E$173,MATCH('BIR Data Entry'!B560,'Child Enrollment'!$B$2:$B$173,0))</f>
        <v>#N/A</v>
      </c>
      <c r="P560" s="1" t="e">
        <f>INDEX('Child Enrollment'!$F$2:$F$173,MATCH('BIR Data Entry'!B560,'Child Enrollment'!$B$2:$B$173,0))</f>
        <v>#N/A</v>
      </c>
      <c r="Q560" s="1" t="e">
        <f>INDEX('Child Enrollment'!$G$2:$G$173,MATCH('BIR Data Entry'!B560,'Child Enrollment'!$B$2:$B$173,0))</f>
        <v>#N/A</v>
      </c>
      <c r="R560" s="1" t="e">
        <f>INDEX('Child Enrollment'!$H$2:$H$173,MATCH('BIR Data Entry'!B560,'Child Enrollment'!$B$2:$B$173,0))</f>
        <v>#N/A</v>
      </c>
      <c r="S560" s="343" t="str">
        <f t="shared" si="24"/>
        <v/>
      </c>
      <c r="T560" s="169">
        <f>IF(J560='Do Not Use'!$L$15,1,0)</f>
        <v>0</v>
      </c>
      <c r="U560" s="169">
        <f>IF(K560='Do Not Use'!$M$14,1,0)</f>
        <v>0</v>
      </c>
      <c r="V560" s="169">
        <f t="shared" si="25"/>
        <v>0</v>
      </c>
      <c r="W560" s="169">
        <f>IF(K560='Do Not Use'!$M$10,1,0)</f>
        <v>0</v>
      </c>
      <c r="X560" s="169">
        <f>IF(K560='Do Not Use'!$M$11,1,0)</f>
        <v>0</v>
      </c>
      <c r="Y560" s="169">
        <f t="shared" si="26"/>
        <v>0</v>
      </c>
      <c r="Z560" s="169">
        <f>IF(K560='Do Not Use'!$M$5,1,0)</f>
        <v>0</v>
      </c>
    </row>
    <row r="561" spans="1:26" x14ac:dyDescent="0.25">
      <c r="A561" s="376"/>
      <c r="B561" s="377"/>
      <c r="C561" s="378"/>
      <c r="D561" s="434"/>
      <c r="E561" s="379"/>
      <c r="F561" s="377"/>
      <c r="G561" s="377"/>
      <c r="H561" s="377"/>
      <c r="I561" s="377"/>
      <c r="J561" s="377"/>
      <c r="K561" s="377"/>
      <c r="L561" s="377"/>
      <c r="M561" s="1" t="e">
        <f>INDEX('Child Enrollment'!$C$2:$C$173,MATCH('BIR Data Entry'!B562,'Child Enrollment'!$B$2:$B$173,0))</f>
        <v>#N/A</v>
      </c>
      <c r="N561" s="1" t="e">
        <f>INDEX('Child Enrollment'!$D$2:$D$173,MATCH('BIR Data Entry'!B561,'Child Enrollment'!$B$2:$B$173,0))</f>
        <v>#N/A</v>
      </c>
      <c r="O561" s="1" t="e">
        <f>INDEX('Child Enrollment'!$E$2:$E$173,MATCH('BIR Data Entry'!B561,'Child Enrollment'!$B$2:$B$173,0))</f>
        <v>#N/A</v>
      </c>
      <c r="P561" s="1" t="e">
        <f>INDEX('Child Enrollment'!$F$2:$F$173,MATCH('BIR Data Entry'!B561,'Child Enrollment'!$B$2:$B$173,0))</f>
        <v>#N/A</v>
      </c>
      <c r="Q561" s="1" t="e">
        <f>INDEX('Child Enrollment'!$G$2:$G$173,MATCH('BIR Data Entry'!B561,'Child Enrollment'!$B$2:$B$173,0))</f>
        <v>#N/A</v>
      </c>
      <c r="R561" s="1" t="e">
        <f>INDEX('Child Enrollment'!$H$2:$H$173,MATCH('BIR Data Entry'!B561,'Child Enrollment'!$B$2:$B$173,0))</f>
        <v>#N/A</v>
      </c>
      <c r="S561" s="343" t="str">
        <f t="shared" si="24"/>
        <v/>
      </c>
      <c r="T561" s="169">
        <f>IF(J561='Do Not Use'!$L$15,1,0)</f>
        <v>0</v>
      </c>
      <c r="U561" s="169">
        <f>IF(K561='Do Not Use'!$M$14,1,0)</f>
        <v>0</v>
      </c>
      <c r="V561" s="169">
        <f t="shared" si="25"/>
        <v>0</v>
      </c>
      <c r="W561" s="169">
        <f>IF(K561='Do Not Use'!$M$10,1,0)</f>
        <v>0</v>
      </c>
      <c r="X561" s="169">
        <f>IF(K561='Do Not Use'!$M$11,1,0)</f>
        <v>0</v>
      </c>
      <c r="Y561" s="169">
        <f t="shared" si="26"/>
        <v>0</v>
      </c>
      <c r="Z561" s="169">
        <f>IF(K561='Do Not Use'!$M$5,1,0)</f>
        <v>0</v>
      </c>
    </row>
    <row r="562" spans="1:26" x14ac:dyDescent="0.25">
      <c r="A562" s="376"/>
      <c r="B562" s="377"/>
      <c r="C562" s="378"/>
      <c r="D562" s="434"/>
      <c r="E562" s="379"/>
      <c r="F562" s="377"/>
      <c r="G562" s="377"/>
      <c r="H562" s="377"/>
      <c r="I562" s="377"/>
      <c r="J562" s="377"/>
      <c r="K562" s="377"/>
      <c r="L562" s="377"/>
      <c r="M562" s="1" t="e">
        <f>INDEX('Child Enrollment'!$C$2:$C$173,MATCH('BIR Data Entry'!B563,'Child Enrollment'!$B$2:$B$173,0))</f>
        <v>#N/A</v>
      </c>
      <c r="N562" s="1" t="e">
        <f>INDEX('Child Enrollment'!$D$2:$D$173,MATCH('BIR Data Entry'!B562,'Child Enrollment'!$B$2:$B$173,0))</f>
        <v>#N/A</v>
      </c>
      <c r="O562" s="1" t="e">
        <f>INDEX('Child Enrollment'!$E$2:$E$173,MATCH('BIR Data Entry'!B562,'Child Enrollment'!$B$2:$B$173,0))</f>
        <v>#N/A</v>
      </c>
      <c r="P562" s="1" t="e">
        <f>INDEX('Child Enrollment'!$F$2:$F$173,MATCH('BIR Data Entry'!B562,'Child Enrollment'!$B$2:$B$173,0))</f>
        <v>#N/A</v>
      </c>
      <c r="Q562" s="1" t="e">
        <f>INDEX('Child Enrollment'!$G$2:$G$173,MATCH('BIR Data Entry'!B562,'Child Enrollment'!$B$2:$B$173,0))</f>
        <v>#N/A</v>
      </c>
      <c r="R562" s="1" t="e">
        <f>INDEX('Child Enrollment'!$H$2:$H$173,MATCH('BIR Data Entry'!B562,'Child Enrollment'!$B$2:$B$173,0))</f>
        <v>#N/A</v>
      </c>
      <c r="S562" s="343" t="str">
        <f t="shared" si="24"/>
        <v/>
      </c>
      <c r="T562" s="169">
        <f>IF(J562='Do Not Use'!$L$15,1,0)</f>
        <v>0</v>
      </c>
      <c r="U562" s="169">
        <f>IF(K562='Do Not Use'!$M$14,1,0)</f>
        <v>0</v>
      </c>
      <c r="V562" s="169">
        <f t="shared" si="25"/>
        <v>0</v>
      </c>
      <c r="W562" s="169">
        <f>IF(K562='Do Not Use'!$M$10,1,0)</f>
        <v>0</v>
      </c>
      <c r="X562" s="169">
        <f>IF(K562='Do Not Use'!$M$11,1,0)</f>
        <v>0</v>
      </c>
      <c r="Y562" s="169">
        <f t="shared" si="26"/>
        <v>0</v>
      </c>
      <c r="Z562" s="169">
        <f>IF(K562='Do Not Use'!$M$5,1,0)</f>
        <v>0</v>
      </c>
    </row>
    <row r="563" spans="1:26" x14ac:dyDescent="0.25">
      <c r="A563" s="376"/>
      <c r="B563" s="377"/>
      <c r="C563" s="378"/>
      <c r="D563" s="434"/>
      <c r="E563" s="379"/>
      <c r="F563" s="377"/>
      <c r="G563" s="377"/>
      <c r="H563" s="377"/>
      <c r="I563" s="377"/>
      <c r="J563" s="377"/>
      <c r="K563" s="377"/>
      <c r="L563" s="377"/>
      <c r="M563" s="1" t="e">
        <f>INDEX('Child Enrollment'!$C$2:$C$173,MATCH('BIR Data Entry'!B564,'Child Enrollment'!$B$2:$B$173,0))</f>
        <v>#N/A</v>
      </c>
      <c r="N563" s="1" t="e">
        <f>INDEX('Child Enrollment'!$D$2:$D$173,MATCH('BIR Data Entry'!B563,'Child Enrollment'!$B$2:$B$173,0))</f>
        <v>#N/A</v>
      </c>
      <c r="O563" s="1" t="e">
        <f>INDEX('Child Enrollment'!$E$2:$E$173,MATCH('BIR Data Entry'!B563,'Child Enrollment'!$B$2:$B$173,0))</f>
        <v>#N/A</v>
      </c>
      <c r="P563" s="1" t="e">
        <f>INDEX('Child Enrollment'!$F$2:$F$173,MATCH('BIR Data Entry'!B563,'Child Enrollment'!$B$2:$B$173,0))</f>
        <v>#N/A</v>
      </c>
      <c r="Q563" s="1" t="e">
        <f>INDEX('Child Enrollment'!$G$2:$G$173,MATCH('BIR Data Entry'!B563,'Child Enrollment'!$B$2:$B$173,0))</f>
        <v>#N/A</v>
      </c>
      <c r="R563" s="1" t="e">
        <f>INDEX('Child Enrollment'!$H$2:$H$173,MATCH('BIR Data Entry'!B563,'Child Enrollment'!$B$2:$B$173,0))</f>
        <v>#N/A</v>
      </c>
      <c r="S563" s="343" t="str">
        <f t="shared" si="24"/>
        <v/>
      </c>
      <c r="T563" s="169">
        <f>IF(J563='Do Not Use'!$L$15,1,0)</f>
        <v>0</v>
      </c>
      <c r="U563" s="169">
        <f>IF(K563='Do Not Use'!$M$14,1,0)</f>
        <v>0</v>
      </c>
      <c r="V563" s="169">
        <f t="shared" si="25"/>
        <v>0</v>
      </c>
      <c r="W563" s="169">
        <f>IF(K563='Do Not Use'!$M$10,1,0)</f>
        <v>0</v>
      </c>
      <c r="X563" s="169">
        <f>IF(K563='Do Not Use'!$M$11,1,0)</f>
        <v>0</v>
      </c>
      <c r="Y563" s="169">
        <f t="shared" si="26"/>
        <v>0</v>
      </c>
      <c r="Z563" s="169">
        <f>IF(K563='Do Not Use'!$M$5,1,0)</f>
        <v>0</v>
      </c>
    </row>
    <row r="564" spans="1:26" x14ac:dyDescent="0.25">
      <c r="A564" s="376"/>
      <c r="B564" s="377"/>
      <c r="C564" s="378"/>
      <c r="D564" s="434"/>
      <c r="E564" s="379"/>
      <c r="F564" s="377"/>
      <c r="G564" s="377"/>
      <c r="H564" s="377"/>
      <c r="I564" s="377"/>
      <c r="J564" s="377"/>
      <c r="K564" s="377"/>
      <c r="L564" s="377"/>
      <c r="M564" s="1" t="e">
        <f>INDEX('Child Enrollment'!$C$2:$C$173,MATCH('BIR Data Entry'!B565,'Child Enrollment'!$B$2:$B$173,0))</f>
        <v>#N/A</v>
      </c>
      <c r="N564" s="1" t="e">
        <f>INDEX('Child Enrollment'!$D$2:$D$173,MATCH('BIR Data Entry'!B564,'Child Enrollment'!$B$2:$B$173,0))</f>
        <v>#N/A</v>
      </c>
      <c r="O564" s="1" t="e">
        <f>INDEX('Child Enrollment'!$E$2:$E$173,MATCH('BIR Data Entry'!B564,'Child Enrollment'!$B$2:$B$173,0))</f>
        <v>#N/A</v>
      </c>
      <c r="P564" s="1" t="e">
        <f>INDEX('Child Enrollment'!$F$2:$F$173,MATCH('BIR Data Entry'!B564,'Child Enrollment'!$B$2:$B$173,0))</f>
        <v>#N/A</v>
      </c>
      <c r="Q564" s="1" t="e">
        <f>INDEX('Child Enrollment'!$G$2:$G$173,MATCH('BIR Data Entry'!B564,'Child Enrollment'!$B$2:$B$173,0))</f>
        <v>#N/A</v>
      </c>
      <c r="R564" s="1" t="e">
        <f>INDEX('Child Enrollment'!$H$2:$H$173,MATCH('BIR Data Entry'!B564,'Child Enrollment'!$B$2:$B$173,0))</f>
        <v>#N/A</v>
      </c>
      <c r="S564" s="343" t="str">
        <f t="shared" si="24"/>
        <v/>
      </c>
      <c r="T564" s="169">
        <f>IF(J564='Do Not Use'!$L$15,1,0)</f>
        <v>0</v>
      </c>
      <c r="U564" s="169">
        <f>IF(K564='Do Not Use'!$M$14,1,0)</f>
        <v>0</v>
      </c>
      <c r="V564" s="169">
        <f t="shared" si="25"/>
        <v>0</v>
      </c>
      <c r="W564" s="169">
        <f>IF(K564='Do Not Use'!$M$10,1,0)</f>
        <v>0</v>
      </c>
      <c r="X564" s="169">
        <f>IF(K564='Do Not Use'!$M$11,1,0)</f>
        <v>0</v>
      </c>
      <c r="Y564" s="169">
        <f t="shared" si="26"/>
        <v>0</v>
      </c>
      <c r="Z564" s="169">
        <f>IF(K564='Do Not Use'!$M$5,1,0)</f>
        <v>0</v>
      </c>
    </row>
    <row r="565" spans="1:26" x14ac:dyDescent="0.25">
      <c r="A565" s="376"/>
      <c r="B565" s="377"/>
      <c r="C565" s="378"/>
      <c r="D565" s="434"/>
      <c r="E565" s="379"/>
      <c r="F565" s="377"/>
      <c r="G565" s="377"/>
      <c r="H565" s="377"/>
      <c r="I565" s="377"/>
      <c r="J565" s="377"/>
      <c r="K565" s="377"/>
      <c r="L565" s="377"/>
      <c r="M565" s="1" t="e">
        <f>INDEX('Child Enrollment'!$C$2:$C$173,MATCH('BIR Data Entry'!B566,'Child Enrollment'!$B$2:$B$173,0))</f>
        <v>#N/A</v>
      </c>
      <c r="N565" s="1" t="e">
        <f>INDEX('Child Enrollment'!$D$2:$D$173,MATCH('BIR Data Entry'!B565,'Child Enrollment'!$B$2:$B$173,0))</f>
        <v>#N/A</v>
      </c>
      <c r="O565" s="1" t="e">
        <f>INDEX('Child Enrollment'!$E$2:$E$173,MATCH('BIR Data Entry'!B565,'Child Enrollment'!$B$2:$B$173,0))</f>
        <v>#N/A</v>
      </c>
      <c r="P565" s="1" t="e">
        <f>INDEX('Child Enrollment'!$F$2:$F$173,MATCH('BIR Data Entry'!B565,'Child Enrollment'!$B$2:$B$173,0))</f>
        <v>#N/A</v>
      </c>
      <c r="Q565" s="1" t="e">
        <f>INDEX('Child Enrollment'!$G$2:$G$173,MATCH('BIR Data Entry'!B565,'Child Enrollment'!$B$2:$B$173,0))</f>
        <v>#N/A</v>
      </c>
      <c r="R565" s="1" t="e">
        <f>INDEX('Child Enrollment'!$H$2:$H$173,MATCH('BIR Data Entry'!B565,'Child Enrollment'!$B$2:$B$173,0))</f>
        <v>#N/A</v>
      </c>
      <c r="S565" s="343" t="str">
        <f t="shared" si="24"/>
        <v/>
      </c>
      <c r="T565" s="169">
        <f>IF(J565='Do Not Use'!$L$15,1,0)</f>
        <v>0</v>
      </c>
      <c r="U565" s="169">
        <f>IF(K565='Do Not Use'!$M$14,1,0)</f>
        <v>0</v>
      </c>
      <c r="V565" s="169">
        <f t="shared" si="25"/>
        <v>0</v>
      </c>
      <c r="W565" s="169">
        <f>IF(K565='Do Not Use'!$M$10,1,0)</f>
        <v>0</v>
      </c>
      <c r="X565" s="169">
        <f>IF(K565='Do Not Use'!$M$11,1,0)</f>
        <v>0</v>
      </c>
      <c r="Y565" s="169">
        <f t="shared" si="26"/>
        <v>0</v>
      </c>
      <c r="Z565" s="169">
        <f>IF(K565='Do Not Use'!$M$5,1,0)</f>
        <v>0</v>
      </c>
    </row>
    <row r="566" spans="1:26" x14ac:dyDescent="0.25">
      <c r="A566" s="376"/>
      <c r="B566" s="377"/>
      <c r="C566" s="378"/>
      <c r="D566" s="434"/>
      <c r="E566" s="379"/>
      <c r="F566" s="377"/>
      <c r="G566" s="377"/>
      <c r="H566" s="377"/>
      <c r="I566" s="377"/>
      <c r="J566" s="377"/>
      <c r="K566" s="377"/>
      <c r="L566" s="377"/>
      <c r="M566" s="1" t="e">
        <f>INDEX('Child Enrollment'!$C$2:$C$173,MATCH('BIR Data Entry'!B567,'Child Enrollment'!$B$2:$B$173,0))</f>
        <v>#N/A</v>
      </c>
      <c r="N566" s="1" t="e">
        <f>INDEX('Child Enrollment'!$D$2:$D$173,MATCH('BIR Data Entry'!B566,'Child Enrollment'!$B$2:$B$173,0))</f>
        <v>#N/A</v>
      </c>
      <c r="O566" s="1" t="e">
        <f>INDEX('Child Enrollment'!$E$2:$E$173,MATCH('BIR Data Entry'!B566,'Child Enrollment'!$B$2:$B$173,0))</f>
        <v>#N/A</v>
      </c>
      <c r="P566" s="1" t="e">
        <f>INDEX('Child Enrollment'!$F$2:$F$173,MATCH('BIR Data Entry'!B566,'Child Enrollment'!$B$2:$B$173,0))</f>
        <v>#N/A</v>
      </c>
      <c r="Q566" s="1" t="e">
        <f>INDEX('Child Enrollment'!$G$2:$G$173,MATCH('BIR Data Entry'!B566,'Child Enrollment'!$B$2:$B$173,0))</f>
        <v>#N/A</v>
      </c>
      <c r="R566" s="1" t="e">
        <f>INDEX('Child Enrollment'!$H$2:$H$173,MATCH('BIR Data Entry'!B566,'Child Enrollment'!$B$2:$B$173,0))</f>
        <v>#N/A</v>
      </c>
      <c r="S566" s="343" t="str">
        <f t="shared" si="24"/>
        <v/>
      </c>
      <c r="T566" s="169">
        <f>IF(J566='Do Not Use'!$L$15,1,0)</f>
        <v>0</v>
      </c>
      <c r="U566" s="169">
        <f>IF(K566='Do Not Use'!$M$14,1,0)</f>
        <v>0</v>
      </c>
      <c r="V566" s="169">
        <f t="shared" si="25"/>
        <v>0</v>
      </c>
      <c r="W566" s="169">
        <f>IF(K566='Do Not Use'!$M$10,1,0)</f>
        <v>0</v>
      </c>
      <c r="X566" s="169">
        <f>IF(K566='Do Not Use'!$M$11,1,0)</f>
        <v>0</v>
      </c>
      <c r="Y566" s="169">
        <f t="shared" si="26"/>
        <v>0</v>
      </c>
      <c r="Z566" s="169">
        <f>IF(K566='Do Not Use'!$M$5,1,0)</f>
        <v>0</v>
      </c>
    </row>
    <row r="567" spans="1:26" x14ac:dyDescent="0.25">
      <c r="A567" s="376"/>
      <c r="B567" s="377"/>
      <c r="C567" s="378"/>
      <c r="D567" s="434"/>
      <c r="E567" s="379"/>
      <c r="F567" s="377"/>
      <c r="G567" s="377"/>
      <c r="H567" s="377"/>
      <c r="I567" s="377"/>
      <c r="J567" s="377"/>
      <c r="K567" s="377"/>
      <c r="L567" s="377"/>
      <c r="M567" s="1" t="e">
        <f>INDEX('Child Enrollment'!$C$2:$C$173,MATCH('BIR Data Entry'!B568,'Child Enrollment'!$B$2:$B$173,0))</f>
        <v>#N/A</v>
      </c>
      <c r="N567" s="1" t="e">
        <f>INDEX('Child Enrollment'!$D$2:$D$173,MATCH('BIR Data Entry'!B567,'Child Enrollment'!$B$2:$B$173,0))</f>
        <v>#N/A</v>
      </c>
      <c r="O567" s="1" t="e">
        <f>INDEX('Child Enrollment'!$E$2:$E$173,MATCH('BIR Data Entry'!B567,'Child Enrollment'!$B$2:$B$173,0))</f>
        <v>#N/A</v>
      </c>
      <c r="P567" s="1" t="e">
        <f>INDEX('Child Enrollment'!$F$2:$F$173,MATCH('BIR Data Entry'!B567,'Child Enrollment'!$B$2:$B$173,0))</f>
        <v>#N/A</v>
      </c>
      <c r="Q567" s="1" t="e">
        <f>INDEX('Child Enrollment'!$G$2:$G$173,MATCH('BIR Data Entry'!B567,'Child Enrollment'!$B$2:$B$173,0))</f>
        <v>#N/A</v>
      </c>
      <c r="R567" s="1" t="e">
        <f>INDEX('Child Enrollment'!$H$2:$H$173,MATCH('BIR Data Entry'!B567,'Child Enrollment'!$B$2:$B$173,0))</f>
        <v>#N/A</v>
      </c>
      <c r="S567" s="343" t="str">
        <f t="shared" si="24"/>
        <v/>
      </c>
      <c r="T567" s="169">
        <f>IF(J567='Do Not Use'!$L$15,1,0)</f>
        <v>0</v>
      </c>
      <c r="U567" s="169">
        <f>IF(K567='Do Not Use'!$M$14,1,0)</f>
        <v>0</v>
      </c>
      <c r="V567" s="169">
        <f t="shared" si="25"/>
        <v>0</v>
      </c>
      <c r="W567" s="169">
        <f>IF(K567='Do Not Use'!$M$10,1,0)</f>
        <v>0</v>
      </c>
      <c r="X567" s="169">
        <f>IF(K567='Do Not Use'!$M$11,1,0)</f>
        <v>0</v>
      </c>
      <c r="Y567" s="169">
        <f t="shared" si="26"/>
        <v>0</v>
      </c>
      <c r="Z567" s="169">
        <f>IF(K567='Do Not Use'!$M$5,1,0)</f>
        <v>0</v>
      </c>
    </row>
    <row r="568" spans="1:26" x14ac:dyDescent="0.25">
      <c r="A568" s="376"/>
      <c r="B568" s="377"/>
      <c r="C568" s="378"/>
      <c r="D568" s="434"/>
      <c r="E568" s="379"/>
      <c r="F568" s="377"/>
      <c r="G568" s="377"/>
      <c r="H568" s="377"/>
      <c r="I568" s="377"/>
      <c r="J568" s="377"/>
      <c r="K568" s="377"/>
      <c r="L568" s="377"/>
      <c r="M568" s="1" t="e">
        <f>INDEX('Child Enrollment'!$C$2:$C$173,MATCH('BIR Data Entry'!B569,'Child Enrollment'!$B$2:$B$173,0))</f>
        <v>#N/A</v>
      </c>
      <c r="N568" s="1" t="e">
        <f>INDEX('Child Enrollment'!$D$2:$D$173,MATCH('BIR Data Entry'!B568,'Child Enrollment'!$B$2:$B$173,0))</f>
        <v>#N/A</v>
      </c>
      <c r="O568" s="1" t="e">
        <f>INDEX('Child Enrollment'!$E$2:$E$173,MATCH('BIR Data Entry'!B568,'Child Enrollment'!$B$2:$B$173,0))</f>
        <v>#N/A</v>
      </c>
      <c r="P568" s="1" t="e">
        <f>INDEX('Child Enrollment'!$F$2:$F$173,MATCH('BIR Data Entry'!B568,'Child Enrollment'!$B$2:$B$173,0))</f>
        <v>#N/A</v>
      </c>
      <c r="Q568" s="1" t="e">
        <f>INDEX('Child Enrollment'!$G$2:$G$173,MATCH('BIR Data Entry'!B568,'Child Enrollment'!$B$2:$B$173,0))</f>
        <v>#N/A</v>
      </c>
      <c r="R568" s="1" t="e">
        <f>INDEX('Child Enrollment'!$H$2:$H$173,MATCH('BIR Data Entry'!B568,'Child Enrollment'!$B$2:$B$173,0))</f>
        <v>#N/A</v>
      </c>
      <c r="S568" s="343" t="str">
        <f t="shared" si="24"/>
        <v/>
      </c>
      <c r="T568" s="169">
        <f>IF(J568='Do Not Use'!$L$15,1,0)</f>
        <v>0</v>
      </c>
      <c r="U568" s="169">
        <f>IF(K568='Do Not Use'!$M$14,1,0)</f>
        <v>0</v>
      </c>
      <c r="V568" s="169">
        <f t="shared" si="25"/>
        <v>0</v>
      </c>
      <c r="W568" s="169">
        <f>IF(K568='Do Not Use'!$M$10,1,0)</f>
        <v>0</v>
      </c>
      <c r="X568" s="169">
        <f>IF(K568='Do Not Use'!$M$11,1,0)</f>
        <v>0</v>
      </c>
      <c r="Y568" s="169">
        <f t="shared" si="26"/>
        <v>0</v>
      </c>
      <c r="Z568" s="169">
        <f>IF(K568='Do Not Use'!$M$5,1,0)</f>
        <v>0</v>
      </c>
    </row>
    <row r="569" spans="1:26" x14ac:dyDescent="0.25">
      <c r="A569" s="376"/>
      <c r="B569" s="377"/>
      <c r="C569" s="378"/>
      <c r="D569" s="434"/>
      <c r="E569" s="379"/>
      <c r="F569" s="377"/>
      <c r="G569" s="377"/>
      <c r="H569" s="377"/>
      <c r="I569" s="377"/>
      <c r="J569" s="377"/>
      <c r="K569" s="377"/>
      <c r="L569" s="377"/>
      <c r="M569" s="1" t="e">
        <f>INDEX('Child Enrollment'!$C$2:$C$173,MATCH('BIR Data Entry'!B570,'Child Enrollment'!$B$2:$B$173,0))</f>
        <v>#N/A</v>
      </c>
      <c r="N569" s="1" t="e">
        <f>INDEX('Child Enrollment'!$D$2:$D$173,MATCH('BIR Data Entry'!B569,'Child Enrollment'!$B$2:$B$173,0))</f>
        <v>#N/A</v>
      </c>
      <c r="O569" s="1" t="e">
        <f>INDEX('Child Enrollment'!$E$2:$E$173,MATCH('BIR Data Entry'!B569,'Child Enrollment'!$B$2:$B$173,0))</f>
        <v>#N/A</v>
      </c>
      <c r="P569" s="1" t="e">
        <f>INDEX('Child Enrollment'!$F$2:$F$173,MATCH('BIR Data Entry'!B569,'Child Enrollment'!$B$2:$B$173,0))</f>
        <v>#N/A</v>
      </c>
      <c r="Q569" s="1" t="e">
        <f>INDEX('Child Enrollment'!$G$2:$G$173,MATCH('BIR Data Entry'!B569,'Child Enrollment'!$B$2:$B$173,0))</f>
        <v>#N/A</v>
      </c>
      <c r="R569" s="1" t="e">
        <f>INDEX('Child Enrollment'!$H$2:$H$173,MATCH('BIR Data Entry'!B569,'Child Enrollment'!$B$2:$B$173,0))</f>
        <v>#N/A</v>
      </c>
      <c r="S569" s="343" t="str">
        <f t="shared" si="24"/>
        <v/>
      </c>
      <c r="T569" s="169">
        <f>IF(J569='Do Not Use'!$L$15,1,0)</f>
        <v>0</v>
      </c>
      <c r="U569" s="169">
        <f>IF(K569='Do Not Use'!$M$14,1,0)</f>
        <v>0</v>
      </c>
      <c r="V569" s="169">
        <f t="shared" si="25"/>
        <v>0</v>
      </c>
      <c r="W569" s="169">
        <f>IF(K569='Do Not Use'!$M$10,1,0)</f>
        <v>0</v>
      </c>
      <c r="X569" s="169">
        <f>IF(K569='Do Not Use'!$M$11,1,0)</f>
        <v>0</v>
      </c>
      <c r="Y569" s="169">
        <f t="shared" si="26"/>
        <v>0</v>
      </c>
      <c r="Z569" s="169">
        <f>IF(K569='Do Not Use'!$M$5,1,0)</f>
        <v>0</v>
      </c>
    </row>
    <row r="570" spans="1:26" x14ac:dyDescent="0.25">
      <c r="A570" s="376"/>
      <c r="B570" s="377"/>
      <c r="C570" s="378"/>
      <c r="D570" s="434"/>
      <c r="E570" s="379"/>
      <c r="F570" s="377"/>
      <c r="G570" s="377"/>
      <c r="H570" s="377"/>
      <c r="I570" s="377"/>
      <c r="J570" s="377"/>
      <c r="K570" s="377"/>
      <c r="L570" s="377"/>
      <c r="M570" s="1" t="e">
        <f>INDEX('Child Enrollment'!$C$2:$C$173,MATCH('BIR Data Entry'!B571,'Child Enrollment'!$B$2:$B$173,0))</f>
        <v>#N/A</v>
      </c>
      <c r="N570" s="1" t="e">
        <f>INDEX('Child Enrollment'!$D$2:$D$173,MATCH('BIR Data Entry'!B570,'Child Enrollment'!$B$2:$B$173,0))</f>
        <v>#N/A</v>
      </c>
      <c r="O570" s="1" t="e">
        <f>INDEX('Child Enrollment'!$E$2:$E$173,MATCH('BIR Data Entry'!B570,'Child Enrollment'!$B$2:$B$173,0))</f>
        <v>#N/A</v>
      </c>
      <c r="P570" s="1" t="e">
        <f>INDEX('Child Enrollment'!$F$2:$F$173,MATCH('BIR Data Entry'!B570,'Child Enrollment'!$B$2:$B$173,0))</f>
        <v>#N/A</v>
      </c>
      <c r="Q570" s="1" t="e">
        <f>INDEX('Child Enrollment'!$G$2:$G$173,MATCH('BIR Data Entry'!B570,'Child Enrollment'!$B$2:$B$173,0))</f>
        <v>#N/A</v>
      </c>
      <c r="R570" s="1" t="e">
        <f>INDEX('Child Enrollment'!$H$2:$H$173,MATCH('BIR Data Entry'!B570,'Child Enrollment'!$B$2:$B$173,0))</f>
        <v>#N/A</v>
      </c>
      <c r="S570" s="343" t="str">
        <f t="shared" si="24"/>
        <v/>
      </c>
      <c r="T570" s="169">
        <f>IF(J570='Do Not Use'!$L$15,1,0)</f>
        <v>0</v>
      </c>
      <c r="U570" s="169">
        <f>IF(K570='Do Not Use'!$M$14,1,0)</f>
        <v>0</v>
      </c>
      <c r="V570" s="169">
        <f t="shared" si="25"/>
        <v>0</v>
      </c>
      <c r="W570" s="169">
        <f>IF(K570='Do Not Use'!$M$10,1,0)</f>
        <v>0</v>
      </c>
      <c r="X570" s="169">
        <f>IF(K570='Do Not Use'!$M$11,1,0)</f>
        <v>0</v>
      </c>
      <c r="Y570" s="169">
        <f t="shared" si="26"/>
        <v>0</v>
      </c>
      <c r="Z570" s="169">
        <f>IF(K570='Do Not Use'!$M$5,1,0)</f>
        <v>0</v>
      </c>
    </row>
    <row r="571" spans="1:26" x14ac:dyDescent="0.25">
      <c r="A571" s="376"/>
      <c r="B571" s="377"/>
      <c r="C571" s="378"/>
      <c r="D571" s="434"/>
      <c r="E571" s="379"/>
      <c r="F571" s="377"/>
      <c r="G571" s="377"/>
      <c r="H571" s="377"/>
      <c r="I571" s="377"/>
      <c r="J571" s="377"/>
      <c r="K571" s="377"/>
      <c r="L571" s="377"/>
      <c r="M571" s="1" t="e">
        <f>INDEX('Child Enrollment'!$C$2:$C$173,MATCH('BIR Data Entry'!B572,'Child Enrollment'!$B$2:$B$173,0))</f>
        <v>#N/A</v>
      </c>
      <c r="N571" s="1" t="e">
        <f>INDEX('Child Enrollment'!$D$2:$D$173,MATCH('BIR Data Entry'!B571,'Child Enrollment'!$B$2:$B$173,0))</f>
        <v>#N/A</v>
      </c>
      <c r="O571" s="1" t="e">
        <f>INDEX('Child Enrollment'!$E$2:$E$173,MATCH('BIR Data Entry'!B571,'Child Enrollment'!$B$2:$B$173,0))</f>
        <v>#N/A</v>
      </c>
      <c r="P571" s="1" t="e">
        <f>INDEX('Child Enrollment'!$F$2:$F$173,MATCH('BIR Data Entry'!B571,'Child Enrollment'!$B$2:$B$173,0))</f>
        <v>#N/A</v>
      </c>
      <c r="Q571" s="1" t="e">
        <f>INDEX('Child Enrollment'!$G$2:$G$173,MATCH('BIR Data Entry'!B571,'Child Enrollment'!$B$2:$B$173,0))</f>
        <v>#N/A</v>
      </c>
      <c r="R571" s="1" t="e">
        <f>INDEX('Child Enrollment'!$H$2:$H$173,MATCH('BIR Data Entry'!B571,'Child Enrollment'!$B$2:$B$173,0))</f>
        <v>#N/A</v>
      </c>
      <c r="S571" s="343" t="str">
        <f t="shared" si="24"/>
        <v/>
      </c>
      <c r="T571" s="169">
        <f>IF(J571='Do Not Use'!$L$15,1,0)</f>
        <v>0</v>
      </c>
      <c r="U571" s="169">
        <f>IF(K571='Do Not Use'!$M$14,1,0)</f>
        <v>0</v>
      </c>
      <c r="V571" s="169">
        <f t="shared" si="25"/>
        <v>0</v>
      </c>
      <c r="W571" s="169">
        <f>IF(K571='Do Not Use'!$M$10,1,0)</f>
        <v>0</v>
      </c>
      <c r="X571" s="169">
        <f>IF(K571='Do Not Use'!$M$11,1,0)</f>
        <v>0</v>
      </c>
      <c r="Y571" s="169">
        <f t="shared" si="26"/>
        <v>0</v>
      </c>
      <c r="Z571" s="169">
        <f>IF(K571='Do Not Use'!$M$5,1,0)</f>
        <v>0</v>
      </c>
    </row>
    <row r="572" spans="1:26" x14ac:dyDescent="0.25">
      <c r="A572" s="376"/>
      <c r="B572" s="377"/>
      <c r="C572" s="378"/>
      <c r="D572" s="434"/>
      <c r="E572" s="379"/>
      <c r="F572" s="377"/>
      <c r="G572" s="377"/>
      <c r="H572" s="377"/>
      <c r="I572" s="377"/>
      <c r="J572" s="377"/>
      <c r="K572" s="377"/>
      <c r="L572" s="377"/>
      <c r="M572" s="1" t="e">
        <f>INDEX('Child Enrollment'!$C$2:$C$173,MATCH('BIR Data Entry'!B573,'Child Enrollment'!$B$2:$B$173,0))</f>
        <v>#N/A</v>
      </c>
      <c r="N572" s="1" t="e">
        <f>INDEX('Child Enrollment'!$D$2:$D$173,MATCH('BIR Data Entry'!B572,'Child Enrollment'!$B$2:$B$173,0))</f>
        <v>#N/A</v>
      </c>
      <c r="O572" s="1" t="e">
        <f>INDEX('Child Enrollment'!$E$2:$E$173,MATCH('BIR Data Entry'!B572,'Child Enrollment'!$B$2:$B$173,0))</f>
        <v>#N/A</v>
      </c>
      <c r="P572" s="1" t="e">
        <f>INDEX('Child Enrollment'!$F$2:$F$173,MATCH('BIR Data Entry'!B572,'Child Enrollment'!$B$2:$B$173,0))</f>
        <v>#N/A</v>
      </c>
      <c r="Q572" s="1" t="e">
        <f>INDEX('Child Enrollment'!$G$2:$G$173,MATCH('BIR Data Entry'!B572,'Child Enrollment'!$B$2:$B$173,0))</f>
        <v>#N/A</v>
      </c>
      <c r="R572" s="1" t="e">
        <f>INDEX('Child Enrollment'!$H$2:$H$173,MATCH('BIR Data Entry'!B572,'Child Enrollment'!$B$2:$B$173,0))</f>
        <v>#N/A</v>
      </c>
      <c r="S572" s="343" t="str">
        <f t="shared" si="24"/>
        <v/>
      </c>
      <c r="T572" s="169">
        <f>IF(J572='Do Not Use'!$L$15,1,0)</f>
        <v>0</v>
      </c>
      <c r="U572" s="169">
        <f>IF(K572='Do Not Use'!$M$14,1,0)</f>
        <v>0</v>
      </c>
      <c r="V572" s="169">
        <f t="shared" si="25"/>
        <v>0</v>
      </c>
      <c r="W572" s="169">
        <f>IF(K572='Do Not Use'!$M$10,1,0)</f>
        <v>0</v>
      </c>
      <c r="X572" s="169">
        <f>IF(K572='Do Not Use'!$M$11,1,0)</f>
        <v>0</v>
      </c>
      <c r="Y572" s="169">
        <f t="shared" si="26"/>
        <v>0</v>
      </c>
      <c r="Z572" s="169">
        <f>IF(K572='Do Not Use'!$M$5,1,0)</f>
        <v>0</v>
      </c>
    </row>
    <row r="573" spans="1:26" x14ac:dyDescent="0.25">
      <c r="A573" s="376"/>
      <c r="B573" s="377"/>
      <c r="C573" s="378"/>
      <c r="D573" s="434"/>
      <c r="E573" s="379"/>
      <c r="F573" s="377"/>
      <c r="G573" s="377"/>
      <c r="H573" s="377"/>
      <c r="I573" s="377"/>
      <c r="J573" s="377"/>
      <c r="K573" s="377"/>
      <c r="L573" s="377"/>
      <c r="M573" s="1" t="e">
        <f>INDEX('Child Enrollment'!$C$2:$C$173,MATCH('BIR Data Entry'!B574,'Child Enrollment'!$B$2:$B$173,0))</f>
        <v>#N/A</v>
      </c>
      <c r="N573" s="1" t="e">
        <f>INDEX('Child Enrollment'!$D$2:$D$173,MATCH('BIR Data Entry'!B573,'Child Enrollment'!$B$2:$B$173,0))</f>
        <v>#N/A</v>
      </c>
      <c r="O573" s="1" t="e">
        <f>INDEX('Child Enrollment'!$E$2:$E$173,MATCH('BIR Data Entry'!B573,'Child Enrollment'!$B$2:$B$173,0))</f>
        <v>#N/A</v>
      </c>
      <c r="P573" s="1" t="e">
        <f>INDEX('Child Enrollment'!$F$2:$F$173,MATCH('BIR Data Entry'!B573,'Child Enrollment'!$B$2:$B$173,0))</f>
        <v>#N/A</v>
      </c>
      <c r="Q573" s="1" t="e">
        <f>INDEX('Child Enrollment'!$G$2:$G$173,MATCH('BIR Data Entry'!B573,'Child Enrollment'!$B$2:$B$173,0))</f>
        <v>#N/A</v>
      </c>
      <c r="R573" s="1" t="e">
        <f>INDEX('Child Enrollment'!$H$2:$H$173,MATCH('BIR Data Entry'!B573,'Child Enrollment'!$B$2:$B$173,0))</f>
        <v>#N/A</v>
      </c>
      <c r="S573" s="343" t="str">
        <f t="shared" si="24"/>
        <v/>
      </c>
      <c r="T573" s="169">
        <f>IF(J573='Do Not Use'!$L$15,1,0)</f>
        <v>0</v>
      </c>
      <c r="U573" s="169">
        <f>IF(K573='Do Not Use'!$M$14,1,0)</f>
        <v>0</v>
      </c>
      <c r="V573" s="169">
        <f t="shared" si="25"/>
        <v>0</v>
      </c>
      <c r="W573" s="169">
        <f>IF(K573='Do Not Use'!$M$10,1,0)</f>
        <v>0</v>
      </c>
      <c r="X573" s="169">
        <f>IF(K573='Do Not Use'!$M$11,1,0)</f>
        <v>0</v>
      </c>
      <c r="Y573" s="169">
        <f t="shared" si="26"/>
        <v>0</v>
      </c>
      <c r="Z573" s="169">
        <f>IF(K573='Do Not Use'!$M$5,1,0)</f>
        <v>0</v>
      </c>
    </row>
    <row r="574" spans="1:26" x14ac:dyDescent="0.25">
      <c r="A574" s="376"/>
      <c r="B574" s="377"/>
      <c r="C574" s="378"/>
      <c r="D574" s="434"/>
      <c r="E574" s="379"/>
      <c r="F574" s="377"/>
      <c r="G574" s="377"/>
      <c r="H574" s="377"/>
      <c r="I574" s="377"/>
      <c r="J574" s="377"/>
      <c r="K574" s="377"/>
      <c r="L574" s="377"/>
      <c r="M574" s="1" t="e">
        <f>INDEX('Child Enrollment'!$C$2:$C$173,MATCH('BIR Data Entry'!B575,'Child Enrollment'!$B$2:$B$173,0))</f>
        <v>#N/A</v>
      </c>
      <c r="N574" s="1" t="e">
        <f>INDEX('Child Enrollment'!$D$2:$D$173,MATCH('BIR Data Entry'!B574,'Child Enrollment'!$B$2:$B$173,0))</f>
        <v>#N/A</v>
      </c>
      <c r="O574" s="1" t="e">
        <f>INDEX('Child Enrollment'!$E$2:$E$173,MATCH('BIR Data Entry'!B574,'Child Enrollment'!$B$2:$B$173,0))</f>
        <v>#N/A</v>
      </c>
      <c r="P574" s="1" t="e">
        <f>INDEX('Child Enrollment'!$F$2:$F$173,MATCH('BIR Data Entry'!B574,'Child Enrollment'!$B$2:$B$173,0))</f>
        <v>#N/A</v>
      </c>
      <c r="Q574" s="1" t="e">
        <f>INDEX('Child Enrollment'!$G$2:$G$173,MATCH('BIR Data Entry'!B574,'Child Enrollment'!$B$2:$B$173,0))</f>
        <v>#N/A</v>
      </c>
      <c r="R574" s="1" t="e">
        <f>INDEX('Child Enrollment'!$H$2:$H$173,MATCH('BIR Data Entry'!B574,'Child Enrollment'!$B$2:$B$173,0))</f>
        <v>#N/A</v>
      </c>
      <c r="S574" s="343" t="str">
        <f t="shared" si="24"/>
        <v/>
      </c>
      <c r="T574" s="169">
        <f>IF(J574='Do Not Use'!$L$15,1,0)</f>
        <v>0</v>
      </c>
      <c r="U574" s="169">
        <f>IF(K574='Do Not Use'!$M$14,1,0)</f>
        <v>0</v>
      </c>
      <c r="V574" s="169">
        <f t="shared" si="25"/>
        <v>0</v>
      </c>
      <c r="W574" s="169">
        <f>IF(K574='Do Not Use'!$M$10,1,0)</f>
        <v>0</v>
      </c>
      <c r="X574" s="169">
        <f>IF(K574='Do Not Use'!$M$11,1,0)</f>
        <v>0</v>
      </c>
      <c r="Y574" s="169">
        <f t="shared" si="26"/>
        <v>0</v>
      </c>
      <c r="Z574" s="169">
        <f>IF(K574='Do Not Use'!$M$5,1,0)</f>
        <v>0</v>
      </c>
    </row>
    <row r="575" spans="1:26" x14ac:dyDescent="0.25">
      <c r="A575" s="376"/>
      <c r="B575" s="377"/>
      <c r="C575" s="378"/>
      <c r="D575" s="434"/>
      <c r="E575" s="379"/>
      <c r="F575" s="377"/>
      <c r="G575" s="377"/>
      <c r="H575" s="377"/>
      <c r="I575" s="377"/>
      <c r="J575" s="377"/>
      <c r="K575" s="377"/>
      <c r="L575" s="377"/>
      <c r="M575" s="1" t="e">
        <f>INDEX('Child Enrollment'!$C$2:$C$173,MATCH('BIR Data Entry'!B576,'Child Enrollment'!$B$2:$B$173,0))</f>
        <v>#N/A</v>
      </c>
      <c r="N575" s="1" t="e">
        <f>INDEX('Child Enrollment'!$D$2:$D$173,MATCH('BIR Data Entry'!B575,'Child Enrollment'!$B$2:$B$173,0))</f>
        <v>#N/A</v>
      </c>
      <c r="O575" s="1" t="e">
        <f>INDEX('Child Enrollment'!$E$2:$E$173,MATCH('BIR Data Entry'!B575,'Child Enrollment'!$B$2:$B$173,0))</f>
        <v>#N/A</v>
      </c>
      <c r="P575" s="1" t="e">
        <f>INDEX('Child Enrollment'!$F$2:$F$173,MATCH('BIR Data Entry'!B575,'Child Enrollment'!$B$2:$B$173,0))</f>
        <v>#N/A</v>
      </c>
      <c r="Q575" s="1" t="e">
        <f>INDEX('Child Enrollment'!$G$2:$G$173,MATCH('BIR Data Entry'!B575,'Child Enrollment'!$B$2:$B$173,0))</f>
        <v>#N/A</v>
      </c>
      <c r="R575" s="1" t="e">
        <f>INDEX('Child Enrollment'!$H$2:$H$173,MATCH('BIR Data Entry'!B575,'Child Enrollment'!$B$2:$B$173,0))</f>
        <v>#N/A</v>
      </c>
      <c r="S575" s="343" t="str">
        <f t="shared" si="24"/>
        <v/>
      </c>
      <c r="T575" s="169">
        <f>IF(J575='Do Not Use'!$L$15,1,0)</f>
        <v>0</v>
      </c>
      <c r="U575" s="169">
        <f>IF(K575='Do Not Use'!$M$14,1,0)</f>
        <v>0</v>
      </c>
      <c r="V575" s="169">
        <f t="shared" si="25"/>
        <v>0</v>
      </c>
      <c r="W575" s="169">
        <f>IF(K575='Do Not Use'!$M$10,1,0)</f>
        <v>0</v>
      </c>
      <c r="X575" s="169">
        <f>IF(K575='Do Not Use'!$M$11,1,0)</f>
        <v>0</v>
      </c>
      <c r="Y575" s="169">
        <f t="shared" si="26"/>
        <v>0</v>
      </c>
      <c r="Z575" s="169">
        <f>IF(K575='Do Not Use'!$M$5,1,0)</f>
        <v>0</v>
      </c>
    </row>
    <row r="576" spans="1:26" x14ac:dyDescent="0.25">
      <c r="A576" s="376"/>
      <c r="B576" s="377"/>
      <c r="C576" s="378"/>
      <c r="D576" s="434"/>
      <c r="E576" s="379"/>
      <c r="F576" s="377"/>
      <c r="G576" s="377"/>
      <c r="H576" s="377"/>
      <c r="I576" s="377"/>
      <c r="J576" s="377"/>
      <c r="K576" s="377"/>
      <c r="L576" s="377"/>
      <c r="M576" s="1" t="e">
        <f>INDEX('Child Enrollment'!$C$2:$C$173,MATCH('BIR Data Entry'!B577,'Child Enrollment'!$B$2:$B$173,0))</f>
        <v>#N/A</v>
      </c>
      <c r="N576" s="1" t="e">
        <f>INDEX('Child Enrollment'!$D$2:$D$173,MATCH('BIR Data Entry'!B576,'Child Enrollment'!$B$2:$B$173,0))</f>
        <v>#N/A</v>
      </c>
      <c r="O576" s="1" t="e">
        <f>INDEX('Child Enrollment'!$E$2:$E$173,MATCH('BIR Data Entry'!B576,'Child Enrollment'!$B$2:$B$173,0))</f>
        <v>#N/A</v>
      </c>
      <c r="P576" s="1" t="e">
        <f>INDEX('Child Enrollment'!$F$2:$F$173,MATCH('BIR Data Entry'!B576,'Child Enrollment'!$B$2:$B$173,0))</f>
        <v>#N/A</v>
      </c>
      <c r="Q576" s="1" t="e">
        <f>INDEX('Child Enrollment'!$G$2:$G$173,MATCH('BIR Data Entry'!B576,'Child Enrollment'!$B$2:$B$173,0))</f>
        <v>#N/A</v>
      </c>
      <c r="R576" s="1" t="e">
        <f>INDEX('Child Enrollment'!$H$2:$H$173,MATCH('BIR Data Entry'!B576,'Child Enrollment'!$B$2:$B$173,0))</f>
        <v>#N/A</v>
      </c>
      <c r="S576" s="343" t="str">
        <f t="shared" si="24"/>
        <v/>
      </c>
      <c r="T576" s="169">
        <f>IF(J576='Do Not Use'!$L$15,1,0)</f>
        <v>0</v>
      </c>
      <c r="U576" s="169">
        <f>IF(K576='Do Not Use'!$M$14,1,0)</f>
        <v>0</v>
      </c>
      <c r="V576" s="169">
        <f t="shared" si="25"/>
        <v>0</v>
      </c>
      <c r="W576" s="169">
        <f>IF(K576='Do Not Use'!$M$10,1,0)</f>
        <v>0</v>
      </c>
      <c r="X576" s="169">
        <f>IF(K576='Do Not Use'!$M$11,1,0)</f>
        <v>0</v>
      </c>
      <c r="Y576" s="169">
        <f t="shared" si="26"/>
        <v>0</v>
      </c>
      <c r="Z576" s="169">
        <f>IF(K576='Do Not Use'!$M$5,1,0)</f>
        <v>0</v>
      </c>
    </row>
    <row r="577" spans="1:26" x14ac:dyDescent="0.25">
      <c r="A577" s="376"/>
      <c r="B577" s="377"/>
      <c r="C577" s="378"/>
      <c r="D577" s="434"/>
      <c r="E577" s="379"/>
      <c r="F577" s="377"/>
      <c r="G577" s="377"/>
      <c r="H577" s="377"/>
      <c r="I577" s="377"/>
      <c r="J577" s="377"/>
      <c r="K577" s="377"/>
      <c r="L577" s="377"/>
      <c r="M577" s="1" t="e">
        <f>INDEX('Child Enrollment'!$C$2:$C$173,MATCH('BIR Data Entry'!B578,'Child Enrollment'!$B$2:$B$173,0))</f>
        <v>#N/A</v>
      </c>
      <c r="N577" s="1" t="e">
        <f>INDEX('Child Enrollment'!$D$2:$D$173,MATCH('BIR Data Entry'!B577,'Child Enrollment'!$B$2:$B$173,0))</f>
        <v>#N/A</v>
      </c>
      <c r="O577" s="1" t="e">
        <f>INDEX('Child Enrollment'!$E$2:$E$173,MATCH('BIR Data Entry'!B577,'Child Enrollment'!$B$2:$B$173,0))</f>
        <v>#N/A</v>
      </c>
      <c r="P577" s="1" t="e">
        <f>INDEX('Child Enrollment'!$F$2:$F$173,MATCH('BIR Data Entry'!B577,'Child Enrollment'!$B$2:$B$173,0))</f>
        <v>#N/A</v>
      </c>
      <c r="Q577" s="1" t="e">
        <f>INDEX('Child Enrollment'!$G$2:$G$173,MATCH('BIR Data Entry'!B577,'Child Enrollment'!$B$2:$B$173,0))</f>
        <v>#N/A</v>
      </c>
      <c r="R577" s="1" t="e">
        <f>INDEX('Child Enrollment'!$H$2:$H$173,MATCH('BIR Data Entry'!B577,'Child Enrollment'!$B$2:$B$173,0))</f>
        <v>#N/A</v>
      </c>
      <c r="S577" s="343" t="str">
        <f t="shared" si="24"/>
        <v/>
      </c>
      <c r="T577" s="169">
        <f>IF(J577='Do Not Use'!$L$15,1,0)</f>
        <v>0</v>
      </c>
      <c r="U577" s="169">
        <f>IF(K577='Do Not Use'!$M$14,1,0)</f>
        <v>0</v>
      </c>
      <c r="V577" s="169">
        <f t="shared" si="25"/>
        <v>0</v>
      </c>
      <c r="W577" s="169">
        <f>IF(K577='Do Not Use'!$M$10,1,0)</f>
        <v>0</v>
      </c>
      <c r="X577" s="169">
        <f>IF(K577='Do Not Use'!$M$11,1,0)</f>
        <v>0</v>
      </c>
      <c r="Y577" s="169">
        <f t="shared" si="26"/>
        <v>0</v>
      </c>
      <c r="Z577" s="169">
        <f>IF(K577='Do Not Use'!$M$5,1,0)</f>
        <v>0</v>
      </c>
    </row>
    <row r="578" spans="1:26" x14ac:dyDescent="0.25">
      <c r="A578" s="376"/>
      <c r="B578" s="377"/>
      <c r="C578" s="378"/>
      <c r="D578" s="434"/>
      <c r="E578" s="379"/>
      <c r="F578" s="377"/>
      <c r="G578" s="377"/>
      <c r="H578" s="377"/>
      <c r="I578" s="377"/>
      <c r="J578" s="377"/>
      <c r="K578" s="377"/>
      <c r="L578" s="377"/>
      <c r="M578" s="1" t="e">
        <f>INDEX('Child Enrollment'!$C$2:$C$173,MATCH('BIR Data Entry'!B579,'Child Enrollment'!$B$2:$B$173,0))</f>
        <v>#N/A</v>
      </c>
      <c r="N578" s="1" t="e">
        <f>INDEX('Child Enrollment'!$D$2:$D$173,MATCH('BIR Data Entry'!B578,'Child Enrollment'!$B$2:$B$173,0))</f>
        <v>#N/A</v>
      </c>
      <c r="O578" s="1" t="e">
        <f>INDEX('Child Enrollment'!$E$2:$E$173,MATCH('BIR Data Entry'!B578,'Child Enrollment'!$B$2:$B$173,0))</f>
        <v>#N/A</v>
      </c>
      <c r="P578" s="1" t="e">
        <f>INDEX('Child Enrollment'!$F$2:$F$173,MATCH('BIR Data Entry'!B578,'Child Enrollment'!$B$2:$B$173,0))</f>
        <v>#N/A</v>
      </c>
      <c r="Q578" s="1" t="e">
        <f>INDEX('Child Enrollment'!$G$2:$G$173,MATCH('BIR Data Entry'!B578,'Child Enrollment'!$B$2:$B$173,0))</f>
        <v>#N/A</v>
      </c>
      <c r="R578" s="1" t="e">
        <f>INDEX('Child Enrollment'!$H$2:$H$173,MATCH('BIR Data Entry'!B578,'Child Enrollment'!$B$2:$B$173,0))</f>
        <v>#N/A</v>
      </c>
      <c r="S578" s="343" t="str">
        <f t="shared" si="24"/>
        <v/>
      </c>
      <c r="T578" s="169">
        <f>IF(J578='Do Not Use'!$L$15,1,0)</f>
        <v>0</v>
      </c>
      <c r="U578" s="169">
        <f>IF(K578='Do Not Use'!$M$14,1,0)</f>
        <v>0</v>
      </c>
      <c r="V578" s="169">
        <f t="shared" si="25"/>
        <v>0</v>
      </c>
      <c r="W578" s="169">
        <f>IF(K578='Do Not Use'!$M$10,1,0)</f>
        <v>0</v>
      </c>
      <c r="X578" s="169">
        <f>IF(K578='Do Not Use'!$M$11,1,0)</f>
        <v>0</v>
      </c>
      <c r="Y578" s="169">
        <f t="shared" si="26"/>
        <v>0</v>
      </c>
      <c r="Z578" s="169">
        <f>IF(K578='Do Not Use'!$M$5,1,0)</f>
        <v>0</v>
      </c>
    </row>
    <row r="579" spans="1:26" x14ac:dyDescent="0.25">
      <c r="A579" s="376"/>
      <c r="B579" s="377"/>
      <c r="C579" s="378"/>
      <c r="D579" s="434"/>
      <c r="E579" s="379"/>
      <c r="F579" s="377"/>
      <c r="G579" s="377"/>
      <c r="H579" s="377"/>
      <c r="I579" s="377"/>
      <c r="J579" s="377"/>
      <c r="K579" s="377"/>
      <c r="L579" s="377"/>
      <c r="M579" s="1" t="e">
        <f>INDEX('Child Enrollment'!$C$2:$C$173,MATCH('BIR Data Entry'!B580,'Child Enrollment'!$B$2:$B$173,0))</f>
        <v>#N/A</v>
      </c>
      <c r="N579" s="1" t="e">
        <f>INDEX('Child Enrollment'!$D$2:$D$173,MATCH('BIR Data Entry'!B579,'Child Enrollment'!$B$2:$B$173,0))</f>
        <v>#N/A</v>
      </c>
      <c r="O579" s="1" t="e">
        <f>INDEX('Child Enrollment'!$E$2:$E$173,MATCH('BIR Data Entry'!B579,'Child Enrollment'!$B$2:$B$173,0))</f>
        <v>#N/A</v>
      </c>
      <c r="P579" s="1" t="e">
        <f>INDEX('Child Enrollment'!$F$2:$F$173,MATCH('BIR Data Entry'!B579,'Child Enrollment'!$B$2:$B$173,0))</f>
        <v>#N/A</v>
      </c>
      <c r="Q579" s="1" t="e">
        <f>INDEX('Child Enrollment'!$G$2:$G$173,MATCH('BIR Data Entry'!B579,'Child Enrollment'!$B$2:$B$173,0))</f>
        <v>#N/A</v>
      </c>
      <c r="R579" s="1" t="e">
        <f>INDEX('Child Enrollment'!$H$2:$H$173,MATCH('BIR Data Entry'!B579,'Child Enrollment'!$B$2:$B$173,0))</f>
        <v>#N/A</v>
      </c>
      <c r="S579" s="343" t="str">
        <f t="shared" ref="S579:S642" si="27">IF(E579&gt;0,MROUND(E579,"0:30"),"")</f>
        <v/>
      </c>
      <c r="T579" s="169">
        <f>IF(J579='Do Not Use'!$L$15,1,0)</f>
        <v>0</v>
      </c>
      <c r="U579" s="169">
        <f>IF(K579='Do Not Use'!$M$14,1,0)</f>
        <v>0</v>
      </c>
      <c r="V579" s="169">
        <f t="shared" ref="V579:V642" si="28">SUM(T579:U579)</f>
        <v>0</v>
      </c>
      <c r="W579" s="169">
        <f>IF(K579='Do Not Use'!$M$10,1,0)</f>
        <v>0</v>
      </c>
      <c r="X579" s="169">
        <f>IF(K579='Do Not Use'!$M$11,1,0)</f>
        <v>0</v>
      </c>
      <c r="Y579" s="169">
        <f t="shared" ref="Y579:Y642" si="29">SUM(W579:X579)</f>
        <v>0</v>
      </c>
      <c r="Z579" s="169">
        <f>IF(K579='Do Not Use'!$M$5,1,0)</f>
        <v>0</v>
      </c>
    </row>
    <row r="580" spans="1:26" x14ac:dyDescent="0.25">
      <c r="A580" s="376"/>
      <c r="B580" s="377"/>
      <c r="C580" s="378"/>
      <c r="D580" s="434"/>
      <c r="E580" s="379"/>
      <c r="F580" s="377"/>
      <c r="G580" s="377"/>
      <c r="H580" s="377"/>
      <c r="I580" s="377"/>
      <c r="J580" s="377"/>
      <c r="K580" s="377"/>
      <c r="L580" s="377"/>
      <c r="M580" s="1" t="e">
        <f>INDEX('Child Enrollment'!$C$2:$C$173,MATCH('BIR Data Entry'!B581,'Child Enrollment'!$B$2:$B$173,0))</f>
        <v>#N/A</v>
      </c>
      <c r="N580" s="1" t="e">
        <f>INDEX('Child Enrollment'!$D$2:$D$173,MATCH('BIR Data Entry'!B580,'Child Enrollment'!$B$2:$B$173,0))</f>
        <v>#N/A</v>
      </c>
      <c r="O580" s="1" t="e">
        <f>INDEX('Child Enrollment'!$E$2:$E$173,MATCH('BIR Data Entry'!B580,'Child Enrollment'!$B$2:$B$173,0))</f>
        <v>#N/A</v>
      </c>
      <c r="P580" s="1" t="e">
        <f>INDEX('Child Enrollment'!$F$2:$F$173,MATCH('BIR Data Entry'!B580,'Child Enrollment'!$B$2:$B$173,0))</f>
        <v>#N/A</v>
      </c>
      <c r="Q580" s="1" t="e">
        <f>INDEX('Child Enrollment'!$G$2:$G$173,MATCH('BIR Data Entry'!B580,'Child Enrollment'!$B$2:$B$173,0))</f>
        <v>#N/A</v>
      </c>
      <c r="R580" s="1" t="e">
        <f>INDEX('Child Enrollment'!$H$2:$H$173,MATCH('BIR Data Entry'!B580,'Child Enrollment'!$B$2:$B$173,0))</f>
        <v>#N/A</v>
      </c>
      <c r="S580" s="343" t="str">
        <f t="shared" si="27"/>
        <v/>
      </c>
      <c r="T580" s="169">
        <f>IF(J580='Do Not Use'!$L$15,1,0)</f>
        <v>0</v>
      </c>
      <c r="U580" s="169">
        <f>IF(K580='Do Not Use'!$M$14,1,0)</f>
        <v>0</v>
      </c>
      <c r="V580" s="169">
        <f t="shared" si="28"/>
        <v>0</v>
      </c>
      <c r="W580" s="169">
        <f>IF(K580='Do Not Use'!$M$10,1,0)</f>
        <v>0</v>
      </c>
      <c r="X580" s="169">
        <f>IF(K580='Do Not Use'!$M$11,1,0)</f>
        <v>0</v>
      </c>
      <c r="Y580" s="169">
        <f t="shared" si="29"/>
        <v>0</v>
      </c>
      <c r="Z580" s="169">
        <f>IF(K580='Do Not Use'!$M$5,1,0)</f>
        <v>0</v>
      </c>
    </row>
    <row r="581" spans="1:26" x14ac:dyDescent="0.25">
      <c r="A581" s="376"/>
      <c r="B581" s="377"/>
      <c r="C581" s="378"/>
      <c r="D581" s="434"/>
      <c r="E581" s="379"/>
      <c r="F581" s="377"/>
      <c r="G581" s="377"/>
      <c r="H581" s="377"/>
      <c r="I581" s="377"/>
      <c r="J581" s="377"/>
      <c r="K581" s="377"/>
      <c r="L581" s="377"/>
      <c r="M581" s="1" t="e">
        <f>INDEX('Child Enrollment'!$C$2:$C$173,MATCH('BIR Data Entry'!B582,'Child Enrollment'!$B$2:$B$173,0))</f>
        <v>#N/A</v>
      </c>
      <c r="N581" s="1" t="e">
        <f>INDEX('Child Enrollment'!$D$2:$D$173,MATCH('BIR Data Entry'!B581,'Child Enrollment'!$B$2:$B$173,0))</f>
        <v>#N/A</v>
      </c>
      <c r="O581" s="1" t="e">
        <f>INDEX('Child Enrollment'!$E$2:$E$173,MATCH('BIR Data Entry'!B581,'Child Enrollment'!$B$2:$B$173,0))</f>
        <v>#N/A</v>
      </c>
      <c r="P581" s="1" t="e">
        <f>INDEX('Child Enrollment'!$F$2:$F$173,MATCH('BIR Data Entry'!B581,'Child Enrollment'!$B$2:$B$173,0))</f>
        <v>#N/A</v>
      </c>
      <c r="Q581" s="1" t="e">
        <f>INDEX('Child Enrollment'!$G$2:$G$173,MATCH('BIR Data Entry'!B581,'Child Enrollment'!$B$2:$B$173,0))</f>
        <v>#N/A</v>
      </c>
      <c r="R581" s="1" t="e">
        <f>INDEX('Child Enrollment'!$H$2:$H$173,MATCH('BIR Data Entry'!B581,'Child Enrollment'!$B$2:$B$173,0))</f>
        <v>#N/A</v>
      </c>
      <c r="S581" s="343" t="str">
        <f t="shared" si="27"/>
        <v/>
      </c>
      <c r="T581" s="169">
        <f>IF(J581='Do Not Use'!$L$15,1,0)</f>
        <v>0</v>
      </c>
      <c r="U581" s="169">
        <f>IF(K581='Do Not Use'!$M$14,1,0)</f>
        <v>0</v>
      </c>
      <c r="V581" s="169">
        <f t="shared" si="28"/>
        <v>0</v>
      </c>
      <c r="W581" s="169">
        <f>IF(K581='Do Not Use'!$M$10,1,0)</f>
        <v>0</v>
      </c>
      <c r="X581" s="169">
        <f>IF(K581='Do Not Use'!$M$11,1,0)</f>
        <v>0</v>
      </c>
      <c r="Y581" s="169">
        <f t="shared" si="29"/>
        <v>0</v>
      </c>
      <c r="Z581" s="169">
        <f>IF(K581='Do Not Use'!$M$5,1,0)</f>
        <v>0</v>
      </c>
    </row>
    <row r="582" spans="1:26" x14ac:dyDescent="0.25">
      <c r="A582" s="376"/>
      <c r="B582" s="377"/>
      <c r="C582" s="378"/>
      <c r="D582" s="434"/>
      <c r="E582" s="379"/>
      <c r="F582" s="377"/>
      <c r="G582" s="377"/>
      <c r="H582" s="377"/>
      <c r="I582" s="377"/>
      <c r="J582" s="377"/>
      <c r="K582" s="377"/>
      <c r="L582" s="377"/>
      <c r="M582" s="1" t="e">
        <f>INDEX('Child Enrollment'!$C$2:$C$173,MATCH('BIR Data Entry'!B583,'Child Enrollment'!$B$2:$B$173,0))</f>
        <v>#N/A</v>
      </c>
      <c r="N582" s="1" t="e">
        <f>INDEX('Child Enrollment'!$D$2:$D$173,MATCH('BIR Data Entry'!B582,'Child Enrollment'!$B$2:$B$173,0))</f>
        <v>#N/A</v>
      </c>
      <c r="O582" s="1" t="e">
        <f>INDEX('Child Enrollment'!$E$2:$E$173,MATCH('BIR Data Entry'!B582,'Child Enrollment'!$B$2:$B$173,0))</f>
        <v>#N/A</v>
      </c>
      <c r="P582" s="1" t="e">
        <f>INDEX('Child Enrollment'!$F$2:$F$173,MATCH('BIR Data Entry'!B582,'Child Enrollment'!$B$2:$B$173,0))</f>
        <v>#N/A</v>
      </c>
      <c r="Q582" s="1" t="e">
        <f>INDEX('Child Enrollment'!$G$2:$G$173,MATCH('BIR Data Entry'!B582,'Child Enrollment'!$B$2:$B$173,0))</f>
        <v>#N/A</v>
      </c>
      <c r="R582" s="1" t="e">
        <f>INDEX('Child Enrollment'!$H$2:$H$173,MATCH('BIR Data Entry'!B582,'Child Enrollment'!$B$2:$B$173,0))</f>
        <v>#N/A</v>
      </c>
      <c r="S582" s="343" t="str">
        <f t="shared" si="27"/>
        <v/>
      </c>
      <c r="T582" s="169">
        <f>IF(J582='Do Not Use'!$L$15,1,0)</f>
        <v>0</v>
      </c>
      <c r="U582" s="169">
        <f>IF(K582='Do Not Use'!$M$14,1,0)</f>
        <v>0</v>
      </c>
      <c r="V582" s="169">
        <f t="shared" si="28"/>
        <v>0</v>
      </c>
      <c r="W582" s="169">
        <f>IF(K582='Do Not Use'!$M$10,1,0)</f>
        <v>0</v>
      </c>
      <c r="X582" s="169">
        <f>IF(K582='Do Not Use'!$M$11,1,0)</f>
        <v>0</v>
      </c>
      <c r="Y582" s="169">
        <f t="shared" si="29"/>
        <v>0</v>
      </c>
      <c r="Z582" s="169">
        <f>IF(K582='Do Not Use'!$M$5,1,0)</f>
        <v>0</v>
      </c>
    </row>
    <row r="583" spans="1:26" x14ac:dyDescent="0.25">
      <c r="A583" s="376"/>
      <c r="B583" s="377"/>
      <c r="C583" s="378"/>
      <c r="D583" s="434"/>
      <c r="E583" s="379"/>
      <c r="F583" s="377"/>
      <c r="G583" s="377"/>
      <c r="H583" s="377"/>
      <c r="I583" s="377"/>
      <c r="J583" s="377"/>
      <c r="K583" s="377"/>
      <c r="L583" s="377"/>
      <c r="M583" s="1" t="e">
        <f>INDEX('Child Enrollment'!$C$2:$C$173,MATCH('BIR Data Entry'!B584,'Child Enrollment'!$B$2:$B$173,0))</f>
        <v>#N/A</v>
      </c>
      <c r="N583" s="1" t="e">
        <f>INDEX('Child Enrollment'!$D$2:$D$173,MATCH('BIR Data Entry'!B583,'Child Enrollment'!$B$2:$B$173,0))</f>
        <v>#N/A</v>
      </c>
      <c r="O583" s="1" t="e">
        <f>INDEX('Child Enrollment'!$E$2:$E$173,MATCH('BIR Data Entry'!B583,'Child Enrollment'!$B$2:$B$173,0))</f>
        <v>#N/A</v>
      </c>
      <c r="P583" s="1" t="e">
        <f>INDEX('Child Enrollment'!$F$2:$F$173,MATCH('BIR Data Entry'!B583,'Child Enrollment'!$B$2:$B$173,0))</f>
        <v>#N/A</v>
      </c>
      <c r="Q583" s="1" t="e">
        <f>INDEX('Child Enrollment'!$G$2:$G$173,MATCH('BIR Data Entry'!B583,'Child Enrollment'!$B$2:$B$173,0))</f>
        <v>#N/A</v>
      </c>
      <c r="R583" s="1" t="e">
        <f>INDEX('Child Enrollment'!$H$2:$H$173,MATCH('BIR Data Entry'!B583,'Child Enrollment'!$B$2:$B$173,0))</f>
        <v>#N/A</v>
      </c>
      <c r="S583" s="343" t="str">
        <f t="shared" si="27"/>
        <v/>
      </c>
      <c r="T583" s="169">
        <f>IF(J583='Do Not Use'!$L$15,1,0)</f>
        <v>0</v>
      </c>
      <c r="U583" s="169">
        <f>IF(K583='Do Not Use'!$M$14,1,0)</f>
        <v>0</v>
      </c>
      <c r="V583" s="169">
        <f t="shared" si="28"/>
        <v>0</v>
      </c>
      <c r="W583" s="169">
        <f>IF(K583='Do Not Use'!$M$10,1,0)</f>
        <v>0</v>
      </c>
      <c r="X583" s="169">
        <f>IF(K583='Do Not Use'!$M$11,1,0)</f>
        <v>0</v>
      </c>
      <c r="Y583" s="169">
        <f t="shared" si="29"/>
        <v>0</v>
      </c>
      <c r="Z583" s="169">
        <f>IF(K583='Do Not Use'!$M$5,1,0)</f>
        <v>0</v>
      </c>
    </row>
    <row r="584" spans="1:26" x14ac:dyDescent="0.25">
      <c r="A584" s="376"/>
      <c r="B584" s="377"/>
      <c r="C584" s="378"/>
      <c r="D584" s="434"/>
      <c r="E584" s="379"/>
      <c r="F584" s="377"/>
      <c r="G584" s="377"/>
      <c r="H584" s="377"/>
      <c r="I584" s="377"/>
      <c r="J584" s="377"/>
      <c r="K584" s="377"/>
      <c r="L584" s="377"/>
      <c r="M584" s="1" t="e">
        <f>INDEX('Child Enrollment'!$C$2:$C$173,MATCH('BIR Data Entry'!B585,'Child Enrollment'!$B$2:$B$173,0))</f>
        <v>#N/A</v>
      </c>
      <c r="N584" s="1" t="e">
        <f>INDEX('Child Enrollment'!$D$2:$D$173,MATCH('BIR Data Entry'!B584,'Child Enrollment'!$B$2:$B$173,0))</f>
        <v>#N/A</v>
      </c>
      <c r="O584" s="1" t="e">
        <f>INDEX('Child Enrollment'!$E$2:$E$173,MATCH('BIR Data Entry'!B584,'Child Enrollment'!$B$2:$B$173,0))</f>
        <v>#N/A</v>
      </c>
      <c r="P584" s="1" t="e">
        <f>INDEX('Child Enrollment'!$F$2:$F$173,MATCH('BIR Data Entry'!B584,'Child Enrollment'!$B$2:$B$173,0))</f>
        <v>#N/A</v>
      </c>
      <c r="Q584" s="1" t="e">
        <f>INDEX('Child Enrollment'!$G$2:$G$173,MATCH('BIR Data Entry'!B584,'Child Enrollment'!$B$2:$B$173,0))</f>
        <v>#N/A</v>
      </c>
      <c r="R584" s="1" t="e">
        <f>INDEX('Child Enrollment'!$H$2:$H$173,MATCH('BIR Data Entry'!B584,'Child Enrollment'!$B$2:$B$173,0))</f>
        <v>#N/A</v>
      </c>
      <c r="S584" s="343" t="str">
        <f t="shared" si="27"/>
        <v/>
      </c>
      <c r="T584" s="169">
        <f>IF(J584='Do Not Use'!$L$15,1,0)</f>
        <v>0</v>
      </c>
      <c r="U584" s="169">
        <f>IF(K584='Do Not Use'!$M$14,1,0)</f>
        <v>0</v>
      </c>
      <c r="V584" s="169">
        <f t="shared" si="28"/>
        <v>0</v>
      </c>
      <c r="W584" s="169">
        <f>IF(K584='Do Not Use'!$M$10,1,0)</f>
        <v>0</v>
      </c>
      <c r="X584" s="169">
        <f>IF(K584='Do Not Use'!$M$11,1,0)</f>
        <v>0</v>
      </c>
      <c r="Y584" s="169">
        <f t="shared" si="29"/>
        <v>0</v>
      </c>
      <c r="Z584" s="169">
        <f>IF(K584='Do Not Use'!$M$5,1,0)</f>
        <v>0</v>
      </c>
    </row>
    <row r="585" spans="1:26" x14ac:dyDescent="0.25">
      <c r="A585" s="376"/>
      <c r="B585" s="377"/>
      <c r="C585" s="378"/>
      <c r="D585" s="434"/>
      <c r="E585" s="379"/>
      <c r="F585" s="377"/>
      <c r="G585" s="377"/>
      <c r="H585" s="377"/>
      <c r="I585" s="377"/>
      <c r="J585" s="377"/>
      <c r="K585" s="377"/>
      <c r="L585" s="377"/>
      <c r="M585" s="1" t="e">
        <f>INDEX('Child Enrollment'!$C$2:$C$173,MATCH('BIR Data Entry'!B586,'Child Enrollment'!$B$2:$B$173,0))</f>
        <v>#N/A</v>
      </c>
      <c r="N585" s="1" t="e">
        <f>INDEX('Child Enrollment'!$D$2:$D$173,MATCH('BIR Data Entry'!B585,'Child Enrollment'!$B$2:$B$173,0))</f>
        <v>#N/A</v>
      </c>
      <c r="O585" s="1" t="e">
        <f>INDEX('Child Enrollment'!$E$2:$E$173,MATCH('BIR Data Entry'!B585,'Child Enrollment'!$B$2:$B$173,0))</f>
        <v>#N/A</v>
      </c>
      <c r="P585" s="1" t="e">
        <f>INDEX('Child Enrollment'!$F$2:$F$173,MATCH('BIR Data Entry'!B585,'Child Enrollment'!$B$2:$B$173,0))</f>
        <v>#N/A</v>
      </c>
      <c r="Q585" s="1" t="e">
        <f>INDEX('Child Enrollment'!$G$2:$G$173,MATCH('BIR Data Entry'!B585,'Child Enrollment'!$B$2:$B$173,0))</f>
        <v>#N/A</v>
      </c>
      <c r="R585" s="1" t="e">
        <f>INDEX('Child Enrollment'!$H$2:$H$173,MATCH('BIR Data Entry'!B585,'Child Enrollment'!$B$2:$B$173,0))</f>
        <v>#N/A</v>
      </c>
      <c r="S585" s="343" t="str">
        <f t="shared" si="27"/>
        <v/>
      </c>
      <c r="T585" s="169">
        <f>IF(J585='Do Not Use'!$L$15,1,0)</f>
        <v>0</v>
      </c>
      <c r="U585" s="169">
        <f>IF(K585='Do Not Use'!$M$14,1,0)</f>
        <v>0</v>
      </c>
      <c r="V585" s="169">
        <f t="shared" si="28"/>
        <v>0</v>
      </c>
      <c r="W585" s="169">
        <f>IF(K585='Do Not Use'!$M$10,1,0)</f>
        <v>0</v>
      </c>
      <c r="X585" s="169">
        <f>IF(K585='Do Not Use'!$M$11,1,0)</f>
        <v>0</v>
      </c>
      <c r="Y585" s="169">
        <f t="shared" si="29"/>
        <v>0</v>
      </c>
      <c r="Z585" s="169">
        <f>IF(K585='Do Not Use'!$M$5,1,0)</f>
        <v>0</v>
      </c>
    </row>
    <row r="586" spans="1:26" x14ac:dyDescent="0.25">
      <c r="A586" s="376"/>
      <c r="B586" s="377"/>
      <c r="C586" s="378"/>
      <c r="D586" s="434"/>
      <c r="E586" s="379"/>
      <c r="F586" s="377"/>
      <c r="G586" s="377"/>
      <c r="H586" s="377"/>
      <c r="I586" s="377"/>
      <c r="J586" s="377"/>
      <c r="K586" s="377"/>
      <c r="L586" s="377"/>
      <c r="M586" s="1" t="e">
        <f>INDEX('Child Enrollment'!$C$2:$C$173,MATCH('BIR Data Entry'!B587,'Child Enrollment'!$B$2:$B$173,0))</f>
        <v>#N/A</v>
      </c>
      <c r="N586" s="1" t="e">
        <f>INDEX('Child Enrollment'!$D$2:$D$173,MATCH('BIR Data Entry'!B586,'Child Enrollment'!$B$2:$B$173,0))</f>
        <v>#N/A</v>
      </c>
      <c r="O586" s="1" t="e">
        <f>INDEX('Child Enrollment'!$E$2:$E$173,MATCH('BIR Data Entry'!B586,'Child Enrollment'!$B$2:$B$173,0))</f>
        <v>#N/A</v>
      </c>
      <c r="P586" s="1" t="e">
        <f>INDEX('Child Enrollment'!$F$2:$F$173,MATCH('BIR Data Entry'!B586,'Child Enrollment'!$B$2:$B$173,0))</f>
        <v>#N/A</v>
      </c>
      <c r="Q586" s="1" t="e">
        <f>INDEX('Child Enrollment'!$G$2:$G$173,MATCH('BIR Data Entry'!B586,'Child Enrollment'!$B$2:$B$173,0))</f>
        <v>#N/A</v>
      </c>
      <c r="R586" s="1" t="e">
        <f>INDEX('Child Enrollment'!$H$2:$H$173,MATCH('BIR Data Entry'!B586,'Child Enrollment'!$B$2:$B$173,0))</f>
        <v>#N/A</v>
      </c>
      <c r="S586" s="343" t="str">
        <f t="shared" si="27"/>
        <v/>
      </c>
      <c r="T586" s="169">
        <f>IF(J586='Do Not Use'!$L$15,1,0)</f>
        <v>0</v>
      </c>
      <c r="U586" s="169">
        <f>IF(K586='Do Not Use'!$M$14,1,0)</f>
        <v>0</v>
      </c>
      <c r="V586" s="169">
        <f t="shared" si="28"/>
        <v>0</v>
      </c>
      <c r="W586" s="169">
        <f>IF(K586='Do Not Use'!$M$10,1,0)</f>
        <v>0</v>
      </c>
      <c r="X586" s="169">
        <f>IF(K586='Do Not Use'!$M$11,1,0)</f>
        <v>0</v>
      </c>
      <c r="Y586" s="169">
        <f t="shared" si="29"/>
        <v>0</v>
      </c>
      <c r="Z586" s="169">
        <f>IF(K586='Do Not Use'!$M$5,1,0)</f>
        <v>0</v>
      </c>
    </row>
    <row r="587" spans="1:26" x14ac:dyDescent="0.25">
      <c r="A587" s="376"/>
      <c r="B587" s="377"/>
      <c r="C587" s="378"/>
      <c r="D587" s="434"/>
      <c r="E587" s="379"/>
      <c r="F587" s="377"/>
      <c r="G587" s="377"/>
      <c r="H587" s="377"/>
      <c r="I587" s="377"/>
      <c r="J587" s="377"/>
      <c r="K587" s="377"/>
      <c r="L587" s="377"/>
      <c r="M587" s="1" t="e">
        <f>INDEX('Child Enrollment'!$C$2:$C$173,MATCH('BIR Data Entry'!B588,'Child Enrollment'!$B$2:$B$173,0))</f>
        <v>#N/A</v>
      </c>
      <c r="N587" s="1" t="e">
        <f>INDEX('Child Enrollment'!$D$2:$D$173,MATCH('BIR Data Entry'!B587,'Child Enrollment'!$B$2:$B$173,0))</f>
        <v>#N/A</v>
      </c>
      <c r="O587" s="1" t="e">
        <f>INDEX('Child Enrollment'!$E$2:$E$173,MATCH('BIR Data Entry'!B587,'Child Enrollment'!$B$2:$B$173,0))</f>
        <v>#N/A</v>
      </c>
      <c r="P587" s="1" t="e">
        <f>INDEX('Child Enrollment'!$F$2:$F$173,MATCH('BIR Data Entry'!B587,'Child Enrollment'!$B$2:$B$173,0))</f>
        <v>#N/A</v>
      </c>
      <c r="Q587" s="1" t="e">
        <f>INDEX('Child Enrollment'!$G$2:$G$173,MATCH('BIR Data Entry'!B587,'Child Enrollment'!$B$2:$B$173,0))</f>
        <v>#N/A</v>
      </c>
      <c r="R587" s="1" t="e">
        <f>INDEX('Child Enrollment'!$H$2:$H$173,MATCH('BIR Data Entry'!B587,'Child Enrollment'!$B$2:$B$173,0))</f>
        <v>#N/A</v>
      </c>
      <c r="S587" s="343" t="str">
        <f t="shared" si="27"/>
        <v/>
      </c>
      <c r="T587" s="169">
        <f>IF(J587='Do Not Use'!$L$15,1,0)</f>
        <v>0</v>
      </c>
      <c r="U587" s="169">
        <f>IF(K587='Do Not Use'!$M$14,1,0)</f>
        <v>0</v>
      </c>
      <c r="V587" s="169">
        <f t="shared" si="28"/>
        <v>0</v>
      </c>
      <c r="W587" s="169">
        <f>IF(K587='Do Not Use'!$M$10,1,0)</f>
        <v>0</v>
      </c>
      <c r="X587" s="169">
        <f>IF(K587='Do Not Use'!$M$11,1,0)</f>
        <v>0</v>
      </c>
      <c r="Y587" s="169">
        <f t="shared" si="29"/>
        <v>0</v>
      </c>
      <c r="Z587" s="169">
        <f>IF(K587='Do Not Use'!$M$5,1,0)</f>
        <v>0</v>
      </c>
    </row>
    <row r="588" spans="1:26" x14ac:dyDescent="0.25">
      <c r="A588" s="376"/>
      <c r="B588" s="377"/>
      <c r="C588" s="378"/>
      <c r="D588" s="434"/>
      <c r="E588" s="379"/>
      <c r="F588" s="377"/>
      <c r="G588" s="377"/>
      <c r="H588" s="377"/>
      <c r="I588" s="377"/>
      <c r="J588" s="377"/>
      <c r="K588" s="377"/>
      <c r="L588" s="377"/>
      <c r="M588" s="1" t="e">
        <f>INDEX('Child Enrollment'!$C$2:$C$173,MATCH('BIR Data Entry'!B589,'Child Enrollment'!$B$2:$B$173,0))</f>
        <v>#N/A</v>
      </c>
      <c r="N588" s="1" t="e">
        <f>INDEX('Child Enrollment'!$D$2:$D$173,MATCH('BIR Data Entry'!B588,'Child Enrollment'!$B$2:$B$173,0))</f>
        <v>#N/A</v>
      </c>
      <c r="O588" s="1" t="e">
        <f>INDEX('Child Enrollment'!$E$2:$E$173,MATCH('BIR Data Entry'!B588,'Child Enrollment'!$B$2:$B$173,0))</f>
        <v>#N/A</v>
      </c>
      <c r="P588" s="1" t="e">
        <f>INDEX('Child Enrollment'!$F$2:$F$173,MATCH('BIR Data Entry'!B588,'Child Enrollment'!$B$2:$B$173,0))</f>
        <v>#N/A</v>
      </c>
      <c r="Q588" s="1" t="e">
        <f>INDEX('Child Enrollment'!$G$2:$G$173,MATCH('BIR Data Entry'!B588,'Child Enrollment'!$B$2:$B$173,0))</f>
        <v>#N/A</v>
      </c>
      <c r="R588" s="1" t="e">
        <f>INDEX('Child Enrollment'!$H$2:$H$173,MATCH('BIR Data Entry'!B588,'Child Enrollment'!$B$2:$B$173,0))</f>
        <v>#N/A</v>
      </c>
      <c r="S588" s="343" t="str">
        <f t="shared" si="27"/>
        <v/>
      </c>
      <c r="T588" s="169">
        <f>IF(J588='Do Not Use'!$L$15,1,0)</f>
        <v>0</v>
      </c>
      <c r="U588" s="169">
        <f>IF(K588='Do Not Use'!$M$14,1,0)</f>
        <v>0</v>
      </c>
      <c r="V588" s="169">
        <f t="shared" si="28"/>
        <v>0</v>
      </c>
      <c r="W588" s="169">
        <f>IF(K588='Do Not Use'!$M$10,1,0)</f>
        <v>0</v>
      </c>
      <c r="X588" s="169">
        <f>IF(K588='Do Not Use'!$M$11,1,0)</f>
        <v>0</v>
      </c>
      <c r="Y588" s="169">
        <f t="shared" si="29"/>
        <v>0</v>
      </c>
      <c r="Z588" s="169">
        <f>IF(K588='Do Not Use'!$M$5,1,0)</f>
        <v>0</v>
      </c>
    </row>
    <row r="589" spans="1:26" x14ac:dyDescent="0.25">
      <c r="A589" s="376"/>
      <c r="B589" s="377"/>
      <c r="C589" s="378"/>
      <c r="D589" s="434"/>
      <c r="E589" s="379"/>
      <c r="F589" s="377"/>
      <c r="G589" s="377"/>
      <c r="H589" s="377"/>
      <c r="I589" s="377"/>
      <c r="J589" s="377"/>
      <c r="K589" s="377"/>
      <c r="L589" s="377"/>
      <c r="M589" s="1" t="e">
        <f>INDEX('Child Enrollment'!$C$2:$C$173,MATCH('BIR Data Entry'!B590,'Child Enrollment'!$B$2:$B$173,0))</f>
        <v>#N/A</v>
      </c>
      <c r="N589" s="1" t="e">
        <f>INDEX('Child Enrollment'!$D$2:$D$173,MATCH('BIR Data Entry'!B589,'Child Enrollment'!$B$2:$B$173,0))</f>
        <v>#N/A</v>
      </c>
      <c r="O589" s="1" t="e">
        <f>INDEX('Child Enrollment'!$E$2:$E$173,MATCH('BIR Data Entry'!B589,'Child Enrollment'!$B$2:$B$173,0))</f>
        <v>#N/A</v>
      </c>
      <c r="P589" s="1" t="e">
        <f>INDEX('Child Enrollment'!$F$2:$F$173,MATCH('BIR Data Entry'!B589,'Child Enrollment'!$B$2:$B$173,0))</f>
        <v>#N/A</v>
      </c>
      <c r="Q589" s="1" t="e">
        <f>INDEX('Child Enrollment'!$G$2:$G$173,MATCH('BIR Data Entry'!B589,'Child Enrollment'!$B$2:$B$173,0))</f>
        <v>#N/A</v>
      </c>
      <c r="R589" s="1" t="e">
        <f>INDEX('Child Enrollment'!$H$2:$H$173,MATCH('BIR Data Entry'!B589,'Child Enrollment'!$B$2:$B$173,0))</f>
        <v>#N/A</v>
      </c>
      <c r="S589" s="343" t="str">
        <f t="shared" si="27"/>
        <v/>
      </c>
      <c r="T589" s="169">
        <f>IF(J589='Do Not Use'!$L$15,1,0)</f>
        <v>0</v>
      </c>
      <c r="U589" s="169">
        <f>IF(K589='Do Not Use'!$M$14,1,0)</f>
        <v>0</v>
      </c>
      <c r="V589" s="169">
        <f t="shared" si="28"/>
        <v>0</v>
      </c>
      <c r="W589" s="169">
        <f>IF(K589='Do Not Use'!$M$10,1,0)</f>
        <v>0</v>
      </c>
      <c r="X589" s="169">
        <f>IF(K589='Do Not Use'!$M$11,1,0)</f>
        <v>0</v>
      </c>
      <c r="Y589" s="169">
        <f t="shared" si="29"/>
        <v>0</v>
      </c>
      <c r="Z589" s="169">
        <f>IF(K589='Do Not Use'!$M$5,1,0)</f>
        <v>0</v>
      </c>
    </row>
    <row r="590" spans="1:26" x14ac:dyDescent="0.25">
      <c r="A590" s="376"/>
      <c r="B590" s="377"/>
      <c r="C590" s="378"/>
      <c r="D590" s="434"/>
      <c r="E590" s="379"/>
      <c r="F590" s="377"/>
      <c r="G590" s="377"/>
      <c r="H590" s="377"/>
      <c r="I590" s="377"/>
      <c r="J590" s="377"/>
      <c r="K590" s="377"/>
      <c r="L590" s="377"/>
      <c r="M590" s="1" t="e">
        <f>INDEX('Child Enrollment'!$C$2:$C$173,MATCH('BIR Data Entry'!B591,'Child Enrollment'!$B$2:$B$173,0))</f>
        <v>#N/A</v>
      </c>
      <c r="N590" s="1" t="e">
        <f>INDEX('Child Enrollment'!$D$2:$D$173,MATCH('BIR Data Entry'!B590,'Child Enrollment'!$B$2:$B$173,0))</f>
        <v>#N/A</v>
      </c>
      <c r="O590" s="1" t="e">
        <f>INDEX('Child Enrollment'!$E$2:$E$173,MATCH('BIR Data Entry'!B590,'Child Enrollment'!$B$2:$B$173,0))</f>
        <v>#N/A</v>
      </c>
      <c r="P590" s="1" t="e">
        <f>INDEX('Child Enrollment'!$F$2:$F$173,MATCH('BIR Data Entry'!B590,'Child Enrollment'!$B$2:$B$173,0))</f>
        <v>#N/A</v>
      </c>
      <c r="Q590" s="1" t="e">
        <f>INDEX('Child Enrollment'!$G$2:$G$173,MATCH('BIR Data Entry'!B590,'Child Enrollment'!$B$2:$B$173,0))</f>
        <v>#N/A</v>
      </c>
      <c r="R590" s="1" t="e">
        <f>INDEX('Child Enrollment'!$H$2:$H$173,MATCH('BIR Data Entry'!B590,'Child Enrollment'!$B$2:$B$173,0))</f>
        <v>#N/A</v>
      </c>
      <c r="S590" s="343" t="str">
        <f t="shared" si="27"/>
        <v/>
      </c>
      <c r="T590" s="169">
        <f>IF(J590='Do Not Use'!$L$15,1,0)</f>
        <v>0</v>
      </c>
      <c r="U590" s="169">
        <f>IF(K590='Do Not Use'!$M$14,1,0)</f>
        <v>0</v>
      </c>
      <c r="V590" s="169">
        <f t="shared" si="28"/>
        <v>0</v>
      </c>
      <c r="W590" s="169">
        <f>IF(K590='Do Not Use'!$M$10,1,0)</f>
        <v>0</v>
      </c>
      <c r="X590" s="169">
        <f>IF(K590='Do Not Use'!$M$11,1,0)</f>
        <v>0</v>
      </c>
      <c r="Y590" s="169">
        <f t="shared" si="29"/>
        <v>0</v>
      </c>
      <c r="Z590" s="169">
        <f>IF(K590='Do Not Use'!$M$5,1,0)</f>
        <v>0</v>
      </c>
    </row>
    <row r="591" spans="1:26" x14ac:dyDescent="0.25">
      <c r="A591" s="376"/>
      <c r="B591" s="377"/>
      <c r="C591" s="378"/>
      <c r="D591" s="434"/>
      <c r="E591" s="379"/>
      <c r="F591" s="377"/>
      <c r="G591" s="377"/>
      <c r="H591" s="377"/>
      <c r="I591" s="377"/>
      <c r="J591" s="377"/>
      <c r="K591" s="377"/>
      <c r="L591" s="377"/>
      <c r="M591" s="1" t="e">
        <f>INDEX('Child Enrollment'!$C$2:$C$173,MATCH('BIR Data Entry'!B592,'Child Enrollment'!$B$2:$B$173,0))</f>
        <v>#N/A</v>
      </c>
      <c r="N591" s="1" t="e">
        <f>INDEX('Child Enrollment'!$D$2:$D$173,MATCH('BIR Data Entry'!B591,'Child Enrollment'!$B$2:$B$173,0))</f>
        <v>#N/A</v>
      </c>
      <c r="O591" s="1" t="e">
        <f>INDEX('Child Enrollment'!$E$2:$E$173,MATCH('BIR Data Entry'!B591,'Child Enrollment'!$B$2:$B$173,0))</f>
        <v>#N/A</v>
      </c>
      <c r="P591" s="1" t="e">
        <f>INDEX('Child Enrollment'!$F$2:$F$173,MATCH('BIR Data Entry'!B591,'Child Enrollment'!$B$2:$B$173,0))</f>
        <v>#N/A</v>
      </c>
      <c r="Q591" s="1" t="e">
        <f>INDEX('Child Enrollment'!$G$2:$G$173,MATCH('BIR Data Entry'!B591,'Child Enrollment'!$B$2:$B$173,0))</f>
        <v>#N/A</v>
      </c>
      <c r="R591" s="1" t="e">
        <f>INDEX('Child Enrollment'!$H$2:$H$173,MATCH('BIR Data Entry'!B591,'Child Enrollment'!$B$2:$B$173,0))</f>
        <v>#N/A</v>
      </c>
      <c r="S591" s="343" t="str">
        <f t="shared" si="27"/>
        <v/>
      </c>
      <c r="T591" s="169">
        <f>IF(J591='Do Not Use'!$L$15,1,0)</f>
        <v>0</v>
      </c>
      <c r="U591" s="169">
        <f>IF(K591='Do Not Use'!$M$14,1,0)</f>
        <v>0</v>
      </c>
      <c r="V591" s="169">
        <f t="shared" si="28"/>
        <v>0</v>
      </c>
      <c r="W591" s="169">
        <f>IF(K591='Do Not Use'!$M$10,1,0)</f>
        <v>0</v>
      </c>
      <c r="X591" s="169">
        <f>IF(K591='Do Not Use'!$M$11,1,0)</f>
        <v>0</v>
      </c>
      <c r="Y591" s="169">
        <f t="shared" si="29"/>
        <v>0</v>
      </c>
      <c r="Z591" s="169">
        <f>IF(K591='Do Not Use'!$M$5,1,0)</f>
        <v>0</v>
      </c>
    </row>
    <row r="592" spans="1:26" x14ac:dyDescent="0.25">
      <c r="A592" s="376"/>
      <c r="B592" s="377"/>
      <c r="C592" s="378"/>
      <c r="D592" s="434"/>
      <c r="E592" s="379"/>
      <c r="F592" s="377"/>
      <c r="G592" s="377"/>
      <c r="H592" s="377"/>
      <c r="I592" s="377"/>
      <c r="J592" s="377"/>
      <c r="K592" s="377"/>
      <c r="L592" s="377"/>
      <c r="M592" s="1" t="e">
        <f>INDEX('Child Enrollment'!$C$2:$C$173,MATCH('BIR Data Entry'!B593,'Child Enrollment'!$B$2:$B$173,0))</f>
        <v>#N/A</v>
      </c>
      <c r="N592" s="1" t="e">
        <f>INDEX('Child Enrollment'!$D$2:$D$173,MATCH('BIR Data Entry'!B592,'Child Enrollment'!$B$2:$B$173,0))</f>
        <v>#N/A</v>
      </c>
      <c r="O592" s="1" t="e">
        <f>INDEX('Child Enrollment'!$E$2:$E$173,MATCH('BIR Data Entry'!B592,'Child Enrollment'!$B$2:$B$173,0))</f>
        <v>#N/A</v>
      </c>
      <c r="P592" s="1" t="e">
        <f>INDEX('Child Enrollment'!$F$2:$F$173,MATCH('BIR Data Entry'!B592,'Child Enrollment'!$B$2:$B$173,0))</f>
        <v>#N/A</v>
      </c>
      <c r="Q592" s="1" t="e">
        <f>INDEX('Child Enrollment'!$G$2:$G$173,MATCH('BIR Data Entry'!B592,'Child Enrollment'!$B$2:$B$173,0))</f>
        <v>#N/A</v>
      </c>
      <c r="R592" s="1" t="e">
        <f>INDEX('Child Enrollment'!$H$2:$H$173,MATCH('BIR Data Entry'!B592,'Child Enrollment'!$B$2:$B$173,0))</f>
        <v>#N/A</v>
      </c>
      <c r="S592" s="343" t="str">
        <f t="shared" si="27"/>
        <v/>
      </c>
      <c r="T592" s="169">
        <f>IF(J592='Do Not Use'!$L$15,1,0)</f>
        <v>0</v>
      </c>
      <c r="U592" s="169">
        <f>IF(K592='Do Not Use'!$M$14,1,0)</f>
        <v>0</v>
      </c>
      <c r="V592" s="169">
        <f t="shared" si="28"/>
        <v>0</v>
      </c>
      <c r="W592" s="169">
        <f>IF(K592='Do Not Use'!$M$10,1,0)</f>
        <v>0</v>
      </c>
      <c r="X592" s="169">
        <f>IF(K592='Do Not Use'!$M$11,1,0)</f>
        <v>0</v>
      </c>
      <c r="Y592" s="169">
        <f t="shared" si="29"/>
        <v>0</v>
      </c>
      <c r="Z592" s="169">
        <f>IF(K592='Do Not Use'!$M$5,1,0)</f>
        <v>0</v>
      </c>
    </row>
    <row r="593" spans="1:26" x14ac:dyDescent="0.25">
      <c r="A593" s="376"/>
      <c r="B593" s="377"/>
      <c r="C593" s="378"/>
      <c r="D593" s="434"/>
      <c r="E593" s="379"/>
      <c r="F593" s="377"/>
      <c r="G593" s="377"/>
      <c r="H593" s="377"/>
      <c r="I593" s="377"/>
      <c r="J593" s="377"/>
      <c r="K593" s="377"/>
      <c r="L593" s="377"/>
      <c r="M593" s="1" t="e">
        <f>INDEX('Child Enrollment'!$C$2:$C$173,MATCH('BIR Data Entry'!B594,'Child Enrollment'!$B$2:$B$173,0))</f>
        <v>#N/A</v>
      </c>
      <c r="N593" s="1" t="e">
        <f>INDEX('Child Enrollment'!$D$2:$D$173,MATCH('BIR Data Entry'!B593,'Child Enrollment'!$B$2:$B$173,0))</f>
        <v>#N/A</v>
      </c>
      <c r="O593" s="1" t="e">
        <f>INDEX('Child Enrollment'!$E$2:$E$173,MATCH('BIR Data Entry'!B593,'Child Enrollment'!$B$2:$B$173,0))</f>
        <v>#N/A</v>
      </c>
      <c r="P593" s="1" t="e">
        <f>INDEX('Child Enrollment'!$F$2:$F$173,MATCH('BIR Data Entry'!B593,'Child Enrollment'!$B$2:$B$173,0))</f>
        <v>#N/A</v>
      </c>
      <c r="Q593" s="1" t="e">
        <f>INDEX('Child Enrollment'!$G$2:$G$173,MATCH('BIR Data Entry'!B593,'Child Enrollment'!$B$2:$B$173,0))</f>
        <v>#N/A</v>
      </c>
      <c r="R593" s="1" t="e">
        <f>INDEX('Child Enrollment'!$H$2:$H$173,MATCH('BIR Data Entry'!B593,'Child Enrollment'!$B$2:$B$173,0))</f>
        <v>#N/A</v>
      </c>
      <c r="S593" s="343" t="str">
        <f t="shared" si="27"/>
        <v/>
      </c>
      <c r="T593" s="169">
        <f>IF(J593='Do Not Use'!$L$15,1,0)</f>
        <v>0</v>
      </c>
      <c r="U593" s="169">
        <f>IF(K593='Do Not Use'!$M$14,1,0)</f>
        <v>0</v>
      </c>
      <c r="V593" s="169">
        <f t="shared" si="28"/>
        <v>0</v>
      </c>
      <c r="W593" s="169">
        <f>IF(K593='Do Not Use'!$M$10,1,0)</f>
        <v>0</v>
      </c>
      <c r="X593" s="169">
        <f>IF(K593='Do Not Use'!$M$11,1,0)</f>
        <v>0</v>
      </c>
      <c r="Y593" s="169">
        <f t="shared" si="29"/>
        <v>0</v>
      </c>
      <c r="Z593" s="169">
        <f>IF(K593='Do Not Use'!$M$5,1,0)</f>
        <v>0</v>
      </c>
    </row>
    <row r="594" spans="1:26" x14ac:dyDescent="0.25">
      <c r="A594" s="376"/>
      <c r="B594" s="377"/>
      <c r="C594" s="378"/>
      <c r="D594" s="434"/>
      <c r="E594" s="379"/>
      <c r="F594" s="377"/>
      <c r="G594" s="377"/>
      <c r="H594" s="377"/>
      <c r="I594" s="377"/>
      <c r="J594" s="377"/>
      <c r="K594" s="377"/>
      <c r="L594" s="377"/>
      <c r="M594" s="1" t="e">
        <f>INDEX('Child Enrollment'!$C$2:$C$173,MATCH('BIR Data Entry'!B595,'Child Enrollment'!$B$2:$B$173,0))</f>
        <v>#N/A</v>
      </c>
      <c r="N594" s="1" t="e">
        <f>INDEX('Child Enrollment'!$D$2:$D$173,MATCH('BIR Data Entry'!B594,'Child Enrollment'!$B$2:$B$173,0))</f>
        <v>#N/A</v>
      </c>
      <c r="O594" s="1" t="e">
        <f>INDEX('Child Enrollment'!$E$2:$E$173,MATCH('BIR Data Entry'!B594,'Child Enrollment'!$B$2:$B$173,0))</f>
        <v>#N/A</v>
      </c>
      <c r="P594" s="1" t="e">
        <f>INDEX('Child Enrollment'!$F$2:$F$173,MATCH('BIR Data Entry'!B594,'Child Enrollment'!$B$2:$B$173,0))</f>
        <v>#N/A</v>
      </c>
      <c r="Q594" s="1" t="e">
        <f>INDEX('Child Enrollment'!$G$2:$G$173,MATCH('BIR Data Entry'!B594,'Child Enrollment'!$B$2:$B$173,0))</f>
        <v>#N/A</v>
      </c>
      <c r="R594" s="1" t="e">
        <f>INDEX('Child Enrollment'!$H$2:$H$173,MATCH('BIR Data Entry'!B594,'Child Enrollment'!$B$2:$B$173,0))</f>
        <v>#N/A</v>
      </c>
      <c r="S594" s="343" t="str">
        <f t="shared" si="27"/>
        <v/>
      </c>
      <c r="T594" s="169">
        <f>IF(J594='Do Not Use'!$L$15,1,0)</f>
        <v>0</v>
      </c>
      <c r="U594" s="169">
        <f>IF(K594='Do Not Use'!$M$14,1,0)</f>
        <v>0</v>
      </c>
      <c r="V594" s="169">
        <f t="shared" si="28"/>
        <v>0</v>
      </c>
      <c r="W594" s="169">
        <f>IF(K594='Do Not Use'!$M$10,1,0)</f>
        <v>0</v>
      </c>
      <c r="X594" s="169">
        <f>IF(K594='Do Not Use'!$M$11,1,0)</f>
        <v>0</v>
      </c>
      <c r="Y594" s="169">
        <f t="shared" si="29"/>
        <v>0</v>
      </c>
      <c r="Z594" s="169">
        <f>IF(K594='Do Not Use'!$M$5,1,0)</f>
        <v>0</v>
      </c>
    </row>
    <row r="595" spans="1:26" x14ac:dyDescent="0.25">
      <c r="A595" s="376"/>
      <c r="B595" s="377"/>
      <c r="C595" s="378"/>
      <c r="D595" s="434"/>
      <c r="E595" s="379"/>
      <c r="F595" s="377"/>
      <c r="G595" s="377"/>
      <c r="H595" s="377"/>
      <c r="I595" s="377"/>
      <c r="J595" s="377"/>
      <c r="K595" s="377"/>
      <c r="L595" s="377"/>
      <c r="M595" s="1" t="e">
        <f>INDEX('Child Enrollment'!$C$2:$C$173,MATCH('BIR Data Entry'!B596,'Child Enrollment'!$B$2:$B$173,0))</f>
        <v>#N/A</v>
      </c>
      <c r="N595" s="1" t="e">
        <f>INDEX('Child Enrollment'!$D$2:$D$173,MATCH('BIR Data Entry'!B595,'Child Enrollment'!$B$2:$B$173,0))</f>
        <v>#N/A</v>
      </c>
      <c r="O595" s="1" t="e">
        <f>INDEX('Child Enrollment'!$E$2:$E$173,MATCH('BIR Data Entry'!B595,'Child Enrollment'!$B$2:$B$173,0))</f>
        <v>#N/A</v>
      </c>
      <c r="P595" s="1" t="e">
        <f>INDEX('Child Enrollment'!$F$2:$F$173,MATCH('BIR Data Entry'!B595,'Child Enrollment'!$B$2:$B$173,0))</f>
        <v>#N/A</v>
      </c>
      <c r="Q595" s="1" t="e">
        <f>INDEX('Child Enrollment'!$G$2:$G$173,MATCH('BIR Data Entry'!B595,'Child Enrollment'!$B$2:$B$173,0))</f>
        <v>#N/A</v>
      </c>
      <c r="R595" s="1" t="e">
        <f>INDEX('Child Enrollment'!$H$2:$H$173,MATCH('BIR Data Entry'!B595,'Child Enrollment'!$B$2:$B$173,0))</f>
        <v>#N/A</v>
      </c>
      <c r="S595" s="343" t="str">
        <f t="shared" si="27"/>
        <v/>
      </c>
      <c r="T595" s="169">
        <f>IF(J595='Do Not Use'!$L$15,1,0)</f>
        <v>0</v>
      </c>
      <c r="U595" s="169">
        <f>IF(K595='Do Not Use'!$M$14,1,0)</f>
        <v>0</v>
      </c>
      <c r="V595" s="169">
        <f t="shared" si="28"/>
        <v>0</v>
      </c>
      <c r="W595" s="169">
        <f>IF(K595='Do Not Use'!$M$10,1,0)</f>
        <v>0</v>
      </c>
      <c r="X595" s="169">
        <f>IF(K595='Do Not Use'!$M$11,1,0)</f>
        <v>0</v>
      </c>
      <c r="Y595" s="169">
        <f t="shared" si="29"/>
        <v>0</v>
      </c>
      <c r="Z595" s="169">
        <f>IF(K595='Do Not Use'!$M$5,1,0)</f>
        <v>0</v>
      </c>
    </row>
    <row r="596" spans="1:26" x14ac:dyDescent="0.25">
      <c r="A596" s="376"/>
      <c r="B596" s="377"/>
      <c r="C596" s="378"/>
      <c r="D596" s="434"/>
      <c r="E596" s="379"/>
      <c r="F596" s="377"/>
      <c r="G596" s="377"/>
      <c r="H596" s="377"/>
      <c r="I596" s="377"/>
      <c r="J596" s="377"/>
      <c r="K596" s="377"/>
      <c r="L596" s="377"/>
      <c r="M596" s="1" t="e">
        <f>INDEX('Child Enrollment'!$C$2:$C$173,MATCH('BIR Data Entry'!B597,'Child Enrollment'!$B$2:$B$173,0))</f>
        <v>#N/A</v>
      </c>
      <c r="N596" s="1" t="e">
        <f>INDEX('Child Enrollment'!$D$2:$D$173,MATCH('BIR Data Entry'!B596,'Child Enrollment'!$B$2:$B$173,0))</f>
        <v>#N/A</v>
      </c>
      <c r="O596" s="1" t="e">
        <f>INDEX('Child Enrollment'!$E$2:$E$173,MATCH('BIR Data Entry'!B596,'Child Enrollment'!$B$2:$B$173,0))</f>
        <v>#N/A</v>
      </c>
      <c r="P596" s="1" t="e">
        <f>INDEX('Child Enrollment'!$F$2:$F$173,MATCH('BIR Data Entry'!B596,'Child Enrollment'!$B$2:$B$173,0))</f>
        <v>#N/A</v>
      </c>
      <c r="Q596" s="1" t="e">
        <f>INDEX('Child Enrollment'!$G$2:$G$173,MATCH('BIR Data Entry'!B596,'Child Enrollment'!$B$2:$B$173,0))</f>
        <v>#N/A</v>
      </c>
      <c r="R596" s="1" t="e">
        <f>INDEX('Child Enrollment'!$H$2:$H$173,MATCH('BIR Data Entry'!B596,'Child Enrollment'!$B$2:$B$173,0))</f>
        <v>#N/A</v>
      </c>
      <c r="S596" s="343" t="str">
        <f t="shared" si="27"/>
        <v/>
      </c>
      <c r="T596" s="169">
        <f>IF(J596='Do Not Use'!$L$15,1,0)</f>
        <v>0</v>
      </c>
      <c r="U596" s="169">
        <f>IF(K596='Do Not Use'!$M$14,1,0)</f>
        <v>0</v>
      </c>
      <c r="V596" s="169">
        <f t="shared" si="28"/>
        <v>0</v>
      </c>
      <c r="W596" s="169">
        <f>IF(K596='Do Not Use'!$M$10,1,0)</f>
        <v>0</v>
      </c>
      <c r="X596" s="169">
        <f>IF(K596='Do Not Use'!$M$11,1,0)</f>
        <v>0</v>
      </c>
      <c r="Y596" s="169">
        <f t="shared" si="29"/>
        <v>0</v>
      </c>
      <c r="Z596" s="169">
        <f>IF(K596='Do Not Use'!$M$5,1,0)</f>
        <v>0</v>
      </c>
    </row>
    <row r="597" spans="1:26" x14ac:dyDescent="0.25">
      <c r="A597" s="376"/>
      <c r="B597" s="377"/>
      <c r="C597" s="378"/>
      <c r="D597" s="434"/>
      <c r="E597" s="379"/>
      <c r="F597" s="377"/>
      <c r="G597" s="377"/>
      <c r="H597" s="377"/>
      <c r="I597" s="377"/>
      <c r="J597" s="377"/>
      <c r="K597" s="377"/>
      <c r="L597" s="377"/>
      <c r="M597" s="1" t="e">
        <f>INDEX('Child Enrollment'!$C$2:$C$173,MATCH('BIR Data Entry'!B598,'Child Enrollment'!$B$2:$B$173,0))</f>
        <v>#N/A</v>
      </c>
      <c r="N597" s="1" t="e">
        <f>INDEX('Child Enrollment'!$D$2:$D$173,MATCH('BIR Data Entry'!B597,'Child Enrollment'!$B$2:$B$173,0))</f>
        <v>#N/A</v>
      </c>
      <c r="O597" s="1" t="e">
        <f>INDEX('Child Enrollment'!$E$2:$E$173,MATCH('BIR Data Entry'!B597,'Child Enrollment'!$B$2:$B$173,0))</f>
        <v>#N/A</v>
      </c>
      <c r="P597" s="1" t="e">
        <f>INDEX('Child Enrollment'!$F$2:$F$173,MATCH('BIR Data Entry'!B597,'Child Enrollment'!$B$2:$B$173,0))</f>
        <v>#N/A</v>
      </c>
      <c r="Q597" s="1" t="e">
        <f>INDEX('Child Enrollment'!$G$2:$G$173,MATCH('BIR Data Entry'!B597,'Child Enrollment'!$B$2:$B$173,0))</f>
        <v>#N/A</v>
      </c>
      <c r="R597" s="1" t="e">
        <f>INDEX('Child Enrollment'!$H$2:$H$173,MATCH('BIR Data Entry'!B597,'Child Enrollment'!$B$2:$B$173,0))</f>
        <v>#N/A</v>
      </c>
      <c r="S597" s="343" t="str">
        <f t="shared" si="27"/>
        <v/>
      </c>
      <c r="T597" s="169">
        <f>IF(J597='Do Not Use'!$L$15,1,0)</f>
        <v>0</v>
      </c>
      <c r="U597" s="169">
        <f>IF(K597='Do Not Use'!$M$14,1,0)</f>
        <v>0</v>
      </c>
      <c r="V597" s="169">
        <f t="shared" si="28"/>
        <v>0</v>
      </c>
      <c r="W597" s="169">
        <f>IF(K597='Do Not Use'!$M$10,1,0)</f>
        <v>0</v>
      </c>
      <c r="X597" s="169">
        <f>IF(K597='Do Not Use'!$M$11,1,0)</f>
        <v>0</v>
      </c>
      <c r="Y597" s="169">
        <f t="shared" si="29"/>
        <v>0</v>
      </c>
      <c r="Z597" s="169">
        <f>IF(K597='Do Not Use'!$M$5,1,0)</f>
        <v>0</v>
      </c>
    </row>
    <row r="598" spans="1:26" x14ac:dyDescent="0.25">
      <c r="A598" s="376"/>
      <c r="B598" s="377"/>
      <c r="C598" s="378"/>
      <c r="D598" s="434"/>
      <c r="E598" s="379"/>
      <c r="F598" s="377"/>
      <c r="G598" s="377"/>
      <c r="H598" s="377"/>
      <c r="I598" s="377"/>
      <c r="J598" s="377"/>
      <c r="K598" s="377"/>
      <c r="L598" s="377"/>
      <c r="M598" s="1" t="e">
        <f>INDEX('Child Enrollment'!$C$2:$C$173,MATCH('BIR Data Entry'!B599,'Child Enrollment'!$B$2:$B$173,0))</f>
        <v>#N/A</v>
      </c>
      <c r="N598" s="1" t="e">
        <f>INDEX('Child Enrollment'!$D$2:$D$173,MATCH('BIR Data Entry'!B598,'Child Enrollment'!$B$2:$B$173,0))</f>
        <v>#N/A</v>
      </c>
      <c r="O598" s="1" t="e">
        <f>INDEX('Child Enrollment'!$E$2:$E$173,MATCH('BIR Data Entry'!B598,'Child Enrollment'!$B$2:$B$173,0))</f>
        <v>#N/A</v>
      </c>
      <c r="P598" s="1" t="e">
        <f>INDEX('Child Enrollment'!$F$2:$F$173,MATCH('BIR Data Entry'!B598,'Child Enrollment'!$B$2:$B$173,0))</f>
        <v>#N/A</v>
      </c>
      <c r="Q598" s="1" t="e">
        <f>INDEX('Child Enrollment'!$G$2:$G$173,MATCH('BIR Data Entry'!B598,'Child Enrollment'!$B$2:$B$173,0))</f>
        <v>#N/A</v>
      </c>
      <c r="R598" s="1" t="e">
        <f>INDEX('Child Enrollment'!$H$2:$H$173,MATCH('BIR Data Entry'!B598,'Child Enrollment'!$B$2:$B$173,0))</f>
        <v>#N/A</v>
      </c>
      <c r="S598" s="343" t="str">
        <f t="shared" si="27"/>
        <v/>
      </c>
      <c r="T598" s="169">
        <f>IF(J598='Do Not Use'!$L$15,1,0)</f>
        <v>0</v>
      </c>
      <c r="U598" s="169">
        <f>IF(K598='Do Not Use'!$M$14,1,0)</f>
        <v>0</v>
      </c>
      <c r="V598" s="169">
        <f t="shared" si="28"/>
        <v>0</v>
      </c>
      <c r="W598" s="169">
        <f>IF(K598='Do Not Use'!$M$10,1,0)</f>
        <v>0</v>
      </c>
      <c r="X598" s="169">
        <f>IF(K598='Do Not Use'!$M$11,1,0)</f>
        <v>0</v>
      </c>
      <c r="Y598" s="169">
        <f t="shared" si="29"/>
        <v>0</v>
      </c>
      <c r="Z598" s="169">
        <f>IF(K598='Do Not Use'!$M$5,1,0)</f>
        <v>0</v>
      </c>
    </row>
    <row r="599" spans="1:26" x14ac:dyDescent="0.25">
      <c r="A599" s="376"/>
      <c r="B599" s="377"/>
      <c r="C599" s="378"/>
      <c r="D599" s="434"/>
      <c r="E599" s="379"/>
      <c r="F599" s="377"/>
      <c r="G599" s="377"/>
      <c r="H599" s="377"/>
      <c r="I599" s="377"/>
      <c r="J599" s="377"/>
      <c r="K599" s="377"/>
      <c r="L599" s="377"/>
      <c r="M599" s="1" t="e">
        <f>INDEX('Child Enrollment'!$C$2:$C$173,MATCH('BIR Data Entry'!B600,'Child Enrollment'!$B$2:$B$173,0))</f>
        <v>#N/A</v>
      </c>
      <c r="N599" s="1" t="e">
        <f>INDEX('Child Enrollment'!$D$2:$D$173,MATCH('BIR Data Entry'!B599,'Child Enrollment'!$B$2:$B$173,0))</f>
        <v>#N/A</v>
      </c>
      <c r="O599" s="1" t="e">
        <f>INDEX('Child Enrollment'!$E$2:$E$173,MATCH('BIR Data Entry'!B599,'Child Enrollment'!$B$2:$B$173,0))</f>
        <v>#N/A</v>
      </c>
      <c r="P599" s="1" t="e">
        <f>INDEX('Child Enrollment'!$F$2:$F$173,MATCH('BIR Data Entry'!B599,'Child Enrollment'!$B$2:$B$173,0))</f>
        <v>#N/A</v>
      </c>
      <c r="Q599" s="1" t="e">
        <f>INDEX('Child Enrollment'!$G$2:$G$173,MATCH('BIR Data Entry'!B599,'Child Enrollment'!$B$2:$B$173,0))</f>
        <v>#N/A</v>
      </c>
      <c r="R599" s="1" t="e">
        <f>INDEX('Child Enrollment'!$H$2:$H$173,MATCH('BIR Data Entry'!B599,'Child Enrollment'!$B$2:$B$173,0))</f>
        <v>#N/A</v>
      </c>
      <c r="S599" s="343" t="str">
        <f t="shared" si="27"/>
        <v/>
      </c>
      <c r="T599" s="169">
        <f>IF(J599='Do Not Use'!$L$15,1,0)</f>
        <v>0</v>
      </c>
      <c r="U599" s="169">
        <f>IF(K599='Do Not Use'!$M$14,1,0)</f>
        <v>0</v>
      </c>
      <c r="V599" s="169">
        <f t="shared" si="28"/>
        <v>0</v>
      </c>
      <c r="W599" s="169">
        <f>IF(K599='Do Not Use'!$M$10,1,0)</f>
        <v>0</v>
      </c>
      <c r="X599" s="169">
        <f>IF(K599='Do Not Use'!$M$11,1,0)</f>
        <v>0</v>
      </c>
      <c r="Y599" s="169">
        <f t="shared" si="29"/>
        <v>0</v>
      </c>
      <c r="Z599" s="169">
        <f>IF(K599='Do Not Use'!$M$5,1,0)</f>
        <v>0</v>
      </c>
    </row>
    <row r="600" spans="1:26" x14ac:dyDescent="0.25">
      <c r="A600" s="376"/>
      <c r="B600" s="377"/>
      <c r="C600" s="378"/>
      <c r="D600" s="434"/>
      <c r="E600" s="379"/>
      <c r="F600" s="377"/>
      <c r="G600" s="377"/>
      <c r="H600" s="377"/>
      <c r="I600" s="377"/>
      <c r="J600" s="377"/>
      <c r="K600" s="377"/>
      <c r="L600" s="377"/>
      <c r="M600" s="1" t="e">
        <f>INDEX('Child Enrollment'!$C$2:$C$173,MATCH('BIR Data Entry'!B601,'Child Enrollment'!$B$2:$B$173,0))</f>
        <v>#N/A</v>
      </c>
      <c r="N600" s="1" t="e">
        <f>INDEX('Child Enrollment'!$D$2:$D$173,MATCH('BIR Data Entry'!B600,'Child Enrollment'!$B$2:$B$173,0))</f>
        <v>#N/A</v>
      </c>
      <c r="O600" s="1" t="e">
        <f>INDEX('Child Enrollment'!$E$2:$E$173,MATCH('BIR Data Entry'!B600,'Child Enrollment'!$B$2:$B$173,0))</f>
        <v>#N/A</v>
      </c>
      <c r="P600" s="1" t="e">
        <f>INDEX('Child Enrollment'!$F$2:$F$173,MATCH('BIR Data Entry'!B600,'Child Enrollment'!$B$2:$B$173,0))</f>
        <v>#N/A</v>
      </c>
      <c r="Q600" s="1" t="e">
        <f>INDEX('Child Enrollment'!$G$2:$G$173,MATCH('BIR Data Entry'!B600,'Child Enrollment'!$B$2:$B$173,0))</f>
        <v>#N/A</v>
      </c>
      <c r="R600" s="1" t="e">
        <f>INDEX('Child Enrollment'!$H$2:$H$173,MATCH('BIR Data Entry'!B600,'Child Enrollment'!$B$2:$B$173,0))</f>
        <v>#N/A</v>
      </c>
      <c r="S600" s="343" t="str">
        <f t="shared" si="27"/>
        <v/>
      </c>
      <c r="T600" s="169">
        <f>IF(J600='Do Not Use'!$L$15,1,0)</f>
        <v>0</v>
      </c>
      <c r="U600" s="169">
        <f>IF(K600='Do Not Use'!$M$14,1,0)</f>
        <v>0</v>
      </c>
      <c r="V600" s="169">
        <f t="shared" si="28"/>
        <v>0</v>
      </c>
      <c r="W600" s="169">
        <f>IF(K600='Do Not Use'!$M$10,1,0)</f>
        <v>0</v>
      </c>
      <c r="X600" s="169">
        <f>IF(K600='Do Not Use'!$M$11,1,0)</f>
        <v>0</v>
      </c>
      <c r="Y600" s="169">
        <f t="shared" si="29"/>
        <v>0</v>
      </c>
      <c r="Z600" s="169">
        <f>IF(K600='Do Not Use'!$M$5,1,0)</f>
        <v>0</v>
      </c>
    </row>
    <row r="601" spans="1:26" x14ac:dyDescent="0.25">
      <c r="A601" s="376"/>
      <c r="B601" s="377"/>
      <c r="C601" s="378"/>
      <c r="D601" s="434"/>
      <c r="E601" s="379"/>
      <c r="F601" s="377"/>
      <c r="G601" s="377"/>
      <c r="H601" s="377"/>
      <c r="I601" s="377"/>
      <c r="J601" s="377"/>
      <c r="K601" s="377"/>
      <c r="L601" s="377"/>
      <c r="M601" s="1" t="e">
        <f>INDEX('Child Enrollment'!$C$2:$C$173,MATCH('BIR Data Entry'!B602,'Child Enrollment'!$B$2:$B$173,0))</f>
        <v>#N/A</v>
      </c>
      <c r="N601" s="1" t="e">
        <f>INDEX('Child Enrollment'!$D$2:$D$173,MATCH('BIR Data Entry'!B601,'Child Enrollment'!$B$2:$B$173,0))</f>
        <v>#N/A</v>
      </c>
      <c r="O601" s="1" t="e">
        <f>INDEX('Child Enrollment'!$E$2:$E$173,MATCH('BIR Data Entry'!B601,'Child Enrollment'!$B$2:$B$173,0))</f>
        <v>#N/A</v>
      </c>
      <c r="P601" s="1" t="e">
        <f>INDEX('Child Enrollment'!$F$2:$F$173,MATCH('BIR Data Entry'!B601,'Child Enrollment'!$B$2:$B$173,0))</f>
        <v>#N/A</v>
      </c>
      <c r="Q601" s="1" t="e">
        <f>INDEX('Child Enrollment'!$G$2:$G$173,MATCH('BIR Data Entry'!B601,'Child Enrollment'!$B$2:$B$173,0))</f>
        <v>#N/A</v>
      </c>
      <c r="R601" s="1" t="e">
        <f>INDEX('Child Enrollment'!$H$2:$H$173,MATCH('BIR Data Entry'!B601,'Child Enrollment'!$B$2:$B$173,0))</f>
        <v>#N/A</v>
      </c>
      <c r="S601" s="343" t="str">
        <f t="shared" si="27"/>
        <v/>
      </c>
      <c r="T601" s="169">
        <f>IF(J601='Do Not Use'!$L$15,1,0)</f>
        <v>0</v>
      </c>
      <c r="U601" s="169">
        <f>IF(K601='Do Not Use'!$M$14,1,0)</f>
        <v>0</v>
      </c>
      <c r="V601" s="169">
        <f t="shared" si="28"/>
        <v>0</v>
      </c>
      <c r="W601" s="169">
        <f>IF(K601='Do Not Use'!$M$10,1,0)</f>
        <v>0</v>
      </c>
      <c r="X601" s="169">
        <f>IF(K601='Do Not Use'!$M$11,1,0)</f>
        <v>0</v>
      </c>
      <c r="Y601" s="169">
        <f t="shared" si="29"/>
        <v>0</v>
      </c>
      <c r="Z601" s="169">
        <f>IF(K601='Do Not Use'!$M$5,1,0)</f>
        <v>0</v>
      </c>
    </row>
    <row r="602" spans="1:26" x14ac:dyDescent="0.25">
      <c r="A602" s="376"/>
      <c r="B602" s="377"/>
      <c r="C602" s="378"/>
      <c r="D602" s="434"/>
      <c r="E602" s="379"/>
      <c r="F602" s="377"/>
      <c r="G602" s="377"/>
      <c r="H602" s="377"/>
      <c r="I602" s="377"/>
      <c r="J602" s="377"/>
      <c r="K602" s="377"/>
      <c r="L602" s="377"/>
      <c r="M602" s="1" t="e">
        <f>INDEX('Child Enrollment'!$C$2:$C$173,MATCH('BIR Data Entry'!B603,'Child Enrollment'!$B$2:$B$173,0))</f>
        <v>#N/A</v>
      </c>
      <c r="N602" s="1" t="e">
        <f>INDEX('Child Enrollment'!$D$2:$D$173,MATCH('BIR Data Entry'!B602,'Child Enrollment'!$B$2:$B$173,0))</f>
        <v>#N/A</v>
      </c>
      <c r="O602" s="1" t="e">
        <f>INDEX('Child Enrollment'!$E$2:$E$173,MATCH('BIR Data Entry'!B602,'Child Enrollment'!$B$2:$B$173,0))</f>
        <v>#N/A</v>
      </c>
      <c r="P602" s="1" t="e">
        <f>INDEX('Child Enrollment'!$F$2:$F$173,MATCH('BIR Data Entry'!B602,'Child Enrollment'!$B$2:$B$173,0))</f>
        <v>#N/A</v>
      </c>
      <c r="Q602" s="1" t="e">
        <f>INDEX('Child Enrollment'!$G$2:$G$173,MATCH('BIR Data Entry'!B602,'Child Enrollment'!$B$2:$B$173,0))</f>
        <v>#N/A</v>
      </c>
      <c r="R602" s="1" t="e">
        <f>INDEX('Child Enrollment'!$H$2:$H$173,MATCH('BIR Data Entry'!B602,'Child Enrollment'!$B$2:$B$173,0))</f>
        <v>#N/A</v>
      </c>
      <c r="S602" s="343" t="str">
        <f t="shared" si="27"/>
        <v/>
      </c>
      <c r="T602" s="169">
        <f>IF(J602='Do Not Use'!$L$15,1,0)</f>
        <v>0</v>
      </c>
      <c r="U602" s="169">
        <f>IF(K602='Do Not Use'!$M$14,1,0)</f>
        <v>0</v>
      </c>
      <c r="V602" s="169">
        <f t="shared" si="28"/>
        <v>0</v>
      </c>
      <c r="W602" s="169">
        <f>IF(K602='Do Not Use'!$M$10,1,0)</f>
        <v>0</v>
      </c>
      <c r="X602" s="169">
        <f>IF(K602='Do Not Use'!$M$11,1,0)</f>
        <v>0</v>
      </c>
      <c r="Y602" s="169">
        <f t="shared" si="29"/>
        <v>0</v>
      </c>
      <c r="Z602" s="169">
        <f>IF(K602='Do Not Use'!$M$5,1,0)</f>
        <v>0</v>
      </c>
    </row>
    <row r="603" spans="1:26" x14ac:dyDescent="0.25">
      <c r="A603" s="376"/>
      <c r="B603" s="377"/>
      <c r="C603" s="378"/>
      <c r="D603" s="434"/>
      <c r="E603" s="379"/>
      <c r="F603" s="377"/>
      <c r="G603" s="377"/>
      <c r="H603" s="377"/>
      <c r="I603" s="377"/>
      <c r="J603" s="377"/>
      <c r="K603" s="377"/>
      <c r="L603" s="377"/>
      <c r="M603" s="1" t="e">
        <f>INDEX('Child Enrollment'!$C$2:$C$173,MATCH('BIR Data Entry'!B604,'Child Enrollment'!$B$2:$B$173,0))</f>
        <v>#N/A</v>
      </c>
      <c r="N603" s="1" t="e">
        <f>INDEX('Child Enrollment'!$D$2:$D$173,MATCH('BIR Data Entry'!B603,'Child Enrollment'!$B$2:$B$173,0))</f>
        <v>#N/A</v>
      </c>
      <c r="O603" s="1" t="e">
        <f>INDEX('Child Enrollment'!$E$2:$E$173,MATCH('BIR Data Entry'!B603,'Child Enrollment'!$B$2:$B$173,0))</f>
        <v>#N/A</v>
      </c>
      <c r="P603" s="1" t="e">
        <f>INDEX('Child Enrollment'!$F$2:$F$173,MATCH('BIR Data Entry'!B603,'Child Enrollment'!$B$2:$B$173,0))</f>
        <v>#N/A</v>
      </c>
      <c r="Q603" s="1" t="e">
        <f>INDEX('Child Enrollment'!$G$2:$G$173,MATCH('BIR Data Entry'!B603,'Child Enrollment'!$B$2:$B$173,0))</f>
        <v>#N/A</v>
      </c>
      <c r="R603" s="1" t="e">
        <f>INDEX('Child Enrollment'!$H$2:$H$173,MATCH('BIR Data Entry'!B603,'Child Enrollment'!$B$2:$B$173,0))</f>
        <v>#N/A</v>
      </c>
      <c r="S603" s="343" t="str">
        <f t="shared" si="27"/>
        <v/>
      </c>
      <c r="T603" s="169">
        <f>IF(J603='Do Not Use'!$L$15,1,0)</f>
        <v>0</v>
      </c>
      <c r="U603" s="169">
        <f>IF(K603='Do Not Use'!$M$14,1,0)</f>
        <v>0</v>
      </c>
      <c r="V603" s="169">
        <f t="shared" si="28"/>
        <v>0</v>
      </c>
      <c r="W603" s="169">
        <f>IF(K603='Do Not Use'!$M$10,1,0)</f>
        <v>0</v>
      </c>
      <c r="X603" s="169">
        <f>IF(K603='Do Not Use'!$M$11,1,0)</f>
        <v>0</v>
      </c>
      <c r="Y603" s="169">
        <f t="shared" si="29"/>
        <v>0</v>
      </c>
      <c r="Z603" s="169">
        <f>IF(K603='Do Not Use'!$M$5,1,0)</f>
        <v>0</v>
      </c>
    </row>
    <row r="604" spans="1:26" x14ac:dyDescent="0.25">
      <c r="A604" s="376"/>
      <c r="B604" s="377"/>
      <c r="C604" s="378"/>
      <c r="D604" s="434"/>
      <c r="E604" s="379"/>
      <c r="F604" s="377"/>
      <c r="G604" s="377"/>
      <c r="H604" s="377"/>
      <c r="I604" s="377"/>
      <c r="J604" s="377"/>
      <c r="K604" s="377"/>
      <c r="L604" s="377"/>
      <c r="M604" s="1" t="e">
        <f>INDEX('Child Enrollment'!$C$2:$C$173,MATCH('BIR Data Entry'!B605,'Child Enrollment'!$B$2:$B$173,0))</f>
        <v>#N/A</v>
      </c>
      <c r="N604" s="1" t="e">
        <f>INDEX('Child Enrollment'!$D$2:$D$173,MATCH('BIR Data Entry'!B604,'Child Enrollment'!$B$2:$B$173,0))</f>
        <v>#N/A</v>
      </c>
      <c r="O604" s="1" t="e">
        <f>INDEX('Child Enrollment'!$E$2:$E$173,MATCH('BIR Data Entry'!B604,'Child Enrollment'!$B$2:$B$173,0))</f>
        <v>#N/A</v>
      </c>
      <c r="P604" s="1" t="e">
        <f>INDEX('Child Enrollment'!$F$2:$F$173,MATCH('BIR Data Entry'!B604,'Child Enrollment'!$B$2:$B$173,0))</f>
        <v>#N/A</v>
      </c>
      <c r="Q604" s="1" t="e">
        <f>INDEX('Child Enrollment'!$G$2:$G$173,MATCH('BIR Data Entry'!B604,'Child Enrollment'!$B$2:$B$173,0))</f>
        <v>#N/A</v>
      </c>
      <c r="R604" s="1" t="e">
        <f>INDEX('Child Enrollment'!$H$2:$H$173,MATCH('BIR Data Entry'!B604,'Child Enrollment'!$B$2:$B$173,0))</f>
        <v>#N/A</v>
      </c>
      <c r="S604" s="343" t="str">
        <f t="shared" si="27"/>
        <v/>
      </c>
      <c r="T604" s="169">
        <f>IF(J604='Do Not Use'!$L$15,1,0)</f>
        <v>0</v>
      </c>
      <c r="U604" s="169">
        <f>IF(K604='Do Not Use'!$M$14,1,0)</f>
        <v>0</v>
      </c>
      <c r="V604" s="169">
        <f t="shared" si="28"/>
        <v>0</v>
      </c>
      <c r="W604" s="169">
        <f>IF(K604='Do Not Use'!$M$10,1,0)</f>
        <v>0</v>
      </c>
      <c r="X604" s="169">
        <f>IF(K604='Do Not Use'!$M$11,1,0)</f>
        <v>0</v>
      </c>
      <c r="Y604" s="169">
        <f t="shared" si="29"/>
        <v>0</v>
      </c>
      <c r="Z604" s="169">
        <f>IF(K604='Do Not Use'!$M$5,1,0)</f>
        <v>0</v>
      </c>
    </row>
    <row r="605" spans="1:26" x14ac:dyDescent="0.25">
      <c r="A605" s="376"/>
      <c r="B605" s="377"/>
      <c r="C605" s="378"/>
      <c r="D605" s="434"/>
      <c r="E605" s="379"/>
      <c r="F605" s="377"/>
      <c r="G605" s="377"/>
      <c r="H605" s="377"/>
      <c r="I605" s="377"/>
      <c r="J605" s="377"/>
      <c r="K605" s="377"/>
      <c r="L605" s="377"/>
      <c r="M605" s="1" t="e">
        <f>INDEX('Child Enrollment'!$C$2:$C$173,MATCH('BIR Data Entry'!B606,'Child Enrollment'!$B$2:$B$173,0))</f>
        <v>#N/A</v>
      </c>
      <c r="N605" s="1" t="e">
        <f>INDEX('Child Enrollment'!$D$2:$D$173,MATCH('BIR Data Entry'!B605,'Child Enrollment'!$B$2:$B$173,0))</f>
        <v>#N/A</v>
      </c>
      <c r="O605" s="1" t="e">
        <f>INDEX('Child Enrollment'!$E$2:$E$173,MATCH('BIR Data Entry'!B605,'Child Enrollment'!$B$2:$B$173,0))</f>
        <v>#N/A</v>
      </c>
      <c r="P605" s="1" t="e">
        <f>INDEX('Child Enrollment'!$F$2:$F$173,MATCH('BIR Data Entry'!B605,'Child Enrollment'!$B$2:$B$173,0))</f>
        <v>#N/A</v>
      </c>
      <c r="Q605" s="1" t="e">
        <f>INDEX('Child Enrollment'!$G$2:$G$173,MATCH('BIR Data Entry'!B605,'Child Enrollment'!$B$2:$B$173,0))</f>
        <v>#N/A</v>
      </c>
      <c r="R605" s="1" t="e">
        <f>INDEX('Child Enrollment'!$H$2:$H$173,MATCH('BIR Data Entry'!B605,'Child Enrollment'!$B$2:$B$173,0))</f>
        <v>#N/A</v>
      </c>
      <c r="S605" s="343" t="str">
        <f t="shared" si="27"/>
        <v/>
      </c>
      <c r="T605" s="169">
        <f>IF(J605='Do Not Use'!$L$15,1,0)</f>
        <v>0</v>
      </c>
      <c r="U605" s="169">
        <f>IF(K605='Do Not Use'!$M$14,1,0)</f>
        <v>0</v>
      </c>
      <c r="V605" s="169">
        <f t="shared" si="28"/>
        <v>0</v>
      </c>
      <c r="W605" s="169">
        <f>IF(K605='Do Not Use'!$M$10,1,0)</f>
        <v>0</v>
      </c>
      <c r="X605" s="169">
        <f>IF(K605='Do Not Use'!$M$11,1,0)</f>
        <v>0</v>
      </c>
      <c r="Y605" s="169">
        <f t="shared" si="29"/>
        <v>0</v>
      </c>
      <c r="Z605" s="169">
        <f>IF(K605='Do Not Use'!$M$5,1,0)</f>
        <v>0</v>
      </c>
    </row>
    <row r="606" spans="1:26" x14ac:dyDescent="0.25">
      <c r="A606" s="376"/>
      <c r="B606" s="377"/>
      <c r="C606" s="378"/>
      <c r="D606" s="434"/>
      <c r="E606" s="379"/>
      <c r="F606" s="377"/>
      <c r="G606" s="377"/>
      <c r="H606" s="377"/>
      <c r="I606" s="377"/>
      <c r="J606" s="377"/>
      <c r="K606" s="377"/>
      <c r="L606" s="377"/>
      <c r="M606" s="1" t="e">
        <f>INDEX('Child Enrollment'!$C$2:$C$173,MATCH('BIR Data Entry'!B607,'Child Enrollment'!$B$2:$B$173,0))</f>
        <v>#N/A</v>
      </c>
      <c r="N606" s="1" t="e">
        <f>INDEX('Child Enrollment'!$D$2:$D$173,MATCH('BIR Data Entry'!B606,'Child Enrollment'!$B$2:$B$173,0))</f>
        <v>#N/A</v>
      </c>
      <c r="O606" s="1" t="e">
        <f>INDEX('Child Enrollment'!$E$2:$E$173,MATCH('BIR Data Entry'!B606,'Child Enrollment'!$B$2:$B$173,0))</f>
        <v>#N/A</v>
      </c>
      <c r="P606" s="1" t="e">
        <f>INDEX('Child Enrollment'!$F$2:$F$173,MATCH('BIR Data Entry'!B606,'Child Enrollment'!$B$2:$B$173,0))</f>
        <v>#N/A</v>
      </c>
      <c r="Q606" s="1" t="e">
        <f>INDEX('Child Enrollment'!$G$2:$G$173,MATCH('BIR Data Entry'!B606,'Child Enrollment'!$B$2:$B$173,0))</f>
        <v>#N/A</v>
      </c>
      <c r="R606" s="1" t="e">
        <f>INDEX('Child Enrollment'!$H$2:$H$173,MATCH('BIR Data Entry'!B606,'Child Enrollment'!$B$2:$B$173,0))</f>
        <v>#N/A</v>
      </c>
      <c r="S606" s="343" t="str">
        <f t="shared" si="27"/>
        <v/>
      </c>
      <c r="T606" s="169">
        <f>IF(J606='Do Not Use'!$L$15,1,0)</f>
        <v>0</v>
      </c>
      <c r="U606" s="169">
        <f>IF(K606='Do Not Use'!$M$14,1,0)</f>
        <v>0</v>
      </c>
      <c r="V606" s="169">
        <f t="shared" si="28"/>
        <v>0</v>
      </c>
      <c r="W606" s="169">
        <f>IF(K606='Do Not Use'!$M$10,1,0)</f>
        <v>0</v>
      </c>
      <c r="X606" s="169">
        <f>IF(K606='Do Not Use'!$M$11,1,0)</f>
        <v>0</v>
      </c>
      <c r="Y606" s="169">
        <f t="shared" si="29"/>
        <v>0</v>
      </c>
      <c r="Z606" s="169">
        <f>IF(K606='Do Not Use'!$M$5,1,0)</f>
        <v>0</v>
      </c>
    </row>
    <row r="607" spans="1:26" x14ac:dyDescent="0.25">
      <c r="A607" s="376"/>
      <c r="B607" s="377"/>
      <c r="C607" s="378"/>
      <c r="D607" s="434"/>
      <c r="E607" s="379"/>
      <c r="F607" s="377"/>
      <c r="G607" s="377"/>
      <c r="H607" s="377"/>
      <c r="I607" s="377"/>
      <c r="J607" s="377"/>
      <c r="K607" s="377"/>
      <c r="L607" s="377"/>
      <c r="M607" s="1" t="e">
        <f>INDEX('Child Enrollment'!$C$2:$C$173,MATCH('BIR Data Entry'!B608,'Child Enrollment'!$B$2:$B$173,0))</f>
        <v>#N/A</v>
      </c>
      <c r="N607" s="1" t="e">
        <f>INDEX('Child Enrollment'!$D$2:$D$173,MATCH('BIR Data Entry'!B607,'Child Enrollment'!$B$2:$B$173,0))</f>
        <v>#N/A</v>
      </c>
      <c r="O607" s="1" t="e">
        <f>INDEX('Child Enrollment'!$E$2:$E$173,MATCH('BIR Data Entry'!B607,'Child Enrollment'!$B$2:$B$173,0))</f>
        <v>#N/A</v>
      </c>
      <c r="P607" s="1" t="e">
        <f>INDEX('Child Enrollment'!$F$2:$F$173,MATCH('BIR Data Entry'!B607,'Child Enrollment'!$B$2:$B$173,0))</f>
        <v>#N/A</v>
      </c>
      <c r="Q607" s="1" t="e">
        <f>INDEX('Child Enrollment'!$G$2:$G$173,MATCH('BIR Data Entry'!B607,'Child Enrollment'!$B$2:$B$173,0))</f>
        <v>#N/A</v>
      </c>
      <c r="R607" s="1" t="e">
        <f>INDEX('Child Enrollment'!$H$2:$H$173,MATCH('BIR Data Entry'!B607,'Child Enrollment'!$B$2:$B$173,0))</f>
        <v>#N/A</v>
      </c>
      <c r="S607" s="343" t="str">
        <f t="shared" si="27"/>
        <v/>
      </c>
      <c r="T607" s="169">
        <f>IF(J607='Do Not Use'!$L$15,1,0)</f>
        <v>0</v>
      </c>
      <c r="U607" s="169">
        <f>IF(K607='Do Not Use'!$M$14,1,0)</f>
        <v>0</v>
      </c>
      <c r="V607" s="169">
        <f t="shared" si="28"/>
        <v>0</v>
      </c>
      <c r="W607" s="169">
        <f>IF(K607='Do Not Use'!$M$10,1,0)</f>
        <v>0</v>
      </c>
      <c r="X607" s="169">
        <f>IF(K607='Do Not Use'!$M$11,1,0)</f>
        <v>0</v>
      </c>
      <c r="Y607" s="169">
        <f t="shared" si="29"/>
        <v>0</v>
      </c>
      <c r="Z607" s="169">
        <f>IF(K607='Do Not Use'!$M$5,1,0)</f>
        <v>0</v>
      </c>
    </row>
    <row r="608" spans="1:26" x14ac:dyDescent="0.25">
      <c r="A608" s="376"/>
      <c r="B608" s="377"/>
      <c r="C608" s="378"/>
      <c r="D608" s="434"/>
      <c r="E608" s="379"/>
      <c r="F608" s="377"/>
      <c r="G608" s="377"/>
      <c r="H608" s="377"/>
      <c r="I608" s="377"/>
      <c r="J608" s="377"/>
      <c r="K608" s="377"/>
      <c r="L608" s="377"/>
      <c r="M608" s="1" t="e">
        <f>INDEX('Child Enrollment'!$C$2:$C$173,MATCH('BIR Data Entry'!B609,'Child Enrollment'!$B$2:$B$173,0))</f>
        <v>#N/A</v>
      </c>
      <c r="N608" s="1" t="e">
        <f>INDEX('Child Enrollment'!$D$2:$D$173,MATCH('BIR Data Entry'!B608,'Child Enrollment'!$B$2:$B$173,0))</f>
        <v>#N/A</v>
      </c>
      <c r="O608" s="1" t="e">
        <f>INDEX('Child Enrollment'!$E$2:$E$173,MATCH('BIR Data Entry'!B608,'Child Enrollment'!$B$2:$B$173,0))</f>
        <v>#N/A</v>
      </c>
      <c r="P608" s="1" t="e">
        <f>INDEX('Child Enrollment'!$F$2:$F$173,MATCH('BIR Data Entry'!B608,'Child Enrollment'!$B$2:$B$173,0))</f>
        <v>#N/A</v>
      </c>
      <c r="Q608" s="1" t="e">
        <f>INDEX('Child Enrollment'!$G$2:$G$173,MATCH('BIR Data Entry'!B608,'Child Enrollment'!$B$2:$B$173,0))</f>
        <v>#N/A</v>
      </c>
      <c r="R608" s="1" t="e">
        <f>INDEX('Child Enrollment'!$H$2:$H$173,MATCH('BIR Data Entry'!B608,'Child Enrollment'!$B$2:$B$173,0))</f>
        <v>#N/A</v>
      </c>
      <c r="S608" s="343" t="str">
        <f t="shared" si="27"/>
        <v/>
      </c>
      <c r="T608" s="169">
        <f>IF(J608='Do Not Use'!$L$15,1,0)</f>
        <v>0</v>
      </c>
      <c r="U608" s="169">
        <f>IF(K608='Do Not Use'!$M$14,1,0)</f>
        <v>0</v>
      </c>
      <c r="V608" s="169">
        <f t="shared" si="28"/>
        <v>0</v>
      </c>
      <c r="W608" s="169">
        <f>IF(K608='Do Not Use'!$M$10,1,0)</f>
        <v>0</v>
      </c>
      <c r="X608" s="169">
        <f>IF(K608='Do Not Use'!$M$11,1,0)</f>
        <v>0</v>
      </c>
      <c r="Y608" s="169">
        <f t="shared" si="29"/>
        <v>0</v>
      </c>
      <c r="Z608" s="169">
        <f>IF(K608='Do Not Use'!$M$5,1,0)</f>
        <v>0</v>
      </c>
    </row>
    <row r="609" spans="1:26" x14ac:dyDescent="0.25">
      <c r="A609" s="376"/>
      <c r="B609" s="377"/>
      <c r="C609" s="378"/>
      <c r="D609" s="434"/>
      <c r="E609" s="379"/>
      <c r="F609" s="377"/>
      <c r="G609" s="377"/>
      <c r="H609" s="377"/>
      <c r="I609" s="377"/>
      <c r="J609" s="377"/>
      <c r="K609" s="377"/>
      <c r="L609" s="377"/>
      <c r="M609" s="1" t="e">
        <f>INDEX('Child Enrollment'!$C$2:$C$173,MATCH('BIR Data Entry'!B610,'Child Enrollment'!$B$2:$B$173,0))</f>
        <v>#N/A</v>
      </c>
      <c r="N609" s="1" t="e">
        <f>INDEX('Child Enrollment'!$D$2:$D$173,MATCH('BIR Data Entry'!B609,'Child Enrollment'!$B$2:$B$173,0))</f>
        <v>#N/A</v>
      </c>
      <c r="O609" s="1" t="e">
        <f>INDEX('Child Enrollment'!$E$2:$E$173,MATCH('BIR Data Entry'!B609,'Child Enrollment'!$B$2:$B$173,0))</f>
        <v>#N/A</v>
      </c>
      <c r="P609" s="1" t="e">
        <f>INDEX('Child Enrollment'!$F$2:$F$173,MATCH('BIR Data Entry'!B609,'Child Enrollment'!$B$2:$B$173,0))</f>
        <v>#N/A</v>
      </c>
      <c r="Q609" s="1" t="e">
        <f>INDEX('Child Enrollment'!$G$2:$G$173,MATCH('BIR Data Entry'!B609,'Child Enrollment'!$B$2:$B$173,0))</f>
        <v>#N/A</v>
      </c>
      <c r="R609" s="1" t="e">
        <f>INDEX('Child Enrollment'!$H$2:$H$173,MATCH('BIR Data Entry'!B609,'Child Enrollment'!$B$2:$B$173,0))</f>
        <v>#N/A</v>
      </c>
      <c r="S609" s="343" t="str">
        <f t="shared" si="27"/>
        <v/>
      </c>
      <c r="T609" s="169">
        <f>IF(J609='Do Not Use'!$L$15,1,0)</f>
        <v>0</v>
      </c>
      <c r="U609" s="169">
        <f>IF(K609='Do Not Use'!$M$14,1,0)</f>
        <v>0</v>
      </c>
      <c r="V609" s="169">
        <f t="shared" si="28"/>
        <v>0</v>
      </c>
      <c r="W609" s="169">
        <f>IF(K609='Do Not Use'!$M$10,1,0)</f>
        <v>0</v>
      </c>
      <c r="X609" s="169">
        <f>IF(K609='Do Not Use'!$M$11,1,0)</f>
        <v>0</v>
      </c>
      <c r="Y609" s="169">
        <f t="shared" si="29"/>
        <v>0</v>
      </c>
      <c r="Z609" s="169">
        <f>IF(K609='Do Not Use'!$M$5,1,0)</f>
        <v>0</v>
      </c>
    </row>
    <row r="610" spans="1:26" x14ac:dyDescent="0.25">
      <c r="A610" s="376"/>
      <c r="B610" s="377"/>
      <c r="C610" s="378"/>
      <c r="D610" s="434"/>
      <c r="E610" s="379"/>
      <c r="F610" s="377"/>
      <c r="G610" s="377"/>
      <c r="H610" s="377"/>
      <c r="I610" s="377"/>
      <c r="J610" s="377"/>
      <c r="K610" s="377"/>
      <c r="L610" s="377"/>
      <c r="M610" s="1" t="e">
        <f>INDEX('Child Enrollment'!$C$2:$C$173,MATCH('BIR Data Entry'!B611,'Child Enrollment'!$B$2:$B$173,0))</f>
        <v>#N/A</v>
      </c>
      <c r="N610" s="1" t="e">
        <f>INDEX('Child Enrollment'!$D$2:$D$173,MATCH('BIR Data Entry'!B610,'Child Enrollment'!$B$2:$B$173,0))</f>
        <v>#N/A</v>
      </c>
      <c r="O610" s="1" t="e">
        <f>INDEX('Child Enrollment'!$E$2:$E$173,MATCH('BIR Data Entry'!B610,'Child Enrollment'!$B$2:$B$173,0))</f>
        <v>#N/A</v>
      </c>
      <c r="P610" s="1" t="e">
        <f>INDEX('Child Enrollment'!$F$2:$F$173,MATCH('BIR Data Entry'!B610,'Child Enrollment'!$B$2:$B$173,0))</f>
        <v>#N/A</v>
      </c>
      <c r="Q610" s="1" t="e">
        <f>INDEX('Child Enrollment'!$G$2:$G$173,MATCH('BIR Data Entry'!B610,'Child Enrollment'!$B$2:$B$173,0))</f>
        <v>#N/A</v>
      </c>
      <c r="R610" s="1" t="e">
        <f>INDEX('Child Enrollment'!$H$2:$H$173,MATCH('BIR Data Entry'!B610,'Child Enrollment'!$B$2:$B$173,0))</f>
        <v>#N/A</v>
      </c>
      <c r="S610" s="343" t="str">
        <f t="shared" si="27"/>
        <v/>
      </c>
      <c r="T610" s="169">
        <f>IF(J610='Do Not Use'!$L$15,1,0)</f>
        <v>0</v>
      </c>
      <c r="U610" s="169">
        <f>IF(K610='Do Not Use'!$M$14,1,0)</f>
        <v>0</v>
      </c>
      <c r="V610" s="169">
        <f t="shared" si="28"/>
        <v>0</v>
      </c>
      <c r="W610" s="169">
        <f>IF(K610='Do Not Use'!$M$10,1,0)</f>
        <v>0</v>
      </c>
      <c r="X610" s="169">
        <f>IF(K610='Do Not Use'!$M$11,1,0)</f>
        <v>0</v>
      </c>
      <c r="Y610" s="169">
        <f t="shared" si="29"/>
        <v>0</v>
      </c>
      <c r="Z610" s="169">
        <f>IF(K610='Do Not Use'!$M$5,1,0)</f>
        <v>0</v>
      </c>
    </row>
    <row r="611" spans="1:26" x14ac:dyDescent="0.25">
      <c r="A611" s="376"/>
      <c r="B611" s="377"/>
      <c r="C611" s="378"/>
      <c r="D611" s="434"/>
      <c r="E611" s="379"/>
      <c r="F611" s="377"/>
      <c r="G611" s="377"/>
      <c r="H611" s="377"/>
      <c r="I611" s="377"/>
      <c r="J611" s="377"/>
      <c r="K611" s="377"/>
      <c r="L611" s="377"/>
      <c r="M611" s="1" t="e">
        <f>INDEX('Child Enrollment'!$C$2:$C$173,MATCH('BIR Data Entry'!B612,'Child Enrollment'!$B$2:$B$173,0))</f>
        <v>#N/A</v>
      </c>
      <c r="N611" s="1" t="e">
        <f>INDEX('Child Enrollment'!$D$2:$D$173,MATCH('BIR Data Entry'!B611,'Child Enrollment'!$B$2:$B$173,0))</f>
        <v>#N/A</v>
      </c>
      <c r="O611" s="1" t="e">
        <f>INDEX('Child Enrollment'!$E$2:$E$173,MATCH('BIR Data Entry'!B611,'Child Enrollment'!$B$2:$B$173,0))</f>
        <v>#N/A</v>
      </c>
      <c r="P611" s="1" t="e">
        <f>INDEX('Child Enrollment'!$F$2:$F$173,MATCH('BIR Data Entry'!B611,'Child Enrollment'!$B$2:$B$173,0))</f>
        <v>#N/A</v>
      </c>
      <c r="Q611" s="1" t="e">
        <f>INDEX('Child Enrollment'!$G$2:$G$173,MATCH('BIR Data Entry'!B611,'Child Enrollment'!$B$2:$B$173,0))</f>
        <v>#N/A</v>
      </c>
      <c r="R611" s="1" t="e">
        <f>INDEX('Child Enrollment'!$H$2:$H$173,MATCH('BIR Data Entry'!B611,'Child Enrollment'!$B$2:$B$173,0))</f>
        <v>#N/A</v>
      </c>
      <c r="S611" s="343" t="str">
        <f t="shared" si="27"/>
        <v/>
      </c>
      <c r="T611" s="169">
        <f>IF(J611='Do Not Use'!$L$15,1,0)</f>
        <v>0</v>
      </c>
      <c r="U611" s="169">
        <f>IF(K611='Do Not Use'!$M$14,1,0)</f>
        <v>0</v>
      </c>
      <c r="V611" s="169">
        <f t="shared" si="28"/>
        <v>0</v>
      </c>
      <c r="W611" s="169">
        <f>IF(K611='Do Not Use'!$M$10,1,0)</f>
        <v>0</v>
      </c>
      <c r="X611" s="169">
        <f>IF(K611='Do Not Use'!$M$11,1,0)</f>
        <v>0</v>
      </c>
      <c r="Y611" s="169">
        <f t="shared" si="29"/>
        <v>0</v>
      </c>
      <c r="Z611" s="169">
        <f>IF(K611='Do Not Use'!$M$5,1,0)</f>
        <v>0</v>
      </c>
    </row>
    <row r="612" spans="1:26" x14ac:dyDescent="0.25">
      <c r="A612" s="376"/>
      <c r="B612" s="377"/>
      <c r="C612" s="378"/>
      <c r="D612" s="434"/>
      <c r="E612" s="379"/>
      <c r="F612" s="377"/>
      <c r="G612" s="377"/>
      <c r="H612" s="377"/>
      <c r="I612" s="377"/>
      <c r="J612" s="377"/>
      <c r="K612" s="377"/>
      <c r="L612" s="377"/>
      <c r="M612" s="1" t="e">
        <f>INDEX('Child Enrollment'!$C$2:$C$173,MATCH('BIR Data Entry'!B613,'Child Enrollment'!$B$2:$B$173,0))</f>
        <v>#N/A</v>
      </c>
      <c r="N612" s="1" t="e">
        <f>INDEX('Child Enrollment'!$D$2:$D$173,MATCH('BIR Data Entry'!B612,'Child Enrollment'!$B$2:$B$173,0))</f>
        <v>#N/A</v>
      </c>
      <c r="O612" s="1" t="e">
        <f>INDEX('Child Enrollment'!$E$2:$E$173,MATCH('BIR Data Entry'!B612,'Child Enrollment'!$B$2:$B$173,0))</f>
        <v>#N/A</v>
      </c>
      <c r="P612" s="1" t="e">
        <f>INDEX('Child Enrollment'!$F$2:$F$173,MATCH('BIR Data Entry'!B612,'Child Enrollment'!$B$2:$B$173,0))</f>
        <v>#N/A</v>
      </c>
      <c r="Q612" s="1" t="e">
        <f>INDEX('Child Enrollment'!$G$2:$G$173,MATCH('BIR Data Entry'!B612,'Child Enrollment'!$B$2:$B$173,0))</f>
        <v>#N/A</v>
      </c>
      <c r="R612" s="1" t="e">
        <f>INDEX('Child Enrollment'!$H$2:$H$173,MATCH('BIR Data Entry'!B612,'Child Enrollment'!$B$2:$B$173,0))</f>
        <v>#N/A</v>
      </c>
      <c r="S612" s="343" t="str">
        <f t="shared" si="27"/>
        <v/>
      </c>
      <c r="T612" s="169">
        <f>IF(J612='Do Not Use'!$L$15,1,0)</f>
        <v>0</v>
      </c>
      <c r="U612" s="169">
        <f>IF(K612='Do Not Use'!$M$14,1,0)</f>
        <v>0</v>
      </c>
      <c r="V612" s="169">
        <f t="shared" si="28"/>
        <v>0</v>
      </c>
      <c r="W612" s="169">
        <f>IF(K612='Do Not Use'!$M$10,1,0)</f>
        <v>0</v>
      </c>
      <c r="X612" s="169">
        <f>IF(K612='Do Not Use'!$M$11,1,0)</f>
        <v>0</v>
      </c>
      <c r="Y612" s="169">
        <f t="shared" si="29"/>
        <v>0</v>
      </c>
      <c r="Z612" s="169">
        <f>IF(K612='Do Not Use'!$M$5,1,0)</f>
        <v>0</v>
      </c>
    </row>
    <row r="613" spans="1:26" x14ac:dyDescent="0.25">
      <c r="A613" s="376"/>
      <c r="B613" s="377"/>
      <c r="C613" s="378"/>
      <c r="D613" s="434"/>
      <c r="E613" s="379"/>
      <c r="F613" s="377"/>
      <c r="G613" s="377"/>
      <c r="H613" s="377"/>
      <c r="I613" s="377"/>
      <c r="J613" s="377"/>
      <c r="K613" s="377"/>
      <c r="L613" s="377"/>
      <c r="M613" s="1" t="e">
        <f>INDEX('Child Enrollment'!$C$2:$C$173,MATCH('BIR Data Entry'!B614,'Child Enrollment'!$B$2:$B$173,0))</f>
        <v>#N/A</v>
      </c>
      <c r="N613" s="1" t="e">
        <f>INDEX('Child Enrollment'!$D$2:$D$173,MATCH('BIR Data Entry'!B613,'Child Enrollment'!$B$2:$B$173,0))</f>
        <v>#N/A</v>
      </c>
      <c r="O613" s="1" t="e">
        <f>INDEX('Child Enrollment'!$E$2:$E$173,MATCH('BIR Data Entry'!B613,'Child Enrollment'!$B$2:$B$173,0))</f>
        <v>#N/A</v>
      </c>
      <c r="P613" s="1" t="e">
        <f>INDEX('Child Enrollment'!$F$2:$F$173,MATCH('BIR Data Entry'!B613,'Child Enrollment'!$B$2:$B$173,0))</f>
        <v>#N/A</v>
      </c>
      <c r="Q613" s="1" t="e">
        <f>INDEX('Child Enrollment'!$G$2:$G$173,MATCH('BIR Data Entry'!B613,'Child Enrollment'!$B$2:$B$173,0))</f>
        <v>#N/A</v>
      </c>
      <c r="R613" s="1" t="e">
        <f>INDEX('Child Enrollment'!$H$2:$H$173,MATCH('BIR Data Entry'!B613,'Child Enrollment'!$B$2:$B$173,0))</f>
        <v>#N/A</v>
      </c>
      <c r="S613" s="343" t="str">
        <f t="shared" si="27"/>
        <v/>
      </c>
      <c r="T613" s="169">
        <f>IF(J613='Do Not Use'!$L$15,1,0)</f>
        <v>0</v>
      </c>
      <c r="U613" s="169">
        <f>IF(K613='Do Not Use'!$M$14,1,0)</f>
        <v>0</v>
      </c>
      <c r="V613" s="169">
        <f t="shared" si="28"/>
        <v>0</v>
      </c>
      <c r="W613" s="169">
        <f>IF(K613='Do Not Use'!$M$10,1,0)</f>
        <v>0</v>
      </c>
      <c r="X613" s="169">
        <f>IF(K613='Do Not Use'!$M$11,1,0)</f>
        <v>0</v>
      </c>
      <c r="Y613" s="169">
        <f t="shared" si="29"/>
        <v>0</v>
      </c>
      <c r="Z613" s="169">
        <f>IF(K613='Do Not Use'!$M$5,1,0)</f>
        <v>0</v>
      </c>
    </row>
    <row r="614" spans="1:26" x14ac:dyDescent="0.25">
      <c r="A614" s="376"/>
      <c r="B614" s="377"/>
      <c r="C614" s="378"/>
      <c r="D614" s="434"/>
      <c r="E614" s="379"/>
      <c r="F614" s="377"/>
      <c r="G614" s="377"/>
      <c r="H614" s="377"/>
      <c r="I614" s="377"/>
      <c r="J614" s="377"/>
      <c r="K614" s="377"/>
      <c r="L614" s="377"/>
      <c r="M614" s="1" t="e">
        <f>INDEX('Child Enrollment'!$C$2:$C$173,MATCH('BIR Data Entry'!B615,'Child Enrollment'!$B$2:$B$173,0))</f>
        <v>#N/A</v>
      </c>
      <c r="N614" s="1" t="e">
        <f>INDEX('Child Enrollment'!$D$2:$D$173,MATCH('BIR Data Entry'!B614,'Child Enrollment'!$B$2:$B$173,0))</f>
        <v>#N/A</v>
      </c>
      <c r="O614" s="1" t="e">
        <f>INDEX('Child Enrollment'!$E$2:$E$173,MATCH('BIR Data Entry'!B614,'Child Enrollment'!$B$2:$B$173,0))</f>
        <v>#N/A</v>
      </c>
      <c r="P614" s="1" t="e">
        <f>INDEX('Child Enrollment'!$F$2:$F$173,MATCH('BIR Data Entry'!B614,'Child Enrollment'!$B$2:$B$173,0))</f>
        <v>#N/A</v>
      </c>
      <c r="Q614" s="1" t="e">
        <f>INDEX('Child Enrollment'!$G$2:$G$173,MATCH('BIR Data Entry'!B614,'Child Enrollment'!$B$2:$B$173,0))</f>
        <v>#N/A</v>
      </c>
      <c r="R614" s="1" t="e">
        <f>INDEX('Child Enrollment'!$H$2:$H$173,MATCH('BIR Data Entry'!B614,'Child Enrollment'!$B$2:$B$173,0))</f>
        <v>#N/A</v>
      </c>
      <c r="S614" s="343" t="str">
        <f t="shared" si="27"/>
        <v/>
      </c>
      <c r="T614" s="169">
        <f>IF(J614='Do Not Use'!$L$15,1,0)</f>
        <v>0</v>
      </c>
      <c r="U614" s="169">
        <f>IF(K614='Do Not Use'!$M$14,1,0)</f>
        <v>0</v>
      </c>
      <c r="V614" s="169">
        <f t="shared" si="28"/>
        <v>0</v>
      </c>
      <c r="W614" s="169">
        <f>IF(K614='Do Not Use'!$M$10,1,0)</f>
        <v>0</v>
      </c>
      <c r="X614" s="169">
        <f>IF(K614='Do Not Use'!$M$11,1,0)</f>
        <v>0</v>
      </c>
      <c r="Y614" s="169">
        <f t="shared" si="29"/>
        <v>0</v>
      </c>
      <c r="Z614" s="169">
        <f>IF(K614='Do Not Use'!$M$5,1,0)</f>
        <v>0</v>
      </c>
    </row>
    <row r="615" spans="1:26" x14ac:dyDescent="0.25">
      <c r="A615" s="376"/>
      <c r="B615" s="377"/>
      <c r="C615" s="378"/>
      <c r="D615" s="434"/>
      <c r="E615" s="379"/>
      <c r="F615" s="377"/>
      <c r="G615" s="377"/>
      <c r="H615" s="377"/>
      <c r="I615" s="377"/>
      <c r="J615" s="377"/>
      <c r="K615" s="377"/>
      <c r="L615" s="377"/>
      <c r="M615" s="1" t="e">
        <f>INDEX('Child Enrollment'!$C$2:$C$173,MATCH('BIR Data Entry'!B616,'Child Enrollment'!$B$2:$B$173,0))</f>
        <v>#N/A</v>
      </c>
      <c r="N615" s="1" t="e">
        <f>INDEX('Child Enrollment'!$D$2:$D$173,MATCH('BIR Data Entry'!B615,'Child Enrollment'!$B$2:$B$173,0))</f>
        <v>#N/A</v>
      </c>
      <c r="O615" s="1" t="e">
        <f>INDEX('Child Enrollment'!$E$2:$E$173,MATCH('BIR Data Entry'!B615,'Child Enrollment'!$B$2:$B$173,0))</f>
        <v>#N/A</v>
      </c>
      <c r="P615" s="1" t="e">
        <f>INDEX('Child Enrollment'!$F$2:$F$173,MATCH('BIR Data Entry'!B615,'Child Enrollment'!$B$2:$B$173,0))</f>
        <v>#N/A</v>
      </c>
      <c r="Q615" s="1" t="e">
        <f>INDEX('Child Enrollment'!$G$2:$G$173,MATCH('BIR Data Entry'!B615,'Child Enrollment'!$B$2:$B$173,0))</f>
        <v>#N/A</v>
      </c>
      <c r="R615" s="1" t="e">
        <f>INDEX('Child Enrollment'!$H$2:$H$173,MATCH('BIR Data Entry'!B615,'Child Enrollment'!$B$2:$B$173,0))</f>
        <v>#N/A</v>
      </c>
      <c r="S615" s="343" t="str">
        <f t="shared" si="27"/>
        <v/>
      </c>
      <c r="T615" s="169">
        <f>IF(J615='Do Not Use'!$L$15,1,0)</f>
        <v>0</v>
      </c>
      <c r="U615" s="169">
        <f>IF(K615='Do Not Use'!$M$14,1,0)</f>
        <v>0</v>
      </c>
      <c r="V615" s="169">
        <f t="shared" si="28"/>
        <v>0</v>
      </c>
      <c r="W615" s="169">
        <f>IF(K615='Do Not Use'!$M$10,1,0)</f>
        <v>0</v>
      </c>
      <c r="X615" s="169">
        <f>IF(K615='Do Not Use'!$M$11,1,0)</f>
        <v>0</v>
      </c>
      <c r="Y615" s="169">
        <f t="shared" si="29"/>
        <v>0</v>
      </c>
      <c r="Z615" s="169">
        <f>IF(K615='Do Not Use'!$M$5,1,0)</f>
        <v>0</v>
      </c>
    </row>
    <row r="616" spans="1:26" x14ac:dyDescent="0.25">
      <c r="A616" s="376"/>
      <c r="B616" s="377"/>
      <c r="C616" s="378"/>
      <c r="D616" s="434"/>
      <c r="E616" s="379"/>
      <c r="F616" s="377"/>
      <c r="G616" s="377"/>
      <c r="H616" s="377"/>
      <c r="I616" s="377"/>
      <c r="J616" s="377"/>
      <c r="K616" s="377"/>
      <c r="L616" s="377"/>
      <c r="M616" s="1" t="e">
        <f>INDEX('Child Enrollment'!$C$2:$C$173,MATCH('BIR Data Entry'!B617,'Child Enrollment'!$B$2:$B$173,0))</f>
        <v>#N/A</v>
      </c>
      <c r="N616" s="1" t="e">
        <f>INDEX('Child Enrollment'!$D$2:$D$173,MATCH('BIR Data Entry'!B616,'Child Enrollment'!$B$2:$B$173,0))</f>
        <v>#N/A</v>
      </c>
      <c r="O616" s="1" t="e">
        <f>INDEX('Child Enrollment'!$E$2:$E$173,MATCH('BIR Data Entry'!B616,'Child Enrollment'!$B$2:$B$173,0))</f>
        <v>#N/A</v>
      </c>
      <c r="P616" s="1" t="e">
        <f>INDEX('Child Enrollment'!$F$2:$F$173,MATCH('BIR Data Entry'!B616,'Child Enrollment'!$B$2:$B$173,0))</f>
        <v>#N/A</v>
      </c>
      <c r="Q616" s="1" t="e">
        <f>INDEX('Child Enrollment'!$G$2:$G$173,MATCH('BIR Data Entry'!B616,'Child Enrollment'!$B$2:$B$173,0))</f>
        <v>#N/A</v>
      </c>
      <c r="R616" s="1" t="e">
        <f>INDEX('Child Enrollment'!$H$2:$H$173,MATCH('BIR Data Entry'!B616,'Child Enrollment'!$B$2:$B$173,0))</f>
        <v>#N/A</v>
      </c>
      <c r="S616" s="343" t="str">
        <f t="shared" si="27"/>
        <v/>
      </c>
      <c r="T616" s="169">
        <f>IF(J616='Do Not Use'!$L$15,1,0)</f>
        <v>0</v>
      </c>
      <c r="U616" s="169">
        <f>IF(K616='Do Not Use'!$M$14,1,0)</f>
        <v>0</v>
      </c>
      <c r="V616" s="169">
        <f t="shared" si="28"/>
        <v>0</v>
      </c>
      <c r="W616" s="169">
        <f>IF(K616='Do Not Use'!$M$10,1,0)</f>
        <v>0</v>
      </c>
      <c r="X616" s="169">
        <f>IF(K616='Do Not Use'!$M$11,1,0)</f>
        <v>0</v>
      </c>
      <c r="Y616" s="169">
        <f t="shared" si="29"/>
        <v>0</v>
      </c>
      <c r="Z616" s="169">
        <f>IF(K616='Do Not Use'!$M$5,1,0)</f>
        <v>0</v>
      </c>
    </row>
    <row r="617" spans="1:26" x14ac:dyDescent="0.25">
      <c r="A617" s="376"/>
      <c r="B617" s="377"/>
      <c r="C617" s="378"/>
      <c r="D617" s="434"/>
      <c r="E617" s="379"/>
      <c r="F617" s="377"/>
      <c r="G617" s="377"/>
      <c r="H617" s="377"/>
      <c r="I617" s="377"/>
      <c r="J617" s="377"/>
      <c r="K617" s="377"/>
      <c r="L617" s="377"/>
      <c r="M617" s="1" t="e">
        <f>INDEX('Child Enrollment'!$C$2:$C$173,MATCH('BIR Data Entry'!B618,'Child Enrollment'!$B$2:$B$173,0))</f>
        <v>#N/A</v>
      </c>
      <c r="N617" s="1" t="e">
        <f>INDEX('Child Enrollment'!$D$2:$D$173,MATCH('BIR Data Entry'!B617,'Child Enrollment'!$B$2:$B$173,0))</f>
        <v>#N/A</v>
      </c>
      <c r="O617" s="1" t="e">
        <f>INDEX('Child Enrollment'!$E$2:$E$173,MATCH('BIR Data Entry'!B617,'Child Enrollment'!$B$2:$B$173,0))</f>
        <v>#N/A</v>
      </c>
      <c r="P617" s="1" t="e">
        <f>INDEX('Child Enrollment'!$F$2:$F$173,MATCH('BIR Data Entry'!B617,'Child Enrollment'!$B$2:$B$173,0))</f>
        <v>#N/A</v>
      </c>
      <c r="Q617" s="1" t="e">
        <f>INDEX('Child Enrollment'!$G$2:$G$173,MATCH('BIR Data Entry'!B617,'Child Enrollment'!$B$2:$B$173,0))</f>
        <v>#N/A</v>
      </c>
      <c r="R617" s="1" t="e">
        <f>INDEX('Child Enrollment'!$H$2:$H$173,MATCH('BIR Data Entry'!B617,'Child Enrollment'!$B$2:$B$173,0))</f>
        <v>#N/A</v>
      </c>
      <c r="S617" s="343" t="str">
        <f t="shared" si="27"/>
        <v/>
      </c>
      <c r="T617" s="169">
        <f>IF(J617='Do Not Use'!$L$15,1,0)</f>
        <v>0</v>
      </c>
      <c r="U617" s="169">
        <f>IF(K617='Do Not Use'!$M$14,1,0)</f>
        <v>0</v>
      </c>
      <c r="V617" s="169">
        <f t="shared" si="28"/>
        <v>0</v>
      </c>
      <c r="W617" s="169">
        <f>IF(K617='Do Not Use'!$M$10,1,0)</f>
        <v>0</v>
      </c>
      <c r="X617" s="169">
        <f>IF(K617='Do Not Use'!$M$11,1,0)</f>
        <v>0</v>
      </c>
      <c r="Y617" s="169">
        <f t="shared" si="29"/>
        <v>0</v>
      </c>
      <c r="Z617" s="169">
        <f>IF(K617='Do Not Use'!$M$5,1,0)</f>
        <v>0</v>
      </c>
    </row>
    <row r="618" spans="1:26" x14ac:dyDescent="0.25">
      <c r="A618" s="376"/>
      <c r="B618" s="377"/>
      <c r="C618" s="378"/>
      <c r="D618" s="434"/>
      <c r="E618" s="379"/>
      <c r="F618" s="377"/>
      <c r="G618" s="377"/>
      <c r="H618" s="377"/>
      <c r="I618" s="377"/>
      <c r="J618" s="377"/>
      <c r="K618" s="377"/>
      <c r="L618" s="377"/>
      <c r="M618" s="1" t="e">
        <f>INDEX('Child Enrollment'!$C$2:$C$173,MATCH('BIR Data Entry'!B619,'Child Enrollment'!$B$2:$B$173,0))</f>
        <v>#N/A</v>
      </c>
      <c r="N618" s="1" t="e">
        <f>INDEX('Child Enrollment'!$D$2:$D$173,MATCH('BIR Data Entry'!B618,'Child Enrollment'!$B$2:$B$173,0))</f>
        <v>#N/A</v>
      </c>
      <c r="O618" s="1" t="e">
        <f>INDEX('Child Enrollment'!$E$2:$E$173,MATCH('BIR Data Entry'!B618,'Child Enrollment'!$B$2:$B$173,0))</f>
        <v>#N/A</v>
      </c>
      <c r="P618" s="1" t="e">
        <f>INDEX('Child Enrollment'!$F$2:$F$173,MATCH('BIR Data Entry'!B618,'Child Enrollment'!$B$2:$B$173,0))</f>
        <v>#N/A</v>
      </c>
      <c r="Q618" s="1" t="e">
        <f>INDEX('Child Enrollment'!$G$2:$G$173,MATCH('BIR Data Entry'!B618,'Child Enrollment'!$B$2:$B$173,0))</f>
        <v>#N/A</v>
      </c>
      <c r="R618" s="1" t="e">
        <f>INDEX('Child Enrollment'!$H$2:$H$173,MATCH('BIR Data Entry'!B618,'Child Enrollment'!$B$2:$B$173,0))</f>
        <v>#N/A</v>
      </c>
      <c r="S618" s="343" t="str">
        <f t="shared" si="27"/>
        <v/>
      </c>
      <c r="T618" s="169">
        <f>IF(J618='Do Not Use'!$L$15,1,0)</f>
        <v>0</v>
      </c>
      <c r="U618" s="169">
        <f>IF(K618='Do Not Use'!$M$14,1,0)</f>
        <v>0</v>
      </c>
      <c r="V618" s="169">
        <f t="shared" si="28"/>
        <v>0</v>
      </c>
      <c r="W618" s="169">
        <f>IF(K618='Do Not Use'!$M$10,1,0)</f>
        <v>0</v>
      </c>
      <c r="X618" s="169">
        <f>IF(K618='Do Not Use'!$M$11,1,0)</f>
        <v>0</v>
      </c>
      <c r="Y618" s="169">
        <f t="shared" si="29"/>
        <v>0</v>
      </c>
      <c r="Z618" s="169">
        <f>IF(K618='Do Not Use'!$M$5,1,0)</f>
        <v>0</v>
      </c>
    </row>
    <row r="619" spans="1:26" x14ac:dyDescent="0.25">
      <c r="A619" s="376"/>
      <c r="B619" s="377"/>
      <c r="C619" s="378"/>
      <c r="D619" s="434"/>
      <c r="E619" s="379"/>
      <c r="F619" s="377"/>
      <c r="G619" s="377"/>
      <c r="H619" s="377"/>
      <c r="I619" s="377"/>
      <c r="J619" s="377"/>
      <c r="K619" s="377"/>
      <c r="L619" s="377"/>
      <c r="M619" s="1" t="e">
        <f>INDEX('Child Enrollment'!$C$2:$C$173,MATCH('BIR Data Entry'!B620,'Child Enrollment'!$B$2:$B$173,0))</f>
        <v>#N/A</v>
      </c>
      <c r="N619" s="1" t="e">
        <f>INDEX('Child Enrollment'!$D$2:$D$173,MATCH('BIR Data Entry'!B619,'Child Enrollment'!$B$2:$B$173,0))</f>
        <v>#N/A</v>
      </c>
      <c r="O619" s="1" t="e">
        <f>INDEX('Child Enrollment'!$E$2:$E$173,MATCH('BIR Data Entry'!B619,'Child Enrollment'!$B$2:$B$173,0))</f>
        <v>#N/A</v>
      </c>
      <c r="P619" s="1" t="e">
        <f>INDEX('Child Enrollment'!$F$2:$F$173,MATCH('BIR Data Entry'!B619,'Child Enrollment'!$B$2:$B$173,0))</f>
        <v>#N/A</v>
      </c>
      <c r="Q619" s="1" t="e">
        <f>INDEX('Child Enrollment'!$G$2:$G$173,MATCH('BIR Data Entry'!B619,'Child Enrollment'!$B$2:$B$173,0))</f>
        <v>#N/A</v>
      </c>
      <c r="R619" s="1" t="e">
        <f>INDEX('Child Enrollment'!$H$2:$H$173,MATCH('BIR Data Entry'!B619,'Child Enrollment'!$B$2:$B$173,0))</f>
        <v>#N/A</v>
      </c>
      <c r="S619" s="343" t="str">
        <f t="shared" si="27"/>
        <v/>
      </c>
      <c r="T619" s="169">
        <f>IF(J619='Do Not Use'!$L$15,1,0)</f>
        <v>0</v>
      </c>
      <c r="U619" s="169">
        <f>IF(K619='Do Not Use'!$M$14,1,0)</f>
        <v>0</v>
      </c>
      <c r="V619" s="169">
        <f t="shared" si="28"/>
        <v>0</v>
      </c>
      <c r="W619" s="169">
        <f>IF(K619='Do Not Use'!$M$10,1,0)</f>
        <v>0</v>
      </c>
      <c r="X619" s="169">
        <f>IF(K619='Do Not Use'!$M$11,1,0)</f>
        <v>0</v>
      </c>
      <c r="Y619" s="169">
        <f t="shared" si="29"/>
        <v>0</v>
      </c>
      <c r="Z619" s="169">
        <f>IF(K619='Do Not Use'!$M$5,1,0)</f>
        <v>0</v>
      </c>
    </row>
    <row r="620" spans="1:26" x14ac:dyDescent="0.25">
      <c r="A620" s="376"/>
      <c r="B620" s="377"/>
      <c r="C620" s="378"/>
      <c r="D620" s="434"/>
      <c r="E620" s="379"/>
      <c r="F620" s="377"/>
      <c r="G620" s="377"/>
      <c r="H620" s="377"/>
      <c r="I620" s="377"/>
      <c r="J620" s="377"/>
      <c r="K620" s="377"/>
      <c r="L620" s="377"/>
      <c r="M620" s="1" t="e">
        <f>INDEX('Child Enrollment'!$C$2:$C$173,MATCH('BIR Data Entry'!B621,'Child Enrollment'!$B$2:$B$173,0))</f>
        <v>#N/A</v>
      </c>
      <c r="N620" s="1" t="e">
        <f>INDEX('Child Enrollment'!$D$2:$D$173,MATCH('BIR Data Entry'!B620,'Child Enrollment'!$B$2:$B$173,0))</f>
        <v>#N/A</v>
      </c>
      <c r="O620" s="1" t="e">
        <f>INDEX('Child Enrollment'!$E$2:$E$173,MATCH('BIR Data Entry'!B620,'Child Enrollment'!$B$2:$B$173,0))</f>
        <v>#N/A</v>
      </c>
      <c r="P620" s="1" t="e">
        <f>INDEX('Child Enrollment'!$F$2:$F$173,MATCH('BIR Data Entry'!B620,'Child Enrollment'!$B$2:$B$173,0))</f>
        <v>#N/A</v>
      </c>
      <c r="Q620" s="1" t="e">
        <f>INDEX('Child Enrollment'!$G$2:$G$173,MATCH('BIR Data Entry'!B620,'Child Enrollment'!$B$2:$B$173,0))</f>
        <v>#N/A</v>
      </c>
      <c r="R620" s="1" t="e">
        <f>INDEX('Child Enrollment'!$H$2:$H$173,MATCH('BIR Data Entry'!B620,'Child Enrollment'!$B$2:$B$173,0))</f>
        <v>#N/A</v>
      </c>
      <c r="S620" s="343" t="str">
        <f t="shared" si="27"/>
        <v/>
      </c>
      <c r="T620" s="169">
        <f>IF(J620='Do Not Use'!$L$15,1,0)</f>
        <v>0</v>
      </c>
      <c r="U620" s="169">
        <f>IF(K620='Do Not Use'!$M$14,1,0)</f>
        <v>0</v>
      </c>
      <c r="V620" s="169">
        <f t="shared" si="28"/>
        <v>0</v>
      </c>
      <c r="W620" s="169">
        <f>IF(K620='Do Not Use'!$M$10,1,0)</f>
        <v>0</v>
      </c>
      <c r="X620" s="169">
        <f>IF(K620='Do Not Use'!$M$11,1,0)</f>
        <v>0</v>
      </c>
      <c r="Y620" s="169">
        <f t="shared" si="29"/>
        <v>0</v>
      </c>
      <c r="Z620" s="169">
        <f>IF(K620='Do Not Use'!$M$5,1,0)</f>
        <v>0</v>
      </c>
    </row>
    <row r="621" spans="1:26" x14ac:dyDescent="0.25">
      <c r="A621" s="376"/>
      <c r="B621" s="377"/>
      <c r="C621" s="378"/>
      <c r="D621" s="434"/>
      <c r="E621" s="379"/>
      <c r="F621" s="377"/>
      <c r="G621" s="377"/>
      <c r="H621" s="377"/>
      <c r="I621" s="377"/>
      <c r="J621" s="377"/>
      <c r="K621" s="377"/>
      <c r="L621" s="377"/>
      <c r="M621" s="1" t="e">
        <f>INDEX('Child Enrollment'!$C$2:$C$173,MATCH('BIR Data Entry'!B622,'Child Enrollment'!$B$2:$B$173,0))</f>
        <v>#N/A</v>
      </c>
      <c r="N621" s="1" t="e">
        <f>INDEX('Child Enrollment'!$D$2:$D$173,MATCH('BIR Data Entry'!B621,'Child Enrollment'!$B$2:$B$173,0))</f>
        <v>#N/A</v>
      </c>
      <c r="O621" s="1" t="e">
        <f>INDEX('Child Enrollment'!$E$2:$E$173,MATCH('BIR Data Entry'!B621,'Child Enrollment'!$B$2:$B$173,0))</f>
        <v>#N/A</v>
      </c>
      <c r="P621" s="1" t="e">
        <f>INDEX('Child Enrollment'!$F$2:$F$173,MATCH('BIR Data Entry'!B621,'Child Enrollment'!$B$2:$B$173,0))</f>
        <v>#N/A</v>
      </c>
      <c r="Q621" s="1" t="e">
        <f>INDEX('Child Enrollment'!$G$2:$G$173,MATCH('BIR Data Entry'!B621,'Child Enrollment'!$B$2:$B$173,0))</f>
        <v>#N/A</v>
      </c>
      <c r="R621" s="1" t="e">
        <f>INDEX('Child Enrollment'!$H$2:$H$173,MATCH('BIR Data Entry'!B621,'Child Enrollment'!$B$2:$B$173,0))</f>
        <v>#N/A</v>
      </c>
      <c r="S621" s="343" t="str">
        <f t="shared" si="27"/>
        <v/>
      </c>
      <c r="T621" s="169">
        <f>IF(J621='Do Not Use'!$L$15,1,0)</f>
        <v>0</v>
      </c>
      <c r="U621" s="169">
        <f>IF(K621='Do Not Use'!$M$14,1,0)</f>
        <v>0</v>
      </c>
      <c r="V621" s="169">
        <f t="shared" si="28"/>
        <v>0</v>
      </c>
      <c r="W621" s="169">
        <f>IF(K621='Do Not Use'!$M$10,1,0)</f>
        <v>0</v>
      </c>
      <c r="X621" s="169">
        <f>IF(K621='Do Not Use'!$M$11,1,0)</f>
        <v>0</v>
      </c>
      <c r="Y621" s="169">
        <f t="shared" si="29"/>
        <v>0</v>
      </c>
      <c r="Z621" s="169">
        <f>IF(K621='Do Not Use'!$M$5,1,0)</f>
        <v>0</v>
      </c>
    </row>
    <row r="622" spans="1:26" x14ac:dyDescent="0.25">
      <c r="A622" s="376"/>
      <c r="B622" s="377"/>
      <c r="C622" s="378"/>
      <c r="D622" s="434"/>
      <c r="E622" s="379"/>
      <c r="F622" s="377"/>
      <c r="G622" s="377"/>
      <c r="H622" s="377"/>
      <c r="I622" s="377"/>
      <c r="J622" s="377"/>
      <c r="K622" s="377"/>
      <c r="L622" s="377"/>
      <c r="M622" s="1" t="e">
        <f>INDEX('Child Enrollment'!$C$2:$C$173,MATCH('BIR Data Entry'!B623,'Child Enrollment'!$B$2:$B$173,0))</f>
        <v>#N/A</v>
      </c>
      <c r="N622" s="1" t="e">
        <f>INDEX('Child Enrollment'!$D$2:$D$173,MATCH('BIR Data Entry'!B622,'Child Enrollment'!$B$2:$B$173,0))</f>
        <v>#N/A</v>
      </c>
      <c r="O622" s="1" t="e">
        <f>INDEX('Child Enrollment'!$E$2:$E$173,MATCH('BIR Data Entry'!B622,'Child Enrollment'!$B$2:$B$173,0))</f>
        <v>#N/A</v>
      </c>
      <c r="P622" s="1" t="e">
        <f>INDEX('Child Enrollment'!$F$2:$F$173,MATCH('BIR Data Entry'!B622,'Child Enrollment'!$B$2:$B$173,0))</f>
        <v>#N/A</v>
      </c>
      <c r="Q622" s="1" t="e">
        <f>INDEX('Child Enrollment'!$G$2:$G$173,MATCH('BIR Data Entry'!B622,'Child Enrollment'!$B$2:$B$173,0))</f>
        <v>#N/A</v>
      </c>
      <c r="R622" s="1" t="e">
        <f>INDEX('Child Enrollment'!$H$2:$H$173,MATCH('BIR Data Entry'!B622,'Child Enrollment'!$B$2:$B$173,0))</f>
        <v>#N/A</v>
      </c>
      <c r="S622" s="343" t="str">
        <f t="shared" si="27"/>
        <v/>
      </c>
      <c r="T622" s="169">
        <f>IF(J622='Do Not Use'!$L$15,1,0)</f>
        <v>0</v>
      </c>
      <c r="U622" s="169">
        <f>IF(K622='Do Not Use'!$M$14,1,0)</f>
        <v>0</v>
      </c>
      <c r="V622" s="169">
        <f t="shared" si="28"/>
        <v>0</v>
      </c>
      <c r="W622" s="169">
        <f>IF(K622='Do Not Use'!$M$10,1,0)</f>
        <v>0</v>
      </c>
      <c r="X622" s="169">
        <f>IF(K622='Do Not Use'!$M$11,1,0)</f>
        <v>0</v>
      </c>
      <c r="Y622" s="169">
        <f t="shared" si="29"/>
        <v>0</v>
      </c>
      <c r="Z622" s="169">
        <f>IF(K622='Do Not Use'!$M$5,1,0)</f>
        <v>0</v>
      </c>
    </row>
    <row r="623" spans="1:26" x14ac:dyDescent="0.25">
      <c r="A623" s="376"/>
      <c r="B623" s="377"/>
      <c r="C623" s="378"/>
      <c r="D623" s="434"/>
      <c r="E623" s="379"/>
      <c r="F623" s="377"/>
      <c r="G623" s="377"/>
      <c r="H623" s="377"/>
      <c r="I623" s="377"/>
      <c r="J623" s="377"/>
      <c r="K623" s="377"/>
      <c r="L623" s="377"/>
      <c r="M623" s="1" t="e">
        <f>INDEX('Child Enrollment'!$C$2:$C$173,MATCH('BIR Data Entry'!B624,'Child Enrollment'!$B$2:$B$173,0))</f>
        <v>#N/A</v>
      </c>
      <c r="N623" s="1" t="e">
        <f>INDEX('Child Enrollment'!$D$2:$D$173,MATCH('BIR Data Entry'!B623,'Child Enrollment'!$B$2:$B$173,0))</f>
        <v>#N/A</v>
      </c>
      <c r="O623" s="1" t="e">
        <f>INDEX('Child Enrollment'!$E$2:$E$173,MATCH('BIR Data Entry'!B623,'Child Enrollment'!$B$2:$B$173,0))</f>
        <v>#N/A</v>
      </c>
      <c r="P623" s="1" t="e">
        <f>INDEX('Child Enrollment'!$F$2:$F$173,MATCH('BIR Data Entry'!B623,'Child Enrollment'!$B$2:$B$173,0))</f>
        <v>#N/A</v>
      </c>
      <c r="Q623" s="1" t="e">
        <f>INDEX('Child Enrollment'!$G$2:$G$173,MATCH('BIR Data Entry'!B623,'Child Enrollment'!$B$2:$B$173,0))</f>
        <v>#N/A</v>
      </c>
      <c r="R623" s="1" t="e">
        <f>INDEX('Child Enrollment'!$H$2:$H$173,MATCH('BIR Data Entry'!B623,'Child Enrollment'!$B$2:$B$173,0))</f>
        <v>#N/A</v>
      </c>
      <c r="S623" s="343" t="str">
        <f t="shared" si="27"/>
        <v/>
      </c>
      <c r="T623" s="169">
        <f>IF(J623='Do Not Use'!$L$15,1,0)</f>
        <v>0</v>
      </c>
      <c r="U623" s="169">
        <f>IF(K623='Do Not Use'!$M$14,1,0)</f>
        <v>0</v>
      </c>
      <c r="V623" s="169">
        <f t="shared" si="28"/>
        <v>0</v>
      </c>
      <c r="W623" s="169">
        <f>IF(K623='Do Not Use'!$M$10,1,0)</f>
        <v>0</v>
      </c>
      <c r="X623" s="169">
        <f>IF(K623='Do Not Use'!$M$11,1,0)</f>
        <v>0</v>
      </c>
      <c r="Y623" s="169">
        <f t="shared" si="29"/>
        <v>0</v>
      </c>
      <c r="Z623" s="169">
        <f>IF(K623='Do Not Use'!$M$5,1,0)</f>
        <v>0</v>
      </c>
    </row>
    <row r="624" spans="1:26" x14ac:dyDescent="0.25">
      <c r="A624" s="376"/>
      <c r="B624" s="377"/>
      <c r="C624" s="378"/>
      <c r="D624" s="434"/>
      <c r="E624" s="379"/>
      <c r="F624" s="377"/>
      <c r="G624" s="377"/>
      <c r="H624" s="377"/>
      <c r="I624" s="377"/>
      <c r="J624" s="377"/>
      <c r="K624" s="377"/>
      <c r="L624" s="377"/>
      <c r="M624" s="1" t="e">
        <f>INDEX('Child Enrollment'!$C$2:$C$173,MATCH('BIR Data Entry'!B625,'Child Enrollment'!$B$2:$B$173,0))</f>
        <v>#N/A</v>
      </c>
      <c r="N624" s="1" t="e">
        <f>INDEX('Child Enrollment'!$D$2:$D$173,MATCH('BIR Data Entry'!B624,'Child Enrollment'!$B$2:$B$173,0))</f>
        <v>#N/A</v>
      </c>
      <c r="O624" s="1" t="e">
        <f>INDEX('Child Enrollment'!$E$2:$E$173,MATCH('BIR Data Entry'!B624,'Child Enrollment'!$B$2:$B$173,0))</f>
        <v>#N/A</v>
      </c>
      <c r="P624" s="1" t="e">
        <f>INDEX('Child Enrollment'!$F$2:$F$173,MATCH('BIR Data Entry'!B624,'Child Enrollment'!$B$2:$B$173,0))</f>
        <v>#N/A</v>
      </c>
      <c r="Q624" s="1" t="e">
        <f>INDEX('Child Enrollment'!$G$2:$G$173,MATCH('BIR Data Entry'!B624,'Child Enrollment'!$B$2:$B$173,0))</f>
        <v>#N/A</v>
      </c>
      <c r="R624" s="1" t="e">
        <f>INDEX('Child Enrollment'!$H$2:$H$173,MATCH('BIR Data Entry'!B624,'Child Enrollment'!$B$2:$B$173,0))</f>
        <v>#N/A</v>
      </c>
      <c r="S624" s="343" t="str">
        <f t="shared" si="27"/>
        <v/>
      </c>
      <c r="T624" s="169">
        <f>IF(J624='Do Not Use'!$L$15,1,0)</f>
        <v>0</v>
      </c>
      <c r="U624" s="169">
        <f>IF(K624='Do Not Use'!$M$14,1,0)</f>
        <v>0</v>
      </c>
      <c r="V624" s="169">
        <f t="shared" si="28"/>
        <v>0</v>
      </c>
      <c r="W624" s="169">
        <f>IF(K624='Do Not Use'!$M$10,1,0)</f>
        <v>0</v>
      </c>
      <c r="X624" s="169">
        <f>IF(K624='Do Not Use'!$M$11,1,0)</f>
        <v>0</v>
      </c>
      <c r="Y624" s="169">
        <f t="shared" si="29"/>
        <v>0</v>
      </c>
      <c r="Z624" s="169">
        <f>IF(K624='Do Not Use'!$M$5,1,0)</f>
        <v>0</v>
      </c>
    </row>
    <row r="625" spans="1:26" x14ac:dyDescent="0.25">
      <c r="A625" s="376"/>
      <c r="B625" s="377"/>
      <c r="C625" s="378"/>
      <c r="D625" s="434"/>
      <c r="E625" s="379"/>
      <c r="F625" s="377"/>
      <c r="G625" s="377"/>
      <c r="H625" s="377"/>
      <c r="I625" s="377"/>
      <c r="J625" s="377"/>
      <c r="K625" s="377"/>
      <c r="L625" s="377"/>
      <c r="M625" s="1" t="e">
        <f>INDEX('Child Enrollment'!$C$2:$C$173,MATCH('BIR Data Entry'!B626,'Child Enrollment'!$B$2:$B$173,0))</f>
        <v>#N/A</v>
      </c>
      <c r="N625" s="1" t="e">
        <f>INDEX('Child Enrollment'!$D$2:$D$173,MATCH('BIR Data Entry'!B625,'Child Enrollment'!$B$2:$B$173,0))</f>
        <v>#N/A</v>
      </c>
      <c r="O625" s="1" t="e">
        <f>INDEX('Child Enrollment'!$E$2:$E$173,MATCH('BIR Data Entry'!B625,'Child Enrollment'!$B$2:$B$173,0))</f>
        <v>#N/A</v>
      </c>
      <c r="P625" s="1" t="e">
        <f>INDEX('Child Enrollment'!$F$2:$F$173,MATCH('BIR Data Entry'!B625,'Child Enrollment'!$B$2:$B$173,0))</f>
        <v>#N/A</v>
      </c>
      <c r="Q625" s="1" t="e">
        <f>INDEX('Child Enrollment'!$G$2:$G$173,MATCH('BIR Data Entry'!B625,'Child Enrollment'!$B$2:$B$173,0))</f>
        <v>#N/A</v>
      </c>
      <c r="R625" s="1" t="e">
        <f>INDEX('Child Enrollment'!$H$2:$H$173,MATCH('BIR Data Entry'!B625,'Child Enrollment'!$B$2:$B$173,0))</f>
        <v>#N/A</v>
      </c>
      <c r="S625" s="343" t="str">
        <f t="shared" si="27"/>
        <v/>
      </c>
      <c r="T625" s="169">
        <f>IF(J625='Do Not Use'!$L$15,1,0)</f>
        <v>0</v>
      </c>
      <c r="U625" s="169">
        <f>IF(K625='Do Not Use'!$M$14,1,0)</f>
        <v>0</v>
      </c>
      <c r="V625" s="169">
        <f t="shared" si="28"/>
        <v>0</v>
      </c>
      <c r="W625" s="169">
        <f>IF(K625='Do Not Use'!$M$10,1,0)</f>
        <v>0</v>
      </c>
      <c r="X625" s="169">
        <f>IF(K625='Do Not Use'!$M$11,1,0)</f>
        <v>0</v>
      </c>
      <c r="Y625" s="169">
        <f t="shared" si="29"/>
        <v>0</v>
      </c>
      <c r="Z625" s="169">
        <f>IF(K625='Do Not Use'!$M$5,1,0)</f>
        <v>0</v>
      </c>
    </row>
    <row r="626" spans="1:26" x14ac:dyDescent="0.25">
      <c r="A626" s="376"/>
      <c r="B626" s="377"/>
      <c r="C626" s="378"/>
      <c r="D626" s="434"/>
      <c r="E626" s="379"/>
      <c r="F626" s="377"/>
      <c r="G626" s="377"/>
      <c r="H626" s="377"/>
      <c r="I626" s="377"/>
      <c r="J626" s="377"/>
      <c r="K626" s="377"/>
      <c r="L626" s="377"/>
      <c r="M626" s="1" t="e">
        <f>INDEX('Child Enrollment'!$C$2:$C$173,MATCH('BIR Data Entry'!B627,'Child Enrollment'!$B$2:$B$173,0))</f>
        <v>#N/A</v>
      </c>
      <c r="N626" s="1" t="e">
        <f>INDEX('Child Enrollment'!$D$2:$D$173,MATCH('BIR Data Entry'!B626,'Child Enrollment'!$B$2:$B$173,0))</f>
        <v>#N/A</v>
      </c>
      <c r="O626" s="1" t="e">
        <f>INDEX('Child Enrollment'!$E$2:$E$173,MATCH('BIR Data Entry'!B626,'Child Enrollment'!$B$2:$B$173,0))</f>
        <v>#N/A</v>
      </c>
      <c r="P626" s="1" t="e">
        <f>INDEX('Child Enrollment'!$F$2:$F$173,MATCH('BIR Data Entry'!B626,'Child Enrollment'!$B$2:$B$173,0))</f>
        <v>#N/A</v>
      </c>
      <c r="Q626" s="1" t="e">
        <f>INDEX('Child Enrollment'!$G$2:$G$173,MATCH('BIR Data Entry'!B626,'Child Enrollment'!$B$2:$B$173,0))</f>
        <v>#N/A</v>
      </c>
      <c r="R626" s="1" t="e">
        <f>INDEX('Child Enrollment'!$H$2:$H$173,MATCH('BIR Data Entry'!B626,'Child Enrollment'!$B$2:$B$173,0))</f>
        <v>#N/A</v>
      </c>
      <c r="S626" s="343" t="str">
        <f t="shared" si="27"/>
        <v/>
      </c>
      <c r="T626" s="169">
        <f>IF(J626='Do Not Use'!$L$15,1,0)</f>
        <v>0</v>
      </c>
      <c r="U626" s="169">
        <f>IF(K626='Do Not Use'!$M$14,1,0)</f>
        <v>0</v>
      </c>
      <c r="V626" s="169">
        <f t="shared" si="28"/>
        <v>0</v>
      </c>
      <c r="W626" s="169">
        <f>IF(K626='Do Not Use'!$M$10,1,0)</f>
        <v>0</v>
      </c>
      <c r="X626" s="169">
        <f>IF(K626='Do Not Use'!$M$11,1,0)</f>
        <v>0</v>
      </c>
      <c r="Y626" s="169">
        <f t="shared" si="29"/>
        <v>0</v>
      </c>
      <c r="Z626" s="169">
        <f>IF(K626='Do Not Use'!$M$5,1,0)</f>
        <v>0</v>
      </c>
    </row>
    <row r="627" spans="1:26" x14ac:dyDescent="0.25">
      <c r="A627" s="376"/>
      <c r="B627" s="377"/>
      <c r="C627" s="378"/>
      <c r="D627" s="434"/>
      <c r="E627" s="379"/>
      <c r="F627" s="377"/>
      <c r="G627" s="377"/>
      <c r="H627" s="377"/>
      <c r="I627" s="377"/>
      <c r="J627" s="377"/>
      <c r="K627" s="377"/>
      <c r="L627" s="377"/>
      <c r="M627" s="1" t="e">
        <f>INDEX('Child Enrollment'!$C$2:$C$173,MATCH('BIR Data Entry'!B628,'Child Enrollment'!$B$2:$B$173,0))</f>
        <v>#N/A</v>
      </c>
      <c r="N627" s="1" t="e">
        <f>INDEX('Child Enrollment'!$D$2:$D$173,MATCH('BIR Data Entry'!B627,'Child Enrollment'!$B$2:$B$173,0))</f>
        <v>#N/A</v>
      </c>
      <c r="O627" s="1" t="e">
        <f>INDEX('Child Enrollment'!$E$2:$E$173,MATCH('BIR Data Entry'!B627,'Child Enrollment'!$B$2:$B$173,0))</f>
        <v>#N/A</v>
      </c>
      <c r="P627" s="1" t="e">
        <f>INDEX('Child Enrollment'!$F$2:$F$173,MATCH('BIR Data Entry'!B627,'Child Enrollment'!$B$2:$B$173,0))</f>
        <v>#N/A</v>
      </c>
      <c r="Q627" s="1" t="e">
        <f>INDEX('Child Enrollment'!$G$2:$G$173,MATCH('BIR Data Entry'!B627,'Child Enrollment'!$B$2:$B$173,0))</f>
        <v>#N/A</v>
      </c>
      <c r="R627" s="1" t="e">
        <f>INDEX('Child Enrollment'!$H$2:$H$173,MATCH('BIR Data Entry'!B627,'Child Enrollment'!$B$2:$B$173,0))</f>
        <v>#N/A</v>
      </c>
      <c r="S627" s="343" t="str">
        <f t="shared" si="27"/>
        <v/>
      </c>
      <c r="T627" s="169">
        <f>IF(J627='Do Not Use'!$L$15,1,0)</f>
        <v>0</v>
      </c>
      <c r="U627" s="169">
        <f>IF(K627='Do Not Use'!$M$14,1,0)</f>
        <v>0</v>
      </c>
      <c r="V627" s="169">
        <f t="shared" si="28"/>
        <v>0</v>
      </c>
      <c r="W627" s="169">
        <f>IF(K627='Do Not Use'!$M$10,1,0)</f>
        <v>0</v>
      </c>
      <c r="X627" s="169">
        <f>IF(K627='Do Not Use'!$M$11,1,0)</f>
        <v>0</v>
      </c>
      <c r="Y627" s="169">
        <f t="shared" si="29"/>
        <v>0</v>
      </c>
      <c r="Z627" s="169">
        <f>IF(K627='Do Not Use'!$M$5,1,0)</f>
        <v>0</v>
      </c>
    </row>
    <row r="628" spans="1:26" x14ac:dyDescent="0.25">
      <c r="A628" s="376"/>
      <c r="B628" s="377"/>
      <c r="C628" s="378"/>
      <c r="D628" s="434"/>
      <c r="E628" s="379"/>
      <c r="F628" s="377"/>
      <c r="G628" s="377"/>
      <c r="H628" s="377"/>
      <c r="I628" s="377"/>
      <c r="J628" s="377"/>
      <c r="K628" s="377"/>
      <c r="L628" s="377"/>
      <c r="M628" s="1" t="e">
        <f>INDEX('Child Enrollment'!$C$2:$C$173,MATCH('BIR Data Entry'!B629,'Child Enrollment'!$B$2:$B$173,0))</f>
        <v>#N/A</v>
      </c>
      <c r="N628" s="1" t="e">
        <f>INDEX('Child Enrollment'!$D$2:$D$173,MATCH('BIR Data Entry'!B628,'Child Enrollment'!$B$2:$B$173,0))</f>
        <v>#N/A</v>
      </c>
      <c r="O628" s="1" t="e">
        <f>INDEX('Child Enrollment'!$E$2:$E$173,MATCH('BIR Data Entry'!B628,'Child Enrollment'!$B$2:$B$173,0))</f>
        <v>#N/A</v>
      </c>
      <c r="P628" s="1" t="e">
        <f>INDEX('Child Enrollment'!$F$2:$F$173,MATCH('BIR Data Entry'!B628,'Child Enrollment'!$B$2:$B$173,0))</f>
        <v>#N/A</v>
      </c>
      <c r="Q628" s="1" t="e">
        <f>INDEX('Child Enrollment'!$G$2:$G$173,MATCH('BIR Data Entry'!B628,'Child Enrollment'!$B$2:$B$173,0))</f>
        <v>#N/A</v>
      </c>
      <c r="R628" s="1" t="e">
        <f>INDEX('Child Enrollment'!$H$2:$H$173,MATCH('BIR Data Entry'!B628,'Child Enrollment'!$B$2:$B$173,0))</f>
        <v>#N/A</v>
      </c>
      <c r="S628" s="343" t="str">
        <f t="shared" si="27"/>
        <v/>
      </c>
      <c r="T628" s="169">
        <f>IF(J628='Do Not Use'!$L$15,1,0)</f>
        <v>0</v>
      </c>
      <c r="U628" s="169">
        <f>IF(K628='Do Not Use'!$M$14,1,0)</f>
        <v>0</v>
      </c>
      <c r="V628" s="169">
        <f t="shared" si="28"/>
        <v>0</v>
      </c>
      <c r="W628" s="169">
        <f>IF(K628='Do Not Use'!$M$10,1,0)</f>
        <v>0</v>
      </c>
      <c r="X628" s="169">
        <f>IF(K628='Do Not Use'!$M$11,1,0)</f>
        <v>0</v>
      </c>
      <c r="Y628" s="169">
        <f t="shared" si="29"/>
        <v>0</v>
      </c>
      <c r="Z628" s="169">
        <f>IF(K628='Do Not Use'!$M$5,1,0)</f>
        <v>0</v>
      </c>
    </row>
    <row r="629" spans="1:26" x14ac:dyDescent="0.25">
      <c r="A629" s="376"/>
      <c r="B629" s="377"/>
      <c r="C629" s="378"/>
      <c r="D629" s="434"/>
      <c r="E629" s="379"/>
      <c r="F629" s="377"/>
      <c r="G629" s="377"/>
      <c r="H629" s="377"/>
      <c r="I629" s="377"/>
      <c r="J629" s="377"/>
      <c r="K629" s="377"/>
      <c r="L629" s="377"/>
      <c r="M629" s="1" t="e">
        <f>INDEX('Child Enrollment'!$C$2:$C$173,MATCH('BIR Data Entry'!B630,'Child Enrollment'!$B$2:$B$173,0))</f>
        <v>#N/A</v>
      </c>
      <c r="N629" s="1" t="e">
        <f>INDEX('Child Enrollment'!$D$2:$D$173,MATCH('BIR Data Entry'!B629,'Child Enrollment'!$B$2:$B$173,0))</f>
        <v>#N/A</v>
      </c>
      <c r="O629" s="1" t="e">
        <f>INDEX('Child Enrollment'!$E$2:$E$173,MATCH('BIR Data Entry'!B629,'Child Enrollment'!$B$2:$B$173,0))</f>
        <v>#N/A</v>
      </c>
      <c r="P629" s="1" t="e">
        <f>INDEX('Child Enrollment'!$F$2:$F$173,MATCH('BIR Data Entry'!B629,'Child Enrollment'!$B$2:$B$173,0))</f>
        <v>#N/A</v>
      </c>
      <c r="Q629" s="1" t="e">
        <f>INDEX('Child Enrollment'!$G$2:$G$173,MATCH('BIR Data Entry'!B629,'Child Enrollment'!$B$2:$B$173,0))</f>
        <v>#N/A</v>
      </c>
      <c r="R629" s="1" t="e">
        <f>INDEX('Child Enrollment'!$H$2:$H$173,MATCH('BIR Data Entry'!B629,'Child Enrollment'!$B$2:$B$173,0))</f>
        <v>#N/A</v>
      </c>
      <c r="S629" s="343" t="str">
        <f t="shared" si="27"/>
        <v/>
      </c>
      <c r="T629" s="169">
        <f>IF(J629='Do Not Use'!$L$15,1,0)</f>
        <v>0</v>
      </c>
      <c r="U629" s="169">
        <f>IF(K629='Do Not Use'!$M$14,1,0)</f>
        <v>0</v>
      </c>
      <c r="V629" s="169">
        <f t="shared" si="28"/>
        <v>0</v>
      </c>
      <c r="W629" s="169">
        <f>IF(K629='Do Not Use'!$M$10,1,0)</f>
        <v>0</v>
      </c>
      <c r="X629" s="169">
        <f>IF(K629='Do Not Use'!$M$11,1,0)</f>
        <v>0</v>
      </c>
      <c r="Y629" s="169">
        <f t="shared" si="29"/>
        <v>0</v>
      </c>
      <c r="Z629" s="169">
        <f>IF(K629='Do Not Use'!$M$5,1,0)</f>
        <v>0</v>
      </c>
    </row>
    <row r="630" spans="1:26" x14ac:dyDescent="0.25">
      <c r="A630" s="376"/>
      <c r="B630" s="377"/>
      <c r="C630" s="378"/>
      <c r="D630" s="434"/>
      <c r="E630" s="379"/>
      <c r="F630" s="377"/>
      <c r="G630" s="377"/>
      <c r="H630" s="377"/>
      <c r="I630" s="377"/>
      <c r="J630" s="377"/>
      <c r="K630" s="377"/>
      <c r="L630" s="377"/>
      <c r="M630" s="1" t="e">
        <f>INDEX('Child Enrollment'!$C$2:$C$173,MATCH('BIR Data Entry'!B631,'Child Enrollment'!$B$2:$B$173,0))</f>
        <v>#N/A</v>
      </c>
      <c r="N630" s="1" t="e">
        <f>INDEX('Child Enrollment'!$D$2:$D$173,MATCH('BIR Data Entry'!B630,'Child Enrollment'!$B$2:$B$173,0))</f>
        <v>#N/A</v>
      </c>
      <c r="O630" s="1" t="e">
        <f>INDEX('Child Enrollment'!$E$2:$E$173,MATCH('BIR Data Entry'!B630,'Child Enrollment'!$B$2:$B$173,0))</f>
        <v>#N/A</v>
      </c>
      <c r="P630" s="1" t="e">
        <f>INDEX('Child Enrollment'!$F$2:$F$173,MATCH('BIR Data Entry'!B630,'Child Enrollment'!$B$2:$B$173,0))</f>
        <v>#N/A</v>
      </c>
      <c r="Q630" s="1" t="e">
        <f>INDEX('Child Enrollment'!$G$2:$G$173,MATCH('BIR Data Entry'!B630,'Child Enrollment'!$B$2:$B$173,0))</f>
        <v>#N/A</v>
      </c>
      <c r="R630" s="1" t="e">
        <f>INDEX('Child Enrollment'!$H$2:$H$173,MATCH('BIR Data Entry'!B630,'Child Enrollment'!$B$2:$B$173,0))</f>
        <v>#N/A</v>
      </c>
      <c r="S630" s="343" t="str">
        <f t="shared" si="27"/>
        <v/>
      </c>
      <c r="T630" s="169">
        <f>IF(J630='Do Not Use'!$L$15,1,0)</f>
        <v>0</v>
      </c>
      <c r="U630" s="169">
        <f>IF(K630='Do Not Use'!$M$14,1,0)</f>
        <v>0</v>
      </c>
      <c r="V630" s="169">
        <f t="shared" si="28"/>
        <v>0</v>
      </c>
      <c r="W630" s="169">
        <f>IF(K630='Do Not Use'!$M$10,1,0)</f>
        <v>0</v>
      </c>
      <c r="X630" s="169">
        <f>IF(K630='Do Not Use'!$M$11,1,0)</f>
        <v>0</v>
      </c>
      <c r="Y630" s="169">
        <f t="shared" si="29"/>
        <v>0</v>
      </c>
      <c r="Z630" s="169">
        <f>IF(K630='Do Not Use'!$M$5,1,0)</f>
        <v>0</v>
      </c>
    </row>
    <row r="631" spans="1:26" x14ac:dyDescent="0.25">
      <c r="A631" s="376"/>
      <c r="B631" s="377"/>
      <c r="C631" s="378"/>
      <c r="D631" s="434"/>
      <c r="E631" s="379"/>
      <c r="F631" s="377"/>
      <c r="G631" s="377"/>
      <c r="H631" s="377"/>
      <c r="I631" s="377"/>
      <c r="J631" s="377"/>
      <c r="K631" s="377"/>
      <c r="L631" s="377"/>
      <c r="M631" s="1" t="e">
        <f>INDEX('Child Enrollment'!$C$2:$C$173,MATCH('BIR Data Entry'!B632,'Child Enrollment'!$B$2:$B$173,0))</f>
        <v>#N/A</v>
      </c>
      <c r="N631" s="1" t="e">
        <f>INDEX('Child Enrollment'!$D$2:$D$173,MATCH('BIR Data Entry'!B631,'Child Enrollment'!$B$2:$B$173,0))</f>
        <v>#N/A</v>
      </c>
      <c r="O631" s="1" t="e">
        <f>INDEX('Child Enrollment'!$E$2:$E$173,MATCH('BIR Data Entry'!B631,'Child Enrollment'!$B$2:$B$173,0))</f>
        <v>#N/A</v>
      </c>
      <c r="P631" s="1" t="e">
        <f>INDEX('Child Enrollment'!$F$2:$F$173,MATCH('BIR Data Entry'!B631,'Child Enrollment'!$B$2:$B$173,0))</f>
        <v>#N/A</v>
      </c>
      <c r="Q631" s="1" t="e">
        <f>INDEX('Child Enrollment'!$G$2:$G$173,MATCH('BIR Data Entry'!B631,'Child Enrollment'!$B$2:$B$173,0))</f>
        <v>#N/A</v>
      </c>
      <c r="R631" s="1" t="e">
        <f>INDEX('Child Enrollment'!$H$2:$H$173,MATCH('BIR Data Entry'!B631,'Child Enrollment'!$B$2:$B$173,0))</f>
        <v>#N/A</v>
      </c>
      <c r="S631" s="343" t="str">
        <f t="shared" si="27"/>
        <v/>
      </c>
      <c r="T631" s="169">
        <f>IF(J631='Do Not Use'!$L$15,1,0)</f>
        <v>0</v>
      </c>
      <c r="U631" s="169">
        <f>IF(K631='Do Not Use'!$M$14,1,0)</f>
        <v>0</v>
      </c>
      <c r="V631" s="169">
        <f t="shared" si="28"/>
        <v>0</v>
      </c>
      <c r="W631" s="169">
        <f>IF(K631='Do Not Use'!$M$10,1,0)</f>
        <v>0</v>
      </c>
      <c r="X631" s="169">
        <f>IF(K631='Do Not Use'!$M$11,1,0)</f>
        <v>0</v>
      </c>
      <c r="Y631" s="169">
        <f t="shared" si="29"/>
        <v>0</v>
      </c>
      <c r="Z631" s="169">
        <f>IF(K631='Do Not Use'!$M$5,1,0)</f>
        <v>0</v>
      </c>
    </row>
    <row r="632" spans="1:26" x14ac:dyDescent="0.25">
      <c r="A632" s="376"/>
      <c r="B632" s="377"/>
      <c r="C632" s="378"/>
      <c r="D632" s="434"/>
      <c r="E632" s="379"/>
      <c r="F632" s="377"/>
      <c r="G632" s="377"/>
      <c r="H632" s="377"/>
      <c r="I632" s="377"/>
      <c r="J632" s="377"/>
      <c r="K632" s="377"/>
      <c r="L632" s="377"/>
      <c r="M632" s="1" t="e">
        <f>INDEX('Child Enrollment'!$C$2:$C$173,MATCH('BIR Data Entry'!B633,'Child Enrollment'!$B$2:$B$173,0))</f>
        <v>#N/A</v>
      </c>
      <c r="N632" s="1" t="e">
        <f>INDEX('Child Enrollment'!$D$2:$D$173,MATCH('BIR Data Entry'!B632,'Child Enrollment'!$B$2:$B$173,0))</f>
        <v>#N/A</v>
      </c>
      <c r="O632" s="1" t="e">
        <f>INDEX('Child Enrollment'!$E$2:$E$173,MATCH('BIR Data Entry'!B632,'Child Enrollment'!$B$2:$B$173,0))</f>
        <v>#N/A</v>
      </c>
      <c r="P632" s="1" t="e">
        <f>INDEX('Child Enrollment'!$F$2:$F$173,MATCH('BIR Data Entry'!B632,'Child Enrollment'!$B$2:$B$173,0))</f>
        <v>#N/A</v>
      </c>
      <c r="Q632" s="1" t="e">
        <f>INDEX('Child Enrollment'!$G$2:$G$173,MATCH('BIR Data Entry'!B632,'Child Enrollment'!$B$2:$B$173,0))</f>
        <v>#N/A</v>
      </c>
      <c r="R632" s="1" t="e">
        <f>INDEX('Child Enrollment'!$H$2:$H$173,MATCH('BIR Data Entry'!B632,'Child Enrollment'!$B$2:$B$173,0))</f>
        <v>#N/A</v>
      </c>
      <c r="S632" s="343" t="str">
        <f t="shared" si="27"/>
        <v/>
      </c>
      <c r="T632" s="169">
        <f>IF(J632='Do Not Use'!$L$15,1,0)</f>
        <v>0</v>
      </c>
      <c r="U632" s="169">
        <f>IF(K632='Do Not Use'!$M$14,1,0)</f>
        <v>0</v>
      </c>
      <c r="V632" s="169">
        <f t="shared" si="28"/>
        <v>0</v>
      </c>
      <c r="W632" s="169">
        <f>IF(K632='Do Not Use'!$M$10,1,0)</f>
        <v>0</v>
      </c>
      <c r="X632" s="169">
        <f>IF(K632='Do Not Use'!$M$11,1,0)</f>
        <v>0</v>
      </c>
      <c r="Y632" s="169">
        <f t="shared" si="29"/>
        <v>0</v>
      </c>
      <c r="Z632" s="169">
        <f>IF(K632='Do Not Use'!$M$5,1,0)</f>
        <v>0</v>
      </c>
    </row>
    <row r="633" spans="1:26" x14ac:dyDescent="0.25">
      <c r="A633" s="376"/>
      <c r="B633" s="377"/>
      <c r="C633" s="378"/>
      <c r="D633" s="434"/>
      <c r="E633" s="379"/>
      <c r="F633" s="377"/>
      <c r="G633" s="377"/>
      <c r="H633" s="377"/>
      <c r="I633" s="377"/>
      <c r="J633" s="377"/>
      <c r="K633" s="377"/>
      <c r="L633" s="377"/>
      <c r="M633" s="1" t="e">
        <f>INDEX('Child Enrollment'!$C$2:$C$173,MATCH('BIR Data Entry'!B634,'Child Enrollment'!$B$2:$B$173,0))</f>
        <v>#N/A</v>
      </c>
      <c r="N633" s="1" t="e">
        <f>INDEX('Child Enrollment'!$D$2:$D$173,MATCH('BIR Data Entry'!B633,'Child Enrollment'!$B$2:$B$173,0))</f>
        <v>#N/A</v>
      </c>
      <c r="O633" s="1" t="e">
        <f>INDEX('Child Enrollment'!$E$2:$E$173,MATCH('BIR Data Entry'!B633,'Child Enrollment'!$B$2:$B$173,0))</f>
        <v>#N/A</v>
      </c>
      <c r="P633" s="1" t="e">
        <f>INDEX('Child Enrollment'!$F$2:$F$173,MATCH('BIR Data Entry'!B633,'Child Enrollment'!$B$2:$B$173,0))</f>
        <v>#N/A</v>
      </c>
      <c r="Q633" s="1" t="e">
        <f>INDEX('Child Enrollment'!$G$2:$G$173,MATCH('BIR Data Entry'!B633,'Child Enrollment'!$B$2:$B$173,0))</f>
        <v>#N/A</v>
      </c>
      <c r="R633" s="1" t="e">
        <f>INDEX('Child Enrollment'!$H$2:$H$173,MATCH('BIR Data Entry'!B633,'Child Enrollment'!$B$2:$B$173,0))</f>
        <v>#N/A</v>
      </c>
      <c r="S633" s="343" t="str">
        <f t="shared" si="27"/>
        <v/>
      </c>
      <c r="T633" s="169">
        <f>IF(J633='Do Not Use'!$L$15,1,0)</f>
        <v>0</v>
      </c>
      <c r="U633" s="169">
        <f>IF(K633='Do Not Use'!$M$14,1,0)</f>
        <v>0</v>
      </c>
      <c r="V633" s="169">
        <f t="shared" si="28"/>
        <v>0</v>
      </c>
      <c r="W633" s="169">
        <f>IF(K633='Do Not Use'!$M$10,1,0)</f>
        <v>0</v>
      </c>
      <c r="X633" s="169">
        <f>IF(K633='Do Not Use'!$M$11,1,0)</f>
        <v>0</v>
      </c>
      <c r="Y633" s="169">
        <f t="shared" si="29"/>
        <v>0</v>
      </c>
      <c r="Z633" s="169">
        <f>IF(K633='Do Not Use'!$M$5,1,0)</f>
        <v>0</v>
      </c>
    </row>
    <row r="634" spans="1:26" x14ac:dyDescent="0.25">
      <c r="A634" s="376"/>
      <c r="B634" s="377"/>
      <c r="C634" s="378"/>
      <c r="D634" s="434"/>
      <c r="E634" s="379"/>
      <c r="F634" s="377"/>
      <c r="G634" s="377"/>
      <c r="H634" s="377"/>
      <c r="I634" s="377"/>
      <c r="J634" s="377"/>
      <c r="K634" s="377"/>
      <c r="L634" s="377"/>
      <c r="M634" s="1" t="e">
        <f>INDEX('Child Enrollment'!$C$2:$C$173,MATCH('BIR Data Entry'!B635,'Child Enrollment'!$B$2:$B$173,0))</f>
        <v>#N/A</v>
      </c>
      <c r="N634" s="1" t="e">
        <f>INDEX('Child Enrollment'!$D$2:$D$173,MATCH('BIR Data Entry'!B634,'Child Enrollment'!$B$2:$B$173,0))</f>
        <v>#N/A</v>
      </c>
      <c r="O634" s="1" t="e">
        <f>INDEX('Child Enrollment'!$E$2:$E$173,MATCH('BIR Data Entry'!B634,'Child Enrollment'!$B$2:$B$173,0))</f>
        <v>#N/A</v>
      </c>
      <c r="P634" s="1" t="e">
        <f>INDEX('Child Enrollment'!$F$2:$F$173,MATCH('BIR Data Entry'!B634,'Child Enrollment'!$B$2:$B$173,0))</f>
        <v>#N/A</v>
      </c>
      <c r="Q634" s="1" t="e">
        <f>INDEX('Child Enrollment'!$G$2:$G$173,MATCH('BIR Data Entry'!B634,'Child Enrollment'!$B$2:$B$173,0))</f>
        <v>#N/A</v>
      </c>
      <c r="R634" s="1" t="e">
        <f>INDEX('Child Enrollment'!$H$2:$H$173,MATCH('BIR Data Entry'!B634,'Child Enrollment'!$B$2:$B$173,0))</f>
        <v>#N/A</v>
      </c>
      <c r="S634" s="343" t="str">
        <f t="shared" si="27"/>
        <v/>
      </c>
      <c r="T634" s="169">
        <f>IF(J634='Do Not Use'!$L$15,1,0)</f>
        <v>0</v>
      </c>
      <c r="U634" s="169">
        <f>IF(K634='Do Not Use'!$M$14,1,0)</f>
        <v>0</v>
      </c>
      <c r="V634" s="169">
        <f t="shared" si="28"/>
        <v>0</v>
      </c>
      <c r="W634" s="169">
        <f>IF(K634='Do Not Use'!$M$10,1,0)</f>
        <v>0</v>
      </c>
      <c r="X634" s="169">
        <f>IF(K634='Do Not Use'!$M$11,1,0)</f>
        <v>0</v>
      </c>
      <c r="Y634" s="169">
        <f t="shared" si="29"/>
        <v>0</v>
      </c>
      <c r="Z634" s="169">
        <f>IF(K634='Do Not Use'!$M$5,1,0)</f>
        <v>0</v>
      </c>
    </row>
    <row r="635" spans="1:26" x14ac:dyDescent="0.25">
      <c r="A635" s="376"/>
      <c r="B635" s="377"/>
      <c r="C635" s="378"/>
      <c r="D635" s="434"/>
      <c r="E635" s="379"/>
      <c r="F635" s="377"/>
      <c r="G635" s="377"/>
      <c r="H635" s="377"/>
      <c r="I635" s="377"/>
      <c r="J635" s="377"/>
      <c r="K635" s="377"/>
      <c r="L635" s="377"/>
      <c r="M635" s="1" t="e">
        <f>INDEX('Child Enrollment'!$C$2:$C$173,MATCH('BIR Data Entry'!B636,'Child Enrollment'!$B$2:$B$173,0))</f>
        <v>#N/A</v>
      </c>
      <c r="N635" s="1" t="e">
        <f>INDEX('Child Enrollment'!$D$2:$D$173,MATCH('BIR Data Entry'!B635,'Child Enrollment'!$B$2:$B$173,0))</f>
        <v>#N/A</v>
      </c>
      <c r="O635" s="1" t="e">
        <f>INDEX('Child Enrollment'!$E$2:$E$173,MATCH('BIR Data Entry'!B635,'Child Enrollment'!$B$2:$B$173,0))</f>
        <v>#N/A</v>
      </c>
      <c r="P635" s="1" t="e">
        <f>INDEX('Child Enrollment'!$F$2:$F$173,MATCH('BIR Data Entry'!B635,'Child Enrollment'!$B$2:$B$173,0))</f>
        <v>#N/A</v>
      </c>
      <c r="Q635" s="1" t="e">
        <f>INDEX('Child Enrollment'!$G$2:$G$173,MATCH('BIR Data Entry'!B635,'Child Enrollment'!$B$2:$B$173,0))</f>
        <v>#N/A</v>
      </c>
      <c r="R635" s="1" t="e">
        <f>INDEX('Child Enrollment'!$H$2:$H$173,MATCH('BIR Data Entry'!B635,'Child Enrollment'!$B$2:$B$173,0))</f>
        <v>#N/A</v>
      </c>
      <c r="S635" s="343" t="str">
        <f t="shared" si="27"/>
        <v/>
      </c>
      <c r="T635" s="169">
        <f>IF(J635='Do Not Use'!$L$15,1,0)</f>
        <v>0</v>
      </c>
      <c r="U635" s="169">
        <f>IF(K635='Do Not Use'!$M$14,1,0)</f>
        <v>0</v>
      </c>
      <c r="V635" s="169">
        <f t="shared" si="28"/>
        <v>0</v>
      </c>
      <c r="W635" s="169">
        <f>IF(K635='Do Not Use'!$M$10,1,0)</f>
        <v>0</v>
      </c>
      <c r="X635" s="169">
        <f>IF(K635='Do Not Use'!$M$11,1,0)</f>
        <v>0</v>
      </c>
      <c r="Y635" s="169">
        <f t="shared" si="29"/>
        <v>0</v>
      </c>
      <c r="Z635" s="169">
        <f>IF(K635='Do Not Use'!$M$5,1,0)</f>
        <v>0</v>
      </c>
    </row>
    <row r="636" spans="1:26" x14ac:dyDescent="0.25">
      <c r="A636" s="376"/>
      <c r="B636" s="377"/>
      <c r="C636" s="378"/>
      <c r="D636" s="434"/>
      <c r="E636" s="379"/>
      <c r="F636" s="377"/>
      <c r="G636" s="377"/>
      <c r="H636" s="377"/>
      <c r="I636" s="377"/>
      <c r="J636" s="377"/>
      <c r="K636" s="377"/>
      <c r="L636" s="377"/>
      <c r="M636" s="1" t="e">
        <f>INDEX('Child Enrollment'!$C$2:$C$173,MATCH('BIR Data Entry'!B637,'Child Enrollment'!$B$2:$B$173,0))</f>
        <v>#N/A</v>
      </c>
      <c r="N636" s="1" t="e">
        <f>INDEX('Child Enrollment'!$D$2:$D$173,MATCH('BIR Data Entry'!B636,'Child Enrollment'!$B$2:$B$173,0))</f>
        <v>#N/A</v>
      </c>
      <c r="O636" s="1" t="e">
        <f>INDEX('Child Enrollment'!$E$2:$E$173,MATCH('BIR Data Entry'!B636,'Child Enrollment'!$B$2:$B$173,0))</f>
        <v>#N/A</v>
      </c>
      <c r="P636" s="1" t="e">
        <f>INDEX('Child Enrollment'!$F$2:$F$173,MATCH('BIR Data Entry'!B636,'Child Enrollment'!$B$2:$B$173,0))</f>
        <v>#N/A</v>
      </c>
      <c r="Q636" s="1" t="e">
        <f>INDEX('Child Enrollment'!$G$2:$G$173,MATCH('BIR Data Entry'!B636,'Child Enrollment'!$B$2:$B$173,0))</f>
        <v>#N/A</v>
      </c>
      <c r="R636" s="1" t="e">
        <f>INDEX('Child Enrollment'!$H$2:$H$173,MATCH('BIR Data Entry'!B636,'Child Enrollment'!$B$2:$B$173,0))</f>
        <v>#N/A</v>
      </c>
      <c r="S636" s="343" t="str">
        <f t="shared" si="27"/>
        <v/>
      </c>
      <c r="T636" s="169">
        <f>IF(J636='Do Not Use'!$L$15,1,0)</f>
        <v>0</v>
      </c>
      <c r="U636" s="169">
        <f>IF(K636='Do Not Use'!$M$14,1,0)</f>
        <v>0</v>
      </c>
      <c r="V636" s="169">
        <f t="shared" si="28"/>
        <v>0</v>
      </c>
      <c r="W636" s="169">
        <f>IF(K636='Do Not Use'!$M$10,1,0)</f>
        <v>0</v>
      </c>
      <c r="X636" s="169">
        <f>IF(K636='Do Not Use'!$M$11,1,0)</f>
        <v>0</v>
      </c>
      <c r="Y636" s="169">
        <f t="shared" si="29"/>
        <v>0</v>
      </c>
      <c r="Z636" s="169">
        <f>IF(K636='Do Not Use'!$M$5,1,0)</f>
        <v>0</v>
      </c>
    </row>
    <row r="637" spans="1:26" x14ac:dyDescent="0.25">
      <c r="A637" s="376"/>
      <c r="B637" s="377"/>
      <c r="C637" s="378"/>
      <c r="D637" s="434"/>
      <c r="E637" s="379"/>
      <c r="F637" s="377"/>
      <c r="G637" s="377"/>
      <c r="H637" s="377"/>
      <c r="I637" s="377"/>
      <c r="J637" s="377"/>
      <c r="K637" s="377"/>
      <c r="L637" s="377"/>
      <c r="M637" s="1" t="e">
        <f>INDEX('Child Enrollment'!$C$2:$C$173,MATCH('BIR Data Entry'!B638,'Child Enrollment'!$B$2:$B$173,0))</f>
        <v>#N/A</v>
      </c>
      <c r="N637" s="1" t="e">
        <f>INDEX('Child Enrollment'!$D$2:$D$173,MATCH('BIR Data Entry'!B637,'Child Enrollment'!$B$2:$B$173,0))</f>
        <v>#N/A</v>
      </c>
      <c r="O637" s="1" t="e">
        <f>INDEX('Child Enrollment'!$E$2:$E$173,MATCH('BIR Data Entry'!B637,'Child Enrollment'!$B$2:$B$173,0))</f>
        <v>#N/A</v>
      </c>
      <c r="P637" s="1" t="e">
        <f>INDEX('Child Enrollment'!$F$2:$F$173,MATCH('BIR Data Entry'!B637,'Child Enrollment'!$B$2:$B$173,0))</f>
        <v>#N/A</v>
      </c>
      <c r="Q637" s="1" t="e">
        <f>INDEX('Child Enrollment'!$G$2:$G$173,MATCH('BIR Data Entry'!B637,'Child Enrollment'!$B$2:$B$173,0))</f>
        <v>#N/A</v>
      </c>
      <c r="R637" s="1" t="e">
        <f>INDEX('Child Enrollment'!$H$2:$H$173,MATCH('BIR Data Entry'!B637,'Child Enrollment'!$B$2:$B$173,0))</f>
        <v>#N/A</v>
      </c>
      <c r="S637" s="343" t="str">
        <f t="shared" si="27"/>
        <v/>
      </c>
      <c r="T637" s="169">
        <f>IF(J637='Do Not Use'!$L$15,1,0)</f>
        <v>0</v>
      </c>
      <c r="U637" s="169">
        <f>IF(K637='Do Not Use'!$M$14,1,0)</f>
        <v>0</v>
      </c>
      <c r="V637" s="169">
        <f t="shared" si="28"/>
        <v>0</v>
      </c>
      <c r="W637" s="169">
        <f>IF(K637='Do Not Use'!$M$10,1,0)</f>
        <v>0</v>
      </c>
      <c r="X637" s="169">
        <f>IF(K637='Do Not Use'!$M$11,1,0)</f>
        <v>0</v>
      </c>
      <c r="Y637" s="169">
        <f t="shared" si="29"/>
        <v>0</v>
      </c>
      <c r="Z637" s="169">
        <f>IF(K637='Do Not Use'!$M$5,1,0)</f>
        <v>0</v>
      </c>
    </row>
    <row r="638" spans="1:26" x14ac:dyDescent="0.25">
      <c r="A638" s="376"/>
      <c r="B638" s="377"/>
      <c r="C638" s="378"/>
      <c r="D638" s="434"/>
      <c r="E638" s="379"/>
      <c r="F638" s="377"/>
      <c r="G638" s="377"/>
      <c r="H638" s="377"/>
      <c r="I638" s="377"/>
      <c r="J638" s="377"/>
      <c r="K638" s="377"/>
      <c r="L638" s="377"/>
      <c r="M638" s="1" t="e">
        <f>INDEX('Child Enrollment'!$C$2:$C$173,MATCH('BIR Data Entry'!B639,'Child Enrollment'!$B$2:$B$173,0))</f>
        <v>#N/A</v>
      </c>
      <c r="N638" s="1" t="e">
        <f>INDEX('Child Enrollment'!$D$2:$D$173,MATCH('BIR Data Entry'!B638,'Child Enrollment'!$B$2:$B$173,0))</f>
        <v>#N/A</v>
      </c>
      <c r="O638" s="1" t="e">
        <f>INDEX('Child Enrollment'!$E$2:$E$173,MATCH('BIR Data Entry'!B638,'Child Enrollment'!$B$2:$B$173,0))</f>
        <v>#N/A</v>
      </c>
      <c r="P638" s="1" t="e">
        <f>INDEX('Child Enrollment'!$F$2:$F$173,MATCH('BIR Data Entry'!B638,'Child Enrollment'!$B$2:$B$173,0))</f>
        <v>#N/A</v>
      </c>
      <c r="Q638" s="1" t="e">
        <f>INDEX('Child Enrollment'!$G$2:$G$173,MATCH('BIR Data Entry'!B638,'Child Enrollment'!$B$2:$B$173,0))</f>
        <v>#N/A</v>
      </c>
      <c r="R638" s="1" t="e">
        <f>INDEX('Child Enrollment'!$H$2:$H$173,MATCH('BIR Data Entry'!B638,'Child Enrollment'!$B$2:$B$173,0))</f>
        <v>#N/A</v>
      </c>
      <c r="S638" s="343" t="str">
        <f t="shared" si="27"/>
        <v/>
      </c>
      <c r="T638" s="169">
        <f>IF(J638='Do Not Use'!$L$15,1,0)</f>
        <v>0</v>
      </c>
      <c r="U638" s="169">
        <f>IF(K638='Do Not Use'!$M$14,1,0)</f>
        <v>0</v>
      </c>
      <c r="V638" s="169">
        <f t="shared" si="28"/>
        <v>0</v>
      </c>
      <c r="W638" s="169">
        <f>IF(K638='Do Not Use'!$M$10,1,0)</f>
        <v>0</v>
      </c>
      <c r="X638" s="169">
        <f>IF(K638='Do Not Use'!$M$11,1,0)</f>
        <v>0</v>
      </c>
      <c r="Y638" s="169">
        <f t="shared" si="29"/>
        <v>0</v>
      </c>
      <c r="Z638" s="169">
        <f>IF(K638='Do Not Use'!$M$5,1,0)</f>
        <v>0</v>
      </c>
    </row>
    <row r="639" spans="1:26" x14ac:dyDescent="0.25">
      <c r="A639" s="376"/>
      <c r="B639" s="377"/>
      <c r="C639" s="378"/>
      <c r="D639" s="434"/>
      <c r="E639" s="379"/>
      <c r="F639" s="377"/>
      <c r="G639" s="377"/>
      <c r="H639" s="377"/>
      <c r="I639" s="377"/>
      <c r="J639" s="377"/>
      <c r="K639" s="377"/>
      <c r="L639" s="377"/>
      <c r="M639" s="1" t="e">
        <f>INDEX('Child Enrollment'!$C$2:$C$173,MATCH('BIR Data Entry'!B640,'Child Enrollment'!$B$2:$B$173,0))</f>
        <v>#N/A</v>
      </c>
      <c r="N639" s="1" t="e">
        <f>INDEX('Child Enrollment'!$D$2:$D$173,MATCH('BIR Data Entry'!B639,'Child Enrollment'!$B$2:$B$173,0))</f>
        <v>#N/A</v>
      </c>
      <c r="O639" s="1" t="e">
        <f>INDEX('Child Enrollment'!$E$2:$E$173,MATCH('BIR Data Entry'!B639,'Child Enrollment'!$B$2:$B$173,0))</f>
        <v>#N/A</v>
      </c>
      <c r="P639" s="1" t="e">
        <f>INDEX('Child Enrollment'!$F$2:$F$173,MATCH('BIR Data Entry'!B639,'Child Enrollment'!$B$2:$B$173,0))</f>
        <v>#N/A</v>
      </c>
      <c r="Q639" s="1" t="e">
        <f>INDEX('Child Enrollment'!$G$2:$G$173,MATCH('BIR Data Entry'!B639,'Child Enrollment'!$B$2:$B$173,0))</f>
        <v>#N/A</v>
      </c>
      <c r="R639" s="1" t="e">
        <f>INDEX('Child Enrollment'!$H$2:$H$173,MATCH('BIR Data Entry'!B639,'Child Enrollment'!$B$2:$B$173,0))</f>
        <v>#N/A</v>
      </c>
      <c r="S639" s="343" t="str">
        <f t="shared" si="27"/>
        <v/>
      </c>
      <c r="T639" s="169">
        <f>IF(J639='Do Not Use'!$L$15,1,0)</f>
        <v>0</v>
      </c>
      <c r="U639" s="169">
        <f>IF(K639='Do Not Use'!$M$14,1,0)</f>
        <v>0</v>
      </c>
      <c r="V639" s="169">
        <f t="shared" si="28"/>
        <v>0</v>
      </c>
      <c r="W639" s="169">
        <f>IF(K639='Do Not Use'!$M$10,1,0)</f>
        <v>0</v>
      </c>
      <c r="X639" s="169">
        <f>IF(K639='Do Not Use'!$M$11,1,0)</f>
        <v>0</v>
      </c>
      <c r="Y639" s="169">
        <f t="shared" si="29"/>
        <v>0</v>
      </c>
      <c r="Z639" s="169">
        <f>IF(K639='Do Not Use'!$M$5,1,0)</f>
        <v>0</v>
      </c>
    </row>
    <row r="640" spans="1:26" x14ac:dyDescent="0.25">
      <c r="A640" s="376"/>
      <c r="B640" s="377"/>
      <c r="C640" s="378"/>
      <c r="D640" s="434"/>
      <c r="E640" s="379"/>
      <c r="F640" s="377"/>
      <c r="G640" s="377"/>
      <c r="H640" s="377"/>
      <c r="I640" s="377"/>
      <c r="J640" s="377"/>
      <c r="K640" s="377"/>
      <c r="L640" s="377"/>
      <c r="M640" s="1" t="e">
        <f>INDEX('Child Enrollment'!$C$2:$C$173,MATCH('BIR Data Entry'!B641,'Child Enrollment'!$B$2:$B$173,0))</f>
        <v>#N/A</v>
      </c>
      <c r="N640" s="1" t="e">
        <f>INDEX('Child Enrollment'!$D$2:$D$173,MATCH('BIR Data Entry'!B640,'Child Enrollment'!$B$2:$B$173,0))</f>
        <v>#N/A</v>
      </c>
      <c r="O640" s="1" t="e">
        <f>INDEX('Child Enrollment'!$E$2:$E$173,MATCH('BIR Data Entry'!B640,'Child Enrollment'!$B$2:$B$173,0))</f>
        <v>#N/A</v>
      </c>
      <c r="P640" s="1" t="e">
        <f>INDEX('Child Enrollment'!$F$2:$F$173,MATCH('BIR Data Entry'!B640,'Child Enrollment'!$B$2:$B$173,0))</f>
        <v>#N/A</v>
      </c>
      <c r="Q640" s="1" t="e">
        <f>INDEX('Child Enrollment'!$G$2:$G$173,MATCH('BIR Data Entry'!B640,'Child Enrollment'!$B$2:$B$173,0))</f>
        <v>#N/A</v>
      </c>
      <c r="R640" s="1" t="e">
        <f>INDEX('Child Enrollment'!$H$2:$H$173,MATCH('BIR Data Entry'!B640,'Child Enrollment'!$B$2:$B$173,0))</f>
        <v>#N/A</v>
      </c>
      <c r="S640" s="343" t="str">
        <f t="shared" si="27"/>
        <v/>
      </c>
      <c r="T640" s="169">
        <f>IF(J640='Do Not Use'!$L$15,1,0)</f>
        <v>0</v>
      </c>
      <c r="U640" s="169">
        <f>IF(K640='Do Not Use'!$M$14,1,0)</f>
        <v>0</v>
      </c>
      <c r="V640" s="169">
        <f t="shared" si="28"/>
        <v>0</v>
      </c>
      <c r="W640" s="169">
        <f>IF(K640='Do Not Use'!$M$10,1,0)</f>
        <v>0</v>
      </c>
      <c r="X640" s="169">
        <f>IF(K640='Do Not Use'!$M$11,1,0)</f>
        <v>0</v>
      </c>
      <c r="Y640" s="169">
        <f t="shared" si="29"/>
        <v>0</v>
      </c>
      <c r="Z640" s="169">
        <f>IF(K640='Do Not Use'!$M$5,1,0)</f>
        <v>0</v>
      </c>
    </row>
    <row r="641" spans="1:26" x14ac:dyDescent="0.25">
      <c r="A641" s="376"/>
      <c r="B641" s="377"/>
      <c r="C641" s="378"/>
      <c r="D641" s="434"/>
      <c r="E641" s="379"/>
      <c r="F641" s="377"/>
      <c r="G641" s="377"/>
      <c r="H641" s="377"/>
      <c r="I641" s="377"/>
      <c r="J641" s="377"/>
      <c r="K641" s="377"/>
      <c r="L641" s="377"/>
      <c r="M641" s="1" t="e">
        <f>INDEX('Child Enrollment'!$C$2:$C$173,MATCH('BIR Data Entry'!B642,'Child Enrollment'!$B$2:$B$173,0))</f>
        <v>#N/A</v>
      </c>
      <c r="N641" s="1" t="e">
        <f>INDEX('Child Enrollment'!$D$2:$D$173,MATCH('BIR Data Entry'!B641,'Child Enrollment'!$B$2:$B$173,0))</f>
        <v>#N/A</v>
      </c>
      <c r="O641" s="1" t="e">
        <f>INDEX('Child Enrollment'!$E$2:$E$173,MATCH('BIR Data Entry'!B641,'Child Enrollment'!$B$2:$B$173,0))</f>
        <v>#N/A</v>
      </c>
      <c r="P641" s="1" t="e">
        <f>INDEX('Child Enrollment'!$F$2:$F$173,MATCH('BIR Data Entry'!B641,'Child Enrollment'!$B$2:$B$173,0))</f>
        <v>#N/A</v>
      </c>
      <c r="Q641" s="1" t="e">
        <f>INDEX('Child Enrollment'!$G$2:$G$173,MATCH('BIR Data Entry'!B641,'Child Enrollment'!$B$2:$B$173,0))</f>
        <v>#N/A</v>
      </c>
      <c r="R641" s="1" t="e">
        <f>INDEX('Child Enrollment'!$H$2:$H$173,MATCH('BIR Data Entry'!B641,'Child Enrollment'!$B$2:$B$173,0))</f>
        <v>#N/A</v>
      </c>
      <c r="S641" s="343" t="str">
        <f t="shared" si="27"/>
        <v/>
      </c>
      <c r="T641" s="169">
        <f>IF(J641='Do Not Use'!$L$15,1,0)</f>
        <v>0</v>
      </c>
      <c r="U641" s="169">
        <f>IF(K641='Do Not Use'!$M$14,1,0)</f>
        <v>0</v>
      </c>
      <c r="V641" s="169">
        <f t="shared" si="28"/>
        <v>0</v>
      </c>
      <c r="W641" s="169">
        <f>IF(K641='Do Not Use'!$M$10,1,0)</f>
        <v>0</v>
      </c>
      <c r="X641" s="169">
        <f>IF(K641='Do Not Use'!$M$11,1,0)</f>
        <v>0</v>
      </c>
      <c r="Y641" s="169">
        <f t="shared" si="29"/>
        <v>0</v>
      </c>
      <c r="Z641" s="169">
        <f>IF(K641='Do Not Use'!$M$5,1,0)</f>
        <v>0</v>
      </c>
    </row>
    <row r="642" spans="1:26" x14ac:dyDescent="0.25">
      <c r="A642" s="376"/>
      <c r="B642" s="377"/>
      <c r="C642" s="378"/>
      <c r="D642" s="434"/>
      <c r="E642" s="379"/>
      <c r="F642" s="377"/>
      <c r="G642" s="377"/>
      <c r="H642" s="377"/>
      <c r="I642" s="377"/>
      <c r="J642" s="377"/>
      <c r="K642" s="377"/>
      <c r="L642" s="377"/>
      <c r="M642" s="1" t="e">
        <f>INDEX('Child Enrollment'!$C$2:$C$173,MATCH('BIR Data Entry'!B643,'Child Enrollment'!$B$2:$B$173,0))</f>
        <v>#N/A</v>
      </c>
      <c r="N642" s="1" t="e">
        <f>INDEX('Child Enrollment'!$D$2:$D$173,MATCH('BIR Data Entry'!B642,'Child Enrollment'!$B$2:$B$173,0))</f>
        <v>#N/A</v>
      </c>
      <c r="O642" s="1" t="e">
        <f>INDEX('Child Enrollment'!$E$2:$E$173,MATCH('BIR Data Entry'!B642,'Child Enrollment'!$B$2:$B$173,0))</f>
        <v>#N/A</v>
      </c>
      <c r="P642" s="1" t="e">
        <f>INDEX('Child Enrollment'!$F$2:$F$173,MATCH('BIR Data Entry'!B642,'Child Enrollment'!$B$2:$B$173,0))</f>
        <v>#N/A</v>
      </c>
      <c r="Q642" s="1" t="e">
        <f>INDEX('Child Enrollment'!$G$2:$G$173,MATCH('BIR Data Entry'!B642,'Child Enrollment'!$B$2:$B$173,0))</f>
        <v>#N/A</v>
      </c>
      <c r="R642" s="1" t="e">
        <f>INDEX('Child Enrollment'!$H$2:$H$173,MATCH('BIR Data Entry'!B642,'Child Enrollment'!$B$2:$B$173,0))</f>
        <v>#N/A</v>
      </c>
      <c r="S642" s="343" t="str">
        <f t="shared" si="27"/>
        <v/>
      </c>
      <c r="T642" s="169">
        <f>IF(J642='Do Not Use'!$L$15,1,0)</f>
        <v>0</v>
      </c>
      <c r="U642" s="169">
        <f>IF(K642='Do Not Use'!$M$14,1,0)</f>
        <v>0</v>
      </c>
      <c r="V642" s="169">
        <f t="shared" si="28"/>
        <v>0</v>
      </c>
      <c r="W642" s="169">
        <f>IF(K642='Do Not Use'!$M$10,1,0)</f>
        <v>0</v>
      </c>
      <c r="X642" s="169">
        <f>IF(K642='Do Not Use'!$M$11,1,0)</f>
        <v>0</v>
      </c>
      <c r="Y642" s="169">
        <f t="shared" si="29"/>
        <v>0</v>
      </c>
      <c r="Z642" s="169">
        <f>IF(K642='Do Not Use'!$M$5,1,0)</f>
        <v>0</v>
      </c>
    </row>
    <row r="643" spans="1:26" x14ac:dyDescent="0.25">
      <c r="A643" s="376"/>
      <c r="B643" s="377"/>
      <c r="C643" s="378"/>
      <c r="D643" s="434"/>
      <c r="E643" s="379"/>
      <c r="F643" s="377"/>
      <c r="G643" s="377"/>
      <c r="H643" s="377"/>
      <c r="I643" s="377"/>
      <c r="J643" s="377"/>
      <c r="K643" s="377"/>
      <c r="L643" s="377"/>
      <c r="M643" s="1" t="e">
        <f>INDEX('Child Enrollment'!$C$2:$C$173,MATCH('BIR Data Entry'!B644,'Child Enrollment'!$B$2:$B$173,0))</f>
        <v>#N/A</v>
      </c>
      <c r="N643" s="1" t="e">
        <f>INDEX('Child Enrollment'!$D$2:$D$173,MATCH('BIR Data Entry'!B643,'Child Enrollment'!$B$2:$B$173,0))</f>
        <v>#N/A</v>
      </c>
      <c r="O643" s="1" t="e">
        <f>INDEX('Child Enrollment'!$E$2:$E$173,MATCH('BIR Data Entry'!B643,'Child Enrollment'!$B$2:$B$173,0))</f>
        <v>#N/A</v>
      </c>
      <c r="P643" s="1" t="e">
        <f>INDEX('Child Enrollment'!$F$2:$F$173,MATCH('BIR Data Entry'!B643,'Child Enrollment'!$B$2:$B$173,0))</f>
        <v>#N/A</v>
      </c>
      <c r="Q643" s="1" t="e">
        <f>INDEX('Child Enrollment'!$G$2:$G$173,MATCH('BIR Data Entry'!B643,'Child Enrollment'!$B$2:$B$173,0))</f>
        <v>#N/A</v>
      </c>
      <c r="R643" s="1" t="e">
        <f>INDEX('Child Enrollment'!$H$2:$H$173,MATCH('BIR Data Entry'!B643,'Child Enrollment'!$B$2:$B$173,0))</f>
        <v>#N/A</v>
      </c>
      <c r="S643" s="343" t="str">
        <f t="shared" ref="S643:S706" si="30">IF(E643&gt;0,MROUND(E643,"0:30"),"")</f>
        <v/>
      </c>
      <c r="T643" s="169">
        <f>IF(J643='Do Not Use'!$L$15,1,0)</f>
        <v>0</v>
      </c>
      <c r="U643" s="169">
        <f>IF(K643='Do Not Use'!$M$14,1,0)</f>
        <v>0</v>
      </c>
      <c r="V643" s="169">
        <f t="shared" ref="V643:V706" si="31">SUM(T643:U643)</f>
        <v>0</v>
      </c>
      <c r="W643" s="169">
        <f>IF(K643='Do Not Use'!$M$10,1,0)</f>
        <v>0</v>
      </c>
      <c r="X643" s="169">
        <f>IF(K643='Do Not Use'!$M$11,1,0)</f>
        <v>0</v>
      </c>
      <c r="Y643" s="169">
        <f t="shared" ref="Y643:Y706" si="32">SUM(W643:X643)</f>
        <v>0</v>
      </c>
      <c r="Z643" s="169">
        <f>IF(K643='Do Not Use'!$M$5,1,0)</f>
        <v>0</v>
      </c>
    </row>
    <row r="644" spans="1:26" x14ac:dyDescent="0.25">
      <c r="A644" s="376"/>
      <c r="B644" s="377"/>
      <c r="C644" s="378"/>
      <c r="D644" s="434"/>
      <c r="E644" s="379"/>
      <c r="F644" s="377"/>
      <c r="G644" s="377"/>
      <c r="H644" s="377"/>
      <c r="I644" s="377"/>
      <c r="J644" s="377"/>
      <c r="K644" s="377"/>
      <c r="L644" s="377"/>
      <c r="M644" s="1" t="e">
        <f>INDEX('Child Enrollment'!$C$2:$C$173,MATCH('BIR Data Entry'!B645,'Child Enrollment'!$B$2:$B$173,0))</f>
        <v>#N/A</v>
      </c>
      <c r="N644" s="1" t="e">
        <f>INDEX('Child Enrollment'!$D$2:$D$173,MATCH('BIR Data Entry'!B644,'Child Enrollment'!$B$2:$B$173,0))</f>
        <v>#N/A</v>
      </c>
      <c r="O644" s="1" t="e">
        <f>INDEX('Child Enrollment'!$E$2:$E$173,MATCH('BIR Data Entry'!B644,'Child Enrollment'!$B$2:$B$173,0))</f>
        <v>#N/A</v>
      </c>
      <c r="P644" s="1" t="e">
        <f>INDEX('Child Enrollment'!$F$2:$F$173,MATCH('BIR Data Entry'!B644,'Child Enrollment'!$B$2:$B$173,0))</f>
        <v>#N/A</v>
      </c>
      <c r="Q644" s="1" t="e">
        <f>INDEX('Child Enrollment'!$G$2:$G$173,MATCH('BIR Data Entry'!B644,'Child Enrollment'!$B$2:$B$173,0))</f>
        <v>#N/A</v>
      </c>
      <c r="R644" s="1" t="e">
        <f>INDEX('Child Enrollment'!$H$2:$H$173,MATCH('BIR Data Entry'!B644,'Child Enrollment'!$B$2:$B$173,0))</f>
        <v>#N/A</v>
      </c>
      <c r="S644" s="343" t="str">
        <f t="shared" si="30"/>
        <v/>
      </c>
      <c r="T644" s="169">
        <f>IF(J644='Do Not Use'!$L$15,1,0)</f>
        <v>0</v>
      </c>
      <c r="U644" s="169">
        <f>IF(K644='Do Not Use'!$M$14,1,0)</f>
        <v>0</v>
      </c>
      <c r="V644" s="169">
        <f t="shared" si="31"/>
        <v>0</v>
      </c>
      <c r="W644" s="169">
        <f>IF(K644='Do Not Use'!$M$10,1,0)</f>
        <v>0</v>
      </c>
      <c r="X644" s="169">
        <f>IF(K644='Do Not Use'!$M$11,1,0)</f>
        <v>0</v>
      </c>
      <c r="Y644" s="169">
        <f t="shared" si="32"/>
        <v>0</v>
      </c>
      <c r="Z644" s="169">
        <f>IF(K644='Do Not Use'!$M$5,1,0)</f>
        <v>0</v>
      </c>
    </row>
    <row r="645" spans="1:26" x14ac:dyDescent="0.25">
      <c r="A645" s="376"/>
      <c r="B645" s="377"/>
      <c r="C645" s="378"/>
      <c r="D645" s="434"/>
      <c r="E645" s="379"/>
      <c r="F645" s="377"/>
      <c r="G645" s="377"/>
      <c r="H645" s="377"/>
      <c r="I645" s="377"/>
      <c r="J645" s="377"/>
      <c r="K645" s="377"/>
      <c r="L645" s="377"/>
      <c r="M645" s="1" t="e">
        <f>INDEX('Child Enrollment'!$C$2:$C$173,MATCH('BIR Data Entry'!B646,'Child Enrollment'!$B$2:$B$173,0))</f>
        <v>#N/A</v>
      </c>
      <c r="N645" s="1" t="e">
        <f>INDEX('Child Enrollment'!$D$2:$D$173,MATCH('BIR Data Entry'!B645,'Child Enrollment'!$B$2:$B$173,0))</f>
        <v>#N/A</v>
      </c>
      <c r="O645" s="1" t="e">
        <f>INDEX('Child Enrollment'!$E$2:$E$173,MATCH('BIR Data Entry'!B645,'Child Enrollment'!$B$2:$B$173,0))</f>
        <v>#N/A</v>
      </c>
      <c r="P645" s="1" t="e">
        <f>INDEX('Child Enrollment'!$F$2:$F$173,MATCH('BIR Data Entry'!B645,'Child Enrollment'!$B$2:$B$173,0))</f>
        <v>#N/A</v>
      </c>
      <c r="Q645" s="1" t="e">
        <f>INDEX('Child Enrollment'!$G$2:$G$173,MATCH('BIR Data Entry'!B645,'Child Enrollment'!$B$2:$B$173,0))</f>
        <v>#N/A</v>
      </c>
      <c r="R645" s="1" t="e">
        <f>INDEX('Child Enrollment'!$H$2:$H$173,MATCH('BIR Data Entry'!B645,'Child Enrollment'!$B$2:$B$173,0))</f>
        <v>#N/A</v>
      </c>
      <c r="S645" s="343" t="str">
        <f t="shared" si="30"/>
        <v/>
      </c>
      <c r="T645" s="169">
        <f>IF(J645='Do Not Use'!$L$15,1,0)</f>
        <v>0</v>
      </c>
      <c r="U645" s="169">
        <f>IF(K645='Do Not Use'!$M$14,1,0)</f>
        <v>0</v>
      </c>
      <c r="V645" s="169">
        <f t="shared" si="31"/>
        <v>0</v>
      </c>
      <c r="W645" s="169">
        <f>IF(K645='Do Not Use'!$M$10,1,0)</f>
        <v>0</v>
      </c>
      <c r="X645" s="169">
        <f>IF(K645='Do Not Use'!$M$11,1,0)</f>
        <v>0</v>
      </c>
      <c r="Y645" s="169">
        <f t="shared" si="32"/>
        <v>0</v>
      </c>
      <c r="Z645" s="169">
        <f>IF(K645='Do Not Use'!$M$5,1,0)</f>
        <v>0</v>
      </c>
    </row>
    <row r="646" spans="1:26" x14ac:dyDescent="0.25">
      <c r="A646" s="376"/>
      <c r="B646" s="377"/>
      <c r="C646" s="378"/>
      <c r="D646" s="434"/>
      <c r="E646" s="379"/>
      <c r="F646" s="377"/>
      <c r="G646" s="377"/>
      <c r="H646" s="377"/>
      <c r="I646" s="377"/>
      <c r="J646" s="377"/>
      <c r="K646" s="377"/>
      <c r="L646" s="377"/>
      <c r="M646" s="1" t="e">
        <f>INDEX('Child Enrollment'!$C$2:$C$173,MATCH('BIR Data Entry'!B647,'Child Enrollment'!$B$2:$B$173,0))</f>
        <v>#N/A</v>
      </c>
      <c r="N646" s="1" t="e">
        <f>INDEX('Child Enrollment'!$D$2:$D$173,MATCH('BIR Data Entry'!B646,'Child Enrollment'!$B$2:$B$173,0))</f>
        <v>#N/A</v>
      </c>
      <c r="O646" s="1" t="e">
        <f>INDEX('Child Enrollment'!$E$2:$E$173,MATCH('BIR Data Entry'!B646,'Child Enrollment'!$B$2:$B$173,0))</f>
        <v>#N/A</v>
      </c>
      <c r="P646" s="1" t="e">
        <f>INDEX('Child Enrollment'!$F$2:$F$173,MATCH('BIR Data Entry'!B646,'Child Enrollment'!$B$2:$B$173,0))</f>
        <v>#N/A</v>
      </c>
      <c r="Q646" s="1" t="e">
        <f>INDEX('Child Enrollment'!$G$2:$G$173,MATCH('BIR Data Entry'!B646,'Child Enrollment'!$B$2:$B$173,0))</f>
        <v>#N/A</v>
      </c>
      <c r="R646" s="1" t="e">
        <f>INDEX('Child Enrollment'!$H$2:$H$173,MATCH('BIR Data Entry'!B646,'Child Enrollment'!$B$2:$B$173,0))</f>
        <v>#N/A</v>
      </c>
      <c r="S646" s="343" t="str">
        <f t="shared" si="30"/>
        <v/>
      </c>
      <c r="T646" s="169">
        <f>IF(J646='Do Not Use'!$L$15,1,0)</f>
        <v>0</v>
      </c>
      <c r="U646" s="169">
        <f>IF(K646='Do Not Use'!$M$14,1,0)</f>
        <v>0</v>
      </c>
      <c r="V646" s="169">
        <f t="shared" si="31"/>
        <v>0</v>
      </c>
      <c r="W646" s="169">
        <f>IF(K646='Do Not Use'!$M$10,1,0)</f>
        <v>0</v>
      </c>
      <c r="X646" s="169">
        <f>IF(K646='Do Not Use'!$M$11,1,0)</f>
        <v>0</v>
      </c>
      <c r="Y646" s="169">
        <f t="shared" si="32"/>
        <v>0</v>
      </c>
      <c r="Z646" s="169">
        <f>IF(K646='Do Not Use'!$M$5,1,0)</f>
        <v>0</v>
      </c>
    </row>
    <row r="647" spans="1:26" x14ac:dyDescent="0.25">
      <c r="A647" s="376"/>
      <c r="B647" s="377"/>
      <c r="C647" s="378"/>
      <c r="D647" s="434"/>
      <c r="E647" s="379"/>
      <c r="F647" s="377"/>
      <c r="G647" s="377"/>
      <c r="H647" s="377"/>
      <c r="I647" s="377"/>
      <c r="J647" s="377"/>
      <c r="K647" s="377"/>
      <c r="L647" s="377"/>
      <c r="M647" s="1" t="e">
        <f>INDEX('Child Enrollment'!$C$2:$C$173,MATCH('BIR Data Entry'!B648,'Child Enrollment'!$B$2:$B$173,0))</f>
        <v>#N/A</v>
      </c>
      <c r="N647" s="1" t="e">
        <f>INDEX('Child Enrollment'!$D$2:$D$173,MATCH('BIR Data Entry'!B647,'Child Enrollment'!$B$2:$B$173,0))</f>
        <v>#N/A</v>
      </c>
      <c r="O647" s="1" t="e">
        <f>INDEX('Child Enrollment'!$E$2:$E$173,MATCH('BIR Data Entry'!B647,'Child Enrollment'!$B$2:$B$173,0))</f>
        <v>#N/A</v>
      </c>
      <c r="P647" s="1" t="e">
        <f>INDEX('Child Enrollment'!$F$2:$F$173,MATCH('BIR Data Entry'!B647,'Child Enrollment'!$B$2:$B$173,0))</f>
        <v>#N/A</v>
      </c>
      <c r="Q647" s="1" t="e">
        <f>INDEX('Child Enrollment'!$G$2:$G$173,MATCH('BIR Data Entry'!B647,'Child Enrollment'!$B$2:$B$173,0))</f>
        <v>#N/A</v>
      </c>
      <c r="R647" s="1" t="e">
        <f>INDEX('Child Enrollment'!$H$2:$H$173,MATCH('BIR Data Entry'!B647,'Child Enrollment'!$B$2:$B$173,0))</f>
        <v>#N/A</v>
      </c>
      <c r="S647" s="343" t="str">
        <f t="shared" si="30"/>
        <v/>
      </c>
      <c r="T647" s="169">
        <f>IF(J647='Do Not Use'!$L$15,1,0)</f>
        <v>0</v>
      </c>
      <c r="U647" s="169">
        <f>IF(K647='Do Not Use'!$M$14,1,0)</f>
        <v>0</v>
      </c>
      <c r="V647" s="169">
        <f t="shared" si="31"/>
        <v>0</v>
      </c>
      <c r="W647" s="169">
        <f>IF(K647='Do Not Use'!$M$10,1,0)</f>
        <v>0</v>
      </c>
      <c r="X647" s="169">
        <f>IF(K647='Do Not Use'!$M$11,1,0)</f>
        <v>0</v>
      </c>
      <c r="Y647" s="169">
        <f t="shared" si="32"/>
        <v>0</v>
      </c>
      <c r="Z647" s="169">
        <f>IF(K647='Do Not Use'!$M$5,1,0)</f>
        <v>0</v>
      </c>
    </row>
    <row r="648" spans="1:26" x14ac:dyDescent="0.25">
      <c r="A648" s="376"/>
      <c r="B648" s="377"/>
      <c r="C648" s="378"/>
      <c r="D648" s="434"/>
      <c r="E648" s="379"/>
      <c r="F648" s="377"/>
      <c r="G648" s="377"/>
      <c r="H648" s="377"/>
      <c r="I648" s="377"/>
      <c r="J648" s="377"/>
      <c r="K648" s="377"/>
      <c r="L648" s="377"/>
      <c r="M648" s="1" t="e">
        <f>INDEX('Child Enrollment'!$C$2:$C$173,MATCH('BIR Data Entry'!B649,'Child Enrollment'!$B$2:$B$173,0))</f>
        <v>#N/A</v>
      </c>
      <c r="N648" s="1" t="e">
        <f>INDEX('Child Enrollment'!$D$2:$D$173,MATCH('BIR Data Entry'!B648,'Child Enrollment'!$B$2:$B$173,0))</f>
        <v>#N/A</v>
      </c>
      <c r="O648" s="1" t="e">
        <f>INDEX('Child Enrollment'!$E$2:$E$173,MATCH('BIR Data Entry'!B648,'Child Enrollment'!$B$2:$B$173,0))</f>
        <v>#N/A</v>
      </c>
      <c r="P648" s="1" t="e">
        <f>INDEX('Child Enrollment'!$F$2:$F$173,MATCH('BIR Data Entry'!B648,'Child Enrollment'!$B$2:$B$173,0))</f>
        <v>#N/A</v>
      </c>
      <c r="Q648" s="1" t="e">
        <f>INDEX('Child Enrollment'!$G$2:$G$173,MATCH('BIR Data Entry'!B648,'Child Enrollment'!$B$2:$B$173,0))</f>
        <v>#N/A</v>
      </c>
      <c r="R648" s="1" t="e">
        <f>INDEX('Child Enrollment'!$H$2:$H$173,MATCH('BIR Data Entry'!B648,'Child Enrollment'!$B$2:$B$173,0))</f>
        <v>#N/A</v>
      </c>
      <c r="S648" s="343" t="str">
        <f t="shared" si="30"/>
        <v/>
      </c>
      <c r="T648" s="169">
        <f>IF(J648='Do Not Use'!$L$15,1,0)</f>
        <v>0</v>
      </c>
      <c r="U648" s="169">
        <f>IF(K648='Do Not Use'!$M$14,1,0)</f>
        <v>0</v>
      </c>
      <c r="V648" s="169">
        <f t="shared" si="31"/>
        <v>0</v>
      </c>
      <c r="W648" s="169">
        <f>IF(K648='Do Not Use'!$M$10,1,0)</f>
        <v>0</v>
      </c>
      <c r="X648" s="169">
        <f>IF(K648='Do Not Use'!$M$11,1,0)</f>
        <v>0</v>
      </c>
      <c r="Y648" s="169">
        <f t="shared" si="32"/>
        <v>0</v>
      </c>
      <c r="Z648" s="169">
        <f>IF(K648='Do Not Use'!$M$5,1,0)</f>
        <v>0</v>
      </c>
    </row>
    <row r="649" spans="1:26" x14ac:dyDescent="0.25">
      <c r="A649" s="376"/>
      <c r="B649" s="377"/>
      <c r="C649" s="378"/>
      <c r="D649" s="434"/>
      <c r="E649" s="379"/>
      <c r="F649" s="377"/>
      <c r="G649" s="377"/>
      <c r="H649" s="377"/>
      <c r="I649" s="377"/>
      <c r="J649" s="377"/>
      <c r="K649" s="377"/>
      <c r="L649" s="377"/>
      <c r="M649" s="1" t="e">
        <f>INDEX('Child Enrollment'!$C$2:$C$173,MATCH('BIR Data Entry'!B650,'Child Enrollment'!$B$2:$B$173,0))</f>
        <v>#N/A</v>
      </c>
      <c r="N649" s="1" t="e">
        <f>INDEX('Child Enrollment'!$D$2:$D$173,MATCH('BIR Data Entry'!B649,'Child Enrollment'!$B$2:$B$173,0))</f>
        <v>#N/A</v>
      </c>
      <c r="O649" s="1" t="e">
        <f>INDEX('Child Enrollment'!$E$2:$E$173,MATCH('BIR Data Entry'!B649,'Child Enrollment'!$B$2:$B$173,0))</f>
        <v>#N/A</v>
      </c>
      <c r="P649" s="1" t="e">
        <f>INDEX('Child Enrollment'!$F$2:$F$173,MATCH('BIR Data Entry'!B649,'Child Enrollment'!$B$2:$B$173,0))</f>
        <v>#N/A</v>
      </c>
      <c r="Q649" s="1" t="e">
        <f>INDEX('Child Enrollment'!$G$2:$G$173,MATCH('BIR Data Entry'!B649,'Child Enrollment'!$B$2:$B$173,0))</f>
        <v>#N/A</v>
      </c>
      <c r="R649" s="1" t="e">
        <f>INDEX('Child Enrollment'!$H$2:$H$173,MATCH('BIR Data Entry'!B649,'Child Enrollment'!$B$2:$B$173,0))</f>
        <v>#N/A</v>
      </c>
      <c r="S649" s="343" t="str">
        <f t="shared" si="30"/>
        <v/>
      </c>
      <c r="T649" s="169">
        <f>IF(J649='Do Not Use'!$L$15,1,0)</f>
        <v>0</v>
      </c>
      <c r="U649" s="169">
        <f>IF(K649='Do Not Use'!$M$14,1,0)</f>
        <v>0</v>
      </c>
      <c r="V649" s="169">
        <f t="shared" si="31"/>
        <v>0</v>
      </c>
      <c r="W649" s="169">
        <f>IF(K649='Do Not Use'!$M$10,1,0)</f>
        <v>0</v>
      </c>
      <c r="X649" s="169">
        <f>IF(K649='Do Not Use'!$M$11,1,0)</f>
        <v>0</v>
      </c>
      <c r="Y649" s="169">
        <f t="shared" si="32"/>
        <v>0</v>
      </c>
      <c r="Z649" s="169">
        <f>IF(K649='Do Not Use'!$M$5,1,0)</f>
        <v>0</v>
      </c>
    </row>
    <row r="650" spans="1:26" x14ac:dyDescent="0.25">
      <c r="A650" s="376"/>
      <c r="B650" s="377"/>
      <c r="C650" s="378"/>
      <c r="D650" s="434"/>
      <c r="E650" s="379"/>
      <c r="F650" s="377"/>
      <c r="G650" s="377"/>
      <c r="H650" s="377"/>
      <c r="I650" s="377"/>
      <c r="J650" s="377"/>
      <c r="K650" s="377"/>
      <c r="L650" s="377"/>
      <c r="M650" s="1" t="e">
        <f>INDEX('Child Enrollment'!$C$2:$C$173,MATCH('BIR Data Entry'!B651,'Child Enrollment'!$B$2:$B$173,0))</f>
        <v>#N/A</v>
      </c>
      <c r="N650" s="1" t="e">
        <f>INDEX('Child Enrollment'!$D$2:$D$173,MATCH('BIR Data Entry'!B650,'Child Enrollment'!$B$2:$B$173,0))</f>
        <v>#N/A</v>
      </c>
      <c r="O650" s="1" t="e">
        <f>INDEX('Child Enrollment'!$E$2:$E$173,MATCH('BIR Data Entry'!B650,'Child Enrollment'!$B$2:$B$173,0))</f>
        <v>#N/A</v>
      </c>
      <c r="P650" s="1" t="e">
        <f>INDEX('Child Enrollment'!$F$2:$F$173,MATCH('BIR Data Entry'!B650,'Child Enrollment'!$B$2:$B$173,0))</f>
        <v>#N/A</v>
      </c>
      <c r="Q650" s="1" t="e">
        <f>INDEX('Child Enrollment'!$G$2:$G$173,MATCH('BIR Data Entry'!B650,'Child Enrollment'!$B$2:$B$173,0))</f>
        <v>#N/A</v>
      </c>
      <c r="R650" s="1" t="e">
        <f>INDEX('Child Enrollment'!$H$2:$H$173,MATCH('BIR Data Entry'!B650,'Child Enrollment'!$B$2:$B$173,0))</f>
        <v>#N/A</v>
      </c>
      <c r="S650" s="343" t="str">
        <f t="shared" si="30"/>
        <v/>
      </c>
      <c r="T650" s="169">
        <f>IF(J650='Do Not Use'!$L$15,1,0)</f>
        <v>0</v>
      </c>
      <c r="U650" s="169">
        <f>IF(K650='Do Not Use'!$M$14,1,0)</f>
        <v>0</v>
      </c>
      <c r="V650" s="169">
        <f t="shared" si="31"/>
        <v>0</v>
      </c>
      <c r="W650" s="169">
        <f>IF(K650='Do Not Use'!$M$10,1,0)</f>
        <v>0</v>
      </c>
      <c r="X650" s="169">
        <f>IF(K650='Do Not Use'!$M$11,1,0)</f>
        <v>0</v>
      </c>
      <c r="Y650" s="169">
        <f t="shared" si="32"/>
        <v>0</v>
      </c>
      <c r="Z650" s="169">
        <f>IF(K650='Do Not Use'!$M$5,1,0)</f>
        <v>0</v>
      </c>
    </row>
    <row r="651" spans="1:26" x14ac:dyDescent="0.25">
      <c r="A651" s="376"/>
      <c r="B651" s="377"/>
      <c r="C651" s="378"/>
      <c r="D651" s="434"/>
      <c r="E651" s="379"/>
      <c r="F651" s="377"/>
      <c r="G651" s="377"/>
      <c r="H651" s="377"/>
      <c r="I651" s="377"/>
      <c r="J651" s="377"/>
      <c r="K651" s="377"/>
      <c r="L651" s="377"/>
      <c r="M651" s="1" t="e">
        <f>INDEX('Child Enrollment'!$C$2:$C$173,MATCH('BIR Data Entry'!B652,'Child Enrollment'!$B$2:$B$173,0))</f>
        <v>#N/A</v>
      </c>
      <c r="N651" s="1" t="e">
        <f>INDEX('Child Enrollment'!$D$2:$D$173,MATCH('BIR Data Entry'!B651,'Child Enrollment'!$B$2:$B$173,0))</f>
        <v>#N/A</v>
      </c>
      <c r="O651" s="1" t="e">
        <f>INDEX('Child Enrollment'!$E$2:$E$173,MATCH('BIR Data Entry'!B651,'Child Enrollment'!$B$2:$B$173,0))</f>
        <v>#N/A</v>
      </c>
      <c r="P651" s="1" t="e">
        <f>INDEX('Child Enrollment'!$F$2:$F$173,MATCH('BIR Data Entry'!B651,'Child Enrollment'!$B$2:$B$173,0))</f>
        <v>#N/A</v>
      </c>
      <c r="Q651" s="1" t="e">
        <f>INDEX('Child Enrollment'!$G$2:$G$173,MATCH('BIR Data Entry'!B651,'Child Enrollment'!$B$2:$B$173,0))</f>
        <v>#N/A</v>
      </c>
      <c r="R651" s="1" t="e">
        <f>INDEX('Child Enrollment'!$H$2:$H$173,MATCH('BIR Data Entry'!B651,'Child Enrollment'!$B$2:$B$173,0))</f>
        <v>#N/A</v>
      </c>
      <c r="S651" s="343" t="str">
        <f t="shared" si="30"/>
        <v/>
      </c>
      <c r="T651" s="169">
        <f>IF(J651='Do Not Use'!$L$15,1,0)</f>
        <v>0</v>
      </c>
      <c r="U651" s="169">
        <f>IF(K651='Do Not Use'!$M$14,1,0)</f>
        <v>0</v>
      </c>
      <c r="V651" s="169">
        <f t="shared" si="31"/>
        <v>0</v>
      </c>
      <c r="W651" s="169">
        <f>IF(K651='Do Not Use'!$M$10,1,0)</f>
        <v>0</v>
      </c>
      <c r="X651" s="169">
        <f>IF(K651='Do Not Use'!$M$11,1,0)</f>
        <v>0</v>
      </c>
      <c r="Y651" s="169">
        <f t="shared" si="32"/>
        <v>0</v>
      </c>
      <c r="Z651" s="169">
        <f>IF(K651='Do Not Use'!$M$5,1,0)</f>
        <v>0</v>
      </c>
    </row>
    <row r="652" spans="1:26" x14ac:dyDescent="0.25">
      <c r="A652" s="376"/>
      <c r="B652" s="377"/>
      <c r="C652" s="378"/>
      <c r="D652" s="434"/>
      <c r="E652" s="379"/>
      <c r="F652" s="377"/>
      <c r="G652" s="377"/>
      <c r="H652" s="377"/>
      <c r="I652" s="377"/>
      <c r="J652" s="377"/>
      <c r="K652" s="377"/>
      <c r="L652" s="377"/>
      <c r="M652" s="1" t="e">
        <f>INDEX('Child Enrollment'!$C$2:$C$173,MATCH('BIR Data Entry'!B653,'Child Enrollment'!$B$2:$B$173,0))</f>
        <v>#N/A</v>
      </c>
      <c r="N652" s="1" t="e">
        <f>INDEX('Child Enrollment'!$D$2:$D$173,MATCH('BIR Data Entry'!B652,'Child Enrollment'!$B$2:$B$173,0))</f>
        <v>#N/A</v>
      </c>
      <c r="O652" s="1" t="e">
        <f>INDEX('Child Enrollment'!$E$2:$E$173,MATCH('BIR Data Entry'!B652,'Child Enrollment'!$B$2:$B$173,0))</f>
        <v>#N/A</v>
      </c>
      <c r="P652" s="1" t="e">
        <f>INDEX('Child Enrollment'!$F$2:$F$173,MATCH('BIR Data Entry'!B652,'Child Enrollment'!$B$2:$B$173,0))</f>
        <v>#N/A</v>
      </c>
      <c r="Q652" s="1" t="e">
        <f>INDEX('Child Enrollment'!$G$2:$G$173,MATCH('BIR Data Entry'!B652,'Child Enrollment'!$B$2:$B$173,0))</f>
        <v>#N/A</v>
      </c>
      <c r="R652" s="1" t="e">
        <f>INDEX('Child Enrollment'!$H$2:$H$173,MATCH('BIR Data Entry'!B652,'Child Enrollment'!$B$2:$B$173,0))</f>
        <v>#N/A</v>
      </c>
      <c r="S652" s="343" t="str">
        <f t="shared" si="30"/>
        <v/>
      </c>
      <c r="T652" s="169">
        <f>IF(J652='Do Not Use'!$L$15,1,0)</f>
        <v>0</v>
      </c>
      <c r="U652" s="169">
        <f>IF(K652='Do Not Use'!$M$14,1,0)</f>
        <v>0</v>
      </c>
      <c r="V652" s="169">
        <f t="shared" si="31"/>
        <v>0</v>
      </c>
      <c r="W652" s="169">
        <f>IF(K652='Do Not Use'!$M$10,1,0)</f>
        <v>0</v>
      </c>
      <c r="X652" s="169">
        <f>IF(K652='Do Not Use'!$M$11,1,0)</f>
        <v>0</v>
      </c>
      <c r="Y652" s="169">
        <f t="shared" si="32"/>
        <v>0</v>
      </c>
      <c r="Z652" s="169">
        <f>IF(K652='Do Not Use'!$M$5,1,0)</f>
        <v>0</v>
      </c>
    </row>
    <row r="653" spans="1:26" x14ac:dyDescent="0.25">
      <c r="A653" s="376"/>
      <c r="B653" s="377"/>
      <c r="C653" s="378"/>
      <c r="D653" s="434"/>
      <c r="E653" s="379"/>
      <c r="F653" s="377"/>
      <c r="G653" s="377"/>
      <c r="H653" s="377"/>
      <c r="I653" s="377"/>
      <c r="J653" s="377"/>
      <c r="K653" s="377"/>
      <c r="L653" s="377"/>
      <c r="M653" s="1" t="e">
        <f>INDEX('Child Enrollment'!$C$2:$C$173,MATCH('BIR Data Entry'!B654,'Child Enrollment'!$B$2:$B$173,0))</f>
        <v>#N/A</v>
      </c>
      <c r="N653" s="1" t="e">
        <f>INDEX('Child Enrollment'!$D$2:$D$173,MATCH('BIR Data Entry'!B653,'Child Enrollment'!$B$2:$B$173,0))</f>
        <v>#N/A</v>
      </c>
      <c r="O653" s="1" t="e">
        <f>INDEX('Child Enrollment'!$E$2:$E$173,MATCH('BIR Data Entry'!B653,'Child Enrollment'!$B$2:$B$173,0))</f>
        <v>#N/A</v>
      </c>
      <c r="P653" s="1" t="e">
        <f>INDEX('Child Enrollment'!$F$2:$F$173,MATCH('BIR Data Entry'!B653,'Child Enrollment'!$B$2:$B$173,0))</f>
        <v>#N/A</v>
      </c>
      <c r="Q653" s="1" t="e">
        <f>INDEX('Child Enrollment'!$G$2:$G$173,MATCH('BIR Data Entry'!B653,'Child Enrollment'!$B$2:$B$173,0))</f>
        <v>#N/A</v>
      </c>
      <c r="R653" s="1" t="e">
        <f>INDEX('Child Enrollment'!$H$2:$H$173,MATCH('BIR Data Entry'!B653,'Child Enrollment'!$B$2:$B$173,0))</f>
        <v>#N/A</v>
      </c>
      <c r="S653" s="343" t="str">
        <f t="shared" si="30"/>
        <v/>
      </c>
      <c r="T653" s="169">
        <f>IF(J653='Do Not Use'!$L$15,1,0)</f>
        <v>0</v>
      </c>
      <c r="U653" s="169">
        <f>IF(K653='Do Not Use'!$M$14,1,0)</f>
        <v>0</v>
      </c>
      <c r="V653" s="169">
        <f t="shared" si="31"/>
        <v>0</v>
      </c>
      <c r="W653" s="169">
        <f>IF(K653='Do Not Use'!$M$10,1,0)</f>
        <v>0</v>
      </c>
      <c r="X653" s="169">
        <f>IF(K653='Do Not Use'!$M$11,1,0)</f>
        <v>0</v>
      </c>
      <c r="Y653" s="169">
        <f t="shared" si="32"/>
        <v>0</v>
      </c>
      <c r="Z653" s="169">
        <f>IF(K653='Do Not Use'!$M$5,1,0)</f>
        <v>0</v>
      </c>
    </row>
    <row r="654" spans="1:26" x14ac:dyDescent="0.25">
      <c r="A654" s="376"/>
      <c r="B654" s="377"/>
      <c r="C654" s="378"/>
      <c r="D654" s="434"/>
      <c r="E654" s="379"/>
      <c r="F654" s="377"/>
      <c r="G654" s="377"/>
      <c r="H654" s="377"/>
      <c r="I654" s="377"/>
      <c r="J654" s="377"/>
      <c r="K654" s="377"/>
      <c r="L654" s="377"/>
      <c r="M654" s="1" t="e">
        <f>INDEX('Child Enrollment'!$C$2:$C$173,MATCH('BIR Data Entry'!B655,'Child Enrollment'!$B$2:$B$173,0))</f>
        <v>#N/A</v>
      </c>
      <c r="N654" s="1" t="e">
        <f>INDEX('Child Enrollment'!$D$2:$D$173,MATCH('BIR Data Entry'!B654,'Child Enrollment'!$B$2:$B$173,0))</f>
        <v>#N/A</v>
      </c>
      <c r="O654" s="1" t="e">
        <f>INDEX('Child Enrollment'!$E$2:$E$173,MATCH('BIR Data Entry'!B654,'Child Enrollment'!$B$2:$B$173,0))</f>
        <v>#N/A</v>
      </c>
      <c r="P654" s="1" t="e">
        <f>INDEX('Child Enrollment'!$F$2:$F$173,MATCH('BIR Data Entry'!B654,'Child Enrollment'!$B$2:$B$173,0))</f>
        <v>#N/A</v>
      </c>
      <c r="Q654" s="1" t="e">
        <f>INDEX('Child Enrollment'!$G$2:$G$173,MATCH('BIR Data Entry'!B654,'Child Enrollment'!$B$2:$B$173,0))</f>
        <v>#N/A</v>
      </c>
      <c r="R654" s="1" t="e">
        <f>INDEX('Child Enrollment'!$H$2:$H$173,MATCH('BIR Data Entry'!B654,'Child Enrollment'!$B$2:$B$173,0))</f>
        <v>#N/A</v>
      </c>
      <c r="S654" s="343" t="str">
        <f t="shared" si="30"/>
        <v/>
      </c>
      <c r="T654" s="169">
        <f>IF(J654='Do Not Use'!$L$15,1,0)</f>
        <v>0</v>
      </c>
      <c r="U654" s="169">
        <f>IF(K654='Do Not Use'!$M$14,1,0)</f>
        <v>0</v>
      </c>
      <c r="V654" s="169">
        <f t="shared" si="31"/>
        <v>0</v>
      </c>
      <c r="W654" s="169">
        <f>IF(K654='Do Not Use'!$M$10,1,0)</f>
        <v>0</v>
      </c>
      <c r="X654" s="169">
        <f>IF(K654='Do Not Use'!$M$11,1,0)</f>
        <v>0</v>
      </c>
      <c r="Y654" s="169">
        <f t="shared" si="32"/>
        <v>0</v>
      </c>
      <c r="Z654" s="169">
        <f>IF(K654='Do Not Use'!$M$5,1,0)</f>
        <v>0</v>
      </c>
    </row>
    <row r="655" spans="1:26" x14ac:dyDescent="0.25">
      <c r="A655" s="376"/>
      <c r="B655" s="377"/>
      <c r="C655" s="378"/>
      <c r="D655" s="434"/>
      <c r="E655" s="379"/>
      <c r="F655" s="377"/>
      <c r="G655" s="377"/>
      <c r="H655" s="377"/>
      <c r="I655" s="377"/>
      <c r="J655" s="377"/>
      <c r="K655" s="377"/>
      <c r="L655" s="377"/>
      <c r="M655" s="1" t="e">
        <f>INDEX('Child Enrollment'!$C$2:$C$173,MATCH('BIR Data Entry'!B656,'Child Enrollment'!$B$2:$B$173,0))</f>
        <v>#N/A</v>
      </c>
      <c r="N655" s="1" t="e">
        <f>INDEX('Child Enrollment'!$D$2:$D$173,MATCH('BIR Data Entry'!B655,'Child Enrollment'!$B$2:$B$173,0))</f>
        <v>#N/A</v>
      </c>
      <c r="O655" s="1" t="e">
        <f>INDEX('Child Enrollment'!$E$2:$E$173,MATCH('BIR Data Entry'!B655,'Child Enrollment'!$B$2:$B$173,0))</f>
        <v>#N/A</v>
      </c>
      <c r="P655" s="1" t="e">
        <f>INDEX('Child Enrollment'!$F$2:$F$173,MATCH('BIR Data Entry'!B655,'Child Enrollment'!$B$2:$B$173,0))</f>
        <v>#N/A</v>
      </c>
      <c r="Q655" s="1" t="e">
        <f>INDEX('Child Enrollment'!$G$2:$G$173,MATCH('BIR Data Entry'!B655,'Child Enrollment'!$B$2:$B$173,0))</f>
        <v>#N/A</v>
      </c>
      <c r="R655" s="1" t="e">
        <f>INDEX('Child Enrollment'!$H$2:$H$173,MATCH('BIR Data Entry'!B655,'Child Enrollment'!$B$2:$B$173,0))</f>
        <v>#N/A</v>
      </c>
      <c r="S655" s="343" t="str">
        <f t="shared" si="30"/>
        <v/>
      </c>
      <c r="T655" s="169">
        <f>IF(J655='Do Not Use'!$L$15,1,0)</f>
        <v>0</v>
      </c>
      <c r="U655" s="169">
        <f>IF(K655='Do Not Use'!$M$14,1,0)</f>
        <v>0</v>
      </c>
      <c r="V655" s="169">
        <f t="shared" si="31"/>
        <v>0</v>
      </c>
      <c r="W655" s="169">
        <f>IF(K655='Do Not Use'!$M$10,1,0)</f>
        <v>0</v>
      </c>
      <c r="X655" s="169">
        <f>IF(K655='Do Not Use'!$M$11,1,0)</f>
        <v>0</v>
      </c>
      <c r="Y655" s="169">
        <f t="shared" si="32"/>
        <v>0</v>
      </c>
      <c r="Z655" s="169">
        <f>IF(K655='Do Not Use'!$M$5,1,0)</f>
        <v>0</v>
      </c>
    </row>
    <row r="656" spans="1:26" x14ac:dyDescent="0.25">
      <c r="A656" s="376"/>
      <c r="B656" s="377"/>
      <c r="C656" s="378"/>
      <c r="D656" s="434"/>
      <c r="E656" s="379"/>
      <c r="F656" s="377"/>
      <c r="G656" s="377"/>
      <c r="H656" s="377"/>
      <c r="I656" s="377"/>
      <c r="J656" s="377"/>
      <c r="K656" s="377"/>
      <c r="L656" s="377"/>
      <c r="M656" s="1" t="e">
        <f>INDEX('Child Enrollment'!$C$2:$C$173,MATCH('BIR Data Entry'!B657,'Child Enrollment'!$B$2:$B$173,0))</f>
        <v>#N/A</v>
      </c>
      <c r="N656" s="1" t="e">
        <f>INDEX('Child Enrollment'!$D$2:$D$173,MATCH('BIR Data Entry'!B656,'Child Enrollment'!$B$2:$B$173,0))</f>
        <v>#N/A</v>
      </c>
      <c r="O656" s="1" t="e">
        <f>INDEX('Child Enrollment'!$E$2:$E$173,MATCH('BIR Data Entry'!B656,'Child Enrollment'!$B$2:$B$173,0))</f>
        <v>#N/A</v>
      </c>
      <c r="P656" s="1" t="e">
        <f>INDEX('Child Enrollment'!$F$2:$F$173,MATCH('BIR Data Entry'!B656,'Child Enrollment'!$B$2:$B$173,0))</f>
        <v>#N/A</v>
      </c>
      <c r="Q656" s="1" t="e">
        <f>INDEX('Child Enrollment'!$G$2:$G$173,MATCH('BIR Data Entry'!B656,'Child Enrollment'!$B$2:$B$173,0))</f>
        <v>#N/A</v>
      </c>
      <c r="R656" s="1" t="e">
        <f>INDEX('Child Enrollment'!$H$2:$H$173,MATCH('BIR Data Entry'!B656,'Child Enrollment'!$B$2:$B$173,0))</f>
        <v>#N/A</v>
      </c>
      <c r="S656" s="343" t="str">
        <f t="shared" si="30"/>
        <v/>
      </c>
      <c r="T656" s="169">
        <f>IF(J656='Do Not Use'!$L$15,1,0)</f>
        <v>0</v>
      </c>
      <c r="U656" s="169">
        <f>IF(K656='Do Not Use'!$M$14,1,0)</f>
        <v>0</v>
      </c>
      <c r="V656" s="169">
        <f t="shared" si="31"/>
        <v>0</v>
      </c>
      <c r="W656" s="169">
        <f>IF(K656='Do Not Use'!$M$10,1,0)</f>
        <v>0</v>
      </c>
      <c r="X656" s="169">
        <f>IF(K656='Do Not Use'!$M$11,1,0)</f>
        <v>0</v>
      </c>
      <c r="Y656" s="169">
        <f t="shared" si="32"/>
        <v>0</v>
      </c>
      <c r="Z656" s="169">
        <f>IF(K656='Do Not Use'!$M$5,1,0)</f>
        <v>0</v>
      </c>
    </row>
    <row r="657" spans="1:26" x14ac:dyDescent="0.25">
      <c r="A657" s="376"/>
      <c r="B657" s="377"/>
      <c r="C657" s="378"/>
      <c r="D657" s="434"/>
      <c r="E657" s="379"/>
      <c r="F657" s="377"/>
      <c r="G657" s="377"/>
      <c r="H657" s="377"/>
      <c r="I657" s="377"/>
      <c r="J657" s="377"/>
      <c r="K657" s="377"/>
      <c r="L657" s="377"/>
      <c r="M657" s="1" t="e">
        <f>INDEX('Child Enrollment'!$C$2:$C$173,MATCH('BIR Data Entry'!B658,'Child Enrollment'!$B$2:$B$173,0))</f>
        <v>#N/A</v>
      </c>
      <c r="N657" s="1" t="e">
        <f>INDEX('Child Enrollment'!$D$2:$D$173,MATCH('BIR Data Entry'!B657,'Child Enrollment'!$B$2:$B$173,0))</f>
        <v>#N/A</v>
      </c>
      <c r="O657" s="1" t="e">
        <f>INDEX('Child Enrollment'!$E$2:$E$173,MATCH('BIR Data Entry'!B657,'Child Enrollment'!$B$2:$B$173,0))</f>
        <v>#N/A</v>
      </c>
      <c r="P657" s="1" t="e">
        <f>INDEX('Child Enrollment'!$F$2:$F$173,MATCH('BIR Data Entry'!B657,'Child Enrollment'!$B$2:$B$173,0))</f>
        <v>#N/A</v>
      </c>
      <c r="Q657" s="1" t="e">
        <f>INDEX('Child Enrollment'!$G$2:$G$173,MATCH('BIR Data Entry'!B657,'Child Enrollment'!$B$2:$B$173,0))</f>
        <v>#N/A</v>
      </c>
      <c r="R657" s="1" t="e">
        <f>INDEX('Child Enrollment'!$H$2:$H$173,MATCH('BIR Data Entry'!B657,'Child Enrollment'!$B$2:$B$173,0))</f>
        <v>#N/A</v>
      </c>
      <c r="S657" s="343" t="str">
        <f t="shared" si="30"/>
        <v/>
      </c>
      <c r="T657" s="169">
        <f>IF(J657='Do Not Use'!$L$15,1,0)</f>
        <v>0</v>
      </c>
      <c r="U657" s="169">
        <f>IF(K657='Do Not Use'!$M$14,1,0)</f>
        <v>0</v>
      </c>
      <c r="V657" s="169">
        <f t="shared" si="31"/>
        <v>0</v>
      </c>
      <c r="W657" s="169">
        <f>IF(K657='Do Not Use'!$M$10,1,0)</f>
        <v>0</v>
      </c>
      <c r="X657" s="169">
        <f>IF(K657='Do Not Use'!$M$11,1,0)</f>
        <v>0</v>
      </c>
      <c r="Y657" s="169">
        <f t="shared" si="32"/>
        <v>0</v>
      </c>
      <c r="Z657" s="169">
        <f>IF(K657='Do Not Use'!$M$5,1,0)</f>
        <v>0</v>
      </c>
    </row>
    <row r="658" spans="1:26" x14ac:dyDescent="0.25">
      <c r="A658" s="376"/>
      <c r="B658" s="377"/>
      <c r="C658" s="378"/>
      <c r="D658" s="434"/>
      <c r="E658" s="379"/>
      <c r="F658" s="377"/>
      <c r="G658" s="377"/>
      <c r="H658" s="377"/>
      <c r="I658" s="377"/>
      <c r="J658" s="377"/>
      <c r="K658" s="377"/>
      <c r="L658" s="377"/>
      <c r="M658" s="1" t="e">
        <f>INDEX('Child Enrollment'!$C$2:$C$173,MATCH('BIR Data Entry'!B659,'Child Enrollment'!$B$2:$B$173,0))</f>
        <v>#N/A</v>
      </c>
      <c r="N658" s="1" t="e">
        <f>INDEX('Child Enrollment'!$D$2:$D$173,MATCH('BIR Data Entry'!B658,'Child Enrollment'!$B$2:$B$173,0))</f>
        <v>#N/A</v>
      </c>
      <c r="O658" s="1" t="e">
        <f>INDEX('Child Enrollment'!$E$2:$E$173,MATCH('BIR Data Entry'!B658,'Child Enrollment'!$B$2:$B$173,0))</f>
        <v>#N/A</v>
      </c>
      <c r="P658" s="1" t="e">
        <f>INDEX('Child Enrollment'!$F$2:$F$173,MATCH('BIR Data Entry'!B658,'Child Enrollment'!$B$2:$B$173,0))</f>
        <v>#N/A</v>
      </c>
      <c r="Q658" s="1" t="e">
        <f>INDEX('Child Enrollment'!$G$2:$G$173,MATCH('BIR Data Entry'!B658,'Child Enrollment'!$B$2:$B$173,0))</f>
        <v>#N/A</v>
      </c>
      <c r="R658" s="1" t="e">
        <f>INDEX('Child Enrollment'!$H$2:$H$173,MATCH('BIR Data Entry'!B658,'Child Enrollment'!$B$2:$B$173,0))</f>
        <v>#N/A</v>
      </c>
      <c r="S658" s="343" t="str">
        <f t="shared" si="30"/>
        <v/>
      </c>
      <c r="T658" s="169">
        <f>IF(J658='Do Not Use'!$L$15,1,0)</f>
        <v>0</v>
      </c>
      <c r="U658" s="169">
        <f>IF(K658='Do Not Use'!$M$14,1,0)</f>
        <v>0</v>
      </c>
      <c r="V658" s="169">
        <f t="shared" si="31"/>
        <v>0</v>
      </c>
      <c r="W658" s="169">
        <f>IF(K658='Do Not Use'!$M$10,1,0)</f>
        <v>0</v>
      </c>
      <c r="X658" s="169">
        <f>IF(K658='Do Not Use'!$M$11,1,0)</f>
        <v>0</v>
      </c>
      <c r="Y658" s="169">
        <f t="shared" si="32"/>
        <v>0</v>
      </c>
      <c r="Z658" s="169">
        <f>IF(K658='Do Not Use'!$M$5,1,0)</f>
        <v>0</v>
      </c>
    </row>
    <row r="659" spans="1:26" x14ac:dyDescent="0.25">
      <c r="A659" s="376"/>
      <c r="B659" s="377"/>
      <c r="C659" s="378"/>
      <c r="D659" s="434"/>
      <c r="E659" s="379"/>
      <c r="F659" s="377"/>
      <c r="G659" s="377"/>
      <c r="H659" s="377"/>
      <c r="I659" s="377"/>
      <c r="J659" s="377"/>
      <c r="K659" s="377"/>
      <c r="L659" s="377"/>
      <c r="M659" s="1" t="e">
        <f>INDEX('Child Enrollment'!$C$2:$C$173,MATCH('BIR Data Entry'!B660,'Child Enrollment'!$B$2:$B$173,0))</f>
        <v>#N/A</v>
      </c>
      <c r="N659" s="1" t="e">
        <f>INDEX('Child Enrollment'!$D$2:$D$173,MATCH('BIR Data Entry'!B659,'Child Enrollment'!$B$2:$B$173,0))</f>
        <v>#N/A</v>
      </c>
      <c r="O659" s="1" t="e">
        <f>INDEX('Child Enrollment'!$E$2:$E$173,MATCH('BIR Data Entry'!B659,'Child Enrollment'!$B$2:$B$173,0))</f>
        <v>#N/A</v>
      </c>
      <c r="P659" s="1" t="e">
        <f>INDEX('Child Enrollment'!$F$2:$F$173,MATCH('BIR Data Entry'!B659,'Child Enrollment'!$B$2:$B$173,0))</f>
        <v>#N/A</v>
      </c>
      <c r="Q659" s="1" t="e">
        <f>INDEX('Child Enrollment'!$G$2:$G$173,MATCH('BIR Data Entry'!B659,'Child Enrollment'!$B$2:$B$173,0))</f>
        <v>#N/A</v>
      </c>
      <c r="R659" s="1" t="e">
        <f>INDEX('Child Enrollment'!$H$2:$H$173,MATCH('BIR Data Entry'!B659,'Child Enrollment'!$B$2:$B$173,0))</f>
        <v>#N/A</v>
      </c>
      <c r="S659" s="343" t="str">
        <f t="shared" si="30"/>
        <v/>
      </c>
      <c r="T659" s="169">
        <f>IF(J659='Do Not Use'!$L$15,1,0)</f>
        <v>0</v>
      </c>
      <c r="U659" s="169">
        <f>IF(K659='Do Not Use'!$M$14,1,0)</f>
        <v>0</v>
      </c>
      <c r="V659" s="169">
        <f t="shared" si="31"/>
        <v>0</v>
      </c>
      <c r="W659" s="169">
        <f>IF(K659='Do Not Use'!$M$10,1,0)</f>
        <v>0</v>
      </c>
      <c r="X659" s="169">
        <f>IF(K659='Do Not Use'!$M$11,1,0)</f>
        <v>0</v>
      </c>
      <c r="Y659" s="169">
        <f t="shared" si="32"/>
        <v>0</v>
      </c>
      <c r="Z659" s="169">
        <f>IF(K659='Do Not Use'!$M$5,1,0)</f>
        <v>0</v>
      </c>
    </row>
    <row r="660" spans="1:26" x14ac:dyDescent="0.25">
      <c r="A660" s="376"/>
      <c r="B660" s="377"/>
      <c r="C660" s="378"/>
      <c r="D660" s="434"/>
      <c r="E660" s="379"/>
      <c r="F660" s="377"/>
      <c r="G660" s="377"/>
      <c r="H660" s="377"/>
      <c r="I660" s="377"/>
      <c r="J660" s="377"/>
      <c r="K660" s="377"/>
      <c r="L660" s="377"/>
      <c r="M660" s="1" t="e">
        <f>INDEX('Child Enrollment'!$C$2:$C$173,MATCH('BIR Data Entry'!B661,'Child Enrollment'!$B$2:$B$173,0))</f>
        <v>#N/A</v>
      </c>
      <c r="N660" s="1" t="e">
        <f>INDEX('Child Enrollment'!$D$2:$D$173,MATCH('BIR Data Entry'!B660,'Child Enrollment'!$B$2:$B$173,0))</f>
        <v>#N/A</v>
      </c>
      <c r="O660" s="1" t="e">
        <f>INDEX('Child Enrollment'!$E$2:$E$173,MATCH('BIR Data Entry'!B660,'Child Enrollment'!$B$2:$B$173,0))</f>
        <v>#N/A</v>
      </c>
      <c r="P660" s="1" t="e">
        <f>INDEX('Child Enrollment'!$F$2:$F$173,MATCH('BIR Data Entry'!B660,'Child Enrollment'!$B$2:$B$173,0))</f>
        <v>#N/A</v>
      </c>
      <c r="Q660" s="1" t="e">
        <f>INDEX('Child Enrollment'!$G$2:$G$173,MATCH('BIR Data Entry'!B660,'Child Enrollment'!$B$2:$B$173,0))</f>
        <v>#N/A</v>
      </c>
      <c r="R660" s="1" t="e">
        <f>INDEX('Child Enrollment'!$H$2:$H$173,MATCH('BIR Data Entry'!B660,'Child Enrollment'!$B$2:$B$173,0))</f>
        <v>#N/A</v>
      </c>
      <c r="S660" s="343" t="str">
        <f t="shared" si="30"/>
        <v/>
      </c>
      <c r="T660" s="169">
        <f>IF(J660='Do Not Use'!$L$15,1,0)</f>
        <v>0</v>
      </c>
      <c r="U660" s="169">
        <f>IF(K660='Do Not Use'!$M$14,1,0)</f>
        <v>0</v>
      </c>
      <c r="V660" s="169">
        <f t="shared" si="31"/>
        <v>0</v>
      </c>
      <c r="W660" s="169">
        <f>IF(K660='Do Not Use'!$M$10,1,0)</f>
        <v>0</v>
      </c>
      <c r="X660" s="169">
        <f>IF(K660='Do Not Use'!$M$11,1,0)</f>
        <v>0</v>
      </c>
      <c r="Y660" s="169">
        <f t="shared" si="32"/>
        <v>0</v>
      </c>
      <c r="Z660" s="169">
        <f>IF(K660='Do Not Use'!$M$5,1,0)</f>
        <v>0</v>
      </c>
    </row>
    <row r="661" spans="1:26" x14ac:dyDescent="0.25">
      <c r="A661" s="376"/>
      <c r="B661" s="377"/>
      <c r="C661" s="378"/>
      <c r="D661" s="434"/>
      <c r="E661" s="379"/>
      <c r="F661" s="377"/>
      <c r="G661" s="377"/>
      <c r="H661" s="377"/>
      <c r="I661" s="377"/>
      <c r="J661" s="377"/>
      <c r="K661" s="377"/>
      <c r="L661" s="377"/>
      <c r="M661" s="1" t="e">
        <f>INDEX('Child Enrollment'!$C$2:$C$173,MATCH('BIR Data Entry'!B662,'Child Enrollment'!$B$2:$B$173,0))</f>
        <v>#N/A</v>
      </c>
      <c r="N661" s="1" t="e">
        <f>INDEX('Child Enrollment'!$D$2:$D$173,MATCH('BIR Data Entry'!B661,'Child Enrollment'!$B$2:$B$173,0))</f>
        <v>#N/A</v>
      </c>
      <c r="O661" s="1" t="e">
        <f>INDEX('Child Enrollment'!$E$2:$E$173,MATCH('BIR Data Entry'!B661,'Child Enrollment'!$B$2:$B$173,0))</f>
        <v>#N/A</v>
      </c>
      <c r="P661" s="1" t="e">
        <f>INDEX('Child Enrollment'!$F$2:$F$173,MATCH('BIR Data Entry'!B661,'Child Enrollment'!$B$2:$B$173,0))</f>
        <v>#N/A</v>
      </c>
      <c r="Q661" s="1" t="e">
        <f>INDEX('Child Enrollment'!$G$2:$G$173,MATCH('BIR Data Entry'!B661,'Child Enrollment'!$B$2:$B$173,0))</f>
        <v>#N/A</v>
      </c>
      <c r="R661" s="1" t="e">
        <f>INDEX('Child Enrollment'!$H$2:$H$173,MATCH('BIR Data Entry'!B661,'Child Enrollment'!$B$2:$B$173,0))</f>
        <v>#N/A</v>
      </c>
      <c r="S661" s="343" t="str">
        <f t="shared" si="30"/>
        <v/>
      </c>
      <c r="T661" s="169">
        <f>IF(J661='Do Not Use'!$L$15,1,0)</f>
        <v>0</v>
      </c>
      <c r="U661" s="169">
        <f>IF(K661='Do Not Use'!$M$14,1,0)</f>
        <v>0</v>
      </c>
      <c r="V661" s="169">
        <f t="shared" si="31"/>
        <v>0</v>
      </c>
      <c r="W661" s="169">
        <f>IF(K661='Do Not Use'!$M$10,1,0)</f>
        <v>0</v>
      </c>
      <c r="X661" s="169">
        <f>IF(K661='Do Not Use'!$M$11,1,0)</f>
        <v>0</v>
      </c>
      <c r="Y661" s="169">
        <f t="shared" si="32"/>
        <v>0</v>
      </c>
      <c r="Z661" s="169">
        <f>IF(K661='Do Not Use'!$M$5,1,0)</f>
        <v>0</v>
      </c>
    </row>
    <row r="662" spans="1:26" x14ac:dyDescent="0.25">
      <c r="A662" s="376"/>
      <c r="B662" s="377"/>
      <c r="C662" s="378"/>
      <c r="D662" s="434"/>
      <c r="E662" s="379"/>
      <c r="F662" s="377"/>
      <c r="G662" s="377"/>
      <c r="H662" s="377"/>
      <c r="I662" s="377"/>
      <c r="J662" s="377"/>
      <c r="K662" s="377"/>
      <c r="L662" s="377"/>
      <c r="M662" s="1" t="e">
        <f>INDEX('Child Enrollment'!$C$2:$C$173,MATCH('BIR Data Entry'!B663,'Child Enrollment'!$B$2:$B$173,0))</f>
        <v>#N/A</v>
      </c>
      <c r="N662" s="1" t="e">
        <f>INDEX('Child Enrollment'!$D$2:$D$173,MATCH('BIR Data Entry'!B662,'Child Enrollment'!$B$2:$B$173,0))</f>
        <v>#N/A</v>
      </c>
      <c r="O662" s="1" t="e">
        <f>INDEX('Child Enrollment'!$E$2:$E$173,MATCH('BIR Data Entry'!B662,'Child Enrollment'!$B$2:$B$173,0))</f>
        <v>#N/A</v>
      </c>
      <c r="P662" s="1" t="e">
        <f>INDEX('Child Enrollment'!$F$2:$F$173,MATCH('BIR Data Entry'!B662,'Child Enrollment'!$B$2:$B$173,0))</f>
        <v>#N/A</v>
      </c>
      <c r="Q662" s="1" t="e">
        <f>INDEX('Child Enrollment'!$G$2:$G$173,MATCH('BIR Data Entry'!B662,'Child Enrollment'!$B$2:$B$173,0))</f>
        <v>#N/A</v>
      </c>
      <c r="R662" s="1" t="e">
        <f>INDEX('Child Enrollment'!$H$2:$H$173,MATCH('BIR Data Entry'!B662,'Child Enrollment'!$B$2:$B$173,0))</f>
        <v>#N/A</v>
      </c>
      <c r="S662" s="343" t="str">
        <f t="shared" si="30"/>
        <v/>
      </c>
      <c r="T662" s="169">
        <f>IF(J662='Do Not Use'!$L$15,1,0)</f>
        <v>0</v>
      </c>
      <c r="U662" s="169">
        <f>IF(K662='Do Not Use'!$M$14,1,0)</f>
        <v>0</v>
      </c>
      <c r="V662" s="169">
        <f t="shared" si="31"/>
        <v>0</v>
      </c>
      <c r="W662" s="169">
        <f>IF(K662='Do Not Use'!$M$10,1,0)</f>
        <v>0</v>
      </c>
      <c r="X662" s="169">
        <f>IF(K662='Do Not Use'!$M$11,1,0)</f>
        <v>0</v>
      </c>
      <c r="Y662" s="169">
        <f t="shared" si="32"/>
        <v>0</v>
      </c>
      <c r="Z662" s="169">
        <f>IF(K662='Do Not Use'!$M$5,1,0)</f>
        <v>0</v>
      </c>
    </row>
    <row r="663" spans="1:26" x14ac:dyDescent="0.25">
      <c r="A663" s="376"/>
      <c r="B663" s="377"/>
      <c r="C663" s="378"/>
      <c r="D663" s="434"/>
      <c r="E663" s="379"/>
      <c r="F663" s="377"/>
      <c r="G663" s="377"/>
      <c r="H663" s="377"/>
      <c r="I663" s="377"/>
      <c r="J663" s="377"/>
      <c r="K663" s="377"/>
      <c r="L663" s="377"/>
      <c r="M663" s="1" t="e">
        <f>INDEX('Child Enrollment'!$C$2:$C$173,MATCH('BIR Data Entry'!B664,'Child Enrollment'!$B$2:$B$173,0))</f>
        <v>#N/A</v>
      </c>
      <c r="N663" s="1" t="e">
        <f>INDEX('Child Enrollment'!$D$2:$D$173,MATCH('BIR Data Entry'!B663,'Child Enrollment'!$B$2:$B$173,0))</f>
        <v>#N/A</v>
      </c>
      <c r="O663" s="1" t="e">
        <f>INDEX('Child Enrollment'!$E$2:$E$173,MATCH('BIR Data Entry'!B663,'Child Enrollment'!$B$2:$B$173,0))</f>
        <v>#N/A</v>
      </c>
      <c r="P663" s="1" t="e">
        <f>INDEX('Child Enrollment'!$F$2:$F$173,MATCH('BIR Data Entry'!B663,'Child Enrollment'!$B$2:$B$173,0))</f>
        <v>#N/A</v>
      </c>
      <c r="Q663" s="1" t="e">
        <f>INDEX('Child Enrollment'!$G$2:$G$173,MATCH('BIR Data Entry'!B663,'Child Enrollment'!$B$2:$B$173,0))</f>
        <v>#N/A</v>
      </c>
      <c r="R663" s="1" t="e">
        <f>INDEX('Child Enrollment'!$H$2:$H$173,MATCH('BIR Data Entry'!B663,'Child Enrollment'!$B$2:$B$173,0))</f>
        <v>#N/A</v>
      </c>
      <c r="S663" s="343" t="str">
        <f t="shared" si="30"/>
        <v/>
      </c>
      <c r="T663" s="169">
        <f>IF(J663='Do Not Use'!$L$15,1,0)</f>
        <v>0</v>
      </c>
      <c r="U663" s="169">
        <f>IF(K663='Do Not Use'!$M$14,1,0)</f>
        <v>0</v>
      </c>
      <c r="V663" s="169">
        <f t="shared" si="31"/>
        <v>0</v>
      </c>
      <c r="W663" s="169">
        <f>IF(K663='Do Not Use'!$M$10,1,0)</f>
        <v>0</v>
      </c>
      <c r="X663" s="169">
        <f>IF(K663='Do Not Use'!$M$11,1,0)</f>
        <v>0</v>
      </c>
      <c r="Y663" s="169">
        <f t="shared" si="32"/>
        <v>0</v>
      </c>
      <c r="Z663" s="169">
        <f>IF(K663='Do Not Use'!$M$5,1,0)</f>
        <v>0</v>
      </c>
    </row>
    <row r="664" spans="1:26" x14ac:dyDescent="0.25">
      <c r="A664" s="376"/>
      <c r="B664" s="377"/>
      <c r="C664" s="378"/>
      <c r="D664" s="434"/>
      <c r="E664" s="379"/>
      <c r="F664" s="377"/>
      <c r="G664" s="377"/>
      <c r="H664" s="377"/>
      <c r="I664" s="377"/>
      <c r="J664" s="377"/>
      <c r="K664" s="377"/>
      <c r="L664" s="377"/>
      <c r="M664" s="1" t="e">
        <f>INDEX('Child Enrollment'!$C$2:$C$173,MATCH('BIR Data Entry'!B665,'Child Enrollment'!$B$2:$B$173,0))</f>
        <v>#N/A</v>
      </c>
      <c r="N664" s="1" t="e">
        <f>INDEX('Child Enrollment'!$D$2:$D$173,MATCH('BIR Data Entry'!B664,'Child Enrollment'!$B$2:$B$173,0))</f>
        <v>#N/A</v>
      </c>
      <c r="O664" s="1" t="e">
        <f>INDEX('Child Enrollment'!$E$2:$E$173,MATCH('BIR Data Entry'!B664,'Child Enrollment'!$B$2:$B$173,0))</f>
        <v>#N/A</v>
      </c>
      <c r="P664" s="1" t="e">
        <f>INDEX('Child Enrollment'!$F$2:$F$173,MATCH('BIR Data Entry'!B664,'Child Enrollment'!$B$2:$B$173,0))</f>
        <v>#N/A</v>
      </c>
      <c r="Q664" s="1" t="e">
        <f>INDEX('Child Enrollment'!$G$2:$G$173,MATCH('BIR Data Entry'!B664,'Child Enrollment'!$B$2:$B$173,0))</f>
        <v>#N/A</v>
      </c>
      <c r="R664" s="1" t="e">
        <f>INDEX('Child Enrollment'!$H$2:$H$173,MATCH('BIR Data Entry'!B664,'Child Enrollment'!$B$2:$B$173,0))</f>
        <v>#N/A</v>
      </c>
      <c r="S664" s="343" t="str">
        <f t="shared" si="30"/>
        <v/>
      </c>
      <c r="T664" s="169">
        <f>IF(J664='Do Not Use'!$L$15,1,0)</f>
        <v>0</v>
      </c>
      <c r="U664" s="169">
        <f>IF(K664='Do Not Use'!$M$14,1,0)</f>
        <v>0</v>
      </c>
      <c r="V664" s="169">
        <f t="shared" si="31"/>
        <v>0</v>
      </c>
      <c r="W664" s="169">
        <f>IF(K664='Do Not Use'!$M$10,1,0)</f>
        <v>0</v>
      </c>
      <c r="X664" s="169">
        <f>IF(K664='Do Not Use'!$M$11,1,0)</f>
        <v>0</v>
      </c>
      <c r="Y664" s="169">
        <f t="shared" si="32"/>
        <v>0</v>
      </c>
      <c r="Z664" s="169">
        <f>IF(K664='Do Not Use'!$M$5,1,0)</f>
        <v>0</v>
      </c>
    </row>
    <row r="665" spans="1:26" x14ac:dyDescent="0.25">
      <c r="A665" s="376"/>
      <c r="B665" s="377"/>
      <c r="C665" s="378"/>
      <c r="D665" s="434"/>
      <c r="E665" s="379"/>
      <c r="F665" s="377"/>
      <c r="G665" s="377"/>
      <c r="H665" s="377"/>
      <c r="I665" s="377"/>
      <c r="J665" s="377"/>
      <c r="K665" s="377"/>
      <c r="L665" s="377"/>
      <c r="M665" s="1" t="e">
        <f>INDEX('Child Enrollment'!$C$2:$C$173,MATCH('BIR Data Entry'!B666,'Child Enrollment'!$B$2:$B$173,0))</f>
        <v>#N/A</v>
      </c>
      <c r="N665" s="1" t="e">
        <f>INDEX('Child Enrollment'!$D$2:$D$173,MATCH('BIR Data Entry'!B665,'Child Enrollment'!$B$2:$B$173,0))</f>
        <v>#N/A</v>
      </c>
      <c r="O665" s="1" t="e">
        <f>INDEX('Child Enrollment'!$E$2:$E$173,MATCH('BIR Data Entry'!B665,'Child Enrollment'!$B$2:$B$173,0))</f>
        <v>#N/A</v>
      </c>
      <c r="P665" s="1" t="e">
        <f>INDEX('Child Enrollment'!$F$2:$F$173,MATCH('BIR Data Entry'!B665,'Child Enrollment'!$B$2:$B$173,0))</f>
        <v>#N/A</v>
      </c>
      <c r="Q665" s="1" t="e">
        <f>INDEX('Child Enrollment'!$G$2:$G$173,MATCH('BIR Data Entry'!B665,'Child Enrollment'!$B$2:$B$173,0))</f>
        <v>#N/A</v>
      </c>
      <c r="R665" s="1" t="e">
        <f>INDEX('Child Enrollment'!$H$2:$H$173,MATCH('BIR Data Entry'!B665,'Child Enrollment'!$B$2:$B$173,0))</f>
        <v>#N/A</v>
      </c>
      <c r="S665" s="343" t="str">
        <f t="shared" si="30"/>
        <v/>
      </c>
      <c r="T665" s="169">
        <f>IF(J665='Do Not Use'!$L$15,1,0)</f>
        <v>0</v>
      </c>
      <c r="U665" s="169">
        <f>IF(K665='Do Not Use'!$M$14,1,0)</f>
        <v>0</v>
      </c>
      <c r="V665" s="169">
        <f t="shared" si="31"/>
        <v>0</v>
      </c>
      <c r="W665" s="169">
        <f>IF(K665='Do Not Use'!$M$10,1,0)</f>
        <v>0</v>
      </c>
      <c r="X665" s="169">
        <f>IF(K665='Do Not Use'!$M$11,1,0)</f>
        <v>0</v>
      </c>
      <c r="Y665" s="169">
        <f t="shared" si="32"/>
        <v>0</v>
      </c>
      <c r="Z665" s="169">
        <f>IF(K665='Do Not Use'!$M$5,1,0)</f>
        <v>0</v>
      </c>
    </row>
    <row r="666" spans="1:26" x14ac:dyDescent="0.25">
      <c r="A666" s="376"/>
      <c r="B666" s="377"/>
      <c r="C666" s="378"/>
      <c r="D666" s="434"/>
      <c r="E666" s="379"/>
      <c r="F666" s="377"/>
      <c r="G666" s="377"/>
      <c r="H666" s="377"/>
      <c r="I666" s="377"/>
      <c r="J666" s="377"/>
      <c r="K666" s="377"/>
      <c r="L666" s="377"/>
      <c r="M666" s="1" t="e">
        <f>INDEX('Child Enrollment'!$C$2:$C$173,MATCH('BIR Data Entry'!B667,'Child Enrollment'!$B$2:$B$173,0))</f>
        <v>#N/A</v>
      </c>
      <c r="N666" s="1" t="e">
        <f>INDEX('Child Enrollment'!$D$2:$D$173,MATCH('BIR Data Entry'!B666,'Child Enrollment'!$B$2:$B$173,0))</f>
        <v>#N/A</v>
      </c>
      <c r="O666" s="1" t="e">
        <f>INDEX('Child Enrollment'!$E$2:$E$173,MATCH('BIR Data Entry'!B666,'Child Enrollment'!$B$2:$B$173,0))</f>
        <v>#N/A</v>
      </c>
      <c r="P666" s="1" t="e">
        <f>INDEX('Child Enrollment'!$F$2:$F$173,MATCH('BIR Data Entry'!B666,'Child Enrollment'!$B$2:$B$173,0))</f>
        <v>#N/A</v>
      </c>
      <c r="Q666" s="1" t="e">
        <f>INDEX('Child Enrollment'!$G$2:$G$173,MATCH('BIR Data Entry'!B666,'Child Enrollment'!$B$2:$B$173,0))</f>
        <v>#N/A</v>
      </c>
      <c r="R666" s="1" t="e">
        <f>INDEX('Child Enrollment'!$H$2:$H$173,MATCH('BIR Data Entry'!B666,'Child Enrollment'!$B$2:$B$173,0))</f>
        <v>#N/A</v>
      </c>
      <c r="S666" s="343" t="str">
        <f t="shared" si="30"/>
        <v/>
      </c>
      <c r="T666" s="169">
        <f>IF(J666='Do Not Use'!$L$15,1,0)</f>
        <v>0</v>
      </c>
      <c r="U666" s="169">
        <f>IF(K666='Do Not Use'!$M$14,1,0)</f>
        <v>0</v>
      </c>
      <c r="V666" s="169">
        <f t="shared" si="31"/>
        <v>0</v>
      </c>
      <c r="W666" s="169">
        <f>IF(K666='Do Not Use'!$M$10,1,0)</f>
        <v>0</v>
      </c>
      <c r="X666" s="169">
        <f>IF(K666='Do Not Use'!$M$11,1,0)</f>
        <v>0</v>
      </c>
      <c r="Y666" s="169">
        <f t="shared" si="32"/>
        <v>0</v>
      </c>
      <c r="Z666" s="169">
        <f>IF(K666='Do Not Use'!$M$5,1,0)</f>
        <v>0</v>
      </c>
    </row>
    <row r="667" spans="1:26" x14ac:dyDescent="0.25">
      <c r="A667" s="376"/>
      <c r="B667" s="377"/>
      <c r="C667" s="378"/>
      <c r="D667" s="434"/>
      <c r="E667" s="379"/>
      <c r="F667" s="377"/>
      <c r="G667" s="377"/>
      <c r="H667" s="377"/>
      <c r="I667" s="377"/>
      <c r="J667" s="377"/>
      <c r="K667" s="377"/>
      <c r="L667" s="377"/>
      <c r="M667" s="1" t="e">
        <f>INDEX('Child Enrollment'!$C$2:$C$173,MATCH('BIR Data Entry'!B668,'Child Enrollment'!$B$2:$B$173,0))</f>
        <v>#N/A</v>
      </c>
      <c r="N667" s="1" t="e">
        <f>INDEX('Child Enrollment'!$D$2:$D$173,MATCH('BIR Data Entry'!B667,'Child Enrollment'!$B$2:$B$173,0))</f>
        <v>#N/A</v>
      </c>
      <c r="O667" s="1" t="e">
        <f>INDEX('Child Enrollment'!$E$2:$E$173,MATCH('BIR Data Entry'!B667,'Child Enrollment'!$B$2:$B$173,0))</f>
        <v>#N/A</v>
      </c>
      <c r="P667" s="1" t="e">
        <f>INDEX('Child Enrollment'!$F$2:$F$173,MATCH('BIR Data Entry'!B667,'Child Enrollment'!$B$2:$B$173,0))</f>
        <v>#N/A</v>
      </c>
      <c r="Q667" s="1" t="e">
        <f>INDEX('Child Enrollment'!$G$2:$G$173,MATCH('BIR Data Entry'!B667,'Child Enrollment'!$B$2:$B$173,0))</f>
        <v>#N/A</v>
      </c>
      <c r="R667" s="1" t="e">
        <f>INDEX('Child Enrollment'!$H$2:$H$173,MATCH('BIR Data Entry'!B667,'Child Enrollment'!$B$2:$B$173,0))</f>
        <v>#N/A</v>
      </c>
      <c r="S667" s="343" t="str">
        <f t="shared" si="30"/>
        <v/>
      </c>
      <c r="T667" s="169">
        <f>IF(J667='Do Not Use'!$L$15,1,0)</f>
        <v>0</v>
      </c>
      <c r="U667" s="169">
        <f>IF(K667='Do Not Use'!$M$14,1,0)</f>
        <v>0</v>
      </c>
      <c r="V667" s="169">
        <f t="shared" si="31"/>
        <v>0</v>
      </c>
      <c r="W667" s="169">
        <f>IF(K667='Do Not Use'!$M$10,1,0)</f>
        <v>0</v>
      </c>
      <c r="X667" s="169">
        <f>IF(K667='Do Not Use'!$M$11,1,0)</f>
        <v>0</v>
      </c>
      <c r="Y667" s="169">
        <f t="shared" si="32"/>
        <v>0</v>
      </c>
      <c r="Z667" s="169">
        <f>IF(K667='Do Not Use'!$M$5,1,0)</f>
        <v>0</v>
      </c>
    </row>
    <row r="668" spans="1:26" x14ac:dyDescent="0.25">
      <c r="A668" s="376"/>
      <c r="B668" s="377"/>
      <c r="C668" s="378"/>
      <c r="D668" s="434"/>
      <c r="E668" s="379"/>
      <c r="F668" s="377"/>
      <c r="G668" s="377"/>
      <c r="H668" s="377"/>
      <c r="I668" s="377"/>
      <c r="J668" s="377"/>
      <c r="K668" s="377"/>
      <c r="L668" s="377"/>
      <c r="M668" s="1" t="e">
        <f>INDEX('Child Enrollment'!$C$2:$C$173,MATCH('BIR Data Entry'!B669,'Child Enrollment'!$B$2:$B$173,0))</f>
        <v>#N/A</v>
      </c>
      <c r="N668" s="1" t="e">
        <f>INDEX('Child Enrollment'!$D$2:$D$173,MATCH('BIR Data Entry'!B668,'Child Enrollment'!$B$2:$B$173,0))</f>
        <v>#N/A</v>
      </c>
      <c r="O668" s="1" t="e">
        <f>INDEX('Child Enrollment'!$E$2:$E$173,MATCH('BIR Data Entry'!B668,'Child Enrollment'!$B$2:$B$173,0))</f>
        <v>#N/A</v>
      </c>
      <c r="P668" s="1" t="e">
        <f>INDEX('Child Enrollment'!$F$2:$F$173,MATCH('BIR Data Entry'!B668,'Child Enrollment'!$B$2:$B$173,0))</f>
        <v>#N/A</v>
      </c>
      <c r="Q668" s="1" t="e">
        <f>INDEX('Child Enrollment'!$G$2:$G$173,MATCH('BIR Data Entry'!B668,'Child Enrollment'!$B$2:$B$173,0))</f>
        <v>#N/A</v>
      </c>
      <c r="R668" s="1" t="e">
        <f>INDEX('Child Enrollment'!$H$2:$H$173,MATCH('BIR Data Entry'!B668,'Child Enrollment'!$B$2:$B$173,0))</f>
        <v>#N/A</v>
      </c>
      <c r="S668" s="343" t="str">
        <f t="shared" si="30"/>
        <v/>
      </c>
      <c r="T668" s="169">
        <f>IF(J668='Do Not Use'!$L$15,1,0)</f>
        <v>0</v>
      </c>
      <c r="U668" s="169">
        <f>IF(K668='Do Not Use'!$M$14,1,0)</f>
        <v>0</v>
      </c>
      <c r="V668" s="169">
        <f t="shared" si="31"/>
        <v>0</v>
      </c>
      <c r="W668" s="169">
        <f>IF(K668='Do Not Use'!$M$10,1,0)</f>
        <v>0</v>
      </c>
      <c r="X668" s="169">
        <f>IF(K668='Do Not Use'!$M$11,1,0)</f>
        <v>0</v>
      </c>
      <c r="Y668" s="169">
        <f t="shared" si="32"/>
        <v>0</v>
      </c>
      <c r="Z668" s="169">
        <f>IF(K668='Do Not Use'!$M$5,1,0)</f>
        <v>0</v>
      </c>
    </row>
    <row r="669" spans="1:26" x14ac:dyDescent="0.25">
      <c r="A669" s="376"/>
      <c r="B669" s="377"/>
      <c r="C669" s="378"/>
      <c r="D669" s="434"/>
      <c r="E669" s="379"/>
      <c r="F669" s="377"/>
      <c r="G669" s="377"/>
      <c r="H669" s="377"/>
      <c r="I669" s="377"/>
      <c r="J669" s="377"/>
      <c r="K669" s="377"/>
      <c r="L669" s="377"/>
      <c r="M669" s="1" t="e">
        <f>INDEX('Child Enrollment'!$C$2:$C$173,MATCH('BIR Data Entry'!B670,'Child Enrollment'!$B$2:$B$173,0))</f>
        <v>#N/A</v>
      </c>
      <c r="N669" s="1" t="e">
        <f>INDEX('Child Enrollment'!$D$2:$D$173,MATCH('BIR Data Entry'!B669,'Child Enrollment'!$B$2:$B$173,0))</f>
        <v>#N/A</v>
      </c>
      <c r="O669" s="1" t="e">
        <f>INDEX('Child Enrollment'!$E$2:$E$173,MATCH('BIR Data Entry'!B669,'Child Enrollment'!$B$2:$B$173,0))</f>
        <v>#N/A</v>
      </c>
      <c r="P669" s="1" t="e">
        <f>INDEX('Child Enrollment'!$F$2:$F$173,MATCH('BIR Data Entry'!B669,'Child Enrollment'!$B$2:$B$173,0))</f>
        <v>#N/A</v>
      </c>
      <c r="Q669" s="1" t="e">
        <f>INDEX('Child Enrollment'!$G$2:$G$173,MATCH('BIR Data Entry'!B669,'Child Enrollment'!$B$2:$B$173,0))</f>
        <v>#N/A</v>
      </c>
      <c r="R669" s="1" t="e">
        <f>INDEX('Child Enrollment'!$H$2:$H$173,MATCH('BIR Data Entry'!B669,'Child Enrollment'!$B$2:$B$173,0))</f>
        <v>#N/A</v>
      </c>
      <c r="S669" s="343" t="str">
        <f t="shared" si="30"/>
        <v/>
      </c>
      <c r="T669" s="169">
        <f>IF(J669='Do Not Use'!$L$15,1,0)</f>
        <v>0</v>
      </c>
      <c r="U669" s="169">
        <f>IF(K669='Do Not Use'!$M$14,1,0)</f>
        <v>0</v>
      </c>
      <c r="V669" s="169">
        <f t="shared" si="31"/>
        <v>0</v>
      </c>
      <c r="W669" s="169">
        <f>IF(K669='Do Not Use'!$M$10,1,0)</f>
        <v>0</v>
      </c>
      <c r="X669" s="169">
        <f>IF(K669='Do Not Use'!$M$11,1,0)</f>
        <v>0</v>
      </c>
      <c r="Y669" s="169">
        <f t="shared" si="32"/>
        <v>0</v>
      </c>
      <c r="Z669" s="169">
        <f>IF(K669='Do Not Use'!$M$5,1,0)</f>
        <v>0</v>
      </c>
    </row>
    <row r="670" spans="1:26" x14ac:dyDescent="0.25">
      <c r="A670" s="376"/>
      <c r="B670" s="377"/>
      <c r="C670" s="378"/>
      <c r="D670" s="434"/>
      <c r="E670" s="379"/>
      <c r="F670" s="377"/>
      <c r="G670" s="377"/>
      <c r="H670" s="377"/>
      <c r="I670" s="377"/>
      <c r="J670" s="377"/>
      <c r="K670" s="377"/>
      <c r="L670" s="377"/>
      <c r="M670" s="1" t="e">
        <f>INDEX('Child Enrollment'!$C$2:$C$173,MATCH('BIR Data Entry'!B671,'Child Enrollment'!$B$2:$B$173,0))</f>
        <v>#N/A</v>
      </c>
      <c r="N670" s="1" t="e">
        <f>INDEX('Child Enrollment'!$D$2:$D$173,MATCH('BIR Data Entry'!B670,'Child Enrollment'!$B$2:$B$173,0))</f>
        <v>#N/A</v>
      </c>
      <c r="O670" s="1" t="e">
        <f>INDEX('Child Enrollment'!$E$2:$E$173,MATCH('BIR Data Entry'!B670,'Child Enrollment'!$B$2:$B$173,0))</f>
        <v>#N/A</v>
      </c>
      <c r="P670" s="1" t="e">
        <f>INDEX('Child Enrollment'!$F$2:$F$173,MATCH('BIR Data Entry'!B670,'Child Enrollment'!$B$2:$B$173,0))</f>
        <v>#N/A</v>
      </c>
      <c r="Q670" s="1" t="e">
        <f>INDEX('Child Enrollment'!$G$2:$G$173,MATCH('BIR Data Entry'!B670,'Child Enrollment'!$B$2:$B$173,0))</f>
        <v>#N/A</v>
      </c>
      <c r="R670" s="1" t="e">
        <f>INDEX('Child Enrollment'!$H$2:$H$173,MATCH('BIR Data Entry'!B670,'Child Enrollment'!$B$2:$B$173,0))</f>
        <v>#N/A</v>
      </c>
      <c r="S670" s="343" t="str">
        <f t="shared" si="30"/>
        <v/>
      </c>
      <c r="T670" s="169">
        <f>IF(J670='Do Not Use'!$L$15,1,0)</f>
        <v>0</v>
      </c>
      <c r="U670" s="169">
        <f>IF(K670='Do Not Use'!$M$14,1,0)</f>
        <v>0</v>
      </c>
      <c r="V670" s="169">
        <f t="shared" si="31"/>
        <v>0</v>
      </c>
      <c r="W670" s="169">
        <f>IF(K670='Do Not Use'!$M$10,1,0)</f>
        <v>0</v>
      </c>
      <c r="X670" s="169">
        <f>IF(K670='Do Not Use'!$M$11,1,0)</f>
        <v>0</v>
      </c>
      <c r="Y670" s="169">
        <f t="shared" si="32"/>
        <v>0</v>
      </c>
      <c r="Z670" s="169">
        <f>IF(K670='Do Not Use'!$M$5,1,0)</f>
        <v>0</v>
      </c>
    </row>
    <row r="671" spans="1:26" x14ac:dyDescent="0.25">
      <c r="A671" s="376"/>
      <c r="B671" s="377"/>
      <c r="C671" s="378"/>
      <c r="D671" s="434"/>
      <c r="E671" s="379"/>
      <c r="F671" s="377"/>
      <c r="G671" s="377"/>
      <c r="H671" s="377"/>
      <c r="I671" s="377"/>
      <c r="J671" s="377"/>
      <c r="K671" s="377"/>
      <c r="L671" s="377"/>
      <c r="M671" s="1" t="e">
        <f>INDEX('Child Enrollment'!$C$2:$C$173,MATCH('BIR Data Entry'!B672,'Child Enrollment'!$B$2:$B$173,0))</f>
        <v>#N/A</v>
      </c>
      <c r="N671" s="1" t="e">
        <f>INDEX('Child Enrollment'!$D$2:$D$173,MATCH('BIR Data Entry'!B671,'Child Enrollment'!$B$2:$B$173,0))</f>
        <v>#N/A</v>
      </c>
      <c r="O671" s="1" t="e">
        <f>INDEX('Child Enrollment'!$E$2:$E$173,MATCH('BIR Data Entry'!B671,'Child Enrollment'!$B$2:$B$173,0))</f>
        <v>#N/A</v>
      </c>
      <c r="P671" s="1" t="e">
        <f>INDEX('Child Enrollment'!$F$2:$F$173,MATCH('BIR Data Entry'!B671,'Child Enrollment'!$B$2:$B$173,0))</f>
        <v>#N/A</v>
      </c>
      <c r="Q671" s="1" t="e">
        <f>INDEX('Child Enrollment'!$G$2:$G$173,MATCH('BIR Data Entry'!B671,'Child Enrollment'!$B$2:$B$173,0))</f>
        <v>#N/A</v>
      </c>
      <c r="R671" s="1" t="e">
        <f>INDEX('Child Enrollment'!$H$2:$H$173,MATCH('BIR Data Entry'!B671,'Child Enrollment'!$B$2:$B$173,0))</f>
        <v>#N/A</v>
      </c>
      <c r="S671" s="343" t="str">
        <f t="shared" si="30"/>
        <v/>
      </c>
      <c r="T671" s="169">
        <f>IF(J671='Do Not Use'!$L$15,1,0)</f>
        <v>0</v>
      </c>
      <c r="U671" s="169">
        <f>IF(K671='Do Not Use'!$M$14,1,0)</f>
        <v>0</v>
      </c>
      <c r="V671" s="169">
        <f t="shared" si="31"/>
        <v>0</v>
      </c>
      <c r="W671" s="169">
        <f>IF(K671='Do Not Use'!$M$10,1,0)</f>
        <v>0</v>
      </c>
      <c r="X671" s="169">
        <f>IF(K671='Do Not Use'!$M$11,1,0)</f>
        <v>0</v>
      </c>
      <c r="Y671" s="169">
        <f t="shared" si="32"/>
        <v>0</v>
      </c>
      <c r="Z671" s="169">
        <f>IF(K671='Do Not Use'!$M$5,1,0)</f>
        <v>0</v>
      </c>
    </row>
    <row r="672" spans="1:26" x14ac:dyDescent="0.25">
      <c r="A672" s="376"/>
      <c r="B672" s="377"/>
      <c r="C672" s="378"/>
      <c r="D672" s="434"/>
      <c r="E672" s="379"/>
      <c r="F672" s="377"/>
      <c r="G672" s="377"/>
      <c r="H672" s="377"/>
      <c r="I672" s="377"/>
      <c r="J672" s="377"/>
      <c r="K672" s="377"/>
      <c r="L672" s="377"/>
      <c r="M672" s="1" t="e">
        <f>INDEX('Child Enrollment'!$C$2:$C$173,MATCH('BIR Data Entry'!B673,'Child Enrollment'!$B$2:$B$173,0))</f>
        <v>#N/A</v>
      </c>
      <c r="N672" s="1" t="e">
        <f>INDEX('Child Enrollment'!$D$2:$D$173,MATCH('BIR Data Entry'!B672,'Child Enrollment'!$B$2:$B$173,0))</f>
        <v>#N/A</v>
      </c>
      <c r="O672" s="1" t="e">
        <f>INDEX('Child Enrollment'!$E$2:$E$173,MATCH('BIR Data Entry'!B672,'Child Enrollment'!$B$2:$B$173,0))</f>
        <v>#N/A</v>
      </c>
      <c r="P672" s="1" t="e">
        <f>INDEX('Child Enrollment'!$F$2:$F$173,MATCH('BIR Data Entry'!B672,'Child Enrollment'!$B$2:$B$173,0))</f>
        <v>#N/A</v>
      </c>
      <c r="Q672" s="1" t="e">
        <f>INDEX('Child Enrollment'!$G$2:$G$173,MATCH('BIR Data Entry'!B672,'Child Enrollment'!$B$2:$B$173,0))</f>
        <v>#N/A</v>
      </c>
      <c r="R672" s="1" t="e">
        <f>INDEX('Child Enrollment'!$H$2:$H$173,MATCH('BIR Data Entry'!B672,'Child Enrollment'!$B$2:$B$173,0))</f>
        <v>#N/A</v>
      </c>
      <c r="S672" s="343" t="str">
        <f t="shared" si="30"/>
        <v/>
      </c>
      <c r="T672" s="169">
        <f>IF(J672='Do Not Use'!$L$15,1,0)</f>
        <v>0</v>
      </c>
      <c r="U672" s="169">
        <f>IF(K672='Do Not Use'!$M$14,1,0)</f>
        <v>0</v>
      </c>
      <c r="V672" s="169">
        <f t="shared" si="31"/>
        <v>0</v>
      </c>
      <c r="W672" s="169">
        <f>IF(K672='Do Not Use'!$M$10,1,0)</f>
        <v>0</v>
      </c>
      <c r="X672" s="169">
        <f>IF(K672='Do Not Use'!$M$11,1,0)</f>
        <v>0</v>
      </c>
      <c r="Y672" s="169">
        <f t="shared" si="32"/>
        <v>0</v>
      </c>
      <c r="Z672" s="169">
        <f>IF(K672='Do Not Use'!$M$5,1,0)</f>
        <v>0</v>
      </c>
    </row>
    <row r="673" spans="1:26" x14ac:dyDescent="0.25">
      <c r="A673" s="376"/>
      <c r="B673" s="377"/>
      <c r="C673" s="378"/>
      <c r="D673" s="434"/>
      <c r="E673" s="379"/>
      <c r="F673" s="377"/>
      <c r="G673" s="377"/>
      <c r="H673" s="377"/>
      <c r="I673" s="377"/>
      <c r="J673" s="377"/>
      <c r="K673" s="377"/>
      <c r="L673" s="377"/>
      <c r="M673" s="1" t="e">
        <f>INDEX('Child Enrollment'!$C$2:$C$173,MATCH('BIR Data Entry'!B674,'Child Enrollment'!$B$2:$B$173,0))</f>
        <v>#N/A</v>
      </c>
      <c r="N673" s="1" t="e">
        <f>INDEX('Child Enrollment'!$D$2:$D$173,MATCH('BIR Data Entry'!B673,'Child Enrollment'!$B$2:$B$173,0))</f>
        <v>#N/A</v>
      </c>
      <c r="O673" s="1" t="e">
        <f>INDEX('Child Enrollment'!$E$2:$E$173,MATCH('BIR Data Entry'!B673,'Child Enrollment'!$B$2:$B$173,0))</f>
        <v>#N/A</v>
      </c>
      <c r="P673" s="1" t="e">
        <f>INDEX('Child Enrollment'!$F$2:$F$173,MATCH('BIR Data Entry'!B673,'Child Enrollment'!$B$2:$B$173,0))</f>
        <v>#N/A</v>
      </c>
      <c r="Q673" s="1" t="e">
        <f>INDEX('Child Enrollment'!$G$2:$G$173,MATCH('BIR Data Entry'!B673,'Child Enrollment'!$B$2:$B$173,0))</f>
        <v>#N/A</v>
      </c>
      <c r="R673" s="1" t="e">
        <f>INDEX('Child Enrollment'!$H$2:$H$173,MATCH('BIR Data Entry'!B673,'Child Enrollment'!$B$2:$B$173,0))</f>
        <v>#N/A</v>
      </c>
      <c r="S673" s="343" t="str">
        <f t="shared" si="30"/>
        <v/>
      </c>
      <c r="T673" s="169">
        <f>IF(J673='Do Not Use'!$L$15,1,0)</f>
        <v>0</v>
      </c>
      <c r="U673" s="169">
        <f>IF(K673='Do Not Use'!$M$14,1,0)</f>
        <v>0</v>
      </c>
      <c r="V673" s="169">
        <f t="shared" si="31"/>
        <v>0</v>
      </c>
      <c r="W673" s="169">
        <f>IF(K673='Do Not Use'!$M$10,1,0)</f>
        <v>0</v>
      </c>
      <c r="X673" s="169">
        <f>IF(K673='Do Not Use'!$M$11,1,0)</f>
        <v>0</v>
      </c>
      <c r="Y673" s="169">
        <f t="shared" si="32"/>
        <v>0</v>
      </c>
      <c r="Z673" s="169">
        <f>IF(K673='Do Not Use'!$M$5,1,0)</f>
        <v>0</v>
      </c>
    </row>
    <row r="674" spans="1:26" x14ac:dyDescent="0.25">
      <c r="A674" s="376"/>
      <c r="B674" s="377"/>
      <c r="C674" s="378"/>
      <c r="D674" s="434"/>
      <c r="E674" s="379"/>
      <c r="F674" s="377"/>
      <c r="G674" s="377"/>
      <c r="H674" s="377"/>
      <c r="I674" s="377"/>
      <c r="J674" s="377"/>
      <c r="K674" s="377"/>
      <c r="L674" s="377"/>
      <c r="M674" s="1" t="e">
        <f>INDEX('Child Enrollment'!$C$2:$C$173,MATCH('BIR Data Entry'!B675,'Child Enrollment'!$B$2:$B$173,0))</f>
        <v>#N/A</v>
      </c>
      <c r="N674" s="1" t="e">
        <f>INDEX('Child Enrollment'!$D$2:$D$173,MATCH('BIR Data Entry'!B674,'Child Enrollment'!$B$2:$B$173,0))</f>
        <v>#N/A</v>
      </c>
      <c r="O674" s="1" t="e">
        <f>INDEX('Child Enrollment'!$E$2:$E$173,MATCH('BIR Data Entry'!B674,'Child Enrollment'!$B$2:$B$173,0))</f>
        <v>#N/A</v>
      </c>
      <c r="P674" s="1" t="e">
        <f>INDEX('Child Enrollment'!$F$2:$F$173,MATCH('BIR Data Entry'!B674,'Child Enrollment'!$B$2:$B$173,0))</f>
        <v>#N/A</v>
      </c>
      <c r="Q674" s="1" t="e">
        <f>INDEX('Child Enrollment'!$G$2:$G$173,MATCH('BIR Data Entry'!B674,'Child Enrollment'!$B$2:$B$173,0))</f>
        <v>#N/A</v>
      </c>
      <c r="R674" s="1" t="e">
        <f>INDEX('Child Enrollment'!$H$2:$H$173,MATCH('BIR Data Entry'!B674,'Child Enrollment'!$B$2:$B$173,0))</f>
        <v>#N/A</v>
      </c>
      <c r="S674" s="343" t="str">
        <f t="shared" si="30"/>
        <v/>
      </c>
      <c r="T674" s="169">
        <f>IF(J674='Do Not Use'!$L$15,1,0)</f>
        <v>0</v>
      </c>
      <c r="U674" s="169">
        <f>IF(K674='Do Not Use'!$M$14,1,0)</f>
        <v>0</v>
      </c>
      <c r="V674" s="169">
        <f t="shared" si="31"/>
        <v>0</v>
      </c>
      <c r="W674" s="169">
        <f>IF(K674='Do Not Use'!$M$10,1,0)</f>
        <v>0</v>
      </c>
      <c r="X674" s="169">
        <f>IF(K674='Do Not Use'!$M$11,1,0)</f>
        <v>0</v>
      </c>
      <c r="Y674" s="169">
        <f t="shared" si="32"/>
        <v>0</v>
      </c>
      <c r="Z674" s="169">
        <f>IF(K674='Do Not Use'!$M$5,1,0)</f>
        <v>0</v>
      </c>
    </row>
    <row r="675" spans="1:26" x14ac:dyDescent="0.25">
      <c r="A675" s="376"/>
      <c r="B675" s="377"/>
      <c r="C675" s="378"/>
      <c r="D675" s="434"/>
      <c r="E675" s="379"/>
      <c r="F675" s="377"/>
      <c r="G675" s="377"/>
      <c r="H675" s="377"/>
      <c r="I675" s="377"/>
      <c r="J675" s="377"/>
      <c r="K675" s="377"/>
      <c r="L675" s="377"/>
      <c r="M675" s="1" t="e">
        <f>INDEX('Child Enrollment'!$C$2:$C$173,MATCH('BIR Data Entry'!B676,'Child Enrollment'!$B$2:$B$173,0))</f>
        <v>#N/A</v>
      </c>
      <c r="N675" s="1" t="e">
        <f>INDEX('Child Enrollment'!$D$2:$D$173,MATCH('BIR Data Entry'!B675,'Child Enrollment'!$B$2:$B$173,0))</f>
        <v>#N/A</v>
      </c>
      <c r="O675" s="1" t="e">
        <f>INDEX('Child Enrollment'!$E$2:$E$173,MATCH('BIR Data Entry'!B675,'Child Enrollment'!$B$2:$B$173,0))</f>
        <v>#N/A</v>
      </c>
      <c r="P675" s="1" t="e">
        <f>INDEX('Child Enrollment'!$F$2:$F$173,MATCH('BIR Data Entry'!B675,'Child Enrollment'!$B$2:$B$173,0))</f>
        <v>#N/A</v>
      </c>
      <c r="Q675" s="1" t="e">
        <f>INDEX('Child Enrollment'!$G$2:$G$173,MATCH('BIR Data Entry'!B675,'Child Enrollment'!$B$2:$B$173,0))</f>
        <v>#N/A</v>
      </c>
      <c r="R675" s="1" t="e">
        <f>INDEX('Child Enrollment'!$H$2:$H$173,MATCH('BIR Data Entry'!B675,'Child Enrollment'!$B$2:$B$173,0))</f>
        <v>#N/A</v>
      </c>
      <c r="S675" s="343" t="str">
        <f t="shared" si="30"/>
        <v/>
      </c>
      <c r="T675" s="169">
        <f>IF(J675='Do Not Use'!$L$15,1,0)</f>
        <v>0</v>
      </c>
      <c r="U675" s="169">
        <f>IF(K675='Do Not Use'!$M$14,1,0)</f>
        <v>0</v>
      </c>
      <c r="V675" s="169">
        <f t="shared" si="31"/>
        <v>0</v>
      </c>
      <c r="W675" s="169">
        <f>IF(K675='Do Not Use'!$M$10,1,0)</f>
        <v>0</v>
      </c>
      <c r="X675" s="169">
        <f>IF(K675='Do Not Use'!$M$11,1,0)</f>
        <v>0</v>
      </c>
      <c r="Y675" s="169">
        <f t="shared" si="32"/>
        <v>0</v>
      </c>
      <c r="Z675" s="169">
        <f>IF(K675='Do Not Use'!$M$5,1,0)</f>
        <v>0</v>
      </c>
    </row>
    <row r="676" spans="1:26" x14ac:dyDescent="0.25">
      <c r="A676" s="376"/>
      <c r="B676" s="377"/>
      <c r="C676" s="378"/>
      <c r="D676" s="434"/>
      <c r="E676" s="379"/>
      <c r="F676" s="377"/>
      <c r="G676" s="377"/>
      <c r="H676" s="377"/>
      <c r="I676" s="377"/>
      <c r="J676" s="377"/>
      <c r="K676" s="377"/>
      <c r="L676" s="377"/>
      <c r="M676" s="1" t="e">
        <f>INDEX('Child Enrollment'!$C$2:$C$173,MATCH('BIR Data Entry'!B677,'Child Enrollment'!$B$2:$B$173,0))</f>
        <v>#N/A</v>
      </c>
      <c r="N676" s="1" t="e">
        <f>INDEX('Child Enrollment'!$D$2:$D$173,MATCH('BIR Data Entry'!B676,'Child Enrollment'!$B$2:$B$173,0))</f>
        <v>#N/A</v>
      </c>
      <c r="O676" s="1" t="e">
        <f>INDEX('Child Enrollment'!$E$2:$E$173,MATCH('BIR Data Entry'!B676,'Child Enrollment'!$B$2:$B$173,0))</f>
        <v>#N/A</v>
      </c>
      <c r="P676" s="1" t="e">
        <f>INDEX('Child Enrollment'!$F$2:$F$173,MATCH('BIR Data Entry'!B676,'Child Enrollment'!$B$2:$B$173,0))</f>
        <v>#N/A</v>
      </c>
      <c r="Q676" s="1" t="e">
        <f>INDEX('Child Enrollment'!$G$2:$G$173,MATCH('BIR Data Entry'!B676,'Child Enrollment'!$B$2:$B$173,0))</f>
        <v>#N/A</v>
      </c>
      <c r="R676" s="1" t="e">
        <f>INDEX('Child Enrollment'!$H$2:$H$173,MATCH('BIR Data Entry'!B676,'Child Enrollment'!$B$2:$B$173,0))</f>
        <v>#N/A</v>
      </c>
      <c r="S676" s="343" t="str">
        <f t="shared" si="30"/>
        <v/>
      </c>
      <c r="T676" s="169">
        <f>IF(J676='Do Not Use'!$L$15,1,0)</f>
        <v>0</v>
      </c>
      <c r="U676" s="169">
        <f>IF(K676='Do Not Use'!$M$14,1,0)</f>
        <v>0</v>
      </c>
      <c r="V676" s="169">
        <f t="shared" si="31"/>
        <v>0</v>
      </c>
      <c r="W676" s="169">
        <f>IF(K676='Do Not Use'!$M$10,1,0)</f>
        <v>0</v>
      </c>
      <c r="X676" s="169">
        <f>IF(K676='Do Not Use'!$M$11,1,0)</f>
        <v>0</v>
      </c>
      <c r="Y676" s="169">
        <f t="shared" si="32"/>
        <v>0</v>
      </c>
      <c r="Z676" s="169">
        <f>IF(K676='Do Not Use'!$M$5,1,0)</f>
        <v>0</v>
      </c>
    </row>
    <row r="677" spans="1:26" x14ac:dyDescent="0.25">
      <c r="A677" s="376"/>
      <c r="B677" s="377"/>
      <c r="C677" s="378"/>
      <c r="D677" s="434"/>
      <c r="E677" s="379"/>
      <c r="F677" s="377"/>
      <c r="G677" s="377"/>
      <c r="H677" s="377"/>
      <c r="I677" s="377"/>
      <c r="J677" s="377"/>
      <c r="K677" s="377"/>
      <c r="L677" s="377"/>
      <c r="M677" s="1" t="e">
        <f>INDEX('Child Enrollment'!$C$2:$C$173,MATCH('BIR Data Entry'!B678,'Child Enrollment'!$B$2:$B$173,0))</f>
        <v>#N/A</v>
      </c>
      <c r="N677" s="1" t="e">
        <f>INDEX('Child Enrollment'!$D$2:$D$173,MATCH('BIR Data Entry'!B677,'Child Enrollment'!$B$2:$B$173,0))</f>
        <v>#N/A</v>
      </c>
      <c r="O677" s="1" t="e">
        <f>INDEX('Child Enrollment'!$E$2:$E$173,MATCH('BIR Data Entry'!B677,'Child Enrollment'!$B$2:$B$173,0))</f>
        <v>#N/A</v>
      </c>
      <c r="P677" s="1" t="e">
        <f>INDEX('Child Enrollment'!$F$2:$F$173,MATCH('BIR Data Entry'!B677,'Child Enrollment'!$B$2:$B$173,0))</f>
        <v>#N/A</v>
      </c>
      <c r="Q677" s="1" t="e">
        <f>INDEX('Child Enrollment'!$G$2:$G$173,MATCH('BIR Data Entry'!B677,'Child Enrollment'!$B$2:$B$173,0))</f>
        <v>#N/A</v>
      </c>
      <c r="R677" s="1" t="e">
        <f>INDEX('Child Enrollment'!$H$2:$H$173,MATCH('BIR Data Entry'!B677,'Child Enrollment'!$B$2:$B$173,0))</f>
        <v>#N/A</v>
      </c>
      <c r="S677" s="343" t="str">
        <f t="shared" si="30"/>
        <v/>
      </c>
      <c r="T677" s="169">
        <f>IF(J677='Do Not Use'!$L$15,1,0)</f>
        <v>0</v>
      </c>
      <c r="U677" s="169">
        <f>IF(K677='Do Not Use'!$M$14,1,0)</f>
        <v>0</v>
      </c>
      <c r="V677" s="169">
        <f t="shared" si="31"/>
        <v>0</v>
      </c>
      <c r="W677" s="169">
        <f>IF(K677='Do Not Use'!$M$10,1,0)</f>
        <v>0</v>
      </c>
      <c r="X677" s="169">
        <f>IF(K677='Do Not Use'!$M$11,1,0)</f>
        <v>0</v>
      </c>
      <c r="Y677" s="169">
        <f t="shared" si="32"/>
        <v>0</v>
      </c>
      <c r="Z677" s="169">
        <f>IF(K677='Do Not Use'!$M$5,1,0)</f>
        <v>0</v>
      </c>
    </row>
    <row r="678" spans="1:26" x14ac:dyDescent="0.25">
      <c r="A678" s="376"/>
      <c r="B678" s="377"/>
      <c r="C678" s="378"/>
      <c r="D678" s="434"/>
      <c r="E678" s="379"/>
      <c r="F678" s="377"/>
      <c r="G678" s="377"/>
      <c r="H678" s="377"/>
      <c r="I678" s="377"/>
      <c r="J678" s="377"/>
      <c r="K678" s="377"/>
      <c r="L678" s="377"/>
      <c r="M678" s="1" t="e">
        <f>INDEX('Child Enrollment'!$C$2:$C$173,MATCH('BIR Data Entry'!B679,'Child Enrollment'!$B$2:$B$173,0))</f>
        <v>#N/A</v>
      </c>
      <c r="N678" s="1" t="e">
        <f>INDEX('Child Enrollment'!$D$2:$D$173,MATCH('BIR Data Entry'!B678,'Child Enrollment'!$B$2:$B$173,0))</f>
        <v>#N/A</v>
      </c>
      <c r="O678" s="1" t="e">
        <f>INDEX('Child Enrollment'!$E$2:$E$173,MATCH('BIR Data Entry'!B678,'Child Enrollment'!$B$2:$B$173,0))</f>
        <v>#N/A</v>
      </c>
      <c r="P678" s="1" t="e">
        <f>INDEX('Child Enrollment'!$F$2:$F$173,MATCH('BIR Data Entry'!B678,'Child Enrollment'!$B$2:$B$173,0))</f>
        <v>#N/A</v>
      </c>
      <c r="Q678" s="1" t="e">
        <f>INDEX('Child Enrollment'!$G$2:$G$173,MATCH('BIR Data Entry'!B678,'Child Enrollment'!$B$2:$B$173,0))</f>
        <v>#N/A</v>
      </c>
      <c r="R678" s="1" t="e">
        <f>INDEX('Child Enrollment'!$H$2:$H$173,MATCH('BIR Data Entry'!B678,'Child Enrollment'!$B$2:$B$173,0))</f>
        <v>#N/A</v>
      </c>
      <c r="S678" s="343" t="str">
        <f t="shared" si="30"/>
        <v/>
      </c>
      <c r="T678" s="169">
        <f>IF(J678='Do Not Use'!$L$15,1,0)</f>
        <v>0</v>
      </c>
      <c r="U678" s="169">
        <f>IF(K678='Do Not Use'!$M$14,1,0)</f>
        <v>0</v>
      </c>
      <c r="V678" s="169">
        <f t="shared" si="31"/>
        <v>0</v>
      </c>
      <c r="W678" s="169">
        <f>IF(K678='Do Not Use'!$M$10,1,0)</f>
        <v>0</v>
      </c>
      <c r="X678" s="169">
        <f>IF(K678='Do Not Use'!$M$11,1,0)</f>
        <v>0</v>
      </c>
      <c r="Y678" s="169">
        <f t="shared" si="32"/>
        <v>0</v>
      </c>
      <c r="Z678" s="169">
        <f>IF(K678='Do Not Use'!$M$5,1,0)</f>
        <v>0</v>
      </c>
    </row>
    <row r="679" spans="1:26" x14ac:dyDescent="0.25">
      <c r="A679" s="376"/>
      <c r="B679" s="377"/>
      <c r="C679" s="378"/>
      <c r="D679" s="434"/>
      <c r="E679" s="379"/>
      <c r="F679" s="377"/>
      <c r="G679" s="377"/>
      <c r="H679" s="377"/>
      <c r="I679" s="377"/>
      <c r="J679" s="377"/>
      <c r="K679" s="377"/>
      <c r="L679" s="377"/>
      <c r="M679" s="1" t="e">
        <f>INDEX('Child Enrollment'!$C$2:$C$173,MATCH('BIR Data Entry'!B680,'Child Enrollment'!$B$2:$B$173,0))</f>
        <v>#N/A</v>
      </c>
      <c r="N679" s="1" t="e">
        <f>INDEX('Child Enrollment'!$D$2:$D$173,MATCH('BIR Data Entry'!B679,'Child Enrollment'!$B$2:$B$173,0))</f>
        <v>#N/A</v>
      </c>
      <c r="O679" s="1" t="e">
        <f>INDEX('Child Enrollment'!$E$2:$E$173,MATCH('BIR Data Entry'!B679,'Child Enrollment'!$B$2:$B$173,0))</f>
        <v>#N/A</v>
      </c>
      <c r="P679" s="1" t="e">
        <f>INDEX('Child Enrollment'!$F$2:$F$173,MATCH('BIR Data Entry'!B679,'Child Enrollment'!$B$2:$B$173,0))</f>
        <v>#N/A</v>
      </c>
      <c r="Q679" s="1" t="e">
        <f>INDEX('Child Enrollment'!$G$2:$G$173,MATCH('BIR Data Entry'!B679,'Child Enrollment'!$B$2:$B$173,0))</f>
        <v>#N/A</v>
      </c>
      <c r="R679" s="1" t="e">
        <f>INDEX('Child Enrollment'!$H$2:$H$173,MATCH('BIR Data Entry'!B679,'Child Enrollment'!$B$2:$B$173,0))</f>
        <v>#N/A</v>
      </c>
      <c r="S679" s="343" t="str">
        <f t="shared" si="30"/>
        <v/>
      </c>
      <c r="T679" s="169">
        <f>IF(J679='Do Not Use'!$L$15,1,0)</f>
        <v>0</v>
      </c>
      <c r="U679" s="169">
        <f>IF(K679='Do Not Use'!$M$14,1,0)</f>
        <v>0</v>
      </c>
      <c r="V679" s="169">
        <f t="shared" si="31"/>
        <v>0</v>
      </c>
      <c r="W679" s="169">
        <f>IF(K679='Do Not Use'!$M$10,1,0)</f>
        <v>0</v>
      </c>
      <c r="X679" s="169">
        <f>IF(K679='Do Not Use'!$M$11,1,0)</f>
        <v>0</v>
      </c>
      <c r="Y679" s="169">
        <f t="shared" si="32"/>
        <v>0</v>
      </c>
      <c r="Z679" s="169">
        <f>IF(K679='Do Not Use'!$M$5,1,0)</f>
        <v>0</v>
      </c>
    </row>
    <row r="680" spans="1:26" x14ac:dyDescent="0.25">
      <c r="A680" s="376"/>
      <c r="B680" s="377"/>
      <c r="C680" s="378"/>
      <c r="D680" s="434"/>
      <c r="E680" s="379"/>
      <c r="F680" s="377"/>
      <c r="G680" s="377"/>
      <c r="H680" s="377"/>
      <c r="I680" s="377"/>
      <c r="J680" s="377"/>
      <c r="K680" s="377"/>
      <c r="L680" s="377"/>
      <c r="M680" s="1" t="e">
        <f>INDEX('Child Enrollment'!$C$2:$C$173,MATCH('BIR Data Entry'!B681,'Child Enrollment'!$B$2:$B$173,0))</f>
        <v>#N/A</v>
      </c>
      <c r="N680" s="1" t="e">
        <f>INDEX('Child Enrollment'!$D$2:$D$173,MATCH('BIR Data Entry'!B680,'Child Enrollment'!$B$2:$B$173,0))</f>
        <v>#N/A</v>
      </c>
      <c r="O680" s="1" t="e">
        <f>INDEX('Child Enrollment'!$E$2:$E$173,MATCH('BIR Data Entry'!B680,'Child Enrollment'!$B$2:$B$173,0))</f>
        <v>#N/A</v>
      </c>
      <c r="P680" s="1" t="e">
        <f>INDEX('Child Enrollment'!$F$2:$F$173,MATCH('BIR Data Entry'!B680,'Child Enrollment'!$B$2:$B$173,0))</f>
        <v>#N/A</v>
      </c>
      <c r="Q680" s="1" t="e">
        <f>INDEX('Child Enrollment'!$G$2:$G$173,MATCH('BIR Data Entry'!B680,'Child Enrollment'!$B$2:$B$173,0))</f>
        <v>#N/A</v>
      </c>
      <c r="R680" s="1" t="e">
        <f>INDEX('Child Enrollment'!$H$2:$H$173,MATCH('BIR Data Entry'!B680,'Child Enrollment'!$B$2:$B$173,0))</f>
        <v>#N/A</v>
      </c>
      <c r="S680" s="343" t="str">
        <f t="shared" si="30"/>
        <v/>
      </c>
      <c r="T680" s="169">
        <f>IF(J680='Do Not Use'!$L$15,1,0)</f>
        <v>0</v>
      </c>
      <c r="U680" s="169">
        <f>IF(K680='Do Not Use'!$M$14,1,0)</f>
        <v>0</v>
      </c>
      <c r="V680" s="169">
        <f t="shared" si="31"/>
        <v>0</v>
      </c>
      <c r="W680" s="169">
        <f>IF(K680='Do Not Use'!$M$10,1,0)</f>
        <v>0</v>
      </c>
      <c r="X680" s="169">
        <f>IF(K680='Do Not Use'!$M$11,1,0)</f>
        <v>0</v>
      </c>
      <c r="Y680" s="169">
        <f t="shared" si="32"/>
        <v>0</v>
      </c>
      <c r="Z680" s="169">
        <f>IF(K680='Do Not Use'!$M$5,1,0)</f>
        <v>0</v>
      </c>
    </row>
    <row r="681" spans="1:26" x14ac:dyDescent="0.25">
      <c r="A681" s="376"/>
      <c r="B681" s="377"/>
      <c r="C681" s="378"/>
      <c r="D681" s="434"/>
      <c r="E681" s="379"/>
      <c r="F681" s="377"/>
      <c r="G681" s="377"/>
      <c r="H681" s="377"/>
      <c r="I681" s="377"/>
      <c r="J681" s="377"/>
      <c r="K681" s="377"/>
      <c r="L681" s="377"/>
      <c r="M681" s="1" t="e">
        <f>INDEX('Child Enrollment'!$C$2:$C$173,MATCH('BIR Data Entry'!B682,'Child Enrollment'!$B$2:$B$173,0))</f>
        <v>#N/A</v>
      </c>
      <c r="N681" s="1" t="e">
        <f>INDEX('Child Enrollment'!$D$2:$D$173,MATCH('BIR Data Entry'!B681,'Child Enrollment'!$B$2:$B$173,0))</f>
        <v>#N/A</v>
      </c>
      <c r="O681" s="1" t="e">
        <f>INDEX('Child Enrollment'!$E$2:$E$173,MATCH('BIR Data Entry'!B681,'Child Enrollment'!$B$2:$B$173,0))</f>
        <v>#N/A</v>
      </c>
      <c r="P681" s="1" t="e">
        <f>INDEX('Child Enrollment'!$F$2:$F$173,MATCH('BIR Data Entry'!B681,'Child Enrollment'!$B$2:$B$173,0))</f>
        <v>#N/A</v>
      </c>
      <c r="Q681" s="1" t="e">
        <f>INDEX('Child Enrollment'!$G$2:$G$173,MATCH('BIR Data Entry'!B681,'Child Enrollment'!$B$2:$B$173,0))</f>
        <v>#N/A</v>
      </c>
      <c r="R681" s="1" t="e">
        <f>INDEX('Child Enrollment'!$H$2:$H$173,MATCH('BIR Data Entry'!B681,'Child Enrollment'!$B$2:$B$173,0))</f>
        <v>#N/A</v>
      </c>
      <c r="S681" s="343" t="str">
        <f t="shared" si="30"/>
        <v/>
      </c>
      <c r="T681" s="169">
        <f>IF(J681='Do Not Use'!$L$15,1,0)</f>
        <v>0</v>
      </c>
      <c r="U681" s="169">
        <f>IF(K681='Do Not Use'!$M$14,1,0)</f>
        <v>0</v>
      </c>
      <c r="V681" s="169">
        <f t="shared" si="31"/>
        <v>0</v>
      </c>
      <c r="W681" s="169">
        <f>IF(K681='Do Not Use'!$M$10,1,0)</f>
        <v>0</v>
      </c>
      <c r="X681" s="169">
        <f>IF(K681='Do Not Use'!$M$11,1,0)</f>
        <v>0</v>
      </c>
      <c r="Y681" s="169">
        <f t="shared" si="32"/>
        <v>0</v>
      </c>
      <c r="Z681" s="169">
        <f>IF(K681='Do Not Use'!$M$5,1,0)</f>
        <v>0</v>
      </c>
    </row>
    <row r="682" spans="1:26" x14ac:dyDescent="0.25">
      <c r="A682" s="376"/>
      <c r="B682" s="377"/>
      <c r="C682" s="378"/>
      <c r="D682" s="434"/>
      <c r="E682" s="379"/>
      <c r="F682" s="377"/>
      <c r="G682" s="377"/>
      <c r="H682" s="377"/>
      <c r="I682" s="377"/>
      <c r="J682" s="377"/>
      <c r="K682" s="377"/>
      <c r="L682" s="377"/>
      <c r="M682" s="1" t="e">
        <f>INDEX('Child Enrollment'!$C$2:$C$173,MATCH('BIR Data Entry'!B683,'Child Enrollment'!$B$2:$B$173,0))</f>
        <v>#N/A</v>
      </c>
      <c r="N682" s="1" t="e">
        <f>INDEX('Child Enrollment'!$D$2:$D$173,MATCH('BIR Data Entry'!B682,'Child Enrollment'!$B$2:$B$173,0))</f>
        <v>#N/A</v>
      </c>
      <c r="O682" s="1" t="e">
        <f>INDEX('Child Enrollment'!$E$2:$E$173,MATCH('BIR Data Entry'!B682,'Child Enrollment'!$B$2:$B$173,0))</f>
        <v>#N/A</v>
      </c>
      <c r="P682" s="1" t="e">
        <f>INDEX('Child Enrollment'!$F$2:$F$173,MATCH('BIR Data Entry'!B682,'Child Enrollment'!$B$2:$B$173,0))</f>
        <v>#N/A</v>
      </c>
      <c r="Q682" s="1" t="e">
        <f>INDEX('Child Enrollment'!$G$2:$G$173,MATCH('BIR Data Entry'!B682,'Child Enrollment'!$B$2:$B$173,0))</f>
        <v>#N/A</v>
      </c>
      <c r="R682" s="1" t="e">
        <f>INDEX('Child Enrollment'!$H$2:$H$173,MATCH('BIR Data Entry'!B682,'Child Enrollment'!$B$2:$B$173,0))</f>
        <v>#N/A</v>
      </c>
      <c r="S682" s="343" t="str">
        <f t="shared" si="30"/>
        <v/>
      </c>
      <c r="T682" s="169">
        <f>IF(J682='Do Not Use'!$L$15,1,0)</f>
        <v>0</v>
      </c>
      <c r="U682" s="169">
        <f>IF(K682='Do Not Use'!$M$14,1,0)</f>
        <v>0</v>
      </c>
      <c r="V682" s="169">
        <f t="shared" si="31"/>
        <v>0</v>
      </c>
      <c r="W682" s="169">
        <f>IF(K682='Do Not Use'!$M$10,1,0)</f>
        <v>0</v>
      </c>
      <c r="X682" s="169">
        <f>IF(K682='Do Not Use'!$M$11,1,0)</f>
        <v>0</v>
      </c>
      <c r="Y682" s="169">
        <f t="shared" si="32"/>
        <v>0</v>
      </c>
      <c r="Z682" s="169">
        <f>IF(K682='Do Not Use'!$M$5,1,0)</f>
        <v>0</v>
      </c>
    </row>
    <row r="683" spans="1:26" x14ac:dyDescent="0.25">
      <c r="A683" s="376"/>
      <c r="B683" s="377"/>
      <c r="C683" s="378"/>
      <c r="D683" s="434"/>
      <c r="E683" s="379"/>
      <c r="F683" s="377"/>
      <c r="G683" s="377"/>
      <c r="H683" s="377"/>
      <c r="I683" s="377"/>
      <c r="J683" s="377"/>
      <c r="K683" s="377"/>
      <c r="L683" s="377"/>
      <c r="M683" s="1" t="e">
        <f>INDEX('Child Enrollment'!$C$2:$C$173,MATCH('BIR Data Entry'!B684,'Child Enrollment'!$B$2:$B$173,0))</f>
        <v>#N/A</v>
      </c>
      <c r="N683" s="1" t="e">
        <f>INDEX('Child Enrollment'!$D$2:$D$173,MATCH('BIR Data Entry'!B683,'Child Enrollment'!$B$2:$B$173,0))</f>
        <v>#N/A</v>
      </c>
      <c r="O683" s="1" t="e">
        <f>INDEX('Child Enrollment'!$E$2:$E$173,MATCH('BIR Data Entry'!B683,'Child Enrollment'!$B$2:$B$173,0))</f>
        <v>#N/A</v>
      </c>
      <c r="P683" s="1" t="e">
        <f>INDEX('Child Enrollment'!$F$2:$F$173,MATCH('BIR Data Entry'!B683,'Child Enrollment'!$B$2:$B$173,0))</f>
        <v>#N/A</v>
      </c>
      <c r="Q683" s="1" t="e">
        <f>INDEX('Child Enrollment'!$G$2:$G$173,MATCH('BIR Data Entry'!B683,'Child Enrollment'!$B$2:$B$173,0))</f>
        <v>#N/A</v>
      </c>
      <c r="R683" s="1" t="e">
        <f>INDEX('Child Enrollment'!$H$2:$H$173,MATCH('BIR Data Entry'!B683,'Child Enrollment'!$B$2:$B$173,0))</f>
        <v>#N/A</v>
      </c>
      <c r="S683" s="343" t="str">
        <f t="shared" si="30"/>
        <v/>
      </c>
      <c r="T683" s="169">
        <f>IF(J683='Do Not Use'!$L$15,1,0)</f>
        <v>0</v>
      </c>
      <c r="U683" s="169">
        <f>IF(K683='Do Not Use'!$M$14,1,0)</f>
        <v>0</v>
      </c>
      <c r="V683" s="169">
        <f t="shared" si="31"/>
        <v>0</v>
      </c>
      <c r="W683" s="169">
        <f>IF(K683='Do Not Use'!$M$10,1,0)</f>
        <v>0</v>
      </c>
      <c r="X683" s="169">
        <f>IF(K683='Do Not Use'!$M$11,1,0)</f>
        <v>0</v>
      </c>
      <c r="Y683" s="169">
        <f t="shared" si="32"/>
        <v>0</v>
      </c>
      <c r="Z683" s="169">
        <f>IF(K683='Do Not Use'!$M$5,1,0)</f>
        <v>0</v>
      </c>
    </row>
    <row r="684" spans="1:26" x14ac:dyDescent="0.25">
      <c r="A684" s="376"/>
      <c r="B684" s="377"/>
      <c r="C684" s="378"/>
      <c r="D684" s="434"/>
      <c r="E684" s="379"/>
      <c r="F684" s="377"/>
      <c r="G684" s="377"/>
      <c r="H684" s="377"/>
      <c r="I684" s="377"/>
      <c r="J684" s="377"/>
      <c r="K684" s="377"/>
      <c r="L684" s="377"/>
      <c r="M684" s="1" t="e">
        <f>INDEX('Child Enrollment'!$C$2:$C$173,MATCH('BIR Data Entry'!B685,'Child Enrollment'!$B$2:$B$173,0))</f>
        <v>#N/A</v>
      </c>
      <c r="N684" s="1" t="e">
        <f>INDEX('Child Enrollment'!$D$2:$D$173,MATCH('BIR Data Entry'!B684,'Child Enrollment'!$B$2:$B$173,0))</f>
        <v>#N/A</v>
      </c>
      <c r="O684" s="1" t="e">
        <f>INDEX('Child Enrollment'!$E$2:$E$173,MATCH('BIR Data Entry'!B684,'Child Enrollment'!$B$2:$B$173,0))</f>
        <v>#N/A</v>
      </c>
      <c r="P684" s="1" t="e">
        <f>INDEX('Child Enrollment'!$F$2:$F$173,MATCH('BIR Data Entry'!B684,'Child Enrollment'!$B$2:$B$173,0))</f>
        <v>#N/A</v>
      </c>
      <c r="Q684" s="1" t="e">
        <f>INDEX('Child Enrollment'!$G$2:$G$173,MATCH('BIR Data Entry'!B684,'Child Enrollment'!$B$2:$B$173,0))</f>
        <v>#N/A</v>
      </c>
      <c r="R684" s="1" t="e">
        <f>INDEX('Child Enrollment'!$H$2:$H$173,MATCH('BIR Data Entry'!B684,'Child Enrollment'!$B$2:$B$173,0))</f>
        <v>#N/A</v>
      </c>
      <c r="S684" s="343" t="str">
        <f t="shared" si="30"/>
        <v/>
      </c>
      <c r="T684" s="169">
        <f>IF(J684='Do Not Use'!$L$15,1,0)</f>
        <v>0</v>
      </c>
      <c r="U684" s="169">
        <f>IF(K684='Do Not Use'!$M$14,1,0)</f>
        <v>0</v>
      </c>
      <c r="V684" s="169">
        <f t="shared" si="31"/>
        <v>0</v>
      </c>
      <c r="W684" s="169">
        <f>IF(K684='Do Not Use'!$M$10,1,0)</f>
        <v>0</v>
      </c>
      <c r="X684" s="169">
        <f>IF(K684='Do Not Use'!$M$11,1,0)</f>
        <v>0</v>
      </c>
      <c r="Y684" s="169">
        <f t="shared" si="32"/>
        <v>0</v>
      </c>
      <c r="Z684" s="169">
        <f>IF(K684='Do Not Use'!$M$5,1,0)</f>
        <v>0</v>
      </c>
    </row>
    <row r="685" spans="1:26" x14ac:dyDescent="0.25">
      <c r="A685" s="376"/>
      <c r="B685" s="377"/>
      <c r="C685" s="378"/>
      <c r="D685" s="434"/>
      <c r="E685" s="379"/>
      <c r="F685" s="377"/>
      <c r="G685" s="377"/>
      <c r="H685" s="377"/>
      <c r="I685" s="377"/>
      <c r="J685" s="377"/>
      <c r="K685" s="377"/>
      <c r="L685" s="377"/>
      <c r="M685" s="1" t="e">
        <f>INDEX('Child Enrollment'!$C$2:$C$173,MATCH('BIR Data Entry'!B686,'Child Enrollment'!$B$2:$B$173,0))</f>
        <v>#N/A</v>
      </c>
      <c r="N685" s="1" t="e">
        <f>INDEX('Child Enrollment'!$D$2:$D$173,MATCH('BIR Data Entry'!B685,'Child Enrollment'!$B$2:$B$173,0))</f>
        <v>#N/A</v>
      </c>
      <c r="O685" s="1" t="e">
        <f>INDEX('Child Enrollment'!$E$2:$E$173,MATCH('BIR Data Entry'!B685,'Child Enrollment'!$B$2:$B$173,0))</f>
        <v>#N/A</v>
      </c>
      <c r="P685" s="1" t="e">
        <f>INDEX('Child Enrollment'!$F$2:$F$173,MATCH('BIR Data Entry'!B685,'Child Enrollment'!$B$2:$B$173,0))</f>
        <v>#N/A</v>
      </c>
      <c r="Q685" s="1" t="e">
        <f>INDEX('Child Enrollment'!$G$2:$G$173,MATCH('BIR Data Entry'!B685,'Child Enrollment'!$B$2:$B$173,0))</f>
        <v>#N/A</v>
      </c>
      <c r="R685" s="1" t="e">
        <f>INDEX('Child Enrollment'!$H$2:$H$173,MATCH('BIR Data Entry'!B685,'Child Enrollment'!$B$2:$B$173,0))</f>
        <v>#N/A</v>
      </c>
      <c r="S685" s="343" t="str">
        <f t="shared" si="30"/>
        <v/>
      </c>
      <c r="T685" s="169">
        <f>IF(J685='Do Not Use'!$L$15,1,0)</f>
        <v>0</v>
      </c>
      <c r="U685" s="169">
        <f>IF(K685='Do Not Use'!$M$14,1,0)</f>
        <v>0</v>
      </c>
      <c r="V685" s="169">
        <f t="shared" si="31"/>
        <v>0</v>
      </c>
      <c r="W685" s="169">
        <f>IF(K685='Do Not Use'!$M$10,1,0)</f>
        <v>0</v>
      </c>
      <c r="X685" s="169">
        <f>IF(K685='Do Not Use'!$M$11,1,0)</f>
        <v>0</v>
      </c>
      <c r="Y685" s="169">
        <f t="shared" si="32"/>
        <v>0</v>
      </c>
      <c r="Z685" s="169">
        <f>IF(K685='Do Not Use'!$M$5,1,0)</f>
        <v>0</v>
      </c>
    </row>
    <row r="686" spans="1:26" x14ac:dyDescent="0.25">
      <c r="A686" s="376"/>
      <c r="B686" s="377"/>
      <c r="C686" s="378"/>
      <c r="D686" s="434"/>
      <c r="E686" s="379"/>
      <c r="F686" s="377"/>
      <c r="G686" s="377"/>
      <c r="H686" s="377"/>
      <c r="I686" s="377"/>
      <c r="J686" s="377"/>
      <c r="K686" s="377"/>
      <c r="L686" s="377"/>
      <c r="M686" s="1" t="e">
        <f>INDEX('Child Enrollment'!$C$2:$C$173,MATCH('BIR Data Entry'!B687,'Child Enrollment'!$B$2:$B$173,0))</f>
        <v>#N/A</v>
      </c>
      <c r="N686" s="1" t="e">
        <f>INDEX('Child Enrollment'!$D$2:$D$173,MATCH('BIR Data Entry'!B686,'Child Enrollment'!$B$2:$B$173,0))</f>
        <v>#N/A</v>
      </c>
      <c r="O686" s="1" t="e">
        <f>INDEX('Child Enrollment'!$E$2:$E$173,MATCH('BIR Data Entry'!B686,'Child Enrollment'!$B$2:$B$173,0))</f>
        <v>#N/A</v>
      </c>
      <c r="P686" s="1" t="e">
        <f>INDEX('Child Enrollment'!$F$2:$F$173,MATCH('BIR Data Entry'!B686,'Child Enrollment'!$B$2:$B$173,0))</f>
        <v>#N/A</v>
      </c>
      <c r="Q686" s="1" t="e">
        <f>INDEX('Child Enrollment'!$G$2:$G$173,MATCH('BIR Data Entry'!B686,'Child Enrollment'!$B$2:$B$173,0))</f>
        <v>#N/A</v>
      </c>
      <c r="R686" s="1" t="e">
        <f>INDEX('Child Enrollment'!$H$2:$H$173,MATCH('BIR Data Entry'!B686,'Child Enrollment'!$B$2:$B$173,0))</f>
        <v>#N/A</v>
      </c>
      <c r="S686" s="343" t="str">
        <f t="shared" si="30"/>
        <v/>
      </c>
      <c r="T686" s="169">
        <f>IF(J686='Do Not Use'!$L$15,1,0)</f>
        <v>0</v>
      </c>
      <c r="U686" s="169">
        <f>IF(K686='Do Not Use'!$M$14,1,0)</f>
        <v>0</v>
      </c>
      <c r="V686" s="169">
        <f t="shared" si="31"/>
        <v>0</v>
      </c>
      <c r="W686" s="169">
        <f>IF(K686='Do Not Use'!$M$10,1,0)</f>
        <v>0</v>
      </c>
      <c r="X686" s="169">
        <f>IF(K686='Do Not Use'!$M$11,1,0)</f>
        <v>0</v>
      </c>
      <c r="Y686" s="169">
        <f t="shared" si="32"/>
        <v>0</v>
      </c>
      <c r="Z686" s="169">
        <f>IF(K686='Do Not Use'!$M$5,1,0)</f>
        <v>0</v>
      </c>
    </row>
    <row r="687" spans="1:26" x14ac:dyDescent="0.25">
      <c r="A687" s="376"/>
      <c r="B687" s="377"/>
      <c r="C687" s="378"/>
      <c r="D687" s="434"/>
      <c r="E687" s="379"/>
      <c r="F687" s="377"/>
      <c r="G687" s="377"/>
      <c r="H687" s="377"/>
      <c r="I687" s="377"/>
      <c r="J687" s="377"/>
      <c r="K687" s="377"/>
      <c r="L687" s="377"/>
      <c r="M687" s="1" t="e">
        <f>INDEX('Child Enrollment'!$C$2:$C$173,MATCH('BIR Data Entry'!B688,'Child Enrollment'!$B$2:$B$173,0))</f>
        <v>#N/A</v>
      </c>
      <c r="N687" s="1" t="e">
        <f>INDEX('Child Enrollment'!$D$2:$D$173,MATCH('BIR Data Entry'!B687,'Child Enrollment'!$B$2:$B$173,0))</f>
        <v>#N/A</v>
      </c>
      <c r="O687" s="1" t="e">
        <f>INDEX('Child Enrollment'!$E$2:$E$173,MATCH('BIR Data Entry'!B687,'Child Enrollment'!$B$2:$B$173,0))</f>
        <v>#N/A</v>
      </c>
      <c r="P687" s="1" t="e">
        <f>INDEX('Child Enrollment'!$F$2:$F$173,MATCH('BIR Data Entry'!B687,'Child Enrollment'!$B$2:$B$173,0))</f>
        <v>#N/A</v>
      </c>
      <c r="Q687" s="1" t="e">
        <f>INDEX('Child Enrollment'!$G$2:$G$173,MATCH('BIR Data Entry'!B687,'Child Enrollment'!$B$2:$B$173,0))</f>
        <v>#N/A</v>
      </c>
      <c r="R687" s="1" t="e">
        <f>INDEX('Child Enrollment'!$H$2:$H$173,MATCH('BIR Data Entry'!B687,'Child Enrollment'!$B$2:$B$173,0))</f>
        <v>#N/A</v>
      </c>
      <c r="S687" s="343" t="str">
        <f t="shared" si="30"/>
        <v/>
      </c>
      <c r="T687" s="169">
        <f>IF(J687='Do Not Use'!$L$15,1,0)</f>
        <v>0</v>
      </c>
      <c r="U687" s="169">
        <f>IF(K687='Do Not Use'!$M$14,1,0)</f>
        <v>0</v>
      </c>
      <c r="V687" s="169">
        <f t="shared" si="31"/>
        <v>0</v>
      </c>
      <c r="W687" s="169">
        <f>IF(K687='Do Not Use'!$M$10,1,0)</f>
        <v>0</v>
      </c>
      <c r="X687" s="169">
        <f>IF(K687='Do Not Use'!$M$11,1,0)</f>
        <v>0</v>
      </c>
      <c r="Y687" s="169">
        <f t="shared" si="32"/>
        <v>0</v>
      </c>
      <c r="Z687" s="169">
        <f>IF(K687='Do Not Use'!$M$5,1,0)</f>
        <v>0</v>
      </c>
    </row>
    <row r="688" spans="1:26" x14ac:dyDescent="0.25">
      <c r="A688" s="376"/>
      <c r="B688" s="377"/>
      <c r="C688" s="378"/>
      <c r="D688" s="434"/>
      <c r="E688" s="379"/>
      <c r="F688" s="377"/>
      <c r="G688" s="377"/>
      <c r="H688" s="377"/>
      <c r="I688" s="377"/>
      <c r="J688" s="377"/>
      <c r="K688" s="377"/>
      <c r="L688" s="377"/>
      <c r="M688" s="1" t="e">
        <f>INDEX('Child Enrollment'!$C$2:$C$173,MATCH('BIR Data Entry'!B689,'Child Enrollment'!$B$2:$B$173,0))</f>
        <v>#N/A</v>
      </c>
      <c r="N688" s="1" t="e">
        <f>INDEX('Child Enrollment'!$D$2:$D$173,MATCH('BIR Data Entry'!B688,'Child Enrollment'!$B$2:$B$173,0))</f>
        <v>#N/A</v>
      </c>
      <c r="O688" s="1" t="e">
        <f>INDEX('Child Enrollment'!$E$2:$E$173,MATCH('BIR Data Entry'!B688,'Child Enrollment'!$B$2:$B$173,0))</f>
        <v>#N/A</v>
      </c>
      <c r="P688" s="1" t="e">
        <f>INDEX('Child Enrollment'!$F$2:$F$173,MATCH('BIR Data Entry'!B688,'Child Enrollment'!$B$2:$B$173,0))</f>
        <v>#N/A</v>
      </c>
      <c r="Q688" s="1" t="e">
        <f>INDEX('Child Enrollment'!$G$2:$G$173,MATCH('BIR Data Entry'!B688,'Child Enrollment'!$B$2:$B$173,0))</f>
        <v>#N/A</v>
      </c>
      <c r="R688" s="1" t="e">
        <f>INDEX('Child Enrollment'!$H$2:$H$173,MATCH('BIR Data Entry'!B688,'Child Enrollment'!$B$2:$B$173,0))</f>
        <v>#N/A</v>
      </c>
      <c r="S688" s="343" t="str">
        <f t="shared" si="30"/>
        <v/>
      </c>
      <c r="T688" s="169">
        <f>IF(J688='Do Not Use'!$L$15,1,0)</f>
        <v>0</v>
      </c>
      <c r="U688" s="169">
        <f>IF(K688='Do Not Use'!$M$14,1,0)</f>
        <v>0</v>
      </c>
      <c r="V688" s="169">
        <f t="shared" si="31"/>
        <v>0</v>
      </c>
      <c r="W688" s="169">
        <f>IF(K688='Do Not Use'!$M$10,1,0)</f>
        <v>0</v>
      </c>
      <c r="X688" s="169">
        <f>IF(K688='Do Not Use'!$M$11,1,0)</f>
        <v>0</v>
      </c>
      <c r="Y688" s="169">
        <f t="shared" si="32"/>
        <v>0</v>
      </c>
      <c r="Z688" s="169">
        <f>IF(K688='Do Not Use'!$M$5,1,0)</f>
        <v>0</v>
      </c>
    </row>
    <row r="689" spans="1:26" x14ac:dyDescent="0.25">
      <c r="A689" s="376"/>
      <c r="B689" s="377"/>
      <c r="C689" s="378"/>
      <c r="D689" s="434"/>
      <c r="E689" s="379"/>
      <c r="F689" s="377"/>
      <c r="G689" s="377"/>
      <c r="H689" s="377"/>
      <c r="I689" s="377"/>
      <c r="J689" s="377"/>
      <c r="K689" s="377"/>
      <c r="L689" s="377"/>
      <c r="M689" s="1" t="e">
        <f>INDEX('Child Enrollment'!$C$2:$C$173,MATCH('BIR Data Entry'!B690,'Child Enrollment'!$B$2:$B$173,0))</f>
        <v>#N/A</v>
      </c>
      <c r="N689" s="1" t="e">
        <f>INDEX('Child Enrollment'!$D$2:$D$173,MATCH('BIR Data Entry'!B689,'Child Enrollment'!$B$2:$B$173,0))</f>
        <v>#N/A</v>
      </c>
      <c r="O689" s="1" t="e">
        <f>INDEX('Child Enrollment'!$E$2:$E$173,MATCH('BIR Data Entry'!B689,'Child Enrollment'!$B$2:$B$173,0))</f>
        <v>#N/A</v>
      </c>
      <c r="P689" s="1" t="e">
        <f>INDEX('Child Enrollment'!$F$2:$F$173,MATCH('BIR Data Entry'!B689,'Child Enrollment'!$B$2:$B$173,0))</f>
        <v>#N/A</v>
      </c>
      <c r="Q689" s="1" t="e">
        <f>INDEX('Child Enrollment'!$G$2:$G$173,MATCH('BIR Data Entry'!B689,'Child Enrollment'!$B$2:$B$173,0))</f>
        <v>#N/A</v>
      </c>
      <c r="R689" s="1" t="e">
        <f>INDEX('Child Enrollment'!$H$2:$H$173,MATCH('BIR Data Entry'!B689,'Child Enrollment'!$B$2:$B$173,0))</f>
        <v>#N/A</v>
      </c>
      <c r="S689" s="343" t="str">
        <f t="shared" si="30"/>
        <v/>
      </c>
      <c r="T689" s="169">
        <f>IF(J689='Do Not Use'!$L$15,1,0)</f>
        <v>0</v>
      </c>
      <c r="U689" s="169">
        <f>IF(K689='Do Not Use'!$M$14,1,0)</f>
        <v>0</v>
      </c>
      <c r="V689" s="169">
        <f t="shared" si="31"/>
        <v>0</v>
      </c>
      <c r="W689" s="169">
        <f>IF(K689='Do Not Use'!$M$10,1,0)</f>
        <v>0</v>
      </c>
      <c r="X689" s="169">
        <f>IF(K689='Do Not Use'!$M$11,1,0)</f>
        <v>0</v>
      </c>
      <c r="Y689" s="169">
        <f t="shared" si="32"/>
        <v>0</v>
      </c>
      <c r="Z689" s="169">
        <f>IF(K689='Do Not Use'!$M$5,1,0)</f>
        <v>0</v>
      </c>
    </row>
    <row r="690" spans="1:26" x14ac:dyDescent="0.25">
      <c r="A690" s="376"/>
      <c r="B690" s="377"/>
      <c r="C690" s="378"/>
      <c r="D690" s="434"/>
      <c r="E690" s="379"/>
      <c r="F690" s="377"/>
      <c r="G690" s="377"/>
      <c r="H690" s="377"/>
      <c r="I690" s="377"/>
      <c r="J690" s="377"/>
      <c r="K690" s="377"/>
      <c r="L690" s="377"/>
      <c r="M690" s="1" t="e">
        <f>INDEX('Child Enrollment'!$C$2:$C$173,MATCH('BIR Data Entry'!B691,'Child Enrollment'!$B$2:$B$173,0))</f>
        <v>#N/A</v>
      </c>
      <c r="N690" s="1" t="e">
        <f>INDEX('Child Enrollment'!$D$2:$D$173,MATCH('BIR Data Entry'!B690,'Child Enrollment'!$B$2:$B$173,0))</f>
        <v>#N/A</v>
      </c>
      <c r="O690" s="1" t="e">
        <f>INDEX('Child Enrollment'!$E$2:$E$173,MATCH('BIR Data Entry'!B690,'Child Enrollment'!$B$2:$B$173,0))</f>
        <v>#N/A</v>
      </c>
      <c r="P690" s="1" t="e">
        <f>INDEX('Child Enrollment'!$F$2:$F$173,MATCH('BIR Data Entry'!B690,'Child Enrollment'!$B$2:$B$173,0))</f>
        <v>#N/A</v>
      </c>
      <c r="Q690" s="1" t="e">
        <f>INDEX('Child Enrollment'!$G$2:$G$173,MATCH('BIR Data Entry'!B690,'Child Enrollment'!$B$2:$B$173,0))</f>
        <v>#N/A</v>
      </c>
      <c r="R690" s="1" t="e">
        <f>INDEX('Child Enrollment'!$H$2:$H$173,MATCH('BIR Data Entry'!B690,'Child Enrollment'!$B$2:$B$173,0))</f>
        <v>#N/A</v>
      </c>
      <c r="S690" s="343" t="str">
        <f t="shared" si="30"/>
        <v/>
      </c>
      <c r="T690" s="169">
        <f>IF(J690='Do Not Use'!$L$15,1,0)</f>
        <v>0</v>
      </c>
      <c r="U690" s="169">
        <f>IF(K690='Do Not Use'!$M$14,1,0)</f>
        <v>0</v>
      </c>
      <c r="V690" s="169">
        <f t="shared" si="31"/>
        <v>0</v>
      </c>
      <c r="W690" s="169">
        <f>IF(K690='Do Not Use'!$M$10,1,0)</f>
        <v>0</v>
      </c>
      <c r="X690" s="169">
        <f>IF(K690='Do Not Use'!$M$11,1,0)</f>
        <v>0</v>
      </c>
      <c r="Y690" s="169">
        <f t="shared" si="32"/>
        <v>0</v>
      </c>
      <c r="Z690" s="169">
        <f>IF(K690='Do Not Use'!$M$5,1,0)</f>
        <v>0</v>
      </c>
    </row>
    <row r="691" spans="1:26" x14ac:dyDescent="0.25">
      <c r="A691" s="376"/>
      <c r="B691" s="377"/>
      <c r="C691" s="378"/>
      <c r="D691" s="434"/>
      <c r="E691" s="379"/>
      <c r="F691" s="377"/>
      <c r="G691" s="377"/>
      <c r="H691" s="377"/>
      <c r="I691" s="377"/>
      <c r="J691" s="377"/>
      <c r="K691" s="377"/>
      <c r="L691" s="377"/>
      <c r="M691" s="1" t="e">
        <f>INDEX('Child Enrollment'!$C$2:$C$173,MATCH('BIR Data Entry'!B692,'Child Enrollment'!$B$2:$B$173,0))</f>
        <v>#N/A</v>
      </c>
      <c r="N691" s="1" t="e">
        <f>INDEX('Child Enrollment'!$D$2:$D$173,MATCH('BIR Data Entry'!B691,'Child Enrollment'!$B$2:$B$173,0))</f>
        <v>#N/A</v>
      </c>
      <c r="O691" s="1" t="e">
        <f>INDEX('Child Enrollment'!$E$2:$E$173,MATCH('BIR Data Entry'!B691,'Child Enrollment'!$B$2:$B$173,0))</f>
        <v>#N/A</v>
      </c>
      <c r="P691" s="1" t="e">
        <f>INDEX('Child Enrollment'!$F$2:$F$173,MATCH('BIR Data Entry'!B691,'Child Enrollment'!$B$2:$B$173,0))</f>
        <v>#N/A</v>
      </c>
      <c r="Q691" s="1" t="e">
        <f>INDEX('Child Enrollment'!$G$2:$G$173,MATCH('BIR Data Entry'!B691,'Child Enrollment'!$B$2:$B$173,0))</f>
        <v>#N/A</v>
      </c>
      <c r="R691" s="1" t="e">
        <f>INDEX('Child Enrollment'!$H$2:$H$173,MATCH('BIR Data Entry'!B691,'Child Enrollment'!$B$2:$B$173,0))</f>
        <v>#N/A</v>
      </c>
      <c r="S691" s="343" t="str">
        <f t="shared" si="30"/>
        <v/>
      </c>
      <c r="T691" s="169">
        <f>IF(J691='Do Not Use'!$L$15,1,0)</f>
        <v>0</v>
      </c>
      <c r="U691" s="169">
        <f>IF(K691='Do Not Use'!$M$14,1,0)</f>
        <v>0</v>
      </c>
      <c r="V691" s="169">
        <f t="shared" si="31"/>
        <v>0</v>
      </c>
      <c r="W691" s="169">
        <f>IF(K691='Do Not Use'!$M$10,1,0)</f>
        <v>0</v>
      </c>
      <c r="X691" s="169">
        <f>IF(K691='Do Not Use'!$M$11,1,0)</f>
        <v>0</v>
      </c>
      <c r="Y691" s="169">
        <f t="shared" si="32"/>
        <v>0</v>
      </c>
      <c r="Z691" s="169">
        <f>IF(K691='Do Not Use'!$M$5,1,0)</f>
        <v>0</v>
      </c>
    </row>
    <row r="692" spans="1:26" x14ac:dyDescent="0.25">
      <c r="A692" s="376"/>
      <c r="B692" s="377"/>
      <c r="C692" s="378"/>
      <c r="D692" s="434"/>
      <c r="E692" s="379"/>
      <c r="F692" s="377"/>
      <c r="G692" s="377"/>
      <c r="H692" s="377"/>
      <c r="I692" s="377"/>
      <c r="J692" s="377"/>
      <c r="K692" s="377"/>
      <c r="L692" s="377"/>
      <c r="M692" s="1" t="e">
        <f>INDEX('Child Enrollment'!$C$2:$C$173,MATCH('BIR Data Entry'!B693,'Child Enrollment'!$B$2:$B$173,0))</f>
        <v>#N/A</v>
      </c>
      <c r="N692" s="1" t="e">
        <f>INDEX('Child Enrollment'!$D$2:$D$173,MATCH('BIR Data Entry'!B692,'Child Enrollment'!$B$2:$B$173,0))</f>
        <v>#N/A</v>
      </c>
      <c r="O692" s="1" t="e">
        <f>INDEX('Child Enrollment'!$E$2:$E$173,MATCH('BIR Data Entry'!B692,'Child Enrollment'!$B$2:$B$173,0))</f>
        <v>#N/A</v>
      </c>
      <c r="P692" s="1" t="e">
        <f>INDEX('Child Enrollment'!$F$2:$F$173,MATCH('BIR Data Entry'!B692,'Child Enrollment'!$B$2:$B$173,0))</f>
        <v>#N/A</v>
      </c>
      <c r="Q692" s="1" t="e">
        <f>INDEX('Child Enrollment'!$G$2:$G$173,MATCH('BIR Data Entry'!B692,'Child Enrollment'!$B$2:$B$173,0))</f>
        <v>#N/A</v>
      </c>
      <c r="R692" s="1" t="e">
        <f>INDEX('Child Enrollment'!$H$2:$H$173,MATCH('BIR Data Entry'!B692,'Child Enrollment'!$B$2:$B$173,0))</f>
        <v>#N/A</v>
      </c>
      <c r="S692" s="343" t="str">
        <f t="shared" si="30"/>
        <v/>
      </c>
      <c r="T692" s="169">
        <f>IF(J692='Do Not Use'!$L$15,1,0)</f>
        <v>0</v>
      </c>
      <c r="U692" s="169">
        <f>IF(K692='Do Not Use'!$M$14,1,0)</f>
        <v>0</v>
      </c>
      <c r="V692" s="169">
        <f t="shared" si="31"/>
        <v>0</v>
      </c>
      <c r="W692" s="169">
        <f>IF(K692='Do Not Use'!$M$10,1,0)</f>
        <v>0</v>
      </c>
      <c r="X692" s="169">
        <f>IF(K692='Do Not Use'!$M$11,1,0)</f>
        <v>0</v>
      </c>
      <c r="Y692" s="169">
        <f t="shared" si="32"/>
        <v>0</v>
      </c>
      <c r="Z692" s="169">
        <f>IF(K692='Do Not Use'!$M$5,1,0)</f>
        <v>0</v>
      </c>
    </row>
    <row r="693" spans="1:26" x14ac:dyDescent="0.25">
      <c r="A693" s="376"/>
      <c r="B693" s="377"/>
      <c r="C693" s="378"/>
      <c r="D693" s="434"/>
      <c r="E693" s="379"/>
      <c r="F693" s="377"/>
      <c r="G693" s="377"/>
      <c r="H693" s="377"/>
      <c r="I693" s="377"/>
      <c r="J693" s="377"/>
      <c r="K693" s="377"/>
      <c r="L693" s="377"/>
      <c r="M693" s="1" t="e">
        <f>INDEX('Child Enrollment'!$C$2:$C$173,MATCH('BIR Data Entry'!B694,'Child Enrollment'!$B$2:$B$173,0))</f>
        <v>#N/A</v>
      </c>
      <c r="N693" s="1" t="e">
        <f>INDEX('Child Enrollment'!$D$2:$D$173,MATCH('BIR Data Entry'!B693,'Child Enrollment'!$B$2:$B$173,0))</f>
        <v>#N/A</v>
      </c>
      <c r="O693" s="1" t="e">
        <f>INDEX('Child Enrollment'!$E$2:$E$173,MATCH('BIR Data Entry'!B693,'Child Enrollment'!$B$2:$B$173,0))</f>
        <v>#N/A</v>
      </c>
      <c r="P693" s="1" t="e">
        <f>INDEX('Child Enrollment'!$F$2:$F$173,MATCH('BIR Data Entry'!B693,'Child Enrollment'!$B$2:$B$173,0))</f>
        <v>#N/A</v>
      </c>
      <c r="Q693" s="1" t="e">
        <f>INDEX('Child Enrollment'!$G$2:$G$173,MATCH('BIR Data Entry'!B693,'Child Enrollment'!$B$2:$B$173,0))</f>
        <v>#N/A</v>
      </c>
      <c r="R693" s="1" t="e">
        <f>INDEX('Child Enrollment'!$H$2:$H$173,MATCH('BIR Data Entry'!B693,'Child Enrollment'!$B$2:$B$173,0))</f>
        <v>#N/A</v>
      </c>
      <c r="S693" s="343" t="str">
        <f t="shared" si="30"/>
        <v/>
      </c>
      <c r="T693" s="169">
        <f>IF(J693='Do Not Use'!$L$15,1,0)</f>
        <v>0</v>
      </c>
      <c r="U693" s="169">
        <f>IF(K693='Do Not Use'!$M$14,1,0)</f>
        <v>0</v>
      </c>
      <c r="V693" s="169">
        <f t="shared" si="31"/>
        <v>0</v>
      </c>
      <c r="W693" s="169">
        <f>IF(K693='Do Not Use'!$M$10,1,0)</f>
        <v>0</v>
      </c>
      <c r="X693" s="169">
        <f>IF(K693='Do Not Use'!$M$11,1,0)</f>
        <v>0</v>
      </c>
      <c r="Y693" s="169">
        <f t="shared" si="32"/>
        <v>0</v>
      </c>
      <c r="Z693" s="169">
        <f>IF(K693='Do Not Use'!$M$5,1,0)</f>
        <v>0</v>
      </c>
    </row>
    <row r="694" spans="1:26" x14ac:dyDescent="0.25">
      <c r="A694" s="376"/>
      <c r="B694" s="377"/>
      <c r="C694" s="378"/>
      <c r="D694" s="434"/>
      <c r="E694" s="379"/>
      <c r="F694" s="377"/>
      <c r="G694" s="377"/>
      <c r="H694" s="377"/>
      <c r="I694" s="377"/>
      <c r="J694" s="377"/>
      <c r="K694" s="377"/>
      <c r="L694" s="377"/>
      <c r="M694" s="1" t="e">
        <f>INDEX('Child Enrollment'!$C$2:$C$173,MATCH('BIR Data Entry'!B695,'Child Enrollment'!$B$2:$B$173,0))</f>
        <v>#N/A</v>
      </c>
      <c r="N694" s="1" t="e">
        <f>INDEX('Child Enrollment'!$D$2:$D$173,MATCH('BIR Data Entry'!B694,'Child Enrollment'!$B$2:$B$173,0))</f>
        <v>#N/A</v>
      </c>
      <c r="O694" s="1" t="e">
        <f>INDEX('Child Enrollment'!$E$2:$E$173,MATCH('BIR Data Entry'!B694,'Child Enrollment'!$B$2:$B$173,0))</f>
        <v>#N/A</v>
      </c>
      <c r="P694" s="1" t="e">
        <f>INDEX('Child Enrollment'!$F$2:$F$173,MATCH('BIR Data Entry'!B694,'Child Enrollment'!$B$2:$B$173,0))</f>
        <v>#N/A</v>
      </c>
      <c r="Q694" s="1" t="e">
        <f>INDEX('Child Enrollment'!$G$2:$G$173,MATCH('BIR Data Entry'!B694,'Child Enrollment'!$B$2:$B$173,0))</f>
        <v>#N/A</v>
      </c>
      <c r="R694" s="1" t="e">
        <f>INDEX('Child Enrollment'!$H$2:$H$173,MATCH('BIR Data Entry'!B694,'Child Enrollment'!$B$2:$B$173,0))</f>
        <v>#N/A</v>
      </c>
      <c r="S694" s="343" t="str">
        <f t="shared" si="30"/>
        <v/>
      </c>
      <c r="T694" s="169">
        <f>IF(J694='Do Not Use'!$L$15,1,0)</f>
        <v>0</v>
      </c>
      <c r="U694" s="169">
        <f>IF(K694='Do Not Use'!$M$14,1,0)</f>
        <v>0</v>
      </c>
      <c r="V694" s="169">
        <f t="shared" si="31"/>
        <v>0</v>
      </c>
      <c r="W694" s="169">
        <f>IF(K694='Do Not Use'!$M$10,1,0)</f>
        <v>0</v>
      </c>
      <c r="X694" s="169">
        <f>IF(K694='Do Not Use'!$M$11,1,0)</f>
        <v>0</v>
      </c>
      <c r="Y694" s="169">
        <f t="shared" si="32"/>
        <v>0</v>
      </c>
      <c r="Z694" s="169">
        <f>IF(K694='Do Not Use'!$M$5,1,0)</f>
        <v>0</v>
      </c>
    </row>
    <row r="695" spans="1:26" x14ac:dyDescent="0.25">
      <c r="A695" s="376"/>
      <c r="B695" s="377"/>
      <c r="C695" s="378"/>
      <c r="D695" s="434"/>
      <c r="E695" s="379"/>
      <c r="F695" s="377"/>
      <c r="G695" s="377"/>
      <c r="H695" s="377"/>
      <c r="I695" s="377"/>
      <c r="J695" s="377"/>
      <c r="K695" s="377"/>
      <c r="L695" s="377"/>
      <c r="M695" s="1" t="e">
        <f>INDEX('Child Enrollment'!$C$2:$C$173,MATCH('BIR Data Entry'!B696,'Child Enrollment'!$B$2:$B$173,0))</f>
        <v>#N/A</v>
      </c>
      <c r="N695" s="1" t="e">
        <f>INDEX('Child Enrollment'!$D$2:$D$173,MATCH('BIR Data Entry'!B695,'Child Enrollment'!$B$2:$B$173,0))</f>
        <v>#N/A</v>
      </c>
      <c r="O695" s="1" t="e">
        <f>INDEX('Child Enrollment'!$E$2:$E$173,MATCH('BIR Data Entry'!B695,'Child Enrollment'!$B$2:$B$173,0))</f>
        <v>#N/A</v>
      </c>
      <c r="P695" s="1" t="e">
        <f>INDEX('Child Enrollment'!$F$2:$F$173,MATCH('BIR Data Entry'!B695,'Child Enrollment'!$B$2:$B$173,0))</f>
        <v>#N/A</v>
      </c>
      <c r="Q695" s="1" t="e">
        <f>INDEX('Child Enrollment'!$G$2:$G$173,MATCH('BIR Data Entry'!B695,'Child Enrollment'!$B$2:$B$173,0))</f>
        <v>#N/A</v>
      </c>
      <c r="R695" s="1" t="e">
        <f>INDEX('Child Enrollment'!$H$2:$H$173,MATCH('BIR Data Entry'!B695,'Child Enrollment'!$B$2:$B$173,0))</f>
        <v>#N/A</v>
      </c>
      <c r="S695" s="343" t="str">
        <f t="shared" si="30"/>
        <v/>
      </c>
      <c r="T695" s="169">
        <f>IF(J695='Do Not Use'!$L$15,1,0)</f>
        <v>0</v>
      </c>
      <c r="U695" s="169">
        <f>IF(K695='Do Not Use'!$M$14,1,0)</f>
        <v>0</v>
      </c>
      <c r="V695" s="169">
        <f t="shared" si="31"/>
        <v>0</v>
      </c>
      <c r="W695" s="169">
        <f>IF(K695='Do Not Use'!$M$10,1,0)</f>
        <v>0</v>
      </c>
      <c r="X695" s="169">
        <f>IF(K695='Do Not Use'!$M$11,1,0)</f>
        <v>0</v>
      </c>
      <c r="Y695" s="169">
        <f t="shared" si="32"/>
        <v>0</v>
      </c>
      <c r="Z695" s="169">
        <f>IF(K695='Do Not Use'!$M$5,1,0)</f>
        <v>0</v>
      </c>
    </row>
    <row r="696" spans="1:26" x14ac:dyDescent="0.25">
      <c r="A696" s="376"/>
      <c r="B696" s="377"/>
      <c r="C696" s="378"/>
      <c r="D696" s="434"/>
      <c r="E696" s="379"/>
      <c r="F696" s="377"/>
      <c r="G696" s="377"/>
      <c r="H696" s="377"/>
      <c r="I696" s="377"/>
      <c r="J696" s="377"/>
      <c r="K696" s="377"/>
      <c r="L696" s="377"/>
      <c r="M696" s="1" t="e">
        <f>INDEX('Child Enrollment'!$C$2:$C$173,MATCH('BIR Data Entry'!B697,'Child Enrollment'!$B$2:$B$173,0))</f>
        <v>#N/A</v>
      </c>
      <c r="N696" s="1" t="e">
        <f>INDEX('Child Enrollment'!$D$2:$D$173,MATCH('BIR Data Entry'!B696,'Child Enrollment'!$B$2:$B$173,0))</f>
        <v>#N/A</v>
      </c>
      <c r="O696" s="1" t="e">
        <f>INDEX('Child Enrollment'!$E$2:$E$173,MATCH('BIR Data Entry'!B696,'Child Enrollment'!$B$2:$B$173,0))</f>
        <v>#N/A</v>
      </c>
      <c r="P696" s="1" t="e">
        <f>INDEX('Child Enrollment'!$F$2:$F$173,MATCH('BIR Data Entry'!B696,'Child Enrollment'!$B$2:$B$173,0))</f>
        <v>#N/A</v>
      </c>
      <c r="Q696" s="1" t="e">
        <f>INDEX('Child Enrollment'!$G$2:$G$173,MATCH('BIR Data Entry'!B696,'Child Enrollment'!$B$2:$B$173,0))</f>
        <v>#N/A</v>
      </c>
      <c r="R696" s="1" t="e">
        <f>INDEX('Child Enrollment'!$H$2:$H$173,MATCH('BIR Data Entry'!B696,'Child Enrollment'!$B$2:$B$173,0))</f>
        <v>#N/A</v>
      </c>
      <c r="S696" s="343" t="str">
        <f t="shared" si="30"/>
        <v/>
      </c>
      <c r="T696" s="169">
        <f>IF(J696='Do Not Use'!$L$15,1,0)</f>
        <v>0</v>
      </c>
      <c r="U696" s="169">
        <f>IF(K696='Do Not Use'!$M$14,1,0)</f>
        <v>0</v>
      </c>
      <c r="V696" s="169">
        <f t="shared" si="31"/>
        <v>0</v>
      </c>
      <c r="W696" s="169">
        <f>IF(K696='Do Not Use'!$M$10,1,0)</f>
        <v>0</v>
      </c>
      <c r="X696" s="169">
        <f>IF(K696='Do Not Use'!$M$11,1,0)</f>
        <v>0</v>
      </c>
      <c r="Y696" s="169">
        <f t="shared" si="32"/>
        <v>0</v>
      </c>
      <c r="Z696" s="169">
        <f>IF(K696='Do Not Use'!$M$5,1,0)</f>
        <v>0</v>
      </c>
    </row>
    <row r="697" spans="1:26" x14ac:dyDescent="0.25">
      <c r="A697" s="376"/>
      <c r="B697" s="377"/>
      <c r="C697" s="378"/>
      <c r="D697" s="434"/>
      <c r="E697" s="379"/>
      <c r="F697" s="377"/>
      <c r="G697" s="377"/>
      <c r="H697" s="377"/>
      <c r="I697" s="377"/>
      <c r="J697" s="377"/>
      <c r="K697" s="377"/>
      <c r="L697" s="377"/>
      <c r="M697" s="1" t="e">
        <f>INDEX('Child Enrollment'!$C$2:$C$173,MATCH('BIR Data Entry'!B698,'Child Enrollment'!$B$2:$B$173,0))</f>
        <v>#N/A</v>
      </c>
      <c r="N697" s="1" t="e">
        <f>INDEX('Child Enrollment'!$D$2:$D$173,MATCH('BIR Data Entry'!B697,'Child Enrollment'!$B$2:$B$173,0))</f>
        <v>#N/A</v>
      </c>
      <c r="O697" s="1" t="e">
        <f>INDEX('Child Enrollment'!$E$2:$E$173,MATCH('BIR Data Entry'!B697,'Child Enrollment'!$B$2:$B$173,0))</f>
        <v>#N/A</v>
      </c>
      <c r="P697" s="1" t="e">
        <f>INDEX('Child Enrollment'!$F$2:$F$173,MATCH('BIR Data Entry'!B697,'Child Enrollment'!$B$2:$B$173,0))</f>
        <v>#N/A</v>
      </c>
      <c r="Q697" s="1" t="e">
        <f>INDEX('Child Enrollment'!$G$2:$G$173,MATCH('BIR Data Entry'!B697,'Child Enrollment'!$B$2:$B$173,0))</f>
        <v>#N/A</v>
      </c>
      <c r="R697" s="1" t="e">
        <f>INDEX('Child Enrollment'!$H$2:$H$173,MATCH('BIR Data Entry'!B697,'Child Enrollment'!$B$2:$B$173,0))</f>
        <v>#N/A</v>
      </c>
      <c r="S697" s="343" t="str">
        <f t="shared" si="30"/>
        <v/>
      </c>
      <c r="T697" s="169">
        <f>IF(J697='Do Not Use'!$L$15,1,0)</f>
        <v>0</v>
      </c>
      <c r="U697" s="169">
        <f>IF(K697='Do Not Use'!$M$14,1,0)</f>
        <v>0</v>
      </c>
      <c r="V697" s="169">
        <f t="shared" si="31"/>
        <v>0</v>
      </c>
      <c r="W697" s="169">
        <f>IF(K697='Do Not Use'!$M$10,1,0)</f>
        <v>0</v>
      </c>
      <c r="X697" s="169">
        <f>IF(K697='Do Not Use'!$M$11,1,0)</f>
        <v>0</v>
      </c>
      <c r="Y697" s="169">
        <f t="shared" si="32"/>
        <v>0</v>
      </c>
      <c r="Z697" s="169">
        <f>IF(K697='Do Not Use'!$M$5,1,0)</f>
        <v>0</v>
      </c>
    </row>
    <row r="698" spans="1:26" x14ac:dyDescent="0.25">
      <c r="A698" s="376"/>
      <c r="B698" s="377"/>
      <c r="C698" s="378"/>
      <c r="D698" s="434"/>
      <c r="E698" s="379"/>
      <c r="F698" s="377"/>
      <c r="G698" s="377"/>
      <c r="H698" s="377"/>
      <c r="I698" s="377"/>
      <c r="J698" s="377"/>
      <c r="K698" s="377"/>
      <c r="L698" s="377"/>
      <c r="M698" s="1" t="e">
        <f>INDEX('Child Enrollment'!$C$2:$C$173,MATCH('BIR Data Entry'!B699,'Child Enrollment'!$B$2:$B$173,0))</f>
        <v>#N/A</v>
      </c>
      <c r="N698" s="1" t="e">
        <f>INDEX('Child Enrollment'!$D$2:$D$173,MATCH('BIR Data Entry'!B698,'Child Enrollment'!$B$2:$B$173,0))</f>
        <v>#N/A</v>
      </c>
      <c r="O698" s="1" t="e">
        <f>INDEX('Child Enrollment'!$E$2:$E$173,MATCH('BIR Data Entry'!B698,'Child Enrollment'!$B$2:$B$173,0))</f>
        <v>#N/A</v>
      </c>
      <c r="P698" s="1" t="e">
        <f>INDEX('Child Enrollment'!$F$2:$F$173,MATCH('BIR Data Entry'!B698,'Child Enrollment'!$B$2:$B$173,0))</f>
        <v>#N/A</v>
      </c>
      <c r="Q698" s="1" t="e">
        <f>INDEX('Child Enrollment'!$G$2:$G$173,MATCH('BIR Data Entry'!B698,'Child Enrollment'!$B$2:$B$173,0))</f>
        <v>#N/A</v>
      </c>
      <c r="R698" s="1" t="e">
        <f>INDEX('Child Enrollment'!$H$2:$H$173,MATCH('BIR Data Entry'!B698,'Child Enrollment'!$B$2:$B$173,0))</f>
        <v>#N/A</v>
      </c>
      <c r="S698" s="343" t="str">
        <f t="shared" si="30"/>
        <v/>
      </c>
      <c r="T698" s="169">
        <f>IF(J698='Do Not Use'!$L$15,1,0)</f>
        <v>0</v>
      </c>
      <c r="U698" s="169">
        <f>IF(K698='Do Not Use'!$M$14,1,0)</f>
        <v>0</v>
      </c>
      <c r="V698" s="169">
        <f t="shared" si="31"/>
        <v>0</v>
      </c>
      <c r="W698" s="169">
        <f>IF(K698='Do Not Use'!$M$10,1,0)</f>
        <v>0</v>
      </c>
      <c r="X698" s="169">
        <f>IF(K698='Do Not Use'!$M$11,1,0)</f>
        <v>0</v>
      </c>
      <c r="Y698" s="169">
        <f t="shared" si="32"/>
        <v>0</v>
      </c>
      <c r="Z698" s="169">
        <f>IF(K698='Do Not Use'!$M$5,1,0)</f>
        <v>0</v>
      </c>
    </row>
    <row r="699" spans="1:26" x14ac:dyDescent="0.25">
      <c r="A699" s="376"/>
      <c r="B699" s="377"/>
      <c r="C699" s="378"/>
      <c r="D699" s="434"/>
      <c r="E699" s="379"/>
      <c r="F699" s="377"/>
      <c r="G699" s="377"/>
      <c r="H699" s="377"/>
      <c r="I699" s="377"/>
      <c r="J699" s="377"/>
      <c r="K699" s="377"/>
      <c r="L699" s="377"/>
      <c r="M699" s="1" t="e">
        <f>INDEX('Child Enrollment'!$C$2:$C$173,MATCH('BIR Data Entry'!B700,'Child Enrollment'!$B$2:$B$173,0))</f>
        <v>#N/A</v>
      </c>
      <c r="N699" s="1" t="e">
        <f>INDEX('Child Enrollment'!$D$2:$D$173,MATCH('BIR Data Entry'!B699,'Child Enrollment'!$B$2:$B$173,0))</f>
        <v>#N/A</v>
      </c>
      <c r="O699" s="1" t="e">
        <f>INDEX('Child Enrollment'!$E$2:$E$173,MATCH('BIR Data Entry'!B699,'Child Enrollment'!$B$2:$B$173,0))</f>
        <v>#N/A</v>
      </c>
      <c r="P699" s="1" t="e">
        <f>INDEX('Child Enrollment'!$F$2:$F$173,MATCH('BIR Data Entry'!B699,'Child Enrollment'!$B$2:$B$173,0))</f>
        <v>#N/A</v>
      </c>
      <c r="Q699" s="1" t="e">
        <f>INDEX('Child Enrollment'!$G$2:$G$173,MATCH('BIR Data Entry'!B699,'Child Enrollment'!$B$2:$B$173,0))</f>
        <v>#N/A</v>
      </c>
      <c r="R699" s="1" t="e">
        <f>INDEX('Child Enrollment'!$H$2:$H$173,MATCH('BIR Data Entry'!B699,'Child Enrollment'!$B$2:$B$173,0))</f>
        <v>#N/A</v>
      </c>
      <c r="S699" s="343" t="str">
        <f t="shared" si="30"/>
        <v/>
      </c>
      <c r="T699" s="169">
        <f>IF(J699='Do Not Use'!$L$15,1,0)</f>
        <v>0</v>
      </c>
      <c r="U699" s="169">
        <f>IF(K699='Do Not Use'!$M$14,1,0)</f>
        <v>0</v>
      </c>
      <c r="V699" s="169">
        <f t="shared" si="31"/>
        <v>0</v>
      </c>
      <c r="W699" s="169">
        <f>IF(K699='Do Not Use'!$M$10,1,0)</f>
        <v>0</v>
      </c>
      <c r="X699" s="169">
        <f>IF(K699='Do Not Use'!$M$11,1,0)</f>
        <v>0</v>
      </c>
      <c r="Y699" s="169">
        <f t="shared" si="32"/>
        <v>0</v>
      </c>
      <c r="Z699" s="169">
        <f>IF(K699='Do Not Use'!$M$5,1,0)</f>
        <v>0</v>
      </c>
    </row>
    <row r="700" spans="1:26" x14ac:dyDescent="0.25">
      <c r="A700" s="376"/>
      <c r="B700" s="377"/>
      <c r="C700" s="378"/>
      <c r="D700" s="434"/>
      <c r="E700" s="379"/>
      <c r="F700" s="377"/>
      <c r="G700" s="377"/>
      <c r="H700" s="377"/>
      <c r="I700" s="377"/>
      <c r="J700" s="377"/>
      <c r="K700" s="377"/>
      <c r="L700" s="377"/>
      <c r="M700" s="1" t="e">
        <f>INDEX('Child Enrollment'!$C$2:$C$173,MATCH('BIR Data Entry'!B701,'Child Enrollment'!$B$2:$B$173,0))</f>
        <v>#N/A</v>
      </c>
      <c r="N700" s="1" t="e">
        <f>INDEX('Child Enrollment'!$D$2:$D$173,MATCH('BIR Data Entry'!B700,'Child Enrollment'!$B$2:$B$173,0))</f>
        <v>#N/A</v>
      </c>
      <c r="O700" s="1" t="e">
        <f>INDEX('Child Enrollment'!$E$2:$E$173,MATCH('BIR Data Entry'!B700,'Child Enrollment'!$B$2:$B$173,0))</f>
        <v>#N/A</v>
      </c>
      <c r="P700" s="1" t="e">
        <f>INDEX('Child Enrollment'!$F$2:$F$173,MATCH('BIR Data Entry'!B700,'Child Enrollment'!$B$2:$B$173,0))</f>
        <v>#N/A</v>
      </c>
      <c r="Q700" s="1" t="e">
        <f>INDEX('Child Enrollment'!$G$2:$G$173,MATCH('BIR Data Entry'!B700,'Child Enrollment'!$B$2:$B$173,0))</f>
        <v>#N/A</v>
      </c>
      <c r="R700" s="1" t="e">
        <f>INDEX('Child Enrollment'!$H$2:$H$173,MATCH('BIR Data Entry'!B700,'Child Enrollment'!$B$2:$B$173,0))</f>
        <v>#N/A</v>
      </c>
      <c r="S700" s="343" t="str">
        <f t="shared" si="30"/>
        <v/>
      </c>
      <c r="T700" s="169">
        <f>IF(J700='Do Not Use'!$L$15,1,0)</f>
        <v>0</v>
      </c>
      <c r="U700" s="169">
        <f>IF(K700='Do Not Use'!$M$14,1,0)</f>
        <v>0</v>
      </c>
      <c r="V700" s="169">
        <f t="shared" si="31"/>
        <v>0</v>
      </c>
      <c r="W700" s="169">
        <f>IF(K700='Do Not Use'!$M$10,1,0)</f>
        <v>0</v>
      </c>
      <c r="X700" s="169">
        <f>IF(K700='Do Not Use'!$M$11,1,0)</f>
        <v>0</v>
      </c>
      <c r="Y700" s="169">
        <f t="shared" si="32"/>
        <v>0</v>
      </c>
      <c r="Z700" s="169">
        <f>IF(K700='Do Not Use'!$M$5,1,0)</f>
        <v>0</v>
      </c>
    </row>
    <row r="701" spans="1:26" x14ac:dyDescent="0.25">
      <c r="A701" s="376"/>
      <c r="B701" s="377"/>
      <c r="C701" s="378"/>
      <c r="D701" s="434"/>
      <c r="E701" s="379"/>
      <c r="F701" s="377"/>
      <c r="G701" s="377"/>
      <c r="H701" s="377"/>
      <c r="I701" s="377"/>
      <c r="J701" s="377"/>
      <c r="K701" s="377"/>
      <c r="L701" s="377"/>
      <c r="M701" s="1" t="e">
        <f>INDEX('Child Enrollment'!$C$2:$C$173,MATCH('BIR Data Entry'!B702,'Child Enrollment'!$B$2:$B$173,0))</f>
        <v>#N/A</v>
      </c>
      <c r="N701" s="1" t="e">
        <f>INDEX('Child Enrollment'!$D$2:$D$173,MATCH('BIR Data Entry'!B701,'Child Enrollment'!$B$2:$B$173,0))</f>
        <v>#N/A</v>
      </c>
      <c r="O701" s="1" t="e">
        <f>INDEX('Child Enrollment'!$E$2:$E$173,MATCH('BIR Data Entry'!B701,'Child Enrollment'!$B$2:$B$173,0))</f>
        <v>#N/A</v>
      </c>
      <c r="P701" s="1" t="e">
        <f>INDEX('Child Enrollment'!$F$2:$F$173,MATCH('BIR Data Entry'!B701,'Child Enrollment'!$B$2:$B$173,0))</f>
        <v>#N/A</v>
      </c>
      <c r="Q701" s="1" t="e">
        <f>INDEX('Child Enrollment'!$G$2:$G$173,MATCH('BIR Data Entry'!B701,'Child Enrollment'!$B$2:$B$173,0))</f>
        <v>#N/A</v>
      </c>
      <c r="R701" s="1" t="e">
        <f>INDEX('Child Enrollment'!$H$2:$H$173,MATCH('BIR Data Entry'!B701,'Child Enrollment'!$B$2:$B$173,0))</f>
        <v>#N/A</v>
      </c>
      <c r="S701" s="343" t="str">
        <f t="shared" si="30"/>
        <v/>
      </c>
      <c r="T701" s="169">
        <f>IF(J701='Do Not Use'!$L$15,1,0)</f>
        <v>0</v>
      </c>
      <c r="U701" s="169">
        <f>IF(K701='Do Not Use'!$M$14,1,0)</f>
        <v>0</v>
      </c>
      <c r="V701" s="169">
        <f t="shared" si="31"/>
        <v>0</v>
      </c>
      <c r="W701" s="169">
        <f>IF(K701='Do Not Use'!$M$10,1,0)</f>
        <v>0</v>
      </c>
      <c r="X701" s="169">
        <f>IF(K701='Do Not Use'!$M$11,1,0)</f>
        <v>0</v>
      </c>
      <c r="Y701" s="169">
        <f t="shared" si="32"/>
        <v>0</v>
      </c>
      <c r="Z701" s="169">
        <f>IF(K701='Do Not Use'!$M$5,1,0)</f>
        <v>0</v>
      </c>
    </row>
    <row r="702" spans="1:26" x14ac:dyDescent="0.25">
      <c r="A702" s="376"/>
      <c r="B702" s="377"/>
      <c r="C702" s="378"/>
      <c r="D702" s="434"/>
      <c r="E702" s="379"/>
      <c r="F702" s="377"/>
      <c r="G702" s="377"/>
      <c r="H702" s="377"/>
      <c r="I702" s="377"/>
      <c r="J702" s="377"/>
      <c r="K702" s="377"/>
      <c r="L702" s="377"/>
      <c r="M702" s="1" t="e">
        <f>INDEX('Child Enrollment'!$C$2:$C$173,MATCH('BIR Data Entry'!B703,'Child Enrollment'!$B$2:$B$173,0))</f>
        <v>#N/A</v>
      </c>
      <c r="N702" s="1" t="e">
        <f>INDEX('Child Enrollment'!$D$2:$D$173,MATCH('BIR Data Entry'!B702,'Child Enrollment'!$B$2:$B$173,0))</f>
        <v>#N/A</v>
      </c>
      <c r="O702" s="1" t="e">
        <f>INDEX('Child Enrollment'!$E$2:$E$173,MATCH('BIR Data Entry'!B702,'Child Enrollment'!$B$2:$B$173,0))</f>
        <v>#N/A</v>
      </c>
      <c r="P702" s="1" t="e">
        <f>INDEX('Child Enrollment'!$F$2:$F$173,MATCH('BIR Data Entry'!B702,'Child Enrollment'!$B$2:$B$173,0))</f>
        <v>#N/A</v>
      </c>
      <c r="Q702" s="1" t="e">
        <f>INDEX('Child Enrollment'!$G$2:$G$173,MATCH('BIR Data Entry'!B702,'Child Enrollment'!$B$2:$B$173,0))</f>
        <v>#N/A</v>
      </c>
      <c r="R702" s="1" t="e">
        <f>INDEX('Child Enrollment'!$H$2:$H$173,MATCH('BIR Data Entry'!B702,'Child Enrollment'!$B$2:$B$173,0))</f>
        <v>#N/A</v>
      </c>
      <c r="S702" s="343" t="str">
        <f t="shared" si="30"/>
        <v/>
      </c>
      <c r="T702" s="169">
        <f>IF(J702='Do Not Use'!$L$15,1,0)</f>
        <v>0</v>
      </c>
      <c r="U702" s="169">
        <f>IF(K702='Do Not Use'!$M$14,1,0)</f>
        <v>0</v>
      </c>
      <c r="V702" s="169">
        <f t="shared" si="31"/>
        <v>0</v>
      </c>
      <c r="W702" s="169">
        <f>IF(K702='Do Not Use'!$M$10,1,0)</f>
        <v>0</v>
      </c>
      <c r="X702" s="169">
        <f>IF(K702='Do Not Use'!$M$11,1,0)</f>
        <v>0</v>
      </c>
      <c r="Y702" s="169">
        <f t="shared" si="32"/>
        <v>0</v>
      </c>
      <c r="Z702" s="169">
        <f>IF(K702='Do Not Use'!$M$5,1,0)</f>
        <v>0</v>
      </c>
    </row>
    <row r="703" spans="1:26" x14ac:dyDescent="0.25">
      <c r="A703" s="376"/>
      <c r="B703" s="377"/>
      <c r="C703" s="378"/>
      <c r="D703" s="434"/>
      <c r="E703" s="379"/>
      <c r="F703" s="377"/>
      <c r="G703" s="377"/>
      <c r="H703" s="377"/>
      <c r="I703" s="377"/>
      <c r="J703" s="377"/>
      <c r="K703" s="377"/>
      <c r="L703" s="377"/>
      <c r="M703" s="1" t="e">
        <f>INDEX('Child Enrollment'!$C$2:$C$173,MATCH('BIR Data Entry'!B704,'Child Enrollment'!$B$2:$B$173,0))</f>
        <v>#N/A</v>
      </c>
      <c r="N703" s="1" t="e">
        <f>INDEX('Child Enrollment'!$D$2:$D$173,MATCH('BIR Data Entry'!B703,'Child Enrollment'!$B$2:$B$173,0))</f>
        <v>#N/A</v>
      </c>
      <c r="O703" s="1" t="e">
        <f>INDEX('Child Enrollment'!$E$2:$E$173,MATCH('BIR Data Entry'!B703,'Child Enrollment'!$B$2:$B$173,0))</f>
        <v>#N/A</v>
      </c>
      <c r="P703" s="1" t="e">
        <f>INDEX('Child Enrollment'!$F$2:$F$173,MATCH('BIR Data Entry'!B703,'Child Enrollment'!$B$2:$B$173,0))</f>
        <v>#N/A</v>
      </c>
      <c r="Q703" s="1" t="e">
        <f>INDEX('Child Enrollment'!$G$2:$G$173,MATCH('BIR Data Entry'!B703,'Child Enrollment'!$B$2:$B$173,0))</f>
        <v>#N/A</v>
      </c>
      <c r="R703" s="1" t="e">
        <f>INDEX('Child Enrollment'!$H$2:$H$173,MATCH('BIR Data Entry'!B703,'Child Enrollment'!$B$2:$B$173,0))</f>
        <v>#N/A</v>
      </c>
      <c r="S703" s="343" t="str">
        <f t="shared" si="30"/>
        <v/>
      </c>
      <c r="T703" s="169">
        <f>IF(J703='Do Not Use'!$L$15,1,0)</f>
        <v>0</v>
      </c>
      <c r="U703" s="169">
        <f>IF(K703='Do Not Use'!$M$14,1,0)</f>
        <v>0</v>
      </c>
      <c r="V703" s="169">
        <f t="shared" si="31"/>
        <v>0</v>
      </c>
      <c r="W703" s="169">
        <f>IF(K703='Do Not Use'!$M$10,1,0)</f>
        <v>0</v>
      </c>
      <c r="X703" s="169">
        <f>IF(K703='Do Not Use'!$M$11,1,0)</f>
        <v>0</v>
      </c>
      <c r="Y703" s="169">
        <f t="shared" si="32"/>
        <v>0</v>
      </c>
      <c r="Z703" s="169">
        <f>IF(K703='Do Not Use'!$M$5,1,0)</f>
        <v>0</v>
      </c>
    </row>
    <row r="704" spans="1:26" x14ac:dyDescent="0.25">
      <c r="A704" s="376"/>
      <c r="B704" s="377"/>
      <c r="C704" s="378"/>
      <c r="D704" s="434"/>
      <c r="E704" s="379"/>
      <c r="F704" s="377"/>
      <c r="G704" s="377"/>
      <c r="H704" s="377"/>
      <c r="I704" s="377"/>
      <c r="J704" s="377"/>
      <c r="K704" s="377"/>
      <c r="L704" s="377"/>
      <c r="M704" s="1" t="e">
        <f>INDEX('Child Enrollment'!$C$2:$C$173,MATCH('BIR Data Entry'!B705,'Child Enrollment'!$B$2:$B$173,0))</f>
        <v>#N/A</v>
      </c>
      <c r="N704" s="1" t="e">
        <f>INDEX('Child Enrollment'!$D$2:$D$173,MATCH('BIR Data Entry'!B704,'Child Enrollment'!$B$2:$B$173,0))</f>
        <v>#N/A</v>
      </c>
      <c r="O704" s="1" t="e">
        <f>INDEX('Child Enrollment'!$E$2:$E$173,MATCH('BIR Data Entry'!B704,'Child Enrollment'!$B$2:$B$173,0))</f>
        <v>#N/A</v>
      </c>
      <c r="P704" s="1" t="e">
        <f>INDEX('Child Enrollment'!$F$2:$F$173,MATCH('BIR Data Entry'!B704,'Child Enrollment'!$B$2:$B$173,0))</f>
        <v>#N/A</v>
      </c>
      <c r="Q704" s="1" t="e">
        <f>INDEX('Child Enrollment'!$G$2:$G$173,MATCH('BIR Data Entry'!B704,'Child Enrollment'!$B$2:$B$173,0))</f>
        <v>#N/A</v>
      </c>
      <c r="R704" s="1" t="e">
        <f>INDEX('Child Enrollment'!$H$2:$H$173,MATCH('BIR Data Entry'!B704,'Child Enrollment'!$B$2:$B$173,0))</f>
        <v>#N/A</v>
      </c>
      <c r="S704" s="343" t="str">
        <f t="shared" si="30"/>
        <v/>
      </c>
      <c r="T704" s="169">
        <f>IF(J704='Do Not Use'!$L$15,1,0)</f>
        <v>0</v>
      </c>
      <c r="U704" s="169">
        <f>IF(K704='Do Not Use'!$M$14,1,0)</f>
        <v>0</v>
      </c>
      <c r="V704" s="169">
        <f t="shared" si="31"/>
        <v>0</v>
      </c>
      <c r="W704" s="169">
        <f>IF(K704='Do Not Use'!$M$10,1,0)</f>
        <v>0</v>
      </c>
      <c r="X704" s="169">
        <f>IF(K704='Do Not Use'!$M$11,1,0)</f>
        <v>0</v>
      </c>
      <c r="Y704" s="169">
        <f t="shared" si="32"/>
        <v>0</v>
      </c>
      <c r="Z704" s="169">
        <f>IF(K704='Do Not Use'!$M$5,1,0)</f>
        <v>0</v>
      </c>
    </row>
    <row r="705" spans="1:26" x14ac:dyDescent="0.25">
      <c r="A705" s="376"/>
      <c r="B705" s="377"/>
      <c r="C705" s="378"/>
      <c r="D705" s="434"/>
      <c r="E705" s="379"/>
      <c r="F705" s="377"/>
      <c r="G705" s="377"/>
      <c r="H705" s="377"/>
      <c r="I705" s="377"/>
      <c r="J705" s="377"/>
      <c r="K705" s="377"/>
      <c r="L705" s="377"/>
      <c r="M705" s="1" t="e">
        <f>INDEX('Child Enrollment'!$C$2:$C$173,MATCH('BIR Data Entry'!B706,'Child Enrollment'!$B$2:$B$173,0))</f>
        <v>#N/A</v>
      </c>
      <c r="N705" s="1" t="e">
        <f>INDEX('Child Enrollment'!$D$2:$D$173,MATCH('BIR Data Entry'!B705,'Child Enrollment'!$B$2:$B$173,0))</f>
        <v>#N/A</v>
      </c>
      <c r="O705" s="1" t="e">
        <f>INDEX('Child Enrollment'!$E$2:$E$173,MATCH('BIR Data Entry'!B705,'Child Enrollment'!$B$2:$B$173,0))</f>
        <v>#N/A</v>
      </c>
      <c r="P705" s="1" t="e">
        <f>INDEX('Child Enrollment'!$F$2:$F$173,MATCH('BIR Data Entry'!B705,'Child Enrollment'!$B$2:$B$173,0))</f>
        <v>#N/A</v>
      </c>
      <c r="Q705" s="1" t="e">
        <f>INDEX('Child Enrollment'!$G$2:$G$173,MATCH('BIR Data Entry'!B705,'Child Enrollment'!$B$2:$B$173,0))</f>
        <v>#N/A</v>
      </c>
      <c r="R705" s="1" t="e">
        <f>INDEX('Child Enrollment'!$H$2:$H$173,MATCH('BIR Data Entry'!B705,'Child Enrollment'!$B$2:$B$173,0))</f>
        <v>#N/A</v>
      </c>
      <c r="S705" s="343" t="str">
        <f t="shared" si="30"/>
        <v/>
      </c>
      <c r="T705" s="169">
        <f>IF(J705='Do Not Use'!$L$15,1,0)</f>
        <v>0</v>
      </c>
      <c r="U705" s="169">
        <f>IF(K705='Do Not Use'!$M$14,1,0)</f>
        <v>0</v>
      </c>
      <c r="V705" s="169">
        <f t="shared" si="31"/>
        <v>0</v>
      </c>
      <c r="W705" s="169">
        <f>IF(K705='Do Not Use'!$M$10,1,0)</f>
        <v>0</v>
      </c>
      <c r="X705" s="169">
        <f>IF(K705='Do Not Use'!$M$11,1,0)</f>
        <v>0</v>
      </c>
      <c r="Y705" s="169">
        <f t="shared" si="32"/>
        <v>0</v>
      </c>
      <c r="Z705" s="169">
        <f>IF(K705='Do Not Use'!$M$5,1,0)</f>
        <v>0</v>
      </c>
    </row>
    <row r="706" spans="1:26" x14ac:dyDescent="0.25">
      <c r="A706" s="376"/>
      <c r="B706" s="377"/>
      <c r="C706" s="378"/>
      <c r="D706" s="434"/>
      <c r="E706" s="379"/>
      <c r="F706" s="377"/>
      <c r="G706" s="377"/>
      <c r="H706" s="377"/>
      <c r="I706" s="377"/>
      <c r="J706" s="377"/>
      <c r="K706" s="377"/>
      <c r="L706" s="377"/>
      <c r="M706" s="1" t="e">
        <f>INDEX('Child Enrollment'!$C$2:$C$173,MATCH('BIR Data Entry'!B707,'Child Enrollment'!$B$2:$B$173,0))</f>
        <v>#N/A</v>
      </c>
      <c r="N706" s="1" t="e">
        <f>INDEX('Child Enrollment'!$D$2:$D$173,MATCH('BIR Data Entry'!B706,'Child Enrollment'!$B$2:$B$173,0))</f>
        <v>#N/A</v>
      </c>
      <c r="O706" s="1" t="e">
        <f>INDEX('Child Enrollment'!$E$2:$E$173,MATCH('BIR Data Entry'!B706,'Child Enrollment'!$B$2:$B$173,0))</f>
        <v>#N/A</v>
      </c>
      <c r="P706" s="1" t="e">
        <f>INDEX('Child Enrollment'!$F$2:$F$173,MATCH('BIR Data Entry'!B706,'Child Enrollment'!$B$2:$B$173,0))</f>
        <v>#N/A</v>
      </c>
      <c r="Q706" s="1" t="e">
        <f>INDEX('Child Enrollment'!$G$2:$G$173,MATCH('BIR Data Entry'!B706,'Child Enrollment'!$B$2:$B$173,0))</f>
        <v>#N/A</v>
      </c>
      <c r="R706" s="1" t="e">
        <f>INDEX('Child Enrollment'!$H$2:$H$173,MATCH('BIR Data Entry'!B706,'Child Enrollment'!$B$2:$B$173,0))</f>
        <v>#N/A</v>
      </c>
      <c r="S706" s="343" t="str">
        <f t="shared" si="30"/>
        <v/>
      </c>
      <c r="T706" s="169">
        <f>IF(J706='Do Not Use'!$L$15,1,0)</f>
        <v>0</v>
      </c>
      <c r="U706" s="169">
        <f>IF(K706='Do Not Use'!$M$14,1,0)</f>
        <v>0</v>
      </c>
      <c r="V706" s="169">
        <f t="shared" si="31"/>
        <v>0</v>
      </c>
      <c r="W706" s="169">
        <f>IF(K706='Do Not Use'!$M$10,1,0)</f>
        <v>0</v>
      </c>
      <c r="X706" s="169">
        <f>IF(K706='Do Not Use'!$M$11,1,0)</f>
        <v>0</v>
      </c>
      <c r="Y706" s="169">
        <f t="shared" si="32"/>
        <v>0</v>
      </c>
      <c r="Z706" s="169">
        <f>IF(K706='Do Not Use'!$M$5,1,0)</f>
        <v>0</v>
      </c>
    </row>
    <row r="707" spans="1:26" x14ac:dyDescent="0.25">
      <c r="A707" s="376"/>
      <c r="B707" s="377"/>
      <c r="C707" s="378"/>
      <c r="D707" s="434"/>
      <c r="E707" s="379"/>
      <c r="F707" s="377"/>
      <c r="G707" s="377"/>
      <c r="H707" s="377"/>
      <c r="I707" s="377"/>
      <c r="J707" s="377"/>
      <c r="K707" s="377"/>
      <c r="L707" s="377"/>
      <c r="M707" s="1" t="e">
        <f>INDEX('Child Enrollment'!$C$2:$C$173,MATCH('BIR Data Entry'!B708,'Child Enrollment'!$B$2:$B$173,0))</f>
        <v>#N/A</v>
      </c>
      <c r="N707" s="1" t="e">
        <f>INDEX('Child Enrollment'!$D$2:$D$173,MATCH('BIR Data Entry'!B707,'Child Enrollment'!$B$2:$B$173,0))</f>
        <v>#N/A</v>
      </c>
      <c r="O707" s="1" t="e">
        <f>INDEX('Child Enrollment'!$E$2:$E$173,MATCH('BIR Data Entry'!B707,'Child Enrollment'!$B$2:$B$173,0))</f>
        <v>#N/A</v>
      </c>
      <c r="P707" s="1" t="e">
        <f>INDEX('Child Enrollment'!$F$2:$F$173,MATCH('BIR Data Entry'!B707,'Child Enrollment'!$B$2:$B$173,0))</f>
        <v>#N/A</v>
      </c>
      <c r="Q707" s="1" t="e">
        <f>INDEX('Child Enrollment'!$G$2:$G$173,MATCH('BIR Data Entry'!B707,'Child Enrollment'!$B$2:$B$173,0))</f>
        <v>#N/A</v>
      </c>
      <c r="R707" s="1" t="e">
        <f>INDEX('Child Enrollment'!$H$2:$H$173,MATCH('BIR Data Entry'!B707,'Child Enrollment'!$B$2:$B$173,0))</f>
        <v>#N/A</v>
      </c>
      <c r="S707" s="343" t="str">
        <f t="shared" ref="S707:S770" si="33">IF(E707&gt;0,MROUND(E707,"0:30"),"")</f>
        <v/>
      </c>
      <c r="T707" s="169">
        <f>IF(J707='Do Not Use'!$L$15,1,0)</f>
        <v>0</v>
      </c>
      <c r="U707" s="169">
        <f>IF(K707='Do Not Use'!$M$14,1,0)</f>
        <v>0</v>
      </c>
      <c r="V707" s="169">
        <f t="shared" ref="V707:V770" si="34">SUM(T707:U707)</f>
        <v>0</v>
      </c>
      <c r="W707" s="169">
        <f>IF(K707='Do Not Use'!$M$10,1,0)</f>
        <v>0</v>
      </c>
      <c r="X707" s="169">
        <f>IF(K707='Do Not Use'!$M$11,1,0)</f>
        <v>0</v>
      </c>
      <c r="Y707" s="169">
        <f t="shared" ref="Y707:Y770" si="35">SUM(W707:X707)</f>
        <v>0</v>
      </c>
      <c r="Z707" s="169">
        <f>IF(K707='Do Not Use'!$M$5,1,0)</f>
        <v>0</v>
      </c>
    </row>
    <row r="708" spans="1:26" x14ac:dyDescent="0.25">
      <c r="A708" s="376"/>
      <c r="B708" s="377"/>
      <c r="C708" s="378"/>
      <c r="D708" s="434"/>
      <c r="E708" s="379"/>
      <c r="F708" s="377"/>
      <c r="G708" s="377"/>
      <c r="H708" s="377"/>
      <c r="I708" s="377"/>
      <c r="J708" s="377"/>
      <c r="K708" s="377"/>
      <c r="L708" s="377"/>
      <c r="M708" s="1" t="e">
        <f>INDEX('Child Enrollment'!$C$2:$C$173,MATCH('BIR Data Entry'!B709,'Child Enrollment'!$B$2:$B$173,0))</f>
        <v>#N/A</v>
      </c>
      <c r="N708" s="1" t="e">
        <f>INDEX('Child Enrollment'!$D$2:$D$173,MATCH('BIR Data Entry'!B708,'Child Enrollment'!$B$2:$B$173,0))</f>
        <v>#N/A</v>
      </c>
      <c r="O708" s="1" t="e">
        <f>INDEX('Child Enrollment'!$E$2:$E$173,MATCH('BIR Data Entry'!B708,'Child Enrollment'!$B$2:$B$173,0))</f>
        <v>#N/A</v>
      </c>
      <c r="P708" s="1" t="e">
        <f>INDEX('Child Enrollment'!$F$2:$F$173,MATCH('BIR Data Entry'!B708,'Child Enrollment'!$B$2:$B$173,0))</f>
        <v>#N/A</v>
      </c>
      <c r="Q708" s="1" t="e">
        <f>INDEX('Child Enrollment'!$G$2:$G$173,MATCH('BIR Data Entry'!B708,'Child Enrollment'!$B$2:$B$173,0))</f>
        <v>#N/A</v>
      </c>
      <c r="R708" s="1" t="e">
        <f>INDEX('Child Enrollment'!$H$2:$H$173,MATCH('BIR Data Entry'!B708,'Child Enrollment'!$B$2:$B$173,0))</f>
        <v>#N/A</v>
      </c>
      <c r="S708" s="343" t="str">
        <f t="shared" si="33"/>
        <v/>
      </c>
      <c r="T708" s="169">
        <f>IF(J708='Do Not Use'!$L$15,1,0)</f>
        <v>0</v>
      </c>
      <c r="U708" s="169">
        <f>IF(K708='Do Not Use'!$M$14,1,0)</f>
        <v>0</v>
      </c>
      <c r="V708" s="169">
        <f t="shared" si="34"/>
        <v>0</v>
      </c>
      <c r="W708" s="169">
        <f>IF(K708='Do Not Use'!$M$10,1,0)</f>
        <v>0</v>
      </c>
      <c r="X708" s="169">
        <f>IF(K708='Do Not Use'!$M$11,1,0)</f>
        <v>0</v>
      </c>
      <c r="Y708" s="169">
        <f t="shared" si="35"/>
        <v>0</v>
      </c>
      <c r="Z708" s="169">
        <f>IF(K708='Do Not Use'!$M$5,1,0)</f>
        <v>0</v>
      </c>
    </row>
    <row r="709" spans="1:26" x14ac:dyDescent="0.25">
      <c r="A709" s="376"/>
      <c r="B709" s="377"/>
      <c r="C709" s="378"/>
      <c r="D709" s="434"/>
      <c r="E709" s="379"/>
      <c r="F709" s="377"/>
      <c r="G709" s="377"/>
      <c r="H709" s="377"/>
      <c r="I709" s="377"/>
      <c r="J709" s="377"/>
      <c r="K709" s="377"/>
      <c r="L709" s="377"/>
      <c r="M709" s="1" t="e">
        <f>INDEX('Child Enrollment'!$C$2:$C$173,MATCH('BIR Data Entry'!B710,'Child Enrollment'!$B$2:$B$173,0))</f>
        <v>#N/A</v>
      </c>
      <c r="N709" s="1" t="e">
        <f>INDEX('Child Enrollment'!$D$2:$D$173,MATCH('BIR Data Entry'!B709,'Child Enrollment'!$B$2:$B$173,0))</f>
        <v>#N/A</v>
      </c>
      <c r="O709" s="1" t="e">
        <f>INDEX('Child Enrollment'!$E$2:$E$173,MATCH('BIR Data Entry'!B709,'Child Enrollment'!$B$2:$B$173,0))</f>
        <v>#N/A</v>
      </c>
      <c r="P709" s="1" t="e">
        <f>INDEX('Child Enrollment'!$F$2:$F$173,MATCH('BIR Data Entry'!B709,'Child Enrollment'!$B$2:$B$173,0))</f>
        <v>#N/A</v>
      </c>
      <c r="Q709" s="1" t="e">
        <f>INDEX('Child Enrollment'!$G$2:$G$173,MATCH('BIR Data Entry'!B709,'Child Enrollment'!$B$2:$B$173,0))</f>
        <v>#N/A</v>
      </c>
      <c r="R709" s="1" t="e">
        <f>INDEX('Child Enrollment'!$H$2:$H$173,MATCH('BIR Data Entry'!B709,'Child Enrollment'!$B$2:$B$173,0))</f>
        <v>#N/A</v>
      </c>
      <c r="S709" s="343" t="str">
        <f t="shared" si="33"/>
        <v/>
      </c>
      <c r="T709" s="169">
        <f>IF(J709='Do Not Use'!$L$15,1,0)</f>
        <v>0</v>
      </c>
      <c r="U709" s="169">
        <f>IF(K709='Do Not Use'!$M$14,1,0)</f>
        <v>0</v>
      </c>
      <c r="V709" s="169">
        <f t="shared" si="34"/>
        <v>0</v>
      </c>
      <c r="W709" s="169">
        <f>IF(K709='Do Not Use'!$M$10,1,0)</f>
        <v>0</v>
      </c>
      <c r="X709" s="169">
        <f>IF(K709='Do Not Use'!$M$11,1,0)</f>
        <v>0</v>
      </c>
      <c r="Y709" s="169">
        <f t="shared" si="35"/>
        <v>0</v>
      </c>
      <c r="Z709" s="169">
        <f>IF(K709='Do Not Use'!$M$5,1,0)</f>
        <v>0</v>
      </c>
    </row>
    <row r="710" spans="1:26" x14ac:dyDescent="0.25">
      <c r="A710" s="376"/>
      <c r="B710" s="377"/>
      <c r="C710" s="378"/>
      <c r="D710" s="434"/>
      <c r="E710" s="379"/>
      <c r="F710" s="377"/>
      <c r="G710" s="377"/>
      <c r="H710" s="377"/>
      <c r="I710" s="377"/>
      <c r="J710" s="377"/>
      <c r="K710" s="377"/>
      <c r="L710" s="377"/>
      <c r="M710" s="1" t="e">
        <f>INDEX('Child Enrollment'!$C$2:$C$173,MATCH('BIR Data Entry'!B711,'Child Enrollment'!$B$2:$B$173,0))</f>
        <v>#N/A</v>
      </c>
      <c r="N710" s="1" t="e">
        <f>INDEX('Child Enrollment'!$D$2:$D$173,MATCH('BIR Data Entry'!B710,'Child Enrollment'!$B$2:$B$173,0))</f>
        <v>#N/A</v>
      </c>
      <c r="O710" s="1" t="e">
        <f>INDEX('Child Enrollment'!$E$2:$E$173,MATCH('BIR Data Entry'!B710,'Child Enrollment'!$B$2:$B$173,0))</f>
        <v>#N/A</v>
      </c>
      <c r="P710" s="1" t="e">
        <f>INDEX('Child Enrollment'!$F$2:$F$173,MATCH('BIR Data Entry'!B710,'Child Enrollment'!$B$2:$B$173,0))</f>
        <v>#N/A</v>
      </c>
      <c r="Q710" s="1" t="e">
        <f>INDEX('Child Enrollment'!$G$2:$G$173,MATCH('BIR Data Entry'!B710,'Child Enrollment'!$B$2:$B$173,0))</f>
        <v>#N/A</v>
      </c>
      <c r="R710" s="1" t="e">
        <f>INDEX('Child Enrollment'!$H$2:$H$173,MATCH('BIR Data Entry'!B710,'Child Enrollment'!$B$2:$B$173,0))</f>
        <v>#N/A</v>
      </c>
      <c r="S710" s="343" t="str">
        <f t="shared" si="33"/>
        <v/>
      </c>
      <c r="T710" s="169">
        <f>IF(J710='Do Not Use'!$L$15,1,0)</f>
        <v>0</v>
      </c>
      <c r="U710" s="169">
        <f>IF(K710='Do Not Use'!$M$14,1,0)</f>
        <v>0</v>
      </c>
      <c r="V710" s="169">
        <f t="shared" si="34"/>
        <v>0</v>
      </c>
      <c r="W710" s="169">
        <f>IF(K710='Do Not Use'!$M$10,1,0)</f>
        <v>0</v>
      </c>
      <c r="X710" s="169">
        <f>IF(K710='Do Not Use'!$M$11,1,0)</f>
        <v>0</v>
      </c>
      <c r="Y710" s="169">
        <f t="shared" si="35"/>
        <v>0</v>
      </c>
      <c r="Z710" s="169">
        <f>IF(K710='Do Not Use'!$M$5,1,0)</f>
        <v>0</v>
      </c>
    </row>
    <row r="711" spans="1:26" x14ac:dyDescent="0.25">
      <c r="A711" s="376"/>
      <c r="B711" s="377"/>
      <c r="C711" s="378"/>
      <c r="D711" s="434"/>
      <c r="E711" s="379"/>
      <c r="F711" s="377"/>
      <c r="G711" s="377"/>
      <c r="H711" s="377"/>
      <c r="I711" s="377"/>
      <c r="J711" s="377"/>
      <c r="K711" s="377"/>
      <c r="L711" s="377"/>
      <c r="M711" s="1" t="e">
        <f>INDEX('Child Enrollment'!$C$2:$C$173,MATCH('BIR Data Entry'!B712,'Child Enrollment'!$B$2:$B$173,0))</f>
        <v>#N/A</v>
      </c>
      <c r="N711" s="1" t="e">
        <f>INDEX('Child Enrollment'!$D$2:$D$173,MATCH('BIR Data Entry'!B711,'Child Enrollment'!$B$2:$B$173,0))</f>
        <v>#N/A</v>
      </c>
      <c r="O711" s="1" t="e">
        <f>INDEX('Child Enrollment'!$E$2:$E$173,MATCH('BIR Data Entry'!B711,'Child Enrollment'!$B$2:$B$173,0))</f>
        <v>#N/A</v>
      </c>
      <c r="P711" s="1" t="e">
        <f>INDEX('Child Enrollment'!$F$2:$F$173,MATCH('BIR Data Entry'!B711,'Child Enrollment'!$B$2:$B$173,0))</f>
        <v>#N/A</v>
      </c>
      <c r="Q711" s="1" t="e">
        <f>INDEX('Child Enrollment'!$G$2:$G$173,MATCH('BIR Data Entry'!B711,'Child Enrollment'!$B$2:$B$173,0))</f>
        <v>#N/A</v>
      </c>
      <c r="R711" s="1" t="e">
        <f>INDEX('Child Enrollment'!$H$2:$H$173,MATCH('BIR Data Entry'!B711,'Child Enrollment'!$B$2:$B$173,0))</f>
        <v>#N/A</v>
      </c>
      <c r="S711" s="343" t="str">
        <f t="shared" si="33"/>
        <v/>
      </c>
      <c r="T711" s="169">
        <f>IF(J711='Do Not Use'!$L$15,1,0)</f>
        <v>0</v>
      </c>
      <c r="U711" s="169">
        <f>IF(K711='Do Not Use'!$M$14,1,0)</f>
        <v>0</v>
      </c>
      <c r="V711" s="169">
        <f t="shared" si="34"/>
        <v>0</v>
      </c>
      <c r="W711" s="169">
        <f>IF(K711='Do Not Use'!$M$10,1,0)</f>
        <v>0</v>
      </c>
      <c r="X711" s="169">
        <f>IF(K711='Do Not Use'!$M$11,1,0)</f>
        <v>0</v>
      </c>
      <c r="Y711" s="169">
        <f t="shared" si="35"/>
        <v>0</v>
      </c>
      <c r="Z711" s="169">
        <f>IF(K711='Do Not Use'!$M$5,1,0)</f>
        <v>0</v>
      </c>
    </row>
    <row r="712" spans="1:26" x14ac:dyDescent="0.25">
      <c r="A712" s="376"/>
      <c r="B712" s="377"/>
      <c r="C712" s="378"/>
      <c r="D712" s="434"/>
      <c r="E712" s="379"/>
      <c r="F712" s="377"/>
      <c r="G712" s="377"/>
      <c r="H712" s="377"/>
      <c r="I712" s="377"/>
      <c r="J712" s="377"/>
      <c r="K712" s="377"/>
      <c r="L712" s="377"/>
      <c r="M712" s="1" t="e">
        <f>INDEX('Child Enrollment'!$C$2:$C$173,MATCH('BIR Data Entry'!B713,'Child Enrollment'!$B$2:$B$173,0))</f>
        <v>#N/A</v>
      </c>
      <c r="N712" s="1" t="e">
        <f>INDEX('Child Enrollment'!$D$2:$D$173,MATCH('BIR Data Entry'!B712,'Child Enrollment'!$B$2:$B$173,0))</f>
        <v>#N/A</v>
      </c>
      <c r="O712" s="1" t="e">
        <f>INDEX('Child Enrollment'!$E$2:$E$173,MATCH('BIR Data Entry'!B712,'Child Enrollment'!$B$2:$B$173,0))</f>
        <v>#N/A</v>
      </c>
      <c r="P712" s="1" t="e">
        <f>INDEX('Child Enrollment'!$F$2:$F$173,MATCH('BIR Data Entry'!B712,'Child Enrollment'!$B$2:$B$173,0))</f>
        <v>#N/A</v>
      </c>
      <c r="Q712" s="1" t="e">
        <f>INDEX('Child Enrollment'!$G$2:$G$173,MATCH('BIR Data Entry'!B712,'Child Enrollment'!$B$2:$B$173,0))</f>
        <v>#N/A</v>
      </c>
      <c r="R712" s="1" t="e">
        <f>INDEX('Child Enrollment'!$H$2:$H$173,MATCH('BIR Data Entry'!B712,'Child Enrollment'!$B$2:$B$173,0))</f>
        <v>#N/A</v>
      </c>
      <c r="S712" s="343" t="str">
        <f t="shared" si="33"/>
        <v/>
      </c>
      <c r="T712" s="169">
        <f>IF(J712='Do Not Use'!$L$15,1,0)</f>
        <v>0</v>
      </c>
      <c r="U712" s="169">
        <f>IF(K712='Do Not Use'!$M$14,1,0)</f>
        <v>0</v>
      </c>
      <c r="V712" s="169">
        <f t="shared" si="34"/>
        <v>0</v>
      </c>
      <c r="W712" s="169">
        <f>IF(K712='Do Not Use'!$M$10,1,0)</f>
        <v>0</v>
      </c>
      <c r="X712" s="169">
        <f>IF(K712='Do Not Use'!$M$11,1,0)</f>
        <v>0</v>
      </c>
      <c r="Y712" s="169">
        <f t="shared" si="35"/>
        <v>0</v>
      </c>
      <c r="Z712" s="169">
        <f>IF(K712='Do Not Use'!$M$5,1,0)</f>
        <v>0</v>
      </c>
    </row>
    <row r="713" spans="1:26" x14ac:dyDescent="0.25">
      <c r="A713" s="376"/>
      <c r="B713" s="377"/>
      <c r="C713" s="378"/>
      <c r="D713" s="434"/>
      <c r="E713" s="379"/>
      <c r="F713" s="377"/>
      <c r="G713" s="377"/>
      <c r="H713" s="377"/>
      <c r="I713" s="377"/>
      <c r="J713" s="377"/>
      <c r="K713" s="377"/>
      <c r="L713" s="377"/>
      <c r="M713" s="1" t="e">
        <f>INDEX('Child Enrollment'!$C$2:$C$173,MATCH('BIR Data Entry'!B714,'Child Enrollment'!$B$2:$B$173,0))</f>
        <v>#N/A</v>
      </c>
      <c r="N713" s="1" t="e">
        <f>INDEX('Child Enrollment'!$D$2:$D$173,MATCH('BIR Data Entry'!B713,'Child Enrollment'!$B$2:$B$173,0))</f>
        <v>#N/A</v>
      </c>
      <c r="O713" s="1" t="e">
        <f>INDEX('Child Enrollment'!$E$2:$E$173,MATCH('BIR Data Entry'!B713,'Child Enrollment'!$B$2:$B$173,0))</f>
        <v>#N/A</v>
      </c>
      <c r="P713" s="1" t="e">
        <f>INDEX('Child Enrollment'!$F$2:$F$173,MATCH('BIR Data Entry'!B713,'Child Enrollment'!$B$2:$B$173,0))</f>
        <v>#N/A</v>
      </c>
      <c r="Q713" s="1" t="e">
        <f>INDEX('Child Enrollment'!$G$2:$G$173,MATCH('BIR Data Entry'!B713,'Child Enrollment'!$B$2:$B$173,0))</f>
        <v>#N/A</v>
      </c>
      <c r="R713" s="1" t="e">
        <f>INDEX('Child Enrollment'!$H$2:$H$173,MATCH('BIR Data Entry'!B713,'Child Enrollment'!$B$2:$B$173,0))</f>
        <v>#N/A</v>
      </c>
      <c r="S713" s="343" t="str">
        <f t="shared" si="33"/>
        <v/>
      </c>
      <c r="T713" s="169">
        <f>IF(J713='Do Not Use'!$L$15,1,0)</f>
        <v>0</v>
      </c>
      <c r="U713" s="169">
        <f>IF(K713='Do Not Use'!$M$14,1,0)</f>
        <v>0</v>
      </c>
      <c r="V713" s="169">
        <f t="shared" si="34"/>
        <v>0</v>
      </c>
      <c r="W713" s="169">
        <f>IF(K713='Do Not Use'!$M$10,1,0)</f>
        <v>0</v>
      </c>
      <c r="X713" s="169">
        <f>IF(K713='Do Not Use'!$M$11,1,0)</f>
        <v>0</v>
      </c>
      <c r="Y713" s="169">
        <f t="shared" si="35"/>
        <v>0</v>
      </c>
      <c r="Z713" s="169">
        <f>IF(K713='Do Not Use'!$M$5,1,0)</f>
        <v>0</v>
      </c>
    </row>
    <row r="714" spans="1:26" x14ac:dyDescent="0.25">
      <c r="A714" s="376"/>
      <c r="B714" s="377"/>
      <c r="C714" s="378"/>
      <c r="D714" s="434"/>
      <c r="E714" s="379"/>
      <c r="F714" s="377"/>
      <c r="G714" s="377"/>
      <c r="H714" s="377"/>
      <c r="I714" s="377"/>
      <c r="J714" s="377"/>
      <c r="K714" s="377"/>
      <c r="L714" s="377"/>
      <c r="M714" s="1" t="e">
        <f>INDEX('Child Enrollment'!$C$2:$C$173,MATCH('BIR Data Entry'!B715,'Child Enrollment'!$B$2:$B$173,0))</f>
        <v>#N/A</v>
      </c>
      <c r="N714" s="1" t="e">
        <f>INDEX('Child Enrollment'!$D$2:$D$173,MATCH('BIR Data Entry'!B714,'Child Enrollment'!$B$2:$B$173,0))</f>
        <v>#N/A</v>
      </c>
      <c r="O714" s="1" t="e">
        <f>INDEX('Child Enrollment'!$E$2:$E$173,MATCH('BIR Data Entry'!B714,'Child Enrollment'!$B$2:$B$173,0))</f>
        <v>#N/A</v>
      </c>
      <c r="P714" s="1" t="e">
        <f>INDEX('Child Enrollment'!$F$2:$F$173,MATCH('BIR Data Entry'!B714,'Child Enrollment'!$B$2:$B$173,0))</f>
        <v>#N/A</v>
      </c>
      <c r="Q714" s="1" t="e">
        <f>INDEX('Child Enrollment'!$G$2:$G$173,MATCH('BIR Data Entry'!B714,'Child Enrollment'!$B$2:$B$173,0))</f>
        <v>#N/A</v>
      </c>
      <c r="R714" s="1" t="e">
        <f>INDEX('Child Enrollment'!$H$2:$H$173,MATCH('BIR Data Entry'!B714,'Child Enrollment'!$B$2:$B$173,0))</f>
        <v>#N/A</v>
      </c>
      <c r="S714" s="343" t="str">
        <f t="shared" si="33"/>
        <v/>
      </c>
      <c r="T714" s="169">
        <f>IF(J714='Do Not Use'!$L$15,1,0)</f>
        <v>0</v>
      </c>
      <c r="U714" s="169">
        <f>IF(K714='Do Not Use'!$M$14,1,0)</f>
        <v>0</v>
      </c>
      <c r="V714" s="169">
        <f t="shared" si="34"/>
        <v>0</v>
      </c>
      <c r="W714" s="169">
        <f>IF(K714='Do Not Use'!$M$10,1,0)</f>
        <v>0</v>
      </c>
      <c r="X714" s="169">
        <f>IF(K714='Do Not Use'!$M$11,1,0)</f>
        <v>0</v>
      </c>
      <c r="Y714" s="169">
        <f t="shared" si="35"/>
        <v>0</v>
      </c>
      <c r="Z714" s="169">
        <f>IF(K714='Do Not Use'!$M$5,1,0)</f>
        <v>0</v>
      </c>
    </row>
    <row r="715" spans="1:26" x14ac:dyDescent="0.25">
      <c r="A715" s="376"/>
      <c r="B715" s="377"/>
      <c r="C715" s="378"/>
      <c r="D715" s="434"/>
      <c r="E715" s="379"/>
      <c r="F715" s="377"/>
      <c r="G715" s="377"/>
      <c r="H715" s="377"/>
      <c r="I715" s="377"/>
      <c r="J715" s="377"/>
      <c r="K715" s="377"/>
      <c r="L715" s="377"/>
      <c r="M715" s="1" t="e">
        <f>INDEX('Child Enrollment'!$C$2:$C$173,MATCH('BIR Data Entry'!B716,'Child Enrollment'!$B$2:$B$173,0))</f>
        <v>#N/A</v>
      </c>
      <c r="N715" s="1" t="e">
        <f>INDEX('Child Enrollment'!$D$2:$D$173,MATCH('BIR Data Entry'!B715,'Child Enrollment'!$B$2:$B$173,0))</f>
        <v>#N/A</v>
      </c>
      <c r="O715" s="1" t="e">
        <f>INDEX('Child Enrollment'!$E$2:$E$173,MATCH('BIR Data Entry'!B715,'Child Enrollment'!$B$2:$B$173,0))</f>
        <v>#N/A</v>
      </c>
      <c r="P715" s="1" t="e">
        <f>INDEX('Child Enrollment'!$F$2:$F$173,MATCH('BIR Data Entry'!B715,'Child Enrollment'!$B$2:$B$173,0))</f>
        <v>#N/A</v>
      </c>
      <c r="Q715" s="1" t="e">
        <f>INDEX('Child Enrollment'!$G$2:$G$173,MATCH('BIR Data Entry'!B715,'Child Enrollment'!$B$2:$B$173,0))</f>
        <v>#N/A</v>
      </c>
      <c r="R715" s="1" t="e">
        <f>INDEX('Child Enrollment'!$H$2:$H$173,MATCH('BIR Data Entry'!B715,'Child Enrollment'!$B$2:$B$173,0))</f>
        <v>#N/A</v>
      </c>
      <c r="S715" s="343" t="str">
        <f t="shared" si="33"/>
        <v/>
      </c>
      <c r="T715" s="169">
        <f>IF(J715='Do Not Use'!$L$15,1,0)</f>
        <v>0</v>
      </c>
      <c r="U715" s="169">
        <f>IF(K715='Do Not Use'!$M$14,1,0)</f>
        <v>0</v>
      </c>
      <c r="V715" s="169">
        <f t="shared" si="34"/>
        <v>0</v>
      </c>
      <c r="W715" s="169">
        <f>IF(K715='Do Not Use'!$M$10,1,0)</f>
        <v>0</v>
      </c>
      <c r="X715" s="169">
        <f>IF(K715='Do Not Use'!$M$11,1,0)</f>
        <v>0</v>
      </c>
      <c r="Y715" s="169">
        <f t="shared" si="35"/>
        <v>0</v>
      </c>
      <c r="Z715" s="169">
        <f>IF(K715='Do Not Use'!$M$5,1,0)</f>
        <v>0</v>
      </c>
    </row>
    <row r="716" spans="1:26" x14ac:dyDescent="0.25">
      <c r="A716" s="376"/>
      <c r="B716" s="377"/>
      <c r="C716" s="378"/>
      <c r="D716" s="434"/>
      <c r="E716" s="379"/>
      <c r="F716" s="377"/>
      <c r="G716" s="377"/>
      <c r="H716" s="377"/>
      <c r="I716" s="377"/>
      <c r="J716" s="377"/>
      <c r="K716" s="377"/>
      <c r="L716" s="377"/>
      <c r="M716" s="1" t="e">
        <f>INDEX('Child Enrollment'!$C$2:$C$173,MATCH('BIR Data Entry'!B717,'Child Enrollment'!$B$2:$B$173,0))</f>
        <v>#N/A</v>
      </c>
      <c r="N716" s="1" t="e">
        <f>INDEX('Child Enrollment'!$D$2:$D$173,MATCH('BIR Data Entry'!B716,'Child Enrollment'!$B$2:$B$173,0))</f>
        <v>#N/A</v>
      </c>
      <c r="O716" s="1" t="e">
        <f>INDEX('Child Enrollment'!$E$2:$E$173,MATCH('BIR Data Entry'!B716,'Child Enrollment'!$B$2:$B$173,0))</f>
        <v>#N/A</v>
      </c>
      <c r="P716" s="1" t="e">
        <f>INDEX('Child Enrollment'!$F$2:$F$173,MATCH('BIR Data Entry'!B716,'Child Enrollment'!$B$2:$B$173,0))</f>
        <v>#N/A</v>
      </c>
      <c r="Q716" s="1" t="e">
        <f>INDEX('Child Enrollment'!$G$2:$G$173,MATCH('BIR Data Entry'!B716,'Child Enrollment'!$B$2:$B$173,0))</f>
        <v>#N/A</v>
      </c>
      <c r="R716" s="1" t="e">
        <f>INDEX('Child Enrollment'!$H$2:$H$173,MATCH('BIR Data Entry'!B716,'Child Enrollment'!$B$2:$B$173,0))</f>
        <v>#N/A</v>
      </c>
      <c r="S716" s="343" t="str">
        <f t="shared" si="33"/>
        <v/>
      </c>
      <c r="T716" s="169">
        <f>IF(J716='Do Not Use'!$L$15,1,0)</f>
        <v>0</v>
      </c>
      <c r="U716" s="169">
        <f>IF(K716='Do Not Use'!$M$14,1,0)</f>
        <v>0</v>
      </c>
      <c r="V716" s="169">
        <f t="shared" si="34"/>
        <v>0</v>
      </c>
      <c r="W716" s="169">
        <f>IF(K716='Do Not Use'!$M$10,1,0)</f>
        <v>0</v>
      </c>
      <c r="X716" s="169">
        <f>IF(K716='Do Not Use'!$M$11,1,0)</f>
        <v>0</v>
      </c>
      <c r="Y716" s="169">
        <f t="shared" si="35"/>
        <v>0</v>
      </c>
      <c r="Z716" s="169">
        <f>IF(K716='Do Not Use'!$M$5,1,0)</f>
        <v>0</v>
      </c>
    </row>
    <row r="717" spans="1:26" x14ac:dyDescent="0.25">
      <c r="A717" s="376"/>
      <c r="B717" s="377"/>
      <c r="C717" s="378"/>
      <c r="D717" s="434"/>
      <c r="E717" s="379"/>
      <c r="F717" s="377"/>
      <c r="G717" s="377"/>
      <c r="H717" s="377"/>
      <c r="I717" s="377"/>
      <c r="J717" s="377"/>
      <c r="K717" s="377"/>
      <c r="L717" s="377"/>
      <c r="M717" s="1" t="e">
        <f>INDEX('Child Enrollment'!$C$2:$C$173,MATCH('BIR Data Entry'!B718,'Child Enrollment'!$B$2:$B$173,0))</f>
        <v>#N/A</v>
      </c>
      <c r="N717" s="1" t="e">
        <f>INDEX('Child Enrollment'!$D$2:$D$173,MATCH('BIR Data Entry'!B717,'Child Enrollment'!$B$2:$B$173,0))</f>
        <v>#N/A</v>
      </c>
      <c r="O717" s="1" t="e">
        <f>INDEX('Child Enrollment'!$E$2:$E$173,MATCH('BIR Data Entry'!B717,'Child Enrollment'!$B$2:$B$173,0))</f>
        <v>#N/A</v>
      </c>
      <c r="P717" s="1" t="e">
        <f>INDEX('Child Enrollment'!$F$2:$F$173,MATCH('BIR Data Entry'!B717,'Child Enrollment'!$B$2:$B$173,0))</f>
        <v>#N/A</v>
      </c>
      <c r="Q717" s="1" t="e">
        <f>INDEX('Child Enrollment'!$G$2:$G$173,MATCH('BIR Data Entry'!B717,'Child Enrollment'!$B$2:$B$173,0))</f>
        <v>#N/A</v>
      </c>
      <c r="R717" s="1" t="e">
        <f>INDEX('Child Enrollment'!$H$2:$H$173,MATCH('BIR Data Entry'!B717,'Child Enrollment'!$B$2:$B$173,0))</f>
        <v>#N/A</v>
      </c>
      <c r="S717" s="343" t="str">
        <f t="shared" si="33"/>
        <v/>
      </c>
      <c r="T717" s="169">
        <f>IF(J717='Do Not Use'!$L$15,1,0)</f>
        <v>0</v>
      </c>
      <c r="U717" s="169">
        <f>IF(K717='Do Not Use'!$M$14,1,0)</f>
        <v>0</v>
      </c>
      <c r="V717" s="169">
        <f t="shared" si="34"/>
        <v>0</v>
      </c>
      <c r="W717" s="169">
        <f>IF(K717='Do Not Use'!$M$10,1,0)</f>
        <v>0</v>
      </c>
      <c r="X717" s="169">
        <f>IF(K717='Do Not Use'!$M$11,1,0)</f>
        <v>0</v>
      </c>
      <c r="Y717" s="169">
        <f t="shared" si="35"/>
        <v>0</v>
      </c>
      <c r="Z717" s="169">
        <f>IF(K717='Do Not Use'!$M$5,1,0)</f>
        <v>0</v>
      </c>
    </row>
    <row r="718" spans="1:26" x14ac:dyDescent="0.25">
      <c r="A718" s="376"/>
      <c r="B718" s="377"/>
      <c r="C718" s="378"/>
      <c r="D718" s="434"/>
      <c r="E718" s="379"/>
      <c r="F718" s="377"/>
      <c r="G718" s="377"/>
      <c r="H718" s="377"/>
      <c r="I718" s="377"/>
      <c r="J718" s="377"/>
      <c r="K718" s="377"/>
      <c r="L718" s="377"/>
      <c r="M718" s="1" t="e">
        <f>INDEX('Child Enrollment'!$C$2:$C$173,MATCH('BIR Data Entry'!B719,'Child Enrollment'!$B$2:$B$173,0))</f>
        <v>#N/A</v>
      </c>
      <c r="N718" s="1" t="e">
        <f>INDEX('Child Enrollment'!$D$2:$D$173,MATCH('BIR Data Entry'!B718,'Child Enrollment'!$B$2:$B$173,0))</f>
        <v>#N/A</v>
      </c>
      <c r="O718" s="1" t="e">
        <f>INDEX('Child Enrollment'!$E$2:$E$173,MATCH('BIR Data Entry'!B718,'Child Enrollment'!$B$2:$B$173,0))</f>
        <v>#N/A</v>
      </c>
      <c r="P718" s="1" t="e">
        <f>INDEX('Child Enrollment'!$F$2:$F$173,MATCH('BIR Data Entry'!B718,'Child Enrollment'!$B$2:$B$173,0))</f>
        <v>#N/A</v>
      </c>
      <c r="Q718" s="1" t="e">
        <f>INDEX('Child Enrollment'!$G$2:$G$173,MATCH('BIR Data Entry'!B718,'Child Enrollment'!$B$2:$B$173,0))</f>
        <v>#N/A</v>
      </c>
      <c r="R718" s="1" t="e">
        <f>INDEX('Child Enrollment'!$H$2:$H$173,MATCH('BIR Data Entry'!B718,'Child Enrollment'!$B$2:$B$173,0))</f>
        <v>#N/A</v>
      </c>
      <c r="S718" s="343" t="str">
        <f t="shared" si="33"/>
        <v/>
      </c>
      <c r="T718" s="169">
        <f>IF(J718='Do Not Use'!$L$15,1,0)</f>
        <v>0</v>
      </c>
      <c r="U718" s="169">
        <f>IF(K718='Do Not Use'!$M$14,1,0)</f>
        <v>0</v>
      </c>
      <c r="V718" s="169">
        <f t="shared" si="34"/>
        <v>0</v>
      </c>
      <c r="W718" s="169">
        <f>IF(K718='Do Not Use'!$M$10,1,0)</f>
        <v>0</v>
      </c>
      <c r="X718" s="169">
        <f>IF(K718='Do Not Use'!$M$11,1,0)</f>
        <v>0</v>
      </c>
      <c r="Y718" s="169">
        <f t="shared" si="35"/>
        <v>0</v>
      </c>
      <c r="Z718" s="169">
        <f>IF(K718='Do Not Use'!$M$5,1,0)</f>
        <v>0</v>
      </c>
    </row>
    <row r="719" spans="1:26" x14ac:dyDescent="0.25">
      <c r="A719" s="376"/>
      <c r="B719" s="377"/>
      <c r="C719" s="378"/>
      <c r="D719" s="434"/>
      <c r="E719" s="379"/>
      <c r="F719" s="377"/>
      <c r="G719" s="377"/>
      <c r="H719" s="377"/>
      <c r="I719" s="377"/>
      <c r="J719" s="377"/>
      <c r="K719" s="377"/>
      <c r="L719" s="377"/>
      <c r="M719" s="1" t="e">
        <f>INDEX('Child Enrollment'!$C$2:$C$173,MATCH('BIR Data Entry'!B720,'Child Enrollment'!$B$2:$B$173,0))</f>
        <v>#N/A</v>
      </c>
      <c r="N719" s="1" t="e">
        <f>INDEX('Child Enrollment'!$D$2:$D$173,MATCH('BIR Data Entry'!B719,'Child Enrollment'!$B$2:$B$173,0))</f>
        <v>#N/A</v>
      </c>
      <c r="O719" s="1" t="e">
        <f>INDEX('Child Enrollment'!$E$2:$E$173,MATCH('BIR Data Entry'!B719,'Child Enrollment'!$B$2:$B$173,0))</f>
        <v>#N/A</v>
      </c>
      <c r="P719" s="1" t="e">
        <f>INDEX('Child Enrollment'!$F$2:$F$173,MATCH('BIR Data Entry'!B719,'Child Enrollment'!$B$2:$B$173,0))</f>
        <v>#N/A</v>
      </c>
      <c r="Q719" s="1" t="e">
        <f>INDEX('Child Enrollment'!$G$2:$G$173,MATCH('BIR Data Entry'!B719,'Child Enrollment'!$B$2:$B$173,0))</f>
        <v>#N/A</v>
      </c>
      <c r="R719" s="1" t="e">
        <f>INDEX('Child Enrollment'!$H$2:$H$173,MATCH('BIR Data Entry'!B719,'Child Enrollment'!$B$2:$B$173,0))</f>
        <v>#N/A</v>
      </c>
      <c r="S719" s="343" t="str">
        <f t="shared" si="33"/>
        <v/>
      </c>
      <c r="T719" s="169">
        <f>IF(J719='Do Not Use'!$L$15,1,0)</f>
        <v>0</v>
      </c>
      <c r="U719" s="169">
        <f>IF(K719='Do Not Use'!$M$14,1,0)</f>
        <v>0</v>
      </c>
      <c r="V719" s="169">
        <f t="shared" si="34"/>
        <v>0</v>
      </c>
      <c r="W719" s="169">
        <f>IF(K719='Do Not Use'!$M$10,1,0)</f>
        <v>0</v>
      </c>
      <c r="X719" s="169">
        <f>IF(K719='Do Not Use'!$M$11,1,0)</f>
        <v>0</v>
      </c>
      <c r="Y719" s="169">
        <f t="shared" si="35"/>
        <v>0</v>
      </c>
      <c r="Z719" s="169">
        <f>IF(K719='Do Not Use'!$M$5,1,0)</f>
        <v>0</v>
      </c>
    </row>
    <row r="720" spans="1:26" x14ac:dyDescent="0.25">
      <c r="A720" s="376"/>
      <c r="B720" s="377"/>
      <c r="C720" s="378"/>
      <c r="D720" s="434"/>
      <c r="E720" s="379"/>
      <c r="F720" s="377"/>
      <c r="G720" s="377"/>
      <c r="H720" s="377"/>
      <c r="I720" s="377"/>
      <c r="J720" s="377"/>
      <c r="K720" s="377"/>
      <c r="L720" s="377"/>
      <c r="M720" s="1" t="e">
        <f>INDEX('Child Enrollment'!$C$2:$C$173,MATCH('BIR Data Entry'!B721,'Child Enrollment'!$B$2:$B$173,0))</f>
        <v>#N/A</v>
      </c>
      <c r="N720" s="1" t="e">
        <f>INDEX('Child Enrollment'!$D$2:$D$173,MATCH('BIR Data Entry'!B720,'Child Enrollment'!$B$2:$B$173,0))</f>
        <v>#N/A</v>
      </c>
      <c r="O720" s="1" t="e">
        <f>INDEX('Child Enrollment'!$E$2:$E$173,MATCH('BIR Data Entry'!B720,'Child Enrollment'!$B$2:$B$173,0))</f>
        <v>#N/A</v>
      </c>
      <c r="P720" s="1" t="e">
        <f>INDEX('Child Enrollment'!$F$2:$F$173,MATCH('BIR Data Entry'!B720,'Child Enrollment'!$B$2:$B$173,0))</f>
        <v>#N/A</v>
      </c>
      <c r="Q720" s="1" t="e">
        <f>INDEX('Child Enrollment'!$G$2:$G$173,MATCH('BIR Data Entry'!B720,'Child Enrollment'!$B$2:$B$173,0))</f>
        <v>#N/A</v>
      </c>
      <c r="R720" s="1" t="e">
        <f>INDEX('Child Enrollment'!$H$2:$H$173,MATCH('BIR Data Entry'!B720,'Child Enrollment'!$B$2:$B$173,0))</f>
        <v>#N/A</v>
      </c>
      <c r="S720" s="343" t="str">
        <f t="shared" si="33"/>
        <v/>
      </c>
      <c r="T720" s="169">
        <f>IF(J720='Do Not Use'!$L$15,1,0)</f>
        <v>0</v>
      </c>
      <c r="U720" s="169">
        <f>IF(K720='Do Not Use'!$M$14,1,0)</f>
        <v>0</v>
      </c>
      <c r="V720" s="169">
        <f t="shared" si="34"/>
        <v>0</v>
      </c>
      <c r="W720" s="169">
        <f>IF(K720='Do Not Use'!$M$10,1,0)</f>
        <v>0</v>
      </c>
      <c r="X720" s="169">
        <f>IF(K720='Do Not Use'!$M$11,1,0)</f>
        <v>0</v>
      </c>
      <c r="Y720" s="169">
        <f t="shared" si="35"/>
        <v>0</v>
      </c>
      <c r="Z720" s="169">
        <f>IF(K720='Do Not Use'!$M$5,1,0)</f>
        <v>0</v>
      </c>
    </row>
    <row r="721" spans="1:26" x14ac:dyDescent="0.25">
      <c r="A721" s="376"/>
      <c r="B721" s="377"/>
      <c r="C721" s="378"/>
      <c r="D721" s="434"/>
      <c r="E721" s="379"/>
      <c r="F721" s="377"/>
      <c r="G721" s="377"/>
      <c r="H721" s="377"/>
      <c r="I721" s="377"/>
      <c r="J721" s="377"/>
      <c r="K721" s="377"/>
      <c r="L721" s="377"/>
      <c r="M721" s="1" t="e">
        <f>INDEX('Child Enrollment'!$C$2:$C$173,MATCH('BIR Data Entry'!B722,'Child Enrollment'!$B$2:$B$173,0))</f>
        <v>#N/A</v>
      </c>
      <c r="N721" s="1" t="e">
        <f>INDEX('Child Enrollment'!$D$2:$D$173,MATCH('BIR Data Entry'!B721,'Child Enrollment'!$B$2:$B$173,0))</f>
        <v>#N/A</v>
      </c>
      <c r="O721" s="1" t="e">
        <f>INDEX('Child Enrollment'!$E$2:$E$173,MATCH('BIR Data Entry'!B721,'Child Enrollment'!$B$2:$B$173,0))</f>
        <v>#N/A</v>
      </c>
      <c r="P721" s="1" t="e">
        <f>INDEX('Child Enrollment'!$F$2:$F$173,MATCH('BIR Data Entry'!B721,'Child Enrollment'!$B$2:$B$173,0))</f>
        <v>#N/A</v>
      </c>
      <c r="Q721" s="1" t="e">
        <f>INDEX('Child Enrollment'!$G$2:$G$173,MATCH('BIR Data Entry'!B721,'Child Enrollment'!$B$2:$B$173,0))</f>
        <v>#N/A</v>
      </c>
      <c r="R721" s="1" t="e">
        <f>INDEX('Child Enrollment'!$H$2:$H$173,MATCH('BIR Data Entry'!B721,'Child Enrollment'!$B$2:$B$173,0))</f>
        <v>#N/A</v>
      </c>
      <c r="S721" s="343" t="str">
        <f t="shared" si="33"/>
        <v/>
      </c>
      <c r="T721" s="169">
        <f>IF(J721='Do Not Use'!$L$15,1,0)</f>
        <v>0</v>
      </c>
      <c r="U721" s="169">
        <f>IF(K721='Do Not Use'!$M$14,1,0)</f>
        <v>0</v>
      </c>
      <c r="V721" s="169">
        <f t="shared" si="34"/>
        <v>0</v>
      </c>
      <c r="W721" s="169">
        <f>IF(K721='Do Not Use'!$M$10,1,0)</f>
        <v>0</v>
      </c>
      <c r="X721" s="169">
        <f>IF(K721='Do Not Use'!$M$11,1,0)</f>
        <v>0</v>
      </c>
      <c r="Y721" s="169">
        <f t="shared" si="35"/>
        <v>0</v>
      </c>
      <c r="Z721" s="169">
        <f>IF(K721='Do Not Use'!$M$5,1,0)</f>
        <v>0</v>
      </c>
    </row>
    <row r="722" spans="1:26" x14ac:dyDescent="0.25">
      <c r="A722" s="376"/>
      <c r="B722" s="377"/>
      <c r="C722" s="378"/>
      <c r="D722" s="434"/>
      <c r="E722" s="379"/>
      <c r="F722" s="377"/>
      <c r="G722" s="377"/>
      <c r="H722" s="377"/>
      <c r="I722" s="377"/>
      <c r="J722" s="377"/>
      <c r="K722" s="377"/>
      <c r="L722" s="377"/>
      <c r="M722" s="1" t="e">
        <f>INDEX('Child Enrollment'!$C$2:$C$173,MATCH('BIR Data Entry'!B723,'Child Enrollment'!$B$2:$B$173,0))</f>
        <v>#N/A</v>
      </c>
      <c r="N722" s="1" t="e">
        <f>INDEX('Child Enrollment'!$D$2:$D$173,MATCH('BIR Data Entry'!B722,'Child Enrollment'!$B$2:$B$173,0))</f>
        <v>#N/A</v>
      </c>
      <c r="O722" s="1" t="e">
        <f>INDEX('Child Enrollment'!$E$2:$E$173,MATCH('BIR Data Entry'!B722,'Child Enrollment'!$B$2:$B$173,0))</f>
        <v>#N/A</v>
      </c>
      <c r="P722" s="1" t="e">
        <f>INDEX('Child Enrollment'!$F$2:$F$173,MATCH('BIR Data Entry'!B722,'Child Enrollment'!$B$2:$B$173,0))</f>
        <v>#N/A</v>
      </c>
      <c r="Q722" s="1" t="e">
        <f>INDEX('Child Enrollment'!$G$2:$G$173,MATCH('BIR Data Entry'!B722,'Child Enrollment'!$B$2:$B$173,0))</f>
        <v>#N/A</v>
      </c>
      <c r="R722" s="1" t="e">
        <f>INDEX('Child Enrollment'!$H$2:$H$173,MATCH('BIR Data Entry'!B722,'Child Enrollment'!$B$2:$B$173,0))</f>
        <v>#N/A</v>
      </c>
      <c r="S722" s="343" t="str">
        <f t="shared" si="33"/>
        <v/>
      </c>
      <c r="T722" s="169">
        <f>IF(J722='Do Not Use'!$L$15,1,0)</f>
        <v>0</v>
      </c>
      <c r="U722" s="169">
        <f>IF(K722='Do Not Use'!$M$14,1,0)</f>
        <v>0</v>
      </c>
      <c r="V722" s="169">
        <f t="shared" si="34"/>
        <v>0</v>
      </c>
      <c r="W722" s="169">
        <f>IF(K722='Do Not Use'!$M$10,1,0)</f>
        <v>0</v>
      </c>
      <c r="X722" s="169">
        <f>IF(K722='Do Not Use'!$M$11,1,0)</f>
        <v>0</v>
      </c>
      <c r="Y722" s="169">
        <f t="shared" si="35"/>
        <v>0</v>
      </c>
      <c r="Z722" s="169">
        <f>IF(K722='Do Not Use'!$M$5,1,0)</f>
        <v>0</v>
      </c>
    </row>
    <row r="723" spans="1:26" x14ac:dyDescent="0.25">
      <c r="A723" s="376"/>
      <c r="B723" s="377"/>
      <c r="C723" s="378"/>
      <c r="D723" s="434"/>
      <c r="E723" s="379"/>
      <c r="F723" s="377"/>
      <c r="G723" s="377"/>
      <c r="H723" s="377"/>
      <c r="I723" s="377"/>
      <c r="J723" s="377"/>
      <c r="K723" s="377"/>
      <c r="L723" s="377"/>
      <c r="M723" s="1" t="e">
        <f>INDEX('Child Enrollment'!$C$2:$C$173,MATCH('BIR Data Entry'!B724,'Child Enrollment'!$B$2:$B$173,0))</f>
        <v>#N/A</v>
      </c>
      <c r="N723" s="1" t="e">
        <f>INDEX('Child Enrollment'!$D$2:$D$173,MATCH('BIR Data Entry'!B723,'Child Enrollment'!$B$2:$B$173,0))</f>
        <v>#N/A</v>
      </c>
      <c r="O723" s="1" t="e">
        <f>INDEX('Child Enrollment'!$E$2:$E$173,MATCH('BIR Data Entry'!B723,'Child Enrollment'!$B$2:$B$173,0))</f>
        <v>#N/A</v>
      </c>
      <c r="P723" s="1" t="e">
        <f>INDEX('Child Enrollment'!$F$2:$F$173,MATCH('BIR Data Entry'!B723,'Child Enrollment'!$B$2:$B$173,0))</f>
        <v>#N/A</v>
      </c>
      <c r="Q723" s="1" t="e">
        <f>INDEX('Child Enrollment'!$G$2:$G$173,MATCH('BIR Data Entry'!B723,'Child Enrollment'!$B$2:$B$173,0))</f>
        <v>#N/A</v>
      </c>
      <c r="R723" s="1" t="e">
        <f>INDEX('Child Enrollment'!$H$2:$H$173,MATCH('BIR Data Entry'!B723,'Child Enrollment'!$B$2:$B$173,0))</f>
        <v>#N/A</v>
      </c>
      <c r="S723" s="343" t="str">
        <f t="shared" si="33"/>
        <v/>
      </c>
      <c r="T723" s="169">
        <f>IF(J723='Do Not Use'!$L$15,1,0)</f>
        <v>0</v>
      </c>
      <c r="U723" s="169">
        <f>IF(K723='Do Not Use'!$M$14,1,0)</f>
        <v>0</v>
      </c>
      <c r="V723" s="169">
        <f t="shared" si="34"/>
        <v>0</v>
      </c>
      <c r="W723" s="169">
        <f>IF(K723='Do Not Use'!$M$10,1,0)</f>
        <v>0</v>
      </c>
      <c r="X723" s="169">
        <f>IF(K723='Do Not Use'!$M$11,1,0)</f>
        <v>0</v>
      </c>
      <c r="Y723" s="169">
        <f t="shared" si="35"/>
        <v>0</v>
      </c>
      <c r="Z723" s="169">
        <f>IF(K723='Do Not Use'!$M$5,1,0)</f>
        <v>0</v>
      </c>
    </row>
    <row r="724" spans="1:26" x14ac:dyDescent="0.25">
      <c r="A724" s="376"/>
      <c r="B724" s="377"/>
      <c r="C724" s="378"/>
      <c r="D724" s="434"/>
      <c r="E724" s="379"/>
      <c r="F724" s="377"/>
      <c r="G724" s="377"/>
      <c r="H724" s="377"/>
      <c r="I724" s="377"/>
      <c r="J724" s="377"/>
      <c r="K724" s="377"/>
      <c r="L724" s="377"/>
      <c r="M724" s="1" t="e">
        <f>INDEX('Child Enrollment'!$C$2:$C$173,MATCH('BIR Data Entry'!B725,'Child Enrollment'!$B$2:$B$173,0))</f>
        <v>#N/A</v>
      </c>
      <c r="N724" s="1" t="e">
        <f>INDEX('Child Enrollment'!$D$2:$D$173,MATCH('BIR Data Entry'!B724,'Child Enrollment'!$B$2:$B$173,0))</f>
        <v>#N/A</v>
      </c>
      <c r="O724" s="1" t="e">
        <f>INDEX('Child Enrollment'!$E$2:$E$173,MATCH('BIR Data Entry'!B724,'Child Enrollment'!$B$2:$B$173,0))</f>
        <v>#N/A</v>
      </c>
      <c r="P724" s="1" t="e">
        <f>INDEX('Child Enrollment'!$F$2:$F$173,MATCH('BIR Data Entry'!B724,'Child Enrollment'!$B$2:$B$173,0))</f>
        <v>#N/A</v>
      </c>
      <c r="Q724" s="1" t="e">
        <f>INDEX('Child Enrollment'!$G$2:$G$173,MATCH('BIR Data Entry'!B724,'Child Enrollment'!$B$2:$B$173,0))</f>
        <v>#N/A</v>
      </c>
      <c r="R724" s="1" t="e">
        <f>INDEX('Child Enrollment'!$H$2:$H$173,MATCH('BIR Data Entry'!B724,'Child Enrollment'!$B$2:$B$173,0))</f>
        <v>#N/A</v>
      </c>
      <c r="S724" s="343" t="str">
        <f t="shared" si="33"/>
        <v/>
      </c>
      <c r="T724" s="169">
        <f>IF(J724='Do Not Use'!$L$15,1,0)</f>
        <v>0</v>
      </c>
      <c r="U724" s="169">
        <f>IF(K724='Do Not Use'!$M$14,1,0)</f>
        <v>0</v>
      </c>
      <c r="V724" s="169">
        <f t="shared" si="34"/>
        <v>0</v>
      </c>
      <c r="W724" s="169">
        <f>IF(K724='Do Not Use'!$M$10,1,0)</f>
        <v>0</v>
      </c>
      <c r="X724" s="169">
        <f>IF(K724='Do Not Use'!$M$11,1,0)</f>
        <v>0</v>
      </c>
      <c r="Y724" s="169">
        <f t="shared" si="35"/>
        <v>0</v>
      </c>
      <c r="Z724" s="169">
        <f>IF(K724='Do Not Use'!$M$5,1,0)</f>
        <v>0</v>
      </c>
    </row>
    <row r="725" spans="1:26" x14ac:dyDescent="0.25">
      <c r="A725" s="376"/>
      <c r="B725" s="377"/>
      <c r="C725" s="378"/>
      <c r="D725" s="434"/>
      <c r="E725" s="379"/>
      <c r="F725" s="377"/>
      <c r="G725" s="377"/>
      <c r="H725" s="377"/>
      <c r="I725" s="377"/>
      <c r="J725" s="377"/>
      <c r="K725" s="377"/>
      <c r="L725" s="377"/>
      <c r="M725" s="1" t="e">
        <f>INDEX('Child Enrollment'!$C$2:$C$173,MATCH('BIR Data Entry'!B726,'Child Enrollment'!$B$2:$B$173,0))</f>
        <v>#N/A</v>
      </c>
      <c r="N725" s="1" t="e">
        <f>INDEX('Child Enrollment'!$D$2:$D$173,MATCH('BIR Data Entry'!B725,'Child Enrollment'!$B$2:$B$173,0))</f>
        <v>#N/A</v>
      </c>
      <c r="O725" s="1" t="e">
        <f>INDEX('Child Enrollment'!$E$2:$E$173,MATCH('BIR Data Entry'!B725,'Child Enrollment'!$B$2:$B$173,0))</f>
        <v>#N/A</v>
      </c>
      <c r="P725" s="1" t="e">
        <f>INDEX('Child Enrollment'!$F$2:$F$173,MATCH('BIR Data Entry'!B725,'Child Enrollment'!$B$2:$B$173,0))</f>
        <v>#N/A</v>
      </c>
      <c r="Q725" s="1" t="e">
        <f>INDEX('Child Enrollment'!$G$2:$G$173,MATCH('BIR Data Entry'!B725,'Child Enrollment'!$B$2:$B$173,0))</f>
        <v>#N/A</v>
      </c>
      <c r="R725" s="1" t="e">
        <f>INDEX('Child Enrollment'!$H$2:$H$173,MATCH('BIR Data Entry'!B725,'Child Enrollment'!$B$2:$B$173,0))</f>
        <v>#N/A</v>
      </c>
      <c r="S725" s="343" t="str">
        <f t="shared" si="33"/>
        <v/>
      </c>
      <c r="T725" s="169">
        <f>IF(J725='Do Not Use'!$L$15,1,0)</f>
        <v>0</v>
      </c>
      <c r="U725" s="169">
        <f>IF(K725='Do Not Use'!$M$14,1,0)</f>
        <v>0</v>
      </c>
      <c r="V725" s="169">
        <f t="shared" si="34"/>
        <v>0</v>
      </c>
      <c r="W725" s="169">
        <f>IF(K725='Do Not Use'!$M$10,1,0)</f>
        <v>0</v>
      </c>
      <c r="X725" s="169">
        <f>IF(K725='Do Not Use'!$M$11,1,0)</f>
        <v>0</v>
      </c>
      <c r="Y725" s="169">
        <f t="shared" si="35"/>
        <v>0</v>
      </c>
      <c r="Z725" s="169">
        <f>IF(K725='Do Not Use'!$M$5,1,0)</f>
        <v>0</v>
      </c>
    </row>
    <row r="726" spans="1:26" x14ac:dyDescent="0.25">
      <c r="A726" s="376"/>
      <c r="B726" s="377"/>
      <c r="C726" s="378"/>
      <c r="D726" s="434"/>
      <c r="E726" s="379"/>
      <c r="F726" s="377"/>
      <c r="G726" s="377"/>
      <c r="H726" s="377"/>
      <c r="I726" s="377"/>
      <c r="J726" s="377"/>
      <c r="K726" s="377"/>
      <c r="L726" s="377"/>
      <c r="M726" s="1" t="e">
        <f>INDEX('Child Enrollment'!$C$2:$C$173,MATCH('BIR Data Entry'!B727,'Child Enrollment'!$B$2:$B$173,0))</f>
        <v>#N/A</v>
      </c>
      <c r="N726" s="1" t="e">
        <f>INDEX('Child Enrollment'!$D$2:$D$173,MATCH('BIR Data Entry'!B726,'Child Enrollment'!$B$2:$B$173,0))</f>
        <v>#N/A</v>
      </c>
      <c r="O726" s="1" t="e">
        <f>INDEX('Child Enrollment'!$E$2:$E$173,MATCH('BIR Data Entry'!B726,'Child Enrollment'!$B$2:$B$173,0))</f>
        <v>#N/A</v>
      </c>
      <c r="P726" s="1" t="e">
        <f>INDEX('Child Enrollment'!$F$2:$F$173,MATCH('BIR Data Entry'!B726,'Child Enrollment'!$B$2:$B$173,0))</f>
        <v>#N/A</v>
      </c>
      <c r="Q726" s="1" t="e">
        <f>INDEX('Child Enrollment'!$G$2:$G$173,MATCH('BIR Data Entry'!B726,'Child Enrollment'!$B$2:$B$173,0))</f>
        <v>#N/A</v>
      </c>
      <c r="R726" s="1" t="e">
        <f>INDEX('Child Enrollment'!$H$2:$H$173,MATCH('BIR Data Entry'!B726,'Child Enrollment'!$B$2:$B$173,0))</f>
        <v>#N/A</v>
      </c>
      <c r="S726" s="343" t="str">
        <f t="shared" si="33"/>
        <v/>
      </c>
      <c r="T726" s="169">
        <f>IF(J726='Do Not Use'!$L$15,1,0)</f>
        <v>0</v>
      </c>
      <c r="U726" s="169">
        <f>IF(K726='Do Not Use'!$M$14,1,0)</f>
        <v>0</v>
      </c>
      <c r="V726" s="169">
        <f t="shared" si="34"/>
        <v>0</v>
      </c>
      <c r="W726" s="169">
        <f>IF(K726='Do Not Use'!$M$10,1,0)</f>
        <v>0</v>
      </c>
      <c r="X726" s="169">
        <f>IF(K726='Do Not Use'!$M$11,1,0)</f>
        <v>0</v>
      </c>
      <c r="Y726" s="169">
        <f t="shared" si="35"/>
        <v>0</v>
      </c>
      <c r="Z726" s="169">
        <f>IF(K726='Do Not Use'!$M$5,1,0)</f>
        <v>0</v>
      </c>
    </row>
    <row r="727" spans="1:26" x14ac:dyDescent="0.25">
      <c r="A727" s="376"/>
      <c r="B727" s="377"/>
      <c r="C727" s="378"/>
      <c r="D727" s="434"/>
      <c r="E727" s="379"/>
      <c r="F727" s="377"/>
      <c r="G727" s="377"/>
      <c r="H727" s="377"/>
      <c r="I727" s="377"/>
      <c r="J727" s="377"/>
      <c r="K727" s="377"/>
      <c r="L727" s="377"/>
      <c r="M727" s="1" t="e">
        <f>INDEX('Child Enrollment'!$C$2:$C$173,MATCH('BIR Data Entry'!B728,'Child Enrollment'!$B$2:$B$173,0))</f>
        <v>#N/A</v>
      </c>
      <c r="N727" s="1" t="e">
        <f>INDEX('Child Enrollment'!$D$2:$D$173,MATCH('BIR Data Entry'!B727,'Child Enrollment'!$B$2:$B$173,0))</f>
        <v>#N/A</v>
      </c>
      <c r="O727" s="1" t="e">
        <f>INDEX('Child Enrollment'!$E$2:$E$173,MATCH('BIR Data Entry'!B727,'Child Enrollment'!$B$2:$B$173,0))</f>
        <v>#N/A</v>
      </c>
      <c r="P727" s="1" t="e">
        <f>INDEX('Child Enrollment'!$F$2:$F$173,MATCH('BIR Data Entry'!B727,'Child Enrollment'!$B$2:$B$173,0))</f>
        <v>#N/A</v>
      </c>
      <c r="Q727" s="1" t="e">
        <f>INDEX('Child Enrollment'!$G$2:$G$173,MATCH('BIR Data Entry'!B727,'Child Enrollment'!$B$2:$B$173,0))</f>
        <v>#N/A</v>
      </c>
      <c r="R727" s="1" t="e">
        <f>INDEX('Child Enrollment'!$H$2:$H$173,MATCH('BIR Data Entry'!B727,'Child Enrollment'!$B$2:$B$173,0))</f>
        <v>#N/A</v>
      </c>
      <c r="S727" s="343" t="str">
        <f t="shared" si="33"/>
        <v/>
      </c>
      <c r="T727" s="169">
        <f>IF(J727='Do Not Use'!$L$15,1,0)</f>
        <v>0</v>
      </c>
      <c r="U727" s="169">
        <f>IF(K727='Do Not Use'!$M$14,1,0)</f>
        <v>0</v>
      </c>
      <c r="V727" s="169">
        <f t="shared" si="34"/>
        <v>0</v>
      </c>
      <c r="W727" s="169">
        <f>IF(K727='Do Not Use'!$M$10,1,0)</f>
        <v>0</v>
      </c>
      <c r="X727" s="169">
        <f>IF(K727='Do Not Use'!$M$11,1,0)</f>
        <v>0</v>
      </c>
      <c r="Y727" s="169">
        <f t="shared" si="35"/>
        <v>0</v>
      </c>
      <c r="Z727" s="169">
        <f>IF(K727='Do Not Use'!$M$5,1,0)</f>
        <v>0</v>
      </c>
    </row>
    <row r="728" spans="1:26" x14ac:dyDescent="0.25">
      <c r="A728" s="376"/>
      <c r="B728" s="377"/>
      <c r="C728" s="378"/>
      <c r="D728" s="434"/>
      <c r="E728" s="379"/>
      <c r="F728" s="377"/>
      <c r="G728" s="377"/>
      <c r="H728" s="377"/>
      <c r="I728" s="377"/>
      <c r="J728" s="377"/>
      <c r="K728" s="377"/>
      <c r="L728" s="377"/>
      <c r="M728" s="1" t="e">
        <f>INDEX('Child Enrollment'!$C$2:$C$173,MATCH('BIR Data Entry'!B729,'Child Enrollment'!$B$2:$B$173,0))</f>
        <v>#N/A</v>
      </c>
      <c r="N728" s="1" t="e">
        <f>INDEX('Child Enrollment'!$D$2:$D$173,MATCH('BIR Data Entry'!B728,'Child Enrollment'!$B$2:$B$173,0))</f>
        <v>#N/A</v>
      </c>
      <c r="O728" s="1" t="e">
        <f>INDEX('Child Enrollment'!$E$2:$E$173,MATCH('BIR Data Entry'!B728,'Child Enrollment'!$B$2:$B$173,0))</f>
        <v>#N/A</v>
      </c>
      <c r="P728" s="1" t="e">
        <f>INDEX('Child Enrollment'!$F$2:$F$173,MATCH('BIR Data Entry'!B728,'Child Enrollment'!$B$2:$B$173,0))</f>
        <v>#N/A</v>
      </c>
      <c r="Q728" s="1" t="e">
        <f>INDEX('Child Enrollment'!$G$2:$G$173,MATCH('BIR Data Entry'!B728,'Child Enrollment'!$B$2:$B$173,0))</f>
        <v>#N/A</v>
      </c>
      <c r="R728" s="1" t="e">
        <f>INDEX('Child Enrollment'!$H$2:$H$173,MATCH('BIR Data Entry'!B728,'Child Enrollment'!$B$2:$B$173,0))</f>
        <v>#N/A</v>
      </c>
      <c r="S728" s="343" t="str">
        <f t="shared" si="33"/>
        <v/>
      </c>
      <c r="T728" s="169">
        <f>IF(J728='Do Not Use'!$L$15,1,0)</f>
        <v>0</v>
      </c>
      <c r="U728" s="169">
        <f>IF(K728='Do Not Use'!$M$14,1,0)</f>
        <v>0</v>
      </c>
      <c r="V728" s="169">
        <f t="shared" si="34"/>
        <v>0</v>
      </c>
      <c r="W728" s="169">
        <f>IF(K728='Do Not Use'!$M$10,1,0)</f>
        <v>0</v>
      </c>
      <c r="X728" s="169">
        <f>IF(K728='Do Not Use'!$M$11,1,0)</f>
        <v>0</v>
      </c>
      <c r="Y728" s="169">
        <f t="shared" si="35"/>
        <v>0</v>
      </c>
      <c r="Z728" s="169">
        <f>IF(K728='Do Not Use'!$M$5,1,0)</f>
        <v>0</v>
      </c>
    </row>
    <row r="729" spans="1:26" x14ac:dyDescent="0.25">
      <c r="A729" s="376"/>
      <c r="B729" s="377"/>
      <c r="C729" s="378"/>
      <c r="D729" s="434"/>
      <c r="E729" s="379"/>
      <c r="F729" s="377"/>
      <c r="G729" s="377"/>
      <c r="H729" s="377"/>
      <c r="I729" s="377"/>
      <c r="J729" s="377"/>
      <c r="K729" s="377"/>
      <c r="L729" s="377"/>
      <c r="M729" s="1" t="e">
        <f>INDEX('Child Enrollment'!$C$2:$C$173,MATCH('BIR Data Entry'!B730,'Child Enrollment'!$B$2:$B$173,0))</f>
        <v>#N/A</v>
      </c>
      <c r="N729" s="1" t="e">
        <f>INDEX('Child Enrollment'!$D$2:$D$173,MATCH('BIR Data Entry'!B729,'Child Enrollment'!$B$2:$B$173,0))</f>
        <v>#N/A</v>
      </c>
      <c r="O729" s="1" t="e">
        <f>INDEX('Child Enrollment'!$E$2:$E$173,MATCH('BIR Data Entry'!B729,'Child Enrollment'!$B$2:$B$173,0))</f>
        <v>#N/A</v>
      </c>
      <c r="P729" s="1" t="e">
        <f>INDEX('Child Enrollment'!$F$2:$F$173,MATCH('BIR Data Entry'!B729,'Child Enrollment'!$B$2:$B$173,0))</f>
        <v>#N/A</v>
      </c>
      <c r="Q729" s="1" t="e">
        <f>INDEX('Child Enrollment'!$G$2:$G$173,MATCH('BIR Data Entry'!B729,'Child Enrollment'!$B$2:$B$173,0))</f>
        <v>#N/A</v>
      </c>
      <c r="R729" s="1" t="e">
        <f>INDEX('Child Enrollment'!$H$2:$H$173,MATCH('BIR Data Entry'!B729,'Child Enrollment'!$B$2:$B$173,0))</f>
        <v>#N/A</v>
      </c>
      <c r="S729" s="343" t="str">
        <f t="shared" si="33"/>
        <v/>
      </c>
      <c r="T729" s="169">
        <f>IF(J729='Do Not Use'!$L$15,1,0)</f>
        <v>0</v>
      </c>
      <c r="U729" s="169">
        <f>IF(K729='Do Not Use'!$M$14,1,0)</f>
        <v>0</v>
      </c>
      <c r="V729" s="169">
        <f t="shared" si="34"/>
        <v>0</v>
      </c>
      <c r="W729" s="169">
        <f>IF(K729='Do Not Use'!$M$10,1,0)</f>
        <v>0</v>
      </c>
      <c r="X729" s="169">
        <f>IF(K729='Do Not Use'!$M$11,1,0)</f>
        <v>0</v>
      </c>
      <c r="Y729" s="169">
        <f t="shared" si="35"/>
        <v>0</v>
      </c>
      <c r="Z729" s="169">
        <f>IF(K729='Do Not Use'!$M$5,1,0)</f>
        <v>0</v>
      </c>
    </row>
    <row r="730" spans="1:26" x14ac:dyDescent="0.25">
      <c r="A730" s="376"/>
      <c r="B730" s="377"/>
      <c r="C730" s="378"/>
      <c r="D730" s="434"/>
      <c r="E730" s="379"/>
      <c r="F730" s="377"/>
      <c r="G730" s="377"/>
      <c r="H730" s="377"/>
      <c r="I730" s="377"/>
      <c r="J730" s="377"/>
      <c r="K730" s="377"/>
      <c r="L730" s="377"/>
      <c r="M730" s="1" t="e">
        <f>INDEX('Child Enrollment'!$C$2:$C$173,MATCH('BIR Data Entry'!B731,'Child Enrollment'!$B$2:$B$173,0))</f>
        <v>#N/A</v>
      </c>
      <c r="N730" s="1" t="e">
        <f>INDEX('Child Enrollment'!$D$2:$D$173,MATCH('BIR Data Entry'!B730,'Child Enrollment'!$B$2:$B$173,0))</f>
        <v>#N/A</v>
      </c>
      <c r="O730" s="1" t="e">
        <f>INDEX('Child Enrollment'!$E$2:$E$173,MATCH('BIR Data Entry'!B730,'Child Enrollment'!$B$2:$B$173,0))</f>
        <v>#N/A</v>
      </c>
      <c r="P730" s="1" t="e">
        <f>INDEX('Child Enrollment'!$F$2:$F$173,MATCH('BIR Data Entry'!B730,'Child Enrollment'!$B$2:$B$173,0))</f>
        <v>#N/A</v>
      </c>
      <c r="Q730" s="1" t="e">
        <f>INDEX('Child Enrollment'!$G$2:$G$173,MATCH('BIR Data Entry'!B730,'Child Enrollment'!$B$2:$B$173,0))</f>
        <v>#N/A</v>
      </c>
      <c r="R730" s="1" t="e">
        <f>INDEX('Child Enrollment'!$H$2:$H$173,MATCH('BIR Data Entry'!B730,'Child Enrollment'!$B$2:$B$173,0))</f>
        <v>#N/A</v>
      </c>
      <c r="S730" s="343" t="str">
        <f t="shared" si="33"/>
        <v/>
      </c>
      <c r="T730" s="169">
        <f>IF(J730='Do Not Use'!$L$15,1,0)</f>
        <v>0</v>
      </c>
      <c r="U730" s="169">
        <f>IF(K730='Do Not Use'!$M$14,1,0)</f>
        <v>0</v>
      </c>
      <c r="V730" s="169">
        <f t="shared" si="34"/>
        <v>0</v>
      </c>
      <c r="W730" s="169">
        <f>IF(K730='Do Not Use'!$M$10,1,0)</f>
        <v>0</v>
      </c>
      <c r="X730" s="169">
        <f>IF(K730='Do Not Use'!$M$11,1,0)</f>
        <v>0</v>
      </c>
      <c r="Y730" s="169">
        <f t="shared" si="35"/>
        <v>0</v>
      </c>
      <c r="Z730" s="169">
        <f>IF(K730='Do Not Use'!$M$5,1,0)</f>
        <v>0</v>
      </c>
    </row>
    <row r="731" spans="1:26" x14ac:dyDescent="0.25">
      <c r="A731" s="376"/>
      <c r="B731" s="377"/>
      <c r="C731" s="378"/>
      <c r="D731" s="434"/>
      <c r="E731" s="379"/>
      <c r="F731" s="377"/>
      <c r="G731" s="377"/>
      <c r="H731" s="377"/>
      <c r="I731" s="377"/>
      <c r="J731" s="377"/>
      <c r="K731" s="377"/>
      <c r="L731" s="377"/>
      <c r="M731" s="1" t="e">
        <f>INDEX('Child Enrollment'!$C$2:$C$173,MATCH('BIR Data Entry'!B732,'Child Enrollment'!$B$2:$B$173,0))</f>
        <v>#N/A</v>
      </c>
      <c r="N731" s="1" t="e">
        <f>INDEX('Child Enrollment'!$D$2:$D$173,MATCH('BIR Data Entry'!B731,'Child Enrollment'!$B$2:$B$173,0))</f>
        <v>#N/A</v>
      </c>
      <c r="O731" s="1" t="e">
        <f>INDEX('Child Enrollment'!$E$2:$E$173,MATCH('BIR Data Entry'!B731,'Child Enrollment'!$B$2:$B$173,0))</f>
        <v>#N/A</v>
      </c>
      <c r="P731" s="1" t="e">
        <f>INDEX('Child Enrollment'!$F$2:$F$173,MATCH('BIR Data Entry'!B731,'Child Enrollment'!$B$2:$B$173,0))</f>
        <v>#N/A</v>
      </c>
      <c r="Q731" s="1" t="e">
        <f>INDEX('Child Enrollment'!$G$2:$G$173,MATCH('BIR Data Entry'!B731,'Child Enrollment'!$B$2:$B$173,0))</f>
        <v>#N/A</v>
      </c>
      <c r="R731" s="1" t="e">
        <f>INDEX('Child Enrollment'!$H$2:$H$173,MATCH('BIR Data Entry'!B731,'Child Enrollment'!$B$2:$B$173,0))</f>
        <v>#N/A</v>
      </c>
      <c r="S731" s="343" t="str">
        <f t="shared" si="33"/>
        <v/>
      </c>
      <c r="T731" s="169">
        <f>IF(J731='Do Not Use'!$L$15,1,0)</f>
        <v>0</v>
      </c>
      <c r="U731" s="169">
        <f>IF(K731='Do Not Use'!$M$14,1,0)</f>
        <v>0</v>
      </c>
      <c r="V731" s="169">
        <f t="shared" si="34"/>
        <v>0</v>
      </c>
      <c r="W731" s="169">
        <f>IF(K731='Do Not Use'!$M$10,1,0)</f>
        <v>0</v>
      </c>
      <c r="X731" s="169">
        <f>IF(K731='Do Not Use'!$M$11,1,0)</f>
        <v>0</v>
      </c>
      <c r="Y731" s="169">
        <f t="shared" si="35"/>
        <v>0</v>
      </c>
      <c r="Z731" s="169">
        <f>IF(K731='Do Not Use'!$M$5,1,0)</f>
        <v>0</v>
      </c>
    </row>
    <row r="732" spans="1:26" x14ac:dyDescent="0.25">
      <c r="A732" s="376"/>
      <c r="B732" s="377"/>
      <c r="C732" s="378"/>
      <c r="D732" s="434"/>
      <c r="E732" s="379"/>
      <c r="F732" s="377"/>
      <c r="G732" s="377"/>
      <c r="H732" s="377"/>
      <c r="I732" s="377"/>
      <c r="J732" s="377"/>
      <c r="K732" s="377"/>
      <c r="L732" s="377"/>
      <c r="M732" s="1" t="e">
        <f>INDEX('Child Enrollment'!$C$2:$C$173,MATCH('BIR Data Entry'!B733,'Child Enrollment'!$B$2:$B$173,0))</f>
        <v>#N/A</v>
      </c>
      <c r="N732" s="1" t="e">
        <f>INDEX('Child Enrollment'!$D$2:$D$173,MATCH('BIR Data Entry'!B732,'Child Enrollment'!$B$2:$B$173,0))</f>
        <v>#N/A</v>
      </c>
      <c r="O732" s="1" t="e">
        <f>INDEX('Child Enrollment'!$E$2:$E$173,MATCH('BIR Data Entry'!B732,'Child Enrollment'!$B$2:$B$173,0))</f>
        <v>#N/A</v>
      </c>
      <c r="P732" s="1" t="e">
        <f>INDEX('Child Enrollment'!$F$2:$F$173,MATCH('BIR Data Entry'!B732,'Child Enrollment'!$B$2:$B$173,0))</f>
        <v>#N/A</v>
      </c>
      <c r="Q732" s="1" t="e">
        <f>INDEX('Child Enrollment'!$G$2:$G$173,MATCH('BIR Data Entry'!B732,'Child Enrollment'!$B$2:$B$173,0))</f>
        <v>#N/A</v>
      </c>
      <c r="R732" s="1" t="e">
        <f>INDEX('Child Enrollment'!$H$2:$H$173,MATCH('BIR Data Entry'!B732,'Child Enrollment'!$B$2:$B$173,0))</f>
        <v>#N/A</v>
      </c>
      <c r="S732" s="343" t="str">
        <f t="shared" si="33"/>
        <v/>
      </c>
      <c r="T732" s="169">
        <f>IF(J732='Do Not Use'!$L$15,1,0)</f>
        <v>0</v>
      </c>
      <c r="U732" s="169">
        <f>IF(K732='Do Not Use'!$M$14,1,0)</f>
        <v>0</v>
      </c>
      <c r="V732" s="169">
        <f t="shared" si="34"/>
        <v>0</v>
      </c>
      <c r="W732" s="169">
        <f>IF(K732='Do Not Use'!$M$10,1,0)</f>
        <v>0</v>
      </c>
      <c r="X732" s="169">
        <f>IF(K732='Do Not Use'!$M$11,1,0)</f>
        <v>0</v>
      </c>
      <c r="Y732" s="169">
        <f t="shared" si="35"/>
        <v>0</v>
      </c>
      <c r="Z732" s="169">
        <f>IF(K732='Do Not Use'!$M$5,1,0)</f>
        <v>0</v>
      </c>
    </row>
    <row r="733" spans="1:26" x14ac:dyDescent="0.25">
      <c r="A733" s="376"/>
      <c r="B733" s="377"/>
      <c r="C733" s="378"/>
      <c r="D733" s="434"/>
      <c r="E733" s="379"/>
      <c r="F733" s="377"/>
      <c r="G733" s="377"/>
      <c r="H733" s="377"/>
      <c r="I733" s="377"/>
      <c r="J733" s="377"/>
      <c r="K733" s="377"/>
      <c r="L733" s="377"/>
      <c r="M733" s="1" t="e">
        <f>INDEX('Child Enrollment'!$C$2:$C$173,MATCH('BIR Data Entry'!B734,'Child Enrollment'!$B$2:$B$173,0))</f>
        <v>#N/A</v>
      </c>
      <c r="N733" s="1" t="e">
        <f>INDEX('Child Enrollment'!$D$2:$D$173,MATCH('BIR Data Entry'!B733,'Child Enrollment'!$B$2:$B$173,0))</f>
        <v>#N/A</v>
      </c>
      <c r="O733" s="1" t="e">
        <f>INDEX('Child Enrollment'!$E$2:$E$173,MATCH('BIR Data Entry'!B733,'Child Enrollment'!$B$2:$B$173,0))</f>
        <v>#N/A</v>
      </c>
      <c r="P733" s="1" t="e">
        <f>INDEX('Child Enrollment'!$F$2:$F$173,MATCH('BIR Data Entry'!B733,'Child Enrollment'!$B$2:$B$173,0))</f>
        <v>#N/A</v>
      </c>
      <c r="Q733" s="1" t="e">
        <f>INDEX('Child Enrollment'!$G$2:$G$173,MATCH('BIR Data Entry'!B733,'Child Enrollment'!$B$2:$B$173,0))</f>
        <v>#N/A</v>
      </c>
      <c r="R733" s="1" t="e">
        <f>INDEX('Child Enrollment'!$H$2:$H$173,MATCH('BIR Data Entry'!B733,'Child Enrollment'!$B$2:$B$173,0))</f>
        <v>#N/A</v>
      </c>
      <c r="S733" s="343" t="str">
        <f t="shared" si="33"/>
        <v/>
      </c>
      <c r="T733" s="169">
        <f>IF(J733='Do Not Use'!$L$15,1,0)</f>
        <v>0</v>
      </c>
      <c r="U733" s="169">
        <f>IF(K733='Do Not Use'!$M$14,1,0)</f>
        <v>0</v>
      </c>
      <c r="V733" s="169">
        <f t="shared" si="34"/>
        <v>0</v>
      </c>
      <c r="W733" s="169">
        <f>IF(K733='Do Not Use'!$M$10,1,0)</f>
        <v>0</v>
      </c>
      <c r="X733" s="169">
        <f>IF(K733='Do Not Use'!$M$11,1,0)</f>
        <v>0</v>
      </c>
      <c r="Y733" s="169">
        <f t="shared" si="35"/>
        <v>0</v>
      </c>
      <c r="Z733" s="169">
        <f>IF(K733='Do Not Use'!$M$5,1,0)</f>
        <v>0</v>
      </c>
    </row>
    <row r="734" spans="1:26" x14ac:dyDescent="0.25">
      <c r="A734" s="376"/>
      <c r="B734" s="377"/>
      <c r="C734" s="378"/>
      <c r="D734" s="434"/>
      <c r="E734" s="379"/>
      <c r="F734" s="377"/>
      <c r="G734" s="377"/>
      <c r="H734" s="377"/>
      <c r="I734" s="377"/>
      <c r="J734" s="377"/>
      <c r="K734" s="377"/>
      <c r="L734" s="377"/>
      <c r="M734" s="1" t="e">
        <f>INDEX('Child Enrollment'!$C$2:$C$173,MATCH('BIR Data Entry'!B735,'Child Enrollment'!$B$2:$B$173,0))</f>
        <v>#N/A</v>
      </c>
      <c r="N734" s="1" t="e">
        <f>INDEX('Child Enrollment'!$D$2:$D$173,MATCH('BIR Data Entry'!B734,'Child Enrollment'!$B$2:$B$173,0))</f>
        <v>#N/A</v>
      </c>
      <c r="O734" s="1" t="e">
        <f>INDEX('Child Enrollment'!$E$2:$E$173,MATCH('BIR Data Entry'!B734,'Child Enrollment'!$B$2:$B$173,0))</f>
        <v>#N/A</v>
      </c>
      <c r="P734" s="1" t="e">
        <f>INDEX('Child Enrollment'!$F$2:$F$173,MATCH('BIR Data Entry'!B734,'Child Enrollment'!$B$2:$B$173,0))</f>
        <v>#N/A</v>
      </c>
      <c r="Q734" s="1" t="e">
        <f>INDEX('Child Enrollment'!$G$2:$G$173,MATCH('BIR Data Entry'!B734,'Child Enrollment'!$B$2:$B$173,0))</f>
        <v>#N/A</v>
      </c>
      <c r="R734" s="1" t="e">
        <f>INDEX('Child Enrollment'!$H$2:$H$173,MATCH('BIR Data Entry'!B734,'Child Enrollment'!$B$2:$B$173,0))</f>
        <v>#N/A</v>
      </c>
      <c r="S734" s="343" t="str">
        <f t="shared" si="33"/>
        <v/>
      </c>
      <c r="T734" s="169">
        <f>IF(J734='Do Not Use'!$L$15,1,0)</f>
        <v>0</v>
      </c>
      <c r="U734" s="169">
        <f>IF(K734='Do Not Use'!$M$14,1,0)</f>
        <v>0</v>
      </c>
      <c r="V734" s="169">
        <f t="shared" si="34"/>
        <v>0</v>
      </c>
      <c r="W734" s="169">
        <f>IF(K734='Do Not Use'!$M$10,1,0)</f>
        <v>0</v>
      </c>
      <c r="X734" s="169">
        <f>IF(K734='Do Not Use'!$M$11,1,0)</f>
        <v>0</v>
      </c>
      <c r="Y734" s="169">
        <f t="shared" si="35"/>
        <v>0</v>
      </c>
      <c r="Z734" s="169">
        <f>IF(K734='Do Not Use'!$M$5,1,0)</f>
        <v>0</v>
      </c>
    </row>
    <row r="735" spans="1:26" x14ac:dyDescent="0.25">
      <c r="A735" s="376"/>
      <c r="B735" s="377"/>
      <c r="C735" s="378"/>
      <c r="D735" s="434"/>
      <c r="E735" s="379"/>
      <c r="F735" s="377"/>
      <c r="G735" s="377"/>
      <c r="H735" s="377"/>
      <c r="I735" s="377"/>
      <c r="J735" s="377"/>
      <c r="K735" s="377"/>
      <c r="L735" s="377"/>
      <c r="M735" s="1" t="e">
        <f>INDEX('Child Enrollment'!$C$2:$C$173,MATCH('BIR Data Entry'!B736,'Child Enrollment'!$B$2:$B$173,0))</f>
        <v>#N/A</v>
      </c>
      <c r="N735" s="1" t="e">
        <f>INDEX('Child Enrollment'!$D$2:$D$173,MATCH('BIR Data Entry'!B735,'Child Enrollment'!$B$2:$B$173,0))</f>
        <v>#N/A</v>
      </c>
      <c r="O735" s="1" t="e">
        <f>INDEX('Child Enrollment'!$E$2:$E$173,MATCH('BIR Data Entry'!B735,'Child Enrollment'!$B$2:$B$173,0))</f>
        <v>#N/A</v>
      </c>
      <c r="P735" s="1" t="e">
        <f>INDEX('Child Enrollment'!$F$2:$F$173,MATCH('BIR Data Entry'!B735,'Child Enrollment'!$B$2:$B$173,0))</f>
        <v>#N/A</v>
      </c>
      <c r="Q735" s="1" t="e">
        <f>INDEX('Child Enrollment'!$G$2:$G$173,MATCH('BIR Data Entry'!B735,'Child Enrollment'!$B$2:$B$173,0))</f>
        <v>#N/A</v>
      </c>
      <c r="R735" s="1" t="e">
        <f>INDEX('Child Enrollment'!$H$2:$H$173,MATCH('BIR Data Entry'!B735,'Child Enrollment'!$B$2:$B$173,0))</f>
        <v>#N/A</v>
      </c>
      <c r="S735" s="343" t="str">
        <f t="shared" si="33"/>
        <v/>
      </c>
      <c r="T735" s="169">
        <f>IF(J735='Do Not Use'!$L$15,1,0)</f>
        <v>0</v>
      </c>
      <c r="U735" s="169">
        <f>IF(K735='Do Not Use'!$M$14,1,0)</f>
        <v>0</v>
      </c>
      <c r="V735" s="169">
        <f t="shared" si="34"/>
        <v>0</v>
      </c>
      <c r="W735" s="169">
        <f>IF(K735='Do Not Use'!$M$10,1,0)</f>
        <v>0</v>
      </c>
      <c r="X735" s="169">
        <f>IF(K735='Do Not Use'!$M$11,1,0)</f>
        <v>0</v>
      </c>
      <c r="Y735" s="169">
        <f t="shared" si="35"/>
        <v>0</v>
      </c>
      <c r="Z735" s="169">
        <f>IF(K735='Do Not Use'!$M$5,1,0)</f>
        <v>0</v>
      </c>
    </row>
    <row r="736" spans="1:26" x14ac:dyDescent="0.25">
      <c r="A736" s="376"/>
      <c r="B736" s="377"/>
      <c r="C736" s="378"/>
      <c r="D736" s="434"/>
      <c r="E736" s="379"/>
      <c r="F736" s="377"/>
      <c r="G736" s="377"/>
      <c r="H736" s="377"/>
      <c r="I736" s="377"/>
      <c r="J736" s="377"/>
      <c r="K736" s="377"/>
      <c r="L736" s="377"/>
      <c r="M736" s="1" t="e">
        <f>INDEX('Child Enrollment'!$C$2:$C$173,MATCH('BIR Data Entry'!B737,'Child Enrollment'!$B$2:$B$173,0))</f>
        <v>#N/A</v>
      </c>
      <c r="N736" s="1" t="e">
        <f>INDEX('Child Enrollment'!$D$2:$D$173,MATCH('BIR Data Entry'!B736,'Child Enrollment'!$B$2:$B$173,0))</f>
        <v>#N/A</v>
      </c>
      <c r="O736" s="1" t="e">
        <f>INDEX('Child Enrollment'!$E$2:$E$173,MATCH('BIR Data Entry'!B736,'Child Enrollment'!$B$2:$B$173,0))</f>
        <v>#N/A</v>
      </c>
      <c r="P736" s="1" t="e">
        <f>INDEX('Child Enrollment'!$F$2:$F$173,MATCH('BIR Data Entry'!B736,'Child Enrollment'!$B$2:$B$173,0))</f>
        <v>#N/A</v>
      </c>
      <c r="Q736" s="1" t="e">
        <f>INDEX('Child Enrollment'!$G$2:$G$173,MATCH('BIR Data Entry'!B736,'Child Enrollment'!$B$2:$B$173,0))</f>
        <v>#N/A</v>
      </c>
      <c r="R736" s="1" t="e">
        <f>INDEX('Child Enrollment'!$H$2:$H$173,MATCH('BIR Data Entry'!B736,'Child Enrollment'!$B$2:$B$173,0))</f>
        <v>#N/A</v>
      </c>
      <c r="S736" s="343" t="str">
        <f t="shared" si="33"/>
        <v/>
      </c>
      <c r="T736" s="169">
        <f>IF(J736='Do Not Use'!$L$15,1,0)</f>
        <v>0</v>
      </c>
      <c r="U736" s="169">
        <f>IF(K736='Do Not Use'!$M$14,1,0)</f>
        <v>0</v>
      </c>
      <c r="V736" s="169">
        <f t="shared" si="34"/>
        <v>0</v>
      </c>
      <c r="W736" s="169">
        <f>IF(K736='Do Not Use'!$M$10,1,0)</f>
        <v>0</v>
      </c>
      <c r="X736" s="169">
        <f>IF(K736='Do Not Use'!$M$11,1,0)</f>
        <v>0</v>
      </c>
      <c r="Y736" s="169">
        <f t="shared" si="35"/>
        <v>0</v>
      </c>
      <c r="Z736" s="169">
        <f>IF(K736='Do Not Use'!$M$5,1,0)</f>
        <v>0</v>
      </c>
    </row>
    <row r="737" spans="1:26" x14ac:dyDescent="0.25">
      <c r="A737" s="376"/>
      <c r="B737" s="377"/>
      <c r="C737" s="378"/>
      <c r="D737" s="434"/>
      <c r="E737" s="379"/>
      <c r="F737" s="377"/>
      <c r="G737" s="377"/>
      <c r="H737" s="377"/>
      <c r="I737" s="377"/>
      <c r="J737" s="377"/>
      <c r="K737" s="377"/>
      <c r="L737" s="377"/>
      <c r="M737" s="1" t="e">
        <f>INDEX('Child Enrollment'!$C$2:$C$173,MATCH('BIR Data Entry'!B738,'Child Enrollment'!$B$2:$B$173,0))</f>
        <v>#N/A</v>
      </c>
      <c r="N737" s="1" t="e">
        <f>INDEX('Child Enrollment'!$D$2:$D$173,MATCH('BIR Data Entry'!B737,'Child Enrollment'!$B$2:$B$173,0))</f>
        <v>#N/A</v>
      </c>
      <c r="O737" s="1" t="e">
        <f>INDEX('Child Enrollment'!$E$2:$E$173,MATCH('BIR Data Entry'!B737,'Child Enrollment'!$B$2:$B$173,0))</f>
        <v>#N/A</v>
      </c>
      <c r="P737" s="1" t="e">
        <f>INDEX('Child Enrollment'!$F$2:$F$173,MATCH('BIR Data Entry'!B737,'Child Enrollment'!$B$2:$B$173,0))</f>
        <v>#N/A</v>
      </c>
      <c r="Q737" s="1" t="e">
        <f>INDEX('Child Enrollment'!$G$2:$G$173,MATCH('BIR Data Entry'!B737,'Child Enrollment'!$B$2:$B$173,0))</f>
        <v>#N/A</v>
      </c>
      <c r="R737" s="1" t="e">
        <f>INDEX('Child Enrollment'!$H$2:$H$173,MATCH('BIR Data Entry'!B737,'Child Enrollment'!$B$2:$B$173,0))</f>
        <v>#N/A</v>
      </c>
      <c r="S737" s="343" t="str">
        <f t="shared" si="33"/>
        <v/>
      </c>
      <c r="T737" s="169">
        <f>IF(J737='Do Not Use'!$L$15,1,0)</f>
        <v>0</v>
      </c>
      <c r="U737" s="169">
        <f>IF(K737='Do Not Use'!$M$14,1,0)</f>
        <v>0</v>
      </c>
      <c r="V737" s="169">
        <f t="shared" si="34"/>
        <v>0</v>
      </c>
      <c r="W737" s="169">
        <f>IF(K737='Do Not Use'!$M$10,1,0)</f>
        <v>0</v>
      </c>
      <c r="X737" s="169">
        <f>IF(K737='Do Not Use'!$M$11,1,0)</f>
        <v>0</v>
      </c>
      <c r="Y737" s="169">
        <f t="shared" si="35"/>
        <v>0</v>
      </c>
      <c r="Z737" s="169">
        <f>IF(K737='Do Not Use'!$M$5,1,0)</f>
        <v>0</v>
      </c>
    </row>
    <row r="738" spans="1:26" x14ac:dyDescent="0.25">
      <c r="A738" s="376"/>
      <c r="B738" s="377"/>
      <c r="C738" s="378"/>
      <c r="D738" s="434"/>
      <c r="E738" s="379"/>
      <c r="F738" s="377"/>
      <c r="G738" s="377"/>
      <c r="H738" s="377"/>
      <c r="I738" s="377"/>
      <c r="J738" s="377"/>
      <c r="K738" s="377"/>
      <c r="L738" s="377"/>
      <c r="M738" s="1" t="e">
        <f>INDEX('Child Enrollment'!$C$2:$C$173,MATCH('BIR Data Entry'!B739,'Child Enrollment'!$B$2:$B$173,0))</f>
        <v>#N/A</v>
      </c>
      <c r="N738" s="1" t="e">
        <f>INDEX('Child Enrollment'!$D$2:$D$173,MATCH('BIR Data Entry'!B738,'Child Enrollment'!$B$2:$B$173,0))</f>
        <v>#N/A</v>
      </c>
      <c r="O738" s="1" t="e">
        <f>INDEX('Child Enrollment'!$E$2:$E$173,MATCH('BIR Data Entry'!B738,'Child Enrollment'!$B$2:$B$173,0))</f>
        <v>#N/A</v>
      </c>
      <c r="P738" s="1" t="e">
        <f>INDEX('Child Enrollment'!$F$2:$F$173,MATCH('BIR Data Entry'!B738,'Child Enrollment'!$B$2:$B$173,0))</f>
        <v>#N/A</v>
      </c>
      <c r="Q738" s="1" t="e">
        <f>INDEX('Child Enrollment'!$G$2:$G$173,MATCH('BIR Data Entry'!B738,'Child Enrollment'!$B$2:$B$173,0))</f>
        <v>#N/A</v>
      </c>
      <c r="R738" s="1" t="e">
        <f>INDEX('Child Enrollment'!$H$2:$H$173,MATCH('BIR Data Entry'!B738,'Child Enrollment'!$B$2:$B$173,0))</f>
        <v>#N/A</v>
      </c>
      <c r="S738" s="343" t="str">
        <f t="shared" si="33"/>
        <v/>
      </c>
      <c r="T738" s="169">
        <f>IF(J738='Do Not Use'!$L$15,1,0)</f>
        <v>0</v>
      </c>
      <c r="U738" s="169">
        <f>IF(K738='Do Not Use'!$M$14,1,0)</f>
        <v>0</v>
      </c>
      <c r="V738" s="169">
        <f t="shared" si="34"/>
        <v>0</v>
      </c>
      <c r="W738" s="169">
        <f>IF(K738='Do Not Use'!$M$10,1,0)</f>
        <v>0</v>
      </c>
      <c r="X738" s="169">
        <f>IF(K738='Do Not Use'!$M$11,1,0)</f>
        <v>0</v>
      </c>
      <c r="Y738" s="169">
        <f t="shared" si="35"/>
        <v>0</v>
      </c>
      <c r="Z738" s="169">
        <f>IF(K738='Do Not Use'!$M$5,1,0)</f>
        <v>0</v>
      </c>
    </row>
    <row r="739" spans="1:26" x14ac:dyDescent="0.25">
      <c r="A739" s="376"/>
      <c r="B739" s="377"/>
      <c r="C739" s="378"/>
      <c r="D739" s="434"/>
      <c r="E739" s="379"/>
      <c r="F739" s="377"/>
      <c r="G739" s="377"/>
      <c r="H739" s="377"/>
      <c r="I739" s="377"/>
      <c r="J739" s="377"/>
      <c r="K739" s="377"/>
      <c r="L739" s="377"/>
      <c r="M739" s="1" t="e">
        <f>INDEX('Child Enrollment'!$C$2:$C$173,MATCH('BIR Data Entry'!B740,'Child Enrollment'!$B$2:$B$173,0))</f>
        <v>#N/A</v>
      </c>
      <c r="N739" s="1" t="e">
        <f>INDEX('Child Enrollment'!$D$2:$D$173,MATCH('BIR Data Entry'!B739,'Child Enrollment'!$B$2:$B$173,0))</f>
        <v>#N/A</v>
      </c>
      <c r="O739" s="1" t="e">
        <f>INDEX('Child Enrollment'!$E$2:$E$173,MATCH('BIR Data Entry'!B739,'Child Enrollment'!$B$2:$B$173,0))</f>
        <v>#N/A</v>
      </c>
      <c r="P739" s="1" t="e">
        <f>INDEX('Child Enrollment'!$F$2:$F$173,MATCH('BIR Data Entry'!B739,'Child Enrollment'!$B$2:$B$173,0))</f>
        <v>#N/A</v>
      </c>
      <c r="Q739" s="1" t="e">
        <f>INDEX('Child Enrollment'!$G$2:$G$173,MATCH('BIR Data Entry'!B739,'Child Enrollment'!$B$2:$B$173,0))</f>
        <v>#N/A</v>
      </c>
      <c r="R739" s="1" t="e">
        <f>INDEX('Child Enrollment'!$H$2:$H$173,MATCH('BIR Data Entry'!B739,'Child Enrollment'!$B$2:$B$173,0))</f>
        <v>#N/A</v>
      </c>
      <c r="S739" s="343" t="str">
        <f t="shared" si="33"/>
        <v/>
      </c>
      <c r="T739" s="169">
        <f>IF(J739='Do Not Use'!$L$15,1,0)</f>
        <v>0</v>
      </c>
      <c r="U739" s="169">
        <f>IF(K739='Do Not Use'!$M$14,1,0)</f>
        <v>0</v>
      </c>
      <c r="V739" s="169">
        <f t="shared" si="34"/>
        <v>0</v>
      </c>
      <c r="W739" s="169">
        <f>IF(K739='Do Not Use'!$M$10,1,0)</f>
        <v>0</v>
      </c>
      <c r="X739" s="169">
        <f>IF(K739='Do Not Use'!$M$11,1,0)</f>
        <v>0</v>
      </c>
      <c r="Y739" s="169">
        <f t="shared" si="35"/>
        <v>0</v>
      </c>
      <c r="Z739" s="169">
        <f>IF(K739='Do Not Use'!$M$5,1,0)</f>
        <v>0</v>
      </c>
    </row>
    <row r="740" spans="1:26" x14ac:dyDescent="0.25">
      <c r="A740" s="376"/>
      <c r="B740" s="377"/>
      <c r="C740" s="378"/>
      <c r="D740" s="434"/>
      <c r="E740" s="379"/>
      <c r="F740" s="377"/>
      <c r="G740" s="377"/>
      <c r="H740" s="377"/>
      <c r="I740" s="377"/>
      <c r="J740" s="377"/>
      <c r="K740" s="377"/>
      <c r="L740" s="377"/>
      <c r="M740" s="1" t="e">
        <f>INDEX('Child Enrollment'!$C$2:$C$173,MATCH('BIR Data Entry'!B741,'Child Enrollment'!$B$2:$B$173,0))</f>
        <v>#N/A</v>
      </c>
      <c r="N740" s="1" t="e">
        <f>INDEX('Child Enrollment'!$D$2:$D$173,MATCH('BIR Data Entry'!B740,'Child Enrollment'!$B$2:$B$173,0))</f>
        <v>#N/A</v>
      </c>
      <c r="O740" s="1" t="e">
        <f>INDEX('Child Enrollment'!$E$2:$E$173,MATCH('BIR Data Entry'!B740,'Child Enrollment'!$B$2:$B$173,0))</f>
        <v>#N/A</v>
      </c>
      <c r="P740" s="1" t="e">
        <f>INDEX('Child Enrollment'!$F$2:$F$173,MATCH('BIR Data Entry'!B740,'Child Enrollment'!$B$2:$B$173,0))</f>
        <v>#N/A</v>
      </c>
      <c r="Q740" s="1" t="e">
        <f>INDEX('Child Enrollment'!$G$2:$G$173,MATCH('BIR Data Entry'!B740,'Child Enrollment'!$B$2:$B$173,0))</f>
        <v>#N/A</v>
      </c>
      <c r="R740" s="1" t="e">
        <f>INDEX('Child Enrollment'!$H$2:$H$173,MATCH('BIR Data Entry'!B740,'Child Enrollment'!$B$2:$B$173,0))</f>
        <v>#N/A</v>
      </c>
      <c r="S740" s="343" t="str">
        <f t="shared" si="33"/>
        <v/>
      </c>
      <c r="T740" s="169">
        <f>IF(J740='Do Not Use'!$L$15,1,0)</f>
        <v>0</v>
      </c>
      <c r="U740" s="169">
        <f>IF(K740='Do Not Use'!$M$14,1,0)</f>
        <v>0</v>
      </c>
      <c r="V740" s="169">
        <f t="shared" si="34"/>
        <v>0</v>
      </c>
      <c r="W740" s="169">
        <f>IF(K740='Do Not Use'!$M$10,1,0)</f>
        <v>0</v>
      </c>
      <c r="X740" s="169">
        <f>IF(K740='Do Not Use'!$M$11,1,0)</f>
        <v>0</v>
      </c>
      <c r="Y740" s="169">
        <f t="shared" si="35"/>
        <v>0</v>
      </c>
      <c r="Z740" s="169">
        <f>IF(K740='Do Not Use'!$M$5,1,0)</f>
        <v>0</v>
      </c>
    </row>
    <row r="741" spans="1:26" x14ac:dyDescent="0.25">
      <c r="A741" s="376"/>
      <c r="B741" s="377"/>
      <c r="C741" s="378"/>
      <c r="D741" s="434"/>
      <c r="E741" s="379"/>
      <c r="F741" s="377"/>
      <c r="G741" s="377"/>
      <c r="H741" s="377"/>
      <c r="I741" s="377"/>
      <c r="J741" s="377"/>
      <c r="K741" s="377"/>
      <c r="L741" s="377"/>
      <c r="M741" s="1" t="e">
        <f>INDEX('Child Enrollment'!$C$2:$C$173,MATCH('BIR Data Entry'!B742,'Child Enrollment'!$B$2:$B$173,0))</f>
        <v>#N/A</v>
      </c>
      <c r="N741" s="1" t="e">
        <f>INDEX('Child Enrollment'!$D$2:$D$173,MATCH('BIR Data Entry'!B741,'Child Enrollment'!$B$2:$B$173,0))</f>
        <v>#N/A</v>
      </c>
      <c r="O741" s="1" t="e">
        <f>INDEX('Child Enrollment'!$E$2:$E$173,MATCH('BIR Data Entry'!B741,'Child Enrollment'!$B$2:$B$173,0))</f>
        <v>#N/A</v>
      </c>
      <c r="P741" s="1" t="e">
        <f>INDEX('Child Enrollment'!$F$2:$F$173,MATCH('BIR Data Entry'!B741,'Child Enrollment'!$B$2:$B$173,0))</f>
        <v>#N/A</v>
      </c>
      <c r="Q741" s="1" t="e">
        <f>INDEX('Child Enrollment'!$G$2:$G$173,MATCH('BIR Data Entry'!B741,'Child Enrollment'!$B$2:$B$173,0))</f>
        <v>#N/A</v>
      </c>
      <c r="R741" s="1" t="e">
        <f>INDEX('Child Enrollment'!$H$2:$H$173,MATCH('BIR Data Entry'!B741,'Child Enrollment'!$B$2:$B$173,0))</f>
        <v>#N/A</v>
      </c>
      <c r="S741" s="343" t="str">
        <f t="shared" si="33"/>
        <v/>
      </c>
      <c r="T741" s="169">
        <f>IF(J741='Do Not Use'!$L$15,1,0)</f>
        <v>0</v>
      </c>
      <c r="U741" s="169">
        <f>IF(K741='Do Not Use'!$M$14,1,0)</f>
        <v>0</v>
      </c>
      <c r="V741" s="169">
        <f t="shared" si="34"/>
        <v>0</v>
      </c>
      <c r="W741" s="169">
        <f>IF(K741='Do Not Use'!$M$10,1,0)</f>
        <v>0</v>
      </c>
      <c r="X741" s="169">
        <f>IF(K741='Do Not Use'!$M$11,1,0)</f>
        <v>0</v>
      </c>
      <c r="Y741" s="169">
        <f t="shared" si="35"/>
        <v>0</v>
      </c>
      <c r="Z741" s="169">
        <f>IF(K741='Do Not Use'!$M$5,1,0)</f>
        <v>0</v>
      </c>
    </row>
    <row r="742" spans="1:26" x14ac:dyDescent="0.25">
      <c r="A742" s="376"/>
      <c r="B742" s="377"/>
      <c r="C742" s="378"/>
      <c r="D742" s="434"/>
      <c r="E742" s="379"/>
      <c r="F742" s="377"/>
      <c r="G742" s="377"/>
      <c r="H742" s="377"/>
      <c r="I742" s="377"/>
      <c r="J742" s="377"/>
      <c r="K742" s="377"/>
      <c r="L742" s="377"/>
      <c r="M742" s="1" t="e">
        <f>INDEX('Child Enrollment'!$C$2:$C$173,MATCH('BIR Data Entry'!B743,'Child Enrollment'!$B$2:$B$173,0))</f>
        <v>#N/A</v>
      </c>
      <c r="N742" s="1" t="e">
        <f>INDEX('Child Enrollment'!$D$2:$D$173,MATCH('BIR Data Entry'!B742,'Child Enrollment'!$B$2:$B$173,0))</f>
        <v>#N/A</v>
      </c>
      <c r="O742" s="1" t="e">
        <f>INDEX('Child Enrollment'!$E$2:$E$173,MATCH('BIR Data Entry'!B742,'Child Enrollment'!$B$2:$B$173,0))</f>
        <v>#N/A</v>
      </c>
      <c r="P742" s="1" t="e">
        <f>INDEX('Child Enrollment'!$F$2:$F$173,MATCH('BIR Data Entry'!B742,'Child Enrollment'!$B$2:$B$173,0))</f>
        <v>#N/A</v>
      </c>
      <c r="Q742" s="1" t="e">
        <f>INDEX('Child Enrollment'!$G$2:$G$173,MATCH('BIR Data Entry'!B742,'Child Enrollment'!$B$2:$B$173,0))</f>
        <v>#N/A</v>
      </c>
      <c r="R742" s="1" t="e">
        <f>INDEX('Child Enrollment'!$H$2:$H$173,MATCH('BIR Data Entry'!B742,'Child Enrollment'!$B$2:$B$173,0))</f>
        <v>#N/A</v>
      </c>
      <c r="S742" s="343" t="str">
        <f t="shared" si="33"/>
        <v/>
      </c>
      <c r="T742" s="169">
        <f>IF(J742='Do Not Use'!$L$15,1,0)</f>
        <v>0</v>
      </c>
      <c r="U742" s="169">
        <f>IF(K742='Do Not Use'!$M$14,1,0)</f>
        <v>0</v>
      </c>
      <c r="V742" s="169">
        <f t="shared" si="34"/>
        <v>0</v>
      </c>
      <c r="W742" s="169">
        <f>IF(K742='Do Not Use'!$M$10,1,0)</f>
        <v>0</v>
      </c>
      <c r="X742" s="169">
        <f>IF(K742='Do Not Use'!$M$11,1,0)</f>
        <v>0</v>
      </c>
      <c r="Y742" s="169">
        <f t="shared" si="35"/>
        <v>0</v>
      </c>
      <c r="Z742" s="169">
        <f>IF(K742='Do Not Use'!$M$5,1,0)</f>
        <v>0</v>
      </c>
    </row>
    <row r="743" spans="1:26" x14ac:dyDescent="0.25">
      <c r="A743" s="376"/>
      <c r="B743" s="377"/>
      <c r="C743" s="378"/>
      <c r="D743" s="434"/>
      <c r="E743" s="379"/>
      <c r="F743" s="377"/>
      <c r="G743" s="377"/>
      <c r="H743" s="377"/>
      <c r="I743" s="377"/>
      <c r="J743" s="377"/>
      <c r="K743" s="377"/>
      <c r="L743" s="377"/>
      <c r="M743" s="1" t="e">
        <f>INDEX('Child Enrollment'!$C$2:$C$173,MATCH('BIR Data Entry'!B744,'Child Enrollment'!$B$2:$B$173,0))</f>
        <v>#N/A</v>
      </c>
      <c r="N743" s="1" t="e">
        <f>INDEX('Child Enrollment'!$D$2:$D$173,MATCH('BIR Data Entry'!B743,'Child Enrollment'!$B$2:$B$173,0))</f>
        <v>#N/A</v>
      </c>
      <c r="O743" s="1" t="e">
        <f>INDEX('Child Enrollment'!$E$2:$E$173,MATCH('BIR Data Entry'!B743,'Child Enrollment'!$B$2:$B$173,0))</f>
        <v>#N/A</v>
      </c>
      <c r="P743" s="1" t="e">
        <f>INDEX('Child Enrollment'!$F$2:$F$173,MATCH('BIR Data Entry'!B743,'Child Enrollment'!$B$2:$B$173,0))</f>
        <v>#N/A</v>
      </c>
      <c r="Q743" s="1" t="e">
        <f>INDEX('Child Enrollment'!$G$2:$G$173,MATCH('BIR Data Entry'!B743,'Child Enrollment'!$B$2:$B$173,0))</f>
        <v>#N/A</v>
      </c>
      <c r="R743" s="1" t="e">
        <f>INDEX('Child Enrollment'!$H$2:$H$173,MATCH('BIR Data Entry'!B743,'Child Enrollment'!$B$2:$B$173,0))</f>
        <v>#N/A</v>
      </c>
      <c r="S743" s="343" t="str">
        <f t="shared" si="33"/>
        <v/>
      </c>
      <c r="T743" s="169">
        <f>IF(J743='Do Not Use'!$L$15,1,0)</f>
        <v>0</v>
      </c>
      <c r="U743" s="169">
        <f>IF(K743='Do Not Use'!$M$14,1,0)</f>
        <v>0</v>
      </c>
      <c r="V743" s="169">
        <f t="shared" si="34"/>
        <v>0</v>
      </c>
      <c r="W743" s="169">
        <f>IF(K743='Do Not Use'!$M$10,1,0)</f>
        <v>0</v>
      </c>
      <c r="X743" s="169">
        <f>IF(K743='Do Not Use'!$M$11,1,0)</f>
        <v>0</v>
      </c>
      <c r="Y743" s="169">
        <f t="shared" si="35"/>
        <v>0</v>
      </c>
      <c r="Z743" s="169">
        <f>IF(K743='Do Not Use'!$M$5,1,0)</f>
        <v>0</v>
      </c>
    </row>
    <row r="744" spans="1:26" x14ac:dyDescent="0.25">
      <c r="A744" s="376"/>
      <c r="B744" s="377"/>
      <c r="C744" s="378"/>
      <c r="D744" s="434"/>
      <c r="E744" s="379"/>
      <c r="F744" s="377"/>
      <c r="G744" s="377"/>
      <c r="H744" s="377"/>
      <c r="I744" s="377"/>
      <c r="J744" s="377"/>
      <c r="K744" s="377"/>
      <c r="L744" s="377"/>
      <c r="M744" s="1" t="e">
        <f>INDEX('Child Enrollment'!$C$2:$C$173,MATCH('BIR Data Entry'!B745,'Child Enrollment'!$B$2:$B$173,0))</f>
        <v>#N/A</v>
      </c>
      <c r="N744" s="1" t="e">
        <f>INDEX('Child Enrollment'!$D$2:$D$173,MATCH('BIR Data Entry'!B744,'Child Enrollment'!$B$2:$B$173,0))</f>
        <v>#N/A</v>
      </c>
      <c r="O744" s="1" t="e">
        <f>INDEX('Child Enrollment'!$E$2:$E$173,MATCH('BIR Data Entry'!B744,'Child Enrollment'!$B$2:$B$173,0))</f>
        <v>#N/A</v>
      </c>
      <c r="P744" s="1" t="e">
        <f>INDEX('Child Enrollment'!$F$2:$F$173,MATCH('BIR Data Entry'!B744,'Child Enrollment'!$B$2:$B$173,0))</f>
        <v>#N/A</v>
      </c>
      <c r="Q744" s="1" t="e">
        <f>INDEX('Child Enrollment'!$G$2:$G$173,MATCH('BIR Data Entry'!B744,'Child Enrollment'!$B$2:$B$173,0))</f>
        <v>#N/A</v>
      </c>
      <c r="R744" s="1" t="e">
        <f>INDEX('Child Enrollment'!$H$2:$H$173,MATCH('BIR Data Entry'!B744,'Child Enrollment'!$B$2:$B$173,0))</f>
        <v>#N/A</v>
      </c>
      <c r="S744" s="343" t="str">
        <f t="shared" si="33"/>
        <v/>
      </c>
      <c r="T744" s="169">
        <f>IF(J744='Do Not Use'!$L$15,1,0)</f>
        <v>0</v>
      </c>
      <c r="U744" s="169">
        <f>IF(K744='Do Not Use'!$M$14,1,0)</f>
        <v>0</v>
      </c>
      <c r="V744" s="169">
        <f t="shared" si="34"/>
        <v>0</v>
      </c>
      <c r="W744" s="169">
        <f>IF(K744='Do Not Use'!$M$10,1,0)</f>
        <v>0</v>
      </c>
      <c r="X744" s="169">
        <f>IF(K744='Do Not Use'!$M$11,1,0)</f>
        <v>0</v>
      </c>
      <c r="Y744" s="169">
        <f t="shared" si="35"/>
        <v>0</v>
      </c>
      <c r="Z744" s="169">
        <f>IF(K744='Do Not Use'!$M$5,1,0)</f>
        <v>0</v>
      </c>
    </row>
    <row r="745" spans="1:26" x14ac:dyDescent="0.25">
      <c r="A745" s="376"/>
      <c r="B745" s="377"/>
      <c r="C745" s="378"/>
      <c r="D745" s="434"/>
      <c r="E745" s="379"/>
      <c r="F745" s="377"/>
      <c r="G745" s="377"/>
      <c r="H745" s="377"/>
      <c r="I745" s="377"/>
      <c r="J745" s="377"/>
      <c r="K745" s="377"/>
      <c r="L745" s="377"/>
      <c r="M745" s="1" t="e">
        <f>INDEX('Child Enrollment'!$C$2:$C$173,MATCH('BIR Data Entry'!B746,'Child Enrollment'!$B$2:$B$173,0))</f>
        <v>#N/A</v>
      </c>
      <c r="N745" s="1" t="e">
        <f>INDEX('Child Enrollment'!$D$2:$D$173,MATCH('BIR Data Entry'!B745,'Child Enrollment'!$B$2:$B$173,0))</f>
        <v>#N/A</v>
      </c>
      <c r="O745" s="1" t="e">
        <f>INDEX('Child Enrollment'!$E$2:$E$173,MATCH('BIR Data Entry'!B745,'Child Enrollment'!$B$2:$B$173,0))</f>
        <v>#N/A</v>
      </c>
      <c r="P745" s="1" t="e">
        <f>INDEX('Child Enrollment'!$F$2:$F$173,MATCH('BIR Data Entry'!B745,'Child Enrollment'!$B$2:$B$173,0))</f>
        <v>#N/A</v>
      </c>
      <c r="Q745" s="1" t="e">
        <f>INDEX('Child Enrollment'!$G$2:$G$173,MATCH('BIR Data Entry'!B745,'Child Enrollment'!$B$2:$B$173,0))</f>
        <v>#N/A</v>
      </c>
      <c r="R745" s="1" t="e">
        <f>INDEX('Child Enrollment'!$H$2:$H$173,MATCH('BIR Data Entry'!B745,'Child Enrollment'!$B$2:$B$173,0))</f>
        <v>#N/A</v>
      </c>
      <c r="S745" s="343" t="str">
        <f t="shared" si="33"/>
        <v/>
      </c>
      <c r="T745" s="169">
        <f>IF(J745='Do Not Use'!$L$15,1,0)</f>
        <v>0</v>
      </c>
      <c r="U745" s="169">
        <f>IF(K745='Do Not Use'!$M$14,1,0)</f>
        <v>0</v>
      </c>
      <c r="V745" s="169">
        <f t="shared" si="34"/>
        <v>0</v>
      </c>
      <c r="W745" s="169">
        <f>IF(K745='Do Not Use'!$M$10,1,0)</f>
        <v>0</v>
      </c>
      <c r="X745" s="169">
        <f>IF(K745='Do Not Use'!$M$11,1,0)</f>
        <v>0</v>
      </c>
      <c r="Y745" s="169">
        <f t="shared" si="35"/>
        <v>0</v>
      </c>
      <c r="Z745" s="169">
        <f>IF(K745='Do Not Use'!$M$5,1,0)</f>
        <v>0</v>
      </c>
    </row>
    <row r="746" spans="1:26" x14ac:dyDescent="0.25">
      <c r="A746" s="376"/>
      <c r="B746" s="377"/>
      <c r="C746" s="378"/>
      <c r="D746" s="434"/>
      <c r="E746" s="379"/>
      <c r="F746" s="377"/>
      <c r="G746" s="377"/>
      <c r="H746" s="377"/>
      <c r="I746" s="377"/>
      <c r="J746" s="377"/>
      <c r="K746" s="377"/>
      <c r="L746" s="377"/>
      <c r="M746" s="1" t="e">
        <f>INDEX('Child Enrollment'!$C$2:$C$173,MATCH('BIR Data Entry'!B747,'Child Enrollment'!$B$2:$B$173,0))</f>
        <v>#N/A</v>
      </c>
      <c r="N746" s="1" t="e">
        <f>INDEX('Child Enrollment'!$D$2:$D$173,MATCH('BIR Data Entry'!B746,'Child Enrollment'!$B$2:$B$173,0))</f>
        <v>#N/A</v>
      </c>
      <c r="O746" s="1" t="e">
        <f>INDEX('Child Enrollment'!$E$2:$E$173,MATCH('BIR Data Entry'!B746,'Child Enrollment'!$B$2:$B$173,0))</f>
        <v>#N/A</v>
      </c>
      <c r="P746" s="1" t="e">
        <f>INDEX('Child Enrollment'!$F$2:$F$173,MATCH('BIR Data Entry'!B746,'Child Enrollment'!$B$2:$B$173,0))</f>
        <v>#N/A</v>
      </c>
      <c r="Q746" s="1" t="e">
        <f>INDEX('Child Enrollment'!$G$2:$G$173,MATCH('BIR Data Entry'!B746,'Child Enrollment'!$B$2:$B$173,0))</f>
        <v>#N/A</v>
      </c>
      <c r="R746" s="1" t="e">
        <f>INDEX('Child Enrollment'!$H$2:$H$173,MATCH('BIR Data Entry'!B746,'Child Enrollment'!$B$2:$B$173,0))</f>
        <v>#N/A</v>
      </c>
      <c r="S746" s="343" t="str">
        <f t="shared" si="33"/>
        <v/>
      </c>
      <c r="T746" s="169">
        <f>IF(J746='Do Not Use'!$L$15,1,0)</f>
        <v>0</v>
      </c>
      <c r="U746" s="169">
        <f>IF(K746='Do Not Use'!$M$14,1,0)</f>
        <v>0</v>
      </c>
      <c r="V746" s="169">
        <f t="shared" si="34"/>
        <v>0</v>
      </c>
      <c r="W746" s="169">
        <f>IF(K746='Do Not Use'!$M$10,1,0)</f>
        <v>0</v>
      </c>
      <c r="X746" s="169">
        <f>IF(K746='Do Not Use'!$M$11,1,0)</f>
        <v>0</v>
      </c>
      <c r="Y746" s="169">
        <f t="shared" si="35"/>
        <v>0</v>
      </c>
      <c r="Z746" s="169">
        <f>IF(K746='Do Not Use'!$M$5,1,0)</f>
        <v>0</v>
      </c>
    </row>
    <row r="747" spans="1:26" x14ac:dyDescent="0.25">
      <c r="A747" s="376"/>
      <c r="B747" s="377"/>
      <c r="C747" s="378"/>
      <c r="D747" s="434"/>
      <c r="E747" s="379"/>
      <c r="F747" s="377"/>
      <c r="G747" s="377"/>
      <c r="H747" s="377"/>
      <c r="I747" s="377"/>
      <c r="J747" s="377"/>
      <c r="K747" s="377"/>
      <c r="L747" s="377"/>
      <c r="M747" s="1" t="e">
        <f>INDEX('Child Enrollment'!$C$2:$C$173,MATCH('BIR Data Entry'!B748,'Child Enrollment'!$B$2:$B$173,0))</f>
        <v>#N/A</v>
      </c>
      <c r="N747" s="1" t="e">
        <f>INDEX('Child Enrollment'!$D$2:$D$173,MATCH('BIR Data Entry'!B747,'Child Enrollment'!$B$2:$B$173,0))</f>
        <v>#N/A</v>
      </c>
      <c r="O747" s="1" t="e">
        <f>INDEX('Child Enrollment'!$E$2:$E$173,MATCH('BIR Data Entry'!B747,'Child Enrollment'!$B$2:$B$173,0))</f>
        <v>#N/A</v>
      </c>
      <c r="P747" s="1" t="e">
        <f>INDEX('Child Enrollment'!$F$2:$F$173,MATCH('BIR Data Entry'!B747,'Child Enrollment'!$B$2:$B$173,0))</f>
        <v>#N/A</v>
      </c>
      <c r="Q747" s="1" t="e">
        <f>INDEX('Child Enrollment'!$G$2:$G$173,MATCH('BIR Data Entry'!B747,'Child Enrollment'!$B$2:$B$173,0))</f>
        <v>#N/A</v>
      </c>
      <c r="R747" s="1" t="e">
        <f>INDEX('Child Enrollment'!$H$2:$H$173,MATCH('BIR Data Entry'!B747,'Child Enrollment'!$B$2:$B$173,0))</f>
        <v>#N/A</v>
      </c>
      <c r="S747" s="343" t="str">
        <f t="shared" si="33"/>
        <v/>
      </c>
      <c r="T747" s="169">
        <f>IF(J747='Do Not Use'!$L$15,1,0)</f>
        <v>0</v>
      </c>
      <c r="U747" s="169">
        <f>IF(K747='Do Not Use'!$M$14,1,0)</f>
        <v>0</v>
      </c>
      <c r="V747" s="169">
        <f t="shared" si="34"/>
        <v>0</v>
      </c>
      <c r="W747" s="169">
        <f>IF(K747='Do Not Use'!$M$10,1,0)</f>
        <v>0</v>
      </c>
      <c r="X747" s="169">
        <f>IF(K747='Do Not Use'!$M$11,1,0)</f>
        <v>0</v>
      </c>
      <c r="Y747" s="169">
        <f t="shared" si="35"/>
        <v>0</v>
      </c>
      <c r="Z747" s="169">
        <f>IF(K747='Do Not Use'!$M$5,1,0)</f>
        <v>0</v>
      </c>
    </row>
    <row r="748" spans="1:26" x14ac:dyDescent="0.25">
      <c r="A748" s="376"/>
      <c r="B748" s="377"/>
      <c r="C748" s="378"/>
      <c r="D748" s="434"/>
      <c r="E748" s="379"/>
      <c r="F748" s="377"/>
      <c r="G748" s="377"/>
      <c r="H748" s="377"/>
      <c r="I748" s="377"/>
      <c r="J748" s="377"/>
      <c r="K748" s="377"/>
      <c r="L748" s="377"/>
      <c r="M748" s="1" t="e">
        <f>INDEX('Child Enrollment'!$C$2:$C$173,MATCH('BIR Data Entry'!B749,'Child Enrollment'!$B$2:$B$173,0))</f>
        <v>#N/A</v>
      </c>
      <c r="N748" s="1" t="e">
        <f>INDEX('Child Enrollment'!$D$2:$D$173,MATCH('BIR Data Entry'!B748,'Child Enrollment'!$B$2:$B$173,0))</f>
        <v>#N/A</v>
      </c>
      <c r="O748" s="1" t="e">
        <f>INDEX('Child Enrollment'!$E$2:$E$173,MATCH('BIR Data Entry'!B748,'Child Enrollment'!$B$2:$B$173,0))</f>
        <v>#N/A</v>
      </c>
      <c r="P748" s="1" t="e">
        <f>INDEX('Child Enrollment'!$F$2:$F$173,MATCH('BIR Data Entry'!B748,'Child Enrollment'!$B$2:$B$173,0))</f>
        <v>#N/A</v>
      </c>
      <c r="Q748" s="1" t="e">
        <f>INDEX('Child Enrollment'!$G$2:$G$173,MATCH('BIR Data Entry'!B748,'Child Enrollment'!$B$2:$B$173,0))</f>
        <v>#N/A</v>
      </c>
      <c r="R748" s="1" t="e">
        <f>INDEX('Child Enrollment'!$H$2:$H$173,MATCH('BIR Data Entry'!B748,'Child Enrollment'!$B$2:$B$173,0))</f>
        <v>#N/A</v>
      </c>
      <c r="S748" s="343" t="str">
        <f t="shared" si="33"/>
        <v/>
      </c>
      <c r="T748" s="169">
        <f>IF(J748='Do Not Use'!$L$15,1,0)</f>
        <v>0</v>
      </c>
      <c r="U748" s="169">
        <f>IF(K748='Do Not Use'!$M$14,1,0)</f>
        <v>0</v>
      </c>
      <c r="V748" s="169">
        <f t="shared" si="34"/>
        <v>0</v>
      </c>
      <c r="W748" s="169">
        <f>IF(K748='Do Not Use'!$M$10,1,0)</f>
        <v>0</v>
      </c>
      <c r="X748" s="169">
        <f>IF(K748='Do Not Use'!$M$11,1,0)</f>
        <v>0</v>
      </c>
      <c r="Y748" s="169">
        <f t="shared" si="35"/>
        <v>0</v>
      </c>
      <c r="Z748" s="169">
        <f>IF(K748='Do Not Use'!$M$5,1,0)</f>
        <v>0</v>
      </c>
    </row>
    <row r="749" spans="1:26" x14ac:dyDescent="0.25">
      <c r="A749" s="376"/>
      <c r="B749" s="377"/>
      <c r="C749" s="378"/>
      <c r="D749" s="434"/>
      <c r="E749" s="379"/>
      <c r="F749" s="377"/>
      <c r="G749" s="377"/>
      <c r="H749" s="377"/>
      <c r="I749" s="377"/>
      <c r="J749" s="377"/>
      <c r="K749" s="377"/>
      <c r="L749" s="377"/>
      <c r="M749" s="1" t="e">
        <f>INDEX('Child Enrollment'!$C$2:$C$173,MATCH('BIR Data Entry'!B750,'Child Enrollment'!$B$2:$B$173,0))</f>
        <v>#N/A</v>
      </c>
      <c r="N749" s="1" t="e">
        <f>INDEX('Child Enrollment'!$D$2:$D$173,MATCH('BIR Data Entry'!B749,'Child Enrollment'!$B$2:$B$173,0))</f>
        <v>#N/A</v>
      </c>
      <c r="O749" s="1" t="e">
        <f>INDEX('Child Enrollment'!$E$2:$E$173,MATCH('BIR Data Entry'!B749,'Child Enrollment'!$B$2:$B$173,0))</f>
        <v>#N/A</v>
      </c>
      <c r="P749" s="1" t="e">
        <f>INDEX('Child Enrollment'!$F$2:$F$173,MATCH('BIR Data Entry'!B749,'Child Enrollment'!$B$2:$B$173,0))</f>
        <v>#N/A</v>
      </c>
      <c r="Q749" s="1" t="e">
        <f>INDEX('Child Enrollment'!$G$2:$G$173,MATCH('BIR Data Entry'!B749,'Child Enrollment'!$B$2:$B$173,0))</f>
        <v>#N/A</v>
      </c>
      <c r="R749" s="1" t="e">
        <f>INDEX('Child Enrollment'!$H$2:$H$173,MATCH('BIR Data Entry'!B749,'Child Enrollment'!$B$2:$B$173,0))</f>
        <v>#N/A</v>
      </c>
      <c r="S749" s="343" t="str">
        <f t="shared" si="33"/>
        <v/>
      </c>
      <c r="T749" s="169">
        <f>IF(J749='Do Not Use'!$L$15,1,0)</f>
        <v>0</v>
      </c>
      <c r="U749" s="169">
        <f>IF(K749='Do Not Use'!$M$14,1,0)</f>
        <v>0</v>
      </c>
      <c r="V749" s="169">
        <f t="shared" si="34"/>
        <v>0</v>
      </c>
      <c r="W749" s="169">
        <f>IF(K749='Do Not Use'!$M$10,1,0)</f>
        <v>0</v>
      </c>
      <c r="X749" s="169">
        <f>IF(K749='Do Not Use'!$M$11,1,0)</f>
        <v>0</v>
      </c>
      <c r="Y749" s="169">
        <f t="shared" si="35"/>
        <v>0</v>
      </c>
      <c r="Z749" s="169">
        <f>IF(K749='Do Not Use'!$M$5,1,0)</f>
        <v>0</v>
      </c>
    </row>
    <row r="750" spans="1:26" x14ac:dyDescent="0.25">
      <c r="A750" s="376"/>
      <c r="B750" s="377"/>
      <c r="C750" s="378"/>
      <c r="D750" s="434"/>
      <c r="E750" s="379"/>
      <c r="F750" s="377"/>
      <c r="G750" s="377"/>
      <c r="H750" s="377"/>
      <c r="I750" s="377"/>
      <c r="J750" s="377"/>
      <c r="K750" s="377"/>
      <c r="L750" s="377"/>
      <c r="M750" s="1" t="e">
        <f>INDEX('Child Enrollment'!$C$2:$C$173,MATCH('BIR Data Entry'!B751,'Child Enrollment'!$B$2:$B$173,0))</f>
        <v>#N/A</v>
      </c>
      <c r="N750" s="1" t="e">
        <f>INDEX('Child Enrollment'!$D$2:$D$173,MATCH('BIR Data Entry'!B750,'Child Enrollment'!$B$2:$B$173,0))</f>
        <v>#N/A</v>
      </c>
      <c r="O750" s="1" t="e">
        <f>INDEX('Child Enrollment'!$E$2:$E$173,MATCH('BIR Data Entry'!B750,'Child Enrollment'!$B$2:$B$173,0))</f>
        <v>#N/A</v>
      </c>
      <c r="P750" s="1" t="e">
        <f>INDEX('Child Enrollment'!$F$2:$F$173,MATCH('BIR Data Entry'!B750,'Child Enrollment'!$B$2:$B$173,0))</f>
        <v>#N/A</v>
      </c>
      <c r="Q750" s="1" t="e">
        <f>INDEX('Child Enrollment'!$G$2:$G$173,MATCH('BIR Data Entry'!B750,'Child Enrollment'!$B$2:$B$173,0))</f>
        <v>#N/A</v>
      </c>
      <c r="R750" s="1" t="e">
        <f>INDEX('Child Enrollment'!$H$2:$H$173,MATCH('BIR Data Entry'!B750,'Child Enrollment'!$B$2:$B$173,0))</f>
        <v>#N/A</v>
      </c>
      <c r="S750" s="343" t="str">
        <f t="shared" si="33"/>
        <v/>
      </c>
      <c r="T750" s="169">
        <f>IF(J750='Do Not Use'!$L$15,1,0)</f>
        <v>0</v>
      </c>
      <c r="U750" s="169">
        <f>IF(K750='Do Not Use'!$M$14,1,0)</f>
        <v>0</v>
      </c>
      <c r="V750" s="169">
        <f t="shared" si="34"/>
        <v>0</v>
      </c>
      <c r="W750" s="169">
        <f>IF(K750='Do Not Use'!$M$10,1,0)</f>
        <v>0</v>
      </c>
      <c r="X750" s="169">
        <f>IF(K750='Do Not Use'!$M$11,1,0)</f>
        <v>0</v>
      </c>
      <c r="Y750" s="169">
        <f t="shared" si="35"/>
        <v>0</v>
      </c>
      <c r="Z750" s="169">
        <f>IF(K750='Do Not Use'!$M$5,1,0)</f>
        <v>0</v>
      </c>
    </row>
    <row r="751" spans="1:26" x14ac:dyDescent="0.25">
      <c r="A751" s="376"/>
      <c r="B751" s="377"/>
      <c r="C751" s="378"/>
      <c r="D751" s="434"/>
      <c r="E751" s="379"/>
      <c r="F751" s="377"/>
      <c r="G751" s="377"/>
      <c r="H751" s="377"/>
      <c r="I751" s="377"/>
      <c r="J751" s="377"/>
      <c r="K751" s="377"/>
      <c r="L751" s="377"/>
      <c r="M751" s="1" t="e">
        <f>INDEX('Child Enrollment'!$C$2:$C$173,MATCH('BIR Data Entry'!B752,'Child Enrollment'!$B$2:$B$173,0))</f>
        <v>#N/A</v>
      </c>
      <c r="N751" s="1" t="e">
        <f>INDEX('Child Enrollment'!$D$2:$D$173,MATCH('BIR Data Entry'!B751,'Child Enrollment'!$B$2:$B$173,0))</f>
        <v>#N/A</v>
      </c>
      <c r="O751" s="1" t="e">
        <f>INDEX('Child Enrollment'!$E$2:$E$173,MATCH('BIR Data Entry'!B751,'Child Enrollment'!$B$2:$B$173,0))</f>
        <v>#N/A</v>
      </c>
      <c r="P751" s="1" t="e">
        <f>INDEX('Child Enrollment'!$F$2:$F$173,MATCH('BIR Data Entry'!B751,'Child Enrollment'!$B$2:$B$173,0))</f>
        <v>#N/A</v>
      </c>
      <c r="Q751" s="1" t="e">
        <f>INDEX('Child Enrollment'!$G$2:$G$173,MATCH('BIR Data Entry'!B751,'Child Enrollment'!$B$2:$B$173,0))</f>
        <v>#N/A</v>
      </c>
      <c r="R751" s="1" t="e">
        <f>INDEX('Child Enrollment'!$H$2:$H$173,MATCH('BIR Data Entry'!B751,'Child Enrollment'!$B$2:$B$173,0))</f>
        <v>#N/A</v>
      </c>
      <c r="S751" s="343" t="str">
        <f t="shared" si="33"/>
        <v/>
      </c>
      <c r="T751" s="169">
        <f>IF(J751='Do Not Use'!$L$15,1,0)</f>
        <v>0</v>
      </c>
      <c r="U751" s="169">
        <f>IF(K751='Do Not Use'!$M$14,1,0)</f>
        <v>0</v>
      </c>
      <c r="V751" s="169">
        <f t="shared" si="34"/>
        <v>0</v>
      </c>
      <c r="W751" s="169">
        <f>IF(K751='Do Not Use'!$M$10,1,0)</f>
        <v>0</v>
      </c>
      <c r="X751" s="169">
        <f>IF(K751='Do Not Use'!$M$11,1,0)</f>
        <v>0</v>
      </c>
      <c r="Y751" s="169">
        <f t="shared" si="35"/>
        <v>0</v>
      </c>
      <c r="Z751" s="169">
        <f>IF(K751='Do Not Use'!$M$5,1,0)</f>
        <v>0</v>
      </c>
    </row>
    <row r="752" spans="1:26" x14ac:dyDescent="0.25">
      <c r="A752" s="376"/>
      <c r="B752" s="377"/>
      <c r="C752" s="378"/>
      <c r="D752" s="434"/>
      <c r="E752" s="379"/>
      <c r="F752" s="377"/>
      <c r="G752" s="377"/>
      <c r="H752" s="377"/>
      <c r="I752" s="377"/>
      <c r="J752" s="377"/>
      <c r="K752" s="377"/>
      <c r="L752" s="377"/>
      <c r="M752" s="1" t="e">
        <f>INDEX('Child Enrollment'!$C$2:$C$173,MATCH('BIR Data Entry'!B753,'Child Enrollment'!$B$2:$B$173,0))</f>
        <v>#N/A</v>
      </c>
      <c r="N752" s="1" t="e">
        <f>INDEX('Child Enrollment'!$D$2:$D$173,MATCH('BIR Data Entry'!B752,'Child Enrollment'!$B$2:$B$173,0))</f>
        <v>#N/A</v>
      </c>
      <c r="O752" s="1" t="e">
        <f>INDEX('Child Enrollment'!$E$2:$E$173,MATCH('BIR Data Entry'!B752,'Child Enrollment'!$B$2:$B$173,0))</f>
        <v>#N/A</v>
      </c>
      <c r="P752" s="1" t="e">
        <f>INDEX('Child Enrollment'!$F$2:$F$173,MATCH('BIR Data Entry'!B752,'Child Enrollment'!$B$2:$B$173,0))</f>
        <v>#N/A</v>
      </c>
      <c r="Q752" s="1" t="e">
        <f>INDEX('Child Enrollment'!$G$2:$G$173,MATCH('BIR Data Entry'!B752,'Child Enrollment'!$B$2:$B$173,0))</f>
        <v>#N/A</v>
      </c>
      <c r="R752" s="1" t="e">
        <f>INDEX('Child Enrollment'!$H$2:$H$173,MATCH('BIR Data Entry'!B752,'Child Enrollment'!$B$2:$B$173,0))</f>
        <v>#N/A</v>
      </c>
      <c r="S752" s="343" t="str">
        <f t="shared" si="33"/>
        <v/>
      </c>
      <c r="T752" s="169">
        <f>IF(J752='Do Not Use'!$L$15,1,0)</f>
        <v>0</v>
      </c>
      <c r="U752" s="169">
        <f>IF(K752='Do Not Use'!$M$14,1,0)</f>
        <v>0</v>
      </c>
      <c r="V752" s="169">
        <f t="shared" si="34"/>
        <v>0</v>
      </c>
      <c r="W752" s="169">
        <f>IF(K752='Do Not Use'!$M$10,1,0)</f>
        <v>0</v>
      </c>
      <c r="X752" s="169">
        <f>IF(K752='Do Not Use'!$M$11,1,0)</f>
        <v>0</v>
      </c>
      <c r="Y752" s="169">
        <f t="shared" si="35"/>
        <v>0</v>
      </c>
      <c r="Z752" s="169">
        <f>IF(K752='Do Not Use'!$M$5,1,0)</f>
        <v>0</v>
      </c>
    </row>
    <row r="753" spans="1:26" x14ac:dyDescent="0.25">
      <c r="A753" s="376"/>
      <c r="B753" s="377"/>
      <c r="C753" s="378"/>
      <c r="D753" s="434"/>
      <c r="E753" s="379"/>
      <c r="F753" s="377"/>
      <c r="G753" s="377"/>
      <c r="H753" s="377"/>
      <c r="I753" s="377"/>
      <c r="J753" s="377"/>
      <c r="K753" s="377"/>
      <c r="L753" s="377"/>
      <c r="M753" s="1" t="e">
        <f>INDEX('Child Enrollment'!$C$2:$C$173,MATCH('BIR Data Entry'!B754,'Child Enrollment'!$B$2:$B$173,0))</f>
        <v>#N/A</v>
      </c>
      <c r="N753" s="1" t="e">
        <f>INDEX('Child Enrollment'!$D$2:$D$173,MATCH('BIR Data Entry'!B753,'Child Enrollment'!$B$2:$B$173,0))</f>
        <v>#N/A</v>
      </c>
      <c r="O753" s="1" t="e">
        <f>INDEX('Child Enrollment'!$E$2:$E$173,MATCH('BIR Data Entry'!B753,'Child Enrollment'!$B$2:$B$173,0))</f>
        <v>#N/A</v>
      </c>
      <c r="P753" s="1" t="e">
        <f>INDEX('Child Enrollment'!$F$2:$F$173,MATCH('BIR Data Entry'!B753,'Child Enrollment'!$B$2:$B$173,0))</f>
        <v>#N/A</v>
      </c>
      <c r="Q753" s="1" t="e">
        <f>INDEX('Child Enrollment'!$G$2:$G$173,MATCH('BIR Data Entry'!B753,'Child Enrollment'!$B$2:$B$173,0))</f>
        <v>#N/A</v>
      </c>
      <c r="R753" s="1" t="e">
        <f>INDEX('Child Enrollment'!$H$2:$H$173,MATCH('BIR Data Entry'!B753,'Child Enrollment'!$B$2:$B$173,0))</f>
        <v>#N/A</v>
      </c>
      <c r="S753" s="343" t="str">
        <f t="shared" si="33"/>
        <v/>
      </c>
      <c r="T753" s="169">
        <f>IF(J753='Do Not Use'!$L$15,1,0)</f>
        <v>0</v>
      </c>
      <c r="U753" s="169">
        <f>IF(K753='Do Not Use'!$M$14,1,0)</f>
        <v>0</v>
      </c>
      <c r="V753" s="169">
        <f t="shared" si="34"/>
        <v>0</v>
      </c>
      <c r="W753" s="169">
        <f>IF(K753='Do Not Use'!$M$10,1,0)</f>
        <v>0</v>
      </c>
      <c r="X753" s="169">
        <f>IF(K753='Do Not Use'!$M$11,1,0)</f>
        <v>0</v>
      </c>
      <c r="Y753" s="169">
        <f t="shared" si="35"/>
        <v>0</v>
      </c>
      <c r="Z753" s="169">
        <f>IF(K753='Do Not Use'!$M$5,1,0)</f>
        <v>0</v>
      </c>
    </row>
    <row r="754" spans="1:26" x14ac:dyDescent="0.25">
      <c r="A754" s="376"/>
      <c r="B754" s="377"/>
      <c r="C754" s="378"/>
      <c r="D754" s="434"/>
      <c r="E754" s="379"/>
      <c r="F754" s="377"/>
      <c r="G754" s="377"/>
      <c r="H754" s="377"/>
      <c r="I754" s="377"/>
      <c r="J754" s="377"/>
      <c r="K754" s="377"/>
      <c r="L754" s="377"/>
      <c r="M754" s="1" t="e">
        <f>INDEX('Child Enrollment'!$C$2:$C$173,MATCH('BIR Data Entry'!B755,'Child Enrollment'!$B$2:$B$173,0))</f>
        <v>#N/A</v>
      </c>
      <c r="N754" s="1" t="e">
        <f>INDEX('Child Enrollment'!$D$2:$D$173,MATCH('BIR Data Entry'!B754,'Child Enrollment'!$B$2:$B$173,0))</f>
        <v>#N/A</v>
      </c>
      <c r="O754" s="1" t="e">
        <f>INDEX('Child Enrollment'!$E$2:$E$173,MATCH('BIR Data Entry'!B754,'Child Enrollment'!$B$2:$B$173,0))</f>
        <v>#N/A</v>
      </c>
      <c r="P754" s="1" t="e">
        <f>INDEX('Child Enrollment'!$F$2:$F$173,MATCH('BIR Data Entry'!B754,'Child Enrollment'!$B$2:$B$173,0))</f>
        <v>#N/A</v>
      </c>
      <c r="Q754" s="1" t="e">
        <f>INDEX('Child Enrollment'!$G$2:$G$173,MATCH('BIR Data Entry'!B754,'Child Enrollment'!$B$2:$B$173,0))</f>
        <v>#N/A</v>
      </c>
      <c r="R754" s="1" t="e">
        <f>INDEX('Child Enrollment'!$H$2:$H$173,MATCH('BIR Data Entry'!B754,'Child Enrollment'!$B$2:$B$173,0))</f>
        <v>#N/A</v>
      </c>
      <c r="S754" s="343" t="str">
        <f t="shared" si="33"/>
        <v/>
      </c>
      <c r="T754" s="169">
        <f>IF(J754='Do Not Use'!$L$15,1,0)</f>
        <v>0</v>
      </c>
      <c r="U754" s="169">
        <f>IF(K754='Do Not Use'!$M$14,1,0)</f>
        <v>0</v>
      </c>
      <c r="V754" s="169">
        <f t="shared" si="34"/>
        <v>0</v>
      </c>
      <c r="W754" s="169">
        <f>IF(K754='Do Not Use'!$M$10,1,0)</f>
        <v>0</v>
      </c>
      <c r="X754" s="169">
        <f>IF(K754='Do Not Use'!$M$11,1,0)</f>
        <v>0</v>
      </c>
      <c r="Y754" s="169">
        <f t="shared" si="35"/>
        <v>0</v>
      </c>
      <c r="Z754" s="169">
        <f>IF(K754='Do Not Use'!$M$5,1,0)</f>
        <v>0</v>
      </c>
    </row>
    <row r="755" spans="1:26" x14ac:dyDescent="0.25">
      <c r="A755" s="376"/>
      <c r="B755" s="377"/>
      <c r="C755" s="378"/>
      <c r="D755" s="434"/>
      <c r="E755" s="379"/>
      <c r="F755" s="377"/>
      <c r="G755" s="377"/>
      <c r="H755" s="377"/>
      <c r="I755" s="377"/>
      <c r="J755" s="377"/>
      <c r="K755" s="377"/>
      <c r="L755" s="377"/>
      <c r="M755" s="1" t="e">
        <f>INDEX('Child Enrollment'!$C$2:$C$173,MATCH('BIR Data Entry'!B756,'Child Enrollment'!$B$2:$B$173,0))</f>
        <v>#N/A</v>
      </c>
      <c r="N755" s="1" t="e">
        <f>INDEX('Child Enrollment'!$D$2:$D$173,MATCH('BIR Data Entry'!B755,'Child Enrollment'!$B$2:$B$173,0))</f>
        <v>#N/A</v>
      </c>
      <c r="O755" s="1" t="e">
        <f>INDEX('Child Enrollment'!$E$2:$E$173,MATCH('BIR Data Entry'!B755,'Child Enrollment'!$B$2:$B$173,0))</f>
        <v>#N/A</v>
      </c>
      <c r="P755" s="1" t="e">
        <f>INDEX('Child Enrollment'!$F$2:$F$173,MATCH('BIR Data Entry'!B755,'Child Enrollment'!$B$2:$B$173,0))</f>
        <v>#N/A</v>
      </c>
      <c r="Q755" s="1" t="e">
        <f>INDEX('Child Enrollment'!$G$2:$G$173,MATCH('BIR Data Entry'!B755,'Child Enrollment'!$B$2:$B$173,0))</f>
        <v>#N/A</v>
      </c>
      <c r="R755" s="1" t="e">
        <f>INDEX('Child Enrollment'!$H$2:$H$173,MATCH('BIR Data Entry'!B755,'Child Enrollment'!$B$2:$B$173,0))</f>
        <v>#N/A</v>
      </c>
      <c r="S755" s="343" t="str">
        <f t="shared" si="33"/>
        <v/>
      </c>
      <c r="T755" s="169">
        <f>IF(J755='Do Not Use'!$L$15,1,0)</f>
        <v>0</v>
      </c>
      <c r="U755" s="169">
        <f>IF(K755='Do Not Use'!$M$14,1,0)</f>
        <v>0</v>
      </c>
      <c r="V755" s="169">
        <f t="shared" si="34"/>
        <v>0</v>
      </c>
      <c r="W755" s="169">
        <f>IF(K755='Do Not Use'!$M$10,1,0)</f>
        <v>0</v>
      </c>
      <c r="X755" s="169">
        <f>IF(K755='Do Not Use'!$M$11,1,0)</f>
        <v>0</v>
      </c>
      <c r="Y755" s="169">
        <f t="shared" si="35"/>
        <v>0</v>
      </c>
      <c r="Z755" s="169">
        <f>IF(K755='Do Not Use'!$M$5,1,0)</f>
        <v>0</v>
      </c>
    </row>
    <row r="756" spans="1:26" x14ac:dyDescent="0.25">
      <c r="A756" s="376"/>
      <c r="B756" s="377"/>
      <c r="C756" s="378"/>
      <c r="D756" s="434"/>
      <c r="E756" s="379"/>
      <c r="F756" s="377"/>
      <c r="G756" s="377"/>
      <c r="H756" s="377"/>
      <c r="I756" s="377"/>
      <c r="J756" s="377"/>
      <c r="K756" s="377"/>
      <c r="L756" s="377"/>
      <c r="M756" s="1" t="e">
        <f>INDEX('Child Enrollment'!$C$2:$C$173,MATCH('BIR Data Entry'!B757,'Child Enrollment'!$B$2:$B$173,0))</f>
        <v>#N/A</v>
      </c>
      <c r="N756" s="1" t="e">
        <f>INDEX('Child Enrollment'!$D$2:$D$173,MATCH('BIR Data Entry'!B756,'Child Enrollment'!$B$2:$B$173,0))</f>
        <v>#N/A</v>
      </c>
      <c r="O756" s="1" t="e">
        <f>INDEX('Child Enrollment'!$E$2:$E$173,MATCH('BIR Data Entry'!B756,'Child Enrollment'!$B$2:$B$173,0))</f>
        <v>#N/A</v>
      </c>
      <c r="P756" s="1" t="e">
        <f>INDEX('Child Enrollment'!$F$2:$F$173,MATCH('BIR Data Entry'!B756,'Child Enrollment'!$B$2:$B$173,0))</f>
        <v>#N/A</v>
      </c>
      <c r="Q756" s="1" t="e">
        <f>INDEX('Child Enrollment'!$G$2:$G$173,MATCH('BIR Data Entry'!B756,'Child Enrollment'!$B$2:$B$173,0))</f>
        <v>#N/A</v>
      </c>
      <c r="R756" s="1" t="e">
        <f>INDEX('Child Enrollment'!$H$2:$H$173,MATCH('BIR Data Entry'!B756,'Child Enrollment'!$B$2:$B$173,0))</f>
        <v>#N/A</v>
      </c>
      <c r="S756" s="343" t="str">
        <f t="shared" si="33"/>
        <v/>
      </c>
      <c r="T756" s="169">
        <f>IF(J756='Do Not Use'!$L$15,1,0)</f>
        <v>0</v>
      </c>
      <c r="U756" s="169">
        <f>IF(K756='Do Not Use'!$M$14,1,0)</f>
        <v>0</v>
      </c>
      <c r="V756" s="169">
        <f t="shared" si="34"/>
        <v>0</v>
      </c>
      <c r="W756" s="169">
        <f>IF(K756='Do Not Use'!$M$10,1,0)</f>
        <v>0</v>
      </c>
      <c r="X756" s="169">
        <f>IF(K756='Do Not Use'!$M$11,1,0)</f>
        <v>0</v>
      </c>
      <c r="Y756" s="169">
        <f t="shared" si="35"/>
        <v>0</v>
      </c>
      <c r="Z756" s="169">
        <f>IF(K756='Do Not Use'!$M$5,1,0)</f>
        <v>0</v>
      </c>
    </row>
    <row r="757" spans="1:26" x14ac:dyDescent="0.25">
      <c r="A757" s="376"/>
      <c r="B757" s="377"/>
      <c r="C757" s="378"/>
      <c r="D757" s="434"/>
      <c r="E757" s="379"/>
      <c r="F757" s="377"/>
      <c r="G757" s="377"/>
      <c r="H757" s="377"/>
      <c r="I757" s="377"/>
      <c r="J757" s="377"/>
      <c r="K757" s="377"/>
      <c r="L757" s="377"/>
      <c r="M757" s="1" t="e">
        <f>INDEX('Child Enrollment'!$C$2:$C$173,MATCH('BIR Data Entry'!B758,'Child Enrollment'!$B$2:$B$173,0))</f>
        <v>#N/A</v>
      </c>
      <c r="N757" s="1" t="e">
        <f>INDEX('Child Enrollment'!$D$2:$D$173,MATCH('BIR Data Entry'!B757,'Child Enrollment'!$B$2:$B$173,0))</f>
        <v>#N/A</v>
      </c>
      <c r="O757" s="1" t="e">
        <f>INDEX('Child Enrollment'!$E$2:$E$173,MATCH('BIR Data Entry'!B757,'Child Enrollment'!$B$2:$B$173,0))</f>
        <v>#N/A</v>
      </c>
      <c r="P757" s="1" t="e">
        <f>INDEX('Child Enrollment'!$F$2:$F$173,MATCH('BIR Data Entry'!B757,'Child Enrollment'!$B$2:$B$173,0))</f>
        <v>#N/A</v>
      </c>
      <c r="Q757" s="1" t="e">
        <f>INDEX('Child Enrollment'!$G$2:$G$173,MATCH('BIR Data Entry'!B757,'Child Enrollment'!$B$2:$B$173,0))</f>
        <v>#N/A</v>
      </c>
      <c r="R757" s="1" t="e">
        <f>INDEX('Child Enrollment'!$H$2:$H$173,MATCH('BIR Data Entry'!B757,'Child Enrollment'!$B$2:$B$173,0))</f>
        <v>#N/A</v>
      </c>
      <c r="S757" s="343" t="str">
        <f t="shared" si="33"/>
        <v/>
      </c>
      <c r="T757" s="169">
        <f>IF(J757='Do Not Use'!$L$15,1,0)</f>
        <v>0</v>
      </c>
      <c r="U757" s="169">
        <f>IF(K757='Do Not Use'!$M$14,1,0)</f>
        <v>0</v>
      </c>
      <c r="V757" s="169">
        <f t="shared" si="34"/>
        <v>0</v>
      </c>
      <c r="W757" s="169">
        <f>IF(K757='Do Not Use'!$M$10,1,0)</f>
        <v>0</v>
      </c>
      <c r="X757" s="169">
        <f>IF(K757='Do Not Use'!$M$11,1,0)</f>
        <v>0</v>
      </c>
      <c r="Y757" s="169">
        <f t="shared" si="35"/>
        <v>0</v>
      </c>
      <c r="Z757" s="169">
        <f>IF(K757='Do Not Use'!$M$5,1,0)</f>
        <v>0</v>
      </c>
    </row>
    <row r="758" spans="1:26" x14ac:dyDescent="0.25">
      <c r="A758" s="376"/>
      <c r="B758" s="377"/>
      <c r="C758" s="378"/>
      <c r="D758" s="434"/>
      <c r="E758" s="379"/>
      <c r="F758" s="377"/>
      <c r="G758" s="377"/>
      <c r="H758" s="377"/>
      <c r="I758" s="377"/>
      <c r="J758" s="377"/>
      <c r="K758" s="377"/>
      <c r="L758" s="377"/>
      <c r="M758" s="1" t="e">
        <f>INDEX('Child Enrollment'!$C$2:$C$173,MATCH('BIR Data Entry'!B759,'Child Enrollment'!$B$2:$B$173,0))</f>
        <v>#N/A</v>
      </c>
      <c r="N758" s="1" t="e">
        <f>INDEX('Child Enrollment'!$D$2:$D$173,MATCH('BIR Data Entry'!B758,'Child Enrollment'!$B$2:$B$173,0))</f>
        <v>#N/A</v>
      </c>
      <c r="O758" s="1" t="e">
        <f>INDEX('Child Enrollment'!$E$2:$E$173,MATCH('BIR Data Entry'!B758,'Child Enrollment'!$B$2:$B$173,0))</f>
        <v>#N/A</v>
      </c>
      <c r="P758" s="1" t="e">
        <f>INDEX('Child Enrollment'!$F$2:$F$173,MATCH('BIR Data Entry'!B758,'Child Enrollment'!$B$2:$B$173,0))</f>
        <v>#N/A</v>
      </c>
      <c r="Q758" s="1" t="e">
        <f>INDEX('Child Enrollment'!$G$2:$G$173,MATCH('BIR Data Entry'!B758,'Child Enrollment'!$B$2:$B$173,0))</f>
        <v>#N/A</v>
      </c>
      <c r="R758" s="1" t="e">
        <f>INDEX('Child Enrollment'!$H$2:$H$173,MATCH('BIR Data Entry'!B758,'Child Enrollment'!$B$2:$B$173,0))</f>
        <v>#N/A</v>
      </c>
      <c r="S758" s="343" t="str">
        <f t="shared" si="33"/>
        <v/>
      </c>
      <c r="T758" s="169">
        <f>IF(J758='Do Not Use'!$L$15,1,0)</f>
        <v>0</v>
      </c>
      <c r="U758" s="169">
        <f>IF(K758='Do Not Use'!$M$14,1,0)</f>
        <v>0</v>
      </c>
      <c r="V758" s="169">
        <f t="shared" si="34"/>
        <v>0</v>
      </c>
      <c r="W758" s="169">
        <f>IF(K758='Do Not Use'!$M$10,1,0)</f>
        <v>0</v>
      </c>
      <c r="X758" s="169">
        <f>IF(K758='Do Not Use'!$M$11,1,0)</f>
        <v>0</v>
      </c>
      <c r="Y758" s="169">
        <f t="shared" si="35"/>
        <v>0</v>
      </c>
      <c r="Z758" s="169">
        <f>IF(K758='Do Not Use'!$M$5,1,0)</f>
        <v>0</v>
      </c>
    </row>
    <row r="759" spans="1:26" x14ac:dyDescent="0.25">
      <c r="A759" s="376"/>
      <c r="B759" s="377"/>
      <c r="C759" s="378"/>
      <c r="D759" s="434"/>
      <c r="E759" s="379"/>
      <c r="F759" s="377"/>
      <c r="G759" s="377"/>
      <c r="H759" s="377"/>
      <c r="I759" s="377"/>
      <c r="J759" s="377"/>
      <c r="K759" s="377"/>
      <c r="L759" s="377"/>
      <c r="M759" s="1" t="e">
        <f>INDEX('Child Enrollment'!$C$2:$C$173,MATCH('BIR Data Entry'!B760,'Child Enrollment'!$B$2:$B$173,0))</f>
        <v>#N/A</v>
      </c>
      <c r="N759" s="1" t="e">
        <f>INDEX('Child Enrollment'!$D$2:$D$173,MATCH('BIR Data Entry'!B759,'Child Enrollment'!$B$2:$B$173,0))</f>
        <v>#N/A</v>
      </c>
      <c r="O759" s="1" t="e">
        <f>INDEX('Child Enrollment'!$E$2:$E$173,MATCH('BIR Data Entry'!B759,'Child Enrollment'!$B$2:$B$173,0))</f>
        <v>#N/A</v>
      </c>
      <c r="P759" s="1" t="e">
        <f>INDEX('Child Enrollment'!$F$2:$F$173,MATCH('BIR Data Entry'!B759,'Child Enrollment'!$B$2:$B$173,0))</f>
        <v>#N/A</v>
      </c>
      <c r="Q759" s="1" t="e">
        <f>INDEX('Child Enrollment'!$G$2:$G$173,MATCH('BIR Data Entry'!B759,'Child Enrollment'!$B$2:$B$173,0))</f>
        <v>#N/A</v>
      </c>
      <c r="R759" s="1" t="e">
        <f>INDEX('Child Enrollment'!$H$2:$H$173,MATCH('BIR Data Entry'!B759,'Child Enrollment'!$B$2:$B$173,0))</f>
        <v>#N/A</v>
      </c>
      <c r="S759" s="343" t="str">
        <f t="shared" si="33"/>
        <v/>
      </c>
      <c r="T759" s="169">
        <f>IF(J759='Do Not Use'!$L$15,1,0)</f>
        <v>0</v>
      </c>
      <c r="U759" s="169">
        <f>IF(K759='Do Not Use'!$M$14,1,0)</f>
        <v>0</v>
      </c>
      <c r="V759" s="169">
        <f t="shared" si="34"/>
        <v>0</v>
      </c>
      <c r="W759" s="169">
        <f>IF(K759='Do Not Use'!$M$10,1,0)</f>
        <v>0</v>
      </c>
      <c r="X759" s="169">
        <f>IF(K759='Do Not Use'!$M$11,1,0)</f>
        <v>0</v>
      </c>
      <c r="Y759" s="169">
        <f t="shared" si="35"/>
        <v>0</v>
      </c>
      <c r="Z759" s="169">
        <f>IF(K759='Do Not Use'!$M$5,1,0)</f>
        <v>0</v>
      </c>
    </row>
    <row r="760" spans="1:26" x14ac:dyDescent="0.25">
      <c r="A760" s="376"/>
      <c r="B760" s="377"/>
      <c r="C760" s="378"/>
      <c r="D760" s="434"/>
      <c r="E760" s="379"/>
      <c r="F760" s="377"/>
      <c r="G760" s="377"/>
      <c r="H760" s="377"/>
      <c r="I760" s="377"/>
      <c r="J760" s="377"/>
      <c r="K760" s="377"/>
      <c r="L760" s="377"/>
      <c r="M760" s="1" t="e">
        <f>INDEX('Child Enrollment'!$C$2:$C$173,MATCH('BIR Data Entry'!B761,'Child Enrollment'!$B$2:$B$173,0))</f>
        <v>#N/A</v>
      </c>
      <c r="N760" s="1" t="e">
        <f>INDEX('Child Enrollment'!$D$2:$D$173,MATCH('BIR Data Entry'!B760,'Child Enrollment'!$B$2:$B$173,0))</f>
        <v>#N/A</v>
      </c>
      <c r="O760" s="1" t="e">
        <f>INDEX('Child Enrollment'!$E$2:$E$173,MATCH('BIR Data Entry'!B760,'Child Enrollment'!$B$2:$B$173,0))</f>
        <v>#N/A</v>
      </c>
      <c r="P760" s="1" t="e">
        <f>INDEX('Child Enrollment'!$F$2:$F$173,MATCH('BIR Data Entry'!B760,'Child Enrollment'!$B$2:$B$173,0))</f>
        <v>#N/A</v>
      </c>
      <c r="Q760" s="1" t="e">
        <f>INDEX('Child Enrollment'!$G$2:$G$173,MATCH('BIR Data Entry'!B760,'Child Enrollment'!$B$2:$B$173,0))</f>
        <v>#N/A</v>
      </c>
      <c r="R760" s="1" t="e">
        <f>INDEX('Child Enrollment'!$H$2:$H$173,MATCH('BIR Data Entry'!B760,'Child Enrollment'!$B$2:$B$173,0))</f>
        <v>#N/A</v>
      </c>
      <c r="S760" s="343" t="str">
        <f t="shared" si="33"/>
        <v/>
      </c>
      <c r="T760" s="169">
        <f>IF(J760='Do Not Use'!$L$15,1,0)</f>
        <v>0</v>
      </c>
      <c r="U760" s="169">
        <f>IF(K760='Do Not Use'!$M$14,1,0)</f>
        <v>0</v>
      </c>
      <c r="V760" s="169">
        <f t="shared" si="34"/>
        <v>0</v>
      </c>
      <c r="W760" s="169">
        <f>IF(K760='Do Not Use'!$M$10,1,0)</f>
        <v>0</v>
      </c>
      <c r="X760" s="169">
        <f>IF(K760='Do Not Use'!$M$11,1,0)</f>
        <v>0</v>
      </c>
      <c r="Y760" s="169">
        <f t="shared" si="35"/>
        <v>0</v>
      </c>
      <c r="Z760" s="169">
        <f>IF(K760='Do Not Use'!$M$5,1,0)</f>
        <v>0</v>
      </c>
    </row>
    <row r="761" spans="1:26" x14ac:dyDescent="0.25">
      <c r="A761" s="376"/>
      <c r="B761" s="377"/>
      <c r="C761" s="378"/>
      <c r="D761" s="434"/>
      <c r="E761" s="379"/>
      <c r="F761" s="377"/>
      <c r="G761" s="377"/>
      <c r="H761" s="377"/>
      <c r="I761" s="377"/>
      <c r="J761" s="377"/>
      <c r="K761" s="377"/>
      <c r="L761" s="377"/>
      <c r="M761" s="1" t="e">
        <f>INDEX('Child Enrollment'!$C$2:$C$173,MATCH('BIR Data Entry'!B762,'Child Enrollment'!$B$2:$B$173,0))</f>
        <v>#N/A</v>
      </c>
      <c r="N761" s="1" t="e">
        <f>INDEX('Child Enrollment'!$D$2:$D$173,MATCH('BIR Data Entry'!B761,'Child Enrollment'!$B$2:$B$173,0))</f>
        <v>#N/A</v>
      </c>
      <c r="O761" s="1" t="e">
        <f>INDEX('Child Enrollment'!$E$2:$E$173,MATCH('BIR Data Entry'!B761,'Child Enrollment'!$B$2:$B$173,0))</f>
        <v>#N/A</v>
      </c>
      <c r="P761" s="1" t="e">
        <f>INDEX('Child Enrollment'!$F$2:$F$173,MATCH('BIR Data Entry'!B761,'Child Enrollment'!$B$2:$B$173,0))</f>
        <v>#N/A</v>
      </c>
      <c r="Q761" s="1" t="e">
        <f>INDEX('Child Enrollment'!$G$2:$G$173,MATCH('BIR Data Entry'!B761,'Child Enrollment'!$B$2:$B$173,0))</f>
        <v>#N/A</v>
      </c>
      <c r="R761" s="1" t="e">
        <f>INDEX('Child Enrollment'!$H$2:$H$173,MATCH('BIR Data Entry'!B761,'Child Enrollment'!$B$2:$B$173,0))</f>
        <v>#N/A</v>
      </c>
      <c r="S761" s="343" t="str">
        <f t="shared" si="33"/>
        <v/>
      </c>
      <c r="T761" s="169">
        <f>IF(J761='Do Not Use'!$L$15,1,0)</f>
        <v>0</v>
      </c>
      <c r="U761" s="169">
        <f>IF(K761='Do Not Use'!$M$14,1,0)</f>
        <v>0</v>
      </c>
      <c r="V761" s="169">
        <f t="shared" si="34"/>
        <v>0</v>
      </c>
      <c r="W761" s="169">
        <f>IF(K761='Do Not Use'!$M$10,1,0)</f>
        <v>0</v>
      </c>
      <c r="X761" s="169">
        <f>IF(K761='Do Not Use'!$M$11,1,0)</f>
        <v>0</v>
      </c>
      <c r="Y761" s="169">
        <f t="shared" si="35"/>
        <v>0</v>
      </c>
      <c r="Z761" s="169">
        <f>IF(K761='Do Not Use'!$M$5,1,0)</f>
        <v>0</v>
      </c>
    </row>
    <row r="762" spans="1:26" x14ac:dyDescent="0.25">
      <c r="A762" s="376"/>
      <c r="B762" s="377"/>
      <c r="C762" s="378"/>
      <c r="D762" s="434"/>
      <c r="E762" s="379"/>
      <c r="F762" s="377"/>
      <c r="G762" s="377"/>
      <c r="H762" s="377"/>
      <c r="I762" s="377"/>
      <c r="J762" s="377"/>
      <c r="K762" s="377"/>
      <c r="L762" s="377"/>
      <c r="M762" s="1" t="e">
        <f>INDEX('Child Enrollment'!$C$2:$C$173,MATCH('BIR Data Entry'!B763,'Child Enrollment'!$B$2:$B$173,0))</f>
        <v>#N/A</v>
      </c>
      <c r="N762" s="1" t="e">
        <f>INDEX('Child Enrollment'!$D$2:$D$173,MATCH('BIR Data Entry'!B762,'Child Enrollment'!$B$2:$B$173,0))</f>
        <v>#N/A</v>
      </c>
      <c r="O762" s="1" t="e">
        <f>INDEX('Child Enrollment'!$E$2:$E$173,MATCH('BIR Data Entry'!B762,'Child Enrollment'!$B$2:$B$173,0))</f>
        <v>#N/A</v>
      </c>
      <c r="P762" s="1" t="e">
        <f>INDEX('Child Enrollment'!$F$2:$F$173,MATCH('BIR Data Entry'!B762,'Child Enrollment'!$B$2:$B$173,0))</f>
        <v>#N/A</v>
      </c>
      <c r="Q762" s="1" t="e">
        <f>INDEX('Child Enrollment'!$G$2:$G$173,MATCH('BIR Data Entry'!B762,'Child Enrollment'!$B$2:$B$173,0))</f>
        <v>#N/A</v>
      </c>
      <c r="R762" s="1" t="e">
        <f>INDEX('Child Enrollment'!$H$2:$H$173,MATCH('BIR Data Entry'!B762,'Child Enrollment'!$B$2:$B$173,0))</f>
        <v>#N/A</v>
      </c>
      <c r="S762" s="343" t="str">
        <f t="shared" si="33"/>
        <v/>
      </c>
      <c r="T762" s="169">
        <f>IF(J762='Do Not Use'!$L$15,1,0)</f>
        <v>0</v>
      </c>
      <c r="U762" s="169">
        <f>IF(K762='Do Not Use'!$M$14,1,0)</f>
        <v>0</v>
      </c>
      <c r="V762" s="169">
        <f t="shared" si="34"/>
        <v>0</v>
      </c>
      <c r="W762" s="169">
        <f>IF(K762='Do Not Use'!$M$10,1,0)</f>
        <v>0</v>
      </c>
      <c r="X762" s="169">
        <f>IF(K762='Do Not Use'!$M$11,1,0)</f>
        <v>0</v>
      </c>
      <c r="Y762" s="169">
        <f t="shared" si="35"/>
        <v>0</v>
      </c>
      <c r="Z762" s="169">
        <f>IF(K762='Do Not Use'!$M$5,1,0)</f>
        <v>0</v>
      </c>
    </row>
    <row r="763" spans="1:26" x14ac:dyDescent="0.25">
      <c r="A763" s="376"/>
      <c r="B763" s="377"/>
      <c r="C763" s="378"/>
      <c r="D763" s="434"/>
      <c r="E763" s="379"/>
      <c r="F763" s="377"/>
      <c r="G763" s="377"/>
      <c r="H763" s="377"/>
      <c r="I763" s="377"/>
      <c r="J763" s="377"/>
      <c r="K763" s="377"/>
      <c r="L763" s="377"/>
      <c r="M763" s="1" t="e">
        <f>INDEX('Child Enrollment'!$C$2:$C$173,MATCH('BIR Data Entry'!B764,'Child Enrollment'!$B$2:$B$173,0))</f>
        <v>#N/A</v>
      </c>
      <c r="N763" s="1" t="e">
        <f>INDEX('Child Enrollment'!$D$2:$D$173,MATCH('BIR Data Entry'!B763,'Child Enrollment'!$B$2:$B$173,0))</f>
        <v>#N/A</v>
      </c>
      <c r="O763" s="1" t="e">
        <f>INDEX('Child Enrollment'!$E$2:$E$173,MATCH('BIR Data Entry'!B763,'Child Enrollment'!$B$2:$B$173,0))</f>
        <v>#N/A</v>
      </c>
      <c r="P763" s="1" t="e">
        <f>INDEX('Child Enrollment'!$F$2:$F$173,MATCH('BIR Data Entry'!B763,'Child Enrollment'!$B$2:$B$173,0))</f>
        <v>#N/A</v>
      </c>
      <c r="Q763" s="1" t="e">
        <f>INDEX('Child Enrollment'!$G$2:$G$173,MATCH('BIR Data Entry'!B763,'Child Enrollment'!$B$2:$B$173,0))</f>
        <v>#N/A</v>
      </c>
      <c r="R763" s="1" t="e">
        <f>INDEX('Child Enrollment'!$H$2:$H$173,MATCH('BIR Data Entry'!B763,'Child Enrollment'!$B$2:$B$173,0))</f>
        <v>#N/A</v>
      </c>
      <c r="S763" s="343" t="str">
        <f t="shared" si="33"/>
        <v/>
      </c>
      <c r="T763" s="169">
        <f>IF(J763='Do Not Use'!$L$15,1,0)</f>
        <v>0</v>
      </c>
      <c r="U763" s="169">
        <f>IF(K763='Do Not Use'!$M$14,1,0)</f>
        <v>0</v>
      </c>
      <c r="V763" s="169">
        <f t="shared" si="34"/>
        <v>0</v>
      </c>
      <c r="W763" s="169">
        <f>IF(K763='Do Not Use'!$M$10,1,0)</f>
        <v>0</v>
      </c>
      <c r="X763" s="169">
        <f>IF(K763='Do Not Use'!$M$11,1,0)</f>
        <v>0</v>
      </c>
      <c r="Y763" s="169">
        <f t="shared" si="35"/>
        <v>0</v>
      </c>
      <c r="Z763" s="169">
        <f>IF(K763='Do Not Use'!$M$5,1,0)</f>
        <v>0</v>
      </c>
    </row>
    <row r="764" spans="1:26" x14ac:dyDescent="0.25">
      <c r="A764" s="376"/>
      <c r="B764" s="377"/>
      <c r="C764" s="378"/>
      <c r="D764" s="434"/>
      <c r="E764" s="379"/>
      <c r="F764" s="377"/>
      <c r="G764" s="377"/>
      <c r="H764" s="377"/>
      <c r="I764" s="377"/>
      <c r="J764" s="377"/>
      <c r="K764" s="377"/>
      <c r="L764" s="377"/>
      <c r="M764" s="1" t="e">
        <f>INDEX('Child Enrollment'!$C$2:$C$173,MATCH('BIR Data Entry'!B765,'Child Enrollment'!$B$2:$B$173,0))</f>
        <v>#N/A</v>
      </c>
      <c r="N764" s="1" t="e">
        <f>INDEX('Child Enrollment'!$D$2:$D$173,MATCH('BIR Data Entry'!B764,'Child Enrollment'!$B$2:$B$173,0))</f>
        <v>#N/A</v>
      </c>
      <c r="O764" s="1" t="e">
        <f>INDEX('Child Enrollment'!$E$2:$E$173,MATCH('BIR Data Entry'!B764,'Child Enrollment'!$B$2:$B$173,0))</f>
        <v>#N/A</v>
      </c>
      <c r="P764" s="1" t="e">
        <f>INDEX('Child Enrollment'!$F$2:$F$173,MATCH('BIR Data Entry'!B764,'Child Enrollment'!$B$2:$B$173,0))</f>
        <v>#N/A</v>
      </c>
      <c r="Q764" s="1" t="e">
        <f>INDEX('Child Enrollment'!$G$2:$G$173,MATCH('BIR Data Entry'!B764,'Child Enrollment'!$B$2:$B$173,0))</f>
        <v>#N/A</v>
      </c>
      <c r="R764" s="1" t="e">
        <f>INDEX('Child Enrollment'!$H$2:$H$173,MATCH('BIR Data Entry'!B764,'Child Enrollment'!$B$2:$B$173,0))</f>
        <v>#N/A</v>
      </c>
      <c r="S764" s="343" t="str">
        <f t="shared" si="33"/>
        <v/>
      </c>
      <c r="T764" s="169">
        <f>IF(J764='Do Not Use'!$L$15,1,0)</f>
        <v>0</v>
      </c>
      <c r="U764" s="169">
        <f>IF(K764='Do Not Use'!$M$14,1,0)</f>
        <v>0</v>
      </c>
      <c r="V764" s="169">
        <f t="shared" si="34"/>
        <v>0</v>
      </c>
      <c r="W764" s="169">
        <f>IF(K764='Do Not Use'!$M$10,1,0)</f>
        <v>0</v>
      </c>
      <c r="X764" s="169">
        <f>IF(K764='Do Not Use'!$M$11,1,0)</f>
        <v>0</v>
      </c>
      <c r="Y764" s="169">
        <f t="shared" si="35"/>
        <v>0</v>
      </c>
      <c r="Z764" s="169">
        <f>IF(K764='Do Not Use'!$M$5,1,0)</f>
        <v>0</v>
      </c>
    </row>
    <row r="765" spans="1:26" x14ac:dyDescent="0.25">
      <c r="A765" s="376"/>
      <c r="B765" s="377"/>
      <c r="C765" s="378"/>
      <c r="D765" s="434"/>
      <c r="E765" s="379"/>
      <c r="F765" s="377"/>
      <c r="G765" s="377"/>
      <c r="H765" s="377"/>
      <c r="I765" s="377"/>
      <c r="J765" s="377"/>
      <c r="K765" s="377"/>
      <c r="L765" s="377"/>
      <c r="M765" s="1" t="e">
        <f>INDEX('Child Enrollment'!$C$2:$C$173,MATCH('BIR Data Entry'!B766,'Child Enrollment'!$B$2:$B$173,0))</f>
        <v>#N/A</v>
      </c>
      <c r="N765" s="1" t="e">
        <f>INDEX('Child Enrollment'!$D$2:$D$173,MATCH('BIR Data Entry'!B765,'Child Enrollment'!$B$2:$B$173,0))</f>
        <v>#N/A</v>
      </c>
      <c r="O765" s="1" t="e">
        <f>INDEX('Child Enrollment'!$E$2:$E$173,MATCH('BIR Data Entry'!B765,'Child Enrollment'!$B$2:$B$173,0))</f>
        <v>#N/A</v>
      </c>
      <c r="P765" s="1" t="e">
        <f>INDEX('Child Enrollment'!$F$2:$F$173,MATCH('BIR Data Entry'!B765,'Child Enrollment'!$B$2:$B$173,0))</f>
        <v>#N/A</v>
      </c>
      <c r="Q765" s="1" t="e">
        <f>INDEX('Child Enrollment'!$G$2:$G$173,MATCH('BIR Data Entry'!B765,'Child Enrollment'!$B$2:$B$173,0))</f>
        <v>#N/A</v>
      </c>
      <c r="R765" s="1" t="e">
        <f>INDEX('Child Enrollment'!$H$2:$H$173,MATCH('BIR Data Entry'!B765,'Child Enrollment'!$B$2:$B$173,0))</f>
        <v>#N/A</v>
      </c>
      <c r="S765" s="343" t="str">
        <f t="shared" si="33"/>
        <v/>
      </c>
      <c r="T765" s="169">
        <f>IF(J765='Do Not Use'!$L$15,1,0)</f>
        <v>0</v>
      </c>
      <c r="U765" s="169">
        <f>IF(K765='Do Not Use'!$M$14,1,0)</f>
        <v>0</v>
      </c>
      <c r="V765" s="169">
        <f t="shared" si="34"/>
        <v>0</v>
      </c>
      <c r="W765" s="169">
        <f>IF(K765='Do Not Use'!$M$10,1,0)</f>
        <v>0</v>
      </c>
      <c r="X765" s="169">
        <f>IF(K765='Do Not Use'!$M$11,1,0)</f>
        <v>0</v>
      </c>
      <c r="Y765" s="169">
        <f t="shared" si="35"/>
        <v>0</v>
      </c>
      <c r="Z765" s="169">
        <f>IF(K765='Do Not Use'!$M$5,1,0)</f>
        <v>0</v>
      </c>
    </row>
    <row r="766" spans="1:26" x14ac:dyDescent="0.25">
      <c r="A766" s="376"/>
      <c r="B766" s="377"/>
      <c r="C766" s="378"/>
      <c r="D766" s="434"/>
      <c r="E766" s="379"/>
      <c r="F766" s="377"/>
      <c r="G766" s="377"/>
      <c r="H766" s="377"/>
      <c r="I766" s="377"/>
      <c r="J766" s="377"/>
      <c r="K766" s="377"/>
      <c r="L766" s="377"/>
      <c r="M766" s="1" t="e">
        <f>INDEX('Child Enrollment'!$C$2:$C$173,MATCH('BIR Data Entry'!B767,'Child Enrollment'!$B$2:$B$173,0))</f>
        <v>#N/A</v>
      </c>
      <c r="N766" s="1" t="e">
        <f>INDEX('Child Enrollment'!$D$2:$D$173,MATCH('BIR Data Entry'!B766,'Child Enrollment'!$B$2:$B$173,0))</f>
        <v>#N/A</v>
      </c>
      <c r="O766" s="1" t="e">
        <f>INDEX('Child Enrollment'!$E$2:$E$173,MATCH('BIR Data Entry'!B766,'Child Enrollment'!$B$2:$B$173,0))</f>
        <v>#N/A</v>
      </c>
      <c r="P766" s="1" t="e">
        <f>INDEX('Child Enrollment'!$F$2:$F$173,MATCH('BIR Data Entry'!B766,'Child Enrollment'!$B$2:$B$173,0))</f>
        <v>#N/A</v>
      </c>
      <c r="Q766" s="1" t="e">
        <f>INDEX('Child Enrollment'!$G$2:$G$173,MATCH('BIR Data Entry'!B766,'Child Enrollment'!$B$2:$B$173,0))</f>
        <v>#N/A</v>
      </c>
      <c r="R766" s="1" t="e">
        <f>INDEX('Child Enrollment'!$H$2:$H$173,MATCH('BIR Data Entry'!B766,'Child Enrollment'!$B$2:$B$173,0))</f>
        <v>#N/A</v>
      </c>
      <c r="S766" s="343" t="str">
        <f t="shared" si="33"/>
        <v/>
      </c>
      <c r="T766" s="169">
        <f>IF(J766='Do Not Use'!$L$15,1,0)</f>
        <v>0</v>
      </c>
      <c r="U766" s="169">
        <f>IF(K766='Do Not Use'!$M$14,1,0)</f>
        <v>0</v>
      </c>
      <c r="V766" s="169">
        <f t="shared" si="34"/>
        <v>0</v>
      </c>
      <c r="W766" s="169">
        <f>IF(K766='Do Not Use'!$M$10,1,0)</f>
        <v>0</v>
      </c>
      <c r="X766" s="169">
        <f>IF(K766='Do Not Use'!$M$11,1,0)</f>
        <v>0</v>
      </c>
      <c r="Y766" s="169">
        <f t="shared" si="35"/>
        <v>0</v>
      </c>
      <c r="Z766" s="169">
        <f>IF(K766='Do Not Use'!$M$5,1,0)</f>
        <v>0</v>
      </c>
    </row>
    <row r="767" spans="1:26" x14ac:dyDescent="0.25">
      <c r="A767" s="376"/>
      <c r="B767" s="377"/>
      <c r="C767" s="378"/>
      <c r="D767" s="434"/>
      <c r="E767" s="379"/>
      <c r="F767" s="377"/>
      <c r="G767" s="377"/>
      <c r="H767" s="377"/>
      <c r="I767" s="377"/>
      <c r="J767" s="377"/>
      <c r="K767" s="377"/>
      <c r="L767" s="377"/>
      <c r="M767" s="1" t="e">
        <f>INDEX('Child Enrollment'!$C$2:$C$173,MATCH('BIR Data Entry'!B768,'Child Enrollment'!$B$2:$B$173,0))</f>
        <v>#N/A</v>
      </c>
      <c r="N767" s="1" t="e">
        <f>INDEX('Child Enrollment'!$D$2:$D$173,MATCH('BIR Data Entry'!B767,'Child Enrollment'!$B$2:$B$173,0))</f>
        <v>#N/A</v>
      </c>
      <c r="O767" s="1" t="e">
        <f>INDEX('Child Enrollment'!$E$2:$E$173,MATCH('BIR Data Entry'!B767,'Child Enrollment'!$B$2:$B$173,0))</f>
        <v>#N/A</v>
      </c>
      <c r="P767" s="1" t="e">
        <f>INDEX('Child Enrollment'!$F$2:$F$173,MATCH('BIR Data Entry'!B767,'Child Enrollment'!$B$2:$B$173,0))</f>
        <v>#N/A</v>
      </c>
      <c r="Q767" s="1" t="e">
        <f>INDEX('Child Enrollment'!$G$2:$G$173,MATCH('BIR Data Entry'!B767,'Child Enrollment'!$B$2:$B$173,0))</f>
        <v>#N/A</v>
      </c>
      <c r="R767" s="1" t="e">
        <f>INDEX('Child Enrollment'!$H$2:$H$173,MATCH('BIR Data Entry'!B767,'Child Enrollment'!$B$2:$B$173,0))</f>
        <v>#N/A</v>
      </c>
      <c r="S767" s="343" t="str">
        <f t="shared" si="33"/>
        <v/>
      </c>
      <c r="T767" s="169">
        <f>IF(J767='Do Not Use'!$L$15,1,0)</f>
        <v>0</v>
      </c>
      <c r="U767" s="169">
        <f>IF(K767='Do Not Use'!$M$14,1,0)</f>
        <v>0</v>
      </c>
      <c r="V767" s="169">
        <f t="shared" si="34"/>
        <v>0</v>
      </c>
      <c r="W767" s="169">
        <f>IF(K767='Do Not Use'!$M$10,1,0)</f>
        <v>0</v>
      </c>
      <c r="X767" s="169">
        <f>IF(K767='Do Not Use'!$M$11,1,0)</f>
        <v>0</v>
      </c>
      <c r="Y767" s="169">
        <f t="shared" si="35"/>
        <v>0</v>
      </c>
      <c r="Z767" s="169">
        <f>IF(K767='Do Not Use'!$M$5,1,0)</f>
        <v>0</v>
      </c>
    </row>
    <row r="768" spans="1:26" x14ac:dyDescent="0.25">
      <c r="A768" s="376"/>
      <c r="B768" s="377"/>
      <c r="C768" s="378"/>
      <c r="D768" s="434"/>
      <c r="E768" s="379"/>
      <c r="F768" s="377"/>
      <c r="G768" s="377"/>
      <c r="H768" s="377"/>
      <c r="I768" s="377"/>
      <c r="J768" s="377"/>
      <c r="K768" s="377"/>
      <c r="L768" s="377"/>
      <c r="M768" s="1" t="e">
        <f>INDEX('Child Enrollment'!$C$2:$C$173,MATCH('BIR Data Entry'!B769,'Child Enrollment'!$B$2:$B$173,0))</f>
        <v>#N/A</v>
      </c>
      <c r="N768" s="1" t="e">
        <f>INDEX('Child Enrollment'!$D$2:$D$173,MATCH('BIR Data Entry'!B768,'Child Enrollment'!$B$2:$B$173,0))</f>
        <v>#N/A</v>
      </c>
      <c r="O768" s="1" t="e">
        <f>INDEX('Child Enrollment'!$E$2:$E$173,MATCH('BIR Data Entry'!B768,'Child Enrollment'!$B$2:$B$173,0))</f>
        <v>#N/A</v>
      </c>
      <c r="P768" s="1" t="e">
        <f>INDEX('Child Enrollment'!$F$2:$F$173,MATCH('BIR Data Entry'!B768,'Child Enrollment'!$B$2:$B$173,0))</f>
        <v>#N/A</v>
      </c>
      <c r="Q768" s="1" t="e">
        <f>INDEX('Child Enrollment'!$G$2:$G$173,MATCH('BIR Data Entry'!B768,'Child Enrollment'!$B$2:$B$173,0))</f>
        <v>#N/A</v>
      </c>
      <c r="R768" s="1" t="e">
        <f>INDEX('Child Enrollment'!$H$2:$H$173,MATCH('BIR Data Entry'!B768,'Child Enrollment'!$B$2:$B$173,0))</f>
        <v>#N/A</v>
      </c>
      <c r="S768" s="343" t="str">
        <f t="shared" si="33"/>
        <v/>
      </c>
      <c r="T768" s="169">
        <f>IF(J768='Do Not Use'!$L$15,1,0)</f>
        <v>0</v>
      </c>
      <c r="U768" s="169">
        <f>IF(K768='Do Not Use'!$M$14,1,0)</f>
        <v>0</v>
      </c>
      <c r="V768" s="169">
        <f t="shared" si="34"/>
        <v>0</v>
      </c>
      <c r="W768" s="169">
        <f>IF(K768='Do Not Use'!$M$10,1,0)</f>
        <v>0</v>
      </c>
      <c r="X768" s="169">
        <f>IF(K768='Do Not Use'!$M$11,1,0)</f>
        <v>0</v>
      </c>
      <c r="Y768" s="169">
        <f t="shared" si="35"/>
        <v>0</v>
      </c>
      <c r="Z768" s="169">
        <f>IF(K768='Do Not Use'!$M$5,1,0)</f>
        <v>0</v>
      </c>
    </row>
    <row r="769" spans="1:26" x14ac:dyDescent="0.25">
      <c r="A769" s="376"/>
      <c r="B769" s="377"/>
      <c r="C769" s="378"/>
      <c r="D769" s="434"/>
      <c r="E769" s="379"/>
      <c r="F769" s="377"/>
      <c r="G769" s="377"/>
      <c r="H769" s="377"/>
      <c r="I769" s="377"/>
      <c r="J769" s="377"/>
      <c r="K769" s="377"/>
      <c r="L769" s="377"/>
      <c r="M769" s="1" t="e">
        <f>INDEX('Child Enrollment'!$C$2:$C$173,MATCH('BIR Data Entry'!B770,'Child Enrollment'!$B$2:$B$173,0))</f>
        <v>#N/A</v>
      </c>
      <c r="N769" s="1" t="e">
        <f>INDEX('Child Enrollment'!$D$2:$D$173,MATCH('BIR Data Entry'!B769,'Child Enrollment'!$B$2:$B$173,0))</f>
        <v>#N/A</v>
      </c>
      <c r="O769" s="1" t="e">
        <f>INDEX('Child Enrollment'!$E$2:$E$173,MATCH('BIR Data Entry'!B769,'Child Enrollment'!$B$2:$B$173,0))</f>
        <v>#N/A</v>
      </c>
      <c r="P769" s="1" t="e">
        <f>INDEX('Child Enrollment'!$F$2:$F$173,MATCH('BIR Data Entry'!B769,'Child Enrollment'!$B$2:$B$173,0))</f>
        <v>#N/A</v>
      </c>
      <c r="Q769" s="1" t="e">
        <f>INDEX('Child Enrollment'!$G$2:$G$173,MATCH('BIR Data Entry'!B769,'Child Enrollment'!$B$2:$B$173,0))</f>
        <v>#N/A</v>
      </c>
      <c r="R769" s="1" t="e">
        <f>INDEX('Child Enrollment'!$H$2:$H$173,MATCH('BIR Data Entry'!B769,'Child Enrollment'!$B$2:$B$173,0))</f>
        <v>#N/A</v>
      </c>
      <c r="S769" s="343" t="str">
        <f t="shared" si="33"/>
        <v/>
      </c>
      <c r="T769" s="169">
        <f>IF(J769='Do Not Use'!$L$15,1,0)</f>
        <v>0</v>
      </c>
      <c r="U769" s="169">
        <f>IF(K769='Do Not Use'!$M$14,1,0)</f>
        <v>0</v>
      </c>
      <c r="V769" s="169">
        <f t="shared" si="34"/>
        <v>0</v>
      </c>
      <c r="W769" s="169">
        <f>IF(K769='Do Not Use'!$M$10,1,0)</f>
        <v>0</v>
      </c>
      <c r="X769" s="169">
        <f>IF(K769='Do Not Use'!$M$11,1,0)</f>
        <v>0</v>
      </c>
      <c r="Y769" s="169">
        <f t="shared" si="35"/>
        <v>0</v>
      </c>
      <c r="Z769" s="169">
        <f>IF(K769='Do Not Use'!$M$5,1,0)</f>
        <v>0</v>
      </c>
    </row>
    <row r="770" spans="1:26" x14ac:dyDescent="0.25">
      <c r="A770" s="376"/>
      <c r="B770" s="377"/>
      <c r="C770" s="378"/>
      <c r="D770" s="434"/>
      <c r="E770" s="379"/>
      <c r="F770" s="377"/>
      <c r="G770" s="377"/>
      <c r="H770" s="377"/>
      <c r="I770" s="377"/>
      <c r="J770" s="377"/>
      <c r="K770" s="377"/>
      <c r="L770" s="377"/>
      <c r="M770" s="1" t="e">
        <f>INDEX('Child Enrollment'!$C$2:$C$173,MATCH('BIR Data Entry'!B771,'Child Enrollment'!$B$2:$B$173,0))</f>
        <v>#N/A</v>
      </c>
      <c r="N770" s="1" t="e">
        <f>INDEX('Child Enrollment'!$D$2:$D$173,MATCH('BIR Data Entry'!B770,'Child Enrollment'!$B$2:$B$173,0))</f>
        <v>#N/A</v>
      </c>
      <c r="O770" s="1" t="e">
        <f>INDEX('Child Enrollment'!$E$2:$E$173,MATCH('BIR Data Entry'!B770,'Child Enrollment'!$B$2:$B$173,0))</f>
        <v>#N/A</v>
      </c>
      <c r="P770" s="1" t="e">
        <f>INDEX('Child Enrollment'!$F$2:$F$173,MATCH('BIR Data Entry'!B770,'Child Enrollment'!$B$2:$B$173,0))</f>
        <v>#N/A</v>
      </c>
      <c r="Q770" s="1" t="e">
        <f>INDEX('Child Enrollment'!$G$2:$G$173,MATCH('BIR Data Entry'!B770,'Child Enrollment'!$B$2:$B$173,0))</f>
        <v>#N/A</v>
      </c>
      <c r="R770" s="1" t="e">
        <f>INDEX('Child Enrollment'!$H$2:$H$173,MATCH('BIR Data Entry'!B770,'Child Enrollment'!$B$2:$B$173,0))</f>
        <v>#N/A</v>
      </c>
      <c r="S770" s="343" t="str">
        <f t="shared" si="33"/>
        <v/>
      </c>
      <c r="T770" s="169">
        <f>IF(J770='Do Not Use'!$L$15,1,0)</f>
        <v>0</v>
      </c>
      <c r="U770" s="169">
        <f>IF(K770='Do Not Use'!$M$14,1,0)</f>
        <v>0</v>
      </c>
      <c r="V770" s="169">
        <f t="shared" si="34"/>
        <v>0</v>
      </c>
      <c r="W770" s="169">
        <f>IF(K770='Do Not Use'!$M$10,1,0)</f>
        <v>0</v>
      </c>
      <c r="X770" s="169">
        <f>IF(K770='Do Not Use'!$M$11,1,0)</f>
        <v>0</v>
      </c>
      <c r="Y770" s="169">
        <f t="shared" si="35"/>
        <v>0</v>
      </c>
      <c r="Z770" s="169">
        <f>IF(K770='Do Not Use'!$M$5,1,0)</f>
        <v>0</v>
      </c>
    </row>
    <row r="771" spans="1:26" x14ac:dyDescent="0.25">
      <c r="A771" s="376"/>
      <c r="B771" s="377"/>
      <c r="C771" s="378"/>
      <c r="D771" s="434"/>
      <c r="E771" s="379"/>
      <c r="F771" s="377"/>
      <c r="G771" s="377"/>
      <c r="H771" s="377"/>
      <c r="I771" s="377"/>
      <c r="J771" s="377"/>
      <c r="K771" s="377"/>
      <c r="L771" s="377"/>
      <c r="M771" s="1" t="e">
        <f>INDEX('Child Enrollment'!$C$2:$C$173,MATCH('BIR Data Entry'!B772,'Child Enrollment'!$B$2:$B$173,0))</f>
        <v>#N/A</v>
      </c>
      <c r="N771" s="1" t="e">
        <f>INDEX('Child Enrollment'!$D$2:$D$173,MATCH('BIR Data Entry'!B771,'Child Enrollment'!$B$2:$B$173,0))</f>
        <v>#N/A</v>
      </c>
      <c r="O771" s="1" t="e">
        <f>INDEX('Child Enrollment'!$E$2:$E$173,MATCH('BIR Data Entry'!B771,'Child Enrollment'!$B$2:$B$173,0))</f>
        <v>#N/A</v>
      </c>
      <c r="P771" s="1" t="e">
        <f>INDEX('Child Enrollment'!$F$2:$F$173,MATCH('BIR Data Entry'!B771,'Child Enrollment'!$B$2:$B$173,0))</f>
        <v>#N/A</v>
      </c>
      <c r="Q771" s="1" t="e">
        <f>INDEX('Child Enrollment'!$G$2:$G$173,MATCH('BIR Data Entry'!B771,'Child Enrollment'!$B$2:$B$173,0))</f>
        <v>#N/A</v>
      </c>
      <c r="R771" s="1" t="e">
        <f>INDEX('Child Enrollment'!$H$2:$H$173,MATCH('BIR Data Entry'!B771,'Child Enrollment'!$B$2:$B$173,0))</f>
        <v>#N/A</v>
      </c>
      <c r="S771" s="343" t="str">
        <f t="shared" ref="S771:S834" si="36">IF(E771&gt;0,MROUND(E771,"0:30"),"")</f>
        <v/>
      </c>
      <c r="T771" s="169">
        <f>IF(J771='Do Not Use'!$L$15,1,0)</f>
        <v>0</v>
      </c>
      <c r="U771" s="169">
        <f>IF(K771='Do Not Use'!$M$14,1,0)</f>
        <v>0</v>
      </c>
      <c r="V771" s="169">
        <f t="shared" ref="V771:V834" si="37">SUM(T771:U771)</f>
        <v>0</v>
      </c>
      <c r="W771" s="169">
        <f>IF(K771='Do Not Use'!$M$10,1,0)</f>
        <v>0</v>
      </c>
      <c r="X771" s="169">
        <f>IF(K771='Do Not Use'!$M$11,1,0)</f>
        <v>0</v>
      </c>
      <c r="Y771" s="169">
        <f t="shared" ref="Y771:Y834" si="38">SUM(W771:X771)</f>
        <v>0</v>
      </c>
      <c r="Z771" s="169">
        <f>IF(K771='Do Not Use'!$M$5,1,0)</f>
        <v>0</v>
      </c>
    </row>
    <row r="772" spans="1:26" x14ac:dyDescent="0.25">
      <c r="A772" s="376"/>
      <c r="B772" s="377"/>
      <c r="C772" s="378"/>
      <c r="D772" s="434"/>
      <c r="E772" s="379"/>
      <c r="F772" s="377"/>
      <c r="G772" s="377"/>
      <c r="H772" s="377"/>
      <c r="I772" s="377"/>
      <c r="J772" s="377"/>
      <c r="K772" s="377"/>
      <c r="L772" s="377"/>
      <c r="M772" s="1" t="e">
        <f>INDEX('Child Enrollment'!$C$2:$C$173,MATCH('BIR Data Entry'!B773,'Child Enrollment'!$B$2:$B$173,0))</f>
        <v>#N/A</v>
      </c>
      <c r="N772" s="1" t="e">
        <f>INDEX('Child Enrollment'!$D$2:$D$173,MATCH('BIR Data Entry'!B772,'Child Enrollment'!$B$2:$B$173,0))</f>
        <v>#N/A</v>
      </c>
      <c r="O772" s="1" t="e">
        <f>INDEX('Child Enrollment'!$E$2:$E$173,MATCH('BIR Data Entry'!B772,'Child Enrollment'!$B$2:$B$173,0))</f>
        <v>#N/A</v>
      </c>
      <c r="P772" s="1" t="e">
        <f>INDEX('Child Enrollment'!$F$2:$F$173,MATCH('BIR Data Entry'!B772,'Child Enrollment'!$B$2:$B$173,0))</f>
        <v>#N/A</v>
      </c>
      <c r="Q772" s="1" t="e">
        <f>INDEX('Child Enrollment'!$G$2:$G$173,MATCH('BIR Data Entry'!B772,'Child Enrollment'!$B$2:$B$173,0))</f>
        <v>#N/A</v>
      </c>
      <c r="R772" s="1" t="e">
        <f>INDEX('Child Enrollment'!$H$2:$H$173,MATCH('BIR Data Entry'!B772,'Child Enrollment'!$B$2:$B$173,0))</f>
        <v>#N/A</v>
      </c>
      <c r="S772" s="343" t="str">
        <f t="shared" si="36"/>
        <v/>
      </c>
      <c r="T772" s="169">
        <f>IF(J772='Do Not Use'!$L$15,1,0)</f>
        <v>0</v>
      </c>
      <c r="U772" s="169">
        <f>IF(K772='Do Not Use'!$M$14,1,0)</f>
        <v>0</v>
      </c>
      <c r="V772" s="169">
        <f t="shared" si="37"/>
        <v>0</v>
      </c>
      <c r="W772" s="169">
        <f>IF(K772='Do Not Use'!$M$10,1,0)</f>
        <v>0</v>
      </c>
      <c r="X772" s="169">
        <f>IF(K772='Do Not Use'!$M$11,1,0)</f>
        <v>0</v>
      </c>
      <c r="Y772" s="169">
        <f t="shared" si="38"/>
        <v>0</v>
      </c>
      <c r="Z772" s="169">
        <f>IF(K772='Do Not Use'!$M$5,1,0)</f>
        <v>0</v>
      </c>
    </row>
    <row r="773" spans="1:26" x14ac:dyDescent="0.25">
      <c r="A773" s="376"/>
      <c r="B773" s="377"/>
      <c r="C773" s="378"/>
      <c r="D773" s="434"/>
      <c r="E773" s="379"/>
      <c r="F773" s="377"/>
      <c r="G773" s="377"/>
      <c r="H773" s="377"/>
      <c r="I773" s="377"/>
      <c r="J773" s="377"/>
      <c r="K773" s="377"/>
      <c r="L773" s="377"/>
      <c r="M773" s="1" t="e">
        <f>INDEX('Child Enrollment'!$C$2:$C$173,MATCH('BIR Data Entry'!B774,'Child Enrollment'!$B$2:$B$173,0))</f>
        <v>#N/A</v>
      </c>
      <c r="N773" s="1" t="e">
        <f>INDEX('Child Enrollment'!$D$2:$D$173,MATCH('BIR Data Entry'!B773,'Child Enrollment'!$B$2:$B$173,0))</f>
        <v>#N/A</v>
      </c>
      <c r="O773" s="1" t="e">
        <f>INDEX('Child Enrollment'!$E$2:$E$173,MATCH('BIR Data Entry'!B773,'Child Enrollment'!$B$2:$B$173,0))</f>
        <v>#N/A</v>
      </c>
      <c r="P773" s="1" t="e">
        <f>INDEX('Child Enrollment'!$F$2:$F$173,MATCH('BIR Data Entry'!B773,'Child Enrollment'!$B$2:$B$173,0))</f>
        <v>#N/A</v>
      </c>
      <c r="Q773" s="1" t="e">
        <f>INDEX('Child Enrollment'!$G$2:$G$173,MATCH('BIR Data Entry'!B773,'Child Enrollment'!$B$2:$B$173,0))</f>
        <v>#N/A</v>
      </c>
      <c r="R773" s="1" t="e">
        <f>INDEX('Child Enrollment'!$H$2:$H$173,MATCH('BIR Data Entry'!B773,'Child Enrollment'!$B$2:$B$173,0))</f>
        <v>#N/A</v>
      </c>
      <c r="S773" s="343" t="str">
        <f t="shared" si="36"/>
        <v/>
      </c>
      <c r="T773" s="169">
        <f>IF(J773='Do Not Use'!$L$15,1,0)</f>
        <v>0</v>
      </c>
      <c r="U773" s="169">
        <f>IF(K773='Do Not Use'!$M$14,1,0)</f>
        <v>0</v>
      </c>
      <c r="V773" s="169">
        <f t="shared" si="37"/>
        <v>0</v>
      </c>
      <c r="W773" s="169">
        <f>IF(K773='Do Not Use'!$M$10,1,0)</f>
        <v>0</v>
      </c>
      <c r="X773" s="169">
        <f>IF(K773='Do Not Use'!$M$11,1,0)</f>
        <v>0</v>
      </c>
      <c r="Y773" s="169">
        <f t="shared" si="38"/>
        <v>0</v>
      </c>
      <c r="Z773" s="169">
        <f>IF(K773='Do Not Use'!$M$5,1,0)</f>
        <v>0</v>
      </c>
    </row>
    <row r="774" spans="1:26" x14ac:dyDescent="0.25">
      <c r="A774" s="376"/>
      <c r="B774" s="377"/>
      <c r="C774" s="378"/>
      <c r="D774" s="434"/>
      <c r="E774" s="379"/>
      <c r="F774" s="377"/>
      <c r="G774" s="377"/>
      <c r="H774" s="377"/>
      <c r="I774" s="377"/>
      <c r="J774" s="377"/>
      <c r="K774" s="377"/>
      <c r="L774" s="377"/>
      <c r="M774" s="1" t="e">
        <f>INDEX('Child Enrollment'!$C$2:$C$173,MATCH('BIR Data Entry'!B775,'Child Enrollment'!$B$2:$B$173,0))</f>
        <v>#N/A</v>
      </c>
      <c r="N774" s="1" t="e">
        <f>INDEX('Child Enrollment'!$D$2:$D$173,MATCH('BIR Data Entry'!B774,'Child Enrollment'!$B$2:$B$173,0))</f>
        <v>#N/A</v>
      </c>
      <c r="O774" s="1" t="e">
        <f>INDEX('Child Enrollment'!$E$2:$E$173,MATCH('BIR Data Entry'!B774,'Child Enrollment'!$B$2:$B$173,0))</f>
        <v>#N/A</v>
      </c>
      <c r="P774" s="1" t="e">
        <f>INDEX('Child Enrollment'!$F$2:$F$173,MATCH('BIR Data Entry'!B774,'Child Enrollment'!$B$2:$B$173,0))</f>
        <v>#N/A</v>
      </c>
      <c r="Q774" s="1" t="e">
        <f>INDEX('Child Enrollment'!$G$2:$G$173,MATCH('BIR Data Entry'!B774,'Child Enrollment'!$B$2:$B$173,0))</f>
        <v>#N/A</v>
      </c>
      <c r="R774" s="1" t="e">
        <f>INDEX('Child Enrollment'!$H$2:$H$173,MATCH('BIR Data Entry'!B774,'Child Enrollment'!$B$2:$B$173,0))</f>
        <v>#N/A</v>
      </c>
      <c r="S774" s="343" t="str">
        <f t="shared" si="36"/>
        <v/>
      </c>
      <c r="T774" s="169">
        <f>IF(J774='Do Not Use'!$L$15,1,0)</f>
        <v>0</v>
      </c>
      <c r="U774" s="169">
        <f>IF(K774='Do Not Use'!$M$14,1,0)</f>
        <v>0</v>
      </c>
      <c r="V774" s="169">
        <f t="shared" si="37"/>
        <v>0</v>
      </c>
      <c r="W774" s="169">
        <f>IF(K774='Do Not Use'!$M$10,1,0)</f>
        <v>0</v>
      </c>
      <c r="X774" s="169">
        <f>IF(K774='Do Not Use'!$M$11,1,0)</f>
        <v>0</v>
      </c>
      <c r="Y774" s="169">
        <f t="shared" si="38"/>
        <v>0</v>
      </c>
      <c r="Z774" s="169">
        <f>IF(K774='Do Not Use'!$M$5,1,0)</f>
        <v>0</v>
      </c>
    </row>
    <row r="775" spans="1:26" x14ac:dyDescent="0.25">
      <c r="A775" s="376"/>
      <c r="B775" s="377"/>
      <c r="C775" s="378"/>
      <c r="D775" s="434"/>
      <c r="E775" s="379"/>
      <c r="F775" s="377"/>
      <c r="G775" s="377"/>
      <c r="H775" s="377"/>
      <c r="I775" s="377"/>
      <c r="J775" s="377"/>
      <c r="K775" s="377"/>
      <c r="L775" s="377"/>
      <c r="M775" s="1" t="e">
        <f>INDEX('Child Enrollment'!$C$2:$C$173,MATCH('BIR Data Entry'!B776,'Child Enrollment'!$B$2:$B$173,0))</f>
        <v>#N/A</v>
      </c>
      <c r="N775" s="1" t="e">
        <f>INDEX('Child Enrollment'!$D$2:$D$173,MATCH('BIR Data Entry'!B775,'Child Enrollment'!$B$2:$B$173,0))</f>
        <v>#N/A</v>
      </c>
      <c r="O775" s="1" t="e">
        <f>INDEX('Child Enrollment'!$E$2:$E$173,MATCH('BIR Data Entry'!B775,'Child Enrollment'!$B$2:$B$173,0))</f>
        <v>#N/A</v>
      </c>
      <c r="P775" s="1" t="e">
        <f>INDEX('Child Enrollment'!$F$2:$F$173,MATCH('BIR Data Entry'!B775,'Child Enrollment'!$B$2:$B$173,0))</f>
        <v>#N/A</v>
      </c>
      <c r="Q775" s="1" t="e">
        <f>INDEX('Child Enrollment'!$G$2:$G$173,MATCH('BIR Data Entry'!B775,'Child Enrollment'!$B$2:$B$173,0))</f>
        <v>#N/A</v>
      </c>
      <c r="R775" s="1" t="e">
        <f>INDEX('Child Enrollment'!$H$2:$H$173,MATCH('BIR Data Entry'!B775,'Child Enrollment'!$B$2:$B$173,0))</f>
        <v>#N/A</v>
      </c>
      <c r="S775" s="343" t="str">
        <f t="shared" si="36"/>
        <v/>
      </c>
      <c r="T775" s="169">
        <f>IF(J775='Do Not Use'!$L$15,1,0)</f>
        <v>0</v>
      </c>
      <c r="U775" s="169">
        <f>IF(K775='Do Not Use'!$M$14,1,0)</f>
        <v>0</v>
      </c>
      <c r="V775" s="169">
        <f t="shared" si="37"/>
        <v>0</v>
      </c>
      <c r="W775" s="169">
        <f>IF(K775='Do Not Use'!$M$10,1,0)</f>
        <v>0</v>
      </c>
      <c r="X775" s="169">
        <f>IF(K775='Do Not Use'!$M$11,1,0)</f>
        <v>0</v>
      </c>
      <c r="Y775" s="169">
        <f t="shared" si="38"/>
        <v>0</v>
      </c>
      <c r="Z775" s="169">
        <f>IF(K775='Do Not Use'!$M$5,1,0)</f>
        <v>0</v>
      </c>
    </row>
    <row r="776" spans="1:26" x14ac:dyDescent="0.25">
      <c r="A776" s="376"/>
      <c r="B776" s="377"/>
      <c r="C776" s="378"/>
      <c r="D776" s="434"/>
      <c r="E776" s="379"/>
      <c r="F776" s="377"/>
      <c r="G776" s="377"/>
      <c r="H776" s="377"/>
      <c r="I776" s="377"/>
      <c r="J776" s="377"/>
      <c r="K776" s="377"/>
      <c r="L776" s="377"/>
      <c r="M776" s="1" t="e">
        <f>INDEX('Child Enrollment'!$C$2:$C$173,MATCH('BIR Data Entry'!B777,'Child Enrollment'!$B$2:$B$173,0))</f>
        <v>#N/A</v>
      </c>
      <c r="N776" s="1" t="e">
        <f>INDEX('Child Enrollment'!$D$2:$D$173,MATCH('BIR Data Entry'!B776,'Child Enrollment'!$B$2:$B$173,0))</f>
        <v>#N/A</v>
      </c>
      <c r="O776" s="1" t="e">
        <f>INDEX('Child Enrollment'!$E$2:$E$173,MATCH('BIR Data Entry'!B776,'Child Enrollment'!$B$2:$B$173,0))</f>
        <v>#N/A</v>
      </c>
      <c r="P776" s="1" t="e">
        <f>INDEX('Child Enrollment'!$F$2:$F$173,MATCH('BIR Data Entry'!B776,'Child Enrollment'!$B$2:$B$173,0))</f>
        <v>#N/A</v>
      </c>
      <c r="Q776" s="1" t="e">
        <f>INDEX('Child Enrollment'!$G$2:$G$173,MATCH('BIR Data Entry'!B776,'Child Enrollment'!$B$2:$B$173,0))</f>
        <v>#N/A</v>
      </c>
      <c r="R776" s="1" t="e">
        <f>INDEX('Child Enrollment'!$H$2:$H$173,MATCH('BIR Data Entry'!B776,'Child Enrollment'!$B$2:$B$173,0))</f>
        <v>#N/A</v>
      </c>
      <c r="S776" s="343" t="str">
        <f t="shared" si="36"/>
        <v/>
      </c>
      <c r="T776" s="169">
        <f>IF(J776='Do Not Use'!$L$15,1,0)</f>
        <v>0</v>
      </c>
      <c r="U776" s="169">
        <f>IF(K776='Do Not Use'!$M$14,1,0)</f>
        <v>0</v>
      </c>
      <c r="V776" s="169">
        <f t="shared" si="37"/>
        <v>0</v>
      </c>
      <c r="W776" s="169">
        <f>IF(K776='Do Not Use'!$M$10,1,0)</f>
        <v>0</v>
      </c>
      <c r="X776" s="169">
        <f>IF(K776='Do Not Use'!$M$11,1,0)</f>
        <v>0</v>
      </c>
      <c r="Y776" s="169">
        <f t="shared" si="38"/>
        <v>0</v>
      </c>
      <c r="Z776" s="169">
        <f>IF(K776='Do Not Use'!$M$5,1,0)</f>
        <v>0</v>
      </c>
    </row>
    <row r="777" spans="1:26" x14ac:dyDescent="0.25">
      <c r="A777" s="376"/>
      <c r="B777" s="377"/>
      <c r="C777" s="378"/>
      <c r="D777" s="434"/>
      <c r="E777" s="379"/>
      <c r="F777" s="377"/>
      <c r="G777" s="377"/>
      <c r="H777" s="377"/>
      <c r="I777" s="377"/>
      <c r="J777" s="377"/>
      <c r="K777" s="377"/>
      <c r="L777" s="377"/>
      <c r="M777" s="1" t="e">
        <f>INDEX('Child Enrollment'!$C$2:$C$173,MATCH('BIR Data Entry'!B778,'Child Enrollment'!$B$2:$B$173,0))</f>
        <v>#N/A</v>
      </c>
      <c r="N777" s="1" t="e">
        <f>INDEX('Child Enrollment'!$D$2:$D$173,MATCH('BIR Data Entry'!B777,'Child Enrollment'!$B$2:$B$173,0))</f>
        <v>#N/A</v>
      </c>
      <c r="O777" s="1" t="e">
        <f>INDEX('Child Enrollment'!$E$2:$E$173,MATCH('BIR Data Entry'!B777,'Child Enrollment'!$B$2:$B$173,0))</f>
        <v>#N/A</v>
      </c>
      <c r="P777" s="1" t="e">
        <f>INDEX('Child Enrollment'!$F$2:$F$173,MATCH('BIR Data Entry'!B777,'Child Enrollment'!$B$2:$B$173,0))</f>
        <v>#N/A</v>
      </c>
      <c r="Q777" s="1" t="e">
        <f>INDEX('Child Enrollment'!$G$2:$G$173,MATCH('BIR Data Entry'!B777,'Child Enrollment'!$B$2:$B$173,0))</f>
        <v>#N/A</v>
      </c>
      <c r="R777" s="1" t="e">
        <f>INDEX('Child Enrollment'!$H$2:$H$173,MATCH('BIR Data Entry'!B777,'Child Enrollment'!$B$2:$B$173,0))</f>
        <v>#N/A</v>
      </c>
      <c r="S777" s="343" t="str">
        <f t="shared" si="36"/>
        <v/>
      </c>
      <c r="T777" s="169">
        <f>IF(J777='Do Not Use'!$L$15,1,0)</f>
        <v>0</v>
      </c>
      <c r="U777" s="169">
        <f>IF(K777='Do Not Use'!$M$14,1,0)</f>
        <v>0</v>
      </c>
      <c r="V777" s="169">
        <f t="shared" si="37"/>
        <v>0</v>
      </c>
      <c r="W777" s="169">
        <f>IF(K777='Do Not Use'!$M$10,1,0)</f>
        <v>0</v>
      </c>
      <c r="X777" s="169">
        <f>IF(K777='Do Not Use'!$M$11,1,0)</f>
        <v>0</v>
      </c>
      <c r="Y777" s="169">
        <f t="shared" si="38"/>
        <v>0</v>
      </c>
      <c r="Z777" s="169">
        <f>IF(K777='Do Not Use'!$M$5,1,0)</f>
        <v>0</v>
      </c>
    </row>
    <row r="778" spans="1:26" x14ac:dyDescent="0.25">
      <c r="A778" s="376"/>
      <c r="B778" s="377"/>
      <c r="C778" s="378"/>
      <c r="D778" s="434"/>
      <c r="E778" s="379"/>
      <c r="F778" s="377"/>
      <c r="G778" s="377"/>
      <c r="H778" s="377"/>
      <c r="I778" s="377"/>
      <c r="J778" s="377"/>
      <c r="K778" s="377"/>
      <c r="L778" s="377"/>
      <c r="M778" s="1" t="e">
        <f>INDEX('Child Enrollment'!$C$2:$C$173,MATCH('BIR Data Entry'!B779,'Child Enrollment'!$B$2:$B$173,0))</f>
        <v>#N/A</v>
      </c>
      <c r="N778" s="1" t="e">
        <f>INDEX('Child Enrollment'!$D$2:$D$173,MATCH('BIR Data Entry'!B778,'Child Enrollment'!$B$2:$B$173,0))</f>
        <v>#N/A</v>
      </c>
      <c r="O778" s="1" t="e">
        <f>INDEX('Child Enrollment'!$E$2:$E$173,MATCH('BIR Data Entry'!B778,'Child Enrollment'!$B$2:$B$173,0))</f>
        <v>#N/A</v>
      </c>
      <c r="P778" s="1" t="e">
        <f>INDEX('Child Enrollment'!$F$2:$F$173,MATCH('BIR Data Entry'!B778,'Child Enrollment'!$B$2:$B$173,0))</f>
        <v>#N/A</v>
      </c>
      <c r="Q778" s="1" t="e">
        <f>INDEX('Child Enrollment'!$G$2:$G$173,MATCH('BIR Data Entry'!B778,'Child Enrollment'!$B$2:$B$173,0))</f>
        <v>#N/A</v>
      </c>
      <c r="R778" s="1" t="e">
        <f>INDEX('Child Enrollment'!$H$2:$H$173,MATCH('BIR Data Entry'!B778,'Child Enrollment'!$B$2:$B$173,0))</f>
        <v>#N/A</v>
      </c>
      <c r="S778" s="343" t="str">
        <f t="shared" si="36"/>
        <v/>
      </c>
      <c r="T778" s="169">
        <f>IF(J778='Do Not Use'!$L$15,1,0)</f>
        <v>0</v>
      </c>
      <c r="U778" s="169">
        <f>IF(K778='Do Not Use'!$M$14,1,0)</f>
        <v>0</v>
      </c>
      <c r="V778" s="169">
        <f t="shared" si="37"/>
        <v>0</v>
      </c>
      <c r="W778" s="169">
        <f>IF(K778='Do Not Use'!$M$10,1,0)</f>
        <v>0</v>
      </c>
      <c r="X778" s="169">
        <f>IF(K778='Do Not Use'!$M$11,1,0)</f>
        <v>0</v>
      </c>
      <c r="Y778" s="169">
        <f t="shared" si="38"/>
        <v>0</v>
      </c>
      <c r="Z778" s="169">
        <f>IF(K778='Do Not Use'!$M$5,1,0)</f>
        <v>0</v>
      </c>
    </row>
    <row r="779" spans="1:26" x14ac:dyDescent="0.25">
      <c r="A779" s="376"/>
      <c r="B779" s="377"/>
      <c r="C779" s="378"/>
      <c r="D779" s="434"/>
      <c r="E779" s="379"/>
      <c r="F779" s="377"/>
      <c r="G779" s="377"/>
      <c r="H779" s="377"/>
      <c r="I779" s="377"/>
      <c r="J779" s="377"/>
      <c r="K779" s="377"/>
      <c r="L779" s="377"/>
      <c r="M779" s="1" t="e">
        <f>INDEX('Child Enrollment'!$C$2:$C$173,MATCH('BIR Data Entry'!B780,'Child Enrollment'!$B$2:$B$173,0))</f>
        <v>#N/A</v>
      </c>
      <c r="N779" s="1" t="e">
        <f>INDEX('Child Enrollment'!$D$2:$D$173,MATCH('BIR Data Entry'!B779,'Child Enrollment'!$B$2:$B$173,0))</f>
        <v>#N/A</v>
      </c>
      <c r="O779" s="1" t="e">
        <f>INDEX('Child Enrollment'!$E$2:$E$173,MATCH('BIR Data Entry'!B779,'Child Enrollment'!$B$2:$B$173,0))</f>
        <v>#N/A</v>
      </c>
      <c r="P779" s="1" t="e">
        <f>INDEX('Child Enrollment'!$F$2:$F$173,MATCH('BIR Data Entry'!B779,'Child Enrollment'!$B$2:$B$173,0))</f>
        <v>#N/A</v>
      </c>
      <c r="Q779" s="1" t="e">
        <f>INDEX('Child Enrollment'!$G$2:$G$173,MATCH('BIR Data Entry'!B779,'Child Enrollment'!$B$2:$B$173,0))</f>
        <v>#N/A</v>
      </c>
      <c r="R779" s="1" t="e">
        <f>INDEX('Child Enrollment'!$H$2:$H$173,MATCH('BIR Data Entry'!B779,'Child Enrollment'!$B$2:$B$173,0))</f>
        <v>#N/A</v>
      </c>
      <c r="S779" s="343" t="str">
        <f t="shared" si="36"/>
        <v/>
      </c>
      <c r="T779" s="169">
        <f>IF(J779='Do Not Use'!$L$15,1,0)</f>
        <v>0</v>
      </c>
      <c r="U779" s="169">
        <f>IF(K779='Do Not Use'!$M$14,1,0)</f>
        <v>0</v>
      </c>
      <c r="V779" s="169">
        <f t="shared" si="37"/>
        <v>0</v>
      </c>
      <c r="W779" s="169">
        <f>IF(K779='Do Not Use'!$M$10,1,0)</f>
        <v>0</v>
      </c>
      <c r="X779" s="169">
        <f>IF(K779='Do Not Use'!$M$11,1,0)</f>
        <v>0</v>
      </c>
      <c r="Y779" s="169">
        <f t="shared" si="38"/>
        <v>0</v>
      </c>
      <c r="Z779" s="169">
        <f>IF(K779='Do Not Use'!$M$5,1,0)</f>
        <v>0</v>
      </c>
    </row>
    <row r="780" spans="1:26" x14ac:dyDescent="0.25">
      <c r="A780" s="376"/>
      <c r="B780" s="377"/>
      <c r="C780" s="378"/>
      <c r="D780" s="434"/>
      <c r="E780" s="379"/>
      <c r="F780" s="377"/>
      <c r="G780" s="377"/>
      <c r="H780" s="377"/>
      <c r="I780" s="377"/>
      <c r="J780" s="377"/>
      <c r="K780" s="377"/>
      <c r="L780" s="377"/>
      <c r="M780" s="1" t="e">
        <f>INDEX('Child Enrollment'!$C$2:$C$173,MATCH('BIR Data Entry'!B781,'Child Enrollment'!$B$2:$B$173,0))</f>
        <v>#N/A</v>
      </c>
      <c r="N780" s="1" t="e">
        <f>INDEX('Child Enrollment'!$D$2:$D$173,MATCH('BIR Data Entry'!B780,'Child Enrollment'!$B$2:$B$173,0))</f>
        <v>#N/A</v>
      </c>
      <c r="O780" s="1" t="e">
        <f>INDEX('Child Enrollment'!$E$2:$E$173,MATCH('BIR Data Entry'!B780,'Child Enrollment'!$B$2:$B$173,0))</f>
        <v>#N/A</v>
      </c>
      <c r="P780" s="1" t="e">
        <f>INDEX('Child Enrollment'!$F$2:$F$173,MATCH('BIR Data Entry'!B780,'Child Enrollment'!$B$2:$B$173,0))</f>
        <v>#N/A</v>
      </c>
      <c r="Q780" s="1" t="e">
        <f>INDEX('Child Enrollment'!$G$2:$G$173,MATCH('BIR Data Entry'!B780,'Child Enrollment'!$B$2:$B$173,0))</f>
        <v>#N/A</v>
      </c>
      <c r="R780" s="1" t="e">
        <f>INDEX('Child Enrollment'!$H$2:$H$173,MATCH('BIR Data Entry'!B780,'Child Enrollment'!$B$2:$B$173,0))</f>
        <v>#N/A</v>
      </c>
      <c r="S780" s="343" t="str">
        <f t="shared" si="36"/>
        <v/>
      </c>
      <c r="T780" s="169">
        <f>IF(J780='Do Not Use'!$L$15,1,0)</f>
        <v>0</v>
      </c>
      <c r="U780" s="169">
        <f>IF(K780='Do Not Use'!$M$14,1,0)</f>
        <v>0</v>
      </c>
      <c r="V780" s="169">
        <f t="shared" si="37"/>
        <v>0</v>
      </c>
      <c r="W780" s="169">
        <f>IF(K780='Do Not Use'!$M$10,1,0)</f>
        <v>0</v>
      </c>
      <c r="X780" s="169">
        <f>IF(K780='Do Not Use'!$M$11,1,0)</f>
        <v>0</v>
      </c>
      <c r="Y780" s="169">
        <f t="shared" si="38"/>
        <v>0</v>
      </c>
      <c r="Z780" s="169">
        <f>IF(K780='Do Not Use'!$M$5,1,0)</f>
        <v>0</v>
      </c>
    </row>
    <row r="781" spans="1:26" x14ac:dyDescent="0.25">
      <c r="A781" s="376"/>
      <c r="B781" s="377"/>
      <c r="C781" s="378"/>
      <c r="D781" s="434"/>
      <c r="E781" s="379"/>
      <c r="F781" s="377"/>
      <c r="G781" s="377"/>
      <c r="H781" s="377"/>
      <c r="I781" s="377"/>
      <c r="J781" s="377"/>
      <c r="K781" s="377"/>
      <c r="L781" s="377"/>
      <c r="M781" s="1" t="e">
        <f>INDEX('Child Enrollment'!$C$2:$C$173,MATCH('BIR Data Entry'!B782,'Child Enrollment'!$B$2:$B$173,0))</f>
        <v>#N/A</v>
      </c>
      <c r="N781" s="1" t="e">
        <f>INDEX('Child Enrollment'!$D$2:$D$173,MATCH('BIR Data Entry'!B781,'Child Enrollment'!$B$2:$B$173,0))</f>
        <v>#N/A</v>
      </c>
      <c r="O781" s="1" t="e">
        <f>INDEX('Child Enrollment'!$E$2:$E$173,MATCH('BIR Data Entry'!B781,'Child Enrollment'!$B$2:$B$173,0))</f>
        <v>#N/A</v>
      </c>
      <c r="P781" s="1" t="e">
        <f>INDEX('Child Enrollment'!$F$2:$F$173,MATCH('BIR Data Entry'!B781,'Child Enrollment'!$B$2:$B$173,0))</f>
        <v>#N/A</v>
      </c>
      <c r="Q781" s="1" t="e">
        <f>INDEX('Child Enrollment'!$G$2:$G$173,MATCH('BIR Data Entry'!B781,'Child Enrollment'!$B$2:$B$173,0))</f>
        <v>#N/A</v>
      </c>
      <c r="R781" s="1" t="e">
        <f>INDEX('Child Enrollment'!$H$2:$H$173,MATCH('BIR Data Entry'!B781,'Child Enrollment'!$B$2:$B$173,0))</f>
        <v>#N/A</v>
      </c>
      <c r="S781" s="343" t="str">
        <f t="shared" si="36"/>
        <v/>
      </c>
      <c r="T781" s="169">
        <f>IF(J781='Do Not Use'!$L$15,1,0)</f>
        <v>0</v>
      </c>
      <c r="U781" s="169">
        <f>IF(K781='Do Not Use'!$M$14,1,0)</f>
        <v>0</v>
      </c>
      <c r="V781" s="169">
        <f t="shared" si="37"/>
        <v>0</v>
      </c>
      <c r="W781" s="169">
        <f>IF(K781='Do Not Use'!$M$10,1,0)</f>
        <v>0</v>
      </c>
      <c r="X781" s="169">
        <f>IF(K781='Do Not Use'!$M$11,1,0)</f>
        <v>0</v>
      </c>
      <c r="Y781" s="169">
        <f t="shared" si="38"/>
        <v>0</v>
      </c>
      <c r="Z781" s="169">
        <f>IF(K781='Do Not Use'!$M$5,1,0)</f>
        <v>0</v>
      </c>
    </row>
    <row r="782" spans="1:26" x14ac:dyDescent="0.25">
      <c r="A782" s="376"/>
      <c r="B782" s="377"/>
      <c r="C782" s="378"/>
      <c r="D782" s="434"/>
      <c r="E782" s="379"/>
      <c r="F782" s="377"/>
      <c r="G782" s="377"/>
      <c r="H782" s="377"/>
      <c r="I782" s="377"/>
      <c r="J782" s="377"/>
      <c r="K782" s="377"/>
      <c r="L782" s="377"/>
      <c r="M782" s="1" t="e">
        <f>INDEX('Child Enrollment'!$C$2:$C$173,MATCH('BIR Data Entry'!B783,'Child Enrollment'!$B$2:$B$173,0))</f>
        <v>#N/A</v>
      </c>
      <c r="N782" s="1" t="e">
        <f>INDEX('Child Enrollment'!$D$2:$D$173,MATCH('BIR Data Entry'!B782,'Child Enrollment'!$B$2:$B$173,0))</f>
        <v>#N/A</v>
      </c>
      <c r="O782" s="1" t="e">
        <f>INDEX('Child Enrollment'!$E$2:$E$173,MATCH('BIR Data Entry'!B782,'Child Enrollment'!$B$2:$B$173,0))</f>
        <v>#N/A</v>
      </c>
      <c r="P782" s="1" t="e">
        <f>INDEX('Child Enrollment'!$F$2:$F$173,MATCH('BIR Data Entry'!B782,'Child Enrollment'!$B$2:$B$173,0))</f>
        <v>#N/A</v>
      </c>
      <c r="Q782" s="1" t="e">
        <f>INDEX('Child Enrollment'!$G$2:$G$173,MATCH('BIR Data Entry'!B782,'Child Enrollment'!$B$2:$B$173,0))</f>
        <v>#N/A</v>
      </c>
      <c r="R782" s="1" t="e">
        <f>INDEX('Child Enrollment'!$H$2:$H$173,MATCH('BIR Data Entry'!B782,'Child Enrollment'!$B$2:$B$173,0))</f>
        <v>#N/A</v>
      </c>
      <c r="S782" s="343" t="str">
        <f t="shared" si="36"/>
        <v/>
      </c>
      <c r="T782" s="169">
        <f>IF(J782='Do Not Use'!$L$15,1,0)</f>
        <v>0</v>
      </c>
      <c r="U782" s="169">
        <f>IF(K782='Do Not Use'!$M$14,1,0)</f>
        <v>0</v>
      </c>
      <c r="V782" s="169">
        <f t="shared" si="37"/>
        <v>0</v>
      </c>
      <c r="W782" s="169">
        <f>IF(K782='Do Not Use'!$M$10,1,0)</f>
        <v>0</v>
      </c>
      <c r="X782" s="169">
        <f>IF(K782='Do Not Use'!$M$11,1,0)</f>
        <v>0</v>
      </c>
      <c r="Y782" s="169">
        <f t="shared" si="38"/>
        <v>0</v>
      </c>
      <c r="Z782" s="169">
        <f>IF(K782='Do Not Use'!$M$5,1,0)</f>
        <v>0</v>
      </c>
    </row>
    <row r="783" spans="1:26" x14ac:dyDescent="0.25">
      <c r="A783" s="376"/>
      <c r="B783" s="377"/>
      <c r="C783" s="378"/>
      <c r="D783" s="434"/>
      <c r="E783" s="379"/>
      <c r="F783" s="377"/>
      <c r="G783" s="377"/>
      <c r="H783" s="377"/>
      <c r="I783" s="377"/>
      <c r="J783" s="377"/>
      <c r="K783" s="377"/>
      <c r="L783" s="377"/>
      <c r="M783" s="1" t="e">
        <f>INDEX('Child Enrollment'!$C$2:$C$173,MATCH('BIR Data Entry'!B784,'Child Enrollment'!$B$2:$B$173,0))</f>
        <v>#N/A</v>
      </c>
      <c r="N783" s="1" t="e">
        <f>INDEX('Child Enrollment'!$D$2:$D$173,MATCH('BIR Data Entry'!B783,'Child Enrollment'!$B$2:$B$173,0))</f>
        <v>#N/A</v>
      </c>
      <c r="O783" s="1" t="e">
        <f>INDEX('Child Enrollment'!$E$2:$E$173,MATCH('BIR Data Entry'!B783,'Child Enrollment'!$B$2:$B$173,0))</f>
        <v>#N/A</v>
      </c>
      <c r="P783" s="1" t="e">
        <f>INDEX('Child Enrollment'!$F$2:$F$173,MATCH('BIR Data Entry'!B783,'Child Enrollment'!$B$2:$B$173,0))</f>
        <v>#N/A</v>
      </c>
      <c r="Q783" s="1" t="e">
        <f>INDEX('Child Enrollment'!$G$2:$G$173,MATCH('BIR Data Entry'!B783,'Child Enrollment'!$B$2:$B$173,0))</f>
        <v>#N/A</v>
      </c>
      <c r="R783" s="1" t="e">
        <f>INDEX('Child Enrollment'!$H$2:$H$173,MATCH('BIR Data Entry'!B783,'Child Enrollment'!$B$2:$B$173,0))</f>
        <v>#N/A</v>
      </c>
      <c r="S783" s="343" t="str">
        <f t="shared" si="36"/>
        <v/>
      </c>
      <c r="T783" s="169">
        <f>IF(J783='Do Not Use'!$L$15,1,0)</f>
        <v>0</v>
      </c>
      <c r="U783" s="169">
        <f>IF(K783='Do Not Use'!$M$14,1,0)</f>
        <v>0</v>
      </c>
      <c r="V783" s="169">
        <f t="shared" si="37"/>
        <v>0</v>
      </c>
      <c r="W783" s="169">
        <f>IF(K783='Do Not Use'!$M$10,1,0)</f>
        <v>0</v>
      </c>
      <c r="X783" s="169">
        <f>IF(K783='Do Not Use'!$M$11,1,0)</f>
        <v>0</v>
      </c>
      <c r="Y783" s="169">
        <f t="shared" si="38"/>
        <v>0</v>
      </c>
      <c r="Z783" s="169">
        <f>IF(K783='Do Not Use'!$M$5,1,0)</f>
        <v>0</v>
      </c>
    </row>
    <row r="784" spans="1:26" x14ac:dyDescent="0.25">
      <c r="A784" s="376"/>
      <c r="B784" s="377"/>
      <c r="C784" s="378"/>
      <c r="D784" s="434"/>
      <c r="E784" s="379"/>
      <c r="F784" s="377"/>
      <c r="G784" s="377"/>
      <c r="H784" s="377"/>
      <c r="I784" s="377"/>
      <c r="J784" s="377"/>
      <c r="K784" s="377"/>
      <c r="L784" s="377"/>
      <c r="M784" s="1" t="e">
        <f>INDEX('Child Enrollment'!$C$2:$C$173,MATCH('BIR Data Entry'!B785,'Child Enrollment'!$B$2:$B$173,0))</f>
        <v>#N/A</v>
      </c>
      <c r="N784" s="1" t="e">
        <f>INDEX('Child Enrollment'!$D$2:$D$173,MATCH('BIR Data Entry'!B784,'Child Enrollment'!$B$2:$B$173,0))</f>
        <v>#N/A</v>
      </c>
      <c r="O784" s="1" t="e">
        <f>INDEX('Child Enrollment'!$E$2:$E$173,MATCH('BIR Data Entry'!B784,'Child Enrollment'!$B$2:$B$173,0))</f>
        <v>#N/A</v>
      </c>
      <c r="P784" s="1" t="e">
        <f>INDEX('Child Enrollment'!$F$2:$F$173,MATCH('BIR Data Entry'!B784,'Child Enrollment'!$B$2:$B$173,0))</f>
        <v>#N/A</v>
      </c>
      <c r="Q784" s="1" t="e">
        <f>INDEX('Child Enrollment'!$G$2:$G$173,MATCH('BIR Data Entry'!B784,'Child Enrollment'!$B$2:$B$173,0))</f>
        <v>#N/A</v>
      </c>
      <c r="R784" s="1" t="e">
        <f>INDEX('Child Enrollment'!$H$2:$H$173,MATCH('BIR Data Entry'!B784,'Child Enrollment'!$B$2:$B$173,0))</f>
        <v>#N/A</v>
      </c>
      <c r="S784" s="343" t="str">
        <f t="shared" si="36"/>
        <v/>
      </c>
      <c r="T784" s="169">
        <f>IF(J784='Do Not Use'!$L$15,1,0)</f>
        <v>0</v>
      </c>
      <c r="U784" s="169">
        <f>IF(K784='Do Not Use'!$M$14,1,0)</f>
        <v>0</v>
      </c>
      <c r="V784" s="169">
        <f t="shared" si="37"/>
        <v>0</v>
      </c>
      <c r="W784" s="169">
        <f>IF(K784='Do Not Use'!$M$10,1,0)</f>
        <v>0</v>
      </c>
      <c r="X784" s="169">
        <f>IF(K784='Do Not Use'!$M$11,1,0)</f>
        <v>0</v>
      </c>
      <c r="Y784" s="169">
        <f t="shared" si="38"/>
        <v>0</v>
      </c>
      <c r="Z784" s="169">
        <f>IF(K784='Do Not Use'!$M$5,1,0)</f>
        <v>0</v>
      </c>
    </row>
    <row r="785" spans="1:26" x14ac:dyDescent="0.25">
      <c r="A785" s="376"/>
      <c r="B785" s="377"/>
      <c r="C785" s="378"/>
      <c r="D785" s="434"/>
      <c r="E785" s="379"/>
      <c r="F785" s="377"/>
      <c r="G785" s="377"/>
      <c r="H785" s="377"/>
      <c r="I785" s="377"/>
      <c r="J785" s="377"/>
      <c r="K785" s="377"/>
      <c r="L785" s="377"/>
      <c r="M785" s="1" t="e">
        <f>INDEX('Child Enrollment'!$C$2:$C$173,MATCH('BIR Data Entry'!B786,'Child Enrollment'!$B$2:$B$173,0))</f>
        <v>#N/A</v>
      </c>
      <c r="N785" s="1" t="e">
        <f>INDEX('Child Enrollment'!$D$2:$D$173,MATCH('BIR Data Entry'!B785,'Child Enrollment'!$B$2:$B$173,0))</f>
        <v>#N/A</v>
      </c>
      <c r="O785" s="1" t="e">
        <f>INDEX('Child Enrollment'!$E$2:$E$173,MATCH('BIR Data Entry'!B785,'Child Enrollment'!$B$2:$B$173,0))</f>
        <v>#N/A</v>
      </c>
      <c r="P785" s="1" t="e">
        <f>INDEX('Child Enrollment'!$F$2:$F$173,MATCH('BIR Data Entry'!B785,'Child Enrollment'!$B$2:$B$173,0))</f>
        <v>#N/A</v>
      </c>
      <c r="Q785" s="1" t="e">
        <f>INDEX('Child Enrollment'!$G$2:$G$173,MATCH('BIR Data Entry'!B785,'Child Enrollment'!$B$2:$B$173,0))</f>
        <v>#N/A</v>
      </c>
      <c r="R785" s="1" t="e">
        <f>INDEX('Child Enrollment'!$H$2:$H$173,MATCH('BIR Data Entry'!B785,'Child Enrollment'!$B$2:$B$173,0))</f>
        <v>#N/A</v>
      </c>
      <c r="S785" s="343" t="str">
        <f t="shared" si="36"/>
        <v/>
      </c>
      <c r="T785" s="169">
        <f>IF(J785='Do Not Use'!$L$15,1,0)</f>
        <v>0</v>
      </c>
      <c r="U785" s="169">
        <f>IF(K785='Do Not Use'!$M$14,1,0)</f>
        <v>0</v>
      </c>
      <c r="V785" s="169">
        <f t="shared" si="37"/>
        <v>0</v>
      </c>
      <c r="W785" s="169">
        <f>IF(K785='Do Not Use'!$M$10,1,0)</f>
        <v>0</v>
      </c>
      <c r="X785" s="169">
        <f>IF(K785='Do Not Use'!$M$11,1,0)</f>
        <v>0</v>
      </c>
      <c r="Y785" s="169">
        <f t="shared" si="38"/>
        <v>0</v>
      </c>
      <c r="Z785" s="169">
        <f>IF(K785='Do Not Use'!$M$5,1,0)</f>
        <v>0</v>
      </c>
    </row>
    <row r="786" spans="1:26" x14ac:dyDescent="0.25">
      <c r="A786" s="376"/>
      <c r="B786" s="377"/>
      <c r="C786" s="378"/>
      <c r="D786" s="434"/>
      <c r="E786" s="379"/>
      <c r="F786" s="377"/>
      <c r="G786" s="377"/>
      <c r="H786" s="377"/>
      <c r="I786" s="377"/>
      <c r="J786" s="377"/>
      <c r="K786" s="377"/>
      <c r="L786" s="377"/>
      <c r="M786" s="1" t="e">
        <f>INDEX('Child Enrollment'!$C$2:$C$173,MATCH('BIR Data Entry'!B787,'Child Enrollment'!$B$2:$B$173,0))</f>
        <v>#N/A</v>
      </c>
      <c r="N786" s="1" t="e">
        <f>INDEX('Child Enrollment'!$D$2:$D$173,MATCH('BIR Data Entry'!B786,'Child Enrollment'!$B$2:$B$173,0))</f>
        <v>#N/A</v>
      </c>
      <c r="O786" s="1" t="e">
        <f>INDEX('Child Enrollment'!$E$2:$E$173,MATCH('BIR Data Entry'!B786,'Child Enrollment'!$B$2:$B$173,0))</f>
        <v>#N/A</v>
      </c>
      <c r="P786" s="1" t="e">
        <f>INDEX('Child Enrollment'!$F$2:$F$173,MATCH('BIR Data Entry'!B786,'Child Enrollment'!$B$2:$B$173,0))</f>
        <v>#N/A</v>
      </c>
      <c r="Q786" s="1" t="e">
        <f>INDEX('Child Enrollment'!$G$2:$G$173,MATCH('BIR Data Entry'!B786,'Child Enrollment'!$B$2:$B$173,0))</f>
        <v>#N/A</v>
      </c>
      <c r="R786" s="1" t="e">
        <f>INDEX('Child Enrollment'!$H$2:$H$173,MATCH('BIR Data Entry'!B786,'Child Enrollment'!$B$2:$B$173,0))</f>
        <v>#N/A</v>
      </c>
      <c r="S786" s="343" t="str">
        <f t="shared" si="36"/>
        <v/>
      </c>
      <c r="T786" s="169">
        <f>IF(J786='Do Not Use'!$L$15,1,0)</f>
        <v>0</v>
      </c>
      <c r="U786" s="169">
        <f>IF(K786='Do Not Use'!$M$14,1,0)</f>
        <v>0</v>
      </c>
      <c r="V786" s="169">
        <f t="shared" si="37"/>
        <v>0</v>
      </c>
      <c r="W786" s="169">
        <f>IF(K786='Do Not Use'!$M$10,1,0)</f>
        <v>0</v>
      </c>
      <c r="X786" s="169">
        <f>IF(K786='Do Not Use'!$M$11,1,0)</f>
        <v>0</v>
      </c>
      <c r="Y786" s="169">
        <f t="shared" si="38"/>
        <v>0</v>
      </c>
      <c r="Z786" s="169">
        <f>IF(K786='Do Not Use'!$M$5,1,0)</f>
        <v>0</v>
      </c>
    </row>
    <row r="787" spans="1:26" x14ac:dyDescent="0.25">
      <c r="A787" s="376"/>
      <c r="B787" s="377"/>
      <c r="C787" s="378"/>
      <c r="D787" s="434"/>
      <c r="E787" s="379"/>
      <c r="F787" s="377"/>
      <c r="G787" s="377"/>
      <c r="H787" s="377"/>
      <c r="I787" s="377"/>
      <c r="J787" s="377"/>
      <c r="K787" s="377"/>
      <c r="L787" s="377"/>
      <c r="M787" s="1" t="e">
        <f>INDEX('Child Enrollment'!$C$2:$C$173,MATCH('BIR Data Entry'!B788,'Child Enrollment'!$B$2:$B$173,0))</f>
        <v>#N/A</v>
      </c>
      <c r="N787" s="1" t="e">
        <f>INDEX('Child Enrollment'!$D$2:$D$173,MATCH('BIR Data Entry'!B787,'Child Enrollment'!$B$2:$B$173,0))</f>
        <v>#N/A</v>
      </c>
      <c r="O787" s="1" t="e">
        <f>INDEX('Child Enrollment'!$E$2:$E$173,MATCH('BIR Data Entry'!B787,'Child Enrollment'!$B$2:$B$173,0))</f>
        <v>#N/A</v>
      </c>
      <c r="P787" s="1" t="e">
        <f>INDEX('Child Enrollment'!$F$2:$F$173,MATCH('BIR Data Entry'!B787,'Child Enrollment'!$B$2:$B$173,0))</f>
        <v>#N/A</v>
      </c>
      <c r="Q787" s="1" t="e">
        <f>INDEX('Child Enrollment'!$G$2:$G$173,MATCH('BIR Data Entry'!B787,'Child Enrollment'!$B$2:$B$173,0))</f>
        <v>#N/A</v>
      </c>
      <c r="R787" s="1" t="e">
        <f>INDEX('Child Enrollment'!$H$2:$H$173,MATCH('BIR Data Entry'!B787,'Child Enrollment'!$B$2:$B$173,0))</f>
        <v>#N/A</v>
      </c>
      <c r="S787" s="343" t="str">
        <f t="shared" si="36"/>
        <v/>
      </c>
      <c r="T787" s="169">
        <f>IF(J787='Do Not Use'!$L$15,1,0)</f>
        <v>0</v>
      </c>
      <c r="U787" s="169">
        <f>IF(K787='Do Not Use'!$M$14,1,0)</f>
        <v>0</v>
      </c>
      <c r="V787" s="169">
        <f t="shared" si="37"/>
        <v>0</v>
      </c>
      <c r="W787" s="169">
        <f>IF(K787='Do Not Use'!$M$10,1,0)</f>
        <v>0</v>
      </c>
      <c r="X787" s="169">
        <f>IF(K787='Do Not Use'!$M$11,1,0)</f>
        <v>0</v>
      </c>
      <c r="Y787" s="169">
        <f t="shared" si="38"/>
        <v>0</v>
      </c>
      <c r="Z787" s="169">
        <f>IF(K787='Do Not Use'!$M$5,1,0)</f>
        <v>0</v>
      </c>
    </row>
    <row r="788" spans="1:26" x14ac:dyDescent="0.25">
      <c r="A788" s="376"/>
      <c r="B788" s="377"/>
      <c r="C788" s="378"/>
      <c r="D788" s="434"/>
      <c r="E788" s="379"/>
      <c r="F788" s="377"/>
      <c r="G788" s="377"/>
      <c r="H788" s="377"/>
      <c r="I788" s="377"/>
      <c r="J788" s="377"/>
      <c r="K788" s="377"/>
      <c r="L788" s="377"/>
      <c r="M788" s="1" t="e">
        <f>INDEX('Child Enrollment'!$C$2:$C$173,MATCH('BIR Data Entry'!B789,'Child Enrollment'!$B$2:$B$173,0))</f>
        <v>#N/A</v>
      </c>
      <c r="N788" s="1" t="e">
        <f>INDEX('Child Enrollment'!$D$2:$D$173,MATCH('BIR Data Entry'!B788,'Child Enrollment'!$B$2:$B$173,0))</f>
        <v>#N/A</v>
      </c>
      <c r="O788" s="1" t="e">
        <f>INDEX('Child Enrollment'!$E$2:$E$173,MATCH('BIR Data Entry'!B788,'Child Enrollment'!$B$2:$B$173,0))</f>
        <v>#N/A</v>
      </c>
      <c r="P788" s="1" t="e">
        <f>INDEX('Child Enrollment'!$F$2:$F$173,MATCH('BIR Data Entry'!B788,'Child Enrollment'!$B$2:$B$173,0))</f>
        <v>#N/A</v>
      </c>
      <c r="Q788" s="1" t="e">
        <f>INDEX('Child Enrollment'!$G$2:$G$173,MATCH('BIR Data Entry'!B788,'Child Enrollment'!$B$2:$B$173,0))</f>
        <v>#N/A</v>
      </c>
      <c r="R788" s="1" t="e">
        <f>INDEX('Child Enrollment'!$H$2:$H$173,MATCH('BIR Data Entry'!B788,'Child Enrollment'!$B$2:$B$173,0))</f>
        <v>#N/A</v>
      </c>
      <c r="S788" s="343" t="str">
        <f t="shared" si="36"/>
        <v/>
      </c>
      <c r="T788" s="169">
        <f>IF(J788='Do Not Use'!$L$15,1,0)</f>
        <v>0</v>
      </c>
      <c r="U788" s="169">
        <f>IF(K788='Do Not Use'!$M$14,1,0)</f>
        <v>0</v>
      </c>
      <c r="V788" s="169">
        <f t="shared" si="37"/>
        <v>0</v>
      </c>
      <c r="W788" s="169">
        <f>IF(K788='Do Not Use'!$M$10,1,0)</f>
        <v>0</v>
      </c>
      <c r="X788" s="169">
        <f>IF(K788='Do Not Use'!$M$11,1,0)</f>
        <v>0</v>
      </c>
      <c r="Y788" s="169">
        <f t="shared" si="38"/>
        <v>0</v>
      </c>
      <c r="Z788" s="169">
        <f>IF(K788='Do Not Use'!$M$5,1,0)</f>
        <v>0</v>
      </c>
    </row>
    <row r="789" spans="1:26" x14ac:dyDescent="0.25">
      <c r="A789" s="376"/>
      <c r="B789" s="377"/>
      <c r="C789" s="378"/>
      <c r="D789" s="434"/>
      <c r="E789" s="379"/>
      <c r="F789" s="377"/>
      <c r="G789" s="377"/>
      <c r="H789" s="377"/>
      <c r="I789" s="377"/>
      <c r="J789" s="377"/>
      <c r="K789" s="377"/>
      <c r="L789" s="377"/>
      <c r="M789" s="1" t="e">
        <f>INDEX('Child Enrollment'!$C$2:$C$173,MATCH('BIR Data Entry'!B790,'Child Enrollment'!$B$2:$B$173,0))</f>
        <v>#N/A</v>
      </c>
      <c r="N789" s="1" t="e">
        <f>INDEX('Child Enrollment'!$D$2:$D$173,MATCH('BIR Data Entry'!B789,'Child Enrollment'!$B$2:$B$173,0))</f>
        <v>#N/A</v>
      </c>
      <c r="O789" s="1" t="e">
        <f>INDEX('Child Enrollment'!$E$2:$E$173,MATCH('BIR Data Entry'!B789,'Child Enrollment'!$B$2:$B$173,0))</f>
        <v>#N/A</v>
      </c>
      <c r="P789" s="1" t="e">
        <f>INDEX('Child Enrollment'!$F$2:$F$173,MATCH('BIR Data Entry'!B789,'Child Enrollment'!$B$2:$B$173,0))</f>
        <v>#N/A</v>
      </c>
      <c r="Q789" s="1" t="e">
        <f>INDEX('Child Enrollment'!$G$2:$G$173,MATCH('BIR Data Entry'!B789,'Child Enrollment'!$B$2:$B$173,0))</f>
        <v>#N/A</v>
      </c>
      <c r="R789" s="1" t="e">
        <f>INDEX('Child Enrollment'!$H$2:$H$173,MATCH('BIR Data Entry'!B789,'Child Enrollment'!$B$2:$B$173,0))</f>
        <v>#N/A</v>
      </c>
      <c r="S789" s="343" t="str">
        <f t="shared" si="36"/>
        <v/>
      </c>
      <c r="T789" s="169">
        <f>IF(J789='Do Not Use'!$L$15,1,0)</f>
        <v>0</v>
      </c>
      <c r="U789" s="169">
        <f>IF(K789='Do Not Use'!$M$14,1,0)</f>
        <v>0</v>
      </c>
      <c r="V789" s="169">
        <f t="shared" si="37"/>
        <v>0</v>
      </c>
      <c r="W789" s="169">
        <f>IF(K789='Do Not Use'!$M$10,1,0)</f>
        <v>0</v>
      </c>
      <c r="X789" s="169">
        <f>IF(K789='Do Not Use'!$M$11,1,0)</f>
        <v>0</v>
      </c>
      <c r="Y789" s="169">
        <f t="shared" si="38"/>
        <v>0</v>
      </c>
      <c r="Z789" s="169">
        <f>IF(K789='Do Not Use'!$M$5,1,0)</f>
        <v>0</v>
      </c>
    </row>
    <row r="790" spans="1:26" x14ac:dyDescent="0.25">
      <c r="A790" s="376"/>
      <c r="B790" s="377"/>
      <c r="C790" s="378"/>
      <c r="D790" s="434"/>
      <c r="E790" s="379"/>
      <c r="F790" s="377"/>
      <c r="G790" s="377"/>
      <c r="H790" s="377"/>
      <c r="I790" s="377"/>
      <c r="J790" s="377"/>
      <c r="K790" s="377"/>
      <c r="L790" s="377"/>
      <c r="M790" s="1" t="e">
        <f>INDEX('Child Enrollment'!$C$2:$C$173,MATCH('BIR Data Entry'!B791,'Child Enrollment'!$B$2:$B$173,0))</f>
        <v>#N/A</v>
      </c>
      <c r="N790" s="1" t="e">
        <f>INDEX('Child Enrollment'!$D$2:$D$173,MATCH('BIR Data Entry'!B790,'Child Enrollment'!$B$2:$B$173,0))</f>
        <v>#N/A</v>
      </c>
      <c r="O790" s="1" t="e">
        <f>INDEX('Child Enrollment'!$E$2:$E$173,MATCH('BIR Data Entry'!B790,'Child Enrollment'!$B$2:$B$173,0))</f>
        <v>#N/A</v>
      </c>
      <c r="P790" s="1" t="e">
        <f>INDEX('Child Enrollment'!$F$2:$F$173,MATCH('BIR Data Entry'!B790,'Child Enrollment'!$B$2:$B$173,0))</f>
        <v>#N/A</v>
      </c>
      <c r="Q790" s="1" t="e">
        <f>INDEX('Child Enrollment'!$G$2:$G$173,MATCH('BIR Data Entry'!B790,'Child Enrollment'!$B$2:$B$173,0))</f>
        <v>#N/A</v>
      </c>
      <c r="R790" s="1" t="e">
        <f>INDEX('Child Enrollment'!$H$2:$H$173,MATCH('BIR Data Entry'!B790,'Child Enrollment'!$B$2:$B$173,0))</f>
        <v>#N/A</v>
      </c>
      <c r="S790" s="343" t="str">
        <f t="shared" si="36"/>
        <v/>
      </c>
      <c r="T790" s="169">
        <f>IF(J790='Do Not Use'!$L$15,1,0)</f>
        <v>0</v>
      </c>
      <c r="U790" s="169">
        <f>IF(K790='Do Not Use'!$M$14,1,0)</f>
        <v>0</v>
      </c>
      <c r="V790" s="169">
        <f t="shared" si="37"/>
        <v>0</v>
      </c>
      <c r="W790" s="169">
        <f>IF(K790='Do Not Use'!$M$10,1,0)</f>
        <v>0</v>
      </c>
      <c r="X790" s="169">
        <f>IF(K790='Do Not Use'!$M$11,1,0)</f>
        <v>0</v>
      </c>
      <c r="Y790" s="169">
        <f t="shared" si="38"/>
        <v>0</v>
      </c>
      <c r="Z790" s="169">
        <f>IF(K790='Do Not Use'!$M$5,1,0)</f>
        <v>0</v>
      </c>
    </row>
    <row r="791" spans="1:26" x14ac:dyDescent="0.25">
      <c r="A791" s="376"/>
      <c r="B791" s="377"/>
      <c r="C791" s="378"/>
      <c r="D791" s="434"/>
      <c r="E791" s="379"/>
      <c r="F791" s="377"/>
      <c r="G791" s="377"/>
      <c r="H791" s="377"/>
      <c r="I791" s="377"/>
      <c r="J791" s="377"/>
      <c r="K791" s="377"/>
      <c r="L791" s="377"/>
      <c r="M791" s="1" t="e">
        <f>INDEX('Child Enrollment'!$C$2:$C$173,MATCH('BIR Data Entry'!B792,'Child Enrollment'!$B$2:$B$173,0))</f>
        <v>#N/A</v>
      </c>
      <c r="N791" s="1" t="e">
        <f>INDEX('Child Enrollment'!$D$2:$D$173,MATCH('BIR Data Entry'!B791,'Child Enrollment'!$B$2:$B$173,0))</f>
        <v>#N/A</v>
      </c>
      <c r="O791" s="1" t="e">
        <f>INDEX('Child Enrollment'!$E$2:$E$173,MATCH('BIR Data Entry'!B791,'Child Enrollment'!$B$2:$B$173,0))</f>
        <v>#N/A</v>
      </c>
      <c r="P791" s="1" t="e">
        <f>INDEX('Child Enrollment'!$F$2:$F$173,MATCH('BIR Data Entry'!B791,'Child Enrollment'!$B$2:$B$173,0))</f>
        <v>#N/A</v>
      </c>
      <c r="Q791" s="1" t="e">
        <f>INDEX('Child Enrollment'!$G$2:$G$173,MATCH('BIR Data Entry'!B791,'Child Enrollment'!$B$2:$B$173,0))</f>
        <v>#N/A</v>
      </c>
      <c r="R791" s="1" t="e">
        <f>INDEX('Child Enrollment'!$H$2:$H$173,MATCH('BIR Data Entry'!B791,'Child Enrollment'!$B$2:$B$173,0))</f>
        <v>#N/A</v>
      </c>
      <c r="S791" s="343" t="str">
        <f t="shared" si="36"/>
        <v/>
      </c>
      <c r="T791" s="169">
        <f>IF(J791='Do Not Use'!$L$15,1,0)</f>
        <v>0</v>
      </c>
      <c r="U791" s="169">
        <f>IF(K791='Do Not Use'!$M$14,1,0)</f>
        <v>0</v>
      </c>
      <c r="V791" s="169">
        <f t="shared" si="37"/>
        <v>0</v>
      </c>
      <c r="W791" s="169">
        <f>IF(K791='Do Not Use'!$M$10,1,0)</f>
        <v>0</v>
      </c>
      <c r="X791" s="169">
        <f>IF(K791='Do Not Use'!$M$11,1,0)</f>
        <v>0</v>
      </c>
      <c r="Y791" s="169">
        <f t="shared" si="38"/>
        <v>0</v>
      </c>
      <c r="Z791" s="169">
        <f>IF(K791='Do Not Use'!$M$5,1,0)</f>
        <v>0</v>
      </c>
    </row>
    <row r="792" spans="1:26" x14ac:dyDescent="0.25">
      <c r="A792" s="376"/>
      <c r="B792" s="377"/>
      <c r="C792" s="378"/>
      <c r="D792" s="434"/>
      <c r="E792" s="379"/>
      <c r="F792" s="377"/>
      <c r="G792" s="377"/>
      <c r="H792" s="377"/>
      <c r="I792" s="377"/>
      <c r="J792" s="377"/>
      <c r="K792" s="377"/>
      <c r="L792" s="377"/>
      <c r="M792" s="1" t="e">
        <f>INDEX('Child Enrollment'!$C$2:$C$173,MATCH('BIR Data Entry'!B793,'Child Enrollment'!$B$2:$B$173,0))</f>
        <v>#N/A</v>
      </c>
      <c r="N792" s="1" t="e">
        <f>INDEX('Child Enrollment'!$D$2:$D$173,MATCH('BIR Data Entry'!B792,'Child Enrollment'!$B$2:$B$173,0))</f>
        <v>#N/A</v>
      </c>
      <c r="O792" s="1" t="e">
        <f>INDEX('Child Enrollment'!$E$2:$E$173,MATCH('BIR Data Entry'!B792,'Child Enrollment'!$B$2:$B$173,0))</f>
        <v>#N/A</v>
      </c>
      <c r="P792" s="1" t="e">
        <f>INDEX('Child Enrollment'!$F$2:$F$173,MATCH('BIR Data Entry'!B792,'Child Enrollment'!$B$2:$B$173,0))</f>
        <v>#N/A</v>
      </c>
      <c r="Q792" s="1" t="e">
        <f>INDEX('Child Enrollment'!$G$2:$G$173,MATCH('BIR Data Entry'!B792,'Child Enrollment'!$B$2:$B$173,0))</f>
        <v>#N/A</v>
      </c>
      <c r="R792" s="1" t="e">
        <f>INDEX('Child Enrollment'!$H$2:$H$173,MATCH('BIR Data Entry'!B792,'Child Enrollment'!$B$2:$B$173,0))</f>
        <v>#N/A</v>
      </c>
      <c r="S792" s="343" t="str">
        <f t="shared" si="36"/>
        <v/>
      </c>
      <c r="T792" s="169">
        <f>IF(J792='Do Not Use'!$L$15,1,0)</f>
        <v>0</v>
      </c>
      <c r="U792" s="169">
        <f>IF(K792='Do Not Use'!$M$14,1,0)</f>
        <v>0</v>
      </c>
      <c r="V792" s="169">
        <f t="shared" si="37"/>
        <v>0</v>
      </c>
      <c r="W792" s="169">
        <f>IF(K792='Do Not Use'!$M$10,1,0)</f>
        <v>0</v>
      </c>
      <c r="X792" s="169">
        <f>IF(K792='Do Not Use'!$M$11,1,0)</f>
        <v>0</v>
      </c>
      <c r="Y792" s="169">
        <f t="shared" si="38"/>
        <v>0</v>
      </c>
      <c r="Z792" s="169">
        <f>IF(K792='Do Not Use'!$M$5,1,0)</f>
        <v>0</v>
      </c>
    </row>
    <row r="793" spans="1:26" x14ac:dyDescent="0.25">
      <c r="A793" s="376"/>
      <c r="B793" s="377"/>
      <c r="C793" s="378"/>
      <c r="D793" s="434"/>
      <c r="E793" s="379"/>
      <c r="F793" s="377"/>
      <c r="G793" s="377"/>
      <c r="H793" s="377"/>
      <c r="I793" s="377"/>
      <c r="J793" s="377"/>
      <c r="K793" s="377"/>
      <c r="L793" s="377"/>
      <c r="M793" s="1" t="e">
        <f>INDEX('Child Enrollment'!$C$2:$C$173,MATCH('BIR Data Entry'!B794,'Child Enrollment'!$B$2:$B$173,0))</f>
        <v>#N/A</v>
      </c>
      <c r="N793" s="1" t="e">
        <f>INDEX('Child Enrollment'!$D$2:$D$173,MATCH('BIR Data Entry'!B793,'Child Enrollment'!$B$2:$B$173,0))</f>
        <v>#N/A</v>
      </c>
      <c r="O793" s="1" t="e">
        <f>INDEX('Child Enrollment'!$E$2:$E$173,MATCH('BIR Data Entry'!B793,'Child Enrollment'!$B$2:$B$173,0))</f>
        <v>#N/A</v>
      </c>
      <c r="P793" s="1" t="e">
        <f>INDEX('Child Enrollment'!$F$2:$F$173,MATCH('BIR Data Entry'!B793,'Child Enrollment'!$B$2:$B$173,0))</f>
        <v>#N/A</v>
      </c>
      <c r="Q793" s="1" t="e">
        <f>INDEX('Child Enrollment'!$G$2:$G$173,MATCH('BIR Data Entry'!B793,'Child Enrollment'!$B$2:$B$173,0))</f>
        <v>#N/A</v>
      </c>
      <c r="R793" s="1" t="e">
        <f>INDEX('Child Enrollment'!$H$2:$H$173,MATCH('BIR Data Entry'!B793,'Child Enrollment'!$B$2:$B$173,0))</f>
        <v>#N/A</v>
      </c>
      <c r="S793" s="343" t="str">
        <f t="shared" si="36"/>
        <v/>
      </c>
      <c r="T793" s="169">
        <f>IF(J793='Do Not Use'!$L$15,1,0)</f>
        <v>0</v>
      </c>
      <c r="U793" s="169">
        <f>IF(K793='Do Not Use'!$M$14,1,0)</f>
        <v>0</v>
      </c>
      <c r="V793" s="169">
        <f t="shared" si="37"/>
        <v>0</v>
      </c>
      <c r="W793" s="169">
        <f>IF(K793='Do Not Use'!$M$10,1,0)</f>
        <v>0</v>
      </c>
      <c r="X793" s="169">
        <f>IF(K793='Do Not Use'!$M$11,1,0)</f>
        <v>0</v>
      </c>
      <c r="Y793" s="169">
        <f t="shared" si="38"/>
        <v>0</v>
      </c>
      <c r="Z793" s="169">
        <f>IF(K793='Do Not Use'!$M$5,1,0)</f>
        <v>0</v>
      </c>
    </row>
    <row r="794" spans="1:26" x14ac:dyDescent="0.25">
      <c r="A794" s="376"/>
      <c r="B794" s="377"/>
      <c r="C794" s="378"/>
      <c r="D794" s="434"/>
      <c r="E794" s="379"/>
      <c r="F794" s="377"/>
      <c r="G794" s="377"/>
      <c r="H794" s="377"/>
      <c r="I794" s="377"/>
      <c r="J794" s="377"/>
      <c r="K794" s="377"/>
      <c r="L794" s="377"/>
      <c r="M794" s="1" t="e">
        <f>INDEX('Child Enrollment'!$C$2:$C$173,MATCH('BIR Data Entry'!B795,'Child Enrollment'!$B$2:$B$173,0))</f>
        <v>#N/A</v>
      </c>
      <c r="N794" s="1" t="e">
        <f>INDEX('Child Enrollment'!$D$2:$D$173,MATCH('BIR Data Entry'!B794,'Child Enrollment'!$B$2:$B$173,0))</f>
        <v>#N/A</v>
      </c>
      <c r="O794" s="1" t="e">
        <f>INDEX('Child Enrollment'!$E$2:$E$173,MATCH('BIR Data Entry'!B794,'Child Enrollment'!$B$2:$B$173,0))</f>
        <v>#N/A</v>
      </c>
      <c r="P794" s="1" t="e">
        <f>INDEX('Child Enrollment'!$F$2:$F$173,MATCH('BIR Data Entry'!B794,'Child Enrollment'!$B$2:$B$173,0))</f>
        <v>#N/A</v>
      </c>
      <c r="Q794" s="1" t="e">
        <f>INDEX('Child Enrollment'!$G$2:$G$173,MATCH('BIR Data Entry'!B794,'Child Enrollment'!$B$2:$B$173,0))</f>
        <v>#N/A</v>
      </c>
      <c r="R794" s="1" t="e">
        <f>INDEX('Child Enrollment'!$H$2:$H$173,MATCH('BIR Data Entry'!B794,'Child Enrollment'!$B$2:$B$173,0))</f>
        <v>#N/A</v>
      </c>
      <c r="S794" s="343" t="str">
        <f t="shared" si="36"/>
        <v/>
      </c>
      <c r="T794" s="169">
        <f>IF(J794='Do Not Use'!$L$15,1,0)</f>
        <v>0</v>
      </c>
      <c r="U794" s="169">
        <f>IF(K794='Do Not Use'!$M$14,1,0)</f>
        <v>0</v>
      </c>
      <c r="V794" s="169">
        <f t="shared" si="37"/>
        <v>0</v>
      </c>
      <c r="W794" s="169">
        <f>IF(K794='Do Not Use'!$M$10,1,0)</f>
        <v>0</v>
      </c>
      <c r="X794" s="169">
        <f>IF(K794='Do Not Use'!$M$11,1,0)</f>
        <v>0</v>
      </c>
      <c r="Y794" s="169">
        <f t="shared" si="38"/>
        <v>0</v>
      </c>
      <c r="Z794" s="169">
        <f>IF(K794='Do Not Use'!$M$5,1,0)</f>
        <v>0</v>
      </c>
    </row>
    <row r="795" spans="1:26" x14ac:dyDescent="0.25">
      <c r="A795" s="376"/>
      <c r="B795" s="377"/>
      <c r="C795" s="378"/>
      <c r="D795" s="434"/>
      <c r="E795" s="379"/>
      <c r="F795" s="377"/>
      <c r="G795" s="377"/>
      <c r="H795" s="377"/>
      <c r="I795" s="377"/>
      <c r="J795" s="377"/>
      <c r="K795" s="377"/>
      <c r="L795" s="377"/>
      <c r="M795" s="1" t="e">
        <f>INDEX('Child Enrollment'!$C$2:$C$173,MATCH('BIR Data Entry'!B796,'Child Enrollment'!$B$2:$B$173,0))</f>
        <v>#N/A</v>
      </c>
      <c r="N795" s="1" t="e">
        <f>INDEX('Child Enrollment'!$D$2:$D$173,MATCH('BIR Data Entry'!B795,'Child Enrollment'!$B$2:$B$173,0))</f>
        <v>#N/A</v>
      </c>
      <c r="O795" s="1" t="e">
        <f>INDEX('Child Enrollment'!$E$2:$E$173,MATCH('BIR Data Entry'!B795,'Child Enrollment'!$B$2:$B$173,0))</f>
        <v>#N/A</v>
      </c>
      <c r="P795" s="1" t="e">
        <f>INDEX('Child Enrollment'!$F$2:$F$173,MATCH('BIR Data Entry'!B795,'Child Enrollment'!$B$2:$B$173,0))</f>
        <v>#N/A</v>
      </c>
      <c r="Q795" s="1" t="e">
        <f>INDEX('Child Enrollment'!$G$2:$G$173,MATCH('BIR Data Entry'!B795,'Child Enrollment'!$B$2:$B$173,0))</f>
        <v>#N/A</v>
      </c>
      <c r="R795" s="1" t="e">
        <f>INDEX('Child Enrollment'!$H$2:$H$173,MATCH('BIR Data Entry'!B795,'Child Enrollment'!$B$2:$B$173,0))</f>
        <v>#N/A</v>
      </c>
      <c r="S795" s="343" t="str">
        <f t="shared" si="36"/>
        <v/>
      </c>
      <c r="T795" s="169">
        <f>IF(J795='Do Not Use'!$L$15,1,0)</f>
        <v>0</v>
      </c>
      <c r="U795" s="169">
        <f>IF(K795='Do Not Use'!$M$14,1,0)</f>
        <v>0</v>
      </c>
      <c r="V795" s="169">
        <f t="shared" si="37"/>
        <v>0</v>
      </c>
      <c r="W795" s="169">
        <f>IF(K795='Do Not Use'!$M$10,1,0)</f>
        <v>0</v>
      </c>
      <c r="X795" s="169">
        <f>IF(K795='Do Not Use'!$M$11,1,0)</f>
        <v>0</v>
      </c>
      <c r="Y795" s="169">
        <f t="shared" si="38"/>
        <v>0</v>
      </c>
      <c r="Z795" s="169">
        <f>IF(K795='Do Not Use'!$M$5,1,0)</f>
        <v>0</v>
      </c>
    </row>
    <row r="796" spans="1:26" x14ac:dyDescent="0.25">
      <c r="A796" s="376"/>
      <c r="B796" s="377"/>
      <c r="C796" s="378"/>
      <c r="D796" s="434"/>
      <c r="E796" s="379"/>
      <c r="F796" s="377"/>
      <c r="G796" s="377"/>
      <c r="H796" s="377"/>
      <c r="I796" s="377"/>
      <c r="J796" s="377"/>
      <c r="K796" s="377"/>
      <c r="L796" s="377"/>
      <c r="M796" s="1" t="e">
        <f>INDEX('Child Enrollment'!$C$2:$C$173,MATCH('BIR Data Entry'!B797,'Child Enrollment'!$B$2:$B$173,0))</f>
        <v>#N/A</v>
      </c>
      <c r="N796" s="1" t="e">
        <f>INDEX('Child Enrollment'!$D$2:$D$173,MATCH('BIR Data Entry'!B796,'Child Enrollment'!$B$2:$B$173,0))</f>
        <v>#N/A</v>
      </c>
      <c r="O796" s="1" t="e">
        <f>INDEX('Child Enrollment'!$E$2:$E$173,MATCH('BIR Data Entry'!B796,'Child Enrollment'!$B$2:$B$173,0))</f>
        <v>#N/A</v>
      </c>
      <c r="P796" s="1" t="e">
        <f>INDEX('Child Enrollment'!$F$2:$F$173,MATCH('BIR Data Entry'!B796,'Child Enrollment'!$B$2:$B$173,0))</f>
        <v>#N/A</v>
      </c>
      <c r="Q796" s="1" t="e">
        <f>INDEX('Child Enrollment'!$G$2:$G$173,MATCH('BIR Data Entry'!B796,'Child Enrollment'!$B$2:$B$173,0))</f>
        <v>#N/A</v>
      </c>
      <c r="R796" s="1" t="e">
        <f>INDEX('Child Enrollment'!$H$2:$H$173,MATCH('BIR Data Entry'!B796,'Child Enrollment'!$B$2:$B$173,0))</f>
        <v>#N/A</v>
      </c>
      <c r="S796" s="343" t="str">
        <f t="shared" si="36"/>
        <v/>
      </c>
      <c r="T796" s="169">
        <f>IF(J796='Do Not Use'!$L$15,1,0)</f>
        <v>0</v>
      </c>
      <c r="U796" s="169">
        <f>IF(K796='Do Not Use'!$M$14,1,0)</f>
        <v>0</v>
      </c>
      <c r="V796" s="169">
        <f t="shared" si="37"/>
        <v>0</v>
      </c>
      <c r="W796" s="169">
        <f>IF(K796='Do Not Use'!$M$10,1,0)</f>
        <v>0</v>
      </c>
      <c r="X796" s="169">
        <f>IF(K796='Do Not Use'!$M$11,1,0)</f>
        <v>0</v>
      </c>
      <c r="Y796" s="169">
        <f t="shared" si="38"/>
        <v>0</v>
      </c>
      <c r="Z796" s="169">
        <f>IF(K796='Do Not Use'!$M$5,1,0)</f>
        <v>0</v>
      </c>
    </row>
    <row r="797" spans="1:26" x14ac:dyDescent="0.25">
      <c r="A797" s="376"/>
      <c r="B797" s="377"/>
      <c r="C797" s="378"/>
      <c r="D797" s="434"/>
      <c r="E797" s="379"/>
      <c r="F797" s="377"/>
      <c r="G797" s="377"/>
      <c r="H797" s="377"/>
      <c r="I797" s="377"/>
      <c r="J797" s="377"/>
      <c r="K797" s="377"/>
      <c r="L797" s="377"/>
      <c r="M797" s="1" t="e">
        <f>INDEX('Child Enrollment'!$C$2:$C$173,MATCH('BIR Data Entry'!B798,'Child Enrollment'!$B$2:$B$173,0))</f>
        <v>#N/A</v>
      </c>
      <c r="N797" s="1" t="e">
        <f>INDEX('Child Enrollment'!$D$2:$D$173,MATCH('BIR Data Entry'!B797,'Child Enrollment'!$B$2:$B$173,0))</f>
        <v>#N/A</v>
      </c>
      <c r="O797" s="1" t="e">
        <f>INDEX('Child Enrollment'!$E$2:$E$173,MATCH('BIR Data Entry'!B797,'Child Enrollment'!$B$2:$B$173,0))</f>
        <v>#N/A</v>
      </c>
      <c r="P797" s="1" t="e">
        <f>INDEX('Child Enrollment'!$F$2:$F$173,MATCH('BIR Data Entry'!B797,'Child Enrollment'!$B$2:$B$173,0))</f>
        <v>#N/A</v>
      </c>
      <c r="Q797" s="1" t="e">
        <f>INDEX('Child Enrollment'!$G$2:$G$173,MATCH('BIR Data Entry'!B797,'Child Enrollment'!$B$2:$B$173,0))</f>
        <v>#N/A</v>
      </c>
      <c r="R797" s="1" t="e">
        <f>INDEX('Child Enrollment'!$H$2:$H$173,MATCH('BIR Data Entry'!B797,'Child Enrollment'!$B$2:$B$173,0))</f>
        <v>#N/A</v>
      </c>
      <c r="S797" s="343" t="str">
        <f t="shared" si="36"/>
        <v/>
      </c>
      <c r="T797" s="169">
        <f>IF(J797='Do Not Use'!$L$15,1,0)</f>
        <v>0</v>
      </c>
      <c r="U797" s="169">
        <f>IF(K797='Do Not Use'!$M$14,1,0)</f>
        <v>0</v>
      </c>
      <c r="V797" s="169">
        <f t="shared" si="37"/>
        <v>0</v>
      </c>
      <c r="W797" s="169">
        <f>IF(K797='Do Not Use'!$M$10,1,0)</f>
        <v>0</v>
      </c>
      <c r="X797" s="169">
        <f>IF(K797='Do Not Use'!$M$11,1,0)</f>
        <v>0</v>
      </c>
      <c r="Y797" s="169">
        <f t="shared" si="38"/>
        <v>0</v>
      </c>
      <c r="Z797" s="169">
        <f>IF(K797='Do Not Use'!$M$5,1,0)</f>
        <v>0</v>
      </c>
    </row>
    <row r="798" spans="1:26" x14ac:dyDescent="0.25">
      <c r="A798" s="376"/>
      <c r="B798" s="377"/>
      <c r="C798" s="378"/>
      <c r="D798" s="434"/>
      <c r="E798" s="379"/>
      <c r="F798" s="377"/>
      <c r="G798" s="377"/>
      <c r="H798" s="377"/>
      <c r="I798" s="377"/>
      <c r="J798" s="377"/>
      <c r="K798" s="377"/>
      <c r="L798" s="377"/>
      <c r="M798" s="1" t="e">
        <f>INDEX('Child Enrollment'!$C$2:$C$173,MATCH('BIR Data Entry'!B799,'Child Enrollment'!$B$2:$B$173,0))</f>
        <v>#N/A</v>
      </c>
      <c r="N798" s="1" t="e">
        <f>INDEX('Child Enrollment'!$D$2:$D$173,MATCH('BIR Data Entry'!B798,'Child Enrollment'!$B$2:$B$173,0))</f>
        <v>#N/A</v>
      </c>
      <c r="O798" s="1" t="e">
        <f>INDEX('Child Enrollment'!$E$2:$E$173,MATCH('BIR Data Entry'!B798,'Child Enrollment'!$B$2:$B$173,0))</f>
        <v>#N/A</v>
      </c>
      <c r="P798" s="1" t="e">
        <f>INDEX('Child Enrollment'!$F$2:$F$173,MATCH('BIR Data Entry'!B798,'Child Enrollment'!$B$2:$B$173,0))</f>
        <v>#N/A</v>
      </c>
      <c r="Q798" s="1" t="e">
        <f>INDEX('Child Enrollment'!$G$2:$G$173,MATCH('BIR Data Entry'!B798,'Child Enrollment'!$B$2:$B$173,0))</f>
        <v>#N/A</v>
      </c>
      <c r="R798" s="1" t="e">
        <f>INDEX('Child Enrollment'!$H$2:$H$173,MATCH('BIR Data Entry'!B798,'Child Enrollment'!$B$2:$B$173,0))</f>
        <v>#N/A</v>
      </c>
      <c r="S798" s="343" t="str">
        <f t="shared" si="36"/>
        <v/>
      </c>
      <c r="T798" s="169">
        <f>IF(J798='Do Not Use'!$L$15,1,0)</f>
        <v>0</v>
      </c>
      <c r="U798" s="169">
        <f>IF(K798='Do Not Use'!$M$14,1,0)</f>
        <v>0</v>
      </c>
      <c r="V798" s="169">
        <f t="shared" si="37"/>
        <v>0</v>
      </c>
      <c r="W798" s="169">
        <f>IF(K798='Do Not Use'!$M$10,1,0)</f>
        <v>0</v>
      </c>
      <c r="X798" s="169">
        <f>IF(K798='Do Not Use'!$M$11,1,0)</f>
        <v>0</v>
      </c>
      <c r="Y798" s="169">
        <f t="shared" si="38"/>
        <v>0</v>
      </c>
      <c r="Z798" s="169">
        <f>IF(K798='Do Not Use'!$M$5,1,0)</f>
        <v>0</v>
      </c>
    </row>
    <row r="799" spans="1:26" x14ac:dyDescent="0.25">
      <c r="A799" s="376"/>
      <c r="B799" s="377"/>
      <c r="C799" s="378"/>
      <c r="D799" s="434"/>
      <c r="E799" s="379"/>
      <c r="F799" s="377"/>
      <c r="G799" s="377"/>
      <c r="H799" s="377"/>
      <c r="I799" s="377"/>
      <c r="J799" s="377"/>
      <c r="K799" s="377"/>
      <c r="L799" s="377"/>
      <c r="M799" s="1" t="e">
        <f>INDEX('Child Enrollment'!$C$2:$C$173,MATCH('BIR Data Entry'!B800,'Child Enrollment'!$B$2:$B$173,0))</f>
        <v>#N/A</v>
      </c>
      <c r="N799" s="1" t="e">
        <f>INDEX('Child Enrollment'!$D$2:$D$173,MATCH('BIR Data Entry'!B799,'Child Enrollment'!$B$2:$B$173,0))</f>
        <v>#N/A</v>
      </c>
      <c r="O799" s="1" t="e">
        <f>INDEX('Child Enrollment'!$E$2:$E$173,MATCH('BIR Data Entry'!B799,'Child Enrollment'!$B$2:$B$173,0))</f>
        <v>#N/A</v>
      </c>
      <c r="P799" s="1" t="e">
        <f>INDEX('Child Enrollment'!$F$2:$F$173,MATCH('BIR Data Entry'!B799,'Child Enrollment'!$B$2:$B$173,0))</f>
        <v>#N/A</v>
      </c>
      <c r="Q799" s="1" t="e">
        <f>INDEX('Child Enrollment'!$G$2:$G$173,MATCH('BIR Data Entry'!B799,'Child Enrollment'!$B$2:$B$173,0))</f>
        <v>#N/A</v>
      </c>
      <c r="R799" s="1" t="e">
        <f>INDEX('Child Enrollment'!$H$2:$H$173,MATCH('BIR Data Entry'!B799,'Child Enrollment'!$B$2:$B$173,0))</f>
        <v>#N/A</v>
      </c>
      <c r="S799" s="343" t="str">
        <f t="shared" si="36"/>
        <v/>
      </c>
      <c r="T799" s="169">
        <f>IF(J799='Do Not Use'!$L$15,1,0)</f>
        <v>0</v>
      </c>
      <c r="U799" s="169">
        <f>IF(K799='Do Not Use'!$M$14,1,0)</f>
        <v>0</v>
      </c>
      <c r="V799" s="169">
        <f t="shared" si="37"/>
        <v>0</v>
      </c>
      <c r="W799" s="169">
        <f>IF(K799='Do Not Use'!$M$10,1,0)</f>
        <v>0</v>
      </c>
      <c r="X799" s="169">
        <f>IF(K799='Do Not Use'!$M$11,1,0)</f>
        <v>0</v>
      </c>
      <c r="Y799" s="169">
        <f t="shared" si="38"/>
        <v>0</v>
      </c>
      <c r="Z799" s="169">
        <f>IF(K799='Do Not Use'!$M$5,1,0)</f>
        <v>0</v>
      </c>
    </row>
    <row r="800" spans="1:26" x14ac:dyDescent="0.25">
      <c r="A800" s="376"/>
      <c r="B800" s="377"/>
      <c r="C800" s="378"/>
      <c r="D800" s="434"/>
      <c r="E800" s="379"/>
      <c r="F800" s="377"/>
      <c r="G800" s="377"/>
      <c r="H800" s="377"/>
      <c r="I800" s="377"/>
      <c r="J800" s="377"/>
      <c r="K800" s="377"/>
      <c r="L800" s="377"/>
      <c r="M800" s="1" t="e">
        <f>INDEX('Child Enrollment'!$C$2:$C$173,MATCH('BIR Data Entry'!B801,'Child Enrollment'!$B$2:$B$173,0))</f>
        <v>#N/A</v>
      </c>
      <c r="N800" s="1" t="e">
        <f>INDEX('Child Enrollment'!$D$2:$D$173,MATCH('BIR Data Entry'!B800,'Child Enrollment'!$B$2:$B$173,0))</f>
        <v>#N/A</v>
      </c>
      <c r="O800" s="1" t="e">
        <f>INDEX('Child Enrollment'!$E$2:$E$173,MATCH('BIR Data Entry'!B800,'Child Enrollment'!$B$2:$B$173,0))</f>
        <v>#N/A</v>
      </c>
      <c r="P800" s="1" t="e">
        <f>INDEX('Child Enrollment'!$F$2:$F$173,MATCH('BIR Data Entry'!B800,'Child Enrollment'!$B$2:$B$173,0))</f>
        <v>#N/A</v>
      </c>
      <c r="Q800" s="1" t="e">
        <f>INDEX('Child Enrollment'!$G$2:$G$173,MATCH('BIR Data Entry'!B800,'Child Enrollment'!$B$2:$B$173,0))</f>
        <v>#N/A</v>
      </c>
      <c r="R800" s="1" t="e">
        <f>INDEX('Child Enrollment'!$H$2:$H$173,MATCH('BIR Data Entry'!B800,'Child Enrollment'!$B$2:$B$173,0))</f>
        <v>#N/A</v>
      </c>
      <c r="S800" s="343" t="str">
        <f t="shared" si="36"/>
        <v/>
      </c>
      <c r="T800" s="169">
        <f>IF(J800='Do Not Use'!$L$15,1,0)</f>
        <v>0</v>
      </c>
      <c r="U800" s="169">
        <f>IF(K800='Do Not Use'!$M$14,1,0)</f>
        <v>0</v>
      </c>
      <c r="V800" s="169">
        <f t="shared" si="37"/>
        <v>0</v>
      </c>
      <c r="W800" s="169">
        <f>IF(K800='Do Not Use'!$M$10,1,0)</f>
        <v>0</v>
      </c>
      <c r="X800" s="169">
        <f>IF(K800='Do Not Use'!$M$11,1,0)</f>
        <v>0</v>
      </c>
      <c r="Y800" s="169">
        <f t="shared" si="38"/>
        <v>0</v>
      </c>
      <c r="Z800" s="169">
        <f>IF(K800='Do Not Use'!$M$5,1,0)</f>
        <v>0</v>
      </c>
    </row>
    <row r="801" spans="1:26" x14ac:dyDescent="0.25">
      <c r="A801" s="376"/>
      <c r="B801" s="377"/>
      <c r="C801" s="378"/>
      <c r="D801" s="434"/>
      <c r="E801" s="379"/>
      <c r="F801" s="377"/>
      <c r="G801" s="377"/>
      <c r="H801" s="377"/>
      <c r="I801" s="377"/>
      <c r="J801" s="377"/>
      <c r="K801" s="377"/>
      <c r="L801" s="377"/>
      <c r="M801" s="1" t="e">
        <f>INDEX('Child Enrollment'!$C$2:$C$173,MATCH('BIR Data Entry'!B802,'Child Enrollment'!$B$2:$B$173,0))</f>
        <v>#N/A</v>
      </c>
      <c r="N801" s="1" t="e">
        <f>INDEX('Child Enrollment'!$D$2:$D$173,MATCH('BIR Data Entry'!B801,'Child Enrollment'!$B$2:$B$173,0))</f>
        <v>#N/A</v>
      </c>
      <c r="O801" s="1" t="e">
        <f>INDEX('Child Enrollment'!$E$2:$E$173,MATCH('BIR Data Entry'!B801,'Child Enrollment'!$B$2:$B$173,0))</f>
        <v>#N/A</v>
      </c>
      <c r="P801" s="1" t="e">
        <f>INDEX('Child Enrollment'!$F$2:$F$173,MATCH('BIR Data Entry'!B801,'Child Enrollment'!$B$2:$B$173,0))</f>
        <v>#N/A</v>
      </c>
      <c r="Q801" s="1" t="e">
        <f>INDEX('Child Enrollment'!$G$2:$G$173,MATCH('BIR Data Entry'!B801,'Child Enrollment'!$B$2:$B$173,0))</f>
        <v>#N/A</v>
      </c>
      <c r="R801" s="1" t="e">
        <f>INDEX('Child Enrollment'!$H$2:$H$173,MATCH('BIR Data Entry'!B801,'Child Enrollment'!$B$2:$B$173,0))</f>
        <v>#N/A</v>
      </c>
      <c r="S801" s="343" t="str">
        <f t="shared" si="36"/>
        <v/>
      </c>
      <c r="T801" s="169">
        <f>IF(J801='Do Not Use'!$L$15,1,0)</f>
        <v>0</v>
      </c>
      <c r="U801" s="169">
        <f>IF(K801='Do Not Use'!$M$14,1,0)</f>
        <v>0</v>
      </c>
      <c r="V801" s="169">
        <f t="shared" si="37"/>
        <v>0</v>
      </c>
      <c r="W801" s="169">
        <f>IF(K801='Do Not Use'!$M$10,1,0)</f>
        <v>0</v>
      </c>
      <c r="X801" s="169">
        <f>IF(K801='Do Not Use'!$M$11,1,0)</f>
        <v>0</v>
      </c>
      <c r="Y801" s="169">
        <f t="shared" si="38"/>
        <v>0</v>
      </c>
      <c r="Z801" s="169">
        <f>IF(K801='Do Not Use'!$M$5,1,0)</f>
        <v>0</v>
      </c>
    </row>
    <row r="802" spans="1:26" x14ac:dyDescent="0.25">
      <c r="A802" s="376"/>
      <c r="B802" s="377"/>
      <c r="C802" s="378"/>
      <c r="D802" s="434"/>
      <c r="E802" s="379"/>
      <c r="F802" s="377"/>
      <c r="G802" s="377"/>
      <c r="H802" s="377"/>
      <c r="I802" s="377"/>
      <c r="J802" s="377"/>
      <c r="K802" s="377"/>
      <c r="L802" s="377"/>
      <c r="M802" s="1" t="e">
        <f>INDEX('Child Enrollment'!$C$2:$C$173,MATCH('BIR Data Entry'!B803,'Child Enrollment'!$B$2:$B$173,0))</f>
        <v>#N/A</v>
      </c>
      <c r="N802" s="1" t="e">
        <f>INDEX('Child Enrollment'!$D$2:$D$173,MATCH('BIR Data Entry'!B802,'Child Enrollment'!$B$2:$B$173,0))</f>
        <v>#N/A</v>
      </c>
      <c r="O802" s="1" t="e">
        <f>INDEX('Child Enrollment'!$E$2:$E$173,MATCH('BIR Data Entry'!B802,'Child Enrollment'!$B$2:$B$173,0))</f>
        <v>#N/A</v>
      </c>
      <c r="P802" s="1" t="e">
        <f>INDEX('Child Enrollment'!$F$2:$F$173,MATCH('BIR Data Entry'!B802,'Child Enrollment'!$B$2:$B$173,0))</f>
        <v>#N/A</v>
      </c>
      <c r="Q802" s="1" t="e">
        <f>INDEX('Child Enrollment'!$G$2:$G$173,MATCH('BIR Data Entry'!B802,'Child Enrollment'!$B$2:$B$173,0))</f>
        <v>#N/A</v>
      </c>
      <c r="R802" s="1" t="e">
        <f>INDEX('Child Enrollment'!$H$2:$H$173,MATCH('BIR Data Entry'!B802,'Child Enrollment'!$B$2:$B$173,0))</f>
        <v>#N/A</v>
      </c>
      <c r="S802" s="343" t="str">
        <f t="shared" si="36"/>
        <v/>
      </c>
      <c r="T802" s="169">
        <f>IF(J802='Do Not Use'!$L$15,1,0)</f>
        <v>0</v>
      </c>
      <c r="U802" s="169">
        <f>IF(K802='Do Not Use'!$M$14,1,0)</f>
        <v>0</v>
      </c>
      <c r="V802" s="169">
        <f t="shared" si="37"/>
        <v>0</v>
      </c>
      <c r="W802" s="169">
        <f>IF(K802='Do Not Use'!$M$10,1,0)</f>
        <v>0</v>
      </c>
      <c r="X802" s="169">
        <f>IF(K802='Do Not Use'!$M$11,1,0)</f>
        <v>0</v>
      </c>
      <c r="Y802" s="169">
        <f t="shared" si="38"/>
        <v>0</v>
      </c>
      <c r="Z802" s="169">
        <f>IF(K802='Do Not Use'!$M$5,1,0)</f>
        <v>0</v>
      </c>
    </row>
    <row r="803" spans="1:26" x14ac:dyDescent="0.25">
      <c r="A803" s="376"/>
      <c r="B803" s="377"/>
      <c r="C803" s="378"/>
      <c r="D803" s="434"/>
      <c r="E803" s="379"/>
      <c r="F803" s="377"/>
      <c r="G803" s="377"/>
      <c r="H803" s="377"/>
      <c r="I803" s="377"/>
      <c r="J803" s="377"/>
      <c r="K803" s="377"/>
      <c r="L803" s="377"/>
      <c r="M803" s="1" t="e">
        <f>INDEX('Child Enrollment'!$C$2:$C$173,MATCH('BIR Data Entry'!B804,'Child Enrollment'!$B$2:$B$173,0))</f>
        <v>#N/A</v>
      </c>
      <c r="N803" s="1" t="e">
        <f>INDEX('Child Enrollment'!$D$2:$D$173,MATCH('BIR Data Entry'!B803,'Child Enrollment'!$B$2:$B$173,0))</f>
        <v>#N/A</v>
      </c>
      <c r="O803" s="1" t="e">
        <f>INDEX('Child Enrollment'!$E$2:$E$173,MATCH('BIR Data Entry'!B803,'Child Enrollment'!$B$2:$B$173,0))</f>
        <v>#N/A</v>
      </c>
      <c r="P803" s="1" t="e">
        <f>INDEX('Child Enrollment'!$F$2:$F$173,MATCH('BIR Data Entry'!B803,'Child Enrollment'!$B$2:$B$173,0))</f>
        <v>#N/A</v>
      </c>
      <c r="Q803" s="1" t="e">
        <f>INDEX('Child Enrollment'!$G$2:$G$173,MATCH('BIR Data Entry'!B803,'Child Enrollment'!$B$2:$B$173,0))</f>
        <v>#N/A</v>
      </c>
      <c r="R803" s="1" t="e">
        <f>INDEX('Child Enrollment'!$H$2:$H$173,MATCH('BIR Data Entry'!B803,'Child Enrollment'!$B$2:$B$173,0))</f>
        <v>#N/A</v>
      </c>
      <c r="S803" s="343" t="str">
        <f t="shared" si="36"/>
        <v/>
      </c>
      <c r="T803" s="169">
        <f>IF(J803='Do Not Use'!$L$15,1,0)</f>
        <v>0</v>
      </c>
      <c r="U803" s="169">
        <f>IF(K803='Do Not Use'!$M$14,1,0)</f>
        <v>0</v>
      </c>
      <c r="V803" s="169">
        <f t="shared" si="37"/>
        <v>0</v>
      </c>
      <c r="W803" s="169">
        <f>IF(K803='Do Not Use'!$M$10,1,0)</f>
        <v>0</v>
      </c>
      <c r="X803" s="169">
        <f>IF(K803='Do Not Use'!$M$11,1,0)</f>
        <v>0</v>
      </c>
      <c r="Y803" s="169">
        <f t="shared" si="38"/>
        <v>0</v>
      </c>
      <c r="Z803" s="169">
        <f>IF(K803='Do Not Use'!$M$5,1,0)</f>
        <v>0</v>
      </c>
    </row>
    <row r="804" spans="1:26" x14ac:dyDescent="0.25">
      <c r="A804" s="376"/>
      <c r="B804" s="377"/>
      <c r="C804" s="378"/>
      <c r="D804" s="434"/>
      <c r="E804" s="379"/>
      <c r="F804" s="377"/>
      <c r="G804" s="377"/>
      <c r="H804" s="377"/>
      <c r="I804" s="377"/>
      <c r="J804" s="377"/>
      <c r="K804" s="377"/>
      <c r="L804" s="377"/>
      <c r="M804" s="1" t="e">
        <f>INDEX('Child Enrollment'!$C$2:$C$173,MATCH('BIR Data Entry'!B805,'Child Enrollment'!$B$2:$B$173,0))</f>
        <v>#N/A</v>
      </c>
      <c r="N804" s="1" t="e">
        <f>INDEX('Child Enrollment'!$D$2:$D$173,MATCH('BIR Data Entry'!B804,'Child Enrollment'!$B$2:$B$173,0))</f>
        <v>#N/A</v>
      </c>
      <c r="O804" s="1" t="e">
        <f>INDEX('Child Enrollment'!$E$2:$E$173,MATCH('BIR Data Entry'!B804,'Child Enrollment'!$B$2:$B$173,0))</f>
        <v>#N/A</v>
      </c>
      <c r="P804" s="1" t="e">
        <f>INDEX('Child Enrollment'!$F$2:$F$173,MATCH('BIR Data Entry'!B804,'Child Enrollment'!$B$2:$B$173,0))</f>
        <v>#N/A</v>
      </c>
      <c r="Q804" s="1" t="e">
        <f>INDEX('Child Enrollment'!$G$2:$G$173,MATCH('BIR Data Entry'!B804,'Child Enrollment'!$B$2:$B$173,0))</f>
        <v>#N/A</v>
      </c>
      <c r="R804" s="1" t="e">
        <f>INDEX('Child Enrollment'!$H$2:$H$173,MATCH('BIR Data Entry'!B804,'Child Enrollment'!$B$2:$B$173,0))</f>
        <v>#N/A</v>
      </c>
      <c r="S804" s="343" t="str">
        <f t="shared" si="36"/>
        <v/>
      </c>
      <c r="T804" s="169">
        <f>IF(J804='Do Not Use'!$L$15,1,0)</f>
        <v>0</v>
      </c>
      <c r="U804" s="169">
        <f>IF(K804='Do Not Use'!$M$14,1,0)</f>
        <v>0</v>
      </c>
      <c r="V804" s="169">
        <f t="shared" si="37"/>
        <v>0</v>
      </c>
      <c r="W804" s="169">
        <f>IF(K804='Do Not Use'!$M$10,1,0)</f>
        <v>0</v>
      </c>
      <c r="X804" s="169">
        <f>IF(K804='Do Not Use'!$M$11,1,0)</f>
        <v>0</v>
      </c>
      <c r="Y804" s="169">
        <f t="shared" si="38"/>
        <v>0</v>
      </c>
      <c r="Z804" s="169">
        <f>IF(K804='Do Not Use'!$M$5,1,0)</f>
        <v>0</v>
      </c>
    </row>
    <row r="805" spans="1:26" x14ac:dyDescent="0.25">
      <c r="A805" s="376"/>
      <c r="B805" s="377"/>
      <c r="C805" s="378"/>
      <c r="D805" s="434"/>
      <c r="E805" s="379"/>
      <c r="F805" s="377"/>
      <c r="G805" s="377"/>
      <c r="H805" s="377"/>
      <c r="I805" s="377"/>
      <c r="J805" s="377"/>
      <c r="K805" s="377"/>
      <c r="L805" s="377"/>
      <c r="M805" s="1" t="e">
        <f>INDEX('Child Enrollment'!$C$2:$C$173,MATCH('BIR Data Entry'!B806,'Child Enrollment'!$B$2:$B$173,0))</f>
        <v>#N/A</v>
      </c>
      <c r="N805" s="1" t="e">
        <f>INDEX('Child Enrollment'!$D$2:$D$173,MATCH('BIR Data Entry'!B805,'Child Enrollment'!$B$2:$B$173,0))</f>
        <v>#N/A</v>
      </c>
      <c r="O805" s="1" t="e">
        <f>INDEX('Child Enrollment'!$E$2:$E$173,MATCH('BIR Data Entry'!B805,'Child Enrollment'!$B$2:$B$173,0))</f>
        <v>#N/A</v>
      </c>
      <c r="P805" s="1" t="e">
        <f>INDEX('Child Enrollment'!$F$2:$F$173,MATCH('BIR Data Entry'!B805,'Child Enrollment'!$B$2:$B$173,0))</f>
        <v>#N/A</v>
      </c>
      <c r="Q805" s="1" t="e">
        <f>INDEX('Child Enrollment'!$G$2:$G$173,MATCH('BIR Data Entry'!B805,'Child Enrollment'!$B$2:$B$173,0))</f>
        <v>#N/A</v>
      </c>
      <c r="R805" s="1" t="e">
        <f>INDEX('Child Enrollment'!$H$2:$H$173,MATCH('BIR Data Entry'!B805,'Child Enrollment'!$B$2:$B$173,0))</f>
        <v>#N/A</v>
      </c>
      <c r="S805" s="343" t="str">
        <f t="shared" si="36"/>
        <v/>
      </c>
      <c r="T805" s="169">
        <f>IF(J805='Do Not Use'!$L$15,1,0)</f>
        <v>0</v>
      </c>
      <c r="U805" s="169">
        <f>IF(K805='Do Not Use'!$M$14,1,0)</f>
        <v>0</v>
      </c>
      <c r="V805" s="169">
        <f t="shared" si="37"/>
        <v>0</v>
      </c>
      <c r="W805" s="169">
        <f>IF(K805='Do Not Use'!$M$10,1,0)</f>
        <v>0</v>
      </c>
      <c r="X805" s="169">
        <f>IF(K805='Do Not Use'!$M$11,1,0)</f>
        <v>0</v>
      </c>
      <c r="Y805" s="169">
        <f t="shared" si="38"/>
        <v>0</v>
      </c>
      <c r="Z805" s="169">
        <f>IF(K805='Do Not Use'!$M$5,1,0)</f>
        <v>0</v>
      </c>
    </row>
    <row r="806" spans="1:26" x14ac:dyDescent="0.25">
      <c r="A806" s="376"/>
      <c r="B806" s="377"/>
      <c r="C806" s="378"/>
      <c r="D806" s="434"/>
      <c r="E806" s="379"/>
      <c r="F806" s="377"/>
      <c r="G806" s="377"/>
      <c r="H806" s="377"/>
      <c r="I806" s="377"/>
      <c r="J806" s="377"/>
      <c r="K806" s="377"/>
      <c r="L806" s="377"/>
      <c r="M806" s="1" t="e">
        <f>INDEX('Child Enrollment'!$C$2:$C$173,MATCH('BIR Data Entry'!B807,'Child Enrollment'!$B$2:$B$173,0))</f>
        <v>#N/A</v>
      </c>
      <c r="N806" s="1" t="e">
        <f>INDEX('Child Enrollment'!$D$2:$D$173,MATCH('BIR Data Entry'!B806,'Child Enrollment'!$B$2:$B$173,0))</f>
        <v>#N/A</v>
      </c>
      <c r="O806" s="1" t="e">
        <f>INDEX('Child Enrollment'!$E$2:$E$173,MATCH('BIR Data Entry'!B806,'Child Enrollment'!$B$2:$B$173,0))</f>
        <v>#N/A</v>
      </c>
      <c r="P806" s="1" t="e">
        <f>INDEX('Child Enrollment'!$F$2:$F$173,MATCH('BIR Data Entry'!B806,'Child Enrollment'!$B$2:$B$173,0))</f>
        <v>#N/A</v>
      </c>
      <c r="Q806" s="1" t="e">
        <f>INDEX('Child Enrollment'!$G$2:$G$173,MATCH('BIR Data Entry'!B806,'Child Enrollment'!$B$2:$B$173,0))</f>
        <v>#N/A</v>
      </c>
      <c r="R806" s="1" t="e">
        <f>INDEX('Child Enrollment'!$H$2:$H$173,MATCH('BIR Data Entry'!B806,'Child Enrollment'!$B$2:$B$173,0))</f>
        <v>#N/A</v>
      </c>
      <c r="S806" s="343" t="str">
        <f t="shared" si="36"/>
        <v/>
      </c>
      <c r="T806" s="169">
        <f>IF(J806='Do Not Use'!$L$15,1,0)</f>
        <v>0</v>
      </c>
      <c r="U806" s="169">
        <f>IF(K806='Do Not Use'!$M$14,1,0)</f>
        <v>0</v>
      </c>
      <c r="V806" s="169">
        <f t="shared" si="37"/>
        <v>0</v>
      </c>
      <c r="W806" s="169">
        <f>IF(K806='Do Not Use'!$M$10,1,0)</f>
        <v>0</v>
      </c>
      <c r="X806" s="169">
        <f>IF(K806='Do Not Use'!$M$11,1,0)</f>
        <v>0</v>
      </c>
      <c r="Y806" s="169">
        <f t="shared" si="38"/>
        <v>0</v>
      </c>
      <c r="Z806" s="169">
        <f>IF(K806='Do Not Use'!$M$5,1,0)</f>
        <v>0</v>
      </c>
    </row>
    <row r="807" spans="1:26" x14ac:dyDescent="0.25">
      <c r="A807" s="376"/>
      <c r="B807" s="377"/>
      <c r="C807" s="378"/>
      <c r="D807" s="434"/>
      <c r="E807" s="379"/>
      <c r="F807" s="377"/>
      <c r="G807" s="377"/>
      <c r="H807" s="377"/>
      <c r="I807" s="377"/>
      <c r="J807" s="377"/>
      <c r="K807" s="377"/>
      <c r="L807" s="377"/>
      <c r="M807" s="1" t="e">
        <f>INDEX('Child Enrollment'!$C$2:$C$173,MATCH('BIR Data Entry'!B808,'Child Enrollment'!$B$2:$B$173,0))</f>
        <v>#N/A</v>
      </c>
      <c r="N807" s="1" t="e">
        <f>INDEX('Child Enrollment'!$D$2:$D$173,MATCH('BIR Data Entry'!B807,'Child Enrollment'!$B$2:$B$173,0))</f>
        <v>#N/A</v>
      </c>
      <c r="O807" s="1" t="e">
        <f>INDEX('Child Enrollment'!$E$2:$E$173,MATCH('BIR Data Entry'!B807,'Child Enrollment'!$B$2:$B$173,0))</f>
        <v>#N/A</v>
      </c>
      <c r="P807" s="1" t="e">
        <f>INDEX('Child Enrollment'!$F$2:$F$173,MATCH('BIR Data Entry'!B807,'Child Enrollment'!$B$2:$B$173,0))</f>
        <v>#N/A</v>
      </c>
      <c r="Q807" s="1" t="e">
        <f>INDEX('Child Enrollment'!$G$2:$G$173,MATCH('BIR Data Entry'!B807,'Child Enrollment'!$B$2:$B$173,0))</f>
        <v>#N/A</v>
      </c>
      <c r="R807" s="1" t="e">
        <f>INDEX('Child Enrollment'!$H$2:$H$173,MATCH('BIR Data Entry'!B807,'Child Enrollment'!$B$2:$B$173,0))</f>
        <v>#N/A</v>
      </c>
      <c r="S807" s="343" t="str">
        <f t="shared" si="36"/>
        <v/>
      </c>
      <c r="T807" s="169">
        <f>IF(J807='Do Not Use'!$L$15,1,0)</f>
        <v>0</v>
      </c>
      <c r="U807" s="169">
        <f>IF(K807='Do Not Use'!$M$14,1,0)</f>
        <v>0</v>
      </c>
      <c r="V807" s="169">
        <f t="shared" si="37"/>
        <v>0</v>
      </c>
      <c r="W807" s="169">
        <f>IF(K807='Do Not Use'!$M$10,1,0)</f>
        <v>0</v>
      </c>
      <c r="X807" s="169">
        <f>IF(K807='Do Not Use'!$M$11,1,0)</f>
        <v>0</v>
      </c>
      <c r="Y807" s="169">
        <f t="shared" si="38"/>
        <v>0</v>
      </c>
      <c r="Z807" s="169">
        <f>IF(K807='Do Not Use'!$M$5,1,0)</f>
        <v>0</v>
      </c>
    </row>
    <row r="808" spans="1:26" x14ac:dyDescent="0.25">
      <c r="A808" s="376"/>
      <c r="B808" s="377"/>
      <c r="C808" s="378"/>
      <c r="D808" s="434"/>
      <c r="E808" s="379"/>
      <c r="F808" s="377"/>
      <c r="G808" s="377"/>
      <c r="H808" s="377"/>
      <c r="I808" s="377"/>
      <c r="J808" s="377"/>
      <c r="K808" s="377"/>
      <c r="L808" s="377"/>
      <c r="M808" s="1" t="e">
        <f>INDEX('Child Enrollment'!$C$2:$C$173,MATCH('BIR Data Entry'!B809,'Child Enrollment'!$B$2:$B$173,0))</f>
        <v>#N/A</v>
      </c>
      <c r="N808" s="1" t="e">
        <f>INDEX('Child Enrollment'!$D$2:$D$173,MATCH('BIR Data Entry'!B808,'Child Enrollment'!$B$2:$B$173,0))</f>
        <v>#N/A</v>
      </c>
      <c r="O808" s="1" t="e">
        <f>INDEX('Child Enrollment'!$E$2:$E$173,MATCH('BIR Data Entry'!B808,'Child Enrollment'!$B$2:$B$173,0))</f>
        <v>#N/A</v>
      </c>
      <c r="P808" s="1" t="e">
        <f>INDEX('Child Enrollment'!$F$2:$F$173,MATCH('BIR Data Entry'!B808,'Child Enrollment'!$B$2:$B$173,0))</f>
        <v>#N/A</v>
      </c>
      <c r="Q808" s="1" t="e">
        <f>INDEX('Child Enrollment'!$G$2:$G$173,MATCH('BIR Data Entry'!B808,'Child Enrollment'!$B$2:$B$173,0))</f>
        <v>#N/A</v>
      </c>
      <c r="R808" s="1" t="e">
        <f>INDEX('Child Enrollment'!$H$2:$H$173,MATCH('BIR Data Entry'!B808,'Child Enrollment'!$B$2:$B$173,0))</f>
        <v>#N/A</v>
      </c>
      <c r="S808" s="343" t="str">
        <f t="shared" si="36"/>
        <v/>
      </c>
      <c r="T808" s="169">
        <f>IF(J808='Do Not Use'!$L$15,1,0)</f>
        <v>0</v>
      </c>
      <c r="U808" s="169">
        <f>IF(K808='Do Not Use'!$M$14,1,0)</f>
        <v>0</v>
      </c>
      <c r="V808" s="169">
        <f t="shared" si="37"/>
        <v>0</v>
      </c>
      <c r="W808" s="169">
        <f>IF(K808='Do Not Use'!$M$10,1,0)</f>
        <v>0</v>
      </c>
      <c r="X808" s="169">
        <f>IF(K808='Do Not Use'!$M$11,1,0)</f>
        <v>0</v>
      </c>
      <c r="Y808" s="169">
        <f t="shared" si="38"/>
        <v>0</v>
      </c>
      <c r="Z808" s="169">
        <f>IF(K808='Do Not Use'!$M$5,1,0)</f>
        <v>0</v>
      </c>
    </row>
    <row r="809" spans="1:26" x14ac:dyDescent="0.25">
      <c r="A809" s="376"/>
      <c r="B809" s="377"/>
      <c r="C809" s="378"/>
      <c r="D809" s="434"/>
      <c r="E809" s="379"/>
      <c r="F809" s="377"/>
      <c r="G809" s="377"/>
      <c r="H809" s="377"/>
      <c r="I809" s="377"/>
      <c r="J809" s="377"/>
      <c r="K809" s="377"/>
      <c r="L809" s="377"/>
      <c r="M809" s="1" t="e">
        <f>INDEX('Child Enrollment'!$C$2:$C$173,MATCH('BIR Data Entry'!B810,'Child Enrollment'!$B$2:$B$173,0))</f>
        <v>#N/A</v>
      </c>
      <c r="N809" s="1" t="e">
        <f>INDEX('Child Enrollment'!$D$2:$D$173,MATCH('BIR Data Entry'!B809,'Child Enrollment'!$B$2:$B$173,0))</f>
        <v>#N/A</v>
      </c>
      <c r="O809" s="1" t="e">
        <f>INDEX('Child Enrollment'!$E$2:$E$173,MATCH('BIR Data Entry'!B809,'Child Enrollment'!$B$2:$B$173,0))</f>
        <v>#N/A</v>
      </c>
      <c r="P809" s="1" t="e">
        <f>INDEX('Child Enrollment'!$F$2:$F$173,MATCH('BIR Data Entry'!B809,'Child Enrollment'!$B$2:$B$173,0))</f>
        <v>#N/A</v>
      </c>
      <c r="Q809" s="1" t="e">
        <f>INDEX('Child Enrollment'!$G$2:$G$173,MATCH('BIR Data Entry'!B809,'Child Enrollment'!$B$2:$B$173,0))</f>
        <v>#N/A</v>
      </c>
      <c r="R809" s="1" t="e">
        <f>INDEX('Child Enrollment'!$H$2:$H$173,MATCH('BIR Data Entry'!B809,'Child Enrollment'!$B$2:$B$173,0))</f>
        <v>#N/A</v>
      </c>
      <c r="S809" s="343" t="str">
        <f t="shared" si="36"/>
        <v/>
      </c>
      <c r="T809" s="169">
        <f>IF(J809='Do Not Use'!$L$15,1,0)</f>
        <v>0</v>
      </c>
      <c r="U809" s="169">
        <f>IF(K809='Do Not Use'!$M$14,1,0)</f>
        <v>0</v>
      </c>
      <c r="V809" s="169">
        <f t="shared" si="37"/>
        <v>0</v>
      </c>
      <c r="W809" s="169">
        <f>IF(K809='Do Not Use'!$M$10,1,0)</f>
        <v>0</v>
      </c>
      <c r="X809" s="169">
        <f>IF(K809='Do Not Use'!$M$11,1,0)</f>
        <v>0</v>
      </c>
      <c r="Y809" s="169">
        <f t="shared" si="38"/>
        <v>0</v>
      </c>
      <c r="Z809" s="169">
        <f>IF(K809='Do Not Use'!$M$5,1,0)</f>
        <v>0</v>
      </c>
    </row>
    <row r="810" spans="1:26" x14ac:dyDescent="0.25">
      <c r="A810" s="376"/>
      <c r="B810" s="377"/>
      <c r="C810" s="378"/>
      <c r="D810" s="434"/>
      <c r="E810" s="379"/>
      <c r="F810" s="377"/>
      <c r="G810" s="377"/>
      <c r="H810" s="377"/>
      <c r="I810" s="377"/>
      <c r="J810" s="377"/>
      <c r="K810" s="377"/>
      <c r="L810" s="377"/>
      <c r="M810" s="1" t="e">
        <f>INDEX('Child Enrollment'!$C$2:$C$173,MATCH('BIR Data Entry'!B811,'Child Enrollment'!$B$2:$B$173,0))</f>
        <v>#N/A</v>
      </c>
      <c r="N810" s="1" t="e">
        <f>INDEX('Child Enrollment'!$D$2:$D$173,MATCH('BIR Data Entry'!B810,'Child Enrollment'!$B$2:$B$173,0))</f>
        <v>#N/A</v>
      </c>
      <c r="O810" s="1" t="e">
        <f>INDEX('Child Enrollment'!$E$2:$E$173,MATCH('BIR Data Entry'!B810,'Child Enrollment'!$B$2:$B$173,0))</f>
        <v>#N/A</v>
      </c>
      <c r="P810" s="1" t="e">
        <f>INDEX('Child Enrollment'!$F$2:$F$173,MATCH('BIR Data Entry'!B810,'Child Enrollment'!$B$2:$B$173,0))</f>
        <v>#N/A</v>
      </c>
      <c r="Q810" s="1" t="e">
        <f>INDEX('Child Enrollment'!$G$2:$G$173,MATCH('BIR Data Entry'!B810,'Child Enrollment'!$B$2:$B$173,0))</f>
        <v>#N/A</v>
      </c>
      <c r="R810" s="1" t="e">
        <f>INDEX('Child Enrollment'!$H$2:$H$173,MATCH('BIR Data Entry'!B810,'Child Enrollment'!$B$2:$B$173,0))</f>
        <v>#N/A</v>
      </c>
      <c r="S810" s="343" t="str">
        <f t="shared" si="36"/>
        <v/>
      </c>
      <c r="T810" s="169">
        <f>IF(J810='Do Not Use'!$L$15,1,0)</f>
        <v>0</v>
      </c>
      <c r="U810" s="169">
        <f>IF(K810='Do Not Use'!$M$14,1,0)</f>
        <v>0</v>
      </c>
      <c r="V810" s="169">
        <f t="shared" si="37"/>
        <v>0</v>
      </c>
      <c r="W810" s="169">
        <f>IF(K810='Do Not Use'!$M$10,1,0)</f>
        <v>0</v>
      </c>
      <c r="X810" s="169">
        <f>IF(K810='Do Not Use'!$M$11,1,0)</f>
        <v>0</v>
      </c>
      <c r="Y810" s="169">
        <f t="shared" si="38"/>
        <v>0</v>
      </c>
      <c r="Z810" s="169">
        <f>IF(K810='Do Not Use'!$M$5,1,0)</f>
        <v>0</v>
      </c>
    </row>
    <row r="811" spans="1:26" x14ac:dyDescent="0.25">
      <c r="A811" s="376"/>
      <c r="B811" s="377"/>
      <c r="C811" s="378"/>
      <c r="D811" s="434"/>
      <c r="E811" s="379"/>
      <c r="F811" s="377"/>
      <c r="G811" s="377"/>
      <c r="H811" s="377"/>
      <c r="I811" s="377"/>
      <c r="J811" s="377"/>
      <c r="K811" s="377"/>
      <c r="L811" s="377"/>
      <c r="M811" s="1" t="e">
        <f>INDEX('Child Enrollment'!$C$2:$C$173,MATCH('BIR Data Entry'!B812,'Child Enrollment'!$B$2:$B$173,0))</f>
        <v>#N/A</v>
      </c>
      <c r="N811" s="1" t="e">
        <f>INDEX('Child Enrollment'!$D$2:$D$173,MATCH('BIR Data Entry'!B811,'Child Enrollment'!$B$2:$B$173,0))</f>
        <v>#N/A</v>
      </c>
      <c r="O811" s="1" t="e">
        <f>INDEX('Child Enrollment'!$E$2:$E$173,MATCH('BIR Data Entry'!B811,'Child Enrollment'!$B$2:$B$173,0))</f>
        <v>#N/A</v>
      </c>
      <c r="P811" s="1" t="e">
        <f>INDEX('Child Enrollment'!$F$2:$F$173,MATCH('BIR Data Entry'!B811,'Child Enrollment'!$B$2:$B$173,0))</f>
        <v>#N/A</v>
      </c>
      <c r="Q811" s="1" t="e">
        <f>INDEX('Child Enrollment'!$G$2:$G$173,MATCH('BIR Data Entry'!B811,'Child Enrollment'!$B$2:$B$173,0))</f>
        <v>#N/A</v>
      </c>
      <c r="R811" s="1" t="e">
        <f>INDEX('Child Enrollment'!$H$2:$H$173,MATCH('BIR Data Entry'!B811,'Child Enrollment'!$B$2:$B$173,0))</f>
        <v>#N/A</v>
      </c>
      <c r="S811" s="343" t="str">
        <f t="shared" si="36"/>
        <v/>
      </c>
      <c r="T811" s="169">
        <f>IF(J811='Do Not Use'!$L$15,1,0)</f>
        <v>0</v>
      </c>
      <c r="U811" s="169">
        <f>IF(K811='Do Not Use'!$M$14,1,0)</f>
        <v>0</v>
      </c>
      <c r="V811" s="169">
        <f t="shared" si="37"/>
        <v>0</v>
      </c>
      <c r="W811" s="169">
        <f>IF(K811='Do Not Use'!$M$10,1,0)</f>
        <v>0</v>
      </c>
      <c r="X811" s="169">
        <f>IF(K811='Do Not Use'!$M$11,1,0)</f>
        <v>0</v>
      </c>
      <c r="Y811" s="169">
        <f t="shared" si="38"/>
        <v>0</v>
      </c>
      <c r="Z811" s="169">
        <f>IF(K811='Do Not Use'!$M$5,1,0)</f>
        <v>0</v>
      </c>
    </row>
    <row r="812" spans="1:26" x14ac:dyDescent="0.25">
      <c r="A812" s="376"/>
      <c r="B812" s="377"/>
      <c r="C812" s="378"/>
      <c r="D812" s="434"/>
      <c r="E812" s="379"/>
      <c r="F812" s="377"/>
      <c r="G812" s="377"/>
      <c r="H812" s="377"/>
      <c r="I812" s="377"/>
      <c r="J812" s="377"/>
      <c r="K812" s="377"/>
      <c r="L812" s="377"/>
      <c r="M812" s="1" t="e">
        <f>INDEX('Child Enrollment'!$C$2:$C$173,MATCH('BIR Data Entry'!B813,'Child Enrollment'!$B$2:$B$173,0))</f>
        <v>#N/A</v>
      </c>
      <c r="N812" s="1" t="e">
        <f>INDEX('Child Enrollment'!$D$2:$D$173,MATCH('BIR Data Entry'!B812,'Child Enrollment'!$B$2:$B$173,0))</f>
        <v>#N/A</v>
      </c>
      <c r="O812" s="1" t="e">
        <f>INDEX('Child Enrollment'!$E$2:$E$173,MATCH('BIR Data Entry'!B812,'Child Enrollment'!$B$2:$B$173,0))</f>
        <v>#N/A</v>
      </c>
      <c r="P812" s="1" t="e">
        <f>INDEX('Child Enrollment'!$F$2:$F$173,MATCH('BIR Data Entry'!B812,'Child Enrollment'!$B$2:$B$173,0))</f>
        <v>#N/A</v>
      </c>
      <c r="Q812" s="1" t="e">
        <f>INDEX('Child Enrollment'!$G$2:$G$173,MATCH('BIR Data Entry'!B812,'Child Enrollment'!$B$2:$B$173,0))</f>
        <v>#N/A</v>
      </c>
      <c r="R812" s="1" t="e">
        <f>INDEX('Child Enrollment'!$H$2:$H$173,MATCH('BIR Data Entry'!B812,'Child Enrollment'!$B$2:$B$173,0))</f>
        <v>#N/A</v>
      </c>
      <c r="S812" s="343" t="str">
        <f t="shared" si="36"/>
        <v/>
      </c>
      <c r="T812" s="169">
        <f>IF(J812='Do Not Use'!$L$15,1,0)</f>
        <v>0</v>
      </c>
      <c r="U812" s="169">
        <f>IF(K812='Do Not Use'!$M$14,1,0)</f>
        <v>0</v>
      </c>
      <c r="V812" s="169">
        <f t="shared" si="37"/>
        <v>0</v>
      </c>
      <c r="W812" s="169">
        <f>IF(K812='Do Not Use'!$M$10,1,0)</f>
        <v>0</v>
      </c>
      <c r="X812" s="169">
        <f>IF(K812='Do Not Use'!$M$11,1,0)</f>
        <v>0</v>
      </c>
      <c r="Y812" s="169">
        <f t="shared" si="38"/>
        <v>0</v>
      </c>
      <c r="Z812" s="169">
        <f>IF(K812='Do Not Use'!$M$5,1,0)</f>
        <v>0</v>
      </c>
    </row>
    <row r="813" spans="1:26" x14ac:dyDescent="0.25">
      <c r="A813" s="376"/>
      <c r="B813" s="377"/>
      <c r="C813" s="378"/>
      <c r="D813" s="434"/>
      <c r="E813" s="379"/>
      <c r="F813" s="377"/>
      <c r="G813" s="377"/>
      <c r="H813" s="377"/>
      <c r="I813" s="377"/>
      <c r="J813" s="377"/>
      <c r="K813" s="377"/>
      <c r="L813" s="377"/>
      <c r="M813" s="1" t="e">
        <f>INDEX('Child Enrollment'!$C$2:$C$173,MATCH('BIR Data Entry'!B814,'Child Enrollment'!$B$2:$B$173,0))</f>
        <v>#N/A</v>
      </c>
      <c r="N813" s="1" t="e">
        <f>INDEX('Child Enrollment'!$D$2:$D$173,MATCH('BIR Data Entry'!B813,'Child Enrollment'!$B$2:$B$173,0))</f>
        <v>#N/A</v>
      </c>
      <c r="O813" s="1" t="e">
        <f>INDEX('Child Enrollment'!$E$2:$E$173,MATCH('BIR Data Entry'!B813,'Child Enrollment'!$B$2:$B$173,0))</f>
        <v>#N/A</v>
      </c>
      <c r="P813" s="1" t="e">
        <f>INDEX('Child Enrollment'!$F$2:$F$173,MATCH('BIR Data Entry'!B813,'Child Enrollment'!$B$2:$B$173,0))</f>
        <v>#N/A</v>
      </c>
      <c r="Q813" s="1" t="e">
        <f>INDEX('Child Enrollment'!$G$2:$G$173,MATCH('BIR Data Entry'!B813,'Child Enrollment'!$B$2:$B$173,0))</f>
        <v>#N/A</v>
      </c>
      <c r="R813" s="1" t="e">
        <f>INDEX('Child Enrollment'!$H$2:$H$173,MATCH('BIR Data Entry'!B813,'Child Enrollment'!$B$2:$B$173,0))</f>
        <v>#N/A</v>
      </c>
      <c r="S813" s="343" t="str">
        <f t="shared" si="36"/>
        <v/>
      </c>
      <c r="T813" s="169">
        <f>IF(J813='Do Not Use'!$L$15,1,0)</f>
        <v>0</v>
      </c>
      <c r="U813" s="169">
        <f>IF(K813='Do Not Use'!$M$14,1,0)</f>
        <v>0</v>
      </c>
      <c r="V813" s="169">
        <f t="shared" si="37"/>
        <v>0</v>
      </c>
      <c r="W813" s="169">
        <f>IF(K813='Do Not Use'!$M$10,1,0)</f>
        <v>0</v>
      </c>
      <c r="X813" s="169">
        <f>IF(K813='Do Not Use'!$M$11,1,0)</f>
        <v>0</v>
      </c>
      <c r="Y813" s="169">
        <f t="shared" si="38"/>
        <v>0</v>
      </c>
      <c r="Z813" s="169">
        <f>IF(K813='Do Not Use'!$M$5,1,0)</f>
        <v>0</v>
      </c>
    </row>
    <row r="814" spans="1:26" x14ac:dyDescent="0.25">
      <c r="A814" s="376"/>
      <c r="B814" s="377"/>
      <c r="C814" s="378"/>
      <c r="D814" s="434"/>
      <c r="E814" s="379"/>
      <c r="F814" s="377"/>
      <c r="G814" s="377"/>
      <c r="H814" s="377"/>
      <c r="I814" s="377"/>
      <c r="J814" s="377"/>
      <c r="K814" s="377"/>
      <c r="L814" s="377"/>
      <c r="M814" s="1" t="e">
        <f>INDEX('Child Enrollment'!$C$2:$C$173,MATCH('BIR Data Entry'!B815,'Child Enrollment'!$B$2:$B$173,0))</f>
        <v>#N/A</v>
      </c>
      <c r="N814" s="1" t="e">
        <f>INDEX('Child Enrollment'!$D$2:$D$173,MATCH('BIR Data Entry'!B814,'Child Enrollment'!$B$2:$B$173,0))</f>
        <v>#N/A</v>
      </c>
      <c r="O814" s="1" t="e">
        <f>INDEX('Child Enrollment'!$E$2:$E$173,MATCH('BIR Data Entry'!B814,'Child Enrollment'!$B$2:$B$173,0))</f>
        <v>#N/A</v>
      </c>
      <c r="P814" s="1" t="e">
        <f>INDEX('Child Enrollment'!$F$2:$F$173,MATCH('BIR Data Entry'!B814,'Child Enrollment'!$B$2:$B$173,0))</f>
        <v>#N/A</v>
      </c>
      <c r="Q814" s="1" t="e">
        <f>INDEX('Child Enrollment'!$G$2:$G$173,MATCH('BIR Data Entry'!B814,'Child Enrollment'!$B$2:$B$173,0))</f>
        <v>#N/A</v>
      </c>
      <c r="R814" s="1" t="e">
        <f>INDEX('Child Enrollment'!$H$2:$H$173,MATCH('BIR Data Entry'!B814,'Child Enrollment'!$B$2:$B$173,0))</f>
        <v>#N/A</v>
      </c>
      <c r="S814" s="343" t="str">
        <f t="shared" si="36"/>
        <v/>
      </c>
      <c r="T814" s="169">
        <f>IF(J814='Do Not Use'!$L$15,1,0)</f>
        <v>0</v>
      </c>
      <c r="U814" s="169">
        <f>IF(K814='Do Not Use'!$M$14,1,0)</f>
        <v>0</v>
      </c>
      <c r="V814" s="169">
        <f t="shared" si="37"/>
        <v>0</v>
      </c>
      <c r="W814" s="169">
        <f>IF(K814='Do Not Use'!$M$10,1,0)</f>
        <v>0</v>
      </c>
      <c r="X814" s="169">
        <f>IF(K814='Do Not Use'!$M$11,1,0)</f>
        <v>0</v>
      </c>
      <c r="Y814" s="169">
        <f t="shared" si="38"/>
        <v>0</v>
      </c>
      <c r="Z814" s="169">
        <f>IF(K814='Do Not Use'!$M$5,1,0)</f>
        <v>0</v>
      </c>
    </row>
    <row r="815" spans="1:26" x14ac:dyDescent="0.25">
      <c r="A815" s="376"/>
      <c r="B815" s="377"/>
      <c r="C815" s="378"/>
      <c r="D815" s="434"/>
      <c r="E815" s="379"/>
      <c r="F815" s="377"/>
      <c r="G815" s="377"/>
      <c r="H815" s="377"/>
      <c r="I815" s="377"/>
      <c r="J815" s="377"/>
      <c r="K815" s="377"/>
      <c r="L815" s="377"/>
      <c r="M815" s="1" t="e">
        <f>INDEX('Child Enrollment'!$C$2:$C$173,MATCH('BIR Data Entry'!B816,'Child Enrollment'!$B$2:$B$173,0))</f>
        <v>#N/A</v>
      </c>
      <c r="N815" s="1" t="e">
        <f>INDEX('Child Enrollment'!$D$2:$D$173,MATCH('BIR Data Entry'!B815,'Child Enrollment'!$B$2:$B$173,0))</f>
        <v>#N/A</v>
      </c>
      <c r="O815" s="1" t="e">
        <f>INDEX('Child Enrollment'!$E$2:$E$173,MATCH('BIR Data Entry'!B815,'Child Enrollment'!$B$2:$B$173,0))</f>
        <v>#N/A</v>
      </c>
      <c r="P815" s="1" t="e">
        <f>INDEX('Child Enrollment'!$F$2:$F$173,MATCH('BIR Data Entry'!B815,'Child Enrollment'!$B$2:$B$173,0))</f>
        <v>#N/A</v>
      </c>
      <c r="Q815" s="1" t="e">
        <f>INDEX('Child Enrollment'!$G$2:$G$173,MATCH('BIR Data Entry'!B815,'Child Enrollment'!$B$2:$B$173,0))</f>
        <v>#N/A</v>
      </c>
      <c r="R815" s="1" t="e">
        <f>INDEX('Child Enrollment'!$H$2:$H$173,MATCH('BIR Data Entry'!B815,'Child Enrollment'!$B$2:$B$173,0))</f>
        <v>#N/A</v>
      </c>
      <c r="S815" s="343" t="str">
        <f t="shared" si="36"/>
        <v/>
      </c>
      <c r="T815" s="169">
        <f>IF(J815='Do Not Use'!$L$15,1,0)</f>
        <v>0</v>
      </c>
      <c r="U815" s="169">
        <f>IF(K815='Do Not Use'!$M$14,1,0)</f>
        <v>0</v>
      </c>
      <c r="V815" s="169">
        <f t="shared" si="37"/>
        <v>0</v>
      </c>
      <c r="W815" s="169">
        <f>IF(K815='Do Not Use'!$M$10,1,0)</f>
        <v>0</v>
      </c>
      <c r="X815" s="169">
        <f>IF(K815='Do Not Use'!$M$11,1,0)</f>
        <v>0</v>
      </c>
      <c r="Y815" s="169">
        <f t="shared" si="38"/>
        <v>0</v>
      </c>
      <c r="Z815" s="169">
        <f>IF(K815='Do Not Use'!$M$5,1,0)</f>
        <v>0</v>
      </c>
    </row>
    <row r="816" spans="1:26" x14ac:dyDescent="0.25">
      <c r="A816" s="376"/>
      <c r="B816" s="377"/>
      <c r="C816" s="378"/>
      <c r="D816" s="434"/>
      <c r="E816" s="379"/>
      <c r="F816" s="377"/>
      <c r="G816" s="377"/>
      <c r="H816" s="377"/>
      <c r="I816" s="377"/>
      <c r="J816" s="377"/>
      <c r="K816" s="377"/>
      <c r="L816" s="377"/>
      <c r="M816" s="1" t="e">
        <f>INDEX('Child Enrollment'!$C$2:$C$173,MATCH('BIR Data Entry'!B817,'Child Enrollment'!$B$2:$B$173,0))</f>
        <v>#N/A</v>
      </c>
      <c r="N816" s="1" t="e">
        <f>INDEX('Child Enrollment'!$D$2:$D$173,MATCH('BIR Data Entry'!B816,'Child Enrollment'!$B$2:$B$173,0))</f>
        <v>#N/A</v>
      </c>
      <c r="O816" s="1" t="e">
        <f>INDEX('Child Enrollment'!$E$2:$E$173,MATCH('BIR Data Entry'!B816,'Child Enrollment'!$B$2:$B$173,0))</f>
        <v>#N/A</v>
      </c>
      <c r="P816" s="1" t="e">
        <f>INDEX('Child Enrollment'!$F$2:$F$173,MATCH('BIR Data Entry'!B816,'Child Enrollment'!$B$2:$B$173,0))</f>
        <v>#N/A</v>
      </c>
      <c r="Q816" s="1" t="e">
        <f>INDEX('Child Enrollment'!$G$2:$G$173,MATCH('BIR Data Entry'!B816,'Child Enrollment'!$B$2:$B$173,0))</f>
        <v>#N/A</v>
      </c>
      <c r="R816" s="1" t="e">
        <f>INDEX('Child Enrollment'!$H$2:$H$173,MATCH('BIR Data Entry'!B816,'Child Enrollment'!$B$2:$B$173,0))</f>
        <v>#N/A</v>
      </c>
      <c r="S816" s="343" t="str">
        <f t="shared" si="36"/>
        <v/>
      </c>
      <c r="T816" s="169">
        <f>IF(J816='Do Not Use'!$L$15,1,0)</f>
        <v>0</v>
      </c>
      <c r="U816" s="169">
        <f>IF(K816='Do Not Use'!$M$14,1,0)</f>
        <v>0</v>
      </c>
      <c r="V816" s="169">
        <f t="shared" si="37"/>
        <v>0</v>
      </c>
      <c r="W816" s="169">
        <f>IF(K816='Do Not Use'!$M$10,1,0)</f>
        <v>0</v>
      </c>
      <c r="X816" s="169">
        <f>IF(K816='Do Not Use'!$M$11,1,0)</f>
        <v>0</v>
      </c>
      <c r="Y816" s="169">
        <f t="shared" si="38"/>
        <v>0</v>
      </c>
      <c r="Z816" s="169">
        <f>IF(K816='Do Not Use'!$M$5,1,0)</f>
        <v>0</v>
      </c>
    </row>
    <row r="817" spans="1:26" x14ac:dyDescent="0.25">
      <c r="A817" s="376"/>
      <c r="B817" s="377"/>
      <c r="C817" s="378"/>
      <c r="D817" s="434"/>
      <c r="E817" s="379"/>
      <c r="F817" s="377"/>
      <c r="G817" s="377"/>
      <c r="H817" s="377"/>
      <c r="I817" s="377"/>
      <c r="J817" s="377"/>
      <c r="K817" s="377"/>
      <c r="L817" s="377"/>
      <c r="M817" s="1" t="e">
        <f>INDEX('Child Enrollment'!$C$2:$C$173,MATCH('BIR Data Entry'!B818,'Child Enrollment'!$B$2:$B$173,0))</f>
        <v>#N/A</v>
      </c>
      <c r="N817" s="1" t="e">
        <f>INDEX('Child Enrollment'!$D$2:$D$173,MATCH('BIR Data Entry'!B817,'Child Enrollment'!$B$2:$B$173,0))</f>
        <v>#N/A</v>
      </c>
      <c r="O817" s="1" t="e">
        <f>INDEX('Child Enrollment'!$E$2:$E$173,MATCH('BIR Data Entry'!B817,'Child Enrollment'!$B$2:$B$173,0))</f>
        <v>#N/A</v>
      </c>
      <c r="P817" s="1" t="e">
        <f>INDEX('Child Enrollment'!$F$2:$F$173,MATCH('BIR Data Entry'!B817,'Child Enrollment'!$B$2:$B$173,0))</f>
        <v>#N/A</v>
      </c>
      <c r="Q817" s="1" t="e">
        <f>INDEX('Child Enrollment'!$G$2:$G$173,MATCH('BIR Data Entry'!B817,'Child Enrollment'!$B$2:$B$173,0))</f>
        <v>#N/A</v>
      </c>
      <c r="R817" s="1" t="e">
        <f>INDEX('Child Enrollment'!$H$2:$H$173,MATCH('BIR Data Entry'!B817,'Child Enrollment'!$B$2:$B$173,0))</f>
        <v>#N/A</v>
      </c>
      <c r="S817" s="343" t="str">
        <f t="shared" si="36"/>
        <v/>
      </c>
      <c r="T817" s="169">
        <f>IF(J817='Do Not Use'!$L$15,1,0)</f>
        <v>0</v>
      </c>
      <c r="U817" s="169">
        <f>IF(K817='Do Not Use'!$M$14,1,0)</f>
        <v>0</v>
      </c>
      <c r="V817" s="169">
        <f t="shared" si="37"/>
        <v>0</v>
      </c>
      <c r="W817" s="169">
        <f>IF(K817='Do Not Use'!$M$10,1,0)</f>
        <v>0</v>
      </c>
      <c r="X817" s="169">
        <f>IF(K817='Do Not Use'!$M$11,1,0)</f>
        <v>0</v>
      </c>
      <c r="Y817" s="169">
        <f t="shared" si="38"/>
        <v>0</v>
      </c>
      <c r="Z817" s="169">
        <f>IF(K817='Do Not Use'!$M$5,1,0)</f>
        <v>0</v>
      </c>
    </row>
    <row r="818" spans="1:26" x14ac:dyDescent="0.25">
      <c r="A818" s="376"/>
      <c r="B818" s="377"/>
      <c r="C818" s="378"/>
      <c r="D818" s="434"/>
      <c r="E818" s="379"/>
      <c r="F818" s="377"/>
      <c r="G818" s="377"/>
      <c r="H818" s="377"/>
      <c r="I818" s="377"/>
      <c r="J818" s="377"/>
      <c r="K818" s="377"/>
      <c r="L818" s="377"/>
      <c r="M818" s="1" t="e">
        <f>INDEX('Child Enrollment'!$C$2:$C$173,MATCH('BIR Data Entry'!B819,'Child Enrollment'!$B$2:$B$173,0))</f>
        <v>#N/A</v>
      </c>
      <c r="N818" s="1" t="e">
        <f>INDEX('Child Enrollment'!$D$2:$D$173,MATCH('BIR Data Entry'!B818,'Child Enrollment'!$B$2:$B$173,0))</f>
        <v>#N/A</v>
      </c>
      <c r="O818" s="1" t="e">
        <f>INDEX('Child Enrollment'!$E$2:$E$173,MATCH('BIR Data Entry'!B818,'Child Enrollment'!$B$2:$B$173,0))</f>
        <v>#N/A</v>
      </c>
      <c r="P818" s="1" t="e">
        <f>INDEX('Child Enrollment'!$F$2:$F$173,MATCH('BIR Data Entry'!B818,'Child Enrollment'!$B$2:$B$173,0))</f>
        <v>#N/A</v>
      </c>
      <c r="Q818" s="1" t="e">
        <f>INDEX('Child Enrollment'!$G$2:$G$173,MATCH('BIR Data Entry'!B818,'Child Enrollment'!$B$2:$B$173,0))</f>
        <v>#N/A</v>
      </c>
      <c r="R818" s="1" t="e">
        <f>INDEX('Child Enrollment'!$H$2:$H$173,MATCH('BIR Data Entry'!B818,'Child Enrollment'!$B$2:$B$173,0))</f>
        <v>#N/A</v>
      </c>
      <c r="S818" s="343" t="str">
        <f t="shared" si="36"/>
        <v/>
      </c>
      <c r="T818" s="169">
        <f>IF(J818='Do Not Use'!$L$15,1,0)</f>
        <v>0</v>
      </c>
      <c r="U818" s="169">
        <f>IF(K818='Do Not Use'!$M$14,1,0)</f>
        <v>0</v>
      </c>
      <c r="V818" s="169">
        <f t="shared" si="37"/>
        <v>0</v>
      </c>
      <c r="W818" s="169">
        <f>IF(K818='Do Not Use'!$M$10,1,0)</f>
        <v>0</v>
      </c>
      <c r="X818" s="169">
        <f>IF(K818='Do Not Use'!$M$11,1,0)</f>
        <v>0</v>
      </c>
      <c r="Y818" s="169">
        <f t="shared" si="38"/>
        <v>0</v>
      </c>
      <c r="Z818" s="169">
        <f>IF(K818='Do Not Use'!$M$5,1,0)</f>
        <v>0</v>
      </c>
    </row>
    <row r="819" spans="1:26" x14ac:dyDescent="0.25">
      <c r="A819" s="376"/>
      <c r="B819" s="377"/>
      <c r="C819" s="378"/>
      <c r="D819" s="434"/>
      <c r="E819" s="379"/>
      <c r="F819" s="377"/>
      <c r="G819" s="377"/>
      <c r="H819" s="377"/>
      <c r="I819" s="377"/>
      <c r="J819" s="377"/>
      <c r="K819" s="377"/>
      <c r="L819" s="377"/>
      <c r="M819" s="1" t="e">
        <f>INDEX('Child Enrollment'!$C$2:$C$173,MATCH('BIR Data Entry'!B820,'Child Enrollment'!$B$2:$B$173,0))</f>
        <v>#N/A</v>
      </c>
      <c r="N819" s="1" t="e">
        <f>INDEX('Child Enrollment'!$D$2:$D$173,MATCH('BIR Data Entry'!B819,'Child Enrollment'!$B$2:$B$173,0))</f>
        <v>#N/A</v>
      </c>
      <c r="O819" s="1" t="e">
        <f>INDEX('Child Enrollment'!$E$2:$E$173,MATCH('BIR Data Entry'!B819,'Child Enrollment'!$B$2:$B$173,0))</f>
        <v>#N/A</v>
      </c>
      <c r="P819" s="1" t="e">
        <f>INDEX('Child Enrollment'!$F$2:$F$173,MATCH('BIR Data Entry'!B819,'Child Enrollment'!$B$2:$B$173,0))</f>
        <v>#N/A</v>
      </c>
      <c r="Q819" s="1" t="e">
        <f>INDEX('Child Enrollment'!$G$2:$G$173,MATCH('BIR Data Entry'!B819,'Child Enrollment'!$B$2:$B$173,0))</f>
        <v>#N/A</v>
      </c>
      <c r="R819" s="1" t="e">
        <f>INDEX('Child Enrollment'!$H$2:$H$173,MATCH('BIR Data Entry'!B819,'Child Enrollment'!$B$2:$B$173,0))</f>
        <v>#N/A</v>
      </c>
      <c r="S819" s="343" t="str">
        <f t="shared" si="36"/>
        <v/>
      </c>
      <c r="T819" s="169">
        <f>IF(J819='Do Not Use'!$L$15,1,0)</f>
        <v>0</v>
      </c>
      <c r="U819" s="169">
        <f>IF(K819='Do Not Use'!$M$14,1,0)</f>
        <v>0</v>
      </c>
      <c r="V819" s="169">
        <f t="shared" si="37"/>
        <v>0</v>
      </c>
      <c r="W819" s="169">
        <f>IF(K819='Do Not Use'!$M$10,1,0)</f>
        <v>0</v>
      </c>
      <c r="X819" s="169">
        <f>IF(K819='Do Not Use'!$M$11,1,0)</f>
        <v>0</v>
      </c>
      <c r="Y819" s="169">
        <f t="shared" si="38"/>
        <v>0</v>
      </c>
      <c r="Z819" s="169">
        <f>IF(K819='Do Not Use'!$M$5,1,0)</f>
        <v>0</v>
      </c>
    </row>
    <row r="820" spans="1:26" x14ac:dyDescent="0.25">
      <c r="A820" s="376"/>
      <c r="B820" s="377"/>
      <c r="C820" s="378"/>
      <c r="D820" s="434"/>
      <c r="E820" s="379"/>
      <c r="F820" s="377"/>
      <c r="G820" s="377"/>
      <c r="H820" s="377"/>
      <c r="I820" s="377"/>
      <c r="J820" s="377"/>
      <c r="K820" s="377"/>
      <c r="L820" s="377"/>
      <c r="M820" s="1" t="e">
        <f>INDEX('Child Enrollment'!$C$2:$C$173,MATCH('BIR Data Entry'!B821,'Child Enrollment'!$B$2:$B$173,0))</f>
        <v>#N/A</v>
      </c>
      <c r="N820" s="1" t="e">
        <f>INDEX('Child Enrollment'!$D$2:$D$173,MATCH('BIR Data Entry'!B820,'Child Enrollment'!$B$2:$B$173,0))</f>
        <v>#N/A</v>
      </c>
      <c r="O820" s="1" t="e">
        <f>INDEX('Child Enrollment'!$E$2:$E$173,MATCH('BIR Data Entry'!B820,'Child Enrollment'!$B$2:$B$173,0))</f>
        <v>#N/A</v>
      </c>
      <c r="P820" s="1" t="e">
        <f>INDEX('Child Enrollment'!$F$2:$F$173,MATCH('BIR Data Entry'!B820,'Child Enrollment'!$B$2:$B$173,0))</f>
        <v>#N/A</v>
      </c>
      <c r="Q820" s="1" t="e">
        <f>INDEX('Child Enrollment'!$G$2:$G$173,MATCH('BIR Data Entry'!B820,'Child Enrollment'!$B$2:$B$173,0))</f>
        <v>#N/A</v>
      </c>
      <c r="R820" s="1" t="e">
        <f>INDEX('Child Enrollment'!$H$2:$H$173,MATCH('BIR Data Entry'!B820,'Child Enrollment'!$B$2:$B$173,0))</f>
        <v>#N/A</v>
      </c>
      <c r="S820" s="343" t="str">
        <f t="shared" si="36"/>
        <v/>
      </c>
      <c r="T820" s="169">
        <f>IF(J820='Do Not Use'!$L$15,1,0)</f>
        <v>0</v>
      </c>
      <c r="U820" s="169">
        <f>IF(K820='Do Not Use'!$M$14,1,0)</f>
        <v>0</v>
      </c>
      <c r="V820" s="169">
        <f t="shared" si="37"/>
        <v>0</v>
      </c>
      <c r="W820" s="169">
        <f>IF(K820='Do Not Use'!$M$10,1,0)</f>
        <v>0</v>
      </c>
      <c r="X820" s="169">
        <f>IF(K820='Do Not Use'!$M$11,1,0)</f>
        <v>0</v>
      </c>
      <c r="Y820" s="169">
        <f t="shared" si="38"/>
        <v>0</v>
      </c>
      <c r="Z820" s="169">
        <f>IF(K820='Do Not Use'!$M$5,1,0)</f>
        <v>0</v>
      </c>
    </row>
    <row r="821" spans="1:26" x14ac:dyDescent="0.25">
      <c r="A821" s="376"/>
      <c r="B821" s="377"/>
      <c r="C821" s="378"/>
      <c r="D821" s="434"/>
      <c r="E821" s="379"/>
      <c r="F821" s="377"/>
      <c r="G821" s="377"/>
      <c r="H821" s="377"/>
      <c r="I821" s="377"/>
      <c r="J821" s="377"/>
      <c r="K821" s="377"/>
      <c r="L821" s="377"/>
      <c r="M821" s="1" t="e">
        <f>INDEX('Child Enrollment'!$C$2:$C$173,MATCH('BIR Data Entry'!B822,'Child Enrollment'!$B$2:$B$173,0))</f>
        <v>#N/A</v>
      </c>
      <c r="N821" s="1" t="e">
        <f>INDEX('Child Enrollment'!$D$2:$D$173,MATCH('BIR Data Entry'!B821,'Child Enrollment'!$B$2:$B$173,0))</f>
        <v>#N/A</v>
      </c>
      <c r="O821" s="1" t="e">
        <f>INDEX('Child Enrollment'!$E$2:$E$173,MATCH('BIR Data Entry'!B821,'Child Enrollment'!$B$2:$B$173,0))</f>
        <v>#N/A</v>
      </c>
      <c r="P821" s="1" t="e">
        <f>INDEX('Child Enrollment'!$F$2:$F$173,MATCH('BIR Data Entry'!B821,'Child Enrollment'!$B$2:$B$173,0))</f>
        <v>#N/A</v>
      </c>
      <c r="Q821" s="1" t="e">
        <f>INDEX('Child Enrollment'!$G$2:$G$173,MATCH('BIR Data Entry'!B821,'Child Enrollment'!$B$2:$B$173,0))</f>
        <v>#N/A</v>
      </c>
      <c r="R821" s="1" t="e">
        <f>INDEX('Child Enrollment'!$H$2:$H$173,MATCH('BIR Data Entry'!B821,'Child Enrollment'!$B$2:$B$173,0))</f>
        <v>#N/A</v>
      </c>
      <c r="S821" s="343" t="str">
        <f t="shared" si="36"/>
        <v/>
      </c>
      <c r="T821" s="169">
        <f>IF(J821='Do Not Use'!$L$15,1,0)</f>
        <v>0</v>
      </c>
      <c r="U821" s="169">
        <f>IF(K821='Do Not Use'!$M$14,1,0)</f>
        <v>0</v>
      </c>
      <c r="V821" s="169">
        <f t="shared" si="37"/>
        <v>0</v>
      </c>
      <c r="W821" s="169">
        <f>IF(K821='Do Not Use'!$M$10,1,0)</f>
        <v>0</v>
      </c>
      <c r="X821" s="169">
        <f>IF(K821='Do Not Use'!$M$11,1,0)</f>
        <v>0</v>
      </c>
      <c r="Y821" s="169">
        <f t="shared" si="38"/>
        <v>0</v>
      </c>
      <c r="Z821" s="169">
        <f>IF(K821='Do Not Use'!$M$5,1,0)</f>
        <v>0</v>
      </c>
    </row>
    <row r="822" spans="1:26" x14ac:dyDescent="0.25">
      <c r="A822" s="376"/>
      <c r="B822" s="377"/>
      <c r="C822" s="378"/>
      <c r="D822" s="434"/>
      <c r="E822" s="379"/>
      <c r="F822" s="377"/>
      <c r="G822" s="377"/>
      <c r="H822" s="377"/>
      <c r="I822" s="377"/>
      <c r="J822" s="377"/>
      <c r="K822" s="377"/>
      <c r="L822" s="377"/>
      <c r="M822" s="1" t="e">
        <f>INDEX('Child Enrollment'!$C$2:$C$173,MATCH('BIR Data Entry'!B823,'Child Enrollment'!$B$2:$B$173,0))</f>
        <v>#N/A</v>
      </c>
      <c r="N822" s="1" t="e">
        <f>INDEX('Child Enrollment'!$D$2:$D$173,MATCH('BIR Data Entry'!B822,'Child Enrollment'!$B$2:$B$173,0))</f>
        <v>#N/A</v>
      </c>
      <c r="O822" s="1" t="e">
        <f>INDEX('Child Enrollment'!$E$2:$E$173,MATCH('BIR Data Entry'!B822,'Child Enrollment'!$B$2:$B$173,0))</f>
        <v>#N/A</v>
      </c>
      <c r="P822" s="1" t="e">
        <f>INDEX('Child Enrollment'!$F$2:$F$173,MATCH('BIR Data Entry'!B822,'Child Enrollment'!$B$2:$B$173,0))</f>
        <v>#N/A</v>
      </c>
      <c r="Q822" s="1" t="e">
        <f>INDEX('Child Enrollment'!$G$2:$G$173,MATCH('BIR Data Entry'!B822,'Child Enrollment'!$B$2:$B$173,0))</f>
        <v>#N/A</v>
      </c>
      <c r="R822" s="1" t="e">
        <f>INDEX('Child Enrollment'!$H$2:$H$173,MATCH('BIR Data Entry'!B822,'Child Enrollment'!$B$2:$B$173,0))</f>
        <v>#N/A</v>
      </c>
      <c r="S822" s="343" t="str">
        <f t="shared" si="36"/>
        <v/>
      </c>
      <c r="T822" s="169">
        <f>IF(J822='Do Not Use'!$L$15,1,0)</f>
        <v>0</v>
      </c>
      <c r="U822" s="169">
        <f>IF(K822='Do Not Use'!$M$14,1,0)</f>
        <v>0</v>
      </c>
      <c r="V822" s="169">
        <f t="shared" si="37"/>
        <v>0</v>
      </c>
      <c r="W822" s="169">
        <f>IF(K822='Do Not Use'!$M$10,1,0)</f>
        <v>0</v>
      </c>
      <c r="X822" s="169">
        <f>IF(K822='Do Not Use'!$M$11,1,0)</f>
        <v>0</v>
      </c>
      <c r="Y822" s="169">
        <f t="shared" si="38"/>
        <v>0</v>
      </c>
      <c r="Z822" s="169">
        <f>IF(K822='Do Not Use'!$M$5,1,0)</f>
        <v>0</v>
      </c>
    </row>
    <row r="823" spans="1:26" x14ac:dyDescent="0.25">
      <c r="A823" s="376"/>
      <c r="B823" s="377"/>
      <c r="C823" s="378"/>
      <c r="D823" s="434"/>
      <c r="E823" s="379"/>
      <c r="F823" s="377"/>
      <c r="G823" s="377"/>
      <c r="H823" s="377"/>
      <c r="I823" s="377"/>
      <c r="J823" s="377"/>
      <c r="K823" s="377"/>
      <c r="L823" s="377"/>
      <c r="M823" s="1" t="e">
        <f>INDEX('Child Enrollment'!$C$2:$C$173,MATCH('BIR Data Entry'!B824,'Child Enrollment'!$B$2:$B$173,0))</f>
        <v>#N/A</v>
      </c>
      <c r="N823" s="1" t="e">
        <f>INDEX('Child Enrollment'!$D$2:$D$173,MATCH('BIR Data Entry'!B823,'Child Enrollment'!$B$2:$B$173,0))</f>
        <v>#N/A</v>
      </c>
      <c r="O823" s="1" t="e">
        <f>INDEX('Child Enrollment'!$E$2:$E$173,MATCH('BIR Data Entry'!B823,'Child Enrollment'!$B$2:$B$173,0))</f>
        <v>#N/A</v>
      </c>
      <c r="P823" s="1" t="e">
        <f>INDEX('Child Enrollment'!$F$2:$F$173,MATCH('BIR Data Entry'!B823,'Child Enrollment'!$B$2:$B$173,0))</f>
        <v>#N/A</v>
      </c>
      <c r="Q823" s="1" t="e">
        <f>INDEX('Child Enrollment'!$G$2:$G$173,MATCH('BIR Data Entry'!B823,'Child Enrollment'!$B$2:$B$173,0))</f>
        <v>#N/A</v>
      </c>
      <c r="R823" s="1" t="e">
        <f>INDEX('Child Enrollment'!$H$2:$H$173,MATCH('BIR Data Entry'!B823,'Child Enrollment'!$B$2:$B$173,0))</f>
        <v>#N/A</v>
      </c>
      <c r="S823" s="343" t="str">
        <f t="shared" si="36"/>
        <v/>
      </c>
      <c r="T823" s="169">
        <f>IF(J823='Do Not Use'!$L$15,1,0)</f>
        <v>0</v>
      </c>
      <c r="U823" s="169">
        <f>IF(K823='Do Not Use'!$M$14,1,0)</f>
        <v>0</v>
      </c>
      <c r="V823" s="169">
        <f t="shared" si="37"/>
        <v>0</v>
      </c>
      <c r="W823" s="169">
        <f>IF(K823='Do Not Use'!$M$10,1,0)</f>
        <v>0</v>
      </c>
      <c r="X823" s="169">
        <f>IF(K823='Do Not Use'!$M$11,1,0)</f>
        <v>0</v>
      </c>
      <c r="Y823" s="169">
        <f t="shared" si="38"/>
        <v>0</v>
      </c>
      <c r="Z823" s="169">
        <f>IF(K823='Do Not Use'!$M$5,1,0)</f>
        <v>0</v>
      </c>
    </row>
    <row r="824" spans="1:26" x14ac:dyDescent="0.25">
      <c r="A824" s="376"/>
      <c r="B824" s="377"/>
      <c r="C824" s="378"/>
      <c r="D824" s="434"/>
      <c r="E824" s="379"/>
      <c r="F824" s="377"/>
      <c r="G824" s="377"/>
      <c r="H824" s="377"/>
      <c r="I824" s="377"/>
      <c r="J824" s="377"/>
      <c r="K824" s="377"/>
      <c r="L824" s="377"/>
      <c r="M824" s="1" t="e">
        <f>INDEX('Child Enrollment'!$C$2:$C$173,MATCH('BIR Data Entry'!B825,'Child Enrollment'!$B$2:$B$173,0))</f>
        <v>#N/A</v>
      </c>
      <c r="N824" s="1" t="e">
        <f>INDEX('Child Enrollment'!$D$2:$D$173,MATCH('BIR Data Entry'!B824,'Child Enrollment'!$B$2:$B$173,0))</f>
        <v>#N/A</v>
      </c>
      <c r="O824" s="1" t="e">
        <f>INDEX('Child Enrollment'!$E$2:$E$173,MATCH('BIR Data Entry'!B824,'Child Enrollment'!$B$2:$B$173,0))</f>
        <v>#N/A</v>
      </c>
      <c r="P824" s="1" t="e">
        <f>INDEX('Child Enrollment'!$F$2:$F$173,MATCH('BIR Data Entry'!B824,'Child Enrollment'!$B$2:$B$173,0))</f>
        <v>#N/A</v>
      </c>
      <c r="Q824" s="1" t="e">
        <f>INDEX('Child Enrollment'!$G$2:$G$173,MATCH('BIR Data Entry'!B824,'Child Enrollment'!$B$2:$B$173,0))</f>
        <v>#N/A</v>
      </c>
      <c r="R824" s="1" t="e">
        <f>INDEX('Child Enrollment'!$H$2:$H$173,MATCH('BIR Data Entry'!B824,'Child Enrollment'!$B$2:$B$173,0))</f>
        <v>#N/A</v>
      </c>
      <c r="S824" s="343" t="str">
        <f t="shared" si="36"/>
        <v/>
      </c>
      <c r="T824" s="169">
        <f>IF(J824='Do Not Use'!$L$15,1,0)</f>
        <v>0</v>
      </c>
      <c r="U824" s="169">
        <f>IF(K824='Do Not Use'!$M$14,1,0)</f>
        <v>0</v>
      </c>
      <c r="V824" s="169">
        <f t="shared" si="37"/>
        <v>0</v>
      </c>
      <c r="W824" s="169">
        <f>IF(K824='Do Not Use'!$M$10,1,0)</f>
        <v>0</v>
      </c>
      <c r="X824" s="169">
        <f>IF(K824='Do Not Use'!$M$11,1,0)</f>
        <v>0</v>
      </c>
      <c r="Y824" s="169">
        <f t="shared" si="38"/>
        <v>0</v>
      </c>
      <c r="Z824" s="169">
        <f>IF(K824='Do Not Use'!$M$5,1,0)</f>
        <v>0</v>
      </c>
    </row>
    <row r="825" spans="1:26" x14ac:dyDescent="0.25">
      <c r="A825" s="376"/>
      <c r="B825" s="377"/>
      <c r="C825" s="378"/>
      <c r="D825" s="434"/>
      <c r="E825" s="379"/>
      <c r="F825" s="377"/>
      <c r="G825" s="377"/>
      <c r="H825" s="377"/>
      <c r="I825" s="377"/>
      <c r="J825" s="377"/>
      <c r="K825" s="377"/>
      <c r="L825" s="377"/>
      <c r="M825" s="1" t="e">
        <f>INDEX('Child Enrollment'!$C$2:$C$173,MATCH('BIR Data Entry'!B826,'Child Enrollment'!$B$2:$B$173,0))</f>
        <v>#N/A</v>
      </c>
      <c r="N825" s="1" t="e">
        <f>INDEX('Child Enrollment'!$D$2:$D$173,MATCH('BIR Data Entry'!B825,'Child Enrollment'!$B$2:$B$173,0))</f>
        <v>#N/A</v>
      </c>
      <c r="O825" s="1" t="e">
        <f>INDEX('Child Enrollment'!$E$2:$E$173,MATCH('BIR Data Entry'!B825,'Child Enrollment'!$B$2:$B$173,0))</f>
        <v>#N/A</v>
      </c>
      <c r="P825" s="1" t="e">
        <f>INDEX('Child Enrollment'!$F$2:$F$173,MATCH('BIR Data Entry'!B825,'Child Enrollment'!$B$2:$B$173,0))</f>
        <v>#N/A</v>
      </c>
      <c r="Q825" s="1" t="e">
        <f>INDEX('Child Enrollment'!$G$2:$G$173,MATCH('BIR Data Entry'!B825,'Child Enrollment'!$B$2:$B$173,0))</f>
        <v>#N/A</v>
      </c>
      <c r="R825" s="1" t="e">
        <f>INDEX('Child Enrollment'!$H$2:$H$173,MATCH('BIR Data Entry'!B825,'Child Enrollment'!$B$2:$B$173,0))</f>
        <v>#N/A</v>
      </c>
      <c r="S825" s="343" t="str">
        <f t="shared" si="36"/>
        <v/>
      </c>
      <c r="T825" s="169">
        <f>IF(J825='Do Not Use'!$L$15,1,0)</f>
        <v>0</v>
      </c>
      <c r="U825" s="169">
        <f>IF(K825='Do Not Use'!$M$14,1,0)</f>
        <v>0</v>
      </c>
      <c r="V825" s="169">
        <f t="shared" si="37"/>
        <v>0</v>
      </c>
      <c r="W825" s="169">
        <f>IF(K825='Do Not Use'!$M$10,1,0)</f>
        <v>0</v>
      </c>
      <c r="X825" s="169">
        <f>IF(K825='Do Not Use'!$M$11,1,0)</f>
        <v>0</v>
      </c>
      <c r="Y825" s="169">
        <f t="shared" si="38"/>
        <v>0</v>
      </c>
      <c r="Z825" s="169">
        <f>IF(K825='Do Not Use'!$M$5,1,0)</f>
        <v>0</v>
      </c>
    </row>
    <row r="826" spans="1:26" x14ac:dyDescent="0.25">
      <c r="A826" s="376"/>
      <c r="B826" s="377"/>
      <c r="C826" s="378"/>
      <c r="D826" s="434"/>
      <c r="E826" s="379"/>
      <c r="F826" s="377"/>
      <c r="G826" s="377"/>
      <c r="H826" s="377"/>
      <c r="I826" s="377"/>
      <c r="J826" s="377"/>
      <c r="K826" s="377"/>
      <c r="L826" s="377"/>
      <c r="M826" s="1" t="e">
        <f>INDEX('Child Enrollment'!$C$2:$C$173,MATCH('BIR Data Entry'!B827,'Child Enrollment'!$B$2:$B$173,0))</f>
        <v>#N/A</v>
      </c>
      <c r="N826" s="1" t="e">
        <f>INDEX('Child Enrollment'!$D$2:$D$173,MATCH('BIR Data Entry'!B826,'Child Enrollment'!$B$2:$B$173,0))</f>
        <v>#N/A</v>
      </c>
      <c r="O826" s="1" t="e">
        <f>INDEX('Child Enrollment'!$E$2:$E$173,MATCH('BIR Data Entry'!B826,'Child Enrollment'!$B$2:$B$173,0))</f>
        <v>#N/A</v>
      </c>
      <c r="P826" s="1" t="e">
        <f>INDEX('Child Enrollment'!$F$2:$F$173,MATCH('BIR Data Entry'!B826,'Child Enrollment'!$B$2:$B$173,0))</f>
        <v>#N/A</v>
      </c>
      <c r="Q826" s="1" t="e">
        <f>INDEX('Child Enrollment'!$G$2:$G$173,MATCH('BIR Data Entry'!B826,'Child Enrollment'!$B$2:$B$173,0))</f>
        <v>#N/A</v>
      </c>
      <c r="R826" s="1" t="e">
        <f>INDEX('Child Enrollment'!$H$2:$H$173,MATCH('BIR Data Entry'!B826,'Child Enrollment'!$B$2:$B$173,0))</f>
        <v>#N/A</v>
      </c>
      <c r="S826" s="343" t="str">
        <f t="shared" si="36"/>
        <v/>
      </c>
      <c r="T826" s="169">
        <f>IF(J826='Do Not Use'!$L$15,1,0)</f>
        <v>0</v>
      </c>
      <c r="U826" s="169">
        <f>IF(K826='Do Not Use'!$M$14,1,0)</f>
        <v>0</v>
      </c>
      <c r="V826" s="169">
        <f t="shared" si="37"/>
        <v>0</v>
      </c>
      <c r="W826" s="169">
        <f>IF(K826='Do Not Use'!$M$10,1,0)</f>
        <v>0</v>
      </c>
      <c r="X826" s="169">
        <f>IF(K826='Do Not Use'!$M$11,1,0)</f>
        <v>0</v>
      </c>
      <c r="Y826" s="169">
        <f t="shared" si="38"/>
        <v>0</v>
      </c>
      <c r="Z826" s="169">
        <f>IF(K826='Do Not Use'!$M$5,1,0)</f>
        <v>0</v>
      </c>
    </row>
    <row r="827" spans="1:26" x14ac:dyDescent="0.25">
      <c r="A827" s="376"/>
      <c r="B827" s="377"/>
      <c r="C827" s="378"/>
      <c r="D827" s="434"/>
      <c r="E827" s="379"/>
      <c r="F827" s="377"/>
      <c r="G827" s="377"/>
      <c r="H827" s="377"/>
      <c r="I827" s="377"/>
      <c r="J827" s="377"/>
      <c r="K827" s="377"/>
      <c r="L827" s="377"/>
      <c r="M827" s="1" t="e">
        <f>INDEX('Child Enrollment'!$C$2:$C$173,MATCH('BIR Data Entry'!B828,'Child Enrollment'!$B$2:$B$173,0))</f>
        <v>#N/A</v>
      </c>
      <c r="N827" s="1" t="e">
        <f>INDEX('Child Enrollment'!$D$2:$D$173,MATCH('BIR Data Entry'!B827,'Child Enrollment'!$B$2:$B$173,0))</f>
        <v>#N/A</v>
      </c>
      <c r="O827" s="1" t="e">
        <f>INDEX('Child Enrollment'!$E$2:$E$173,MATCH('BIR Data Entry'!B827,'Child Enrollment'!$B$2:$B$173,0))</f>
        <v>#N/A</v>
      </c>
      <c r="P827" s="1" t="e">
        <f>INDEX('Child Enrollment'!$F$2:$F$173,MATCH('BIR Data Entry'!B827,'Child Enrollment'!$B$2:$B$173,0))</f>
        <v>#N/A</v>
      </c>
      <c r="Q827" s="1" t="e">
        <f>INDEX('Child Enrollment'!$G$2:$G$173,MATCH('BIR Data Entry'!B827,'Child Enrollment'!$B$2:$B$173,0))</f>
        <v>#N/A</v>
      </c>
      <c r="R827" s="1" t="e">
        <f>INDEX('Child Enrollment'!$H$2:$H$173,MATCH('BIR Data Entry'!B827,'Child Enrollment'!$B$2:$B$173,0))</f>
        <v>#N/A</v>
      </c>
      <c r="S827" s="343" t="str">
        <f t="shared" si="36"/>
        <v/>
      </c>
      <c r="T827" s="169">
        <f>IF(J827='Do Not Use'!$L$15,1,0)</f>
        <v>0</v>
      </c>
      <c r="U827" s="169">
        <f>IF(K827='Do Not Use'!$M$14,1,0)</f>
        <v>0</v>
      </c>
      <c r="V827" s="169">
        <f t="shared" si="37"/>
        <v>0</v>
      </c>
      <c r="W827" s="169">
        <f>IF(K827='Do Not Use'!$M$10,1,0)</f>
        <v>0</v>
      </c>
      <c r="X827" s="169">
        <f>IF(K827='Do Not Use'!$M$11,1,0)</f>
        <v>0</v>
      </c>
      <c r="Y827" s="169">
        <f t="shared" si="38"/>
        <v>0</v>
      </c>
      <c r="Z827" s="169">
        <f>IF(K827='Do Not Use'!$M$5,1,0)</f>
        <v>0</v>
      </c>
    </row>
    <row r="828" spans="1:26" x14ac:dyDescent="0.25">
      <c r="A828" s="376"/>
      <c r="B828" s="377"/>
      <c r="C828" s="378"/>
      <c r="D828" s="434"/>
      <c r="E828" s="379"/>
      <c r="F828" s="377"/>
      <c r="G828" s="377"/>
      <c r="H828" s="377"/>
      <c r="I828" s="377"/>
      <c r="J828" s="377"/>
      <c r="K828" s="377"/>
      <c r="L828" s="377"/>
      <c r="M828" s="1" t="e">
        <f>INDEX('Child Enrollment'!$C$2:$C$173,MATCH('BIR Data Entry'!B829,'Child Enrollment'!$B$2:$B$173,0))</f>
        <v>#N/A</v>
      </c>
      <c r="N828" s="1" t="e">
        <f>INDEX('Child Enrollment'!$D$2:$D$173,MATCH('BIR Data Entry'!B828,'Child Enrollment'!$B$2:$B$173,0))</f>
        <v>#N/A</v>
      </c>
      <c r="O828" s="1" t="e">
        <f>INDEX('Child Enrollment'!$E$2:$E$173,MATCH('BIR Data Entry'!B828,'Child Enrollment'!$B$2:$B$173,0))</f>
        <v>#N/A</v>
      </c>
      <c r="P828" s="1" t="e">
        <f>INDEX('Child Enrollment'!$F$2:$F$173,MATCH('BIR Data Entry'!B828,'Child Enrollment'!$B$2:$B$173,0))</f>
        <v>#N/A</v>
      </c>
      <c r="Q828" s="1" t="e">
        <f>INDEX('Child Enrollment'!$G$2:$G$173,MATCH('BIR Data Entry'!B828,'Child Enrollment'!$B$2:$B$173,0))</f>
        <v>#N/A</v>
      </c>
      <c r="R828" s="1" t="e">
        <f>INDEX('Child Enrollment'!$H$2:$H$173,MATCH('BIR Data Entry'!B828,'Child Enrollment'!$B$2:$B$173,0))</f>
        <v>#N/A</v>
      </c>
      <c r="S828" s="343" t="str">
        <f t="shared" si="36"/>
        <v/>
      </c>
      <c r="T828" s="169">
        <f>IF(J828='Do Not Use'!$L$15,1,0)</f>
        <v>0</v>
      </c>
      <c r="U828" s="169">
        <f>IF(K828='Do Not Use'!$M$14,1,0)</f>
        <v>0</v>
      </c>
      <c r="V828" s="169">
        <f t="shared" si="37"/>
        <v>0</v>
      </c>
      <c r="W828" s="169">
        <f>IF(K828='Do Not Use'!$M$10,1,0)</f>
        <v>0</v>
      </c>
      <c r="X828" s="169">
        <f>IF(K828='Do Not Use'!$M$11,1,0)</f>
        <v>0</v>
      </c>
      <c r="Y828" s="169">
        <f t="shared" si="38"/>
        <v>0</v>
      </c>
      <c r="Z828" s="169">
        <f>IF(K828='Do Not Use'!$M$5,1,0)</f>
        <v>0</v>
      </c>
    </row>
    <row r="829" spans="1:26" x14ac:dyDescent="0.25">
      <c r="A829" s="376"/>
      <c r="B829" s="377"/>
      <c r="C829" s="378"/>
      <c r="D829" s="434"/>
      <c r="E829" s="379"/>
      <c r="F829" s="377"/>
      <c r="G829" s="377"/>
      <c r="H829" s="377"/>
      <c r="I829" s="377"/>
      <c r="J829" s="377"/>
      <c r="K829" s="377"/>
      <c r="L829" s="377"/>
      <c r="M829" s="1" t="e">
        <f>INDEX('Child Enrollment'!$C$2:$C$173,MATCH('BIR Data Entry'!B830,'Child Enrollment'!$B$2:$B$173,0))</f>
        <v>#N/A</v>
      </c>
      <c r="N829" s="1" t="e">
        <f>INDEX('Child Enrollment'!$D$2:$D$173,MATCH('BIR Data Entry'!B829,'Child Enrollment'!$B$2:$B$173,0))</f>
        <v>#N/A</v>
      </c>
      <c r="O829" s="1" t="e">
        <f>INDEX('Child Enrollment'!$E$2:$E$173,MATCH('BIR Data Entry'!B829,'Child Enrollment'!$B$2:$B$173,0))</f>
        <v>#N/A</v>
      </c>
      <c r="P829" s="1" t="e">
        <f>INDEX('Child Enrollment'!$F$2:$F$173,MATCH('BIR Data Entry'!B829,'Child Enrollment'!$B$2:$B$173,0))</f>
        <v>#N/A</v>
      </c>
      <c r="Q829" s="1" t="e">
        <f>INDEX('Child Enrollment'!$G$2:$G$173,MATCH('BIR Data Entry'!B829,'Child Enrollment'!$B$2:$B$173,0))</f>
        <v>#N/A</v>
      </c>
      <c r="R829" s="1" t="e">
        <f>INDEX('Child Enrollment'!$H$2:$H$173,MATCH('BIR Data Entry'!B829,'Child Enrollment'!$B$2:$B$173,0))</f>
        <v>#N/A</v>
      </c>
      <c r="S829" s="343" t="str">
        <f t="shared" si="36"/>
        <v/>
      </c>
      <c r="T829" s="169">
        <f>IF(J829='Do Not Use'!$L$15,1,0)</f>
        <v>0</v>
      </c>
      <c r="U829" s="169">
        <f>IF(K829='Do Not Use'!$M$14,1,0)</f>
        <v>0</v>
      </c>
      <c r="V829" s="169">
        <f t="shared" si="37"/>
        <v>0</v>
      </c>
      <c r="W829" s="169">
        <f>IF(K829='Do Not Use'!$M$10,1,0)</f>
        <v>0</v>
      </c>
      <c r="X829" s="169">
        <f>IF(K829='Do Not Use'!$M$11,1,0)</f>
        <v>0</v>
      </c>
      <c r="Y829" s="169">
        <f t="shared" si="38"/>
        <v>0</v>
      </c>
      <c r="Z829" s="169">
        <f>IF(K829='Do Not Use'!$M$5,1,0)</f>
        <v>0</v>
      </c>
    </row>
    <row r="830" spans="1:26" x14ac:dyDescent="0.25">
      <c r="A830" s="376"/>
      <c r="B830" s="377"/>
      <c r="C830" s="378"/>
      <c r="D830" s="434"/>
      <c r="E830" s="379"/>
      <c r="F830" s="377"/>
      <c r="G830" s="377"/>
      <c r="H830" s="377"/>
      <c r="I830" s="377"/>
      <c r="J830" s="377"/>
      <c r="K830" s="377"/>
      <c r="L830" s="377"/>
      <c r="M830" s="1" t="e">
        <f>INDEX('Child Enrollment'!$C$2:$C$173,MATCH('BIR Data Entry'!B831,'Child Enrollment'!$B$2:$B$173,0))</f>
        <v>#N/A</v>
      </c>
      <c r="N830" s="1" t="e">
        <f>INDEX('Child Enrollment'!$D$2:$D$173,MATCH('BIR Data Entry'!B830,'Child Enrollment'!$B$2:$B$173,0))</f>
        <v>#N/A</v>
      </c>
      <c r="O830" s="1" t="e">
        <f>INDEX('Child Enrollment'!$E$2:$E$173,MATCH('BIR Data Entry'!B830,'Child Enrollment'!$B$2:$B$173,0))</f>
        <v>#N/A</v>
      </c>
      <c r="P830" s="1" t="e">
        <f>INDEX('Child Enrollment'!$F$2:$F$173,MATCH('BIR Data Entry'!B830,'Child Enrollment'!$B$2:$B$173,0))</f>
        <v>#N/A</v>
      </c>
      <c r="Q830" s="1" t="e">
        <f>INDEX('Child Enrollment'!$G$2:$G$173,MATCH('BIR Data Entry'!B830,'Child Enrollment'!$B$2:$B$173,0))</f>
        <v>#N/A</v>
      </c>
      <c r="R830" s="1" t="e">
        <f>INDEX('Child Enrollment'!$H$2:$H$173,MATCH('BIR Data Entry'!B830,'Child Enrollment'!$B$2:$B$173,0))</f>
        <v>#N/A</v>
      </c>
      <c r="S830" s="343" t="str">
        <f t="shared" si="36"/>
        <v/>
      </c>
      <c r="T830" s="169">
        <f>IF(J830='Do Not Use'!$L$15,1,0)</f>
        <v>0</v>
      </c>
      <c r="U830" s="169">
        <f>IF(K830='Do Not Use'!$M$14,1,0)</f>
        <v>0</v>
      </c>
      <c r="V830" s="169">
        <f t="shared" si="37"/>
        <v>0</v>
      </c>
      <c r="W830" s="169">
        <f>IF(K830='Do Not Use'!$M$10,1,0)</f>
        <v>0</v>
      </c>
      <c r="X830" s="169">
        <f>IF(K830='Do Not Use'!$M$11,1,0)</f>
        <v>0</v>
      </c>
      <c r="Y830" s="169">
        <f t="shared" si="38"/>
        <v>0</v>
      </c>
      <c r="Z830" s="169">
        <f>IF(K830='Do Not Use'!$M$5,1,0)</f>
        <v>0</v>
      </c>
    </row>
    <row r="831" spans="1:26" x14ac:dyDescent="0.25">
      <c r="A831" s="376"/>
      <c r="B831" s="377"/>
      <c r="C831" s="378"/>
      <c r="D831" s="434"/>
      <c r="E831" s="379"/>
      <c r="F831" s="377"/>
      <c r="G831" s="377"/>
      <c r="H831" s="377"/>
      <c r="I831" s="377"/>
      <c r="J831" s="377"/>
      <c r="K831" s="377"/>
      <c r="L831" s="377"/>
      <c r="M831" s="1" t="e">
        <f>INDEX('Child Enrollment'!$C$2:$C$173,MATCH('BIR Data Entry'!B832,'Child Enrollment'!$B$2:$B$173,0))</f>
        <v>#N/A</v>
      </c>
      <c r="N831" s="1" t="e">
        <f>INDEX('Child Enrollment'!$D$2:$D$173,MATCH('BIR Data Entry'!B831,'Child Enrollment'!$B$2:$B$173,0))</f>
        <v>#N/A</v>
      </c>
      <c r="O831" s="1" t="e">
        <f>INDEX('Child Enrollment'!$E$2:$E$173,MATCH('BIR Data Entry'!B831,'Child Enrollment'!$B$2:$B$173,0))</f>
        <v>#N/A</v>
      </c>
      <c r="P831" s="1" t="e">
        <f>INDEX('Child Enrollment'!$F$2:$F$173,MATCH('BIR Data Entry'!B831,'Child Enrollment'!$B$2:$B$173,0))</f>
        <v>#N/A</v>
      </c>
      <c r="Q831" s="1" t="e">
        <f>INDEX('Child Enrollment'!$G$2:$G$173,MATCH('BIR Data Entry'!B831,'Child Enrollment'!$B$2:$B$173,0))</f>
        <v>#N/A</v>
      </c>
      <c r="R831" s="1" t="e">
        <f>INDEX('Child Enrollment'!$H$2:$H$173,MATCH('BIR Data Entry'!B831,'Child Enrollment'!$B$2:$B$173,0))</f>
        <v>#N/A</v>
      </c>
      <c r="S831" s="343" t="str">
        <f t="shared" si="36"/>
        <v/>
      </c>
      <c r="T831" s="169">
        <f>IF(J831='Do Not Use'!$L$15,1,0)</f>
        <v>0</v>
      </c>
      <c r="U831" s="169">
        <f>IF(K831='Do Not Use'!$M$14,1,0)</f>
        <v>0</v>
      </c>
      <c r="V831" s="169">
        <f t="shared" si="37"/>
        <v>0</v>
      </c>
      <c r="W831" s="169">
        <f>IF(K831='Do Not Use'!$M$10,1,0)</f>
        <v>0</v>
      </c>
      <c r="X831" s="169">
        <f>IF(K831='Do Not Use'!$M$11,1,0)</f>
        <v>0</v>
      </c>
      <c r="Y831" s="169">
        <f t="shared" si="38"/>
        <v>0</v>
      </c>
      <c r="Z831" s="169">
        <f>IF(K831='Do Not Use'!$M$5,1,0)</f>
        <v>0</v>
      </c>
    </row>
    <row r="832" spans="1:26" x14ac:dyDescent="0.25">
      <c r="A832" s="376"/>
      <c r="B832" s="377"/>
      <c r="C832" s="378"/>
      <c r="D832" s="434"/>
      <c r="E832" s="379"/>
      <c r="F832" s="377"/>
      <c r="G832" s="377"/>
      <c r="H832" s="377"/>
      <c r="I832" s="377"/>
      <c r="J832" s="377"/>
      <c r="K832" s="377"/>
      <c r="L832" s="377"/>
      <c r="M832" s="1" t="e">
        <f>INDEX('Child Enrollment'!$C$2:$C$173,MATCH('BIR Data Entry'!B833,'Child Enrollment'!$B$2:$B$173,0))</f>
        <v>#N/A</v>
      </c>
      <c r="N832" s="1" t="e">
        <f>INDEX('Child Enrollment'!$D$2:$D$173,MATCH('BIR Data Entry'!B832,'Child Enrollment'!$B$2:$B$173,0))</f>
        <v>#N/A</v>
      </c>
      <c r="O832" s="1" t="e">
        <f>INDEX('Child Enrollment'!$E$2:$E$173,MATCH('BIR Data Entry'!B832,'Child Enrollment'!$B$2:$B$173,0))</f>
        <v>#N/A</v>
      </c>
      <c r="P832" s="1" t="e">
        <f>INDEX('Child Enrollment'!$F$2:$F$173,MATCH('BIR Data Entry'!B832,'Child Enrollment'!$B$2:$B$173,0))</f>
        <v>#N/A</v>
      </c>
      <c r="Q832" s="1" t="e">
        <f>INDEX('Child Enrollment'!$G$2:$G$173,MATCH('BIR Data Entry'!B832,'Child Enrollment'!$B$2:$B$173,0))</f>
        <v>#N/A</v>
      </c>
      <c r="R832" s="1" t="e">
        <f>INDEX('Child Enrollment'!$H$2:$H$173,MATCH('BIR Data Entry'!B832,'Child Enrollment'!$B$2:$B$173,0))</f>
        <v>#N/A</v>
      </c>
      <c r="S832" s="343" t="str">
        <f t="shared" si="36"/>
        <v/>
      </c>
      <c r="T832" s="169">
        <f>IF(J832='Do Not Use'!$L$15,1,0)</f>
        <v>0</v>
      </c>
      <c r="U832" s="169">
        <f>IF(K832='Do Not Use'!$M$14,1,0)</f>
        <v>0</v>
      </c>
      <c r="V832" s="169">
        <f t="shared" si="37"/>
        <v>0</v>
      </c>
      <c r="W832" s="169">
        <f>IF(K832='Do Not Use'!$M$10,1,0)</f>
        <v>0</v>
      </c>
      <c r="X832" s="169">
        <f>IF(K832='Do Not Use'!$M$11,1,0)</f>
        <v>0</v>
      </c>
      <c r="Y832" s="169">
        <f t="shared" si="38"/>
        <v>0</v>
      </c>
      <c r="Z832" s="169">
        <f>IF(K832='Do Not Use'!$M$5,1,0)</f>
        <v>0</v>
      </c>
    </row>
    <row r="833" spans="1:26" x14ac:dyDescent="0.25">
      <c r="A833" s="376"/>
      <c r="B833" s="377"/>
      <c r="C833" s="378"/>
      <c r="D833" s="434"/>
      <c r="E833" s="379"/>
      <c r="F833" s="377"/>
      <c r="G833" s="377"/>
      <c r="H833" s="377"/>
      <c r="I833" s="377"/>
      <c r="J833" s="377"/>
      <c r="K833" s="377"/>
      <c r="L833" s="377"/>
      <c r="M833" s="1" t="e">
        <f>INDEX('Child Enrollment'!$C$2:$C$173,MATCH('BIR Data Entry'!B834,'Child Enrollment'!$B$2:$B$173,0))</f>
        <v>#N/A</v>
      </c>
      <c r="N833" s="1" t="e">
        <f>INDEX('Child Enrollment'!$D$2:$D$173,MATCH('BIR Data Entry'!B833,'Child Enrollment'!$B$2:$B$173,0))</f>
        <v>#N/A</v>
      </c>
      <c r="O833" s="1" t="e">
        <f>INDEX('Child Enrollment'!$E$2:$E$173,MATCH('BIR Data Entry'!B833,'Child Enrollment'!$B$2:$B$173,0))</f>
        <v>#N/A</v>
      </c>
      <c r="P833" s="1" t="e">
        <f>INDEX('Child Enrollment'!$F$2:$F$173,MATCH('BIR Data Entry'!B833,'Child Enrollment'!$B$2:$B$173,0))</f>
        <v>#N/A</v>
      </c>
      <c r="Q833" s="1" t="e">
        <f>INDEX('Child Enrollment'!$G$2:$G$173,MATCH('BIR Data Entry'!B833,'Child Enrollment'!$B$2:$B$173,0))</f>
        <v>#N/A</v>
      </c>
      <c r="R833" s="1" t="e">
        <f>INDEX('Child Enrollment'!$H$2:$H$173,MATCH('BIR Data Entry'!B833,'Child Enrollment'!$B$2:$B$173,0))</f>
        <v>#N/A</v>
      </c>
      <c r="S833" s="343" t="str">
        <f t="shared" si="36"/>
        <v/>
      </c>
      <c r="T833" s="169">
        <f>IF(J833='Do Not Use'!$L$15,1,0)</f>
        <v>0</v>
      </c>
      <c r="U833" s="169">
        <f>IF(K833='Do Not Use'!$M$14,1,0)</f>
        <v>0</v>
      </c>
      <c r="V833" s="169">
        <f t="shared" si="37"/>
        <v>0</v>
      </c>
      <c r="W833" s="169">
        <f>IF(K833='Do Not Use'!$M$10,1,0)</f>
        <v>0</v>
      </c>
      <c r="X833" s="169">
        <f>IF(K833='Do Not Use'!$M$11,1,0)</f>
        <v>0</v>
      </c>
      <c r="Y833" s="169">
        <f t="shared" si="38"/>
        <v>0</v>
      </c>
      <c r="Z833" s="169">
        <f>IF(K833='Do Not Use'!$M$5,1,0)</f>
        <v>0</v>
      </c>
    </row>
    <row r="834" spans="1:26" x14ac:dyDescent="0.25">
      <c r="A834" s="376"/>
      <c r="B834" s="377"/>
      <c r="C834" s="378"/>
      <c r="D834" s="434"/>
      <c r="E834" s="379"/>
      <c r="F834" s="377"/>
      <c r="G834" s="377"/>
      <c r="H834" s="377"/>
      <c r="I834" s="377"/>
      <c r="J834" s="377"/>
      <c r="K834" s="377"/>
      <c r="L834" s="377"/>
      <c r="M834" s="1" t="e">
        <f>INDEX('Child Enrollment'!$C$2:$C$173,MATCH('BIR Data Entry'!B835,'Child Enrollment'!$B$2:$B$173,0))</f>
        <v>#N/A</v>
      </c>
      <c r="N834" s="1" t="e">
        <f>INDEX('Child Enrollment'!$D$2:$D$173,MATCH('BIR Data Entry'!B834,'Child Enrollment'!$B$2:$B$173,0))</f>
        <v>#N/A</v>
      </c>
      <c r="O834" s="1" t="e">
        <f>INDEX('Child Enrollment'!$E$2:$E$173,MATCH('BIR Data Entry'!B834,'Child Enrollment'!$B$2:$B$173,0))</f>
        <v>#N/A</v>
      </c>
      <c r="P834" s="1" t="e">
        <f>INDEX('Child Enrollment'!$F$2:$F$173,MATCH('BIR Data Entry'!B834,'Child Enrollment'!$B$2:$B$173,0))</f>
        <v>#N/A</v>
      </c>
      <c r="Q834" s="1" t="e">
        <f>INDEX('Child Enrollment'!$G$2:$G$173,MATCH('BIR Data Entry'!B834,'Child Enrollment'!$B$2:$B$173,0))</f>
        <v>#N/A</v>
      </c>
      <c r="R834" s="1" t="e">
        <f>INDEX('Child Enrollment'!$H$2:$H$173,MATCH('BIR Data Entry'!B834,'Child Enrollment'!$B$2:$B$173,0))</f>
        <v>#N/A</v>
      </c>
      <c r="S834" s="343" t="str">
        <f t="shared" si="36"/>
        <v/>
      </c>
      <c r="T834" s="169">
        <f>IF(J834='Do Not Use'!$L$15,1,0)</f>
        <v>0</v>
      </c>
      <c r="U834" s="169">
        <f>IF(K834='Do Not Use'!$M$14,1,0)</f>
        <v>0</v>
      </c>
      <c r="V834" s="169">
        <f t="shared" si="37"/>
        <v>0</v>
      </c>
      <c r="W834" s="169">
        <f>IF(K834='Do Not Use'!$M$10,1,0)</f>
        <v>0</v>
      </c>
      <c r="X834" s="169">
        <f>IF(K834='Do Not Use'!$M$11,1,0)</f>
        <v>0</v>
      </c>
      <c r="Y834" s="169">
        <f t="shared" si="38"/>
        <v>0</v>
      </c>
      <c r="Z834" s="169">
        <f>IF(K834='Do Not Use'!$M$5,1,0)</f>
        <v>0</v>
      </c>
    </row>
    <row r="835" spans="1:26" x14ac:dyDescent="0.25">
      <c r="A835" s="376"/>
      <c r="B835" s="377"/>
      <c r="C835" s="378"/>
      <c r="D835" s="434"/>
      <c r="E835" s="379"/>
      <c r="F835" s="377"/>
      <c r="G835" s="377"/>
      <c r="H835" s="377"/>
      <c r="I835" s="377"/>
      <c r="J835" s="377"/>
      <c r="K835" s="377"/>
      <c r="L835" s="377"/>
      <c r="M835" s="1" t="e">
        <f>INDEX('Child Enrollment'!$C$2:$C$173,MATCH('BIR Data Entry'!B836,'Child Enrollment'!$B$2:$B$173,0))</f>
        <v>#N/A</v>
      </c>
      <c r="N835" s="1" t="e">
        <f>INDEX('Child Enrollment'!$D$2:$D$173,MATCH('BIR Data Entry'!B835,'Child Enrollment'!$B$2:$B$173,0))</f>
        <v>#N/A</v>
      </c>
      <c r="O835" s="1" t="e">
        <f>INDEX('Child Enrollment'!$E$2:$E$173,MATCH('BIR Data Entry'!B835,'Child Enrollment'!$B$2:$B$173,0))</f>
        <v>#N/A</v>
      </c>
      <c r="P835" s="1" t="e">
        <f>INDEX('Child Enrollment'!$F$2:$F$173,MATCH('BIR Data Entry'!B835,'Child Enrollment'!$B$2:$B$173,0))</f>
        <v>#N/A</v>
      </c>
      <c r="Q835" s="1" t="e">
        <f>INDEX('Child Enrollment'!$G$2:$G$173,MATCH('BIR Data Entry'!B835,'Child Enrollment'!$B$2:$B$173,0))</f>
        <v>#N/A</v>
      </c>
      <c r="R835" s="1" t="e">
        <f>INDEX('Child Enrollment'!$H$2:$H$173,MATCH('BIR Data Entry'!B835,'Child Enrollment'!$B$2:$B$173,0))</f>
        <v>#N/A</v>
      </c>
      <c r="S835" s="343" t="str">
        <f t="shared" ref="S835:S898" si="39">IF(E835&gt;0,MROUND(E835,"0:30"),"")</f>
        <v/>
      </c>
      <c r="T835" s="169">
        <f>IF(J835='Do Not Use'!$L$15,1,0)</f>
        <v>0</v>
      </c>
      <c r="U835" s="169">
        <f>IF(K835='Do Not Use'!$M$14,1,0)</f>
        <v>0</v>
      </c>
      <c r="V835" s="169">
        <f t="shared" ref="V835:V898" si="40">SUM(T835:U835)</f>
        <v>0</v>
      </c>
      <c r="W835" s="169">
        <f>IF(K835='Do Not Use'!$M$10,1,0)</f>
        <v>0</v>
      </c>
      <c r="X835" s="169">
        <f>IF(K835='Do Not Use'!$M$11,1,0)</f>
        <v>0</v>
      </c>
      <c r="Y835" s="169">
        <f t="shared" ref="Y835:Y898" si="41">SUM(W835:X835)</f>
        <v>0</v>
      </c>
      <c r="Z835" s="169">
        <f>IF(K835='Do Not Use'!$M$5,1,0)</f>
        <v>0</v>
      </c>
    </row>
    <row r="836" spans="1:26" x14ac:dyDescent="0.25">
      <c r="A836" s="376"/>
      <c r="B836" s="377"/>
      <c r="C836" s="378"/>
      <c r="D836" s="434"/>
      <c r="E836" s="379"/>
      <c r="F836" s="377"/>
      <c r="G836" s="377"/>
      <c r="H836" s="377"/>
      <c r="I836" s="377"/>
      <c r="J836" s="377"/>
      <c r="K836" s="377"/>
      <c r="L836" s="377"/>
      <c r="M836" s="1" t="e">
        <f>INDEX('Child Enrollment'!$C$2:$C$173,MATCH('BIR Data Entry'!B837,'Child Enrollment'!$B$2:$B$173,0))</f>
        <v>#N/A</v>
      </c>
      <c r="N836" s="1" t="e">
        <f>INDEX('Child Enrollment'!$D$2:$D$173,MATCH('BIR Data Entry'!B836,'Child Enrollment'!$B$2:$B$173,0))</f>
        <v>#N/A</v>
      </c>
      <c r="O836" s="1" t="e">
        <f>INDEX('Child Enrollment'!$E$2:$E$173,MATCH('BIR Data Entry'!B836,'Child Enrollment'!$B$2:$B$173,0))</f>
        <v>#N/A</v>
      </c>
      <c r="P836" s="1" t="e">
        <f>INDEX('Child Enrollment'!$F$2:$F$173,MATCH('BIR Data Entry'!B836,'Child Enrollment'!$B$2:$B$173,0))</f>
        <v>#N/A</v>
      </c>
      <c r="Q836" s="1" t="e">
        <f>INDEX('Child Enrollment'!$G$2:$G$173,MATCH('BIR Data Entry'!B836,'Child Enrollment'!$B$2:$B$173,0))</f>
        <v>#N/A</v>
      </c>
      <c r="R836" s="1" t="e">
        <f>INDEX('Child Enrollment'!$H$2:$H$173,MATCH('BIR Data Entry'!B836,'Child Enrollment'!$B$2:$B$173,0))</f>
        <v>#N/A</v>
      </c>
      <c r="S836" s="343" t="str">
        <f t="shared" si="39"/>
        <v/>
      </c>
      <c r="T836" s="169">
        <f>IF(J836='Do Not Use'!$L$15,1,0)</f>
        <v>0</v>
      </c>
      <c r="U836" s="169">
        <f>IF(K836='Do Not Use'!$M$14,1,0)</f>
        <v>0</v>
      </c>
      <c r="V836" s="169">
        <f t="shared" si="40"/>
        <v>0</v>
      </c>
      <c r="W836" s="169">
        <f>IF(K836='Do Not Use'!$M$10,1,0)</f>
        <v>0</v>
      </c>
      <c r="X836" s="169">
        <f>IF(K836='Do Not Use'!$M$11,1,0)</f>
        <v>0</v>
      </c>
      <c r="Y836" s="169">
        <f t="shared" si="41"/>
        <v>0</v>
      </c>
      <c r="Z836" s="169">
        <f>IF(K836='Do Not Use'!$M$5,1,0)</f>
        <v>0</v>
      </c>
    </row>
    <row r="837" spans="1:26" x14ac:dyDescent="0.25">
      <c r="A837" s="376"/>
      <c r="B837" s="377"/>
      <c r="C837" s="378"/>
      <c r="D837" s="434"/>
      <c r="E837" s="379"/>
      <c r="F837" s="377"/>
      <c r="G837" s="377"/>
      <c r="H837" s="377"/>
      <c r="I837" s="377"/>
      <c r="J837" s="377"/>
      <c r="K837" s="377"/>
      <c r="L837" s="377"/>
      <c r="M837" s="1" t="e">
        <f>INDEX('Child Enrollment'!$C$2:$C$173,MATCH('BIR Data Entry'!B838,'Child Enrollment'!$B$2:$B$173,0))</f>
        <v>#N/A</v>
      </c>
      <c r="N837" s="1" t="e">
        <f>INDEX('Child Enrollment'!$D$2:$D$173,MATCH('BIR Data Entry'!B837,'Child Enrollment'!$B$2:$B$173,0))</f>
        <v>#N/A</v>
      </c>
      <c r="O837" s="1" t="e">
        <f>INDEX('Child Enrollment'!$E$2:$E$173,MATCH('BIR Data Entry'!B837,'Child Enrollment'!$B$2:$B$173,0))</f>
        <v>#N/A</v>
      </c>
      <c r="P837" s="1" t="e">
        <f>INDEX('Child Enrollment'!$F$2:$F$173,MATCH('BIR Data Entry'!B837,'Child Enrollment'!$B$2:$B$173,0))</f>
        <v>#N/A</v>
      </c>
      <c r="Q837" s="1" t="e">
        <f>INDEX('Child Enrollment'!$G$2:$G$173,MATCH('BIR Data Entry'!B837,'Child Enrollment'!$B$2:$B$173,0))</f>
        <v>#N/A</v>
      </c>
      <c r="R837" s="1" t="e">
        <f>INDEX('Child Enrollment'!$H$2:$H$173,MATCH('BIR Data Entry'!B837,'Child Enrollment'!$B$2:$B$173,0))</f>
        <v>#N/A</v>
      </c>
      <c r="S837" s="343" t="str">
        <f t="shared" si="39"/>
        <v/>
      </c>
      <c r="T837" s="169">
        <f>IF(J837='Do Not Use'!$L$15,1,0)</f>
        <v>0</v>
      </c>
      <c r="U837" s="169">
        <f>IF(K837='Do Not Use'!$M$14,1,0)</f>
        <v>0</v>
      </c>
      <c r="V837" s="169">
        <f t="shared" si="40"/>
        <v>0</v>
      </c>
      <c r="W837" s="169">
        <f>IF(K837='Do Not Use'!$M$10,1,0)</f>
        <v>0</v>
      </c>
      <c r="X837" s="169">
        <f>IF(K837='Do Not Use'!$M$11,1,0)</f>
        <v>0</v>
      </c>
      <c r="Y837" s="169">
        <f t="shared" si="41"/>
        <v>0</v>
      </c>
      <c r="Z837" s="169">
        <f>IF(K837='Do Not Use'!$M$5,1,0)</f>
        <v>0</v>
      </c>
    </row>
    <row r="838" spans="1:26" x14ac:dyDescent="0.25">
      <c r="A838" s="376"/>
      <c r="B838" s="377"/>
      <c r="C838" s="378"/>
      <c r="D838" s="434"/>
      <c r="E838" s="379"/>
      <c r="F838" s="377"/>
      <c r="G838" s="377"/>
      <c r="H838" s="377"/>
      <c r="I838" s="377"/>
      <c r="J838" s="377"/>
      <c r="K838" s="377"/>
      <c r="L838" s="377"/>
      <c r="M838" s="1" t="e">
        <f>INDEX('Child Enrollment'!$C$2:$C$173,MATCH('BIR Data Entry'!B839,'Child Enrollment'!$B$2:$B$173,0))</f>
        <v>#N/A</v>
      </c>
      <c r="N838" s="1" t="e">
        <f>INDEX('Child Enrollment'!$D$2:$D$173,MATCH('BIR Data Entry'!B838,'Child Enrollment'!$B$2:$B$173,0))</f>
        <v>#N/A</v>
      </c>
      <c r="O838" s="1" t="e">
        <f>INDEX('Child Enrollment'!$E$2:$E$173,MATCH('BIR Data Entry'!B838,'Child Enrollment'!$B$2:$B$173,0))</f>
        <v>#N/A</v>
      </c>
      <c r="P838" s="1" t="e">
        <f>INDEX('Child Enrollment'!$F$2:$F$173,MATCH('BIR Data Entry'!B838,'Child Enrollment'!$B$2:$B$173,0))</f>
        <v>#N/A</v>
      </c>
      <c r="Q838" s="1" t="e">
        <f>INDEX('Child Enrollment'!$G$2:$G$173,MATCH('BIR Data Entry'!B838,'Child Enrollment'!$B$2:$B$173,0))</f>
        <v>#N/A</v>
      </c>
      <c r="R838" s="1" t="e">
        <f>INDEX('Child Enrollment'!$H$2:$H$173,MATCH('BIR Data Entry'!B838,'Child Enrollment'!$B$2:$B$173,0))</f>
        <v>#N/A</v>
      </c>
      <c r="S838" s="343" t="str">
        <f t="shared" si="39"/>
        <v/>
      </c>
      <c r="T838" s="169">
        <f>IF(J838='Do Not Use'!$L$15,1,0)</f>
        <v>0</v>
      </c>
      <c r="U838" s="169">
        <f>IF(K838='Do Not Use'!$M$14,1,0)</f>
        <v>0</v>
      </c>
      <c r="V838" s="169">
        <f t="shared" si="40"/>
        <v>0</v>
      </c>
      <c r="W838" s="169">
        <f>IF(K838='Do Not Use'!$M$10,1,0)</f>
        <v>0</v>
      </c>
      <c r="X838" s="169">
        <f>IF(K838='Do Not Use'!$M$11,1,0)</f>
        <v>0</v>
      </c>
      <c r="Y838" s="169">
        <f t="shared" si="41"/>
        <v>0</v>
      </c>
      <c r="Z838" s="169">
        <f>IF(K838='Do Not Use'!$M$5,1,0)</f>
        <v>0</v>
      </c>
    </row>
    <row r="839" spans="1:26" x14ac:dyDescent="0.25">
      <c r="A839" s="376"/>
      <c r="B839" s="377"/>
      <c r="C839" s="378"/>
      <c r="D839" s="434"/>
      <c r="E839" s="379"/>
      <c r="F839" s="377"/>
      <c r="G839" s="377"/>
      <c r="H839" s="377"/>
      <c r="I839" s="377"/>
      <c r="J839" s="377"/>
      <c r="K839" s="377"/>
      <c r="L839" s="377"/>
      <c r="M839" s="1" t="e">
        <f>INDEX('Child Enrollment'!$C$2:$C$173,MATCH('BIR Data Entry'!B840,'Child Enrollment'!$B$2:$B$173,0))</f>
        <v>#N/A</v>
      </c>
      <c r="N839" s="1" t="e">
        <f>INDEX('Child Enrollment'!$D$2:$D$173,MATCH('BIR Data Entry'!B839,'Child Enrollment'!$B$2:$B$173,0))</f>
        <v>#N/A</v>
      </c>
      <c r="O839" s="1" t="e">
        <f>INDEX('Child Enrollment'!$E$2:$E$173,MATCH('BIR Data Entry'!B839,'Child Enrollment'!$B$2:$B$173,0))</f>
        <v>#N/A</v>
      </c>
      <c r="P839" s="1" t="e">
        <f>INDEX('Child Enrollment'!$F$2:$F$173,MATCH('BIR Data Entry'!B839,'Child Enrollment'!$B$2:$B$173,0))</f>
        <v>#N/A</v>
      </c>
      <c r="Q839" s="1" t="e">
        <f>INDEX('Child Enrollment'!$G$2:$G$173,MATCH('BIR Data Entry'!B839,'Child Enrollment'!$B$2:$B$173,0))</f>
        <v>#N/A</v>
      </c>
      <c r="R839" s="1" t="e">
        <f>INDEX('Child Enrollment'!$H$2:$H$173,MATCH('BIR Data Entry'!B839,'Child Enrollment'!$B$2:$B$173,0))</f>
        <v>#N/A</v>
      </c>
      <c r="S839" s="343" t="str">
        <f t="shared" si="39"/>
        <v/>
      </c>
      <c r="T839" s="169">
        <f>IF(J839='Do Not Use'!$L$15,1,0)</f>
        <v>0</v>
      </c>
      <c r="U839" s="169">
        <f>IF(K839='Do Not Use'!$M$14,1,0)</f>
        <v>0</v>
      </c>
      <c r="V839" s="169">
        <f t="shared" si="40"/>
        <v>0</v>
      </c>
      <c r="W839" s="169">
        <f>IF(K839='Do Not Use'!$M$10,1,0)</f>
        <v>0</v>
      </c>
      <c r="X839" s="169">
        <f>IF(K839='Do Not Use'!$M$11,1,0)</f>
        <v>0</v>
      </c>
      <c r="Y839" s="169">
        <f t="shared" si="41"/>
        <v>0</v>
      </c>
      <c r="Z839" s="169">
        <f>IF(K839='Do Not Use'!$M$5,1,0)</f>
        <v>0</v>
      </c>
    </row>
    <row r="840" spans="1:26" x14ac:dyDescent="0.25">
      <c r="A840" s="376"/>
      <c r="B840" s="377"/>
      <c r="C840" s="378"/>
      <c r="D840" s="434"/>
      <c r="E840" s="379"/>
      <c r="F840" s="377"/>
      <c r="G840" s="377"/>
      <c r="H840" s="377"/>
      <c r="I840" s="377"/>
      <c r="J840" s="377"/>
      <c r="K840" s="377"/>
      <c r="L840" s="377"/>
      <c r="M840" s="1" t="e">
        <f>INDEX('Child Enrollment'!$C$2:$C$173,MATCH('BIR Data Entry'!B841,'Child Enrollment'!$B$2:$B$173,0))</f>
        <v>#N/A</v>
      </c>
      <c r="N840" s="1" t="e">
        <f>INDEX('Child Enrollment'!$D$2:$D$173,MATCH('BIR Data Entry'!B840,'Child Enrollment'!$B$2:$B$173,0))</f>
        <v>#N/A</v>
      </c>
      <c r="O840" s="1" t="e">
        <f>INDEX('Child Enrollment'!$E$2:$E$173,MATCH('BIR Data Entry'!B840,'Child Enrollment'!$B$2:$B$173,0))</f>
        <v>#N/A</v>
      </c>
      <c r="P840" s="1" t="e">
        <f>INDEX('Child Enrollment'!$F$2:$F$173,MATCH('BIR Data Entry'!B840,'Child Enrollment'!$B$2:$B$173,0))</f>
        <v>#N/A</v>
      </c>
      <c r="Q840" s="1" t="e">
        <f>INDEX('Child Enrollment'!$G$2:$G$173,MATCH('BIR Data Entry'!B840,'Child Enrollment'!$B$2:$B$173,0))</f>
        <v>#N/A</v>
      </c>
      <c r="R840" s="1" t="e">
        <f>INDEX('Child Enrollment'!$H$2:$H$173,MATCH('BIR Data Entry'!B840,'Child Enrollment'!$B$2:$B$173,0))</f>
        <v>#N/A</v>
      </c>
      <c r="S840" s="343" t="str">
        <f t="shared" si="39"/>
        <v/>
      </c>
      <c r="T840" s="169">
        <f>IF(J840='Do Not Use'!$L$15,1,0)</f>
        <v>0</v>
      </c>
      <c r="U840" s="169">
        <f>IF(K840='Do Not Use'!$M$14,1,0)</f>
        <v>0</v>
      </c>
      <c r="V840" s="169">
        <f t="shared" si="40"/>
        <v>0</v>
      </c>
      <c r="W840" s="169">
        <f>IF(K840='Do Not Use'!$M$10,1,0)</f>
        <v>0</v>
      </c>
      <c r="X840" s="169">
        <f>IF(K840='Do Not Use'!$M$11,1,0)</f>
        <v>0</v>
      </c>
      <c r="Y840" s="169">
        <f t="shared" si="41"/>
        <v>0</v>
      </c>
      <c r="Z840" s="169">
        <f>IF(K840='Do Not Use'!$M$5,1,0)</f>
        <v>0</v>
      </c>
    </row>
    <row r="841" spans="1:26" x14ac:dyDescent="0.25">
      <c r="A841" s="376"/>
      <c r="B841" s="377"/>
      <c r="C841" s="378"/>
      <c r="D841" s="434"/>
      <c r="E841" s="379"/>
      <c r="F841" s="377"/>
      <c r="G841" s="377"/>
      <c r="H841" s="377"/>
      <c r="I841" s="377"/>
      <c r="J841" s="377"/>
      <c r="K841" s="377"/>
      <c r="L841" s="377"/>
      <c r="M841" s="1" t="e">
        <f>INDEX('Child Enrollment'!$C$2:$C$173,MATCH('BIR Data Entry'!B842,'Child Enrollment'!$B$2:$B$173,0))</f>
        <v>#N/A</v>
      </c>
      <c r="N841" s="1" t="e">
        <f>INDEX('Child Enrollment'!$D$2:$D$173,MATCH('BIR Data Entry'!B841,'Child Enrollment'!$B$2:$B$173,0))</f>
        <v>#N/A</v>
      </c>
      <c r="O841" s="1" t="e">
        <f>INDEX('Child Enrollment'!$E$2:$E$173,MATCH('BIR Data Entry'!B841,'Child Enrollment'!$B$2:$B$173,0))</f>
        <v>#N/A</v>
      </c>
      <c r="P841" s="1" t="e">
        <f>INDEX('Child Enrollment'!$F$2:$F$173,MATCH('BIR Data Entry'!B841,'Child Enrollment'!$B$2:$B$173,0))</f>
        <v>#N/A</v>
      </c>
      <c r="Q841" s="1" t="e">
        <f>INDEX('Child Enrollment'!$G$2:$G$173,MATCH('BIR Data Entry'!B841,'Child Enrollment'!$B$2:$B$173,0))</f>
        <v>#N/A</v>
      </c>
      <c r="R841" s="1" t="e">
        <f>INDEX('Child Enrollment'!$H$2:$H$173,MATCH('BIR Data Entry'!B841,'Child Enrollment'!$B$2:$B$173,0))</f>
        <v>#N/A</v>
      </c>
      <c r="S841" s="343" t="str">
        <f t="shared" si="39"/>
        <v/>
      </c>
      <c r="T841" s="169">
        <f>IF(J841='Do Not Use'!$L$15,1,0)</f>
        <v>0</v>
      </c>
      <c r="U841" s="169">
        <f>IF(K841='Do Not Use'!$M$14,1,0)</f>
        <v>0</v>
      </c>
      <c r="V841" s="169">
        <f t="shared" si="40"/>
        <v>0</v>
      </c>
      <c r="W841" s="169">
        <f>IF(K841='Do Not Use'!$M$10,1,0)</f>
        <v>0</v>
      </c>
      <c r="X841" s="169">
        <f>IF(K841='Do Not Use'!$M$11,1,0)</f>
        <v>0</v>
      </c>
      <c r="Y841" s="169">
        <f t="shared" si="41"/>
        <v>0</v>
      </c>
      <c r="Z841" s="169">
        <f>IF(K841='Do Not Use'!$M$5,1,0)</f>
        <v>0</v>
      </c>
    </row>
    <row r="842" spans="1:26" x14ac:dyDescent="0.25">
      <c r="A842" s="376"/>
      <c r="B842" s="377"/>
      <c r="C842" s="378"/>
      <c r="D842" s="434"/>
      <c r="E842" s="379"/>
      <c r="F842" s="377"/>
      <c r="G842" s="377"/>
      <c r="H842" s="377"/>
      <c r="I842" s="377"/>
      <c r="J842" s="377"/>
      <c r="K842" s="377"/>
      <c r="L842" s="377"/>
      <c r="M842" s="1" t="e">
        <f>INDEX('Child Enrollment'!$C$2:$C$173,MATCH('BIR Data Entry'!B843,'Child Enrollment'!$B$2:$B$173,0))</f>
        <v>#N/A</v>
      </c>
      <c r="N842" s="1" t="e">
        <f>INDEX('Child Enrollment'!$D$2:$D$173,MATCH('BIR Data Entry'!B842,'Child Enrollment'!$B$2:$B$173,0))</f>
        <v>#N/A</v>
      </c>
      <c r="O842" s="1" t="e">
        <f>INDEX('Child Enrollment'!$E$2:$E$173,MATCH('BIR Data Entry'!B842,'Child Enrollment'!$B$2:$B$173,0))</f>
        <v>#N/A</v>
      </c>
      <c r="P842" s="1" t="e">
        <f>INDEX('Child Enrollment'!$F$2:$F$173,MATCH('BIR Data Entry'!B842,'Child Enrollment'!$B$2:$B$173,0))</f>
        <v>#N/A</v>
      </c>
      <c r="Q842" s="1" t="e">
        <f>INDEX('Child Enrollment'!$G$2:$G$173,MATCH('BIR Data Entry'!B842,'Child Enrollment'!$B$2:$B$173,0))</f>
        <v>#N/A</v>
      </c>
      <c r="R842" s="1" t="e">
        <f>INDEX('Child Enrollment'!$H$2:$H$173,MATCH('BIR Data Entry'!B842,'Child Enrollment'!$B$2:$B$173,0))</f>
        <v>#N/A</v>
      </c>
      <c r="S842" s="343" t="str">
        <f t="shared" si="39"/>
        <v/>
      </c>
      <c r="T842" s="169">
        <f>IF(J842='Do Not Use'!$L$15,1,0)</f>
        <v>0</v>
      </c>
      <c r="U842" s="169">
        <f>IF(K842='Do Not Use'!$M$14,1,0)</f>
        <v>0</v>
      </c>
      <c r="V842" s="169">
        <f t="shared" si="40"/>
        <v>0</v>
      </c>
      <c r="W842" s="169">
        <f>IF(K842='Do Not Use'!$M$10,1,0)</f>
        <v>0</v>
      </c>
      <c r="X842" s="169">
        <f>IF(K842='Do Not Use'!$M$11,1,0)</f>
        <v>0</v>
      </c>
      <c r="Y842" s="169">
        <f t="shared" si="41"/>
        <v>0</v>
      </c>
      <c r="Z842" s="169">
        <f>IF(K842='Do Not Use'!$M$5,1,0)</f>
        <v>0</v>
      </c>
    </row>
    <row r="843" spans="1:26" x14ac:dyDescent="0.25">
      <c r="A843" s="376"/>
      <c r="B843" s="377"/>
      <c r="C843" s="378"/>
      <c r="D843" s="434"/>
      <c r="E843" s="379"/>
      <c r="F843" s="377"/>
      <c r="G843" s="377"/>
      <c r="H843" s="377"/>
      <c r="I843" s="377"/>
      <c r="J843" s="377"/>
      <c r="K843" s="377"/>
      <c r="L843" s="377"/>
      <c r="M843" s="1" t="e">
        <f>INDEX('Child Enrollment'!$C$2:$C$173,MATCH('BIR Data Entry'!B844,'Child Enrollment'!$B$2:$B$173,0))</f>
        <v>#N/A</v>
      </c>
      <c r="N843" s="1" t="e">
        <f>INDEX('Child Enrollment'!$D$2:$D$173,MATCH('BIR Data Entry'!B843,'Child Enrollment'!$B$2:$B$173,0))</f>
        <v>#N/A</v>
      </c>
      <c r="O843" s="1" t="e">
        <f>INDEX('Child Enrollment'!$E$2:$E$173,MATCH('BIR Data Entry'!B843,'Child Enrollment'!$B$2:$B$173,0))</f>
        <v>#N/A</v>
      </c>
      <c r="P843" s="1" t="e">
        <f>INDEX('Child Enrollment'!$F$2:$F$173,MATCH('BIR Data Entry'!B843,'Child Enrollment'!$B$2:$B$173,0))</f>
        <v>#N/A</v>
      </c>
      <c r="Q843" s="1" t="e">
        <f>INDEX('Child Enrollment'!$G$2:$G$173,MATCH('BIR Data Entry'!B843,'Child Enrollment'!$B$2:$B$173,0))</f>
        <v>#N/A</v>
      </c>
      <c r="R843" s="1" t="e">
        <f>INDEX('Child Enrollment'!$H$2:$H$173,MATCH('BIR Data Entry'!B843,'Child Enrollment'!$B$2:$B$173,0))</f>
        <v>#N/A</v>
      </c>
      <c r="S843" s="343" t="str">
        <f t="shared" si="39"/>
        <v/>
      </c>
      <c r="T843" s="169">
        <f>IF(J843='Do Not Use'!$L$15,1,0)</f>
        <v>0</v>
      </c>
      <c r="U843" s="169">
        <f>IF(K843='Do Not Use'!$M$14,1,0)</f>
        <v>0</v>
      </c>
      <c r="V843" s="169">
        <f t="shared" si="40"/>
        <v>0</v>
      </c>
      <c r="W843" s="169">
        <f>IF(K843='Do Not Use'!$M$10,1,0)</f>
        <v>0</v>
      </c>
      <c r="X843" s="169">
        <f>IF(K843='Do Not Use'!$M$11,1,0)</f>
        <v>0</v>
      </c>
      <c r="Y843" s="169">
        <f t="shared" si="41"/>
        <v>0</v>
      </c>
      <c r="Z843" s="169">
        <f>IF(K843='Do Not Use'!$M$5,1,0)</f>
        <v>0</v>
      </c>
    </row>
    <row r="844" spans="1:26" x14ac:dyDescent="0.25">
      <c r="A844" s="376"/>
      <c r="B844" s="377"/>
      <c r="C844" s="378"/>
      <c r="D844" s="434"/>
      <c r="E844" s="379"/>
      <c r="F844" s="377"/>
      <c r="G844" s="377"/>
      <c r="H844" s="377"/>
      <c r="I844" s="377"/>
      <c r="J844" s="377"/>
      <c r="K844" s="377"/>
      <c r="L844" s="377"/>
      <c r="M844" s="1" t="e">
        <f>INDEX('Child Enrollment'!$C$2:$C$173,MATCH('BIR Data Entry'!B845,'Child Enrollment'!$B$2:$B$173,0))</f>
        <v>#N/A</v>
      </c>
      <c r="N844" s="1" t="e">
        <f>INDEX('Child Enrollment'!$D$2:$D$173,MATCH('BIR Data Entry'!B844,'Child Enrollment'!$B$2:$B$173,0))</f>
        <v>#N/A</v>
      </c>
      <c r="O844" s="1" t="e">
        <f>INDEX('Child Enrollment'!$E$2:$E$173,MATCH('BIR Data Entry'!B844,'Child Enrollment'!$B$2:$B$173,0))</f>
        <v>#N/A</v>
      </c>
      <c r="P844" s="1" t="e">
        <f>INDEX('Child Enrollment'!$F$2:$F$173,MATCH('BIR Data Entry'!B844,'Child Enrollment'!$B$2:$B$173,0))</f>
        <v>#N/A</v>
      </c>
      <c r="Q844" s="1" t="e">
        <f>INDEX('Child Enrollment'!$G$2:$G$173,MATCH('BIR Data Entry'!B844,'Child Enrollment'!$B$2:$B$173,0))</f>
        <v>#N/A</v>
      </c>
      <c r="R844" s="1" t="e">
        <f>INDEX('Child Enrollment'!$H$2:$H$173,MATCH('BIR Data Entry'!B844,'Child Enrollment'!$B$2:$B$173,0))</f>
        <v>#N/A</v>
      </c>
      <c r="S844" s="343" t="str">
        <f t="shared" si="39"/>
        <v/>
      </c>
      <c r="T844" s="169">
        <f>IF(J844='Do Not Use'!$L$15,1,0)</f>
        <v>0</v>
      </c>
      <c r="U844" s="169">
        <f>IF(K844='Do Not Use'!$M$14,1,0)</f>
        <v>0</v>
      </c>
      <c r="V844" s="169">
        <f t="shared" si="40"/>
        <v>0</v>
      </c>
      <c r="W844" s="169">
        <f>IF(K844='Do Not Use'!$M$10,1,0)</f>
        <v>0</v>
      </c>
      <c r="X844" s="169">
        <f>IF(K844='Do Not Use'!$M$11,1,0)</f>
        <v>0</v>
      </c>
      <c r="Y844" s="169">
        <f t="shared" si="41"/>
        <v>0</v>
      </c>
      <c r="Z844" s="169">
        <f>IF(K844='Do Not Use'!$M$5,1,0)</f>
        <v>0</v>
      </c>
    </row>
    <row r="845" spans="1:26" x14ac:dyDescent="0.25">
      <c r="A845" s="376"/>
      <c r="B845" s="377"/>
      <c r="C845" s="378"/>
      <c r="D845" s="434"/>
      <c r="E845" s="379"/>
      <c r="F845" s="377"/>
      <c r="G845" s="377"/>
      <c r="H845" s="377"/>
      <c r="I845" s="377"/>
      <c r="J845" s="377"/>
      <c r="K845" s="377"/>
      <c r="L845" s="377"/>
      <c r="M845" s="1" t="e">
        <f>INDEX('Child Enrollment'!$C$2:$C$173,MATCH('BIR Data Entry'!B846,'Child Enrollment'!$B$2:$B$173,0))</f>
        <v>#N/A</v>
      </c>
      <c r="N845" s="1" t="e">
        <f>INDEX('Child Enrollment'!$D$2:$D$173,MATCH('BIR Data Entry'!B845,'Child Enrollment'!$B$2:$B$173,0))</f>
        <v>#N/A</v>
      </c>
      <c r="O845" s="1" t="e">
        <f>INDEX('Child Enrollment'!$E$2:$E$173,MATCH('BIR Data Entry'!B845,'Child Enrollment'!$B$2:$B$173,0))</f>
        <v>#N/A</v>
      </c>
      <c r="P845" s="1" t="e">
        <f>INDEX('Child Enrollment'!$F$2:$F$173,MATCH('BIR Data Entry'!B845,'Child Enrollment'!$B$2:$B$173,0))</f>
        <v>#N/A</v>
      </c>
      <c r="Q845" s="1" t="e">
        <f>INDEX('Child Enrollment'!$G$2:$G$173,MATCH('BIR Data Entry'!B845,'Child Enrollment'!$B$2:$B$173,0))</f>
        <v>#N/A</v>
      </c>
      <c r="R845" s="1" t="e">
        <f>INDEX('Child Enrollment'!$H$2:$H$173,MATCH('BIR Data Entry'!B845,'Child Enrollment'!$B$2:$B$173,0))</f>
        <v>#N/A</v>
      </c>
      <c r="S845" s="343" t="str">
        <f t="shared" si="39"/>
        <v/>
      </c>
      <c r="T845" s="169">
        <f>IF(J845='Do Not Use'!$L$15,1,0)</f>
        <v>0</v>
      </c>
      <c r="U845" s="169">
        <f>IF(K845='Do Not Use'!$M$14,1,0)</f>
        <v>0</v>
      </c>
      <c r="V845" s="169">
        <f t="shared" si="40"/>
        <v>0</v>
      </c>
      <c r="W845" s="169">
        <f>IF(K845='Do Not Use'!$M$10,1,0)</f>
        <v>0</v>
      </c>
      <c r="X845" s="169">
        <f>IF(K845='Do Not Use'!$M$11,1,0)</f>
        <v>0</v>
      </c>
      <c r="Y845" s="169">
        <f t="shared" si="41"/>
        <v>0</v>
      </c>
      <c r="Z845" s="169">
        <f>IF(K845='Do Not Use'!$M$5,1,0)</f>
        <v>0</v>
      </c>
    </row>
    <row r="846" spans="1:26" x14ac:dyDescent="0.25">
      <c r="A846" s="376"/>
      <c r="B846" s="377"/>
      <c r="C846" s="378"/>
      <c r="D846" s="434"/>
      <c r="E846" s="379"/>
      <c r="F846" s="377"/>
      <c r="G846" s="377"/>
      <c r="H846" s="377"/>
      <c r="I846" s="377"/>
      <c r="J846" s="377"/>
      <c r="K846" s="377"/>
      <c r="L846" s="377"/>
      <c r="M846" s="1" t="e">
        <f>INDEX('Child Enrollment'!$C$2:$C$173,MATCH('BIR Data Entry'!B847,'Child Enrollment'!$B$2:$B$173,0))</f>
        <v>#N/A</v>
      </c>
      <c r="N846" s="1" t="e">
        <f>INDEX('Child Enrollment'!$D$2:$D$173,MATCH('BIR Data Entry'!B846,'Child Enrollment'!$B$2:$B$173,0))</f>
        <v>#N/A</v>
      </c>
      <c r="O846" s="1" t="e">
        <f>INDEX('Child Enrollment'!$E$2:$E$173,MATCH('BIR Data Entry'!B846,'Child Enrollment'!$B$2:$B$173,0))</f>
        <v>#N/A</v>
      </c>
      <c r="P846" s="1" t="e">
        <f>INDEX('Child Enrollment'!$F$2:$F$173,MATCH('BIR Data Entry'!B846,'Child Enrollment'!$B$2:$B$173,0))</f>
        <v>#N/A</v>
      </c>
      <c r="Q846" s="1" t="e">
        <f>INDEX('Child Enrollment'!$G$2:$G$173,MATCH('BIR Data Entry'!B846,'Child Enrollment'!$B$2:$B$173,0))</f>
        <v>#N/A</v>
      </c>
      <c r="R846" s="1" t="e">
        <f>INDEX('Child Enrollment'!$H$2:$H$173,MATCH('BIR Data Entry'!B846,'Child Enrollment'!$B$2:$B$173,0))</f>
        <v>#N/A</v>
      </c>
      <c r="S846" s="343" t="str">
        <f t="shared" si="39"/>
        <v/>
      </c>
      <c r="T846" s="169">
        <f>IF(J846='Do Not Use'!$L$15,1,0)</f>
        <v>0</v>
      </c>
      <c r="U846" s="169">
        <f>IF(K846='Do Not Use'!$M$14,1,0)</f>
        <v>0</v>
      </c>
      <c r="V846" s="169">
        <f t="shared" si="40"/>
        <v>0</v>
      </c>
      <c r="W846" s="169">
        <f>IF(K846='Do Not Use'!$M$10,1,0)</f>
        <v>0</v>
      </c>
      <c r="X846" s="169">
        <f>IF(K846='Do Not Use'!$M$11,1,0)</f>
        <v>0</v>
      </c>
      <c r="Y846" s="169">
        <f t="shared" si="41"/>
        <v>0</v>
      </c>
      <c r="Z846" s="169">
        <f>IF(K846='Do Not Use'!$M$5,1,0)</f>
        <v>0</v>
      </c>
    </row>
    <row r="847" spans="1:26" x14ac:dyDescent="0.25">
      <c r="A847" s="376"/>
      <c r="B847" s="377"/>
      <c r="C847" s="378"/>
      <c r="D847" s="434"/>
      <c r="E847" s="379"/>
      <c r="F847" s="377"/>
      <c r="G847" s="377"/>
      <c r="H847" s="377"/>
      <c r="I847" s="377"/>
      <c r="J847" s="377"/>
      <c r="K847" s="377"/>
      <c r="L847" s="377"/>
      <c r="M847" s="1" t="e">
        <f>INDEX('Child Enrollment'!$C$2:$C$173,MATCH('BIR Data Entry'!B848,'Child Enrollment'!$B$2:$B$173,0))</f>
        <v>#N/A</v>
      </c>
      <c r="N847" s="1" t="e">
        <f>INDEX('Child Enrollment'!$D$2:$D$173,MATCH('BIR Data Entry'!B847,'Child Enrollment'!$B$2:$B$173,0))</f>
        <v>#N/A</v>
      </c>
      <c r="O847" s="1" t="e">
        <f>INDEX('Child Enrollment'!$E$2:$E$173,MATCH('BIR Data Entry'!B847,'Child Enrollment'!$B$2:$B$173,0))</f>
        <v>#N/A</v>
      </c>
      <c r="P847" s="1" t="e">
        <f>INDEX('Child Enrollment'!$F$2:$F$173,MATCH('BIR Data Entry'!B847,'Child Enrollment'!$B$2:$B$173,0))</f>
        <v>#N/A</v>
      </c>
      <c r="Q847" s="1" t="e">
        <f>INDEX('Child Enrollment'!$G$2:$G$173,MATCH('BIR Data Entry'!B847,'Child Enrollment'!$B$2:$B$173,0))</f>
        <v>#N/A</v>
      </c>
      <c r="R847" s="1" t="e">
        <f>INDEX('Child Enrollment'!$H$2:$H$173,MATCH('BIR Data Entry'!B847,'Child Enrollment'!$B$2:$B$173,0))</f>
        <v>#N/A</v>
      </c>
      <c r="S847" s="343" t="str">
        <f t="shared" si="39"/>
        <v/>
      </c>
      <c r="T847" s="169">
        <f>IF(J847='Do Not Use'!$L$15,1,0)</f>
        <v>0</v>
      </c>
      <c r="U847" s="169">
        <f>IF(K847='Do Not Use'!$M$14,1,0)</f>
        <v>0</v>
      </c>
      <c r="V847" s="169">
        <f t="shared" si="40"/>
        <v>0</v>
      </c>
      <c r="W847" s="169">
        <f>IF(K847='Do Not Use'!$M$10,1,0)</f>
        <v>0</v>
      </c>
      <c r="X847" s="169">
        <f>IF(K847='Do Not Use'!$M$11,1,0)</f>
        <v>0</v>
      </c>
      <c r="Y847" s="169">
        <f t="shared" si="41"/>
        <v>0</v>
      </c>
      <c r="Z847" s="169">
        <f>IF(K847='Do Not Use'!$M$5,1,0)</f>
        <v>0</v>
      </c>
    </row>
    <row r="848" spans="1:26" x14ac:dyDescent="0.25">
      <c r="A848" s="376"/>
      <c r="B848" s="377"/>
      <c r="C848" s="378"/>
      <c r="D848" s="434"/>
      <c r="E848" s="379"/>
      <c r="F848" s="377"/>
      <c r="G848" s="377"/>
      <c r="H848" s="377"/>
      <c r="I848" s="377"/>
      <c r="J848" s="377"/>
      <c r="K848" s="377"/>
      <c r="L848" s="377"/>
      <c r="M848" s="1" t="e">
        <f>INDEX('Child Enrollment'!$C$2:$C$173,MATCH('BIR Data Entry'!B849,'Child Enrollment'!$B$2:$B$173,0))</f>
        <v>#N/A</v>
      </c>
      <c r="N848" s="1" t="e">
        <f>INDEX('Child Enrollment'!$D$2:$D$173,MATCH('BIR Data Entry'!B848,'Child Enrollment'!$B$2:$B$173,0))</f>
        <v>#N/A</v>
      </c>
      <c r="O848" s="1" t="e">
        <f>INDEX('Child Enrollment'!$E$2:$E$173,MATCH('BIR Data Entry'!B848,'Child Enrollment'!$B$2:$B$173,0))</f>
        <v>#N/A</v>
      </c>
      <c r="P848" s="1" t="e">
        <f>INDEX('Child Enrollment'!$F$2:$F$173,MATCH('BIR Data Entry'!B848,'Child Enrollment'!$B$2:$B$173,0))</f>
        <v>#N/A</v>
      </c>
      <c r="Q848" s="1" t="e">
        <f>INDEX('Child Enrollment'!$G$2:$G$173,MATCH('BIR Data Entry'!B848,'Child Enrollment'!$B$2:$B$173,0))</f>
        <v>#N/A</v>
      </c>
      <c r="R848" s="1" t="e">
        <f>INDEX('Child Enrollment'!$H$2:$H$173,MATCH('BIR Data Entry'!B848,'Child Enrollment'!$B$2:$B$173,0))</f>
        <v>#N/A</v>
      </c>
      <c r="S848" s="343" t="str">
        <f t="shared" si="39"/>
        <v/>
      </c>
      <c r="T848" s="169">
        <f>IF(J848='Do Not Use'!$L$15,1,0)</f>
        <v>0</v>
      </c>
      <c r="U848" s="169">
        <f>IF(K848='Do Not Use'!$M$14,1,0)</f>
        <v>0</v>
      </c>
      <c r="V848" s="169">
        <f t="shared" si="40"/>
        <v>0</v>
      </c>
      <c r="W848" s="169">
        <f>IF(K848='Do Not Use'!$M$10,1,0)</f>
        <v>0</v>
      </c>
      <c r="X848" s="169">
        <f>IF(K848='Do Not Use'!$M$11,1,0)</f>
        <v>0</v>
      </c>
      <c r="Y848" s="169">
        <f t="shared" si="41"/>
        <v>0</v>
      </c>
      <c r="Z848" s="169">
        <f>IF(K848='Do Not Use'!$M$5,1,0)</f>
        <v>0</v>
      </c>
    </row>
    <row r="849" spans="1:26" x14ac:dyDescent="0.25">
      <c r="A849" s="376"/>
      <c r="B849" s="377"/>
      <c r="C849" s="378"/>
      <c r="D849" s="434"/>
      <c r="E849" s="379"/>
      <c r="F849" s="377"/>
      <c r="G849" s="377"/>
      <c r="H849" s="377"/>
      <c r="I849" s="377"/>
      <c r="J849" s="377"/>
      <c r="K849" s="377"/>
      <c r="L849" s="377"/>
      <c r="M849" s="1" t="e">
        <f>INDEX('Child Enrollment'!$C$2:$C$173,MATCH('BIR Data Entry'!B850,'Child Enrollment'!$B$2:$B$173,0))</f>
        <v>#N/A</v>
      </c>
      <c r="N849" s="1" t="e">
        <f>INDEX('Child Enrollment'!$D$2:$D$173,MATCH('BIR Data Entry'!B849,'Child Enrollment'!$B$2:$B$173,0))</f>
        <v>#N/A</v>
      </c>
      <c r="O849" s="1" t="e">
        <f>INDEX('Child Enrollment'!$E$2:$E$173,MATCH('BIR Data Entry'!B849,'Child Enrollment'!$B$2:$B$173,0))</f>
        <v>#N/A</v>
      </c>
      <c r="P849" s="1" t="e">
        <f>INDEX('Child Enrollment'!$F$2:$F$173,MATCH('BIR Data Entry'!B849,'Child Enrollment'!$B$2:$B$173,0))</f>
        <v>#N/A</v>
      </c>
      <c r="Q849" s="1" t="e">
        <f>INDEX('Child Enrollment'!$G$2:$G$173,MATCH('BIR Data Entry'!B849,'Child Enrollment'!$B$2:$B$173,0))</f>
        <v>#N/A</v>
      </c>
      <c r="R849" s="1" t="e">
        <f>INDEX('Child Enrollment'!$H$2:$H$173,MATCH('BIR Data Entry'!B849,'Child Enrollment'!$B$2:$B$173,0))</f>
        <v>#N/A</v>
      </c>
      <c r="S849" s="343" t="str">
        <f t="shared" si="39"/>
        <v/>
      </c>
      <c r="T849" s="169">
        <f>IF(J849='Do Not Use'!$L$15,1,0)</f>
        <v>0</v>
      </c>
      <c r="U849" s="169">
        <f>IF(K849='Do Not Use'!$M$14,1,0)</f>
        <v>0</v>
      </c>
      <c r="V849" s="169">
        <f t="shared" si="40"/>
        <v>0</v>
      </c>
      <c r="W849" s="169">
        <f>IF(K849='Do Not Use'!$M$10,1,0)</f>
        <v>0</v>
      </c>
      <c r="X849" s="169">
        <f>IF(K849='Do Not Use'!$M$11,1,0)</f>
        <v>0</v>
      </c>
      <c r="Y849" s="169">
        <f t="shared" si="41"/>
        <v>0</v>
      </c>
      <c r="Z849" s="169">
        <f>IF(K849='Do Not Use'!$M$5,1,0)</f>
        <v>0</v>
      </c>
    </row>
    <row r="850" spans="1:26" x14ac:dyDescent="0.25">
      <c r="A850" s="376"/>
      <c r="B850" s="377"/>
      <c r="C850" s="378"/>
      <c r="D850" s="434"/>
      <c r="E850" s="379"/>
      <c r="F850" s="377"/>
      <c r="G850" s="377"/>
      <c r="H850" s="377"/>
      <c r="I850" s="377"/>
      <c r="J850" s="377"/>
      <c r="K850" s="377"/>
      <c r="L850" s="377"/>
      <c r="M850" s="1" t="e">
        <f>INDEX('Child Enrollment'!$C$2:$C$173,MATCH('BIR Data Entry'!B851,'Child Enrollment'!$B$2:$B$173,0))</f>
        <v>#N/A</v>
      </c>
      <c r="N850" s="1" t="e">
        <f>INDEX('Child Enrollment'!$D$2:$D$173,MATCH('BIR Data Entry'!B850,'Child Enrollment'!$B$2:$B$173,0))</f>
        <v>#N/A</v>
      </c>
      <c r="O850" s="1" t="e">
        <f>INDEX('Child Enrollment'!$E$2:$E$173,MATCH('BIR Data Entry'!B850,'Child Enrollment'!$B$2:$B$173,0))</f>
        <v>#N/A</v>
      </c>
      <c r="P850" s="1" t="e">
        <f>INDEX('Child Enrollment'!$F$2:$F$173,MATCH('BIR Data Entry'!B850,'Child Enrollment'!$B$2:$B$173,0))</f>
        <v>#N/A</v>
      </c>
      <c r="Q850" s="1" t="e">
        <f>INDEX('Child Enrollment'!$G$2:$G$173,MATCH('BIR Data Entry'!B850,'Child Enrollment'!$B$2:$B$173,0))</f>
        <v>#N/A</v>
      </c>
      <c r="R850" s="1" t="e">
        <f>INDEX('Child Enrollment'!$H$2:$H$173,MATCH('BIR Data Entry'!B850,'Child Enrollment'!$B$2:$B$173,0))</f>
        <v>#N/A</v>
      </c>
      <c r="S850" s="343" t="str">
        <f t="shared" si="39"/>
        <v/>
      </c>
      <c r="T850" s="169">
        <f>IF(J850='Do Not Use'!$L$15,1,0)</f>
        <v>0</v>
      </c>
      <c r="U850" s="169">
        <f>IF(K850='Do Not Use'!$M$14,1,0)</f>
        <v>0</v>
      </c>
      <c r="V850" s="169">
        <f t="shared" si="40"/>
        <v>0</v>
      </c>
      <c r="W850" s="169">
        <f>IF(K850='Do Not Use'!$M$10,1,0)</f>
        <v>0</v>
      </c>
      <c r="X850" s="169">
        <f>IF(K850='Do Not Use'!$M$11,1,0)</f>
        <v>0</v>
      </c>
      <c r="Y850" s="169">
        <f t="shared" si="41"/>
        <v>0</v>
      </c>
      <c r="Z850" s="169">
        <f>IF(K850='Do Not Use'!$M$5,1,0)</f>
        <v>0</v>
      </c>
    </row>
    <row r="851" spans="1:26" x14ac:dyDescent="0.25">
      <c r="A851" s="376"/>
      <c r="B851" s="377"/>
      <c r="C851" s="378"/>
      <c r="D851" s="434"/>
      <c r="E851" s="379"/>
      <c r="F851" s="377"/>
      <c r="G851" s="377"/>
      <c r="H851" s="377"/>
      <c r="I851" s="377"/>
      <c r="J851" s="377"/>
      <c r="K851" s="377"/>
      <c r="L851" s="377"/>
      <c r="M851" s="1" t="e">
        <f>INDEX('Child Enrollment'!$C$2:$C$173,MATCH('BIR Data Entry'!B852,'Child Enrollment'!$B$2:$B$173,0))</f>
        <v>#N/A</v>
      </c>
      <c r="N851" s="1" t="e">
        <f>INDEX('Child Enrollment'!$D$2:$D$173,MATCH('BIR Data Entry'!B851,'Child Enrollment'!$B$2:$B$173,0))</f>
        <v>#N/A</v>
      </c>
      <c r="O851" s="1" t="e">
        <f>INDEX('Child Enrollment'!$E$2:$E$173,MATCH('BIR Data Entry'!B851,'Child Enrollment'!$B$2:$B$173,0))</f>
        <v>#N/A</v>
      </c>
      <c r="P851" s="1" t="e">
        <f>INDEX('Child Enrollment'!$F$2:$F$173,MATCH('BIR Data Entry'!B851,'Child Enrollment'!$B$2:$B$173,0))</f>
        <v>#N/A</v>
      </c>
      <c r="Q851" s="1" t="e">
        <f>INDEX('Child Enrollment'!$G$2:$G$173,MATCH('BIR Data Entry'!B851,'Child Enrollment'!$B$2:$B$173,0))</f>
        <v>#N/A</v>
      </c>
      <c r="R851" s="1" t="e">
        <f>INDEX('Child Enrollment'!$H$2:$H$173,MATCH('BIR Data Entry'!B851,'Child Enrollment'!$B$2:$B$173,0))</f>
        <v>#N/A</v>
      </c>
      <c r="S851" s="343" t="str">
        <f t="shared" si="39"/>
        <v/>
      </c>
      <c r="T851" s="169">
        <f>IF(J851='Do Not Use'!$L$15,1,0)</f>
        <v>0</v>
      </c>
      <c r="U851" s="169">
        <f>IF(K851='Do Not Use'!$M$14,1,0)</f>
        <v>0</v>
      </c>
      <c r="V851" s="169">
        <f t="shared" si="40"/>
        <v>0</v>
      </c>
      <c r="W851" s="169">
        <f>IF(K851='Do Not Use'!$M$10,1,0)</f>
        <v>0</v>
      </c>
      <c r="X851" s="169">
        <f>IF(K851='Do Not Use'!$M$11,1,0)</f>
        <v>0</v>
      </c>
      <c r="Y851" s="169">
        <f t="shared" si="41"/>
        <v>0</v>
      </c>
      <c r="Z851" s="169">
        <f>IF(K851='Do Not Use'!$M$5,1,0)</f>
        <v>0</v>
      </c>
    </row>
    <row r="852" spans="1:26" x14ac:dyDescent="0.25">
      <c r="A852" s="376"/>
      <c r="B852" s="377"/>
      <c r="C852" s="378"/>
      <c r="D852" s="434"/>
      <c r="E852" s="379"/>
      <c r="F852" s="377"/>
      <c r="G852" s="377"/>
      <c r="H852" s="377"/>
      <c r="I852" s="377"/>
      <c r="J852" s="377"/>
      <c r="K852" s="377"/>
      <c r="L852" s="377"/>
      <c r="M852" s="1" t="e">
        <f>INDEX('Child Enrollment'!$C$2:$C$173,MATCH('BIR Data Entry'!B853,'Child Enrollment'!$B$2:$B$173,0))</f>
        <v>#N/A</v>
      </c>
      <c r="N852" s="1" t="e">
        <f>INDEX('Child Enrollment'!$D$2:$D$173,MATCH('BIR Data Entry'!B852,'Child Enrollment'!$B$2:$B$173,0))</f>
        <v>#N/A</v>
      </c>
      <c r="O852" s="1" t="e">
        <f>INDEX('Child Enrollment'!$E$2:$E$173,MATCH('BIR Data Entry'!B852,'Child Enrollment'!$B$2:$B$173,0))</f>
        <v>#N/A</v>
      </c>
      <c r="P852" s="1" t="e">
        <f>INDEX('Child Enrollment'!$F$2:$F$173,MATCH('BIR Data Entry'!B852,'Child Enrollment'!$B$2:$B$173,0))</f>
        <v>#N/A</v>
      </c>
      <c r="Q852" s="1" t="e">
        <f>INDEX('Child Enrollment'!$G$2:$G$173,MATCH('BIR Data Entry'!B852,'Child Enrollment'!$B$2:$B$173,0))</f>
        <v>#N/A</v>
      </c>
      <c r="R852" s="1" t="e">
        <f>INDEX('Child Enrollment'!$H$2:$H$173,MATCH('BIR Data Entry'!B852,'Child Enrollment'!$B$2:$B$173,0))</f>
        <v>#N/A</v>
      </c>
      <c r="S852" s="343" t="str">
        <f t="shared" si="39"/>
        <v/>
      </c>
      <c r="T852" s="169">
        <f>IF(J852='Do Not Use'!$L$15,1,0)</f>
        <v>0</v>
      </c>
      <c r="U852" s="169">
        <f>IF(K852='Do Not Use'!$M$14,1,0)</f>
        <v>0</v>
      </c>
      <c r="V852" s="169">
        <f t="shared" si="40"/>
        <v>0</v>
      </c>
      <c r="W852" s="169">
        <f>IF(K852='Do Not Use'!$M$10,1,0)</f>
        <v>0</v>
      </c>
      <c r="X852" s="169">
        <f>IF(K852='Do Not Use'!$M$11,1,0)</f>
        <v>0</v>
      </c>
      <c r="Y852" s="169">
        <f t="shared" si="41"/>
        <v>0</v>
      </c>
      <c r="Z852" s="169">
        <f>IF(K852='Do Not Use'!$M$5,1,0)</f>
        <v>0</v>
      </c>
    </row>
    <row r="853" spans="1:26" x14ac:dyDescent="0.25">
      <c r="A853" s="376"/>
      <c r="B853" s="377"/>
      <c r="C853" s="378"/>
      <c r="D853" s="434"/>
      <c r="E853" s="379"/>
      <c r="F853" s="377"/>
      <c r="G853" s="377"/>
      <c r="H853" s="377"/>
      <c r="I853" s="377"/>
      <c r="J853" s="377"/>
      <c r="K853" s="377"/>
      <c r="L853" s="377"/>
      <c r="M853" s="1" t="e">
        <f>INDEX('Child Enrollment'!$C$2:$C$173,MATCH('BIR Data Entry'!B854,'Child Enrollment'!$B$2:$B$173,0))</f>
        <v>#N/A</v>
      </c>
      <c r="N853" s="1" t="e">
        <f>INDEX('Child Enrollment'!$D$2:$D$173,MATCH('BIR Data Entry'!B853,'Child Enrollment'!$B$2:$B$173,0))</f>
        <v>#N/A</v>
      </c>
      <c r="O853" s="1" t="e">
        <f>INDEX('Child Enrollment'!$E$2:$E$173,MATCH('BIR Data Entry'!B853,'Child Enrollment'!$B$2:$B$173,0))</f>
        <v>#N/A</v>
      </c>
      <c r="P853" s="1" t="e">
        <f>INDEX('Child Enrollment'!$F$2:$F$173,MATCH('BIR Data Entry'!B853,'Child Enrollment'!$B$2:$B$173,0))</f>
        <v>#N/A</v>
      </c>
      <c r="Q853" s="1" t="e">
        <f>INDEX('Child Enrollment'!$G$2:$G$173,MATCH('BIR Data Entry'!B853,'Child Enrollment'!$B$2:$B$173,0))</f>
        <v>#N/A</v>
      </c>
      <c r="R853" s="1" t="e">
        <f>INDEX('Child Enrollment'!$H$2:$H$173,MATCH('BIR Data Entry'!B853,'Child Enrollment'!$B$2:$B$173,0))</f>
        <v>#N/A</v>
      </c>
      <c r="S853" s="343" t="str">
        <f t="shared" si="39"/>
        <v/>
      </c>
      <c r="T853" s="169">
        <f>IF(J853='Do Not Use'!$L$15,1,0)</f>
        <v>0</v>
      </c>
      <c r="U853" s="169">
        <f>IF(K853='Do Not Use'!$M$14,1,0)</f>
        <v>0</v>
      </c>
      <c r="V853" s="169">
        <f t="shared" si="40"/>
        <v>0</v>
      </c>
      <c r="W853" s="169">
        <f>IF(K853='Do Not Use'!$M$10,1,0)</f>
        <v>0</v>
      </c>
      <c r="X853" s="169">
        <f>IF(K853='Do Not Use'!$M$11,1,0)</f>
        <v>0</v>
      </c>
      <c r="Y853" s="169">
        <f t="shared" si="41"/>
        <v>0</v>
      </c>
      <c r="Z853" s="169">
        <f>IF(K853='Do Not Use'!$M$5,1,0)</f>
        <v>0</v>
      </c>
    </row>
    <row r="854" spans="1:26" x14ac:dyDescent="0.25">
      <c r="A854" s="376"/>
      <c r="B854" s="377"/>
      <c r="C854" s="378"/>
      <c r="D854" s="434"/>
      <c r="E854" s="379"/>
      <c r="F854" s="377"/>
      <c r="G854" s="377"/>
      <c r="H854" s="377"/>
      <c r="I854" s="377"/>
      <c r="J854" s="377"/>
      <c r="K854" s="377"/>
      <c r="L854" s="377"/>
      <c r="M854" s="1" t="e">
        <f>INDEX('Child Enrollment'!$C$2:$C$173,MATCH('BIR Data Entry'!B855,'Child Enrollment'!$B$2:$B$173,0))</f>
        <v>#N/A</v>
      </c>
      <c r="N854" s="1" t="e">
        <f>INDEX('Child Enrollment'!$D$2:$D$173,MATCH('BIR Data Entry'!B854,'Child Enrollment'!$B$2:$B$173,0))</f>
        <v>#N/A</v>
      </c>
      <c r="O854" s="1" t="e">
        <f>INDEX('Child Enrollment'!$E$2:$E$173,MATCH('BIR Data Entry'!B854,'Child Enrollment'!$B$2:$B$173,0))</f>
        <v>#N/A</v>
      </c>
      <c r="P854" s="1" t="e">
        <f>INDEX('Child Enrollment'!$F$2:$F$173,MATCH('BIR Data Entry'!B854,'Child Enrollment'!$B$2:$B$173,0))</f>
        <v>#N/A</v>
      </c>
      <c r="Q854" s="1" t="e">
        <f>INDEX('Child Enrollment'!$G$2:$G$173,MATCH('BIR Data Entry'!B854,'Child Enrollment'!$B$2:$B$173,0))</f>
        <v>#N/A</v>
      </c>
      <c r="R854" s="1" t="e">
        <f>INDEX('Child Enrollment'!$H$2:$H$173,MATCH('BIR Data Entry'!B854,'Child Enrollment'!$B$2:$B$173,0))</f>
        <v>#N/A</v>
      </c>
      <c r="S854" s="343" t="str">
        <f t="shared" si="39"/>
        <v/>
      </c>
      <c r="T854" s="169">
        <f>IF(J854='Do Not Use'!$L$15,1,0)</f>
        <v>0</v>
      </c>
      <c r="U854" s="169">
        <f>IF(K854='Do Not Use'!$M$14,1,0)</f>
        <v>0</v>
      </c>
      <c r="V854" s="169">
        <f t="shared" si="40"/>
        <v>0</v>
      </c>
      <c r="W854" s="169">
        <f>IF(K854='Do Not Use'!$M$10,1,0)</f>
        <v>0</v>
      </c>
      <c r="X854" s="169">
        <f>IF(K854='Do Not Use'!$M$11,1,0)</f>
        <v>0</v>
      </c>
      <c r="Y854" s="169">
        <f t="shared" si="41"/>
        <v>0</v>
      </c>
      <c r="Z854" s="169">
        <f>IF(K854='Do Not Use'!$M$5,1,0)</f>
        <v>0</v>
      </c>
    </row>
    <row r="855" spans="1:26" x14ac:dyDescent="0.25">
      <c r="A855" s="376"/>
      <c r="B855" s="377"/>
      <c r="C855" s="378"/>
      <c r="D855" s="434"/>
      <c r="E855" s="379"/>
      <c r="F855" s="377"/>
      <c r="G855" s="377"/>
      <c r="H855" s="377"/>
      <c r="I855" s="377"/>
      <c r="J855" s="377"/>
      <c r="K855" s="377"/>
      <c r="L855" s="377"/>
      <c r="M855" s="1" t="e">
        <f>INDEX('Child Enrollment'!$C$2:$C$173,MATCH('BIR Data Entry'!B856,'Child Enrollment'!$B$2:$B$173,0))</f>
        <v>#N/A</v>
      </c>
      <c r="N855" s="1" t="e">
        <f>INDEX('Child Enrollment'!$D$2:$D$173,MATCH('BIR Data Entry'!B855,'Child Enrollment'!$B$2:$B$173,0))</f>
        <v>#N/A</v>
      </c>
      <c r="O855" s="1" t="e">
        <f>INDEX('Child Enrollment'!$E$2:$E$173,MATCH('BIR Data Entry'!B855,'Child Enrollment'!$B$2:$B$173,0))</f>
        <v>#N/A</v>
      </c>
      <c r="P855" s="1" t="e">
        <f>INDEX('Child Enrollment'!$F$2:$F$173,MATCH('BIR Data Entry'!B855,'Child Enrollment'!$B$2:$B$173,0))</f>
        <v>#N/A</v>
      </c>
      <c r="Q855" s="1" t="e">
        <f>INDEX('Child Enrollment'!$G$2:$G$173,MATCH('BIR Data Entry'!B855,'Child Enrollment'!$B$2:$B$173,0))</f>
        <v>#N/A</v>
      </c>
      <c r="R855" s="1" t="e">
        <f>INDEX('Child Enrollment'!$H$2:$H$173,MATCH('BIR Data Entry'!B855,'Child Enrollment'!$B$2:$B$173,0))</f>
        <v>#N/A</v>
      </c>
      <c r="S855" s="343" t="str">
        <f t="shared" si="39"/>
        <v/>
      </c>
      <c r="T855" s="169">
        <f>IF(J855='Do Not Use'!$L$15,1,0)</f>
        <v>0</v>
      </c>
      <c r="U855" s="169">
        <f>IF(K855='Do Not Use'!$M$14,1,0)</f>
        <v>0</v>
      </c>
      <c r="V855" s="169">
        <f t="shared" si="40"/>
        <v>0</v>
      </c>
      <c r="W855" s="169">
        <f>IF(K855='Do Not Use'!$M$10,1,0)</f>
        <v>0</v>
      </c>
      <c r="X855" s="169">
        <f>IF(K855='Do Not Use'!$M$11,1,0)</f>
        <v>0</v>
      </c>
      <c r="Y855" s="169">
        <f t="shared" si="41"/>
        <v>0</v>
      </c>
      <c r="Z855" s="169">
        <f>IF(K855='Do Not Use'!$M$5,1,0)</f>
        <v>0</v>
      </c>
    </row>
    <row r="856" spans="1:26" x14ac:dyDescent="0.25">
      <c r="A856" s="376"/>
      <c r="B856" s="377"/>
      <c r="C856" s="378"/>
      <c r="D856" s="434"/>
      <c r="E856" s="379"/>
      <c r="F856" s="377"/>
      <c r="G856" s="377"/>
      <c r="H856" s="377"/>
      <c r="I856" s="377"/>
      <c r="J856" s="377"/>
      <c r="K856" s="377"/>
      <c r="L856" s="377"/>
      <c r="M856" s="1" t="e">
        <f>INDEX('Child Enrollment'!$C$2:$C$173,MATCH('BIR Data Entry'!B857,'Child Enrollment'!$B$2:$B$173,0))</f>
        <v>#N/A</v>
      </c>
      <c r="N856" s="1" t="e">
        <f>INDEX('Child Enrollment'!$D$2:$D$173,MATCH('BIR Data Entry'!B856,'Child Enrollment'!$B$2:$B$173,0))</f>
        <v>#N/A</v>
      </c>
      <c r="O856" s="1" t="e">
        <f>INDEX('Child Enrollment'!$E$2:$E$173,MATCH('BIR Data Entry'!B856,'Child Enrollment'!$B$2:$B$173,0))</f>
        <v>#N/A</v>
      </c>
      <c r="P856" s="1" t="e">
        <f>INDEX('Child Enrollment'!$F$2:$F$173,MATCH('BIR Data Entry'!B856,'Child Enrollment'!$B$2:$B$173,0))</f>
        <v>#N/A</v>
      </c>
      <c r="Q856" s="1" t="e">
        <f>INDEX('Child Enrollment'!$G$2:$G$173,MATCH('BIR Data Entry'!B856,'Child Enrollment'!$B$2:$B$173,0))</f>
        <v>#N/A</v>
      </c>
      <c r="R856" s="1" t="e">
        <f>INDEX('Child Enrollment'!$H$2:$H$173,MATCH('BIR Data Entry'!B856,'Child Enrollment'!$B$2:$B$173,0))</f>
        <v>#N/A</v>
      </c>
      <c r="S856" s="343" t="str">
        <f t="shared" si="39"/>
        <v/>
      </c>
      <c r="T856" s="169">
        <f>IF(J856='Do Not Use'!$L$15,1,0)</f>
        <v>0</v>
      </c>
      <c r="U856" s="169">
        <f>IF(K856='Do Not Use'!$M$14,1,0)</f>
        <v>0</v>
      </c>
      <c r="V856" s="169">
        <f t="shared" si="40"/>
        <v>0</v>
      </c>
      <c r="W856" s="169">
        <f>IF(K856='Do Not Use'!$M$10,1,0)</f>
        <v>0</v>
      </c>
      <c r="X856" s="169">
        <f>IF(K856='Do Not Use'!$M$11,1,0)</f>
        <v>0</v>
      </c>
      <c r="Y856" s="169">
        <f t="shared" si="41"/>
        <v>0</v>
      </c>
      <c r="Z856" s="169">
        <f>IF(K856='Do Not Use'!$M$5,1,0)</f>
        <v>0</v>
      </c>
    </row>
    <row r="857" spans="1:26" x14ac:dyDescent="0.25">
      <c r="A857" s="376"/>
      <c r="B857" s="377"/>
      <c r="C857" s="378"/>
      <c r="D857" s="434"/>
      <c r="E857" s="379"/>
      <c r="F857" s="377"/>
      <c r="G857" s="377"/>
      <c r="H857" s="377"/>
      <c r="I857" s="377"/>
      <c r="J857" s="377"/>
      <c r="K857" s="377"/>
      <c r="L857" s="377"/>
      <c r="M857" s="1" t="e">
        <f>INDEX('Child Enrollment'!$C$2:$C$173,MATCH('BIR Data Entry'!B858,'Child Enrollment'!$B$2:$B$173,0))</f>
        <v>#N/A</v>
      </c>
      <c r="N857" s="1" t="e">
        <f>INDEX('Child Enrollment'!$D$2:$D$173,MATCH('BIR Data Entry'!B857,'Child Enrollment'!$B$2:$B$173,0))</f>
        <v>#N/A</v>
      </c>
      <c r="O857" s="1" t="e">
        <f>INDEX('Child Enrollment'!$E$2:$E$173,MATCH('BIR Data Entry'!B857,'Child Enrollment'!$B$2:$B$173,0))</f>
        <v>#N/A</v>
      </c>
      <c r="P857" s="1" t="e">
        <f>INDEX('Child Enrollment'!$F$2:$F$173,MATCH('BIR Data Entry'!B857,'Child Enrollment'!$B$2:$B$173,0))</f>
        <v>#N/A</v>
      </c>
      <c r="Q857" s="1" t="e">
        <f>INDEX('Child Enrollment'!$G$2:$G$173,MATCH('BIR Data Entry'!B857,'Child Enrollment'!$B$2:$B$173,0))</f>
        <v>#N/A</v>
      </c>
      <c r="R857" s="1" t="e">
        <f>INDEX('Child Enrollment'!$H$2:$H$173,MATCH('BIR Data Entry'!B857,'Child Enrollment'!$B$2:$B$173,0))</f>
        <v>#N/A</v>
      </c>
      <c r="S857" s="343" t="str">
        <f t="shared" si="39"/>
        <v/>
      </c>
      <c r="T857" s="169">
        <f>IF(J857='Do Not Use'!$L$15,1,0)</f>
        <v>0</v>
      </c>
      <c r="U857" s="169">
        <f>IF(K857='Do Not Use'!$M$14,1,0)</f>
        <v>0</v>
      </c>
      <c r="V857" s="169">
        <f t="shared" si="40"/>
        <v>0</v>
      </c>
      <c r="W857" s="169">
        <f>IF(K857='Do Not Use'!$M$10,1,0)</f>
        <v>0</v>
      </c>
      <c r="X857" s="169">
        <f>IF(K857='Do Not Use'!$M$11,1,0)</f>
        <v>0</v>
      </c>
      <c r="Y857" s="169">
        <f t="shared" si="41"/>
        <v>0</v>
      </c>
      <c r="Z857" s="169">
        <f>IF(K857='Do Not Use'!$M$5,1,0)</f>
        <v>0</v>
      </c>
    </row>
    <row r="858" spans="1:26" x14ac:dyDescent="0.25">
      <c r="A858" s="376"/>
      <c r="B858" s="377"/>
      <c r="C858" s="378"/>
      <c r="D858" s="434"/>
      <c r="E858" s="379"/>
      <c r="F858" s="377"/>
      <c r="G858" s="377"/>
      <c r="H858" s="377"/>
      <c r="I858" s="377"/>
      <c r="J858" s="377"/>
      <c r="K858" s="377"/>
      <c r="L858" s="377"/>
      <c r="M858" s="1" t="e">
        <f>INDEX('Child Enrollment'!$C$2:$C$173,MATCH('BIR Data Entry'!B859,'Child Enrollment'!$B$2:$B$173,0))</f>
        <v>#N/A</v>
      </c>
      <c r="N858" s="1" t="e">
        <f>INDEX('Child Enrollment'!$D$2:$D$173,MATCH('BIR Data Entry'!B858,'Child Enrollment'!$B$2:$B$173,0))</f>
        <v>#N/A</v>
      </c>
      <c r="O858" s="1" t="e">
        <f>INDEX('Child Enrollment'!$E$2:$E$173,MATCH('BIR Data Entry'!B858,'Child Enrollment'!$B$2:$B$173,0))</f>
        <v>#N/A</v>
      </c>
      <c r="P858" s="1" t="e">
        <f>INDEX('Child Enrollment'!$F$2:$F$173,MATCH('BIR Data Entry'!B858,'Child Enrollment'!$B$2:$B$173,0))</f>
        <v>#N/A</v>
      </c>
      <c r="Q858" s="1" t="e">
        <f>INDEX('Child Enrollment'!$G$2:$G$173,MATCH('BIR Data Entry'!B858,'Child Enrollment'!$B$2:$B$173,0))</f>
        <v>#N/A</v>
      </c>
      <c r="R858" s="1" t="e">
        <f>INDEX('Child Enrollment'!$H$2:$H$173,MATCH('BIR Data Entry'!B858,'Child Enrollment'!$B$2:$B$173,0))</f>
        <v>#N/A</v>
      </c>
      <c r="S858" s="343" t="str">
        <f t="shared" si="39"/>
        <v/>
      </c>
      <c r="T858" s="169">
        <f>IF(J858='Do Not Use'!$L$15,1,0)</f>
        <v>0</v>
      </c>
      <c r="U858" s="169">
        <f>IF(K858='Do Not Use'!$M$14,1,0)</f>
        <v>0</v>
      </c>
      <c r="V858" s="169">
        <f t="shared" si="40"/>
        <v>0</v>
      </c>
      <c r="W858" s="169">
        <f>IF(K858='Do Not Use'!$M$10,1,0)</f>
        <v>0</v>
      </c>
      <c r="X858" s="169">
        <f>IF(K858='Do Not Use'!$M$11,1,0)</f>
        <v>0</v>
      </c>
      <c r="Y858" s="169">
        <f t="shared" si="41"/>
        <v>0</v>
      </c>
      <c r="Z858" s="169">
        <f>IF(K858='Do Not Use'!$M$5,1,0)</f>
        <v>0</v>
      </c>
    </row>
    <row r="859" spans="1:26" x14ac:dyDescent="0.25">
      <c r="A859" s="376"/>
      <c r="B859" s="377"/>
      <c r="C859" s="378"/>
      <c r="D859" s="434"/>
      <c r="E859" s="379"/>
      <c r="F859" s="377"/>
      <c r="G859" s="377"/>
      <c r="H859" s="377"/>
      <c r="I859" s="377"/>
      <c r="J859" s="377"/>
      <c r="K859" s="377"/>
      <c r="L859" s="377"/>
      <c r="M859" s="1" t="e">
        <f>INDEX('Child Enrollment'!$C$2:$C$173,MATCH('BIR Data Entry'!B860,'Child Enrollment'!$B$2:$B$173,0))</f>
        <v>#N/A</v>
      </c>
      <c r="N859" s="1" t="e">
        <f>INDEX('Child Enrollment'!$D$2:$D$173,MATCH('BIR Data Entry'!B859,'Child Enrollment'!$B$2:$B$173,0))</f>
        <v>#N/A</v>
      </c>
      <c r="O859" s="1" t="e">
        <f>INDEX('Child Enrollment'!$E$2:$E$173,MATCH('BIR Data Entry'!B859,'Child Enrollment'!$B$2:$B$173,0))</f>
        <v>#N/A</v>
      </c>
      <c r="P859" s="1" t="e">
        <f>INDEX('Child Enrollment'!$F$2:$F$173,MATCH('BIR Data Entry'!B859,'Child Enrollment'!$B$2:$B$173,0))</f>
        <v>#N/A</v>
      </c>
      <c r="Q859" s="1" t="e">
        <f>INDEX('Child Enrollment'!$G$2:$G$173,MATCH('BIR Data Entry'!B859,'Child Enrollment'!$B$2:$B$173,0))</f>
        <v>#N/A</v>
      </c>
      <c r="R859" s="1" t="e">
        <f>INDEX('Child Enrollment'!$H$2:$H$173,MATCH('BIR Data Entry'!B859,'Child Enrollment'!$B$2:$B$173,0))</f>
        <v>#N/A</v>
      </c>
      <c r="S859" s="343" t="str">
        <f t="shared" si="39"/>
        <v/>
      </c>
      <c r="T859" s="169">
        <f>IF(J859='Do Not Use'!$L$15,1,0)</f>
        <v>0</v>
      </c>
      <c r="U859" s="169">
        <f>IF(K859='Do Not Use'!$M$14,1,0)</f>
        <v>0</v>
      </c>
      <c r="V859" s="169">
        <f t="shared" si="40"/>
        <v>0</v>
      </c>
      <c r="W859" s="169">
        <f>IF(K859='Do Not Use'!$M$10,1,0)</f>
        <v>0</v>
      </c>
      <c r="X859" s="169">
        <f>IF(K859='Do Not Use'!$M$11,1,0)</f>
        <v>0</v>
      </c>
      <c r="Y859" s="169">
        <f t="shared" si="41"/>
        <v>0</v>
      </c>
      <c r="Z859" s="169">
        <f>IF(K859='Do Not Use'!$M$5,1,0)</f>
        <v>0</v>
      </c>
    </row>
    <row r="860" spans="1:26" x14ac:dyDescent="0.25">
      <c r="A860" s="376"/>
      <c r="B860" s="377"/>
      <c r="C860" s="378"/>
      <c r="D860" s="434"/>
      <c r="E860" s="379"/>
      <c r="F860" s="377"/>
      <c r="G860" s="377"/>
      <c r="H860" s="377"/>
      <c r="I860" s="377"/>
      <c r="J860" s="377"/>
      <c r="K860" s="377"/>
      <c r="L860" s="377"/>
      <c r="M860" s="1" t="e">
        <f>INDEX('Child Enrollment'!$C$2:$C$173,MATCH('BIR Data Entry'!B861,'Child Enrollment'!$B$2:$B$173,0))</f>
        <v>#N/A</v>
      </c>
      <c r="N860" s="1" t="e">
        <f>INDEX('Child Enrollment'!$D$2:$D$173,MATCH('BIR Data Entry'!B860,'Child Enrollment'!$B$2:$B$173,0))</f>
        <v>#N/A</v>
      </c>
      <c r="O860" s="1" t="e">
        <f>INDEX('Child Enrollment'!$E$2:$E$173,MATCH('BIR Data Entry'!B860,'Child Enrollment'!$B$2:$B$173,0))</f>
        <v>#N/A</v>
      </c>
      <c r="P860" s="1" t="e">
        <f>INDEX('Child Enrollment'!$F$2:$F$173,MATCH('BIR Data Entry'!B860,'Child Enrollment'!$B$2:$B$173,0))</f>
        <v>#N/A</v>
      </c>
      <c r="Q860" s="1" t="e">
        <f>INDEX('Child Enrollment'!$G$2:$G$173,MATCH('BIR Data Entry'!B860,'Child Enrollment'!$B$2:$B$173,0))</f>
        <v>#N/A</v>
      </c>
      <c r="R860" s="1" t="e">
        <f>INDEX('Child Enrollment'!$H$2:$H$173,MATCH('BIR Data Entry'!B860,'Child Enrollment'!$B$2:$B$173,0))</f>
        <v>#N/A</v>
      </c>
      <c r="S860" s="343" t="str">
        <f t="shared" si="39"/>
        <v/>
      </c>
      <c r="T860" s="169">
        <f>IF(J860='Do Not Use'!$L$15,1,0)</f>
        <v>0</v>
      </c>
      <c r="U860" s="169">
        <f>IF(K860='Do Not Use'!$M$14,1,0)</f>
        <v>0</v>
      </c>
      <c r="V860" s="169">
        <f t="shared" si="40"/>
        <v>0</v>
      </c>
      <c r="W860" s="169">
        <f>IF(K860='Do Not Use'!$M$10,1,0)</f>
        <v>0</v>
      </c>
      <c r="X860" s="169">
        <f>IF(K860='Do Not Use'!$M$11,1,0)</f>
        <v>0</v>
      </c>
      <c r="Y860" s="169">
        <f t="shared" si="41"/>
        <v>0</v>
      </c>
      <c r="Z860" s="169">
        <f>IF(K860='Do Not Use'!$M$5,1,0)</f>
        <v>0</v>
      </c>
    </row>
    <row r="861" spans="1:26" x14ac:dyDescent="0.25">
      <c r="A861" s="376"/>
      <c r="B861" s="377"/>
      <c r="C861" s="378"/>
      <c r="D861" s="434"/>
      <c r="E861" s="379"/>
      <c r="F861" s="377"/>
      <c r="G861" s="377"/>
      <c r="H861" s="377"/>
      <c r="I861" s="377"/>
      <c r="J861" s="377"/>
      <c r="K861" s="377"/>
      <c r="L861" s="377"/>
      <c r="M861" s="1" t="e">
        <f>INDEX('Child Enrollment'!$C$2:$C$173,MATCH('BIR Data Entry'!B862,'Child Enrollment'!$B$2:$B$173,0))</f>
        <v>#N/A</v>
      </c>
      <c r="N861" s="1" t="e">
        <f>INDEX('Child Enrollment'!$D$2:$D$173,MATCH('BIR Data Entry'!B861,'Child Enrollment'!$B$2:$B$173,0))</f>
        <v>#N/A</v>
      </c>
      <c r="O861" s="1" t="e">
        <f>INDEX('Child Enrollment'!$E$2:$E$173,MATCH('BIR Data Entry'!B861,'Child Enrollment'!$B$2:$B$173,0))</f>
        <v>#N/A</v>
      </c>
      <c r="P861" s="1" t="e">
        <f>INDEX('Child Enrollment'!$F$2:$F$173,MATCH('BIR Data Entry'!B861,'Child Enrollment'!$B$2:$B$173,0))</f>
        <v>#N/A</v>
      </c>
      <c r="Q861" s="1" t="e">
        <f>INDEX('Child Enrollment'!$G$2:$G$173,MATCH('BIR Data Entry'!B861,'Child Enrollment'!$B$2:$B$173,0))</f>
        <v>#N/A</v>
      </c>
      <c r="R861" s="1" t="e">
        <f>INDEX('Child Enrollment'!$H$2:$H$173,MATCH('BIR Data Entry'!B861,'Child Enrollment'!$B$2:$B$173,0))</f>
        <v>#N/A</v>
      </c>
      <c r="S861" s="343" t="str">
        <f t="shared" si="39"/>
        <v/>
      </c>
      <c r="T861" s="169">
        <f>IF(J861='Do Not Use'!$L$15,1,0)</f>
        <v>0</v>
      </c>
      <c r="U861" s="169">
        <f>IF(K861='Do Not Use'!$M$14,1,0)</f>
        <v>0</v>
      </c>
      <c r="V861" s="169">
        <f t="shared" si="40"/>
        <v>0</v>
      </c>
      <c r="W861" s="169">
        <f>IF(K861='Do Not Use'!$M$10,1,0)</f>
        <v>0</v>
      </c>
      <c r="X861" s="169">
        <f>IF(K861='Do Not Use'!$M$11,1,0)</f>
        <v>0</v>
      </c>
      <c r="Y861" s="169">
        <f t="shared" si="41"/>
        <v>0</v>
      </c>
      <c r="Z861" s="169">
        <f>IF(K861='Do Not Use'!$M$5,1,0)</f>
        <v>0</v>
      </c>
    </row>
    <row r="862" spans="1:26" x14ac:dyDescent="0.25">
      <c r="A862" s="376"/>
      <c r="B862" s="377"/>
      <c r="C862" s="378"/>
      <c r="D862" s="434"/>
      <c r="E862" s="379"/>
      <c r="F862" s="377"/>
      <c r="G862" s="377"/>
      <c r="H862" s="377"/>
      <c r="I862" s="377"/>
      <c r="J862" s="377"/>
      <c r="K862" s="377"/>
      <c r="L862" s="377"/>
      <c r="M862" s="1" t="e">
        <f>INDEX('Child Enrollment'!$C$2:$C$173,MATCH('BIR Data Entry'!B863,'Child Enrollment'!$B$2:$B$173,0))</f>
        <v>#N/A</v>
      </c>
      <c r="N862" s="1" t="e">
        <f>INDEX('Child Enrollment'!$D$2:$D$173,MATCH('BIR Data Entry'!B862,'Child Enrollment'!$B$2:$B$173,0))</f>
        <v>#N/A</v>
      </c>
      <c r="O862" s="1" t="e">
        <f>INDEX('Child Enrollment'!$E$2:$E$173,MATCH('BIR Data Entry'!B862,'Child Enrollment'!$B$2:$B$173,0))</f>
        <v>#N/A</v>
      </c>
      <c r="P862" s="1" t="e">
        <f>INDEX('Child Enrollment'!$F$2:$F$173,MATCH('BIR Data Entry'!B862,'Child Enrollment'!$B$2:$B$173,0))</f>
        <v>#N/A</v>
      </c>
      <c r="Q862" s="1" t="e">
        <f>INDEX('Child Enrollment'!$G$2:$G$173,MATCH('BIR Data Entry'!B862,'Child Enrollment'!$B$2:$B$173,0))</f>
        <v>#N/A</v>
      </c>
      <c r="R862" s="1" t="e">
        <f>INDEX('Child Enrollment'!$H$2:$H$173,MATCH('BIR Data Entry'!B862,'Child Enrollment'!$B$2:$B$173,0))</f>
        <v>#N/A</v>
      </c>
      <c r="S862" s="343" t="str">
        <f t="shared" si="39"/>
        <v/>
      </c>
      <c r="T862" s="169">
        <f>IF(J862='Do Not Use'!$L$15,1,0)</f>
        <v>0</v>
      </c>
      <c r="U862" s="169">
        <f>IF(K862='Do Not Use'!$M$14,1,0)</f>
        <v>0</v>
      </c>
      <c r="V862" s="169">
        <f t="shared" si="40"/>
        <v>0</v>
      </c>
      <c r="W862" s="169">
        <f>IF(K862='Do Not Use'!$M$10,1,0)</f>
        <v>0</v>
      </c>
      <c r="X862" s="169">
        <f>IF(K862='Do Not Use'!$M$11,1,0)</f>
        <v>0</v>
      </c>
      <c r="Y862" s="169">
        <f t="shared" si="41"/>
        <v>0</v>
      </c>
      <c r="Z862" s="169">
        <f>IF(K862='Do Not Use'!$M$5,1,0)</f>
        <v>0</v>
      </c>
    </row>
    <row r="863" spans="1:26" x14ac:dyDescent="0.25">
      <c r="A863" s="376"/>
      <c r="B863" s="377"/>
      <c r="C863" s="378"/>
      <c r="D863" s="434"/>
      <c r="E863" s="379"/>
      <c r="F863" s="377"/>
      <c r="G863" s="377"/>
      <c r="H863" s="377"/>
      <c r="I863" s="377"/>
      <c r="J863" s="377"/>
      <c r="K863" s="377"/>
      <c r="L863" s="377"/>
      <c r="M863" s="1" t="e">
        <f>INDEX('Child Enrollment'!$C$2:$C$173,MATCH('BIR Data Entry'!B864,'Child Enrollment'!$B$2:$B$173,0))</f>
        <v>#N/A</v>
      </c>
      <c r="N863" s="1" t="e">
        <f>INDEX('Child Enrollment'!$D$2:$D$173,MATCH('BIR Data Entry'!B863,'Child Enrollment'!$B$2:$B$173,0))</f>
        <v>#N/A</v>
      </c>
      <c r="O863" s="1" t="e">
        <f>INDEX('Child Enrollment'!$E$2:$E$173,MATCH('BIR Data Entry'!B863,'Child Enrollment'!$B$2:$B$173,0))</f>
        <v>#N/A</v>
      </c>
      <c r="P863" s="1" t="e">
        <f>INDEX('Child Enrollment'!$F$2:$F$173,MATCH('BIR Data Entry'!B863,'Child Enrollment'!$B$2:$B$173,0))</f>
        <v>#N/A</v>
      </c>
      <c r="Q863" s="1" t="e">
        <f>INDEX('Child Enrollment'!$G$2:$G$173,MATCH('BIR Data Entry'!B863,'Child Enrollment'!$B$2:$B$173,0))</f>
        <v>#N/A</v>
      </c>
      <c r="R863" s="1" t="e">
        <f>INDEX('Child Enrollment'!$H$2:$H$173,MATCH('BIR Data Entry'!B863,'Child Enrollment'!$B$2:$B$173,0))</f>
        <v>#N/A</v>
      </c>
      <c r="S863" s="343" t="str">
        <f t="shared" si="39"/>
        <v/>
      </c>
      <c r="T863" s="169">
        <f>IF(J863='Do Not Use'!$L$15,1,0)</f>
        <v>0</v>
      </c>
      <c r="U863" s="169">
        <f>IF(K863='Do Not Use'!$M$14,1,0)</f>
        <v>0</v>
      </c>
      <c r="V863" s="169">
        <f t="shared" si="40"/>
        <v>0</v>
      </c>
      <c r="W863" s="169">
        <f>IF(K863='Do Not Use'!$M$10,1,0)</f>
        <v>0</v>
      </c>
      <c r="X863" s="169">
        <f>IF(K863='Do Not Use'!$M$11,1,0)</f>
        <v>0</v>
      </c>
      <c r="Y863" s="169">
        <f t="shared" si="41"/>
        <v>0</v>
      </c>
      <c r="Z863" s="169">
        <f>IF(K863='Do Not Use'!$M$5,1,0)</f>
        <v>0</v>
      </c>
    </row>
    <row r="864" spans="1:26" x14ac:dyDescent="0.25">
      <c r="A864" s="376"/>
      <c r="B864" s="377"/>
      <c r="C864" s="378"/>
      <c r="D864" s="434"/>
      <c r="E864" s="379"/>
      <c r="F864" s="377"/>
      <c r="G864" s="377"/>
      <c r="H864" s="377"/>
      <c r="I864" s="377"/>
      <c r="J864" s="377"/>
      <c r="K864" s="377"/>
      <c r="L864" s="377"/>
      <c r="M864" s="1" t="e">
        <f>INDEX('Child Enrollment'!$C$2:$C$173,MATCH('BIR Data Entry'!B865,'Child Enrollment'!$B$2:$B$173,0))</f>
        <v>#N/A</v>
      </c>
      <c r="N864" s="1" t="e">
        <f>INDEX('Child Enrollment'!$D$2:$D$173,MATCH('BIR Data Entry'!B864,'Child Enrollment'!$B$2:$B$173,0))</f>
        <v>#N/A</v>
      </c>
      <c r="O864" s="1" t="e">
        <f>INDEX('Child Enrollment'!$E$2:$E$173,MATCH('BIR Data Entry'!B864,'Child Enrollment'!$B$2:$B$173,0))</f>
        <v>#N/A</v>
      </c>
      <c r="P864" s="1" t="e">
        <f>INDEX('Child Enrollment'!$F$2:$F$173,MATCH('BIR Data Entry'!B864,'Child Enrollment'!$B$2:$B$173,0))</f>
        <v>#N/A</v>
      </c>
      <c r="Q864" s="1" t="e">
        <f>INDEX('Child Enrollment'!$G$2:$G$173,MATCH('BIR Data Entry'!B864,'Child Enrollment'!$B$2:$B$173,0))</f>
        <v>#N/A</v>
      </c>
      <c r="R864" s="1" t="e">
        <f>INDEX('Child Enrollment'!$H$2:$H$173,MATCH('BIR Data Entry'!B864,'Child Enrollment'!$B$2:$B$173,0))</f>
        <v>#N/A</v>
      </c>
      <c r="S864" s="343" t="str">
        <f t="shared" si="39"/>
        <v/>
      </c>
      <c r="T864" s="169">
        <f>IF(J864='Do Not Use'!$L$15,1,0)</f>
        <v>0</v>
      </c>
      <c r="U864" s="169">
        <f>IF(K864='Do Not Use'!$M$14,1,0)</f>
        <v>0</v>
      </c>
      <c r="V864" s="169">
        <f t="shared" si="40"/>
        <v>0</v>
      </c>
      <c r="W864" s="169">
        <f>IF(K864='Do Not Use'!$M$10,1,0)</f>
        <v>0</v>
      </c>
      <c r="X864" s="169">
        <f>IF(K864='Do Not Use'!$M$11,1,0)</f>
        <v>0</v>
      </c>
      <c r="Y864" s="169">
        <f t="shared" si="41"/>
        <v>0</v>
      </c>
      <c r="Z864" s="169">
        <f>IF(K864='Do Not Use'!$M$5,1,0)</f>
        <v>0</v>
      </c>
    </row>
    <row r="865" spans="1:26" x14ac:dyDescent="0.25">
      <c r="A865" s="376"/>
      <c r="B865" s="377"/>
      <c r="C865" s="378"/>
      <c r="D865" s="434"/>
      <c r="E865" s="379"/>
      <c r="F865" s="377"/>
      <c r="G865" s="377"/>
      <c r="H865" s="377"/>
      <c r="I865" s="377"/>
      <c r="J865" s="377"/>
      <c r="K865" s="377"/>
      <c r="L865" s="377"/>
      <c r="M865" s="1" t="e">
        <f>INDEX('Child Enrollment'!$C$2:$C$173,MATCH('BIR Data Entry'!B866,'Child Enrollment'!$B$2:$B$173,0))</f>
        <v>#N/A</v>
      </c>
      <c r="N865" s="1" t="e">
        <f>INDEX('Child Enrollment'!$D$2:$D$173,MATCH('BIR Data Entry'!B865,'Child Enrollment'!$B$2:$B$173,0))</f>
        <v>#N/A</v>
      </c>
      <c r="O865" s="1" t="e">
        <f>INDEX('Child Enrollment'!$E$2:$E$173,MATCH('BIR Data Entry'!B865,'Child Enrollment'!$B$2:$B$173,0))</f>
        <v>#N/A</v>
      </c>
      <c r="P865" s="1" t="e">
        <f>INDEX('Child Enrollment'!$F$2:$F$173,MATCH('BIR Data Entry'!B865,'Child Enrollment'!$B$2:$B$173,0))</f>
        <v>#N/A</v>
      </c>
      <c r="Q865" s="1" t="e">
        <f>INDEX('Child Enrollment'!$G$2:$G$173,MATCH('BIR Data Entry'!B865,'Child Enrollment'!$B$2:$B$173,0))</f>
        <v>#N/A</v>
      </c>
      <c r="R865" s="1" t="e">
        <f>INDEX('Child Enrollment'!$H$2:$H$173,MATCH('BIR Data Entry'!B865,'Child Enrollment'!$B$2:$B$173,0))</f>
        <v>#N/A</v>
      </c>
      <c r="S865" s="343" t="str">
        <f t="shared" si="39"/>
        <v/>
      </c>
      <c r="T865" s="169">
        <f>IF(J865='Do Not Use'!$L$15,1,0)</f>
        <v>0</v>
      </c>
      <c r="U865" s="169">
        <f>IF(K865='Do Not Use'!$M$14,1,0)</f>
        <v>0</v>
      </c>
      <c r="V865" s="169">
        <f t="shared" si="40"/>
        <v>0</v>
      </c>
      <c r="W865" s="169">
        <f>IF(K865='Do Not Use'!$M$10,1,0)</f>
        <v>0</v>
      </c>
      <c r="X865" s="169">
        <f>IF(K865='Do Not Use'!$M$11,1,0)</f>
        <v>0</v>
      </c>
      <c r="Y865" s="169">
        <f t="shared" si="41"/>
        <v>0</v>
      </c>
      <c r="Z865" s="169">
        <f>IF(K865='Do Not Use'!$M$5,1,0)</f>
        <v>0</v>
      </c>
    </row>
    <row r="866" spans="1:26" x14ac:dyDescent="0.25">
      <c r="A866" s="376"/>
      <c r="B866" s="377"/>
      <c r="C866" s="378"/>
      <c r="D866" s="434"/>
      <c r="E866" s="379"/>
      <c r="F866" s="377"/>
      <c r="G866" s="377"/>
      <c r="H866" s="377"/>
      <c r="I866" s="377"/>
      <c r="J866" s="377"/>
      <c r="K866" s="377"/>
      <c r="L866" s="377"/>
      <c r="M866" s="1" t="e">
        <f>INDEX('Child Enrollment'!$C$2:$C$173,MATCH('BIR Data Entry'!B867,'Child Enrollment'!$B$2:$B$173,0))</f>
        <v>#N/A</v>
      </c>
      <c r="N866" s="1" t="e">
        <f>INDEX('Child Enrollment'!$D$2:$D$173,MATCH('BIR Data Entry'!B866,'Child Enrollment'!$B$2:$B$173,0))</f>
        <v>#N/A</v>
      </c>
      <c r="O866" s="1" t="e">
        <f>INDEX('Child Enrollment'!$E$2:$E$173,MATCH('BIR Data Entry'!B866,'Child Enrollment'!$B$2:$B$173,0))</f>
        <v>#N/A</v>
      </c>
      <c r="P866" s="1" t="e">
        <f>INDEX('Child Enrollment'!$F$2:$F$173,MATCH('BIR Data Entry'!B866,'Child Enrollment'!$B$2:$B$173,0))</f>
        <v>#N/A</v>
      </c>
      <c r="Q866" s="1" t="e">
        <f>INDEX('Child Enrollment'!$G$2:$G$173,MATCH('BIR Data Entry'!B866,'Child Enrollment'!$B$2:$B$173,0))</f>
        <v>#N/A</v>
      </c>
      <c r="R866" s="1" t="e">
        <f>INDEX('Child Enrollment'!$H$2:$H$173,MATCH('BIR Data Entry'!B866,'Child Enrollment'!$B$2:$B$173,0))</f>
        <v>#N/A</v>
      </c>
      <c r="S866" s="343" t="str">
        <f t="shared" si="39"/>
        <v/>
      </c>
      <c r="T866" s="169">
        <f>IF(J866='Do Not Use'!$L$15,1,0)</f>
        <v>0</v>
      </c>
      <c r="U866" s="169">
        <f>IF(K866='Do Not Use'!$M$14,1,0)</f>
        <v>0</v>
      </c>
      <c r="V866" s="169">
        <f t="shared" si="40"/>
        <v>0</v>
      </c>
      <c r="W866" s="169">
        <f>IF(K866='Do Not Use'!$M$10,1,0)</f>
        <v>0</v>
      </c>
      <c r="X866" s="169">
        <f>IF(K866='Do Not Use'!$M$11,1,0)</f>
        <v>0</v>
      </c>
      <c r="Y866" s="169">
        <f t="shared" si="41"/>
        <v>0</v>
      </c>
      <c r="Z866" s="169">
        <f>IF(K866='Do Not Use'!$M$5,1,0)</f>
        <v>0</v>
      </c>
    </row>
    <row r="867" spans="1:26" x14ac:dyDescent="0.25">
      <c r="A867" s="376"/>
      <c r="B867" s="377"/>
      <c r="C867" s="378"/>
      <c r="D867" s="434"/>
      <c r="E867" s="379"/>
      <c r="F867" s="377"/>
      <c r="G867" s="377"/>
      <c r="H867" s="377"/>
      <c r="I867" s="377"/>
      <c r="J867" s="377"/>
      <c r="K867" s="377"/>
      <c r="L867" s="377"/>
      <c r="M867" s="1" t="e">
        <f>INDEX('Child Enrollment'!$C$2:$C$173,MATCH('BIR Data Entry'!B868,'Child Enrollment'!$B$2:$B$173,0))</f>
        <v>#N/A</v>
      </c>
      <c r="N867" s="1" t="e">
        <f>INDEX('Child Enrollment'!$D$2:$D$173,MATCH('BIR Data Entry'!B867,'Child Enrollment'!$B$2:$B$173,0))</f>
        <v>#N/A</v>
      </c>
      <c r="O867" s="1" t="e">
        <f>INDEX('Child Enrollment'!$E$2:$E$173,MATCH('BIR Data Entry'!B867,'Child Enrollment'!$B$2:$B$173,0))</f>
        <v>#N/A</v>
      </c>
      <c r="P867" s="1" t="e">
        <f>INDEX('Child Enrollment'!$F$2:$F$173,MATCH('BIR Data Entry'!B867,'Child Enrollment'!$B$2:$B$173,0))</f>
        <v>#N/A</v>
      </c>
      <c r="Q867" s="1" t="e">
        <f>INDEX('Child Enrollment'!$G$2:$G$173,MATCH('BIR Data Entry'!B867,'Child Enrollment'!$B$2:$B$173,0))</f>
        <v>#N/A</v>
      </c>
      <c r="R867" s="1" t="e">
        <f>INDEX('Child Enrollment'!$H$2:$H$173,MATCH('BIR Data Entry'!B867,'Child Enrollment'!$B$2:$B$173,0))</f>
        <v>#N/A</v>
      </c>
      <c r="S867" s="343" t="str">
        <f t="shared" si="39"/>
        <v/>
      </c>
      <c r="T867" s="169">
        <f>IF(J867='Do Not Use'!$L$15,1,0)</f>
        <v>0</v>
      </c>
      <c r="U867" s="169">
        <f>IF(K867='Do Not Use'!$M$14,1,0)</f>
        <v>0</v>
      </c>
      <c r="V867" s="169">
        <f t="shared" si="40"/>
        <v>0</v>
      </c>
      <c r="W867" s="169">
        <f>IF(K867='Do Not Use'!$M$10,1,0)</f>
        <v>0</v>
      </c>
      <c r="X867" s="169">
        <f>IF(K867='Do Not Use'!$M$11,1,0)</f>
        <v>0</v>
      </c>
      <c r="Y867" s="169">
        <f t="shared" si="41"/>
        <v>0</v>
      </c>
      <c r="Z867" s="169">
        <f>IF(K867='Do Not Use'!$M$5,1,0)</f>
        <v>0</v>
      </c>
    </row>
    <row r="868" spans="1:26" x14ac:dyDescent="0.25">
      <c r="A868" s="376"/>
      <c r="B868" s="377"/>
      <c r="C868" s="378"/>
      <c r="D868" s="434"/>
      <c r="E868" s="379"/>
      <c r="F868" s="377"/>
      <c r="G868" s="377"/>
      <c r="H868" s="377"/>
      <c r="I868" s="377"/>
      <c r="J868" s="377"/>
      <c r="K868" s="377"/>
      <c r="L868" s="377"/>
      <c r="M868" s="1" t="e">
        <f>INDEX('Child Enrollment'!$C$2:$C$173,MATCH('BIR Data Entry'!B869,'Child Enrollment'!$B$2:$B$173,0))</f>
        <v>#N/A</v>
      </c>
      <c r="N868" s="1" t="e">
        <f>INDEX('Child Enrollment'!$D$2:$D$173,MATCH('BIR Data Entry'!B868,'Child Enrollment'!$B$2:$B$173,0))</f>
        <v>#N/A</v>
      </c>
      <c r="O868" s="1" t="e">
        <f>INDEX('Child Enrollment'!$E$2:$E$173,MATCH('BIR Data Entry'!B868,'Child Enrollment'!$B$2:$B$173,0))</f>
        <v>#N/A</v>
      </c>
      <c r="P868" s="1" t="e">
        <f>INDEX('Child Enrollment'!$F$2:$F$173,MATCH('BIR Data Entry'!B868,'Child Enrollment'!$B$2:$B$173,0))</f>
        <v>#N/A</v>
      </c>
      <c r="Q868" s="1" t="e">
        <f>INDEX('Child Enrollment'!$G$2:$G$173,MATCH('BIR Data Entry'!B868,'Child Enrollment'!$B$2:$B$173,0))</f>
        <v>#N/A</v>
      </c>
      <c r="R868" s="1" t="e">
        <f>INDEX('Child Enrollment'!$H$2:$H$173,MATCH('BIR Data Entry'!B868,'Child Enrollment'!$B$2:$B$173,0))</f>
        <v>#N/A</v>
      </c>
      <c r="S868" s="343" t="str">
        <f t="shared" si="39"/>
        <v/>
      </c>
      <c r="T868" s="169">
        <f>IF(J868='Do Not Use'!$L$15,1,0)</f>
        <v>0</v>
      </c>
      <c r="U868" s="169">
        <f>IF(K868='Do Not Use'!$M$14,1,0)</f>
        <v>0</v>
      </c>
      <c r="V868" s="169">
        <f t="shared" si="40"/>
        <v>0</v>
      </c>
      <c r="W868" s="169">
        <f>IF(K868='Do Not Use'!$M$10,1,0)</f>
        <v>0</v>
      </c>
      <c r="X868" s="169">
        <f>IF(K868='Do Not Use'!$M$11,1,0)</f>
        <v>0</v>
      </c>
      <c r="Y868" s="169">
        <f t="shared" si="41"/>
        <v>0</v>
      </c>
      <c r="Z868" s="169">
        <f>IF(K868='Do Not Use'!$M$5,1,0)</f>
        <v>0</v>
      </c>
    </row>
    <row r="869" spans="1:26" x14ac:dyDescent="0.25">
      <c r="A869" s="376"/>
      <c r="B869" s="377"/>
      <c r="C869" s="378"/>
      <c r="D869" s="434"/>
      <c r="E869" s="379"/>
      <c r="F869" s="377"/>
      <c r="G869" s="377"/>
      <c r="H869" s="377"/>
      <c r="I869" s="377"/>
      <c r="J869" s="377"/>
      <c r="K869" s="377"/>
      <c r="L869" s="377"/>
      <c r="M869" s="1" t="e">
        <f>INDEX('Child Enrollment'!$C$2:$C$173,MATCH('BIR Data Entry'!B870,'Child Enrollment'!$B$2:$B$173,0))</f>
        <v>#N/A</v>
      </c>
      <c r="N869" s="1" t="e">
        <f>INDEX('Child Enrollment'!$D$2:$D$173,MATCH('BIR Data Entry'!B869,'Child Enrollment'!$B$2:$B$173,0))</f>
        <v>#N/A</v>
      </c>
      <c r="O869" s="1" t="e">
        <f>INDEX('Child Enrollment'!$E$2:$E$173,MATCH('BIR Data Entry'!B869,'Child Enrollment'!$B$2:$B$173,0))</f>
        <v>#N/A</v>
      </c>
      <c r="P869" s="1" t="e">
        <f>INDEX('Child Enrollment'!$F$2:$F$173,MATCH('BIR Data Entry'!B869,'Child Enrollment'!$B$2:$B$173,0))</f>
        <v>#N/A</v>
      </c>
      <c r="Q869" s="1" t="e">
        <f>INDEX('Child Enrollment'!$G$2:$G$173,MATCH('BIR Data Entry'!B869,'Child Enrollment'!$B$2:$B$173,0))</f>
        <v>#N/A</v>
      </c>
      <c r="R869" s="1" t="e">
        <f>INDEX('Child Enrollment'!$H$2:$H$173,MATCH('BIR Data Entry'!B869,'Child Enrollment'!$B$2:$B$173,0))</f>
        <v>#N/A</v>
      </c>
      <c r="S869" s="343" t="str">
        <f t="shared" si="39"/>
        <v/>
      </c>
      <c r="T869" s="169">
        <f>IF(J869='Do Not Use'!$L$15,1,0)</f>
        <v>0</v>
      </c>
      <c r="U869" s="169">
        <f>IF(K869='Do Not Use'!$M$14,1,0)</f>
        <v>0</v>
      </c>
      <c r="V869" s="169">
        <f t="shared" si="40"/>
        <v>0</v>
      </c>
      <c r="W869" s="169">
        <f>IF(K869='Do Not Use'!$M$10,1,0)</f>
        <v>0</v>
      </c>
      <c r="X869" s="169">
        <f>IF(K869='Do Not Use'!$M$11,1,0)</f>
        <v>0</v>
      </c>
      <c r="Y869" s="169">
        <f t="shared" si="41"/>
        <v>0</v>
      </c>
      <c r="Z869" s="169">
        <f>IF(K869='Do Not Use'!$M$5,1,0)</f>
        <v>0</v>
      </c>
    </row>
    <row r="870" spans="1:26" x14ac:dyDescent="0.25">
      <c r="A870" s="376"/>
      <c r="B870" s="377"/>
      <c r="C870" s="378"/>
      <c r="D870" s="434"/>
      <c r="E870" s="379"/>
      <c r="F870" s="377"/>
      <c r="G870" s="377"/>
      <c r="H870" s="377"/>
      <c r="I870" s="377"/>
      <c r="J870" s="377"/>
      <c r="K870" s="377"/>
      <c r="L870" s="377"/>
      <c r="M870" s="1" t="e">
        <f>INDEX('Child Enrollment'!$C$2:$C$173,MATCH('BIR Data Entry'!B871,'Child Enrollment'!$B$2:$B$173,0))</f>
        <v>#N/A</v>
      </c>
      <c r="N870" s="1" t="e">
        <f>INDEX('Child Enrollment'!$D$2:$D$173,MATCH('BIR Data Entry'!B870,'Child Enrollment'!$B$2:$B$173,0))</f>
        <v>#N/A</v>
      </c>
      <c r="O870" s="1" t="e">
        <f>INDEX('Child Enrollment'!$E$2:$E$173,MATCH('BIR Data Entry'!B870,'Child Enrollment'!$B$2:$B$173,0))</f>
        <v>#N/A</v>
      </c>
      <c r="P870" s="1" t="e">
        <f>INDEX('Child Enrollment'!$F$2:$F$173,MATCH('BIR Data Entry'!B870,'Child Enrollment'!$B$2:$B$173,0))</f>
        <v>#N/A</v>
      </c>
      <c r="Q870" s="1" t="e">
        <f>INDEX('Child Enrollment'!$G$2:$G$173,MATCH('BIR Data Entry'!B870,'Child Enrollment'!$B$2:$B$173,0))</f>
        <v>#N/A</v>
      </c>
      <c r="R870" s="1" t="e">
        <f>INDEX('Child Enrollment'!$H$2:$H$173,MATCH('BIR Data Entry'!B870,'Child Enrollment'!$B$2:$B$173,0))</f>
        <v>#N/A</v>
      </c>
      <c r="S870" s="343" t="str">
        <f t="shared" si="39"/>
        <v/>
      </c>
      <c r="T870" s="169">
        <f>IF(J870='Do Not Use'!$L$15,1,0)</f>
        <v>0</v>
      </c>
      <c r="U870" s="169">
        <f>IF(K870='Do Not Use'!$M$14,1,0)</f>
        <v>0</v>
      </c>
      <c r="V870" s="169">
        <f t="shared" si="40"/>
        <v>0</v>
      </c>
      <c r="W870" s="169">
        <f>IF(K870='Do Not Use'!$M$10,1,0)</f>
        <v>0</v>
      </c>
      <c r="X870" s="169">
        <f>IF(K870='Do Not Use'!$M$11,1,0)</f>
        <v>0</v>
      </c>
      <c r="Y870" s="169">
        <f t="shared" si="41"/>
        <v>0</v>
      </c>
      <c r="Z870" s="169">
        <f>IF(K870='Do Not Use'!$M$5,1,0)</f>
        <v>0</v>
      </c>
    </row>
    <row r="871" spans="1:26" x14ac:dyDescent="0.25">
      <c r="A871" s="376"/>
      <c r="B871" s="377"/>
      <c r="C871" s="378"/>
      <c r="D871" s="434"/>
      <c r="E871" s="379"/>
      <c r="F871" s="377"/>
      <c r="G871" s="377"/>
      <c r="H871" s="377"/>
      <c r="I871" s="377"/>
      <c r="J871" s="377"/>
      <c r="K871" s="377"/>
      <c r="L871" s="377"/>
      <c r="M871" s="1" t="e">
        <f>INDEX('Child Enrollment'!$C$2:$C$173,MATCH('BIR Data Entry'!B872,'Child Enrollment'!$B$2:$B$173,0))</f>
        <v>#N/A</v>
      </c>
      <c r="N871" s="1" t="e">
        <f>INDEX('Child Enrollment'!$D$2:$D$173,MATCH('BIR Data Entry'!B871,'Child Enrollment'!$B$2:$B$173,0))</f>
        <v>#N/A</v>
      </c>
      <c r="O871" s="1" t="e">
        <f>INDEX('Child Enrollment'!$E$2:$E$173,MATCH('BIR Data Entry'!B871,'Child Enrollment'!$B$2:$B$173,0))</f>
        <v>#N/A</v>
      </c>
      <c r="P871" s="1" t="e">
        <f>INDEX('Child Enrollment'!$F$2:$F$173,MATCH('BIR Data Entry'!B871,'Child Enrollment'!$B$2:$B$173,0))</f>
        <v>#N/A</v>
      </c>
      <c r="Q871" s="1" t="e">
        <f>INDEX('Child Enrollment'!$G$2:$G$173,MATCH('BIR Data Entry'!B871,'Child Enrollment'!$B$2:$B$173,0))</f>
        <v>#N/A</v>
      </c>
      <c r="R871" s="1" t="e">
        <f>INDEX('Child Enrollment'!$H$2:$H$173,MATCH('BIR Data Entry'!B871,'Child Enrollment'!$B$2:$B$173,0))</f>
        <v>#N/A</v>
      </c>
      <c r="S871" s="343" t="str">
        <f t="shared" si="39"/>
        <v/>
      </c>
      <c r="T871" s="169">
        <f>IF(J871='Do Not Use'!$L$15,1,0)</f>
        <v>0</v>
      </c>
      <c r="U871" s="169">
        <f>IF(K871='Do Not Use'!$M$14,1,0)</f>
        <v>0</v>
      </c>
      <c r="V871" s="169">
        <f t="shared" si="40"/>
        <v>0</v>
      </c>
      <c r="W871" s="169">
        <f>IF(K871='Do Not Use'!$M$10,1,0)</f>
        <v>0</v>
      </c>
      <c r="X871" s="169">
        <f>IF(K871='Do Not Use'!$M$11,1,0)</f>
        <v>0</v>
      </c>
      <c r="Y871" s="169">
        <f t="shared" si="41"/>
        <v>0</v>
      </c>
      <c r="Z871" s="169">
        <f>IF(K871='Do Not Use'!$M$5,1,0)</f>
        <v>0</v>
      </c>
    </row>
    <row r="872" spans="1:26" x14ac:dyDescent="0.25">
      <c r="A872" s="376"/>
      <c r="B872" s="377"/>
      <c r="C872" s="378"/>
      <c r="D872" s="434"/>
      <c r="E872" s="379"/>
      <c r="F872" s="377"/>
      <c r="G872" s="377"/>
      <c r="H872" s="377"/>
      <c r="I872" s="377"/>
      <c r="J872" s="377"/>
      <c r="K872" s="377"/>
      <c r="L872" s="377"/>
      <c r="M872" s="1" t="e">
        <f>INDEX('Child Enrollment'!$C$2:$C$173,MATCH('BIR Data Entry'!B873,'Child Enrollment'!$B$2:$B$173,0))</f>
        <v>#N/A</v>
      </c>
      <c r="N872" s="1" t="e">
        <f>INDEX('Child Enrollment'!$D$2:$D$173,MATCH('BIR Data Entry'!B872,'Child Enrollment'!$B$2:$B$173,0))</f>
        <v>#N/A</v>
      </c>
      <c r="O872" s="1" t="e">
        <f>INDEX('Child Enrollment'!$E$2:$E$173,MATCH('BIR Data Entry'!B872,'Child Enrollment'!$B$2:$B$173,0))</f>
        <v>#N/A</v>
      </c>
      <c r="P872" s="1" t="e">
        <f>INDEX('Child Enrollment'!$F$2:$F$173,MATCH('BIR Data Entry'!B872,'Child Enrollment'!$B$2:$B$173,0))</f>
        <v>#N/A</v>
      </c>
      <c r="Q872" s="1" t="e">
        <f>INDEX('Child Enrollment'!$G$2:$G$173,MATCH('BIR Data Entry'!B872,'Child Enrollment'!$B$2:$B$173,0))</f>
        <v>#N/A</v>
      </c>
      <c r="R872" s="1" t="e">
        <f>INDEX('Child Enrollment'!$H$2:$H$173,MATCH('BIR Data Entry'!B872,'Child Enrollment'!$B$2:$B$173,0))</f>
        <v>#N/A</v>
      </c>
      <c r="S872" s="343" t="str">
        <f t="shared" si="39"/>
        <v/>
      </c>
      <c r="T872" s="169">
        <f>IF(J872='Do Not Use'!$L$15,1,0)</f>
        <v>0</v>
      </c>
      <c r="U872" s="169">
        <f>IF(K872='Do Not Use'!$M$14,1,0)</f>
        <v>0</v>
      </c>
      <c r="V872" s="169">
        <f t="shared" si="40"/>
        <v>0</v>
      </c>
      <c r="W872" s="169">
        <f>IF(K872='Do Not Use'!$M$10,1,0)</f>
        <v>0</v>
      </c>
      <c r="X872" s="169">
        <f>IF(K872='Do Not Use'!$M$11,1,0)</f>
        <v>0</v>
      </c>
      <c r="Y872" s="169">
        <f t="shared" si="41"/>
        <v>0</v>
      </c>
      <c r="Z872" s="169">
        <f>IF(K872='Do Not Use'!$M$5,1,0)</f>
        <v>0</v>
      </c>
    </row>
    <row r="873" spans="1:26" x14ac:dyDescent="0.25">
      <c r="A873" s="376"/>
      <c r="B873" s="377"/>
      <c r="C873" s="378"/>
      <c r="D873" s="434"/>
      <c r="E873" s="379"/>
      <c r="F873" s="377"/>
      <c r="G873" s="377"/>
      <c r="H873" s="377"/>
      <c r="I873" s="377"/>
      <c r="J873" s="377"/>
      <c r="K873" s="377"/>
      <c r="L873" s="377"/>
      <c r="M873" s="1" t="e">
        <f>INDEX('Child Enrollment'!$C$2:$C$173,MATCH('BIR Data Entry'!B874,'Child Enrollment'!$B$2:$B$173,0))</f>
        <v>#N/A</v>
      </c>
      <c r="N873" s="1" t="e">
        <f>INDEX('Child Enrollment'!$D$2:$D$173,MATCH('BIR Data Entry'!B873,'Child Enrollment'!$B$2:$B$173,0))</f>
        <v>#N/A</v>
      </c>
      <c r="O873" s="1" t="e">
        <f>INDEX('Child Enrollment'!$E$2:$E$173,MATCH('BIR Data Entry'!B873,'Child Enrollment'!$B$2:$B$173,0))</f>
        <v>#N/A</v>
      </c>
      <c r="P873" s="1" t="e">
        <f>INDEX('Child Enrollment'!$F$2:$F$173,MATCH('BIR Data Entry'!B873,'Child Enrollment'!$B$2:$B$173,0))</f>
        <v>#N/A</v>
      </c>
      <c r="Q873" s="1" t="e">
        <f>INDEX('Child Enrollment'!$G$2:$G$173,MATCH('BIR Data Entry'!B873,'Child Enrollment'!$B$2:$B$173,0))</f>
        <v>#N/A</v>
      </c>
      <c r="R873" s="1" t="e">
        <f>INDEX('Child Enrollment'!$H$2:$H$173,MATCH('BIR Data Entry'!B873,'Child Enrollment'!$B$2:$B$173,0))</f>
        <v>#N/A</v>
      </c>
      <c r="S873" s="343" t="str">
        <f t="shared" si="39"/>
        <v/>
      </c>
      <c r="T873" s="169">
        <f>IF(J873='Do Not Use'!$L$15,1,0)</f>
        <v>0</v>
      </c>
      <c r="U873" s="169">
        <f>IF(K873='Do Not Use'!$M$14,1,0)</f>
        <v>0</v>
      </c>
      <c r="V873" s="169">
        <f t="shared" si="40"/>
        <v>0</v>
      </c>
      <c r="W873" s="169">
        <f>IF(K873='Do Not Use'!$M$10,1,0)</f>
        <v>0</v>
      </c>
      <c r="X873" s="169">
        <f>IF(K873='Do Not Use'!$M$11,1,0)</f>
        <v>0</v>
      </c>
      <c r="Y873" s="169">
        <f t="shared" si="41"/>
        <v>0</v>
      </c>
      <c r="Z873" s="169">
        <f>IF(K873='Do Not Use'!$M$5,1,0)</f>
        <v>0</v>
      </c>
    </row>
    <row r="874" spans="1:26" x14ac:dyDescent="0.25">
      <c r="A874" s="376"/>
      <c r="B874" s="377"/>
      <c r="C874" s="378"/>
      <c r="D874" s="434"/>
      <c r="E874" s="379"/>
      <c r="F874" s="377"/>
      <c r="G874" s="377"/>
      <c r="H874" s="377"/>
      <c r="I874" s="377"/>
      <c r="J874" s="377"/>
      <c r="K874" s="377"/>
      <c r="L874" s="377"/>
      <c r="M874" s="1" t="e">
        <f>INDEX('Child Enrollment'!$C$2:$C$173,MATCH('BIR Data Entry'!B875,'Child Enrollment'!$B$2:$B$173,0))</f>
        <v>#N/A</v>
      </c>
      <c r="N874" s="1" t="e">
        <f>INDEX('Child Enrollment'!$D$2:$D$173,MATCH('BIR Data Entry'!B874,'Child Enrollment'!$B$2:$B$173,0))</f>
        <v>#N/A</v>
      </c>
      <c r="O874" s="1" t="e">
        <f>INDEX('Child Enrollment'!$E$2:$E$173,MATCH('BIR Data Entry'!B874,'Child Enrollment'!$B$2:$B$173,0))</f>
        <v>#N/A</v>
      </c>
      <c r="P874" s="1" t="e">
        <f>INDEX('Child Enrollment'!$F$2:$F$173,MATCH('BIR Data Entry'!B874,'Child Enrollment'!$B$2:$B$173,0))</f>
        <v>#N/A</v>
      </c>
      <c r="Q874" s="1" t="e">
        <f>INDEX('Child Enrollment'!$G$2:$G$173,MATCH('BIR Data Entry'!B874,'Child Enrollment'!$B$2:$B$173,0))</f>
        <v>#N/A</v>
      </c>
      <c r="R874" s="1" t="e">
        <f>INDEX('Child Enrollment'!$H$2:$H$173,MATCH('BIR Data Entry'!B874,'Child Enrollment'!$B$2:$B$173,0))</f>
        <v>#N/A</v>
      </c>
      <c r="S874" s="343" t="str">
        <f t="shared" si="39"/>
        <v/>
      </c>
      <c r="T874" s="169">
        <f>IF(J874='Do Not Use'!$L$15,1,0)</f>
        <v>0</v>
      </c>
      <c r="U874" s="169">
        <f>IF(K874='Do Not Use'!$M$14,1,0)</f>
        <v>0</v>
      </c>
      <c r="V874" s="169">
        <f t="shared" si="40"/>
        <v>0</v>
      </c>
      <c r="W874" s="169">
        <f>IF(K874='Do Not Use'!$M$10,1,0)</f>
        <v>0</v>
      </c>
      <c r="X874" s="169">
        <f>IF(K874='Do Not Use'!$M$11,1,0)</f>
        <v>0</v>
      </c>
      <c r="Y874" s="169">
        <f t="shared" si="41"/>
        <v>0</v>
      </c>
      <c r="Z874" s="169">
        <f>IF(K874='Do Not Use'!$M$5,1,0)</f>
        <v>0</v>
      </c>
    </row>
    <row r="875" spans="1:26" x14ac:dyDescent="0.25">
      <c r="A875" s="376"/>
      <c r="B875" s="377"/>
      <c r="C875" s="378"/>
      <c r="D875" s="434"/>
      <c r="E875" s="379"/>
      <c r="F875" s="377"/>
      <c r="G875" s="377"/>
      <c r="H875" s="377"/>
      <c r="I875" s="377"/>
      <c r="J875" s="377"/>
      <c r="K875" s="377"/>
      <c r="L875" s="377"/>
      <c r="M875" s="1" t="e">
        <f>INDEX('Child Enrollment'!$C$2:$C$173,MATCH('BIR Data Entry'!B876,'Child Enrollment'!$B$2:$B$173,0))</f>
        <v>#N/A</v>
      </c>
      <c r="N875" s="1" t="e">
        <f>INDEX('Child Enrollment'!$D$2:$D$173,MATCH('BIR Data Entry'!B875,'Child Enrollment'!$B$2:$B$173,0))</f>
        <v>#N/A</v>
      </c>
      <c r="O875" s="1" t="e">
        <f>INDEX('Child Enrollment'!$E$2:$E$173,MATCH('BIR Data Entry'!B875,'Child Enrollment'!$B$2:$B$173,0))</f>
        <v>#N/A</v>
      </c>
      <c r="P875" s="1" t="e">
        <f>INDEX('Child Enrollment'!$F$2:$F$173,MATCH('BIR Data Entry'!B875,'Child Enrollment'!$B$2:$B$173,0))</f>
        <v>#N/A</v>
      </c>
      <c r="Q875" s="1" t="e">
        <f>INDEX('Child Enrollment'!$G$2:$G$173,MATCH('BIR Data Entry'!B875,'Child Enrollment'!$B$2:$B$173,0))</f>
        <v>#N/A</v>
      </c>
      <c r="R875" s="1" t="e">
        <f>INDEX('Child Enrollment'!$H$2:$H$173,MATCH('BIR Data Entry'!B875,'Child Enrollment'!$B$2:$B$173,0))</f>
        <v>#N/A</v>
      </c>
      <c r="S875" s="343" t="str">
        <f t="shared" si="39"/>
        <v/>
      </c>
      <c r="T875" s="169">
        <f>IF(J875='Do Not Use'!$L$15,1,0)</f>
        <v>0</v>
      </c>
      <c r="U875" s="169">
        <f>IF(K875='Do Not Use'!$M$14,1,0)</f>
        <v>0</v>
      </c>
      <c r="V875" s="169">
        <f t="shared" si="40"/>
        <v>0</v>
      </c>
      <c r="W875" s="169">
        <f>IF(K875='Do Not Use'!$M$10,1,0)</f>
        <v>0</v>
      </c>
      <c r="X875" s="169">
        <f>IF(K875='Do Not Use'!$M$11,1,0)</f>
        <v>0</v>
      </c>
      <c r="Y875" s="169">
        <f t="shared" si="41"/>
        <v>0</v>
      </c>
      <c r="Z875" s="169">
        <f>IF(K875='Do Not Use'!$M$5,1,0)</f>
        <v>0</v>
      </c>
    </row>
    <row r="876" spans="1:26" x14ac:dyDescent="0.25">
      <c r="A876" s="376"/>
      <c r="B876" s="377"/>
      <c r="C876" s="378"/>
      <c r="D876" s="434"/>
      <c r="E876" s="379"/>
      <c r="F876" s="377"/>
      <c r="G876" s="377"/>
      <c r="H876" s="377"/>
      <c r="I876" s="377"/>
      <c r="J876" s="377"/>
      <c r="K876" s="377"/>
      <c r="L876" s="377"/>
      <c r="M876" s="1" t="e">
        <f>INDEX('Child Enrollment'!$C$2:$C$173,MATCH('BIR Data Entry'!B877,'Child Enrollment'!$B$2:$B$173,0))</f>
        <v>#N/A</v>
      </c>
      <c r="N876" s="1" t="e">
        <f>INDEX('Child Enrollment'!$D$2:$D$173,MATCH('BIR Data Entry'!B876,'Child Enrollment'!$B$2:$B$173,0))</f>
        <v>#N/A</v>
      </c>
      <c r="O876" s="1" t="e">
        <f>INDEX('Child Enrollment'!$E$2:$E$173,MATCH('BIR Data Entry'!B876,'Child Enrollment'!$B$2:$B$173,0))</f>
        <v>#N/A</v>
      </c>
      <c r="P876" s="1" t="e">
        <f>INDEX('Child Enrollment'!$F$2:$F$173,MATCH('BIR Data Entry'!B876,'Child Enrollment'!$B$2:$B$173,0))</f>
        <v>#N/A</v>
      </c>
      <c r="Q876" s="1" t="e">
        <f>INDEX('Child Enrollment'!$G$2:$G$173,MATCH('BIR Data Entry'!B876,'Child Enrollment'!$B$2:$B$173,0))</f>
        <v>#N/A</v>
      </c>
      <c r="R876" s="1" t="e">
        <f>INDEX('Child Enrollment'!$H$2:$H$173,MATCH('BIR Data Entry'!B876,'Child Enrollment'!$B$2:$B$173,0))</f>
        <v>#N/A</v>
      </c>
      <c r="S876" s="343" t="str">
        <f t="shared" si="39"/>
        <v/>
      </c>
      <c r="T876" s="169">
        <f>IF(J876='Do Not Use'!$L$15,1,0)</f>
        <v>0</v>
      </c>
      <c r="U876" s="169">
        <f>IF(K876='Do Not Use'!$M$14,1,0)</f>
        <v>0</v>
      </c>
      <c r="V876" s="169">
        <f t="shared" si="40"/>
        <v>0</v>
      </c>
      <c r="W876" s="169">
        <f>IF(K876='Do Not Use'!$M$10,1,0)</f>
        <v>0</v>
      </c>
      <c r="X876" s="169">
        <f>IF(K876='Do Not Use'!$M$11,1,0)</f>
        <v>0</v>
      </c>
      <c r="Y876" s="169">
        <f t="shared" si="41"/>
        <v>0</v>
      </c>
      <c r="Z876" s="169">
        <f>IF(K876='Do Not Use'!$M$5,1,0)</f>
        <v>0</v>
      </c>
    </row>
    <row r="877" spans="1:26" x14ac:dyDescent="0.25">
      <c r="A877" s="376"/>
      <c r="B877" s="377"/>
      <c r="C877" s="378"/>
      <c r="D877" s="434"/>
      <c r="E877" s="379"/>
      <c r="F877" s="377"/>
      <c r="G877" s="377"/>
      <c r="H877" s="377"/>
      <c r="I877" s="377"/>
      <c r="J877" s="377"/>
      <c r="K877" s="377"/>
      <c r="L877" s="377"/>
      <c r="M877" s="1" t="e">
        <f>INDEX('Child Enrollment'!$C$2:$C$173,MATCH('BIR Data Entry'!B878,'Child Enrollment'!$B$2:$B$173,0))</f>
        <v>#N/A</v>
      </c>
      <c r="N877" s="1" t="e">
        <f>INDEX('Child Enrollment'!$D$2:$D$173,MATCH('BIR Data Entry'!B877,'Child Enrollment'!$B$2:$B$173,0))</f>
        <v>#N/A</v>
      </c>
      <c r="O877" s="1" t="e">
        <f>INDEX('Child Enrollment'!$E$2:$E$173,MATCH('BIR Data Entry'!B877,'Child Enrollment'!$B$2:$B$173,0))</f>
        <v>#N/A</v>
      </c>
      <c r="P877" s="1" t="e">
        <f>INDEX('Child Enrollment'!$F$2:$F$173,MATCH('BIR Data Entry'!B877,'Child Enrollment'!$B$2:$B$173,0))</f>
        <v>#N/A</v>
      </c>
      <c r="Q877" s="1" t="e">
        <f>INDEX('Child Enrollment'!$G$2:$G$173,MATCH('BIR Data Entry'!B877,'Child Enrollment'!$B$2:$B$173,0))</f>
        <v>#N/A</v>
      </c>
      <c r="R877" s="1" t="e">
        <f>INDEX('Child Enrollment'!$H$2:$H$173,MATCH('BIR Data Entry'!B877,'Child Enrollment'!$B$2:$B$173,0))</f>
        <v>#N/A</v>
      </c>
      <c r="S877" s="343" t="str">
        <f t="shared" si="39"/>
        <v/>
      </c>
      <c r="T877" s="169">
        <f>IF(J877='Do Not Use'!$L$15,1,0)</f>
        <v>0</v>
      </c>
      <c r="U877" s="169">
        <f>IF(K877='Do Not Use'!$M$14,1,0)</f>
        <v>0</v>
      </c>
      <c r="V877" s="169">
        <f t="shared" si="40"/>
        <v>0</v>
      </c>
      <c r="W877" s="169">
        <f>IF(K877='Do Not Use'!$M$10,1,0)</f>
        <v>0</v>
      </c>
      <c r="X877" s="169">
        <f>IF(K877='Do Not Use'!$M$11,1,0)</f>
        <v>0</v>
      </c>
      <c r="Y877" s="169">
        <f t="shared" si="41"/>
        <v>0</v>
      </c>
      <c r="Z877" s="169">
        <f>IF(K877='Do Not Use'!$M$5,1,0)</f>
        <v>0</v>
      </c>
    </row>
    <row r="878" spans="1:26" x14ac:dyDescent="0.25">
      <c r="A878" s="376"/>
      <c r="B878" s="377"/>
      <c r="C878" s="378"/>
      <c r="D878" s="434"/>
      <c r="E878" s="379"/>
      <c r="F878" s="377"/>
      <c r="G878" s="377"/>
      <c r="H878" s="377"/>
      <c r="I878" s="377"/>
      <c r="J878" s="377"/>
      <c r="K878" s="377"/>
      <c r="L878" s="377"/>
      <c r="M878" s="1" t="e">
        <f>INDEX('Child Enrollment'!$C$2:$C$173,MATCH('BIR Data Entry'!B879,'Child Enrollment'!$B$2:$B$173,0))</f>
        <v>#N/A</v>
      </c>
      <c r="N878" s="1" t="e">
        <f>INDEX('Child Enrollment'!$D$2:$D$173,MATCH('BIR Data Entry'!B878,'Child Enrollment'!$B$2:$B$173,0))</f>
        <v>#N/A</v>
      </c>
      <c r="O878" s="1" t="e">
        <f>INDEX('Child Enrollment'!$E$2:$E$173,MATCH('BIR Data Entry'!B878,'Child Enrollment'!$B$2:$B$173,0))</f>
        <v>#N/A</v>
      </c>
      <c r="P878" s="1" t="e">
        <f>INDEX('Child Enrollment'!$F$2:$F$173,MATCH('BIR Data Entry'!B878,'Child Enrollment'!$B$2:$B$173,0))</f>
        <v>#N/A</v>
      </c>
      <c r="Q878" s="1" t="e">
        <f>INDEX('Child Enrollment'!$G$2:$G$173,MATCH('BIR Data Entry'!B878,'Child Enrollment'!$B$2:$B$173,0))</f>
        <v>#N/A</v>
      </c>
      <c r="R878" s="1" t="e">
        <f>INDEX('Child Enrollment'!$H$2:$H$173,MATCH('BIR Data Entry'!B878,'Child Enrollment'!$B$2:$B$173,0))</f>
        <v>#N/A</v>
      </c>
      <c r="S878" s="343" t="str">
        <f t="shared" si="39"/>
        <v/>
      </c>
      <c r="T878" s="169">
        <f>IF(J878='Do Not Use'!$L$15,1,0)</f>
        <v>0</v>
      </c>
      <c r="U878" s="169">
        <f>IF(K878='Do Not Use'!$M$14,1,0)</f>
        <v>0</v>
      </c>
      <c r="V878" s="169">
        <f t="shared" si="40"/>
        <v>0</v>
      </c>
      <c r="W878" s="169">
        <f>IF(K878='Do Not Use'!$M$10,1,0)</f>
        <v>0</v>
      </c>
      <c r="X878" s="169">
        <f>IF(K878='Do Not Use'!$M$11,1,0)</f>
        <v>0</v>
      </c>
      <c r="Y878" s="169">
        <f t="shared" si="41"/>
        <v>0</v>
      </c>
      <c r="Z878" s="169">
        <f>IF(K878='Do Not Use'!$M$5,1,0)</f>
        <v>0</v>
      </c>
    </row>
    <row r="879" spans="1:26" x14ac:dyDescent="0.25">
      <c r="A879" s="376"/>
      <c r="B879" s="377"/>
      <c r="C879" s="378"/>
      <c r="D879" s="434"/>
      <c r="E879" s="379"/>
      <c r="F879" s="377"/>
      <c r="G879" s="377"/>
      <c r="H879" s="377"/>
      <c r="I879" s="377"/>
      <c r="J879" s="377"/>
      <c r="K879" s="377"/>
      <c r="L879" s="377"/>
      <c r="M879" s="1" t="e">
        <f>INDEX('Child Enrollment'!$C$2:$C$173,MATCH('BIR Data Entry'!B880,'Child Enrollment'!$B$2:$B$173,0))</f>
        <v>#N/A</v>
      </c>
      <c r="N879" s="1" t="e">
        <f>INDEX('Child Enrollment'!$D$2:$D$173,MATCH('BIR Data Entry'!B879,'Child Enrollment'!$B$2:$B$173,0))</f>
        <v>#N/A</v>
      </c>
      <c r="O879" s="1" t="e">
        <f>INDEX('Child Enrollment'!$E$2:$E$173,MATCH('BIR Data Entry'!B879,'Child Enrollment'!$B$2:$B$173,0))</f>
        <v>#N/A</v>
      </c>
      <c r="P879" s="1" t="e">
        <f>INDEX('Child Enrollment'!$F$2:$F$173,MATCH('BIR Data Entry'!B879,'Child Enrollment'!$B$2:$B$173,0))</f>
        <v>#N/A</v>
      </c>
      <c r="Q879" s="1" t="e">
        <f>INDEX('Child Enrollment'!$G$2:$G$173,MATCH('BIR Data Entry'!B879,'Child Enrollment'!$B$2:$B$173,0))</f>
        <v>#N/A</v>
      </c>
      <c r="R879" s="1" t="e">
        <f>INDEX('Child Enrollment'!$H$2:$H$173,MATCH('BIR Data Entry'!B879,'Child Enrollment'!$B$2:$B$173,0))</f>
        <v>#N/A</v>
      </c>
      <c r="S879" s="343" t="str">
        <f t="shared" si="39"/>
        <v/>
      </c>
      <c r="T879" s="169">
        <f>IF(J879='Do Not Use'!$L$15,1,0)</f>
        <v>0</v>
      </c>
      <c r="U879" s="169">
        <f>IF(K879='Do Not Use'!$M$14,1,0)</f>
        <v>0</v>
      </c>
      <c r="V879" s="169">
        <f t="shared" si="40"/>
        <v>0</v>
      </c>
      <c r="W879" s="169">
        <f>IF(K879='Do Not Use'!$M$10,1,0)</f>
        <v>0</v>
      </c>
      <c r="X879" s="169">
        <f>IF(K879='Do Not Use'!$M$11,1,0)</f>
        <v>0</v>
      </c>
      <c r="Y879" s="169">
        <f t="shared" si="41"/>
        <v>0</v>
      </c>
      <c r="Z879" s="169">
        <f>IF(K879='Do Not Use'!$M$5,1,0)</f>
        <v>0</v>
      </c>
    </row>
    <row r="880" spans="1:26" x14ac:dyDescent="0.25">
      <c r="A880" s="376"/>
      <c r="B880" s="377"/>
      <c r="C880" s="378"/>
      <c r="D880" s="434"/>
      <c r="E880" s="379"/>
      <c r="F880" s="377"/>
      <c r="G880" s="377"/>
      <c r="H880" s="377"/>
      <c r="I880" s="377"/>
      <c r="J880" s="377"/>
      <c r="K880" s="377"/>
      <c r="L880" s="377"/>
      <c r="M880" s="1" t="e">
        <f>INDEX('Child Enrollment'!$C$2:$C$173,MATCH('BIR Data Entry'!B881,'Child Enrollment'!$B$2:$B$173,0))</f>
        <v>#N/A</v>
      </c>
      <c r="N880" s="1" t="e">
        <f>INDEX('Child Enrollment'!$D$2:$D$173,MATCH('BIR Data Entry'!B880,'Child Enrollment'!$B$2:$B$173,0))</f>
        <v>#N/A</v>
      </c>
      <c r="O880" s="1" t="e">
        <f>INDEX('Child Enrollment'!$E$2:$E$173,MATCH('BIR Data Entry'!B880,'Child Enrollment'!$B$2:$B$173,0))</f>
        <v>#N/A</v>
      </c>
      <c r="P880" s="1" t="e">
        <f>INDEX('Child Enrollment'!$F$2:$F$173,MATCH('BIR Data Entry'!B880,'Child Enrollment'!$B$2:$B$173,0))</f>
        <v>#N/A</v>
      </c>
      <c r="Q880" s="1" t="e">
        <f>INDEX('Child Enrollment'!$G$2:$G$173,MATCH('BIR Data Entry'!B880,'Child Enrollment'!$B$2:$B$173,0))</f>
        <v>#N/A</v>
      </c>
      <c r="R880" s="1" t="e">
        <f>INDEX('Child Enrollment'!$H$2:$H$173,MATCH('BIR Data Entry'!B880,'Child Enrollment'!$B$2:$B$173,0))</f>
        <v>#N/A</v>
      </c>
      <c r="S880" s="343" t="str">
        <f t="shared" si="39"/>
        <v/>
      </c>
      <c r="T880" s="169">
        <f>IF(J880='Do Not Use'!$L$15,1,0)</f>
        <v>0</v>
      </c>
      <c r="U880" s="169">
        <f>IF(K880='Do Not Use'!$M$14,1,0)</f>
        <v>0</v>
      </c>
      <c r="V880" s="169">
        <f t="shared" si="40"/>
        <v>0</v>
      </c>
      <c r="W880" s="169">
        <f>IF(K880='Do Not Use'!$M$10,1,0)</f>
        <v>0</v>
      </c>
      <c r="X880" s="169">
        <f>IF(K880='Do Not Use'!$M$11,1,0)</f>
        <v>0</v>
      </c>
      <c r="Y880" s="169">
        <f t="shared" si="41"/>
        <v>0</v>
      </c>
      <c r="Z880" s="169">
        <f>IF(K880='Do Not Use'!$M$5,1,0)</f>
        <v>0</v>
      </c>
    </row>
    <row r="881" spans="1:26" x14ac:dyDescent="0.25">
      <c r="A881" s="376"/>
      <c r="B881" s="377"/>
      <c r="C881" s="378"/>
      <c r="D881" s="434"/>
      <c r="E881" s="379"/>
      <c r="F881" s="377"/>
      <c r="G881" s="377"/>
      <c r="H881" s="377"/>
      <c r="I881" s="377"/>
      <c r="J881" s="377"/>
      <c r="K881" s="377"/>
      <c r="L881" s="377"/>
      <c r="M881" s="1" t="e">
        <f>INDEX('Child Enrollment'!$C$2:$C$173,MATCH('BIR Data Entry'!B882,'Child Enrollment'!$B$2:$B$173,0))</f>
        <v>#N/A</v>
      </c>
      <c r="N881" s="1" t="e">
        <f>INDEX('Child Enrollment'!$D$2:$D$173,MATCH('BIR Data Entry'!B881,'Child Enrollment'!$B$2:$B$173,0))</f>
        <v>#N/A</v>
      </c>
      <c r="O881" s="1" t="e">
        <f>INDEX('Child Enrollment'!$E$2:$E$173,MATCH('BIR Data Entry'!B881,'Child Enrollment'!$B$2:$B$173,0))</f>
        <v>#N/A</v>
      </c>
      <c r="P881" s="1" t="e">
        <f>INDEX('Child Enrollment'!$F$2:$F$173,MATCH('BIR Data Entry'!B881,'Child Enrollment'!$B$2:$B$173,0))</f>
        <v>#N/A</v>
      </c>
      <c r="Q881" s="1" t="e">
        <f>INDEX('Child Enrollment'!$G$2:$G$173,MATCH('BIR Data Entry'!B881,'Child Enrollment'!$B$2:$B$173,0))</f>
        <v>#N/A</v>
      </c>
      <c r="R881" s="1" t="e">
        <f>INDEX('Child Enrollment'!$H$2:$H$173,MATCH('BIR Data Entry'!B881,'Child Enrollment'!$B$2:$B$173,0))</f>
        <v>#N/A</v>
      </c>
      <c r="S881" s="343" t="str">
        <f t="shared" si="39"/>
        <v/>
      </c>
      <c r="T881" s="169">
        <f>IF(J881='Do Not Use'!$L$15,1,0)</f>
        <v>0</v>
      </c>
      <c r="U881" s="169">
        <f>IF(K881='Do Not Use'!$M$14,1,0)</f>
        <v>0</v>
      </c>
      <c r="V881" s="169">
        <f t="shared" si="40"/>
        <v>0</v>
      </c>
      <c r="W881" s="169">
        <f>IF(K881='Do Not Use'!$M$10,1,0)</f>
        <v>0</v>
      </c>
      <c r="X881" s="169">
        <f>IF(K881='Do Not Use'!$M$11,1,0)</f>
        <v>0</v>
      </c>
      <c r="Y881" s="169">
        <f t="shared" si="41"/>
        <v>0</v>
      </c>
      <c r="Z881" s="169">
        <f>IF(K881='Do Not Use'!$M$5,1,0)</f>
        <v>0</v>
      </c>
    </row>
    <row r="882" spans="1:26" x14ac:dyDescent="0.25">
      <c r="A882" s="376"/>
      <c r="B882" s="377"/>
      <c r="C882" s="378"/>
      <c r="D882" s="434"/>
      <c r="E882" s="379"/>
      <c r="F882" s="377"/>
      <c r="G882" s="377"/>
      <c r="H882" s="377"/>
      <c r="I882" s="377"/>
      <c r="J882" s="377"/>
      <c r="K882" s="377"/>
      <c r="L882" s="377"/>
      <c r="M882" s="1" t="e">
        <f>INDEX('Child Enrollment'!$C$2:$C$173,MATCH('BIR Data Entry'!B883,'Child Enrollment'!$B$2:$B$173,0))</f>
        <v>#N/A</v>
      </c>
      <c r="N882" s="1" t="e">
        <f>INDEX('Child Enrollment'!$D$2:$D$173,MATCH('BIR Data Entry'!B882,'Child Enrollment'!$B$2:$B$173,0))</f>
        <v>#N/A</v>
      </c>
      <c r="O882" s="1" t="e">
        <f>INDEX('Child Enrollment'!$E$2:$E$173,MATCH('BIR Data Entry'!B882,'Child Enrollment'!$B$2:$B$173,0))</f>
        <v>#N/A</v>
      </c>
      <c r="P882" s="1" t="e">
        <f>INDEX('Child Enrollment'!$F$2:$F$173,MATCH('BIR Data Entry'!B882,'Child Enrollment'!$B$2:$B$173,0))</f>
        <v>#N/A</v>
      </c>
      <c r="Q882" s="1" t="e">
        <f>INDEX('Child Enrollment'!$G$2:$G$173,MATCH('BIR Data Entry'!B882,'Child Enrollment'!$B$2:$B$173,0))</f>
        <v>#N/A</v>
      </c>
      <c r="R882" s="1" t="e">
        <f>INDEX('Child Enrollment'!$H$2:$H$173,MATCH('BIR Data Entry'!B882,'Child Enrollment'!$B$2:$B$173,0))</f>
        <v>#N/A</v>
      </c>
      <c r="S882" s="343" t="str">
        <f t="shared" si="39"/>
        <v/>
      </c>
      <c r="T882" s="169">
        <f>IF(J882='Do Not Use'!$L$15,1,0)</f>
        <v>0</v>
      </c>
      <c r="U882" s="169">
        <f>IF(K882='Do Not Use'!$M$14,1,0)</f>
        <v>0</v>
      </c>
      <c r="V882" s="169">
        <f t="shared" si="40"/>
        <v>0</v>
      </c>
      <c r="W882" s="169">
        <f>IF(K882='Do Not Use'!$M$10,1,0)</f>
        <v>0</v>
      </c>
      <c r="X882" s="169">
        <f>IF(K882='Do Not Use'!$M$11,1,0)</f>
        <v>0</v>
      </c>
      <c r="Y882" s="169">
        <f t="shared" si="41"/>
        <v>0</v>
      </c>
      <c r="Z882" s="169">
        <f>IF(K882='Do Not Use'!$M$5,1,0)</f>
        <v>0</v>
      </c>
    </row>
    <row r="883" spans="1:26" x14ac:dyDescent="0.25">
      <c r="A883" s="376"/>
      <c r="B883" s="377"/>
      <c r="C883" s="378"/>
      <c r="D883" s="434"/>
      <c r="E883" s="379"/>
      <c r="F883" s="377"/>
      <c r="G883" s="377"/>
      <c r="H883" s="377"/>
      <c r="I883" s="377"/>
      <c r="J883" s="377"/>
      <c r="K883" s="377"/>
      <c r="L883" s="377"/>
      <c r="M883" s="1" t="e">
        <f>INDEX('Child Enrollment'!$C$2:$C$173,MATCH('BIR Data Entry'!B884,'Child Enrollment'!$B$2:$B$173,0))</f>
        <v>#N/A</v>
      </c>
      <c r="N883" s="1" t="e">
        <f>INDEX('Child Enrollment'!$D$2:$D$173,MATCH('BIR Data Entry'!B883,'Child Enrollment'!$B$2:$B$173,0))</f>
        <v>#N/A</v>
      </c>
      <c r="O883" s="1" t="e">
        <f>INDEX('Child Enrollment'!$E$2:$E$173,MATCH('BIR Data Entry'!B883,'Child Enrollment'!$B$2:$B$173,0))</f>
        <v>#N/A</v>
      </c>
      <c r="P883" s="1" t="e">
        <f>INDEX('Child Enrollment'!$F$2:$F$173,MATCH('BIR Data Entry'!B883,'Child Enrollment'!$B$2:$B$173,0))</f>
        <v>#N/A</v>
      </c>
      <c r="Q883" s="1" t="e">
        <f>INDEX('Child Enrollment'!$G$2:$G$173,MATCH('BIR Data Entry'!B883,'Child Enrollment'!$B$2:$B$173,0))</f>
        <v>#N/A</v>
      </c>
      <c r="R883" s="1" t="e">
        <f>INDEX('Child Enrollment'!$H$2:$H$173,MATCH('BIR Data Entry'!B883,'Child Enrollment'!$B$2:$B$173,0))</f>
        <v>#N/A</v>
      </c>
      <c r="S883" s="343" t="str">
        <f t="shared" si="39"/>
        <v/>
      </c>
      <c r="T883" s="169">
        <f>IF(J883='Do Not Use'!$L$15,1,0)</f>
        <v>0</v>
      </c>
      <c r="U883" s="169">
        <f>IF(K883='Do Not Use'!$M$14,1,0)</f>
        <v>0</v>
      </c>
      <c r="V883" s="169">
        <f t="shared" si="40"/>
        <v>0</v>
      </c>
      <c r="W883" s="169">
        <f>IF(K883='Do Not Use'!$M$10,1,0)</f>
        <v>0</v>
      </c>
      <c r="X883" s="169">
        <f>IF(K883='Do Not Use'!$M$11,1,0)</f>
        <v>0</v>
      </c>
      <c r="Y883" s="169">
        <f t="shared" si="41"/>
        <v>0</v>
      </c>
      <c r="Z883" s="169">
        <f>IF(K883='Do Not Use'!$M$5,1,0)</f>
        <v>0</v>
      </c>
    </row>
    <row r="884" spans="1:26" x14ac:dyDescent="0.25">
      <c r="A884" s="376"/>
      <c r="B884" s="377"/>
      <c r="C884" s="378"/>
      <c r="D884" s="434"/>
      <c r="E884" s="379"/>
      <c r="F884" s="377"/>
      <c r="G884" s="377"/>
      <c r="H884" s="377"/>
      <c r="I884" s="377"/>
      <c r="J884" s="377"/>
      <c r="K884" s="377"/>
      <c r="L884" s="377"/>
      <c r="M884" s="1" t="e">
        <f>INDEX('Child Enrollment'!$C$2:$C$173,MATCH('BIR Data Entry'!B885,'Child Enrollment'!$B$2:$B$173,0))</f>
        <v>#N/A</v>
      </c>
      <c r="N884" s="1" t="e">
        <f>INDEX('Child Enrollment'!$D$2:$D$173,MATCH('BIR Data Entry'!B884,'Child Enrollment'!$B$2:$B$173,0))</f>
        <v>#N/A</v>
      </c>
      <c r="O884" s="1" t="e">
        <f>INDEX('Child Enrollment'!$E$2:$E$173,MATCH('BIR Data Entry'!B884,'Child Enrollment'!$B$2:$B$173,0))</f>
        <v>#N/A</v>
      </c>
      <c r="P884" s="1" t="e">
        <f>INDEX('Child Enrollment'!$F$2:$F$173,MATCH('BIR Data Entry'!B884,'Child Enrollment'!$B$2:$B$173,0))</f>
        <v>#N/A</v>
      </c>
      <c r="Q884" s="1" t="e">
        <f>INDEX('Child Enrollment'!$G$2:$G$173,MATCH('BIR Data Entry'!B884,'Child Enrollment'!$B$2:$B$173,0))</f>
        <v>#N/A</v>
      </c>
      <c r="R884" s="1" t="e">
        <f>INDEX('Child Enrollment'!$H$2:$H$173,MATCH('BIR Data Entry'!B884,'Child Enrollment'!$B$2:$B$173,0))</f>
        <v>#N/A</v>
      </c>
      <c r="S884" s="343" t="str">
        <f t="shared" si="39"/>
        <v/>
      </c>
      <c r="T884" s="169">
        <f>IF(J884='Do Not Use'!$L$15,1,0)</f>
        <v>0</v>
      </c>
      <c r="U884" s="169">
        <f>IF(K884='Do Not Use'!$M$14,1,0)</f>
        <v>0</v>
      </c>
      <c r="V884" s="169">
        <f t="shared" si="40"/>
        <v>0</v>
      </c>
      <c r="W884" s="169">
        <f>IF(K884='Do Not Use'!$M$10,1,0)</f>
        <v>0</v>
      </c>
      <c r="X884" s="169">
        <f>IF(K884='Do Not Use'!$M$11,1,0)</f>
        <v>0</v>
      </c>
      <c r="Y884" s="169">
        <f t="shared" si="41"/>
        <v>0</v>
      </c>
      <c r="Z884" s="169">
        <f>IF(K884='Do Not Use'!$M$5,1,0)</f>
        <v>0</v>
      </c>
    </row>
    <row r="885" spans="1:26" x14ac:dyDescent="0.25">
      <c r="A885" s="376"/>
      <c r="B885" s="377"/>
      <c r="C885" s="378"/>
      <c r="D885" s="434"/>
      <c r="E885" s="379"/>
      <c r="F885" s="377"/>
      <c r="G885" s="377"/>
      <c r="H885" s="377"/>
      <c r="I885" s="377"/>
      <c r="J885" s="377"/>
      <c r="K885" s="377"/>
      <c r="L885" s="377"/>
      <c r="M885" s="1" t="e">
        <f>INDEX('Child Enrollment'!$C$2:$C$173,MATCH('BIR Data Entry'!B886,'Child Enrollment'!$B$2:$B$173,0))</f>
        <v>#N/A</v>
      </c>
      <c r="N885" s="1" t="e">
        <f>INDEX('Child Enrollment'!$D$2:$D$173,MATCH('BIR Data Entry'!B885,'Child Enrollment'!$B$2:$B$173,0))</f>
        <v>#N/A</v>
      </c>
      <c r="O885" s="1" t="e">
        <f>INDEX('Child Enrollment'!$E$2:$E$173,MATCH('BIR Data Entry'!B885,'Child Enrollment'!$B$2:$B$173,0))</f>
        <v>#N/A</v>
      </c>
      <c r="P885" s="1" t="e">
        <f>INDEX('Child Enrollment'!$F$2:$F$173,MATCH('BIR Data Entry'!B885,'Child Enrollment'!$B$2:$B$173,0))</f>
        <v>#N/A</v>
      </c>
      <c r="Q885" s="1" t="e">
        <f>INDEX('Child Enrollment'!$G$2:$G$173,MATCH('BIR Data Entry'!B885,'Child Enrollment'!$B$2:$B$173,0))</f>
        <v>#N/A</v>
      </c>
      <c r="R885" s="1" t="e">
        <f>INDEX('Child Enrollment'!$H$2:$H$173,MATCH('BIR Data Entry'!B885,'Child Enrollment'!$B$2:$B$173,0))</f>
        <v>#N/A</v>
      </c>
      <c r="S885" s="343" t="str">
        <f t="shared" si="39"/>
        <v/>
      </c>
      <c r="T885" s="169">
        <f>IF(J885='Do Not Use'!$L$15,1,0)</f>
        <v>0</v>
      </c>
      <c r="U885" s="169">
        <f>IF(K885='Do Not Use'!$M$14,1,0)</f>
        <v>0</v>
      </c>
      <c r="V885" s="169">
        <f t="shared" si="40"/>
        <v>0</v>
      </c>
      <c r="W885" s="169">
        <f>IF(K885='Do Not Use'!$M$10,1,0)</f>
        <v>0</v>
      </c>
      <c r="X885" s="169">
        <f>IF(K885='Do Not Use'!$M$11,1,0)</f>
        <v>0</v>
      </c>
      <c r="Y885" s="169">
        <f t="shared" si="41"/>
        <v>0</v>
      </c>
      <c r="Z885" s="169">
        <f>IF(K885='Do Not Use'!$M$5,1,0)</f>
        <v>0</v>
      </c>
    </row>
    <row r="886" spans="1:26" x14ac:dyDescent="0.25">
      <c r="A886" s="376"/>
      <c r="B886" s="377"/>
      <c r="C886" s="378"/>
      <c r="D886" s="434"/>
      <c r="E886" s="379"/>
      <c r="F886" s="377"/>
      <c r="G886" s="377"/>
      <c r="H886" s="377"/>
      <c r="I886" s="377"/>
      <c r="J886" s="377"/>
      <c r="K886" s="377"/>
      <c r="L886" s="377"/>
      <c r="M886" s="1" t="e">
        <f>INDEX('Child Enrollment'!$C$2:$C$173,MATCH('BIR Data Entry'!B887,'Child Enrollment'!$B$2:$B$173,0))</f>
        <v>#N/A</v>
      </c>
      <c r="N886" s="1" t="e">
        <f>INDEX('Child Enrollment'!$D$2:$D$173,MATCH('BIR Data Entry'!B886,'Child Enrollment'!$B$2:$B$173,0))</f>
        <v>#N/A</v>
      </c>
      <c r="O886" s="1" t="e">
        <f>INDEX('Child Enrollment'!$E$2:$E$173,MATCH('BIR Data Entry'!B886,'Child Enrollment'!$B$2:$B$173,0))</f>
        <v>#N/A</v>
      </c>
      <c r="P886" s="1" t="e">
        <f>INDEX('Child Enrollment'!$F$2:$F$173,MATCH('BIR Data Entry'!B886,'Child Enrollment'!$B$2:$B$173,0))</f>
        <v>#N/A</v>
      </c>
      <c r="Q886" s="1" t="e">
        <f>INDEX('Child Enrollment'!$G$2:$G$173,MATCH('BIR Data Entry'!B886,'Child Enrollment'!$B$2:$B$173,0))</f>
        <v>#N/A</v>
      </c>
      <c r="R886" s="1" t="e">
        <f>INDEX('Child Enrollment'!$H$2:$H$173,MATCH('BIR Data Entry'!B886,'Child Enrollment'!$B$2:$B$173,0))</f>
        <v>#N/A</v>
      </c>
      <c r="S886" s="343" t="str">
        <f t="shared" si="39"/>
        <v/>
      </c>
      <c r="T886" s="169">
        <f>IF(J886='Do Not Use'!$L$15,1,0)</f>
        <v>0</v>
      </c>
      <c r="U886" s="169">
        <f>IF(K886='Do Not Use'!$M$14,1,0)</f>
        <v>0</v>
      </c>
      <c r="V886" s="169">
        <f t="shared" si="40"/>
        <v>0</v>
      </c>
      <c r="W886" s="169">
        <f>IF(K886='Do Not Use'!$M$10,1,0)</f>
        <v>0</v>
      </c>
      <c r="X886" s="169">
        <f>IF(K886='Do Not Use'!$M$11,1,0)</f>
        <v>0</v>
      </c>
      <c r="Y886" s="169">
        <f t="shared" si="41"/>
        <v>0</v>
      </c>
      <c r="Z886" s="169">
        <f>IF(K886='Do Not Use'!$M$5,1,0)</f>
        <v>0</v>
      </c>
    </row>
    <row r="887" spans="1:26" x14ac:dyDescent="0.25">
      <c r="A887" s="376"/>
      <c r="B887" s="377"/>
      <c r="C887" s="378"/>
      <c r="D887" s="434"/>
      <c r="E887" s="379"/>
      <c r="F887" s="377"/>
      <c r="G887" s="377"/>
      <c r="H887" s="377"/>
      <c r="I887" s="377"/>
      <c r="J887" s="377"/>
      <c r="K887" s="377"/>
      <c r="L887" s="377"/>
      <c r="M887" s="1" t="e">
        <f>INDEX('Child Enrollment'!$C$2:$C$173,MATCH('BIR Data Entry'!B888,'Child Enrollment'!$B$2:$B$173,0))</f>
        <v>#N/A</v>
      </c>
      <c r="N887" s="1" t="e">
        <f>INDEX('Child Enrollment'!$D$2:$D$173,MATCH('BIR Data Entry'!B887,'Child Enrollment'!$B$2:$B$173,0))</f>
        <v>#N/A</v>
      </c>
      <c r="O887" s="1" t="e">
        <f>INDEX('Child Enrollment'!$E$2:$E$173,MATCH('BIR Data Entry'!B887,'Child Enrollment'!$B$2:$B$173,0))</f>
        <v>#N/A</v>
      </c>
      <c r="P887" s="1" t="e">
        <f>INDEX('Child Enrollment'!$F$2:$F$173,MATCH('BIR Data Entry'!B887,'Child Enrollment'!$B$2:$B$173,0))</f>
        <v>#N/A</v>
      </c>
      <c r="Q887" s="1" t="e">
        <f>INDEX('Child Enrollment'!$G$2:$G$173,MATCH('BIR Data Entry'!B887,'Child Enrollment'!$B$2:$B$173,0))</f>
        <v>#N/A</v>
      </c>
      <c r="R887" s="1" t="e">
        <f>INDEX('Child Enrollment'!$H$2:$H$173,MATCH('BIR Data Entry'!B887,'Child Enrollment'!$B$2:$B$173,0))</f>
        <v>#N/A</v>
      </c>
      <c r="S887" s="343" t="str">
        <f t="shared" si="39"/>
        <v/>
      </c>
      <c r="T887" s="169">
        <f>IF(J887='Do Not Use'!$L$15,1,0)</f>
        <v>0</v>
      </c>
      <c r="U887" s="169">
        <f>IF(K887='Do Not Use'!$M$14,1,0)</f>
        <v>0</v>
      </c>
      <c r="V887" s="169">
        <f t="shared" si="40"/>
        <v>0</v>
      </c>
      <c r="W887" s="169">
        <f>IF(K887='Do Not Use'!$M$10,1,0)</f>
        <v>0</v>
      </c>
      <c r="X887" s="169">
        <f>IF(K887='Do Not Use'!$M$11,1,0)</f>
        <v>0</v>
      </c>
      <c r="Y887" s="169">
        <f t="shared" si="41"/>
        <v>0</v>
      </c>
      <c r="Z887" s="169">
        <f>IF(K887='Do Not Use'!$M$5,1,0)</f>
        <v>0</v>
      </c>
    </row>
    <row r="888" spans="1:26" x14ac:dyDescent="0.25">
      <c r="A888" s="376"/>
      <c r="B888" s="377"/>
      <c r="C888" s="378"/>
      <c r="D888" s="434"/>
      <c r="E888" s="379"/>
      <c r="F888" s="377"/>
      <c r="G888" s="377"/>
      <c r="H888" s="377"/>
      <c r="I888" s="377"/>
      <c r="J888" s="377"/>
      <c r="K888" s="377"/>
      <c r="L888" s="377"/>
      <c r="M888" s="1" t="e">
        <f>INDEX('Child Enrollment'!$C$2:$C$173,MATCH('BIR Data Entry'!B889,'Child Enrollment'!$B$2:$B$173,0))</f>
        <v>#N/A</v>
      </c>
      <c r="N888" s="1" t="e">
        <f>INDEX('Child Enrollment'!$D$2:$D$173,MATCH('BIR Data Entry'!B888,'Child Enrollment'!$B$2:$B$173,0))</f>
        <v>#N/A</v>
      </c>
      <c r="O888" s="1" t="e">
        <f>INDEX('Child Enrollment'!$E$2:$E$173,MATCH('BIR Data Entry'!B888,'Child Enrollment'!$B$2:$B$173,0))</f>
        <v>#N/A</v>
      </c>
      <c r="P888" s="1" t="e">
        <f>INDEX('Child Enrollment'!$F$2:$F$173,MATCH('BIR Data Entry'!B888,'Child Enrollment'!$B$2:$B$173,0))</f>
        <v>#N/A</v>
      </c>
      <c r="Q888" s="1" t="e">
        <f>INDEX('Child Enrollment'!$G$2:$G$173,MATCH('BIR Data Entry'!B888,'Child Enrollment'!$B$2:$B$173,0))</f>
        <v>#N/A</v>
      </c>
      <c r="R888" s="1" t="e">
        <f>INDEX('Child Enrollment'!$H$2:$H$173,MATCH('BIR Data Entry'!B888,'Child Enrollment'!$B$2:$B$173,0))</f>
        <v>#N/A</v>
      </c>
      <c r="S888" s="343" t="str">
        <f t="shared" si="39"/>
        <v/>
      </c>
      <c r="T888" s="169">
        <f>IF(J888='Do Not Use'!$L$15,1,0)</f>
        <v>0</v>
      </c>
      <c r="U888" s="169">
        <f>IF(K888='Do Not Use'!$M$14,1,0)</f>
        <v>0</v>
      </c>
      <c r="V888" s="169">
        <f t="shared" si="40"/>
        <v>0</v>
      </c>
      <c r="W888" s="169">
        <f>IF(K888='Do Not Use'!$M$10,1,0)</f>
        <v>0</v>
      </c>
      <c r="X888" s="169">
        <f>IF(K888='Do Not Use'!$M$11,1,0)</f>
        <v>0</v>
      </c>
      <c r="Y888" s="169">
        <f t="shared" si="41"/>
        <v>0</v>
      </c>
      <c r="Z888" s="169">
        <f>IF(K888='Do Not Use'!$M$5,1,0)</f>
        <v>0</v>
      </c>
    </row>
    <row r="889" spans="1:26" x14ac:dyDescent="0.25">
      <c r="A889" s="376"/>
      <c r="B889" s="377"/>
      <c r="C889" s="378"/>
      <c r="D889" s="434"/>
      <c r="E889" s="379"/>
      <c r="F889" s="377"/>
      <c r="G889" s="377"/>
      <c r="H889" s="377"/>
      <c r="I889" s="377"/>
      <c r="J889" s="377"/>
      <c r="K889" s="377"/>
      <c r="L889" s="377"/>
      <c r="M889" s="1" t="e">
        <f>INDEX('Child Enrollment'!$C$2:$C$173,MATCH('BIR Data Entry'!B890,'Child Enrollment'!$B$2:$B$173,0))</f>
        <v>#N/A</v>
      </c>
      <c r="N889" s="1" t="e">
        <f>INDEX('Child Enrollment'!$D$2:$D$173,MATCH('BIR Data Entry'!B889,'Child Enrollment'!$B$2:$B$173,0))</f>
        <v>#N/A</v>
      </c>
      <c r="O889" s="1" t="e">
        <f>INDEX('Child Enrollment'!$E$2:$E$173,MATCH('BIR Data Entry'!B889,'Child Enrollment'!$B$2:$B$173,0))</f>
        <v>#N/A</v>
      </c>
      <c r="P889" s="1" t="e">
        <f>INDEX('Child Enrollment'!$F$2:$F$173,MATCH('BIR Data Entry'!B889,'Child Enrollment'!$B$2:$B$173,0))</f>
        <v>#N/A</v>
      </c>
      <c r="Q889" s="1" t="e">
        <f>INDEX('Child Enrollment'!$G$2:$G$173,MATCH('BIR Data Entry'!B889,'Child Enrollment'!$B$2:$B$173,0))</f>
        <v>#N/A</v>
      </c>
      <c r="R889" s="1" t="e">
        <f>INDEX('Child Enrollment'!$H$2:$H$173,MATCH('BIR Data Entry'!B889,'Child Enrollment'!$B$2:$B$173,0))</f>
        <v>#N/A</v>
      </c>
      <c r="S889" s="343" t="str">
        <f t="shared" si="39"/>
        <v/>
      </c>
      <c r="T889" s="169">
        <f>IF(J889='Do Not Use'!$L$15,1,0)</f>
        <v>0</v>
      </c>
      <c r="U889" s="169">
        <f>IF(K889='Do Not Use'!$M$14,1,0)</f>
        <v>0</v>
      </c>
      <c r="V889" s="169">
        <f t="shared" si="40"/>
        <v>0</v>
      </c>
      <c r="W889" s="169">
        <f>IF(K889='Do Not Use'!$M$10,1,0)</f>
        <v>0</v>
      </c>
      <c r="X889" s="169">
        <f>IF(K889='Do Not Use'!$M$11,1,0)</f>
        <v>0</v>
      </c>
      <c r="Y889" s="169">
        <f t="shared" si="41"/>
        <v>0</v>
      </c>
      <c r="Z889" s="169">
        <f>IF(K889='Do Not Use'!$M$5,1,0)</f>
        <v>0</v>
      </c>
    </row>
    <row r="890" spans="1:26" x14ac:dyDescent="0.25">
      <c r="A890" s="376"/>
      <c r="B890" s="377"/>
      <c r="C890" s="378"/>
      <c r="D890" s="434"/>
      <c r="E890" s="379"/>
      <c r="F890" s="377"/>
      <c r="G890" s="377"/>
      <c r="H890" s="377"/>
      <c r="I890" s="377"/>
      <c r="J890" s="377"/>
      <c r="K890" s="377"/>
      <c r="L890" s="377"/>
      <c r="M890" s="1" t="e">
        <f>INDEX('Child Enrollment'!$C$2:$C$173,MATCH('BIR Data Entry'!B891,'Child Enrollment'!$B$2:$B$173,0))</f>
        <v>#N/A</v>
      </c>
      <c r="N890" s="1" t="e">
        <f>INDEX('Child Enrollment'!$D$2:$D$173,MATCH('BIR Data Entry'!B890,'Child Enrollment'!$B$2:$B$173,0))</f>
        <v>#N/A</v>
      </c>
      <c r="O890" s="1" t="e">
        <f>INDEX('Child Enrollment'!$E$2:$E$173,MATCH('BIR Data Entry'!B890,'Child Enrollment'!$B$2:$B$173,0))</f>
        <v>#N/A</v>
      </c>
      <c r="P890" s="1" t="e">
        <f>INDEX('Child Enrollment'!$F$2:$F$173,MATCH('BIR Data Entry'!B890,'Child Enrollment'!$B$2:$B$173,0))</f>
        <v>#N/A</v>
      </c>
      <c r="Q890" s="1" t="e">
        <f>INDEX('Child Enrollment'!$G$2:$G$173,MATCH('BIR Data Entry'!B890,'Child Enrollment'!$B$2:$B$173,0))</f>
        <v>#N/A</v>
      </c>
      <c r="R890" s="1" t="e">
        <f>INDEX('Child Enrollment'!$H$2:$H$173,MATCH('BIR Data Entry'!B890,'Child Enrollment'!$B$2:$B$173,0))</f>
        <v>#N/A</v>
      </c>
      <c r="S890" s="343" t="str">
        <f t="shared" si="39"/>
        <v/>
      </c>
      <c r="T890" s="169">
        <f>IF(J890='Do Not Use'!$L$15,1,0)</f>
        <v>0</v>
      </c>
      <c r="U890" s="169">
        <f>IF(K890='Do Not Use'!$M$14,1,0)</f>
        <v>0</v>
      </c>
      <c r="V890" s="169">
        <f t="shared" si="40"/>
        <v>0</v>
      </c>
      <c r="W890" s="169">
        <f>IF(K890='Do Not Use'!$M$10,1,0)</f>
        <v>0</v>
      </c>
      <c r="X890" s="169">
        <f>IF(K890='Do Not Use'!$M$11,1,0)</f>
        <v>0</v>
      </c>
      <c r="Y890" s="169">
        <f t="shared" si="41"/>
        <v>0</v>
      </c>
      <c r="Z890" s="169">
        <f>IF(K890='Do Not Use'!$M$5,1,0)</f>
        <v>0</v>
      </c>
    </row>
    <row r="891" spans="1:26" x14ac:dyDescent="0.25">
      <c r="A891" s="376"/>
      <c r="B891" s="377"/>
      <c r="C891" s="378"/>
      <c r="D891" s="434"/>
      <c r="E891" s="379"/>
      <c r="F891" s="377"/>
      <c r="G891" s="377"/>
      <c r="H891" s="377"/>
      <c r="I891" s="377"/>
      <c r="J891" s="377"/>
      <c r="K891" s="377"/>
      <c r="L891" s="377"/>
      <c r="M891" s="1" t="e">
        <f>INDEX('Child Enrollment'!$C$2:$C$173,MATCH('BIR Data Entry'!B892,'Child Enrollment'!$B$2:$B$173,0))</f>
        <v>#N/A</v>
      </c>
      <c r="N891" s="1" t="e">
        <f>INDEX('Child Enrollment'!$D$2:$D$173,MATCH('BIR Data Entry'!B891,'Child Enrollment'!$B$2:$B$173,0))</f>
        <v>#N/A</v>
      </c>
      <c r="O891" s="1" t="e">
        <f>INDEX('Child Enrollment'!$E$2:$E$173,MATCH('BIR Data Entry'!B891,'Child Enrollment'!$B$2:$B$173,0))</f>
        <v>#N/A</v>
      </c>
      <c r="P891" s="1" t="e">
        <f>INDEX('Child Enrollment'!$F$2:$F$173,MATCH('BIR Data Entry'!B891,'Child Enrollment'!$B$2:$B$173,0))</f>
        <v>#N/A</v>
      </c>
      <c r="Q891" s="1" t="e">
        <f>INDEX('Child Enrollment'!$G$2:$G$173,MATCH('BIR Data Entry'!B891,'Child Enrollment'!$B$2:$B$173,0))</f>
        <v>#N/A</v>
      </c>
      <c r="R891" s="1" t="e">
        <f>INDEX('Child Enrollment'!$H$2:$H$173,MATCH('BIR Data Entry'!B891,'Child Enrollment'!$B$2:$B$173,0))</f>
        <v>#N/A</v>
      </c>
      <c r="S891" s="343" t="str">
        <f t="shared" si="39"/>
        <v/>
      </c>
      <c r="T891" s="169">
        <f>IF(J891='Do Not Use'!$L$15,1,0)</f>
        <v>0</v>
      </c>
      <c r="U891" s="169">
        <f>IF(K891='Do Not Use'!$M$14,1,0)</f>
        <v>0</v>
      </c>
      <c r="V891" s="169">
        <f t="shared" si="40"/>
        <v>0</v>
      </c>
      <c r="W891" s="169">
        <f>IF(K891='Do Not Use'!$M$10,1,0)</f>
        <v>0</v>
      </c>
      <c r="X891" s="169">
        <f>IF(K891='Do Not Use'!$M$11,1,0)</f>
        <v>0</v>
      </c>
      <c r="Y891" s="169">
        <f t="shared" si="41"/>
        <v>0</v>
      </c>
      <c r="Z891" s="169">
        <f>IF(K891='Do Not Use'!$M$5,1,0)</f>
        <v>0</v>
      </c>
    </row>
    <row r="892" spans="1:26" x14ac:dyDescent="0.25">
      <c r="A892" s="376"/>
      <c r="B892" s="377"/>
      <c r="C892" s="378"/>
      <c r="D892" s="434"/>
      <c r="E892" s="379"/>
      <c r="F892" s="377"/>
      <c r="G892" s="377"/>
      <c r="H892" s="377"/>
      <c r="I892" s="377"/>
      <c r="J892" s="377"/>
      <c r="K892" s="377"/>
      <c r="L892" s="377"/>
      <c r="M892" s="1" t="e">
        <f>INDEX('Child Enrollment'!$C$2:$C$173,MATCH('BIR Data Entry'!B893,'Child Enrollment'!$B$2:$B$173,0))</f>
        <v>#N/A</v>
      </c>
      <c r="N892" s="1" t="e">
        <f>INDEX('Child Enrollment'!$D$2:$D$173,MATCH('BIR Data Entry'!B892,'Child Enrollment'!$B$2:$B$173,0))</f>
        <v>#N/A</v>
      </c>
      <c r="O892" s="1" t="e">
        <f>INDEX('Child Enrollment'!$E$2:$E$173,MATCH('BIR Data Entry'!B892,'Child Enrollment'!$B$2:$B$173,0))</f>
        <v>#N/A</v>
      </c>
      <c r="P892" s="1" t="e">
        <f>INDEX('Child Enrollment'!$F$2:$F$173,MATCH('BIR Data Entry'!B892,'Child Enrollment'!$B$2:$B$173,0))</f>
        <v>#N/A</v>
      </c>
      <c r="Q892" s="1" t="e">
        <f>INDEX('Child Enrollment'!$G$2:$G$173,MATCH('BIR Data Entry'!B892,'Child Enrollment'!$B$2:$B$173,0))</f>
        <v>#N/A</v>
      </c>
      <c r="R892" s="1" t="e">
        <f>INDEX('Child Enrollment'!$H$2:$H$173,MATCH('BIR Data Entry'!B892,'Child Enrollment'!$B$2:$B$173,0))</f>
        <v>#N/A</v>
      </c>
      <c r="S892" s="343" t="str">
        <f t="shared" si="39"/>
        <v/>
      </c>
      <c r="T892" s="169">
        <f>IF(J892='Do Not Use'!$L$15,1,0)</f>
        <v>0</v>
      </c>
      <c r="U892" s="169">
        <f>IF(K892='Do Not Use'!$M$14,1,0)</f>
        <v>0</v>
      </c>
      <c r="V892" s="169">
        <f t="shared" si="40"/>
        <v>0</v>
      </c>
      <c r="W892" s="169">
        <f>IF(K892='Do Not Use'!$M$10,1,0)</f>
        <v>0</v>
      </c>
      <c r="X892" s="169">
        <f>IF(K892='Do Not Use'!$M$11,1,0)</f>
        <v>0</v>
      </c>
      <c r="Y892" s="169">
        <f t="shared" si="41"/>
        <v>0</v>
      </c>
      <c r="Z892" s="169">
        <f>IF(K892='Do Not Use'!$M$5,1,0)</f>
        <v>0</v>
      </c>
    </row>
    <row r="893" spans="1:26" x14ac:dyDescent="0.25">
      <c r="A893" s="376"/>
      <c r="B893" s="377"/>
      <c r="C893" s="378"/>
      <c r="D893" s="434"/>
      <c r="E893" s="379"/>
      <c r="F893" s="377"/>
      <c r="G893" s="377"/>
      <c r="H893" s="377"/>
      <c r="I893" s="377"/>
      <c r="J893" s="377"/>
      <c r="K893" s="377"/>
      <c r="L893" s="377"/>
      <c r="M893" s="1" t="e">
        <f>INDEX('Child Enrollment'!$C$2:$C$173,MATCH('BIR Data Entry'!B894,'Child Enrollment'!$B$2:$B$173,0))</f>
        <v>#N/A</v>
      </c>
      <c r="N893" s="1" t="e">
        <f>INDEX('Child Enrollment'!$D$2:$D$173,MATCH('BIR Data Entry'!B893,'Child Enrollment'!$B$2:$B$173,0))</f>
        <v>#N/A</v>
      </c>
      <c r="O893" s="1" t="e">
        <f>INDEX('Child Enrollment'!$E$2:$E$173,MATCH('BIR Data Entry'!B893,'Child Enrollment'!$B$2:$B$173,0))</f>
        <v>#N/A</v>
      </c>
      <c r="P893" s="1" t="e">
        <f>INDEX('Child Enrollment'!$F$2:$F$173,MATCH('BIR Data Entry'!B893,'Child Enrollment'!$B$2:$B$173,0))</f>
        <v>#N/A</v>
      </c>
      <c r="Q893" s="1" t="e">
        <f>INDEX('Child Enrollment'!$G$2:$G$173,MATCH('BIR Data Entry'!B893,'Child Enrollment'!$B$2:$B$173,0))</f>
        <v>#N/A</v>
      </c>
      <c r="R893" s="1" t="e">
        <f>INDEX('Child Enrollment'!$H$2:$H$173,MATCH('BIR Data Entry'!B893,'Child Enrollment'!$B$2:$B$173,0))</f>
        <v>#N/A</v>
      </c>
      <c r="S893" s="343" t="str">
        <f t="shared" si="39"/>
        <v/>
      </c>
      <c r="T893" s="169">
        <f>IF(J893='Do Not Use'!$L$15,1,0)</f>
        <v>0</v>
      </c>
      <c r="U893" s="169">
        <f>IF(K893='Do Not Use'!$M$14,1,0)</f>
        <v>0</v>
      </c>
      <c r="V893" s="169">
        <f t="shared" si="40"/>
        <v>0</v>
      </c>
      <c r="W893" s="169">
        <f>IF(K893='Do Not Use'!$M$10,1,0)</f>
        <v>0</v>
      </c>
      <c r="X893" s="169">
        <f>IF(K893='Do Not Use'!$M$11,1,0)</f>
        <v>0</v>
      </c>
      <c r="Y893" s="169">
        <f t="shared" si="41"/>
        <v>0</v>
      </c>
      <c r="Z893" s="169">
        <f>IF(K893='Do Not Use'!$M$5,1,0)</f>
        <v>0</v>
      </c>
    </row>
    <row r="894" spans="1:26" x14ac:dyDescent="0.25">
      <c r="A894" s="376"/>
      <c r="B894" s="377"/>
      <c r="C894" s="378"/>
      <c r="D894" s="434"/>
      <c r="E894" s="379"/>
      <c r="F894" s="377"/>
      <c r="G894" s="377"/>
      <c r="H894" s="377"/>
      <c r="I894" s="377"/>
      <c r="J894" s="377"/>
      <c r="K894" s="377"/>
      <c r="L894" s="377"/>
      <c r="M894" s="1" t="e">
        <f>INDEX('Child Enrollment'!$C$2:$C$173,MATCH('BIR Data Entry'!B895,'Child Enrollment'!$B$2:$B$173,0))</f>
        <v>#N/A</v>
      </c>
      <c r="N894" s="1" t="e">
        <f>INDEX('Child Enrollment'!$D$2:$D$173,MATCH('BIR Data Entry'!B894,'Child Enrollment'!$B$2:$B$173,0))</f>
        <v>#N/A</v>
      </c>
      <c r="O894" s="1" t="e">
        <f>INDEX('Child Enrollment'!$E$2:$E$173,MATCH('BIR Data Entry'!B894,'Child Enrollment'!$B$2:$B$173,0))</f>
        <v>#N/A</v>
      </c>
      <c r="P894" s="1" t="e">
        <f>INDEX('Child Enrollment'!$F$2:$F$173,MATCH('BIR Data Entry'!B894,'Child Enrollment'!$B$2:$B$173,0))</f>
        <v>#N/A</v>
      </c>
      <c r="Q894" s="1" t="e">
        <f>INDEX('Child Enrollment'!$G$2:$G$173,MATCH('BIR Data Entry'!B894,'Child Enrollment'!$B$2:$B$173,0))</f>
        <v>#N/A</v>
      </c>
      <c r="R894" s="1" t="e">
        <f>INDEX('Child Enrollment'!$H$2:$H$173,MATCH('BIR Data Entry'!B894,'Child Enrollment'!$B$2:$B$173,0))</f>
        <v>#N/A</v>
      </c>
      <c r="S894" s="343" t="str">
        <f t="shared" si="39"/>
        <v/>
      </c>
      <c r="T894" s="169">
        <f>IF(J894='Do Not Use'!$L$15,1,0)</f>
        <v>0</v>
      </c>
      <c r="U894" s="169">
        <f>IF(K894='Do Not Use'!$M$14,1,0)</f>
        <v>0</v>
      </c>
      <c r="V894" s="169">
        <f t="shared" si="40"/>
        <v>0</v>
      </c>
      <c r="W894" s="169">
        <f>IF(K894='Do Not Use'!$M$10,1,0)</f>
        <v>0</v>
      </c>
      <c r="X894" s="169">
        <f>IF(K894='Do Not Use'!$M$11,1,0)</f>
        <v>0</v>
      </c>
      <c r="Y894" s="169">
        <f t="shared" si="41"/>
        <v>0</v>
      </c>
      <c r="Z894" s="169">
        <f>IF(K894='Do Not Use'!$M$5,1,0)</f>
        <v>0</v>
      </c>
    </row>
    <row r="895" spans="1:26" x14ac:dyDescent="0.25">
      <c r="A895" s="376"/>
      <c r="B895" s="377"/>
      <c r="C895" s="378"/>
      <c r="D895" s="434"/>
      <c r="E895" s="379"/>
      <c r="F895" s="377"/>
      <c r="G895" s="377"/>
      <c r="H895" s="377"/>
      <c r="I895" s="377"/>
      <c r="J895" s="377"/>
      <c r="K895" s="377"/>
      <c r="L895" s="377"/>
      <c r="M895" s="1" t="e">
        <f>INDEX('Child Enrollment'!$C$2:$C$173,MATCH('BIR Data Entry'!B896,'Child Enrollment'!$B$2:$B$173,0))</f>
        <v>#N/A</v>
      </c>
      <c r="N895" s="1" t="e">
        <f>INDEX('Child Enrollment'!$D$2:$D$173,MATCH('BIR Data Entry'!B895,'Child Enrollment'!$B$2:$B$173,0))</f>
        <v>#N/A</v>
      </c>
      <c r="O895" s="1" t="e">
        <f>INDEX('Child Enrollment'!$E$2:$E$173,MATCH('BIR Data Entry'!B895,'Child Enrollment'!$B$2:$B$173,0))</f>
        <v>#N/A</v>
      </c>
      <c r="P895" s="1" t="e">
        <f>INDEX('Child Enrollment'!$F$2:$F$173,MATCH('BIR Data Entry'!B895,'Child Enrollment'!$B$2:$B$173,0))</f>
        <v>#N/A</v>
      </c>
      <c r="Q895" s="1" t="e">
        <f>INDEX('Child Enrollment'!$G$2:$G$173,MATCH('BIR Data Entry'!B895,'Child Enrollment'!$B$2:$B$173,0))</f>
        <v>#N/A</v>
      </c>
      <c r="R895" s="1" t="e">
        <f>INDEX('Child Enrollment'!$H$2:$H$173,MATCH('BIR Data Entry'!B895,'Child Enrollment'!$B$2:$B$173,0))</f>
        <v>#N/A</v>
      </c>
      <c r="S895" s="343" t="str">
        <f t="shared" si="39"/>
        <v/>
      </c>
      <c r="T895" s="169">
        <f>IF(J895='Do Not Use'!$L$15,1,0)</f>
        <v>0</v>
      </c>
      <c r="U895" s="169">
        <f>IF(K895='Do Not Use'!$M$14,1,0)</f>
        <v>0</v>
      </c>
      <c r="V895" s="169">
        <f t="shared" si="40"/>
        <v>0</v>
      </c>
      <c r="W895" s="169">
        <f>IF(K895='Do Not Use'!$M$10,1,0)</f>
        <v>0</v>
      </c>
      <c r="X895" s="169">
        <f>IF(K895='Do Not Use'!$M$11,1,0)</f>
        <v>0</v>
      </c>
      <c r="Y895" s="169">
        <f t="shared" si="41"/>
        <v>0</v>
      </c>
      <c r="Z895" s="169">
        <f>IF(K895='Do Not Use'!$M$5,1,0)</f>
        <v>0</v>
      </c>
    </row>
    <row r="896" spans="1:26" x14ac:dyDescent="0.25">
      <c r="A896" s="376"/>
      <c r="B896" s="377"/>
      <c r="C896" s="378"/>
      <c r="D896" s="434"/>
      <c r="E896" s="379"/>
      <c r="F896" s="377"/>
      <c r="G896" s="377"/>
      <c r="H896" s="377"/>
      <c r="I896" s="377"/>
      <c r="J896" s="377"/>
      <c r="K896" s="377"/>
      <c r="L896" s="377"/>
      <c r="M896" s="1" t="e">
        <f>INDEX('Child Enrollment'!$C$2:$C$173,MATCH('BIR Data Entry'!B897,'Child Enrollment'!$B$2:$B$173,0))</f>
        <v>#N/A</v>
      </c>
      <c r="N896" s="1" t="e">
        <f>INDEX('Child Enrollment'!$D$2:$D$173,MATCH('BIR Data Entry'!B896,'Child Enrollment'!$B$2:$B$173,0))</f>
        <v>#N/A</v>
      </c>
      <c r="O896" s="1" t="e">
        <f>INDEX('Child Enrollment'!$E$2:$E$173,MATCH('BIR Data Entry'!B896,'Child Enrollment'!$B$2:$B$173,0))</f>
        <v>#N/A</v>
      </c>
      <c r="P896" s="1" t="e">
        <f>INDEX('Child Enrollment'!$F$2:$F$173,MATCH('BIR Data Entry'!B896,'Child Enrollment'!$B$2:$B$173,0))</f>
        <v>#N/A</v>
      </c>
      <c r="Q896" s="1" t="e">
        <f>INDEX('Child Enrollment'!$G$2:$G$173,MATCH('BIR Data Entry'!B896,'Child Enrollment'!$B$2:$B$173,0))</f>
        <v>#N/A</v>
      </c>
      <c r="R896" s="1" t="e">
        <f>INDEX('Child Enrollment'!$H$2:$H$173,MATCH('BIR Data Entry'!B896,'Child Enrollment'!$B$2:$B$173,0))</f>
        <v>#N/A</v>
      </c>
      <c r="S896" s="343" t="str">
        <f t="shared" si="39"/>
        <v/>
      </c>
      <c r="T896" s="169">
        <f>IF(J896='Do Not Use'!$L$15,1,0)</f>
        <v>0</v>
      </c>
      <c r="U896" s="169">
        <f>IF(K896='Do Not Use'!$M$14,1,0)</f>
        <v>0</v>
      </c>
      <c r="V896" s="169">
        <f t="shared" si="40"/>
        <v>0</v>
      </c>
      <c r="W896" s="169">
        <f>IF(K896='Do Not Use'!$M$10,1,0)</f>
        <v>0</v>
      </c>
      <c r="X896" s="169">
        <f>IF(K896='Do Not Use'!$M$11,1,0)</f>
        <v>0</v>
      </c>
      <c r="Y896" s="169">
        <f t="shared" si="41"/>
        <v>0</v>
      </c>
      <c r="Z896" s="169">
        <f>IF(K896='Do Not Use'!$M$5,1,0)</f>
        <v>0</v>
      </c>
    </row>
    <row r="897" spans="1:26" x14ac:dyDescent="0.25">
      <c r="A897" s="376"/>
      <c r="B897" s="377"/>
      <c r="C897" s="378"/>
      <c r="D897" s="434"/>
      <c r="E897" s="379"/>
      <c r="F897" s="377"/>
      <c r="G897" s="377"/>
      <c r="H897" s="377"/>
      <c r="I897" s="377"/>
      <c r="J897" s="377"/>
      <c r="K897" s="377"/>
      <c r="L897" s="377"/>
      <c r="M897" s="1" t="e">
        <f>INDEX('Child Enrollment'!$C$2:$C$173,MATCH('BIR Data Entry'!B898,'Child Enrollment'!$B$2:$B$173,0))</f>
        <v>#N/A</v>
      </c>
      <c r="N897" s="1" t="e">
        <f>INDEX('Child Enrollment'!$D$2:$D$173,MATCH('BIR Data Entry'!B897,'Child Enrollment'!$B$2:$B$173,0))</f>
        <v>#N/A</v>
      </c>
      <c r="O897" s="1" t="e">
        <f>INDEX('Child Enrollment'!$E$2:$E$173,MATCH('BIR Data Entry'!B897,'Child Enrollment'!$B$2:$B$173,0))</f>
        <v>#N/A</v>
      </c>
      <c r="P897" s="1" t="e">
        <f>INDEX('Child Enrollment'!$F$2:$F$173,MATCH('BIR Data Entry'!B897,'Child Enrollment'!$B$2:$B$173,0))</f>
        <v>#N/A</v>
      </c>
      <c r="Q897" s="1" t="e">
        <f>INDEX('Child Enrollment'!$G$2:$G$173,MATCH('BIR Data Entry'!B897,'Child Enrollment'!$B$2:$B$173,0))</f>
        <v>#N/A</v>
      </c>
      <c r="R897" s="1" t="e">
        <f>INDEX('Child Enrollment'!$H$2:$H$173,MATCH('BIR Data Entry'!B897,'Child Enrollment'!$B$2:$B$173,0))</f>
        <v>#N/A</v>
      </c>
      <c r="S897" s="343" t="str">
        <f t="shared" si="39"/>
        <v/>
      </c>
      <c r="T897" s="169">
        <f>IF(J897='Do Not Use'!$L$15,1,0)</f>
        <v>0</v>
      </c>
      <c r="U897" s="169">
        <f>IF(K897='Do Not Use'!$M$14,1,0)</f>
        <v>0</v>
      </c>
      <c r="V897" s="169">
        <f t="shared" si="40"/>
        <v>0</v>
      </c>
      <c r="W897" s="169">
        <f>IF(K897='Do Not Use'!$M$10,1,0)</f>
        <v>0</v>
      </c>
      <c r="X897" s="169">
        <f>IF(K897='Do Not Use'!$M$11,1,0)</f>
        <v>0</v>
      </c>
      <c r="Y897" s="169">
        <f t="shared" si="41"/>
        <v>0</v>
      </c>
      <c r="Z897" s="169">
        <f>IF(K897='Do Not Use'!$M$5,1,0)</f>
        <v>0</v>
      </c>
    </row>
    <row r="898" spans="1:26" x14ac:dyDescent="0.25">
      <c r="A898" s="376"/>
      <c r="B898" s="377"/>
      <c r="C898" s="378"/>
      <c r="D898" s="434"/>
      <c r="E898" s="379"/>
      <c r="F898" s="377"/>
      <c r="G898" s="377"/>
      <c r="H898" s="377"/>
      <c r="I898" s="377"/>
      <c r="J898" s="377"/>
      <c r="K898" s="377"/>
      <c r="L898" s="377"/>
      <c r="M898" s="1" t="e">
        <f>INDEX('Child Enrollment'!$C$2:$C$173,MATCH('BIR Data Entry'!B899,'Child Enrollment'!$B$2:$B$173,0))</f>
        <v>#N/A</v>
      </c>
      <c r="N898" s="1" t="e">
        <f>INDEX('Child Enrollment'!$D$2:$D$173,MATCH('BIR Data Entry'!B898,'Child Enrollment'!$B$2:$B$173,0))</f>
        <v>#N/A</v>
      </c>
      <c r="O898" s="1" t="e">
        <f>INDEX('Child Enrollment'!$E$2:$E$173,MATCH('BIR Data Entry'!B898,'Child Enrollment'!$B$2:$B$173,0))</f>
        <v>#N/A</v>
      </c>
      <c r="P898" s="1" t="e">
        <f>INDEX('Child Enrollment'!$F$2:$F$173,MATCH('BIR Data Entry'!B898,'Child Enrollment'!$B$2:$B$173,0))</f>
        <v>#N/A</v>
      </c>
      <c r="Q898" s="1" t="e">
        <f>INDEX('Child Enrollment'!$G$2:$G$173,MATCH('BIR Data Entry'!B898,'Child Enrollment'!$B$2:$B$173,0))</f>
        <v>#N/A</v>
      </c>
      <c r="R898" s="1" t="e">
        <f>INDEX('Child Enrollment'!$H$2:$H$173,MATCH('BIR Data Entry'!B898,'Child Enrollment'!$B$2:$B$173,0))</f>
        <v>#N/A</v>
      </c>
      <c r="S898" s="343" t="str">
        <f t="shared" si="39"/>
        <v/>
      </c>
      <c r="T898" s="169">
        <f>IF(J898='Do Not Use'!$L$15,1,0)</f>
        <v>0</v>
      </c>
      <c r="U898" s="169">
        <f>IF(K898='Do Not Use'!$M$14,1,0)</f>
        <v>0</v>
      </c>
      <c r="V898" s="169">
        <f t="shared" si="40"/>
        <v>0</v>
      </c>
      <c r="W898" s="169">
        <f>IF(K898='Do Not Use'!$M$10,1,0)</f>
        <v>0</v>
      </c>
      <c r="X898" s="169">
        <f>IF(K898='Do Not Use'!$M$11,1,0)</f>
        <v>0</v>
      </c>
      <c r="Y898" s="169">
        <f t="shared" si="41"/>
        <v>0</v>
      </c>
      <c r="Z898" s="169">
        <f>IF(K898='Do Not Use'!$M$5,1,0)</f>
        <v>0</v>
      </c>
    </row>
    <row r="899" spans="1:26" x14ac:dyDescent="0.25">
      <c r="A899" s="376"/>
      <c r="B899" s="377"/>
      <c r="C899" s="378"/>
      <c r="D899" s="434"/>
      <c r="E899" s="379"/>
      <c r="F899" s="377"/>
      <c r="G899" s="377"/>
      <c r="H899" s="377"/>
      <c r="I899" s="377"/>
      <c r="J899" s="377"/>
      <c r="K899" s="377"/>
      <c r="L899" s="377"/>
      <c r="M899" s="1" t="e">
        <f>INDEX('Child Enrollment'!$C$2:$C$173,MATCH('BIR Data Entry'!B900,'Child Enrollment'!$B$2:$B$173,0))</f>
        <v>#N/A</v>
      </c>
      <c r="N899" s="1" t="e">
        <f>INDEX('Child Enrollment'!$D$2:$D$173,MATCH('BIR Data Entry'!B899,'Child Enrollment'!$B$2:$B$173,0))</f>
        <v>#N/A</v>
      </c>
      <c r="O899" s="1" t="e">
        <f>INDEX('Child Enrollment'!$E$2:$E$173,MATCH('BIR Data Entry'!B899,'Child Enrollment'!$B$2:$B$173,0))</f>
        <v>#N/A</v>
      </c>
      <c r="P899" s="1" t="e">
        <f>INDEX('Child Enrollment'!$F$2:$F$173,MATCH('BIR Data Entry'!B899,'Child Enrollment'!$B$2:$B$173,0))</f>
        <v>#N/A</v>
      </c>
      <c r="Q899" s="1" t="e">
        <f>INDEX('Child Enrollment'!$G$2:$G$173,MATCH('BIR Data Entry'!B899,'Child Enrollment'!$B$2:$B$173,0))</f>
        <v>#N/A</v>
      </c>
      <c r="R899" s="1" t="e">
        <f>INDEX('Child Enrollment'!$H$2:$H$173,MATCH('BIR Data Entry'!B899,'Child Enrollment'!$B$2:$B$173,0))</f>
        <v>#N/A</v>
      </c>
      <c r="S899" s="343" t="str">
        <f t="shared" ref="S899:S962" si="42">IF(E899&gt;0,MROUND(E899,"0:30"),"")</f>
        <v/>
      </c>
      <c r="T899" s="169">
        <f>IF(J899='Do Not Use'!$L$15,1,0)</f>
        <v>0</v>
      </c>
      <c r="U899" s="169">
        <f>IF(K899='Do Not Use'!$M$14,1,0)</f>
        <v>0</v>
      </c>
      <c r="V899" s="169">
        <f t="shared" ref="V899:V962" si="43">SUM(T899:U899)</f>
        <v>0</v>
      </c>
      <c r="W899" s="169">
        <f>IF(K899='Do Not Use'!$M$10,1,0)</f>
        <v>0</v>
      </c>
      <c r="X899" s="169">
        <f>IF(K899='Do Not Use'!$M$11,1,0)</f>
        <v>0</v>
      </c>
      <c r="Y899" s="169">
        <f t="shared" ref="Y899:Y962" si="44">SUM(W899:X899)</f>
        <v>0</v>
      </c>
      <c r="Z899" s="169">
        <f>IF(K899='Do Not Use'!$M$5,1,0)</f>
        <v>0</v>
      </c>
    </row>
    <row r="900" spans="1:26" x14ac:dyDescent="0.25">
      <c r="A900" s="376"/>
      <c r="B900" s="377"/>
      <c r="C900" s="378"/>
      <c r="D900" s="434"/>
      <c r="E900" s="379"/>
      <c r="F900" s="377"/>
      <c r="G900" s="377"/>
      <c r="H900" s="377"/>
      <c r="I900" s="377"/>
      <c r="J900" s="377"/>
      <c r="K900" s="377"/>
      <c r="L900" s="377"/>
      <c r="M900" s="1" t="e">
        <f>INDEX('Child Enrollment'!$C$2:$C$173,MATCH('BIR Data Entry'!B901,'Child Enrollment'!$B$2:$B$173,0))</f>
        <v>#N/A</v>
      </c>
      <c r="N900" s="1" t="e">
        <f>INDEX('Child Enrollment'!$D$2:$D$173,MATCH('BIR Data Entry'!B900,'Child Enrollment'!$B$2:$B$173,0))</f>
        <v>#N/A</v>
      </c>
      <c r="O900" s="1" t="e">
        <f>INDEX('Child Enrollment'!$E$2:$E$173,MATCH('BIR Data Entry'!B900,'Child Enrollment'!$B$2:$B$173,0))</f>
        <v>#N/A</v>
      </c>
      <c r="P900" s="1" t="e">
        <f>INDEX('Child Enrollment'!$F$2:$F$173,MATCH('BIR Data Entry'!B900,'Child Enrollment'!$B$2:$B$173,0))</f>
        <v>#N/A</v>
      </c>
      <c r="Q900" s="1" t="e">
        <f>INDEX('Child Enrollment'!$G$2:$G$173,MATCH('BIR Data Entry'!B900,'Child Enrollment'!$B$2:$B$173,0))</f>
        <v>#N/A</v>
      </c>
      <c r="R900" s="1" t="e">
        <f>INDEX('Child Enrollment'!$H$2:$H$173,MATCH('BIR Data Entry'!B900,'Child Enrollment'!$B$2:$B$173,0))</f>
        <v>#N/A</v>
      </c>
      <c r="S900" s="343" t="str">
        <f t="shared" si="42"/>
        <v/>
      </c>
      <c r="T900" s="169">
        <f>IF(J900='Do Not Use'!$L$15,1,0)</f>
        <v>0</v>
      </c>
      <c r="U900" s="169">
        <f>IF(K900='Do Not Use'!$M$14,1,0)</f>
        <v>0</v>
      </c>
      <c r="V900" s="169">
        <f t="shared" si="43"/>
        <v>0</v>
      </c>
      <c r="W900" s="169">
        <f>IF(K900='Do Not Use'!$M$10,1,0)</f>
        <v>0</v>
      </c>
      <c r="X900" s="169">
        <f>IF(K900='Do Not Use'!$M$11,1,0)</f>
        <v>0</v>
      </c>
      <c r="Y900" s="169">
        <f t="shared" si="44"/>
        <v>0</v>
      </c>
      <c r="Z900" s="169">
        <f>IF(K900='Do Not Use'!$M$5,1,0)</f>
        <v>0</v>
      </c>
    </row>
    <row r="901" spans="1:26" x14ac:dyDescent="0.25">
      <c r="A901" s="376"/>
      <c r="B901" s="377"/>
      <c r="C901" s="378"/>
      <c r="D901" s="434"/>
      <c r="E901" s="379"/>
      <c r="F901" s="377"/>
      <c r="G901" s="377"/>
      <c r="H901" s="377"/>
      <c r="I901" s="377"/>
      <c r="J901" s="377"/>
      <c r="K901" s="377"/>
      <c r="L901" s="377"/>
      <c r="M901" s="1" t="e">
        <f>INDEX('Child Enrollment'!$C$2:$C$173,MATCH('BIR Data Entry'!B902,'Child Enrollment'!$B$2:$B$173,0))</f>
        <v>#N/A</v>
      </c>
      <c r="N901" s="1" t="e">
        <f>INDEX('Child Enrollment'!$D$2:$D$173,MATCH('BIR Data Entry'!B901,'Child Enrollment'!$B$2:$B$173,0))</f>
        <v>#N/A</v>
      </c>
      <c r="O901" s="1" t="e">
        <f>INDEX('Child Enrollment'!$E$2:$E$173,MATCH('BIR Data Entry'!B901,'Child Enrollment'!$B$2:$B$173,0))</f>
        <v>#N/A</v>
      </c>
      <c r="P901" s="1" t="e">
        <f>INDEX('Child Enrollment'!$F$2:$F$173,MATCH('BIR Data Entry'!B901,'Child Enrollment'!$B$2:$B$173,0))</f>
        <v>#N/A</v>
      </c>
      <c r="Q901" s="1" t="e">
        <f>INDEX('Child Enrollment'!$G$2:$G$173,MATCH('BIR Data Entry'!B901,'Child Enrollment'!$B$2:$B$173,0))</f>
        <v>#N/A</v>
      </c>
      <c r="R901" s="1" t="e">
        <f>INDEX('Child Enrollment'!$H$2:$H$173,MATCH('BIR Data Entry'!B901,'Child Enrollment'!$B$2:$B$173,0))</f>
        <v>#N/A</v>
      </c>
      <c r="S901" s="343" t="str">
        <f t="shared" si="42"/>
        <v/>
      </c>
      <c r="T901" s="169">
        <f>IF(J901='Do Not Use'!$L$15,1,0)</f>
        <v>0</v>
      </c>
      <c r="U901" s="169">
        <f>IF(K901='Do Not Use'!$M$14,1,0)</f>
        <v>0</v>
      </c>
      <c r="V901" s="169">
        <f t="shared" si="43"/>
        <v>0</v>
      </c>
      <c r="W901" s="169">
        <f>IF(K901='Do Not Use'!$M$10,1,0)</f>
        <v>0</v>
      </c>
      <c r="X901" s="169">
        <f>IF(K901='Do Not Use'!$M$11,1,0)</f>
        <v>0</v>
      </c>
      <c r="Y901" s="169">
        <f t="shared" si="44"/>
        <v>0</v>
      </c>
      <c r="Z901" s="169">
        <f>IF(K901='Do Not Use'!$M$5,1,0)</f>
        <v>0</v>
      </c>
    </row>
    <row r="902" spans="1:26" x14ac:dyDescent="0.25">
      <c r="A902" s="376"/>
      <c r="B902" s="377"/>
      <c r="C902" s="378"/>
      <c r="D902" s="434"/>
      <c r="E902" s="379"/>
      <c r="F902" s="377"/>
      <c r="G902" s="377"/>
      <c r="H902" s="377"/>
      <c r="I902" s="377"/>
      <c r="J902" s="377"/>
      <c r="K902" s="377"/>
      <c r="L902" s="377"/>
      <c r="M902" s="1" t="e">
        <f>INDEX('Child Enrollment'!$C$2:$C$173,MATCH('BIR Data Entry'!B903,'Child Enrollment'!$B$2:$B$173,0))</f>
        <v>#N/A</v>
      </c>
      <c r="N902" s="1" t="e">
        <f>INDEX('Child Enrollment'!$D$2:$D$173,MATCH('BIR Data Entry'!B902,'Child Enrollment'!$B$2:$B$173,0))</f>
        <v>#N/A</v>
      </c>
      <c r="O902" s="1" t="e">
        <f>INDEX('Child Enrollment'!$E$2:$E$173,MATCH('BIR Data Entry'!B902,'Child Enrollment'!$B$2:$B$173,0))</f>
        <v>#N/A</v>
      </c>
      <c r="P902" s="1" t="e">
        <f>INDEX('Child Enrollment'!$F$2:$F$173,MATCH('BIR Data Entry'!B902,'Child Enrollment'!$B$2:$B$173,0))</f>
        <v>#N/A</v>
      </c>
      <c r="Q902" s="1" t="e">
        <f>INDEX('Child Enrollment'!$G$2:$G$173,MATCH('BIR Data Entry'!B902,'Child Enrollment'!$B$2:$B$173,0))</f>
        <v>#N/A</v>
      </c>
      <c r="R902" s="1" t="e">
        <f>INDEX('Child Enrollment'!$H$2:$H$173,MATCH('BIR Data Entry'!B902,'Child Enrollment'!$B$2:$B$173,0))</f>
        <v>#N/A</v>
      </c>
      <c r="S902" s="343" t="str">
        <f t="shared" si="42"/>
        <v/>
      </c>
      <c r="T902" s="169">
        <f>IF(J902='Do Not Use'!$L$15,1,0)</f>
        <v>0</v>
      </c>
      <c r="U902" s="169">
        <f>IF(K902='Do Not Use'!$M$14,1,0)</f>
        <v>0</v>
      </c>
      <c r="V902" s="169">
        <f t="shared" si="43"/>
        <v>0</v>
      </c>
      <c r="W902" s="169">
        <f>IF(K902='Do Not Use'!$M$10,1,0)</f>
        <v>0</v>
      </c>
      <c r="X902" s="169">
        <f>IF(K902='Do Not Use'!$M$11,1,0)</f>
        <v>0</v>
      </c>
      <c r="Y902" s="169">
        <f t="shared" si="44"/>
        <v>0</v>
      </c>
      <c r="Z902" s="169">
        <f>IF(K902='Do Not Use'!$M$5,1,0)</f>
        <v>0</v>
      </c>
    </row>
    <row r="903" spans="1:26" x14ac:dyDescent="0.25">
      <c r="A903" s="376"/>
      <c r="B903" s="377"/>
      <c r="C903" s="378"/>
      <c r="D903" s="434"/>
      <c r="E903" s="379"/>
      <c r="F903" s="377"/>
      <c r="G903" s="377"/>
      <c r="H903" s="377"/>
      <c r="I903" s="377"/>
      <c r="J903" s="377"/>
      <c r="K903" s="377"/>
      <c r="L903" s="377"/>
      <c r="M903" s="1" t="e">
        <f>INDEX('Child Enrollment'!$C$2:$C$173,MATCH('BIR Data Entry'!B904,'Child Enrollment'!$B$2:$B$173,0))</f>
        <v>#N/A</v>
      </c>
      <c r="N903" s="1" t="e">
        <f>INDEX('Child Enrollment'!$D$2:$D$173,MATCH('BIR Data Entry'!B903,'Child Enrollment'!$B$2:$B$173,0))</f>
        <v>#N/A</v>
      </c>
      <c r="O903" s="1" t="e">
        <f>INDEX('Child Enrollment'!$E$2:$E$173,MATCH('BIR Data Entry'!B903,'Child Enrollment'!$B$2:$B$173,0))</f>
        <v>#N/A</v>
      </c>
      <c r="P903" s="1" t="e">
        <f>INDEX('Child Enrollment'!$F$2:$F$173,MATCH('BIR Data Entry'!B903,'Child Enrollment'!$B$2:$B$173,0))</f>
        <v>#N/A</v>
      </c>
      <c r="Q903" s="1" t="e">
        <f>INDEX('Child Enrollment'!$G$2:$G$173,MATCH('BIR Data Entry'!B903,'Child Enrollment'!$B$2:$B$173,0))</f>
        <v>#N/A</v>
      </c>
      <c r="R903" s="1" t="e">
        <f>INDEX('Child Enrollment'!$H$2:$H$173,MATCH('BIR Data Entry'!B903,'Child Enrollment'!$B$2:$B$173,0))</f>
        <v>#N/A</v>
      </c>
      <c r="S903" s="343" t="str">
        <f t="shared" si="42"/>
        <v/>
      </c>
      <c r="T903" s="169">
        <f>IF(J903='Do Not Use'!$L$15,1,0)</f>
        <v>0</v>
      </c>
      <c r="U903" s="169">
        <f>IF(K903='Do Not Use'!$M$14,1,0)</f>
        <v>0</v>
      </c>
      <c r="V903" s="169">
        <f t="shared" si="43"/>
        <v>0</v>
      </c>
      <c r="W903" s="169">
        <f>IF(K903='Do Not Use'!$M$10,1,0)</f>
        <v>0</v>
      </c>
      <c r="X903" s="169">
        <f>IF(K903='Do Not Use'!$M$11,1,0)</f>
        <v>0</v>
      </c>
      <c r="Y903" s="169">
        <f t="shared" si="44"/>
        <v>0</v>
      </c>
      <c r="Z903" s="169">
        <f>IF(K903='Do Not Use'!$M$5,1,0)</f>
        <v>0</v>
      </c>
    </row>
    <row r="904" spans="1:26" x14ac:dyDescent="0.25">
      <c r="A904" s="376"/>
      <c r="B904" s="377"/>
      <c r="C904" s="378"/>
      <c r="D904" s="434"/>
      <c r="E904" s="379"/>
      <c r="F904" s="377"/>
      <c r="G904" s="377"/>
      <c r="H904" s="377"/>
      <c r="I904" s="377"/>
      <c r="J904" s="377"/>
      <c r="K904" s="377"/>
      <c r="L904" s="377"/>
      <c r="M904" s="1" t="e">
        <f>INDEX('Child Enrollment'!$C$2:$C$173,MATCH('BIR Data Entry'!B905,'Child Enrollment'!$B$2:$B$173,0))</f>
        <v>#N/A</v>
      </c>
      <c r="N904" s="1" t="e">
        <f>INDEX('Child Enrollment'!$D$2:$D$173,MATCH('BIR Data Entry'!B904,'Child Enrollment'!$B$2:$B$173,0))</f>
        <v>#N/A</v>
      </c>
      <c r="O904" s="1" t="e">
        <f>INDEX('Child Enrollment'!$E$2:$E$173,MATCH('BIR Data Entry'!B904,'Child Enrollment'!$B$2:$B$173,0))</f>
        <v>#N/A</v>
      </c>
      <c r="P904" s="1" t="e">
        <f>INDEX('Child Enrollment'!$F$2:$F$173,MATCH('BIR Data Entry'!B904,'Child Enrollment'!$B$2:$B$173,0))</f>
        <v>#N/A</v>
      </c>
      <c r="Q904" s="1" t="e">
        <f>INDEX('Child Enrollment'!$G$2:$G$173,MATCH('BIR Data Entry'!B904,'Child Enrollment'!$B$2:$B$173,0))</f>
        <v>#N/A</v>
      </c>
      <c r="R904" s="1" t="e">
        <f>INDEX('Child Enrollment'!$H$2:$H$173,MATCH('BIR Data Entry'!B904,'Child Enrollment'!$B$2:$B$173,0))</f>
        <v>#N/A</v>
      </c>
      <c r="S904" s="343" t="str">
        <f t="shared" si="42"/>
        <v/>
      </c>
      <c r="T904" s="169">
        <f>IF(J904='Do Not Use'!$L$15,1,0)</f>
        <v>0</v>
      </c>
      <c r="U904" s="169">
        <f>IF(K904='Do Not Use'!$M$14,1,0)</f>
        <v>0</v>
      </c>
      <c r="V904" s="169">
        <f t="shared" si="43"/>
        <v>0</v>
      </c>
      <c r="W904" s="169">
        <f>IF(K904='Do Not Use'!$M$10,1,0)</f>
        <v>0</v>
      </c>
      <c r="X904" s="169">
        <f>IF(K904='Do Not Use'!$M$11,1,0)</f>
        <v>0</v>
      </c>
      <c r="Y904" s="169">
        <f t="shared" si="44"/>
        <v>0</v>
      </c>
      <c r="Z904" s="169">
        <f>IF(K904='Do Not Use'!$M$5,1,0)</f>
        <v>0</v>
      </c>
    </row>
    <row r="905" spans="1:26" x14ac:dyDescent="0.25">
      <c r="A905" s="376"/>
      <c r="B905" s="377"/>
      <c r="C905" s="378"/>
      <c r="D905" s="434"/>
      <c r="E905" s="379"/>
      <c r="F905" s="377"/>
      <c r="G905" s="377"/>
      <c r="H905" s="377"/>
      <c r="I905" s="377"/>
      <c r="J905" s="377"/>
      <c r="K905" s="377"/>
      <c r="L905" s="377"/>
      <c r="M905" s="1" t="e">
        <f>INDEX('Child Enrollment'!$C$2:$C$173,MATCH('BIR Data Entry'!B906,'Child Enrollment'!$B$2:$B$173,0))</f>
        <v>#N/A</v>
      </c>
      <c r="N905" s="1" t="e">
        <f>INDEX('Child Enrollment'!$D$2:$D$173,MATCH('BIR Data Entry'!B905,'Child Enrollment'!$B$2:$B$173,0))</f>
        <v>#N/A</v>
      </c>
      <c r="O905" s="1" t="e">
        <f>INDEX('Child Enrollment'!$E$2:$E$173,MATCH('BIR Data Entry'!B905,'Child Enrollment'!$B$2:$B$173,0))</f>
        <v>#N/A</v>
      </c>
      <c r="P905" s="1" t="e">
        <f>INDEX('Child Enrollment'!$F$2:$F$173,MATCH('BIR Data Entry'!B905,'Child Enrollment'!$B$2:$B$173,0))</f>
        <v>#N/A</v>
      </c>
      <c r="Q905" s="1" t="e">
        <f>INDEX('Child Enrollment'!$G$2:$G$173,MATCH('BIR Data Entry'!B905,'Child Enrollment'!$B$2:$B$173,0))</f>
        <v>#N/A</v>
      </c>
      <c r="R905" s="1" t="e">
        <f>INDEX('Child Enrollment'!$H$2:$H$173,MATCH('BIR Data Entry'!B905,'Child Enrollment'!$B$2:$B$173,0))</f>
        <v>#N/A</v>
      </c>
      <c r="S905" s="343" t="str">
        <f t="shared" si="42"/>
        <v/>
      </c>
      <c r="T905" s="169">
        <f>IF(J905='Do Not Use'!$L$15,1,0)</f>
        <v>0</v>
      </c>
      <c r="U905" s="169">
        <f>IF(K905='Do Not Use'!$M$14,1,0)</f>
        <v>0</v>
      </c>
      <c r="V905" s="169">
        <f t="shared" si="43"/>
        <v>0</v>
      </c>
      <c r="W905" s="169">
        <f>IF(K905='Do Not Use'!$M$10,1,0)</f>
        <v>0</v>
      </c>
      <c r="X905" s="169">
        <f>IF(K905='Do Not Use'!$M$11,1,0)</f>
        <v>0</v>
      </c>
      <c r="Y905" s="169">
        <f t="shared" si="44"/>
        <v>0</v>
      </c>
      <c r="Z905" s="169">
        <f>IF(K905='Do Not Use'!$M$5,1,0)</f>
        <v>0</v>
      </c>
    </row>
    <row r="906" spans="1:26" x14ac:dyDescent="0.25">
      <c r="A906" s="376"/>
      <c r="B906" s="377"/>
      <c r="C906" s="378"/>
      <c r="D906" s="434"/>
      <c r="E906" s="379"/>
      <c r="F906" s="377"/>
      <c r="G906" s="377"/>
      <c r="H906" s="377"/>
      <c r="I906" s="377"/>
      <c r="J906" s="377"/>
      <c r="K906" s="377"/>
      <c r="L906" s="377"/>
      <c r="M906" s="1" t="e">
        <f>INDEX('Child Enrollment'!$C$2:$C$173,MATCH('BIR Data Entry'!B907,'Child Enrollment'!$B$2:$B$173,0))</f>
        <v>#N/A</v>
      </c>
      <c r="N906" s="1" t="e">
        <f>INDEX('Child Enrollment'!$D$2:$D$173,MATCH('BIR Data Entry'!B906,'Child Enrollment'!$B$2:$B$173,0))</f>
        <v>#N/A</v>
      </c>
      <c r="O906" s="1" t="e">
        <f>INDEX('Child Enrollment'!$E$2:$E$173,MATCH('BIR Data Entry'!B906,'Child Enrollment'!$B$2:$B$173,0))</f>
        <v>#N/A</v>
      </c>
      <c r="P906" s="1" t="e">
        <f>INDEX('Child Enrollment'!$F$2:$F$173,MATCH('BIR Data Entry'!B906,'Child Enrollment'!$B$2:$B$173,0))</f>
        <v>#N/A</v>
      </c>
      <c r="Q906" s="1" t="e">
        <f>INDEX('Child Enrollment'!$G$2:$G$173,MATCH('BIR Data Entry'!B906,'Child Enrollment'!$B$2:$B$173,0))</f>
        <v>#N/A</v>
      </c>
      <c r="R906" s="1" t="e">
        <f>INDEX('Child Enrollment'!$H$2:$H$173,MATCH('BIR Data Entry'!B906,'Child Enrollment'!$B$2:$B$173,0))</f>
        <v>#N/A</v>
      </c>
      <c r="S906" s="343" t="str">
        <f t="shared" si="42"/>
        <v/>
      </c>
      <c r="T906" s="169">
        <f>IF(J906='Do Not Use'!$L$15,1,0)</f>
        <v>0</v>
      </c>
      <c r="U906" s="169">
        <f>IF(K906='Do Not Use'!$M$14,1,0)</f>
        <v>0</v>
      </c>
      <c r="V906" s="169">
        <f t="shared" si="43"/>
        <v>0</v>
      </c>
      <c r="W906" s="169">
        <f>IF(K906='Do Not Use'!$M$10,1,0)</f>
        <v>0</v>
      </c>
      <c r="X906" s="169">
        <f>IF(K906='Do Not Use'!$M$11,1,0)</f>
        <v>0</v>
      </c>
      <c r="Y906" s="169">
        <f t="shared" si="44"/>
        <v>0</v>
      </c>
      <c r="Z906" s="169">
        <f>IF(K906='Do Not Use'!$M$5,1,0)</f>
        <v>0</v>
      </c>
    </row>
    <row r="907" spans="1:26" x14ac:dyDescent="0.25">
      <c r="A907" s="376"/>
      <c r="B907" s="377"/>
      <c r="C907" s="378"/>
      <c r="D907" s="434"/>
      <c r="E907" s="379"/>
      <c r="F907" s="377"/>
      <c r="G907" s="377"/>
      <c r="H907" s="377"/>
      <c r="I907" s="377"/>
      <c r="J907" s="377"/>
      <c r="K907" s="377"/>
      <c r="L907" s="377"/>
      <c r="M907" s="1" t="e">
        <f>INDEX('Child Enrollment'!$C$2:$C$173,MATCH('BIR Data Entry'!B908,'Child Enrollment'!$B$2:$B$173,0))</f>
        <v>#N/A</v>
      </c>
      <c r="N907" s="1" t="e">
        <f>INDEX('Child Enrollment'!$D$2:$D$173,MATCH('BIR Data Entry'!B907,'Child Enrollment'!$B$2:$B$173,0))</f>
        <v>#N/A</v>
      </c>
      <c r="O907" s="1" t="e">
        <f>INDEX('Child Enrollment'!$E$2:$E$173,MATCH('BIR Data Entry'!B907,'Child Enrollment'!$B$2:$B$173,0))</f>
        <v>#N/A</v>
      </c>
      <c r="P907" s="1" t="e">
        <f>INDEX('Child Enrollment'!$F$2:$F$173,MATCH('BIR Data Entry'!B907,'Child Enrollment'!$B$2:$B$173,0))</f>
        <v>#N/A</v>
      </c>
      <c r="Q907" s="1" t="e">
        <f>INDEX('Child Enrollment'!$G$2:$G$173,MATCH('BIR Data Entry'!B907,'Child Enrollment'!$B$2:$B$173,0))</f>
        <v>#N/A</v>
      </c>
      <c r="R907" s="1" t="e">
        <f>INDEX('Child Enrollment'!$H$2:$H$173,MATCH('BIR Data Entry'!B907,'Child Enrollment'!$B$2:$B$173,0))</f>
        <v>#N/A</v>
      </c>
      <c r="S907" s="343" t="str">
        <f t="shared" si="42"/>
        <v/>
      </c>
      <c r="T907" s="169">
        <f>IF(J907='Do Not Use'!$L$15,1,0)</f>
        <v>0</v>
      </c>
      <c r="U907" s="169">
        <f>IF(K907='Do Not Use'!$M$14,1,0)</f>
        <v>0</v>
      </c>
      <c r="V907" s="169">
        <f t="shared" si="43"/>
        <v>0</v>
      </c>
      <c r="W907" s="169">
        <f>IF(K907='Do Not Use'!$M$10,1,0)</f>
        <v>0</v>
      </c>
      <c r="X907" s="169">
        <f>IF(K907='Do Not Use'!$M$11,1,0)</f>
        <v>0</v>
      </c>
      <c r="Y907" s="169">
        <f t="shared" si="44"/>
        <v>0</v>
      </c>
      <c r="Z907" s="169">
        <f>IF(K907='Do Not Use'!$M$5,1,0)</f>
        <v>0</v>
      </c>
    </row>
    <row r="908" spans="1:26" x14ac:dyDescent="0.25">
      <c r="A908" s="376"/>
      <c r="B908" s="377"/>
      <c r="C908" s="378"/>
      <c r="D908" s="434"/>
      <c r="E908" s="379"/>
      <c r="F908" s="377"/>
      <c r="G908" s="377"/>
      <c r="H908" s="377"/>
      <c r="I908" s="377"/>
      <c r="J908" s="377"/>
      <c r="K908" s="377"/>
      <c r="L908" s="377"/>
      <c r="M908" s="1" t="e">
        <f>INDEX('Child Enrollment'!$C$2:$C$173,MATCH('BIR Data Entry'!B909,'Child Enrollment'!$B$2:$B$173,0))</f>
        <v>#N/A</v>
      </c>
      <c r="N908" s="1" t="e">
        <f>INDEX('Child Enrollment'!$D$2:$D$173,MATCH('BIR Data Entry'!B908,'Child Enrollment'!$B$2:$B$173,0))</f>
        <v>#N/A</v>
      </c>
      <c r="O908" s="1" t="e">
        <f>INDEX('Child Enrollment'!$E$2:$E$173,MATCH('BIR Data Entry'!B908,'Child Enrollment'!$B$2:$B$173,0))</f>
        <v>#N/A</v>
      </c>
      <c r="P908" s="1" t="e">
        <f>INDEX('Child Enrollment'!$F$2:$F$173,MATCH('BIR Data Entry'!B908,'Child Enrollment'!$B$2:$B$173,0))</f>
        <v>#N/A</v>
      </c>
      <c r="Q908" s="1" t="e">
        <f>INDEX('Child Enrollment'!$G$2:$G$173,MATCH('BIR Data Entry'!B908,'Child Enrollment'!$B$2:$B$173,0))</f>
        <v>#N/A</v>
      </c>
      <c r="R908" s="1" t="e">
        <f>INDEX('Child Enrollment'!$H$2:$H$173,MATCH('BIR Data Entry'!B908,'Child Enrollment'!$B$2:$B$173,0))</f>
        <v>#N/A</v>
      </c>
      <c r="S908" s="343" t="str">
        <f t="shared" si="42"/>
        <v/>
      </c>
      <c r="T908" s="169">
        <f>IF(J908='Do Not Use'!$L$15,1,0)</f>
        <v>0</v>
      </c>
      <c r="U908" s="169">
        <f>IF(K908='Do Not Use'!$M$14,1,0)</f>
        <v>0</v>
      </c>
      <c r="V908" s="169">
        <f t="shared" si="43"/>
        <v>0</v>
      </c>
      <c r="W908" s="169">
        <f>IF(K908='Do Not Use'!$M$10,1,0)</f>
        <v>0</v>
      </c>
      <c r="X908" s="169">
        <f>IF(K908='Do Not Use'!$M$11,1,0)</f>
        <v>0</v>
      </c>
      <c r="Y908" s="169">
        <f t="shared" si="44"/>
        <v>0</v>
      </c>
      <c r="Z908" s="169">
        <f>IF(K908='Do Not Use'!$M$5,1,0)</f>
        <v>0</v>
      </c>
    </row>
    <row r="909" spans="1:26" x14ac:dyDescent="0.25">
      <c r="A909" s="376"/>
      <c r="B909" s="377"/>
      <c r="C909" s="378"/>
      <c r="D909" s="434"/>
      <c r="E909" s="379"/>
      <c r="F909" s="377"/>
      <c r="G909" s="377"/>
      <c r="H909" s="377"/>
      <c r="I909" s="377"/>
      <c r="J909" s="377"/>
      <c r="K909" s="377"/>
      <c r="L909" s="377"/>
      <c r="M909" s="1" t="e">
        <f>INDEX('Child Enrollment'!$C$2:$C$173,MATCH('BIR Data Entry'!B910,'Child Enrollment'!$B$2:$B$173,0))</f>
        <v>#N/A</v>
      </c>
      <c r="N909" s="1" t="e">
        <f>INDEX('Child Enrollment'!$D$2:$D$173,MATCH('BIR Data Entry'!B909,'Child Enrollment'!$B$2:$B$173,0))</f>
        <v>#N/A</v>
      </c>
      <c r="O909" s="1" t="e">
        <f>INDEX('Child Enrollment'!$E$2:$E$173,MATCH('BIR Data Entry'!B909,'Child Enrollment'!$B$2:$B$173,0))</f>
        <v>#N/A</v>
      </c>
      <c r="P909" s="1" t="e">
        <f>INDEX('Child Enrollment'!$F$2:$F$173,MATCH('BIR Data Entry'!B909,'Child Enrollment'!$B$2:$B$173,0))</f>
        <v>#N/A</v>
      </c>
      <c r="Q909" s="1" t="e">
        <f>INDEX('Child Enrollment'!$G$2:$G$173,MATCH('BIR Data Entry'!B909,'Child Enrollment'!$B$2:$B$173,0))</f>
        <v>#N/A</v>
      </c>
      <c r="R909" s="1" t="e">
        <f>INDEX('Child Enrollment'!$H$2:$H$173,MATCH('BIR Data Entry'!B909,'Child Enrollment'!$B$2:$B$173,0))</f>
        <v>#N/A</v>
      </c>
      <c r="S909" s="343" t="str">
        <f t="shared" si="42"/>
        <v/>
      </c>
      <c r="T909" s="169">
        <f>IF(J909='Do Not Use'!$L$15,1,0)</f>
        <v>0</v>
      </c>
      <c r="U909" s="169">
        <f>IF(K909='Do Not Use'!$M$14,1,0)</f>
        <v>0</v>
      </c>
      <c r="V909" s="169">
        <f t="shared" si="43"/>
        <v>0</v>
      </c>
      <c r="W909" s="169">
        <f>IF(K909='Do Not Use'!$M$10,1,0)</f>
        <v>0</v>
      </c>
      <c r="X909" s="169">
        <f>IF(K909='Do Not Use'!$M$11,1,0)</f>
        <v>0</v>
      </c>
      <c r="Y909" s="169">
        <f t="shared" si="44"/>
        <v>0</v>
      </c>
      <c r="Z909" s="169">
        <f>IF(K909='Do Not Use'!$M$5,1,0)</f>
        <v>0</v>
      </c>
    </row>
    <row r="910" spans="1:26" x14ac:dyDescent="0.25">
      <c r="A910" s="376"/>
      <c r="B910" s="377"/>
      <c r="C910" s="378"/>
      <c r="D910" s="434"/>
      <c r="E910" s="379"/>
      <c r="F910" s="377"/>
      <c r="G910" s="377"/>
      <c r="H910" s="377"/>
      <c r="I910" s="377"/>
      <c r="J910" s="377"/>
      <c r="K910" s="377"/>
      <c r="L910" s="377"/>
      <c r="M910" s="1" t="e">
        <f>INDEX('Child Enrollment'!$C$2:$C$173,MATCH('BIR Data Entry'!B911,'Child Enrollment'!$B$2:$B$173,0))</f>
        <v>#N/A</v>
      </c>
      <c r="N910" s="1" t="e">
        <f>INDEX('Child Enrollment'!$D$2:$D$173,MATCH('BIR Data Entry'!B910,'Child Enrollment'!$B$2:$B$173,0))</f>
        <v>#N/A</v>
      </c>
      <c r="O910" s="1" t="e">
        <f>INDEX('Child Enrollment'!$E$2:$E$173,MATCH('BIR Data Entry'!B910,'Child Enrollment'!$B$2:$B$173,0))</f>
        <v>#N/A</v>
      </c>
      <c r="P910" s="1" t="e">
        <f>INDEX('Child Enrollment'!$F$2:$F$173,MATCH('BIR Data Entry'!B910,'Child Enrollment'!$B$2:$B$173,0))</f>
        <v>#N/A</v>
      </c>
      <c r="Q910" s="1" t="e">
        <f>INDEX('Child Enrollment'!$G$2:$G$173,MATCH('BIR Data Entry'!B910,'Child Enrollment'!$B$2:$B$173,0))</f>
        <v>#N/A</v>
      </c>
      <c r="R910" s="1" t="e">
        <f>INDEX('Child Enrollment'!$H$2:$H$173,MATCH('BIR Data Entry'!B910,'Child Enrollment'!$B$2:$B$173,0))</f>
        <v>#N/A</v>
      </c>
      <c r="S910" s="343" t="str">
        <f t="shared" si="42"/>
        <v/>
      </c>
      <c r="T910" s="169">
        <f>IF(J910='Do Not Use'!$L$15,1,0)</f>
        <v>0</v>
      </c>
      <c r="U910" s="169">
        <f>IF(K910='Do Not Use'!$M$14,1,0)</f>
        <v>0</v>
      </c>
      <c r="V910" s="169">
        <f t="shared" si="43"/>
        <v>0</v>
      </c>
      <c r="W910" s="169">
        <f>IF(K910='Do Not Use'!$M$10,1,0)</f>
        <v>0</v>
      </c>
      <c r="X910" s="169">
        <f>IF(K910='Do Not Use'!$M$11,1,0)</f>
        <v>0</v>
      </c>
      <c r="Y910" s="169">
        <f t="shared" si="44"/>
        <v>0</v>
      </c>
      <c r="Z910" s="169">
        <f>IF(K910='Do Not Use'!$M$5,1,0)</f>
        <v>0</v>
      </c>
    </row>
    <row r="911" spans="1:26" x14ac:dyDescent="0.25">
      <c r="A911" s="376"/>
      <c r="B911" s="377"/>
      <c r="C911" s="378"/>
      <c r="D911" s="434"/>
      <c r="E911" s="379"/>
      <c r="F911" s="377"/>
      <c r="G911" s="377"/>
      <c r="H911" s="377"/>
      <c r="I911" s="377"/>
      <c r="J911" s="377"/>
      <c r="K911" s="377"/>
      <c r="L911" s="377"/>
      <c r="M911" s="1" t="e">
        <f>INDEX('Child Enrollment'!$C$2:$C$173,MATCH('BIR Data Entry'!B912,'Child Enrollment'!$B$2:$B$173,0))</f>
        <v>#N/A</v>
      </c>
      <c r="N911" s="1" t="e">
        <f>INDEX('Child Enrollment'!$D$2:$D$173,MATCH('BIR Data Entry'!B911,'Child Enrollment'!$B$2:$B$173,0))</f>
        <v>#N/A</v>
      </c>
      <c r="O911" s="1" t="e">
        <f>INDEX('Child Enrollment'!$E$2:$E$173,MATCH('BIR Data Entry'!B911,'Child Enrollment'!$B$2:$B$173,0))</f>
        <v>#N/A</v>
      </c>
      <c r="P911" s="1" t="e">
        <f>INDEX('Child Enrollment'!$F$2:$F$173,MATCH('BIR Data Entry'!B911,'Child Enrollment'!$B$2:$B$173,0))</f>
        <v>#N/A</v>
      </c>
      <c r="Q911" s="1" t="e">
        <f>INDEX('Child Enrollment'!$G$2:$G$173,MATCH('BIR Data Entry'!B911,'Child Enrollment'!$B$2:$B$173,0))</f>
        <v>#N/A</v>
      </c>
      <c r="R911" s="1" t="e">
        <f>INDEX('Child Enrollment'!$H$2:$H$173,MATCH('BIR Data Entry'!B911,'Child Enrollment'!$B$2:$B$173,0))</f>
        <v>#N/A</v>
      </c>
      <c r="S911" s="343" t="str">
        <f t="shared" si="42"/>
        <v/>
      </c>
      <c r="T911" s="169">
        <f>IF(J911='Do Not Use'!$L$15,1,0)</f>
        <v>0</v>
      </c>
      <c r="U911" s="169">
        <f>IF(K911='Do Not Use'!$M$14,1,0)</f>
        <v>0</v>
      </c>
      <c r="V911" s="169">
        <f t="shared" si="43"/>
        <v>0</v>
      </c>
      <c r="W911" s="169">
        <f>IF(K911='Do Not Use'!$M$10,1,0)</f>
        <v>0</v>
      </c>
      <c r="X911" s="169">
        <f>IF(K911='Do Not Use'!$M$11,1,0)</f>
        <v>0</v>
      </c>
      <c r="Y911" s="169">
        <f t="shared" si="44"/>
        <v>0</v>
      </c>
      <c r="Z911" s="169">
        <f>IF(K911='Do Not Use'!$M$5,1,0)</f>
        <v>0</v>
      </c>
    </row>
    <row r="912" spans="1:26" x14ac:dyDescent="0.25">
      <c r="A912" s="376"/>
      <c r="B912" s="377"/>
      <c r="C912" s="378"/>
      <c r="D912" s="434"/>
      <c r="E912" s="379"/>
      <c r="F912" s="377"/>
      <c r="G912" s="377"/>
      <c r="H912" s="377"/>
      <c r="I912" s="377"/>
      <c r="J912" s="377"/>
      <c r="K912" s="377"/>
      <c r="L912" s="377"/>
      <c r="M912" s="1" t="e">
        <f>INDEX('Child Enrollment'!$C$2:$C$173,MATCH('BIR Data Entry'!B913,'Child Enrollment'!$B$2:$B$173,0))</f>
        <v>#N/A</v>
      </c>
      <c r="N912" s="1" t="e">
        <f>INDEX('Child Enrollment'!$D$2:$D$173,MATCH('BIR Data Entry'!B912,'Child Enrollment'!$B$2:$B$173,0))</f>
        <v>#N/A</v>
      </c>
      <c r="O912" s="1" t="e">
        <f>INDEX('Child Enrollment'!$E$2:$E$173,MATCH('BIR Data Entry'!B912,'Child Enrollment'!$B$2:$B$173,0))</f>
        <v>#N/A</v>
      </c>
      <c r="P912" s="1" t="e">
        <f>INDEX('Child Enrollment'!$F$2:$F$173,MATCH('BIR Data Entry'!B912,'Child Enrollment'!$B$2:$B$173,0))</f>
        <v>#N/A</v>
      </c>
      <c r="Q912" s="1" t="e">
        <f>INDEX('Child Enrollment'!$G$2:$G$173,MATCH('BIR Data Entry'!B912,'Child Enrollment'!$B$2:$B$173,0))</f>
        <v>#N/A</v>
      </c>
      <c r="R912" s="1" t="e">
        <f>INDEX('Child Enrollment'!$H$2:$H$173,MATCH('BIR Data Entry'!B912,'Child Enrollment'!$B$2:$B$173,0))</f>
        <v>#N/A</v>
      </c>
      <c r="S912" s="343" t="str">
        <f t="shared" si="42"/>
        <v/>
      </c>
      <c r="T912" s="169">
        <f>IF(J912='Do Not Use'!$L$15,1,0)</f>
        <v>0</v>
      </c>
      <c r="U912" s="169">
        <f>IF(K912='Do Not Use'!$M$14,1,0)</f>
        <v>0</v>
      </c>
      <c r="V912" s="169">
        <f t="shared" si="43"/>
        <v>0</v>
      </c>
      <c r="W912" s="169">
        <f>IF(K912='Do Not Use'!$M$10,1,0)</f>
        <v>0</v>
      </c>
      <c r="X912" s="169">
        <f>IF(K912='Do Not Use'!$M$11,1,0)</f>
        <v>0</v>
      </c>
      <c r="Y912" s="169">
        <f t="shared" si="44"/>
        <v>0</v>
      </c>
      <c r="Z912" s="169">
        <f>IF(K912='Do Not Use'!$M$5,1,0)</f>
        <v>0</v>
      </c>
    </row>
    <row r="913" spans="1:26" x14ac:dyDescent="0.25">
      <c r="A913" s="376"/>
      <c r="B913" s="377"/>
      <c r="C913" s="378"/>
      <c r="D913" s="434"/>
      <c r="E913" s="379"/>
      <c r="F913" s="377"/>
      <c r="G913" s="377"/>
      <c r="H913" s="377"/>
      <c r="I913" s="377"/>
      <c r="J913" s="377"/>
      <c r="K913" s="377"/>
      <c r="L913" s="377"/>
      <c r="M913" s="1" t="e">
        <f>INDEX('Child Enrollment'!$C$2:$C$173,MATCH('BIR Data Entry'!B914,'Child Enrollment'!$B$2:$B$173,0))</f>
        <v>#N/A</v>
      </c>
      <c r="N913" s="1" t="e">
        <f>INDEX('Child Enrollment'!$D$2:$D$173,MATCH('BIR Data Entry'!B913,'Child Enrollment'!$B$2:$B$173,0))</f>
        <v>#N/A</v>
      </c>
      <c r="O913" s="1" t="e">
        <f>INDEX('Child Enrollment'!$E$2:$E$173,MATCH('BIR Data Entry'!B913,'Child Enrollment'!$B$2:$B$173,0))</f>
        <v>#N/A</v>
      </c>
      <c r="P913" s="1" t="e">
        <f>INDEX('Child Enrollment'!$F$2:$F$173,MATCH('BIR Data Entry'!B913,'Child Enrollment'!$B$2:$B$173,0))</f>
        <v>#N/A</v>
      </c>
      <c r="Q913" s="1" t="e">
        <f>INDEX('Child Enrollment'!$G$2:$G$173,MATCH('BIR Data Entry'!B913,'Child Enrollment'!$B$2:$B$173,0))</f>
        <v>#N/A</v>
      </c>
      <c r="R913" s="1" t="e">
        <f>INDEX('Child Enrollment'!$H$2:$H$173,MATCH('BIR Data Entry'!B913,'Child Enrollment'!$B$2:$B$173,0))</f>
        <v>#N/A</v>
      </c>
      <c r="S913" s="343" t="str">
        <f t="shared" si="42"/>
        <v/>
      </c>
      <c r="T913" s="169">
        <f>IF(J913='Do Not Use'!$L$15,1,0)</f>
        <v>0</v>
      </c>
      <c r="U913" s="169">
        <f>IF(K913='Do Not Use'!$M$14,1,0)</f>
        <v>0</v>
      </c>
      <c r="V913" s="169">
        <f t="shared" si="43"/>
        <v>0</v>
      </c>
      <c r="W913" s="169">
        <f>IF(K913='Do Not Use'!$M$10,1,0)</f>
        <v>0</v>
      </c>
      <c r="X913" s="169">
        <f>IF(K913='Do Not Use'!$M$11,1,0)</f>
        <v>0</v>
      </c>
      <c r="Y913" s="169">
        <f t="shared" si="44"/>
        <v>0</v>
      </c>
      <c r="Z913" s="169">
        <f>IF(K913='Do Not Use'!$M$5,1,0)</f>
        <v>0</v>
      </c>
    </row>
    <row r="914" spans="1:26" x14ac:dyDescent="0.25">
      <c r="A914" s="376"/>
      <c r="B914" s="377"/>
      <c r="C914" s="378"/>
      <c r="D914" s="434"/>
      <c r="E914" s="379"/>
      <c r="F914" s="377"/>
      <c r="G914" s="377"/>
      <c r="H914" s="377"/>
      <c r="I914" s="377"/>
      <c r="J914" s="377"/>
      <c r="K914" s="377"/>
      <c r="L914" s="377"/>
      <c r="M914" s="1" t="e">
        <f>INDEX('Child Enrollment'!$C$2:$C$173,MATCH('BIR Data Entry'!B915,'Child Enrollment'!$B$2:$B$173,0))</f>
        <v>#N/A</v>
      </c>
      <c r="N914" s="1" t="e">
        <f>INDEX('Child Enrollment'!$D$2:$D$173,MATCH('BIR Data Entry'!B914,'Child Enrollment'!$B$2:$B$173,0))</f>
        <v>#N/A</v>
      </c>
      <c r="O914" s="1" t="e">
        <f>INDEX('Child Enrollment'!$E$2:$E$173,MATCH('BIR Data Entry'!B914,'Child Enrollment'!$B$2:$B$173,0))</f>
        <v>#N/A</v>
      </c>
      <c r="P914" s="1" t="e">
        <f>INDEX('Child Enrollment'!$F$2:$F$173,MATCH('BIR Data Entry'!B914,'Child Enrollment'!$B$2:$B$173,0))</f>
        <v>#N/A</v>
      </c>
      <c r="Q914" s="1" t="e">
        <f>INDEX('Child Enrollment'!$G$2:$G$173,MATCH('BIR Data Entry'!B914,'Child Enrollment'!$B$2:$B$173,0))</f>
        <v>#N/A</v>
      </c>
      <c r="R914" s="1" t="e">
        <f>INDEX('Child Enrollment'!$H$2:$H$173,MATCH('BIR Data Entry'!B914,'Child Enrollment'!$B$2:$B$173,0))</f>
        <v>#N/A</v>
      </c>
      <c r="S914" s="343" t="str">
        <f t="shared" si="42"/>
        <v/>
      </c>
      <c r="T914" s="169">
        <f>IF(J914='Do Not Use'!$L$15,1,0)</f>
        <v>0</v>
      </c>
      <c r="U914" s="169">
        <f>IF(K914='Do Not Use'!$M$14,1,0)</f>
        <v>0</v>
      </c>
      <c r="V914" s="169">
        <f t="shared" si="43"/>
        <v>0</v>
      </c>
      <c r="W914" s="169">
        <f>IF(K914='Do Not Use'!$M$10,1,0)</f>
        <v>0</v>
      </c>
      <c r="X914" s="169">
        <f>IF(K914='Do Not Use'!$M$11,1,0)</f>
        <v>0</v>
      </c>
      <c r="Y914" s="169">
        <f t="shared" si="44"/>
        <v>0</v>
      </c>
      <c r="Z914" s="169">
        <f>IF(K914='Do Not Use'!$M$5,1,0)</f>
        <v>0</v>
      </c>
    </row>
    <row r="915" spans="1:26" x14ac:dyDescent="0.25">
      <c r="A915" s="376"/>
      <c r="B915" s="377"/>
      <c r="C915" s="378"/>
      <c r="D915" s="434"/>
      <c r="E915" s="379"/>
      <c r="F915" s="377"/>
      <c r="G915" s="377"/>
      <c r="H915" s="377"/>
      <c r="I915" s="377"/>
      <c r="J915" s="377"/>
      <c r="K915" s="377"/>
      <c r="L915" s="377"/>
      <c r="M915" s="1" t="e">
        <f>INDEX('Child Enrollment'!$C$2:$C$173,MATCH('BIR Data Entry'!B916,'Child Enrollment'!$B$2:$B$173,0))</f>
        <v>#N/A</v>
      </c>
      <c r="N915" s="1" t="e">
        <f>INDEX('Child Enrollment'!$D$2:$D$173,MATCH('BIR Data Entry'!B915,'Child Enrollment'!$B$2:$B$173,0))</f>
        <v>#N/A</v>
      </c>
      <c r="O915" s="1" t="e">
        <f>INDEX('Child Enrollment'!$E$2:$E$173,MATCH('BIR Data Entry'!B915,'Child Enrollment'!$B$2:$B$173,0))</f>
        <v>#N/A</v>
      </c>
      <c r="P915" s="1" t="e">
        <f>INDEX('Child Enrollment'!$F$2:$F$173,MATCH('BIR Data Entry'!B915,'Child Enrollment'!$B$2:$B$173,0))</f>
        <v>#N/A</v>
      </c>
      <c r="Q915" s="1" t="e">
        <f>INDEX('Child Enrollment'!$G$2:$G$173,MATCH('BIR Data Entry'!B915,'Child Enrollment'!$B$2:$B$173,0))</f>
        <v>#N/A</v>
      </c>
      <c r="R915" s="1" t="e">
        <f>INDEX('Child Enrollment'!$H$2:$H$173,MATCH('BIR Data Entry'!B915,'Child Enrollment'!$B$2:$B$173,0))</f>
        <v>#N/A</v>
      </c>
      <c r="S915" s="343" t="str">
        <f t="shared" si="42"/>
        <v/>
      </c>
      <c r="T915" s="169">
        <f>IF(J915='Do Not Use'!$L$15,1,0)</f>
        <v>0</v>
      </c>
      <c r="U915" s="169">
        <f>IF(K915='Do Not Use'!$M$14,1,0)</f>
        <v>0</v>
      </c>
      <c r="V915" s="169">
        <f t="shared" si="43"/>
        <v>0</v>
      </c>
      <c r="W915" s="169">
        <f>IF(K915='Do Not Use'!$M$10,1,0)</f>
        <v>0</v>
      </c>
      <c r="X915" s="169">
        <f>IF(K915='Do Not Use'!$M$11,1,0)</f>
        <v>0</v>
      </c>
      <c r="Y915" s="169">
        <f t="shared" si="44"/>
        <v>0</v>
      </c>
      <c r="Z915" s="169">
        <f>IF(K915='Do Not Use'!$M$5,1,0)</f>
        <v>0</v>
      </c>
    </row>
    <row r="916" spans="1:26" x14ac:dyDescent="0.25">
      <c r="A916" s="376"/>
      <c r="B916" s="377"/>
      <c r="C916" s="378"/>
      <c r="D916" s="434"/>
      <c r="E916" s="379"/>
      <c r="F916" s="377"/>
      <c r="G916" s="377"/>
      <c r="H916" s="377"/>
      <c r="I916" s="377"/>
      <c r="J916" s="377"/>
      <c r="K916" s="377"/>
      <c r="L916" s="377"/>
      <c r="M916" s="1" t="e">
        <f>INDEX('Child Enrollment'!$C$2:$C$173,MATCH('BIR Data Entry'!B917,'Child Enrollment'!$B$2:$B$173,0))</f>
        <v>#N/A</v>
      </c>
      <c r="N916" s="1" t="e">
        <f>INDEX('Child Enrollment'!$D$2:$D$173,MATCH('BIR Data Entry'!B916,'Child Enrollment'!$B$2:$B$173,0))</f>
        <v>#N/A</v>
      </c>
      <c r="O916" s="1" t="e">
        <f>INDEX('Child Enrollment'!$E$2:$E$173,MATCH('BIR Data Entry'!B916,'Child Enrollment'!$B$2:$B$173,0))</f>
        <v>#N/A</v>
      </c>
      <c r="P916" s="1" t="e">
        <f>INDEX('Child Enrollment'!$F$2:$F$173,MATCH('BIR Data Entry'!B916,'Child Enrollment'!$B$2:$B$173,0))</f>
        <v>#N/A</v>
      </c>
      <c r="Q916" s="1" t="e">
        <f>INDEX('Child Enrollment'!$G$2:$G$173,MATCH('BIR Data Entry'!B916,'Child Enrollment'!$B$2:$B$173,0))</f>
        <v>#N/A</v>
      </c>
      <c r="R916" s="1" t="e">
        <f>INDEX('Child Enrollment'!$H$2:$H$173,MATCH('BIR Data Entry'!B916,'Child Enrollment'!$B$2:$B$173,0))</f>
        <v>#N/A</v>
      </c>
      <c r="S916" s="343" t="str">
        <f t="shared" si="42"/>
        <v/>
      </c>
      <c r="T916" s="169">
        <f>IF(J916='Do Not Use'!$L$15,1,0)</f>
        <v>0</v>
      </c>
      <c r="U916" s="169">
        <f>IF(K916='Do Not Use'!$M$14,1,0)</f>
        <v>0</v>
      </c>
      <c r="V916" s="169">
        <f t="shared" si="43"/>
        <v>0</v>
      </c>
      <c r="W916" s="169">
        <f>IF(K916='Do Not Use'!$M$10,1,0)</f>
        <v>0</v>
      </c>
      <c r="X916" s="169">
        <f>IF(K916='Do Not Use'!$M$11,1,0)</f>
        <v>0</v>
      </c>
      <c r="Y916" s="169">
        <f t="shared" si="44"/>
        <v>0</v>
      </c>
      <c r="Z916" s="169">
        <f>IF(K916='Do Not Use'!$M$5,1,0)</f>
        <v>0</v>
      </c>
    </row>
    <row r="917" spans="1:26" x14ac:dyDescent="0.25">
      <c r="A917" s="376"/>
      <c r="B917" s="377"/>
      <c r="C917" s="378"/>
      <c r="D917" s="434"/>
      <c r="E917" s="379"/>
      <c r="F917" s="377"/>
      <c r="G917" s="377"/>
      <c r="H917" s="377"/>
      <c r="I917" s="377"/>
      <c r="J917" s="377"/>
      <c r="K917" s="377"/>
      <c r="L917" s="377"/>
      <c r="M917" s="1" t="e">
        <f>INDEX('Child Enrollment'!$C$2:$C$173,MATCH('BIR Data Entry'!B918,'Child Enrollment'!$B$2:$B$173,0))</f>
        <v>#N/A</v>
      </c>
      <c r="N917" s="1" t="e">
        <f>INDEX('Child Enrollment'!$D$2:$D$173,MATCH('BIR Data Entry'!B917,'Child Enrollment'!$B$2:$B$173,0))</f>
        <v>#N/A</v>
      </c>
      <c r="O917" s="1" t="e">
        <f>INDEX('Child Enrollment'!$E$2:$E$173,MATCH('BIR Data Entry'!B917,'Child Enrollment'!$B$2:$B$173,0))</f>
        <v>#N/A</v>
      </c>
      <c r="P917" s="1" t="e">
        <f>INDEX('Child Enrollment'!$F$2:$F$173,MATCH('BIR Data Entry'!B917,'Child Enrollment'!$B$2:$B$173,0))</f>
        <v>#N/A</v>
      </c>
      <c r="Q917" s="1" t="e">
        <f>INDEX('Child Enrollment'!$G$2:$G$173,MATCH('BIR Data Entry'!B917,'Child Enrollment'!$B$2:$B$173,0))</f>
        <v>#N/A</v>
      </c>
      <c r="R917" s="1" t="e">
        <f>INDEX('Child Enrollment'!$H$2:$H$173,MATCH('BIR Data Entry'!B917,'Child Enrollment'!$B$2:$B$173,0))</f>
        <v>#N/A</v>
      </c>
      <c r="S917" s="343" t="str">
        <f t="shared" si="42"/>
        <v/>
      </c>
      <c r="T917" s="169">
        <f>IF(J917='Do Not Use'!$L$15,1,0)</f>
        <v>0</v>
      </c>
      <c r="U917" s="169">
        <f>IF(K917='Do Not Use'!$M$14,1,0)</f>
        <v>0</v>
      </c>
      <c r="V917" s="169">
        <f t="shared" si="43"/>
        <v>0</v>
      </c>
      <c r="W917" s="169">
        <f>IF(K917='Do Not Use'!$M$10,1,0)</f>
        <v>0</v>
      </c>
      <c r="X917" s="169">
        <f>IF(K917='Do Not Use'!$M$11,1,0)</f>
        <v>0</v>
      </c>
      <c r="Y917" s="169">
        <f t="shared" si="44"/>
        <v>0</v>
      </c>
      <c r="Z917" s="169">
        <f>IF(K917='Do Not Use'!$M$5,1,0)</f>
        <v>0</v>
      </c>
    </row>
    <row r="918" spans="1:26" x14ac:dyDescent="0.25">
      <c r="A918" s="376"/>
      <c r="B918" s="377"/>
      <c r="C918" s="378"/>
      <c r="D918" s="434"/>
      <c r="E918" s="379"/>
      <c r="F918" s="377"/>
      <c r="G918" s="377"/>
      <c r="H918" s="377"/>
      <c r="I918" s="377"/>
      <c r="J918" s="377"/>
      <c r="K918" s="377"/>
      <c r="L918" s="377"/>
      <c r="M918" s="1" t="e">
        <f>INDEX('Child Enrollment'!$C$2:$C$173,MATCH('BIR Data Entry'!B919,'Child Enrollment'!$B$2:$B$173,0))</f>
        <v>#N/A</v>
      </c>
      <c r="N918" s="1" t="e">
        <f>INDEX('Child Enrollment'!$D$2:$D$173,MATCH('BIR Data Entry'!B918,'Child Enrollment'!$B$2:$B$173,0))</f>
        <v>#N/A</v>
      </c>
      <c r="O918" s="1" t="e">
        <f>INDEX('Child Enrollment'!$E$2:$E$173,MATCH('BIR Data Entry'!B918,'Child Enrollment'!$B$2:$B$173,0))</f>
        <v>#N/A</v>
      </c>
      <c r="P918" s="1" t="e">
        <f>INDEX('Child Enrollment'!$F$2:$F$173,MATCH('BIR Data Entry'!B918,'Child Enrollment'!$B$2:$B$173,0))</f>
        <v>#N/A</v>
      </c>
      <c r="Q918" s="1" t="e">
        <f>INDEX('Child Enrollment'!$G$2:$G$173,MATCH('BIR Data Entry'!B918,'Child Enrollment'!$B$2:$B$173,0))</f>
        <v>#N/A</v>
      </c>
      <c r="R918" s="1" t="e">
        <f>INDEX('Child Enrollment'!$H$2:$H$173,MATCH('BIR Data Entry'!B918,'Child Enrollment'!$B$2:$B$173,0))</f>
        <v>#N/A</v>
      </c>
      <c r="S918" s="343" t="str">
        <f t="shared" si="42"/>
        <v/>
      </c>
      <c r="T918" s="169">
        <f>IF(J918='Do Not Use'!$L$15,1,0)</f>
        <v>0</v>
      </c>
      <c r="U918" s="169">
        <f>IF(K918='Do Not Use'!$M$14,1,0)</f>
        <v>0</v>
      </c>
      <c r="V918" s="169">
        <f t="shared" si="43"/>
        <v>0</v>
      </c>
      <c r="W918" s="169">
        <f>IF(K918='Do Not Use'!$M$10,1,0)</f>
        <v>0</v>
      </c>
      <c r="X918" s="169">
        <f>IF(K918='Do Not Use'!$M$11,1,0)</f>
        <v>0</v>
      </c>
      <c r="Y918" s="169">
        <f t="shared" si="44"/>
        <v>0</v>
      </c>
      <c r="Z918" s="169">
        <f>IF(K918='Do Not Use'!$M$5,1,0)</f>
        <v>0</v>
      </c>
    </row>
    <row r="919" spans="1:26" x14ac:dyDescent="0.25">
      <c r="A919" s="376"/>
      <c r="B919" s="377"/>
      <c r="C919" s="378"/>
      <c r="D919" s="434"/>
      <c r="E919" s="379"/>
      <c r="F919" s="377"/>
      <c r="G919" s="377"/>
      <c r="H919" s="377"/>
      <c r="I919" s="377"/>
      <c r="J919" s="377"/>
      <c r="K919" s="377"/>
      <c r="L919" s="377"/>
      <c r="M919" s="1" t="e">
        <f>INDEX('Child Enrollment'!$C$2:$C$173,MATCH('BIR Data Entry'!B920,'Child Enrollment'!$B$2:$B$173,0))</f>
        <v>#N/A</v>
      </c>
      <c r="N919" s="1" t="e">
        <f>INDEX('Child Enrollment'!$D$2:$D$173,MATCH('BIR Data Entry'!B919,'Child Enrollment'!$B$2:$B$173,0))</f>
        <v>#N/A</v>
      </c>
      <c r="O919" s="1" t="e">
        <f>INDEX('Child Enrollment'!$E$2:$E$173,MATCH('BIR Data Entry'!B919,'Child Enrollment'!$B$2:$B$173,0))</f>
        <v>#N/A</v>
      </c>
      <c r="P919" s="1" t="e">
        <f>INDEX('Child Enrollment'!$F$2:$F$173,MATCH('BIR Data Entry'!B919,'Child Enrollment'!$B$2:$B$173,0))</f>
        <v>#N/A</v>
      </c>
      <c r="Q919" s="1" t="e">
        <f>INDEX('Child Enrollment'!$G$2:$G$173,MATCH('BIR Data Entry'!B919,'Child Enrollment'!$B$2:$B$173,0))</f>
        <v>#N/A</v>
      </c>
      <c r="R919" s="1" t="e">
        <f>INDEX('Child Enrollment'!$H$2:$H$173,MATCH('BIR Data Entry'!B919,'Child Enrollment'!$B$2:$B$173,0))</f>
        <v>#N/A</v>
      </c>
      <c r="S919" s="343" t="str">
        <f t="shared" si="42"/>
        <v/>
      </c>
      <c r="T919" s="169">
        <f>IF(J919='Do Not Use'!$L$15,1,0)</f>
        <v>0</v>
      </c>
      <c r="U919" s="169">
        <f>IF(K919='Do Not Use'!$M$14,1,0)</f>
        <v>0</v>
      </c>
      <c r="V919" s="169">
        <f t="shared" si="43"/>
        <v>0</v>
      </c>
      <c r="W919" s="169">
        <f>IF(K919='Do Not Use'!$M$10,1,0)</f>
        <v>0</v>
      </c>
      <c r="X919" s="169">
        <f>IF(K919='Do Not Use'!$M$11,1,0)</f>
        <v>0</v>
      </c>
      <c r="Y919" s="169">
        <f t="shared" si="44"/>
        <v>0</v>
      </c>
      <c r="Z919" s="169">
        <f>IF(K919='Do Not Use'!$M$5,1,0)</f>
        <v>0</v>
      </c>
    </row>
    <row r="920" spans="1:26" x14ac:dyDescent="0.25">
      <c r="A920" s="376"/>
      <c r="B920" s="377"/>
      <c r="C920" s="378"/>
      <c r="D920" s="434"/>
      <c r="E920" s="379"/>
      <c r="F920" s="377"/>
      <c r="G920" s="377"/>
      <c r="H920" s="377"/>
      <c r="I920" s="377"/>
      <c r="J920" s="377"/>
      <c r="K920" s="377"/>
      <c r="L920" s="377"/>
      <c r="M920" s="1" t="e">
        <f>INDEX('Child Enrollment'!$C$2:$C$173,MATCH('BIR Data Entry'!B921,'Child Enrollment'!$B$2:$B$173,0))</f>
        <v>#N/A</v>
      </c>
      <c r="N920" s="1" t="e">
        <f>INDEX('Child Enrollment'!$D$2:$D$173,MATCH('BIR Data Entry'!B920,'Child Enrollment'!$B$2:$B$173,0))</f>
        <v>#N/A</v>
      </c>
      <c r="O920" s="1" t="e">
        <f>INDEX('Child Enrollment'!$E$2:$E$173,MATCH('BIR Data Entry'!B920,'Child Enrollment'!$B$2:$B$173,0))</f>
        <v>#N/A</v>
      </c>
      <c r="P920" s="1" t="e">
        <f>INDEX('Child Enrollment'!$F$2:$F$173,MATCH('BIR Data Entry'!B920,'Child Enrollment'!$B$2:$B$173,0))</f>
        <v>#N/A</v>
      </c>
      <c r="Q920" s="1" t="e">
        <f>INDEX('Child Enrollment'!$G$2:$G$173,MATCH('BIR Data Entry'!B920,'Child Enrollment'!$B$2:$B$173,0))</f>
        <v>#N/A</v>
      </c>
      <c r="R920" s="1" t="e">
        <f>INDEX('Child Enrollment'!$H$2:$H$173,MATCH('BIR Data Entry'!B920,'Child Enrollment'!$B$2:$B$173,0))</f>
        <v>#N/A</v>
      </c>
      <c r="S920" s="343" t="str">
        <f t="shared" si="42"/>
        <v/>
      </c>
      <c r="T920" s="169">
        <f>IF(J920='Do Not Use'!$L$15,1,0)</f>
        <v>0</v>
      </c>
      <c r="U920" s="169">
        <f>IF(K920='Do Not Use'!$M$14,1,0)</f>
        <v>0</v>
      </c>
      <c r="V920" s="169">
        <f t="shared" si="43"/>
        <v>0</v>
      </c>
      <c r="W920" s="169">
        <f>IF(K920='Do Not Use'!$M$10,1,0)</f>
        <v>0</v>
      </c>
      <c r="X920" s="169">
        <f>IF(K920='Do Not Use'!$M$11,1,0)</f>
        <v>0</v>
      </c>
      <c r="Y920" s="169">
        <f t="shared" si="44"/>
        <v>0</v>
      </c>
      <c r="Z920" s="169">
        <f>IF(K920='Do Not Use'!$M$5,1,0)</f>
        <v>0</v>
      </c>
    </row>
    <row r="921" spans="1:26" x14ac:dyDescent="0.25">
      <c r="A921" s="376"/>
      <c r="B921" s="377"/>
      <c r="C921" s="378"/>
      <c r="D921" s="434"/>
      <c r="E921" s="379"/>
      <c r="F921" s="377"/>
      <c r="G921" s="377"/>
      <c r="H921" s="377"/>
      <c r="I921" s="377"/>
      <c r="J921" s="377"/>
      <c r="K921" s="377"/>
      <c r="L921" s="377"/>
      <c r="M921" s="1" t="e">
        <f>INDEX('Child Enrollment'!$C$2:$C$173,MATCH('BIR Data Entry'!B922,'Child Enrollment'!$B$2:$B$173,0))</f>
        <v>#N/A</v>
      </c>
      <c r="N921" s="1" t="e">
        <f>INDEX('Child Enrollment'!$D$2:$D$173,MATCH('BIR Data Entry'!B921,'Child Enrollment'!$B$2:$B$173,0))</f>
        <v>#N/A</v>
      </c>
      <c r="O921" s="1" t="e">
        <f>INDEX('Child Enrollment'!$E$2:$E$173,MATCH('BIR Data Entry'!B921,'Child Enrollment'!$B$2:$B$173,0))</f>
        <v>#N/A</v>
      </c>
      <c r="P921" s="1" t="e">
        <f>INDEX('Child Enrollment'!$F$2:$F$173,MATCH('BIR Data Entry'!B921,'Child Enrollment'!$B$2:$B$173,0))</f>
        <v>#N/A</v>
      </c>
      <c r="Q921" s="1" t="e">
        <f>INDEX('Child Enrollment'!$G$2:$G$173,MATCH('BIR Data Entry'!B921,'Child Enrollment'!$B$2:$B$173,0))</f>
        <v>#N/A</v>
      </c>
      <c r="R921" s="1" t="e">
        <f>INDEX('Child Enrollment'!$H$2:$H$173,MATCH('BIR Data Entry'!B921,'Child Enrollment'!$B$2:$B$173,0))</f>
        <v>#N/A</v>
      </c>
      <c r="S921" s="343" t="str">
        <f t="shared" si="42"/>
        <v/>
      </c>
      <c r="T921" s="169">
        <f>IF(J921='Do Not Use'!$L$15,1,0)</f>
        <v>0</v>
      </c>
      <c r="U921" s="169">
        <f>IF(K921='Do Not Use'!$M$14,1,0)</f>
        <v>0</v>
      </c>
      <c r="V921" s="169">
        <f t="shared" si="43"/>
        <v>0</v>
      </c>
      <c r="W921" s="169">
        <f>IF(K921='Do Not Use'!$M$10,1,0)</f>
        <v>0</v>
      </c>
      <c r="X921" s="169">
        <f>IF(K921='Do Not Use'!$M$11,1,0)</f>
        <v>0</v>
      </c>
      <c r="Y921" s="169">
        <f t="shared" si="44"/>
        <v>0</v>
      </c>
      <c r="Z921" s="169">
        <f>IF(K921='Do Not Use'!$M$5,1,0)</f>
        <v>0</v>
      </c>
    </row>
    <row r="922" spans="1:26" x14ac:dyDescent="0.25">
      <c r="A922" s="376"/>
      <c r="B922" s="377"/>
      <c r="C922" s="378"/>
      <c r="D922" s="434"/>
      <c r="E922" s="379"/>
      <c r="F922" s="377"/>
      <c r="G922" s="377"/>
      <c r="H922" s="377"/>
      <c r="I922" s="377"/>
      <c r="J922" s="377"/>
      <c r="K922" s="377"/>
      <c r="L922" s="377"/>
      <c r="M922" s="1" t="e">
        <f>INDEX('Child Enrollment'!$C$2:$C$173,MATCH('BIR Data Entry'!B923,'Child Enrollment'!$B$2:$B$173,0))</f>
        <v>#N/A</v>
      </c>
      <c r="N922" s="1" t="e">
        <f>INDEX('Child Enrollment'!$D$2:$D$173,MATCH('BIR Data Entry'!B922,'Child Enrollment'!$B$2:$B$173,0))</f>
        <v>#N/A</v>
      </c>
      <c r="O922" s="1" t="e">
        <f>INDEX('Child Enrollment'!$E$2:$E$173,MATCH('BIR Data Entry'!B922,'Child Enrollment'!$B$2:$B$173,0))</f>
        <v>#N/A</v>
      </c>
      <c r="P922" s="1" t="e">
        <f>INDEX('Child Enrollment'!$F$2:$F$173,MATCH('BIR Data Entry'!B922,'Child Enrollment'!$B$2:$B$173,0))</f>
        <v>#N/A</v>
      </c>
      <c r="Q922" s="1" t="e">
        <f>INDEX('Child Enrollment'!$G$2:$G$173,MATCH('BIR Data Entry'!B922,'Child Enrollment'!$B$2:$B$173,0))</f>
        <v>#N/A</v>
      </c>
      <c r="R922" s="1" t="e">
        <f>INDEX('Child Enrollment'!$H$2:$H$173,MATCH('BIR Data Entry'!B922,'Child Enrollment'!$B$2:$B$173,0))</f>
        <v>#N/A</v>
      </c>
      <c r="S922" s="343" t="str">
        <f t="shared" si="42"/>
        <v/>
      </c>
      <c r="T922" s="169">
        <f>IF(J922='Do Not Use'!$L$15,1,0)</f>
        <v>0</v>
      </c>
      <c r="U922" s="169">
        <f>IF(K922='Do Not Use'!$M$14,1,0)</f>
        <v>0</v>
      </c>
      <c r="V922" s="169">
        <f t="shared" si="43"/>
        <v>0</v>
      </c>
      <c r="W922" s="169">
        <f>IF(K922='Do Not Use'!$M$10,1,0)</f>
        <v>0</v>
      </c>
      <c r="X922" s="169">
        <f>IF(K922='Do Not Use'!$M$11,1,0)</f>
        <v>0</v>
      </c>
      <c r="Y922" s="169">
        <f t="shared" si="44"/>
        <v>0</v>
      </c>
      <c r="Z922" s="169">
        <f>IF(K922='Do Not Use'!$M$5,1,0)</f>
        <v>0</v>
      </c>
    </row>
    <row r="923" spans="1:26" x14ac:dyDescent="0.25">
      <c r="A923" s="376"/>
      <c r="B923" s="377"/>
      <c r="C923" s="378"/>
      <c r="D923" s="434"/>
      <c r="E923" s="379"/>
      <c r="F923" s="377"/>
      <c r="G923" s="377"/>
      <c r="H923" s="377"/>
      <c r="I923" s="377"/>
      <c r="J923" s="377"/>
      <c r="K923" s="377"/>
      <c r="L923" s="377"/>
      <c r="M923" s="1" t="e">
        <f>INDEX('Child Enrollment'!$C$2:$C$173,MATCH('BIR Data Entry'!B924,'Child Enrollment'!$B$2:$B$173,0))</f>
        <v>#N/A</v>
      </c>
      <c r="N923" s="1" t="e">
        <f>INDEX('Child Enrollment'!$D$2:$D$173,MATCH('BIR Data Entry'!B923,'Child Enrollment'!$B$2:$B$173,0))</f>
        <v>#N/A</v>
      </c>
      <c r="O923" s="1" t="e">
        <f>INDEX('Child Enrollment'!$E$2:$E$173,MATCH('BIR Data Entry'!B923,'Child Enrollment'!$B$2:$B$173,0))</f>
        <v>#N/A</v>
      </c>
      <c r="P923" s="1" t="e">
        <f>INDEX('Child Enrollment'!$F$2:$F$173,MATCH('BIR Data Entry'!B923,'Child Enrollment'!$B$2:$B$173,0))</f>
        <v>#N/A</v>
      </c>
      <c r="Q923" s="1" t="e">
        <f>INDEX('Child Enrollment'!$G$2:$G$173,MATCH('BIR Data Entry'!B923,'Child Enrollment'!$B$2:$B$173,0))</f>
        <v>#N/A</v>
      </c>
      <c r="R923" s="1" t="e">
        <f>INDEX('Child Enrollment'!$H$2:$H$173,MATCH('BIR Data Entry'!B923,'Child Enrollment'!$B$2:$B$173,0))</f>
        <v>#N/A</v>
      </c>
      <c r="S923" s="343" t="str">
        <f t="shared" si="42"/>
        <v/>
      </c>
      <c r="T923" s="169">
        <f>IF(J923='Do Not Use'!$L$15,1,0)</f>
        <v>0</v>
      </c>
      <c r="U923" s="169">
        <f>IF(K923='Do Not Use'!$M$14,1,0)</f>
        <v>0</v>
      </c>
      <c r="V923" s="169">
        <f t="shared" si="43"/>
        <v>0</v>
      </c>
      <c r="W923" s="169">
        <f>IF(K923='Do Not Use'!$M$10,1,0)</f>
        <v>0</v>
      </c>
      <c r="X923" s="169">
        <f>IF(K923='Do Not Use'!$M$11,1,0)</f>
        <v>0</v>
      </c>
      <c r="Y923" s="169">
        <f t="shared" si="44"/>
        <v>0</v>
      </c>
      <c r="Z923" s="169">
        <f>IF(K923='Do Not Use'!$M$5,1,0)</f>
        <v>0</v>
      </c>
    </row>
    <row r="924" spans="1:26" x14ac:dyDescent="0.25">
      <c r="A924" s="376"/>
      <c r="B924" s="377"/>
      <c r="C924" s="378"/>
      <c r="D924" s="434"/>
      <c r="E924" s="379"/>
      <c r="F924" s="377"/>
      <c r="G924" s="377"/>
      <c r="H924" s="377"/>
      <c r="I924" s="377"/>
      <c r="J924" s="377"/>
      <c r="K924" s="377"/>
      <c r="L924" s="377"/>
      <c r="M924" s="1" t="e">
        <f>INDEX('Child Enrollment'!$C$2:$C$173,MATCH('BIR Data Entry'!B925,'Child Enrollment'!$B$2:$B$173,0))</f>
        <v>#N/A</v>
      </c>
      <c r="N924" s="1" t="e">
        <f>INDEX('Child Enrollment'!$D$2:$D$173,MATCH('BIR Data Entry'!B924,'Child Enrollment'!$B$2:$B$173,0))</f>
        <v>#N/A</v>
      </c>
      <c r="O924" s="1" t="e">
        <f>INDEX('Child Enrollment'!$E$2:$E$173,MATCH('BIR Data Entry'!B924,'Child Enrollment'!$B$2:$B$173,0))</f>
        <v>#N/A</v>
      </c>
      <c r="P924" s="1" t="e">
        <f>INDEX('Child Enrollment'!$F$2:$F$173,MATCH('BIR Data Entry'!B924,'Child Enrollment'!$B$2:$B$173,0))</f>
        <v>#N/A</v>
      </c>
      <c r="Q924" s="1" t="e">
        <f>INDEX('Child Enrollment'!$G$2:$G$173,MATCH('BIR Data Entry'!B924,'Child Enrollment'!$B$2:$B$173,0))</f>
        <v>#N/A</v>
      </c>
      <c r="R924" s="1" t="e">
        <f>INDEX('Child Enrollment'!$H$2:$H$173,MATCH('BIR Data Entry'!B924,'Child Enrollment'!$B$2:$B$173,0))</f>
        <v>#N/A</v>
      </c>
      <c r="S924" s="343" t="str">
        <f t="shared" si="42"/>
        <v/>
      </c>
      <c r="T924" s="169">
        <f>IF(J924='Do Not Use'!$L$15,1,0)</f>
        <v>0</v>
      </c>
      <c r="U924" s="169">
        <f>IF(K924='Do Not Use'!$M$14,1,0)</f>
        <v>0</v>
      </c>
      <c r="V924" s="169">
        <f t="shared" si="43"/>
        <v>0</v>
      </c>
      <c r="W924" s="169">
        <f>IF(K924='Do Not Use'!$M$10,1,0)</f>
        <v>0</v>
      </c>
      <c r="X924" s="169">
        <f>IF(K924='Do Not Use'!$M$11,1,0)</f>
        <v>0</v>
      </c>
      <c r="Y924" s="169">
        <f t="shared" si="44"/>
        <v>0</v>
      </c>
      <c r="Z924" s="169">
        <f>IF(K924='Do Not Use'!$M$5,1,0)</f>
        <v>0</v>
      </c>
    </row>
    <row r="925" spans="1:26" x14ac:dyDescent="0.25">
      <c r="A925" s="376"/>
      <c r="B925" s="377"/>
      <c r="C925" s="378"/>
      <c r="D925" s="434"/>
      <c r="E925" s="379"/>
      <c r="F925" s="377"/>
      <c r="G925" s="377"/>
      <c r="H925" s="377"/>
      <c r="I925" s="377"/>
      <c r="J925" s="377"/>
      <c r="K925" s="377"/>
      <c r="L925" s="377"/>
      <c r="M925" s="1" t="e">
        <f>INDEX('Child Enrollment'!$C$2:$C$173,MATCH('BIR Data Entry'!B926,'Child Enrollment'!$B$2:$B$173,0))</f>
        <v>#N/A</v>
      </c>
      <c r="N925" s="1" t="e">
        <f>INDEX('Child Enrollment'!$D$2:$D$173,MATCH('BIR Data Entry'!B925,'Child Enrollment'!$B$2:$B$173,0))</f>
        <v>#N/A</v>
      </c>
      <c r="O925" s="1" t="e">
        <f>INDEX('Child Enrollment'!$E$2:$E$173,MATCH('BIR Data Entry'!B925,'Child Enrollment'!$B$2:$B$173,0))</f>
        <v>#N/A</v>
      </c>
      <c r="P925" s="1" t="e">
        <f>INDEX('Child Enrollment'!$F$2:$F$173,MATCH('BIR Data Entry'!B925,'Child Enrollment'!$B$2:$B$173,0))</f>
        <v>#N/A</v>
      </c>
      <c r="Q925" s="1" t="e">
        <f>INDEX('Child Enrollment'!$G$2:$G$173,MATCH('BIR Data Entry'!B925,'Child Enrollment'!$B$2:$B$173,0))</f>
        <v>#N/A</v>
      </c>
      <c r="R925" s="1" t="e">
        <f>INDEX('Child Enrollment'!$H$2:$H$173,MATCH('BIR Data Entry'!B925,'Child Enrollment'!$B$2:$B$173,0))</f>
        <v>#N/A</v>
      </c>
      <c r="S925" s="343" t="str">
        <f t="shared" si="42"/>
        <v/>
      </c>
      <c r="T925" s="169">
        <f>IF(J925='Do Not Use'!$L$15,1,0)</f>
        <v>0</v>
      </c>
      <c r="U925" s="169">
        <f>IF(K925='Do Not Use'!$M$14,1,0)</f>
        <v>0</v>
      </c>
      <c r="V925" s="169">
        <f t="shared" si="43"/>
        <v>0</v>
      </c>
      <c r="W925" s="169">
        <f>IF(K925='Do Not Use'!$M$10,1,0)</f>
        <v>0</v>
      </c>
      <c r="X925" s="169">
        <f>IF(K925='Do Not Use'!$M$11,1,0)</f>
        <v>0</v>
      </c>
      <c r="Y925" s="169">
        <f t="shared" si="44"/>
        <v>0</v>
      </c>
      <c r="Z925" s="169">
        <f>IF(K925='Do Not Use'!$M$5,1,0)</f>
        <v>0</v>
      </c>
    </row>
    <row r="926" spans="1:26" x14ac:dyDescent="0.25">
      <c r="A926" s="376"/>
      <c r="B926" s="377"/>
      <c r="C926" s="378"/>
      <c r="D926" s="434"/>
      <c r="E926" s="379"/>
      <c r="F926" s="377"/>
      <c r="G926" s="377"/>
      <c r="H926" s="377"/>
      <c r="I926" s="377"/>
      <c r="J926" s="377"/>
      <c r="K926" s="377"/>
      <c r="L926" s="377"/>
      <c r="M926" s="1" t="e">
        <f>INDEX('Child Enrollment'!$C$2:$C$173,MATCH('BIR Data Entry'!B927,'Child Enrollment'!$B$2:$B$173,0))</f>
        <v>#N/A</v>
      </c>
      <c r="N926" s="1" t="e">
        <f>INDEX('Child Enrollment'!$D$2:$D$173,MATCH('BIR Data Entry'!B926,'Child Enrollment'!$B$2:$B$173,0))</f>
        <v>#N/A</v>
      </c>
      <c r="O926" s="1" t="e">
        <f>INDEX('Child Enrollment'!$E$2:$E$173,MATCH('BIR Data Entry'!B926,'Child Enrollment'!$B$2:$B$173,0))</f>
        <v>#N/A</v>
      </c>
      <c r="P926" s="1" t="e">
        <f>INDEX('Child Enrollment'!$F$2:$F$173,MATCH('BIR Data Entry'!B926,'Child Enrollment'!$B$2:$B$173,0))</f>
        <v>#N/A</v>
      </c>
      <c r="Q926" s="1" t="e">
        <f>INDEX('Child Enrollment'!$G$2:$G$173,MATCH('BIR Data Entry'!B926,'Child Enrollment'!$B$2:$B$173,0))</f>
        <v>#N/A</v>
      </c>
      <c r="R926" s="1" t="e">
        <f>INDEX('Child Enrollment'!$H$2:$H$173,MATCH('BIR Data Entry'!B926,'Child Enrollment'!$B$2:$B$173,0))</f>
        <v>#N/A</v>
      </c>
      <c r="S926" s="343" t="str">
        <f t="shared" si="42"/>
        <v/>
      </c>
      <c r="T926" s="169">
        <f>IF(J926='Do Not Use'!$L$15,1,0)</f>
        <v>0</v>
      </c>
      <c r="U926" s="169">
        <f>IF(K926='Do Not Use'!$M$14,1,0)</f>
        <v>0</v>
      </c>
      <c r="V926" s="169">
        <f t="shared" si="43"/>
        <v>0</v>
      </c>
      <c r="W926" s="169">
        <f>IF(K926='Do Not Use'!$M$10,1,0)</f>
        <v>0</v>
      </c>
      <c r="X926" s="169">
        <f>IF(K926='Do Not Use'!$M$11,1,0)</f>
        <v>0</v>
      </c>
      <c r="Y926" s="169">
        <f t="shared" si="44"/>
        <v>0</v>
      </c>
      <c r="Z926" s="169">
        <f>IF(K926='Do Not Use'!$M$5,1,0)</f>
        <v>0</v>
      </c>
    </row>
    <row r="927" spans="1:26" x14ac:dyDescent="0.25">
      <c r="A927" s="376"/>
      <c r="B927" s="377"/>
      <c r="C927" s="378"/>
      <c r="D927" s="434"/>
      <c r="E927" s="379"/>
      <c r="F927" s="377"/>
      <c r="G927" s="377"/>
      <c r="H927" s="377"/>
      <c r="I927" s="377"/>
      <c r="J927" s="377"/>
      <c r="K927" s="377"/>
      <c r="L927" s="377"/>
      <c r="M927" s="1" t="e">
        <f>INDEX('Child Enrollment'!$C$2:$C$173,MATCH('BIR Data Entry'!B928,'Child Enrollment'!$B$2:$B$173,0))</f>
        <v>#N/A</v>
      </c>
      <c r="N927" s="1" t="e">
        <f>INDEX('Child Enrollment'!$D$2:$D$173,MATCH('BIR Data Entry'!B927,'Child Enrollment'!$B$2:$B$173,0))</f>
        <v>#N/A</v>
      </c>
      <c r="O927" s="1" t="e">
        <f>INDEX('Child Enrollment'!$E$2:$E$173,MATCH('BIR Data Entry'!B927,'Child Enrollment'!$B$2:$B$173,0))</f>
        <v>#N/A</v>
      </c>
      <c r="P927" s="1" t="e">
        <f>INDEX('Child Enrollment'!$F$2:$F$173,MATCH('BIR Data Entry'!B927,'Child Enrollment'!$B$2:$B$173,0))</f>
        <v>#N/A</v>
      </c>
      <c r="Q927" s="1" t="e">
        <f>INDEX('Child Enrollment'!$G$2:$G$173,MATCH('BIR Data Entry'!B927,'Child Enrollment'!$B$2:$B$173,0))</f>
        <v>#N/A</v>
      </c>
      <c r="R927" s="1" t="e">
        <f>INDEX('Child Enrollment'!$H$2:$H$173,MATCH('BIR Data Entry'!B927,'Child Enrollment'!$B$2:$B$173,0))</f>
        <v>#N/A</v>
      </c>
      <c r="S927" s="343" t="str">
        <f t="shared" si="42"/>
        <v/>
      </c>
      <c r="T927" s="169">
        <f>IF(J927='Do Not Use'!$L$15,1,0)</f>
        <v>0</v>
      </c>
      <c r="U927" s="169">
        <f>IF(K927='Do Not Use'!$M$14,1,0)</f>
        <v>0</v>
      </c>
      <c r="V927" s="169">
        <f t="shared" si="43"/>
        <v>0</v>
      </c>
      <c r="W927" s="169">
        <f>IF(K927='Do Not Use'!$M$10,1,0)</f>
        <v>0</v>
      </c>
      <c r="X927" s="169">
        <f>IF(K927='Do Not Use'!$M$11,1,0)</f>
        <v>0</v>
      </c>
      <c r="Y927" s="169">
        <f t="shared" si="44"/>
        <v>0</v>
      </c>
      <c r="Z927" s="169">
        <f>IF(K927='Do Not Use'!$M$5,1,0)</f>
        <v>0</v>
      </c>
    </row>
    <row r="928" spans="1:26" x14ac:dyDescent="0.25">
      <c r="A928" s="376"/>
      <c r="B928" s="377"/>
      <c r="C928" s="378"/>
      <c r="D928" s="434"/>
      <c r="E928" s="379"/>
      <c r="F928" s="377"/>
      <c r="G928" s="377"/>
      <c r="H928" s="377"/>
      <c r="I928" s="377"/>
      <c r="J928" s="377"/>
      <c r="K928" s="377"/>
      <c r="L928" s="377"/>
      <c r="M928" s="1" t="e">
        <f>INDEX('Child Enrollment'!$C$2:$C$173,MATCH('BIR Data Entry'!B929,'Child Enrollment'!$B$2:$B$173,0))</f>
        <v>#N/A</v>
      </c>
      <c r="N928" s="1" t="e">
        <f>INDEX('Child Enrollment'!$D$2:$D$173,MATCH('BIR Data Entry'!B928,'Child Enrollment'!$B$2:$B$173,0))</f>
        <v>#N/A</v>
      </c>
      <c r="O928" s="1" t="e">
        <f>INDEX('Child Enrollment'!$E$2:$E$173,MATCH('BIR Data Entry'!B928,'Child Enrollment'!$B$2:$B$173,0))</f>
        <v>#N/A</v>
      </c>
      <c r="P928" s="1" t="e">
        <f>INDEX('Child Enrollment'!$F$2:$F$173,MATCH('BIR Data Entry'!B928,'Child Enrollment'!$B$2:$B$173,0))</f>
        <v>#N/A</v>
      </c>
      <c r="Q928" s="1" t="e">
        <f>INDEX('Child Enrollment'!$G$2:$G$173,MATCH('BIR Data Entry'!B928,'Child Enrollment'!$B$2:$B$173,0))</f>
        <v>#N/A</v>
      </c>
      <c r="R928" s="1" t="e">
        <f>INDEX('Child Enrollment'!$H$2:$H$173,MATCH('BIR Data Entry'!B928,'Child Enrollment'!$B$2:$B$173,0))</f>
        <v>#N/A</v>
      </c>
      <c r="S928" s="343" t="str">
        <f t="shared" si="42"/>
        <v/>
      </c>
      <c r="T928" s="169">
        <f>IF(J928='Do Not Use'!$L$15,1,0)</f>
        <v>0</v>
      </c>
      <c r="U928" s="169">
        <f>IF(K928='Do Not Use'!$M$14,1,0)</f>
        <v>0</v>
      </c>
      <c r="V928" s="169">
        <f t="shared" si="43"/>
        <v>0</v>
      </c>
      <c r="W928" s="169">
        <f>IF(K928='Do Not Use'!$M$10,1,0)</f>
        <v>0</v>
      </c>
      <c r="X928" s="169">
        <f>IF(K928='Do Not Use'!$M$11,1,0)</f>
        <v>0</v>
      </c>
      <c r="Y928" s="169">
        <f t="shared" si="44"/>
        <v>0</v>
      </c>
      <c r="Z928" s="169">
        <f>IF(K928='Do Not Use'!$M$5,1,0)</f>
        <v>0</v>
      </c>
    </row>
    <row r="929" spans="1:26" x14ac:dyDescent="0.25">
      <c r="A929" s="376"/>
      <c r="B929" s="377"/>
      <c r="C929" s="378"/>
      <c r="D929" s="434"/>
      <c r="E929" s="379"/>
      <c r="F929" s="377"/>
      <c r="G929" s="377"/>
      <c r="H929" s="377"/>
      <c r="I929" s="377"/>
      <c r="J929" s="377"/>
      <c r="K929" s="377"/>
      <c r="L929" s="377"/>
      <c r="M929" s="1" t="e">
        <f>INDEX('Child Enrollment'!$C$2:$C$173,MATCH('BIR Data Entry'!B930,'Child Enrollment'!$B$2:$B$173,0))</f>
        <v>#N/A</v>
      </c>
      <c r="N929" s="1" t="e">
        <f>INDEX('Child Enrollment'!$D$2:$D$173,MATCH('BIR Data Entry'!B929,'Child Enrollment'!$B$2:$B$173,0))</f>
        <v>#N/A</v>
      </c>
      <c r="O929" s="1" t="e">
        <f>INDEX('Child Enrollment'!$E$2:$E$173,MATCH('BIR Data Entry'!B929,'Child Enrollment'!$B$2:$B$173,0))</f>
        <v>#N/A</v>
      </c>
      <c r="P929" s="1" t="e">
        <f>INDEX('Child Enrollment'!$F$2:$F$173,MATCH('BIR Data Entry'!B929,'Child Enrollment'!$B$2:$B$173,0))</f>
        <v>#N/A</v>
      </c>
      <c r="Q929" s="1" t="e">
        <f>INDEX('Child Enrollment'!$G$2:$G$173,MATCH('BIR Data Entry'!B929,'Child Enrollment'!$B$2:$B$173,0))</f>
        <v>#N/A</v>
      </c>
      <c r="R929" s="1" t="e">
        <f>INDEX('Child Enrollment'!$H$2:$H$173,MATCH('BIR Data Entry'!B929,'Child Enrollment'!$B$2:$B$173,0))</f>
        <v>#N/A</v>
      </c>
      <c r="S929" s="343" t="str">
        <f t="shared" si="42"/>
        <v/>
      </c>
      <c r="T929" s="169">
        <f>IF(J929='Do Not Use'!$L$15,1,0)</f>
        <v>0</v>
      </c>
      <c r="U929" s="169">
        <f>IF(K929='Do Not Use'!$M$14,1,0)</f>
        <v>0</v>
      </c>
      <c r="V929" s="169">
        <f t="shared" si="43"/>
        <v>0</v>
      </c>
      <c r="W929" s="169">
        <f>IF(K929='Do Not Use'!$M$10,1,0)</f>
        <v>0</v>
      </c>
      <c r="X929" s="169">
        <f>IF(K929='Do Not Use'!$M$11,1,0)</f>
        <v>0</v>
      </c>
      <c r="Y929" s="169">
        <f t="shared" si="44"/>
        <v>0</v>
      </c>
      <c r="Z929" s="169">
        <f>IF(K929='Do Not Use'!$M$5,1,0)</f>
        <v>0</v>
      </c>
    </row>
    <row r="930" spans="1:26" x14ac:dyDescent="0.25">
      <c r="A930" s="376"/>
      <c r="B930" s="377"/>
      <c r="C930" s="378"/>
      <c r="D930" s="434"/>
      <c r="E930" s="379"/>
      <c r="F930" s="377"/>
      <c r="G930" s="377"/>
      <c r="H930" s="377"/>
      <c r="I930" s="377"/>
      <c r="J930" s="377"/>
      <c r="K930" s="377"/>
      <c r="L930" s="377"/>
      <c r="M930" s="1" t="e">
        <f>INDEX('Child Enrollment'!$C$2:$C$173,MATCH('BIR Data Entry'!B931,'Child Enrollment'!$B$2:$B$173,0))</f>
        <v>#N/A</v>
      </c>
      <c r="N930" s="1" t="e">
        <f>INDEX('Child Enrollment'!$D$2:$D$173,MATCH('BIR Data Entry'!B930,'Child Enrollment'!$B$2:$B$173,0))</f>
        <v>#N/A</v>
      </c>
      <c r="O930" s="1" t="e">
        <f>INDEX('Child Enrollment'!$E$2:$E$173,MATCH('BIR Data Entry'!B930,'Child Enrollment'!$B$2:$B$173,0))</f>
        <v>#N/A</v>
      </c>
      <c r="P930" s="1" t="e">
        <f>INDEX('Child Enrollment'!$F$2:$F$173,MATCH('BIR Data Entry'!B930,'Child Enrollment'!$B$2:$B$173,0))</f>
        <v>#N/A</v>
      </c>
      <c r="Q930" s="1" t="e">
        <f>INDEX('Child Enrollment'!$G$2:$G$173,MATCH('BIR Data Entry'!B930,'Child Enrollment'!$B$2:$B$173,0))</f>
        <v>#N/A</v>
      </c>
      <c r="R930" s="1" t="e">
        <f>INDEX('Child Enrollment'!$H$2:$H$173,MATCH('BIR Data Entry'!B930,'Child Enrollment'!$B$2:$B$173,0))</f>
        <v>#N/A</v>
      </c>
      <c r="S930" s="343" t="str">
        <f t="shared" si="42"/>
        <v/>
      </c>
      <c r="T930" s="169">
        <f>IF(J930='Do Not Use'!$L$15,1,0)</f>
        <v>0</v>
      </c>
      <c r="U930" s="169">
        <f>IF(K930='Do Not Use'!$M$14,1,0)</f>
        <v>0</v>
      </c>
      <c r="V930" s="169">
        <f t="shared" si="43"/>
        <v>0</v>
      </c>
      <c r="W930" s="169">
        <f>IF(K930='Do Not Use'!$M$10,1,0)</f>
        <v>0</v>
      </c>
      <c r="X930" s="169">
        <f>IF(K930='Do Not Use'!$M$11,1,0)</f>
        <v>0</v>
      </c>
      <c r="Y930" s="169">
        <f t="shared" si="44"/>
        <v>0</v>
      </c>
      <c r="Z930" s="169">
        <f>IF(K930='Do Not Use'!$M$5,1,0)</f>
        <v>0</v>
      </c>
    </row>
    <row r="931" spans="1:26" x14ac:dyDescent="0.25">
      <c r="A931" s="376"/>
      <c r="B931" s="377"/>
      <c r="C931" s="378"/>
      <c r="D931" s="434"/>
      <c r="E931" s="379"/>
      <c r="F931" s="377"/>
      <c r="G931" s="377"/>
      <c r="H931" s="377"/>
      <c r="I931" s="377"/>
      <c r="J931" s="377"/>
      <c r="K931" s="377"/>
      <c r="L931" s="377"/>
      <c r="M931" s="1" t="e">
        <f>INDEX('Child Enrollment'!$C$2:$C$173,MATCH('BIR Data Entry'!B932,'Child Enrollment'!$B$2:$B$173,0))</f>
        <v>#N/A</v>
      </c>
      <c r="N931" s="1" t="e">
        <f>INDEX('Child Enrollment'!$D$2:$D$173,MATCH('BIR Data Entry'!B931,'Child Enrollment'!$B$2:$B$173,0))</f>
        <v>#N/A</v>
      </c>
      <c r="O931" s="1" t="e">
        <f>INDEX('Child Enrollment'!$E$2:$E$173,MATCH('BIR Data Entry'!B931,'Child Enrollment'!$B$2:$B$173,0))</f>
        <v>#N/A</v>
      </c>
      <c r="P931" s="1" t="e">
        <f>INDEX('Child Enrollment'!$F$2:$F$173,MATCH('BIR Data Entry'!B931,'Child Enrollment'!$B$2:$B$173,0))</f>
        <v>#N/A</v>
      </c>
      <c r="Q931" s="1" t="e">
        <f>INDEX('Child Enrollment'!$G$2:$G$173,MATCH('BIR Data Entry'!B931,'Child Enrollment'!$B$2:$B$173,0))</f>
        <v>#N/A</v>
      </c>
      <c r="R931" s="1" t="e">
        <f>INDEX('Child Enrollment'!$H$2:$H$173,MATCH('BIR Data Entry'!B931,'Child Enrollment'!$B$2:$B$173,0))</f>
        <v>#N/A</v>
      </c>
      <c r="S931" s="343" t="str">
        <f t="shared" si="42"/>
        <v/>
      </c>
      <c r="T931" s="169">
        <f>IF(J931='Do Not Use'!$L$15,1,0)</f>
        <v>0</v>
      </c>
      <c r="U931" s="169">
        <f>IF(K931='Do Not Use'!$M$14,1,0)</f>
        <v>0</v>
      </c>
      <c r="V931" s="169">
        <f t="shared" si="43"/>
        <v>0</v>
      </c>
      <c r="W931" s="169">
        <f>IF(K931='Do Not Use'!$M$10,1,0)</f>
        <v>0</v>
      </c>
      <c r="X931" s="169">
        <f>IF(K931='Do Not Use'!$M$11,1,0)</f>
        <v>0</v>
      </c>
      <c r="Y931" s="169">
        <f t="shared" si="44"/>
        <v>0</v>
      </c>
      <c r="Z931" s="169">
        <f>IF(K931='Do Not Use'!$M$5,1,0)</f>
        <v>0</v>
      </c>
    </row>
    <row r="932" spans="1:26" x14ac:dyDescent="0.25">
      <c r="A932" s="376"/>
      <c r="B932" s="377"/>
      <c r="C932" s="378"/>
      <c r="D932" s="434"/>
      <c r="E932" s="379"/>
      <c r="F932" s="377"/>
      <c r="G932" s="377"/>
      <c r="H932" s="377"/>
      <c r="I932" s="377"/>
      <c r="J932" s="377"/>
      <c r="K932" s="377"/>
      <c r="L932" s="377"/>
      <c r="M932" s="1" t="e">
        <f>INDEX('Child Enrollment'!$C$2:$C$173,MATCH('BIR Data Entry'!B933,'Child Enrollment'!$B$2:$B$173,0))</f>
        <v>#N/A</v>
      </c>
      <c r="N932" s="1" t="e">
        <f>INDEX('Child Enrollment'!$D$2:$D$173,MATCH('BIR Data Entry'!B932,'Child Enrollment'!$B$2:$B$173,0))</f>
        <v>#N/A</v>
      </c>
      <c r="O932" s="1" t="e">
        <f>INDEX('Child Enrollment'!$E$2:$E$173,MATCH('BIR Data Entry'!B932,'Child Enrollment'!$B$2:$B$173,0))</f>
        <v>#N/A</v>
      </c>
      <c r="P932" s="1" t="e">
        <f>INDEX('Child Enrollment'!$F$2:$F$173,MATCH('BIR Data Entry'!B932,'Child Enrollment'!$B$2:$B$173,0))</f>
        <v>#N/A</v>
      </c>
      <c r="Q932" s="1" t="e">
        <f>INDEX('Child Enrollment'!$G$2:$G$173,MATCH('BIR Data Entry'!B932,'Child Enrollment'!$B$2:$B$173,0))</f>
        <v>#N/A</v>
      </c>
      <c r="R932" s="1" t="e">
        <f>INDEX('Child Enrollment'!$H$2:$H$173,MATCH('BIR Data Entry'!B932,'Child Enrollment'!$B$2:$B$173,0))</f>
        <v>#N/A</v>
      </c>
      <c r="S932" s="343" t="str">
        <f t="shared" si="42"/>
        <v/>
      </c>
      <c r="T932" s="169">
        <f>IF(J932='Do Not Use'!$L$15,1,0)</f>
        <v>0</v>
      </c>
      <c r="U932" s="169">
        <f>IF(K932='Do Not Use'!$M$14,1,0)</f>
        <v>0</v>
      </c>
      <c r="V932" s="169">
        <f t="shared" si="43"/>
        <v>0</v>
      </c>
      <c r="W932" s="169">
        <f>IF(K932='Do Not Use'!$M$10,1,0)</f>
        <v>0</v>
      </c>
      <c r="X932" s="169">
        <f>IF(K932='Do Not Use'!$M$11,1,0)</f>
        <v>0</v>
      </c>
      <c r="Y932" s="169">
        <f t="shared" si="44"/>
        <v>0</v>
      </c>
      <c r="Z932" s="169">
        <f>IF(K932='Do Not Use'!$M$5,1,0)</f>
        <v>0</v>
      </c>
    </row>
    <row r="933" spans="1:26" x14ac:dyDescent="0.25">
      <c r="A933" s="376"/>
      <c r="B933" s="377"/>
      <c r="C933" s="378"/>
      <c r="D933" s="434"/>
      <c r="E933" s="379"/>
      <c r="F933" s="377"/>
      <c r="G933" s="377"/>
      <c r="H933" s="377"/>
      <c r="I933" s="377"/>
      <c r="J933" s="377"/>
      <c r="K933" s="377"/>
      <c r="L933" s="377"/>
      <c r="M933" s="1" t="e">
        <f>INDEX('Child Enrollment'!$C$2:$C$173,MATCH('BIR Data Entry'!B934,'Child Enrollment'!$B$2:$B$173,0))</f>
        <v>#N/A</v>
      </c>
      <c r="N933" s="1" t="e">
        <f>INDEX('Child Enrollment'!$D$2:$D$173,MATCH('BIR Data Entry'!B933,'Child Enrollment'!$B$2:$B$173,0))</f>
        <v>#N/A</v>
      </c>
      <c r="O933" s="1" t="e">
        <f>INDEX('Child Enrollment'!$E$2:$E$173,MATCH('BIR Data Entry'!B933,'Child Enrollment'!$B$2:$B$173,0))</f>
        <v>#N/A</v>
      </c>
      <c r="P933" s="1" t="e">
        <f>INDEX('Child Enrollment'!$F$2:$F$173,MATCH('BIR Data Entry'!B933,'Child Enrollment'!$B$2:$B$173,0))</f>
        <v>#N/A</v>
      </c>
      <c r="Q933" s="1" t="e">
        <f>INDEX('Child Enrollment'!$G$2:$G$173,MATCH('BIR Data Entry'!B933,'Child Enrollment'!$B$2:$B$173,0))</f>
        <v>#N/A</v>
      </c>
      <c r="R933" s="1" t="e">
        <f>INDEX('Child Enrollment'!$H$2:$H$173,MATCH('BIR Data Entry'!B933,'Child Enrollment'!$B$2:$B$173,0))</f>
        <v>#N/A</v>
      </c>
      <c r="S933" s="343" t="str">
        <f t="shared" si="42"/>
        <v/>
      </c>
      <c r="T933" s="169">
        <f>IF(J933='Do Not Use'!$L$15,1,0)</f>
        <v>0</v>
      </c>
      <c r="U933" s="169">
        <f>IF(K933='Do Not Use'!$M$14,1,0)</f>
        <v>0</v>
      </c>
      <c r="V933" s="169">
        <f t="shared" si="43"/>
        <v>0</v>
      </c>
      <c r="W933" s="169">
        <f>IF(K933='Do Not Use'!$M$10,1,0)</f>
        <v>0</v>
      </c>
      <c r="X933" s="169">
        <f>IF(K933='Do Not Use'!$M$11,1,0)</f>
        <v>0</v>
      </c>
      <c r="Y933" s="169">
        <f t="shared" si="44"/>
        <v>0</v>
      </c>
      <c r="Z933" s="169">
        <f>IF(K933='Do Not Use'!$M$5,1,0)</f>
        <v>0</v>
      </c>
    </row>
    <row r="934" spans="1:26" x14ac:dyDescent="0.25">
      <c r="A934" s="376"/>
      <c r="B934" s="377"/>
      <c r="C934" s="378"/>
      <c r="D934" s="434"/>
      <c r="E934" s="379"/>
      <c r="F934" s="377"/>
      <c r="G934" s="377"/>
      <c r="H934" s="377"/>
      <c r="I934" s="377"/>
      <c r="J934" s="377"/>
      <c r="K934" s="377"/>
      <c r="L934" s="377"/>
      <c r="M934" s="1" t="e">
        <f>INDEX('Child Enrollment'!$C$2:$C$173,MATCH('BIR Data Entry'!B935,'Child Enrollment'!$B$2:$B$173,0))</f>
        <v>#N/A</v>
      </c>
      <c r="N934" s="1" t="e">
        <f>INDEX('Child Enrollment'!$D$2:$D$173,MATCH('BIR Data Entry'!B934,'Child Enrollment'!$B$2:$B$173,0))</f>
        <v>#N/A</v>
      </c>
      <c r="O934" s="1" t="e">
        <f>INDEX('Child Enrollment'!$E$2:$E$173,MATCH('BIR Data Entry'!B934,'Child Enrollment'!$B$2:$B$173,0))</f>
        <v>#N/A</v>
      </c>
      <c r="P934" s="1" t="e">
        <f>INDEX('Child Enrollment'!$F$2:$F$173,MATCH('BIR Data Entry'!B934,'Child Enrollment'!$B$2:$B$173,0))</f>
        <v>#N/A</v>
      </c>
      <c r="Q934" s="1" t="e">
        <f>INDEX('Child Enrollment'!$G$2:$G$173,MATCH('BIR Data Entry'!B934,'Child Enrollment'!$B$2:$B$173,0))</f>
        <v>#N/A</v>
      </c>
      <c r="R934" s="1" t="e">
        <f>INDEX('Child Enrollment'!$H$2:$H$173,MATCH('BIR Data Entry'!B934,'Child Enrollment'!$B$2:$B$173,0))</f>
        <v>#N/A</v>
      </c>
      <c r="S934" s="343" t="str">
        <f t="shared" si="42"/>
        <v/>
      </c>
      <c r="T934" s="169">
        <f>IF(J934='Do Not Use'!$L$15,1,0)</f>
        <v>0</v>
      </c>
      <c r="U934" s="169">
        <f>IF(K934='Do Not Use'!$M$14,1,0)</f>
        <v>0</v>
      </c>
      <c r="V934" s="169">
        <f t="shared" si="43"/>
        <v>0</v>
      </c>
      <c r="W934" s="169">
        <f>IF(K934='Do Not Use'!$M$10,1,0)</f>
        <v>0</v>
      </c>
      <c r="X934" s="169">
        <f>IF(K934='Do Not Use'!$M$11,1,0)</f>
        <v>0</v>
      </c>
      <c r="Y934" s="169">
        <f t="shared" si="44"/>
        <v>0</v>
      </c>
      <c r="Z934" s="169">
        <f>IF(K934='Do Not Use'!$M$5,1,0)</f>
        <v>0</v>
      </c>
    </row>
    <row r="935" spans="1:26" x14ac:dyDescent="0.25">
      <c r="A935" s="376"/>
      <c r="B935" s="377"/>
      <c r="C935" s="378"/>
      <c r="D935" s="434"/>
      <c r="E935" s="379"/>
      <c r="F935" s="377"/>
      <c r="G935" s="377"/>
      <c r="H935" s="377"/>
      <c r="I935" s="377"/>
      <c r="J935" s="377"/>
      <c r="K935" s="377"/>
      <c r="L935" s="377"/>
      <c r="M935" s="1" t="e">
        <f>INDEX('Child Enrollment'!$C$2:$C$173,MATCH('BIR Data Entry'!B936,'Child Enrollment'!$B$2:$B$173,0))</f>
        <v>#N/A</v>
      </c>
      <c r="N935" s="1" t="e">
        <f>INDEX('Child Enrollment'!$D$2:$D$173,MATCH('BIR Data Entry'!B935,'Child Enrollment'!$B$2:$B$173,0))</f>
        <v>#N/A</v>
      </c>
      <c r="O935" s="1" t="e">
        <f>INDEX('Child Enrollment'!$E$2:$E$173,MATCH('BIR Data Entry'!B935,'Child Enrollment'!$B$2:$B$173,0))</f>
        <v>#N/A</v>
      </c>
      <c r="P935" s="1" t="e">
        <f>INDEX('Child Enrollment'!$F$2:$F$173,MATCH('BIR Data Entry'!B935,'Child Enrollment'!$B$2:$B$173,0))</f>
        <v>#N/A</v>
      </c>
      <c r="Q935" s="1" t="e">
        <f>INDEX('Child Enrollment'!$G$2:$G$173,MATCH('BIR Data Entry'!B935,'Child Enrollment'!$B$2:$B$173,0))</f>
        <v>#N/A</v>
      </c>
      <c r="R935" s="1" t="e">
        <f>INDEX('Child Enrollment'!$H$2:$H$173,MATCH('BIR Data Entry'!B935,'Child Enrollment'!$B$2:$B$173,0))</f>
        <v>#N/A</v>
      </c>
      <c r="S935" s="343" t="str">
        <f t="shared" si="42"/>
        <v/>
      </c>
      <c r="T935" s="169">
        <f>IF(J935='Do Not Use'!$L$15,1,0)</f>
        <v>0</v>
      </c>
      <c r="U935" s="169">
        <f>IF(K935='Do Not Use'!$M$14,1,0)</f>
        <v>0</v>
      </c>
      <c r="V935" s="169">
        <f t="shared" si="43"/>
        <v>0</v>
      </c>
      <c r="W935" s="169">
        <f>IF(K935='Do Not Use'!$M$10,1,0)</f>
        <v>0</v>
      </c>
      <c r="X935" s="169">
        <f>IF(K935='Do Not Use'!$M$11,1,0)</f>
        <v>0</v>
      </c>
      <c r="Y935" s="169">
        <f t="shared" si="44"/>
        <v>0</v>
      </c>
      <c r="Z935" s="169">
        <f>IF(K935='Do Not Use'!$M$5,1,0)</f>
        <v>0</v>
      </c>
    </row>
    <row r="936" spans="1:26" x14ac:dyDescent="0.25">
      <c r="A936" s="376"/>
      <c r="B936" s="377"/>
      <c r="C936" s="378"/>
      <c r="D936" s="434"/>
      <c r="E936" s="379"/>
      <c r="F936" s="377"/>
      <c r="G936" s="377"/>
      <c r="H936" s="377"/>
      <c r="I936" s="377"/>
      <c r="J936" s="377"/>
      <c r="K936" s="377"/>
      <c r="L936" s="377"/>
      <c r="M936" s="1" t="e">
        <f>INDEX('Child Enrollment'!$C$2:$C$173,MATCH('BIR Data Entry'!B937,'Child Enrollment'!$B$2:$B$173,0))</f>
        <v>#N/A</v>
      </c>
      <c r="N936" s="1" t="e">
        <f>INDEX('Child Enrollment'!$D$2:$D$173,MATCH('BIR Data Entry'!B936,'Child Enrollment'!$B$2:$B$173,0))</f>
        <v>#N/A</v>
      </c>
      <c r="O936" s="1" t="e">
        <f>INDEX('Child Enrollment'!$E$2:$E$173,MATCH('BIR Data Entry'!B936,'Child Enrollment'!$B$2:$B$173,0))</f>
        <v>#N/A</v>
      </c>
      <c r="P936" s="1" t="e">
        <f>INDEX('Child Enrollment'!$F$2:$F$173,MATCH('BIR Data Entry'!B936,'Child Enrollment'!$B$2:$B$173,0))</f>
        <v>#N/A</v>
      </c>
      <c r="Q936" s="1" t="e">
        <f>INDEX('Child Enrollment'!$G$2:$G$173,MATCH('BIR Data Entry'!B936,'Child Enrollment'!$B$2:$B$173,0))</f>
        <v>#N/A</v>
      </c>
      <c r="R936" s="1" t="e">
        <f>INDEX('Child Enrollment'!$H$2:$H$173,MATCH('BIR Data Entry'!B936,'Child Enrollment'!$B$2:$B$173,0))</f>
        <v>#N/A</v>
      </c>
      <c r="S936" s="343" t="str">
        <f t="shared" si="42"/>
        <v/>
      </c>
      <c r="T936" s="169">
        <f>IF(J936='Do Not Use'!$L$15,1,0)</f>
        <v>0</v>
      </c>
      <c r="U936" s="169">
        <f>IF(K936='Do Not Use'!$M$14,1,0)</f>
        <v>0</v>
      </c>
      <c r="V936" s="169">
        <f t="shared" si="43"/>
        <v>0</v>
      </c>
      <c r="W936" s="169">
        <f>IF(K936='Do Not Use'!$M$10,1,0)</f>
        <v>0</v>
      </c>
      <c r="X936" s="169">
        <f>IF(K936='Do Not Use'!$M$11,1,0)</f>
        <v>0</v>
      </c>
      <c r="Y936" s="169">
        <f t="shared" si="44"/>
        <v>0</v>
      </c>
      <c r="Z936" s="169">
        <f>IF(K936='Do Not Use'!$M$5,1,0)</f>
        <v>0</v>
      </c>
    </row>
    <row r="937" spans="1:26" x14ac:dyDescent="0.25">
      <c r="A937" s="376"/>
      <c r="B937" s="377"/>
      <c r="C937" s="378"/>
      <c r="D937" s="434"/>
      <c r="E937" s="379"/>
      <c r="F937" s="377"/>
      <c r="G937" s="377"/>
      <c r="H937" s="377"/>
      <c r="I937" s="377"/>
      <c r="J937" s="377"/>
      <c r="K937" s="377"/>
      <c r="L937" s="377"/>
      <c r="M937" s="1" t="e">
        <f>INDEX('Child Enrollment'!$C$2:$C$173,MATCH('BIR Data Entry'!B938,'Child Enrollment'!$B$2:$B$173,0))</f>
        <v>#N/A</v>
      </c>
      <c r="N937" s="1" t="e">
        <f>INDEX('Child Enrollment'!$D$2:$D$173,MATCH('BIR Data Entry'!B937,'Child Enrollment'!$B$2:$B$173,0))</f>
        <v>#N/A</v>
      </c>
      <c r="O937" s="1" t="e">
        <f>INDEX('Child Enrollment'!$E$2:$E$173,MATCH('BIR Data Entry'!B937,'Child Enrollment'!$B$2:$B$173,0))</f>
        <v>#N/A</v>
      </c>
      <c r="P937" s="1" t="e">
        <f>INDEX('Child Enrollment'!$F$2:$F$173,MATCH('BIR Data Entry'!B937,'Child Enrollment'!$B$2:$B$173,0))</f>
        <v>#N/A</v>
      </c>
      <c r="Q937" s="1" t="e">
        <f>INDEX('Child Enrollment'!$G$2:$G$173,MATCH('BIR Data Entry'!B937,'Child Enrollment'!$B$2:$B$173,0))</f>
        <v>#N/A</v>
      </c>
      <c r="R937" s="1" t="e">
        <f>INDEX('Child Enrollment'!$H$2:$H$173,MATCH('BIR Data Entry'!B937,'Child Enrollment'!$B$2:$B$173,0))</f>
        <v>#N/A</v>
      </c>
      <c r="S937" s="343" t="str">
        <f t="shared" si="42"/>
        <v/>
      </c>
      <c r="T937" s="169">
        <f>IF(J937='Do Not Use'!$L$15,1,0)</f>
        <v>0</v>
      </c>
      <c r="U937" s="169">
        <f>IF(K937='Do Not Use'!$M$14,1,0)</f>
        <v>0</v>
      </c>
      <c r="V937" s="169">
        <f t="shared" si="43"/>
        <v>0</v>
      </c>
      <c r="W937" s="169">
        <f>IF(K937='Do Not Use'!$M$10,1,0)</f>
        <v>0</v>
      </c>
      <c r="X937" s="169">
        <f>IF(K937='Do Not Use'!$M$11,1,0)</f>
        <v>0</v>
      </c>
      <c r="Y937" s="169">
        <f t="shared" si="44"/>
        <v>0</v>
      </c>
      <c r="Z937" s="169">
        <f>IF(K937='Do Not Use'!$M$5,1,0)</f>
        <v>0</v>
      </c>
    </row>
    <row r="938" spans="1:26" x14ac:dyDescent="0.25">
      <c r="A938" s="376"/>
      <c r="B938" s="377"/>
      <c r="C938" s="378"/>
      <c r="D938" s="434"/>
      <c r="E938" s="379"/>
      <c r="F938" s="377"/>
      <c r="G938" s="377"/>
      <c r="H938" s="377"/>
      <c r="I938" s="377"/>
      <c r="J938" s="377"/>
      <c r="K938" s="377"/>
      <c r="L938" s="377"/>
      <c r="M938" s="1" t="e">
        <f>INDEX('Child Enrollment'!$C$2:$C$173,MATCH('BIR Data Entry'!B939,'Child Enrollment'!$B$2:$B$173,0))</f>
        <v>#N/A</v>
      </c>
      <c r="N938" s="1" t="e">
        <f>INDEX('Child Enrollment'!$D$2:$D$173,MATCH('BIR Data Entry'!B938,'Child Enrollment'!$B$2:$B$173,0))</f>
        <v>#N/A</v>
      </c>
      <c r="O938" s="1" t="e">
        <f>INDEX('Child Enrollment'!$E$2:$E$173,MATCH('BIR Data Entry'!B938,'Child Enrollment'!$B$2:$B$173,0))</f>
        <v>#N/A</v>
      </c>
      <c r="P938" s="1" t="e">
        <f>INDEX('Child Enrollment'!$F$2:$F$173,MATCH('BIR Data Entry'!B938,'Child Enrollment'!$B$2:$B$173,0))</f>
        <v>#N/A</v>
      </c>
      <c r="Q938" s="1" t="e">
        <f>INDEX('Child Enrollment'!$G$2:$G$173,MATCH('BIR Data Entry'!B938,'Child Enrollment'!$B$2:$B$173,0))</f>
        <v>#N/A</v>
      </c>
      <c r="R938" s="1" t="e">
        <f>INDEX('Child Enrollment'!$H$2:$H$173,MATCH('BIR Data Entry'!B938,'Child Enrollment'!$B$2:$B$173,0))</f>
        <v>#N/A</v>
      </c>
      <c r="S938" s="343" t="str">
        <f t="shared" si="42"/>
        <v/>
      </c>
      <c r="T938" s="169">
        <f>IF(J938='Do Not Use'!$L$15,1,0)</f>
        <v>0</v>
      </c>
      <c r="U938" s="169">
        <f>IF(K938='Do Not Use'!$M$14,1,0)</f>
        <v>0</v>
      </c>
      <c r="V938" s="169">
        <f t="shared" si="43"/>
        <v>0</v>
      </c>
      <c r="W938" s="169">
        <f>IF(K938='Do Not Use'!$M$10,1,0)</f>
        <v>0</v>
      </c>
      <c r="X938" s="169">
        <f>IF(K938='Do Not Use'!$M$11,1,0)</f>
        <v>0</v>
      </c>
      <c r="Y938" s="169">
        <f t="shared" si="44"/>
        <v>0</v>
      </c>
      <c r="Z938" s="169">
        <f>IF(K938='Do Not Use'!$M$5,1,0)</f>
        <v>0</v>
      </c>
    </row>
    <row r="939" spans="1:26" x14ac:dyDescent="0.25">
      <c r="A939" s="376"/>
      <c r="B939" s="377"/>
      <c r="C939" s="378"/>
      <c r="D939" s="434"/>
      <c r="E939" s="379"/>
      <c r="F939" s="377"/>
      <c r="G939" s="377"/>
      <c r="H939" s="377"/>
      <c r="I939" s="377"/>
      <c r="J939" s="377"/>
      <c r="K939" s="377"/>
      <c r="L939" s="377"/>
      <c r="M939" s="1" t="e">
        <f>INDEX('Child Enrollment'!$C$2:$C$173,MATCH('BIR Data Entry'!B940,'Child Enrollment'!$B$2:$B$173,0))</f>
        <v>#N/A</v>
      </c>
      <c r="N939" s="1" t="e">
        <f>INDEX('Child Enrollment'!$D$2:$D$173,MATCH('BIR Data Entry'!B939,'Child Enrollment'!$B$2:$B$173,0))</f>
        <v>#N/A</v>
      </c>
      <c r="O939" s="1" t="e">
        <f>INDEX('Child Enrollment'!$E$2:$E$173,MATCH('BIR Data Entry'!B939,'Child Enrollment'!$B$2:$B$173,0))</f>
        <v>#N/A</v>
      </c>
      <c r="P939" s="1" t="e">
        <f>INDEX('Child Enrollment'!$F$2:$F$173,MATCH('BIR Data Entry'!B939,'Child Enrollment'!$B$2:$B$173,0))</f>
        <v>#N/A</v>
      </c>
      <c r="Q939" s="1" t="e">
        <f>INDEX('Child Enrollment'!$G$2:$G$173,MATCH('BIR Data Entry'!B939,'Child Enrollment'!$B$2:$B$173,0))</f>
        <v>#N/A</v>
      </c>
      <c r="R939" s="1" t="e">
        <f>INDEX('Child Enrollment'!$H$2:$H$173,MATCH('BIR Data Entry'!B939,'Child Enrollment'!$B$2:$B$173,0))</f>
        <v>#N/A</v>
      </c>
      <c r="S939" s="343" t="str">
        <f t="shared" si="42"/>
        <v/>
      </c>
      <c r="T939" s="169">
        <f>IF(J939='Do Not Use'!$L$15,1,0)</f>
        <v>0</v>
      </c>
      <c r="U939" s="169">
        <f>IF(K939='Do Not Use'!$M$14,1,0)</f>
        <v>0</v>
      </c>
      <c r="V939" s="169">
        <f t="shared" si="43"/>
        <v>0</v>
      </c>
      <c r="W939" s="169">
        <f>IF(K939='Do Not Use'!$M$10,1,0)</f>
        <v>0</v>
      </c>
      <c r="X939" s="169">
        <f>IF(K939='Do Not Use'!$M$11,1,0)</f>
        <v>0</v>
      </c>
      <c r="Y939" s="169">
        <f t="shared" si="44"/>
        <v>0</v>
      </c>
      <c r="Z939" s="169">
        <f>IF(K939='Do Not Use'!$M$5,1,0)</f>
        <v>0</v>
      </c>
    </row>
    <row r="940" spans="1:26" x14ac:dyDescent="0.25">
      <c r="A940" s="376"/>
      <c r="B940" s="377"/>
      <c r="C940" s="378"/>
      <c r="D940" s="434"/>
      <c r="E940" s="379"/>
      <c r="F940" s="377"/>
      <c r="G940" s="377"/>
      <c r="H940" s="377"/>
      <c r="I940" s="377"/>
      <c r="J940" s="377"/>
      <c r="K940" s="377"/>
      <c r="L940" s="377"/>
      <c r="M940" s="1" t="e">
        <f>INDEX('Child Enrollment'!$C$2:$C$173,MATCH('BIR Data Entry'!B941,'Child Enrollment'!$B$2:$B$173,0))</f>
        <v>#N/A</v>
      </c>
      <c r="N940" s="1" t="e">
        <f>INDEX('Child Enrollment'!$D$2:$D$173,MATCH('BIR Data Entry'!B940,'Child Enrollment'!$B$2:$B$173,0))</f>
        <v>#N/A</v>
      </c>
      <c r="O940" s="1" t="e">
        <f>INDEX('Child Enrollment'!$E$2:$E$173,MATCH('BIR Data Entry'!B940,'Child Enrollment'!$B$2:$B$173,0))</f>
        <v>#N/A</v>
      </c>
      <c r="P940" s="1" t="e">
        <f>INDEX('Child Enrollment'!$F$2:$F$173,MATCH('BIR Data Entry'!B940,'Child Enrollment'!$B$2:$B$173,0))</f>
        <v>#N/A</v>
      </c>
      <c r="Q940" s="1" t="e">
        <f>INDEX('Child Enrollment'!$G$2:$G$173,MATCH('BIR Data Entry'!B940,'Child Enrollment'!$B$2:$B$173,0))</f>
        <v>#N/A</v>
      </c>
      <c r="R940" s="1" t="e">
        <f>INDEX('Child Enrollment'!$H$2:$H$173,MATCH('BIR Data Entry'!B940,'Child Enrollment'!$B$2:$B$173,0))</f>
        <v>#N/A</v>
      </c>
      <c r="S940" s="343" t="str">
        <f t="shared" si="42"/>
        <v/>
      </c>
      <c r="T940" s="169">
        <f>IF(J940='Do Not Use'!$L$15,1,0)</f>
        <v>0</v>
      </c>
      <c r="U940" s="169">
        <f>IF(K940='Do Not Use'!$M$14,1,0)</f>
        <v>0</v>
      </c>
      <c r="V940" s="169">
        <f t="shared" si="43"/>
        <v>0</v>
      </c>
      <c r="W940" s="169">
        <f>IF(K940='Do Not Use'!$M$10,1,0)</f>
        <v>0</v>
      </c>
      <c r="X940" s="169">
        <f>IF(K940='Do Not Use'!$M$11,1,0)</f>
        <v>0</v>
      </c>
      <c r="Y940" s="169">
        <f t="shared" si="44"/>
        <v>0</v>
      </c>
      <c r="Z940" s="169">
        <f>IF(K940='Do Not Use'!$M$5,1,0)</f>
        <v>0</v>
      </c>
    </row>
    <row r="941" spans="1:26" x14ac:dyDescent="0.25">
      <c r="A941" s="376"/>
      <c r="B941" s="377"/>
      <c r="C941" s="378"/>
      <c r="D941" s="434"/>
      <c r="E941" s="379"/>
      <c r="F941" s="377"/>
      <c r="G941" s="377"/>
      <c r="H941" s="377"/>
      <c r="I941" s="377"/>
      <c r="J941" s="377"/>
      <c r="K941" s="377"/>
      <c r="L941" s="377"/>
      <c r="M941" s="1" t="e">
        <f>INDEX('Child Enrollment'!$C$2:$C$173,MATCH('BIR Data Entry'!B942,'Child Enrollment'!$B$2:$B$173,0))</f>
        <v>#N/A</v>
      </c>
      <c r="N941" s="1" t="e">
        <f>INDEX('Child Enrollment'!$D$2:$D$173,MATCH('BIR Data Entry'!B941,'Child Enrollment'!$B$2:$B$173,0))</f>
        <v>#N/A</v>
      </c>
      <c r="O941" s="1" t="e">
        <f>INDEX('Child Enrollment'!$E$2:$E$173,MATCH('BIR Data Entry'!B941,'Child Enrollment'!$B$2:$B$173,0))</f>
        <v>#N/A</v>
      </c>
      <c r="P941" s="1" t="e">
        <f>INDEX('Child Enrollment'!$F$2:$F$173,MATCH('BIR Data Entry'!B941,'Child Enrollment'!$B$2:$B$173,0))</f>
        <v>#N/A</v>
      </c>
      <c r="Q941" s="1" t="e">
        <f>INDEX('Child Enrollment'!$G$2:$G$173,MATCH('BIR Data Entry'!B941,'Child Enrollment'!$B$2:$B$173,0))</f>
        <v>#N/A</v>
      </c>
      <c r="R941" s="1" t="e">
        <f>INDEX('Child Enrollment'!$H$2:$H$173,MATCH('BIR Data Entry'!B941,'Child Enrollment'!$B$2:$B$173,0))</f>
        <v>#N/A</v>
      </c>
      <c r="S941" s="343" t="str">
        <f t="shared" si="42"/>
        <v/>
      </c>
      <c r="T941" s="169">
        <f>IF(J941='Do Not Use'!$L$15,1,0)</f>
        <v>0</v>
      </c>
      <c r="U941" s="169">
        <f>IF(K941='Do Not Use'!$M$14,1,0)</f>
        <v>0</v>
      </c>
      <c r="V941" s="169">
        <f t="shared" si="43"/>
        <v>0</v>
      </c>
      <c r="W941" s="169">
        <f>IF(K941='Do Not Use'!$M$10,1,0)</f>
        <v>0</v>
      </c>
      <c r="X941" s="169">
        <f>IF(K941='Do Not Use'!$M$11,1,0)</f>
        <v>0</v>
      </c>
      <c r="Y941" s="169">
        <f t="shared" si="44"/>
        <v>0</v>
      </c>
      <c r="Z941" s="169">
        <f>IF(K941='Do Not Use'!$M$5,1,0)</f>
        <v>0</v>
      </c>
    </row>
    <row r="942" spans="1:26" x14ac:dyDescent="0.25">
      <c r="A942" s="376"/>
      <c r="B942" s="377"/>
      <c r="C942" s="378"/>
      <c r="D942" s="434"/>
      <c r="E942" s="379"/>
      <c r="F942" s="377"/>
      <c r="G942" s="377"/>
      <c r="H942" s="377"/>
      <c r="I942" s="377"/>
      <c r="J942" s="377"/>
      <c r="K942" s="377"/>
      <c r="L942" s="377"/>
      <c r="M942" s="1" t="e">
        <f>INDEX('Child Enrollment'!$C$2:$C$173,MATCH('BIR Data Entry'!B943,'Child Enrollment'!$B$2:$B$173,0))</f>
        <v>#N/A</v>
      </c>
      <c r="N942" s="1" t="e">
        <f>INDEX('Child Enrollment'!$D$2:$D$173,MATCH('BIR Data Entry'!B942,'Child Enrollment'!$B$2:$B$173,0))</f>
        <v>#N/A</v>
      </c>
      <c r="O942" s="1" t="e">
        <f>INDEX('Child Enrollment'!$E$2:$E$173,MATCH('BIR Data Entry'!B942,'Child Enrollment'!$B$2:$B$173,0))</f>
        <v>#N/A</v>
      </c>
      <c r="P942" s="1" t="e">
        <f>INDEX('Child Enrollment'!$F$2:$F$173,MATCH('BIR Data Entry'!B942,'Child Enrollment'!$B$2:$B$173,0))</f>
        <v>#N/A</v>
      </c>
      <c r="Q942" s="1" t="e">
        <f>INDEX('Child Enrollment'!$G$2:$G$173,MATCH('BIR Data Entry'!B942,'Child Enrollment'!$B$2:$B$173,0))</f>
        <v>#N/A</v>
      </c>
      <c r="R942" s="1" t="e">
        <f>INDEX('Child Enrollment'!$H$2:$H$173,MATCH('BIR Data Entry'!B942,'Child Enrollment'!$B$2:$B$173,0))</f>
        <v>#N/A</v>
      </c>
      <c r="S942" s="343" t="str">
        <f t="shared" si="42"/>
        <v/>
      </c>
      <c r="T942" s="169">
        <f>IF(J942='Do Not Use'!$L$15,1,0)</f>
        <v>0</v>
      </c>
      <c r="U942" s="169">
        <f>IF(K942='Do Not Use'!$M$14,1,0)</f>
        <v>0</v>
      </c>
      <c r="V942" s="169">
        <f t="shared" si="43"/>
        <v>0</v>
      </c>
      <c r="W942" s="169">
        <f>IF(K942='Do Not Use'!$M$10,1,0)</f>
        <v>0</v>
      </c>
      <c r="X942" s="169">
        <f>IF(K942='Do Not Use'!$M$11,1,0)</f>
        <v>0</v>
      </c>
      <c r="Y942" s="169">
        <f t="shared" si="44"/>
        <v>0</v>
      </c>
      <c r="Z942" s="169">
        <f>IF(K942='Do Not Use'!$M$5,1,0)</f>
        <v>0</v>
      </c>
    </row>
    <row r="943" spans="1:26" x14ac:dyDescent="0.25">
      <c r="A943" s="376"/>
      <c r="B943" s="377"/>
      <c r="C943" s="378"/>
      <c r="D943" s="434"/>
      <c r="E943" s="379"/>
      <c r="F943" s="377"/>
      <c r="G943" s="377"/>
      <c r="H943" s="377"/>
      <c r="I943" s="377"/>
      <c r="J943" s="377"/>
      <c r="K943" s="377"/>
      <c r="L943" s="377"/>
      <c r="M943" s="1" t="e">
        <f>INDEX('Child Enrollment'!$C$2:$C$173,MATCH('BIR Data Entry'!B944,'Child Enrollment'!$B$2:$B$173,0))</f>
        <v>#N/A</v>
      </c>
      <c r="N943" s="1" t="e">
        <f>INDEX('Child Enrollment'!$D$2:$D$173,MATCH('BIR Data Entry'!B943,'Child Enrollment'!$B$2:$B$173,0))</f>
        <v>#N/A</v>
      </c>
      <c r="O943" s="1" t="e">
        <f>INDEX('Child Enrollment'!$E$2:$E$173,MATCH('BIR Data Entry'!B943,'Child Enrollment'!$B$2:$B$173,0))</f>
        <v>#N/A</v>
      </c>
      <c r="P943" s="1" t="e">
        <f>INDEX('Child Enrollment'!$F$2:$F$173,MATCH('BIR Data Entry'!B943,'Child Enrollment'!$B$2:$B$173,0))</f>
        <v>#N/A</v>
      </c>
      <c r="Q943" s="1" t="e">
        <f>INDEX('Child Enrollment'!$G$2:$G$173,MATCH('BIR Data Entry'!B943,'Child Enrollment'!$B$2:$B$173,0))</f>
        <v>#N/A</v>
      </c>
      <c r="R943" s="1" t="e">
        <f>INDEX('Child Enrollment'!$H$2:$H$173,MATCH('BIR Data Entry'!B943,'Child Enrollment'!$B$2:$B$173,0))</f>
        <v>#N/A</v>
      </c>
      <c r="S943" s="343" t="str">
        <f t="shared" si="42"/>
        <v/>
      </c>
      <c r="T943" s="169">
        <f>IF(J943='Do Not Use'!$L$15,1,0)</f>
        <v>0</v>
      </c>
      <c r="U943" s="169">
        <f>IF(K943='Do Not Use'!$M$14,1,0)</f>
        <v>0</v>
      </c>
      <c r="V943" s="169">
        <f t="shared" si="43"/>
        <v>0</v>
      </c>
      <c r="W943" s="169">
        <f>IF(K943='Do Not Use'!$M$10,1,0)</f>
        <v>0</v>
      </c>
      <c r="X943" s="169">
        <f>IF(K943='Do Not Use'!$M$11,1,0)</f>
        <v>0</v>
      </c>
      <c r="Y943" s="169">
        <f t="shared" si="44"/>
        <v>0</v>
      </c>
      <c r="Z943" s="169">
        <f>IF(K943='Do Not Use'!$M$5,1,0)</f>
        <v>0</v>
      </c>
    </row>
    <row r="944" spans="1:26" x14ac:dyDescent="0.25">
      <c r="A944" s="376"/>
      <c r="B944" s="377"/>
      <c r="C944" s="378"/>
      <c r="D944" s="434"/>
      <c r="E944" s="379"/>
      <c r="F944" s="377"/>
      <c r="G944" s="377"/>
      <c r="H944" s="377"/>
      <c r="I944" s="377"/>
      <c r="J944" s="377"/>
      <c r="K944" s="377"/>
      <c r="L944" s="377"/>
      <c r="M944" s="1" t="e">
        <f>INDEX('Child Enrollment'!$C$2:$C$173,MATCH('BIR Data Entry'!B945,'Child Enrollment'!$B$2:$B$173,0))</f>
        <v>#N/A</v>
      </c>
      <c r="N944" s="1" t="e">
        <f>INDEX('Child Enrollment'!$D$2:$D$173,MATCH('BIR Data Entry'!B944,'Child Enrollment'!$B$2:$B$173,0))</f>
        <v>#N/A</v>
      </c>
      <c r="O944" s="1" t="e">
        <f>INDEX('Child Enrollment'!$E$2:$E$173,MATCH('BIR Data Entry'!B944,'Child Enrollment'!$B$2:$B$173,0))</f>
        <v>#N/A</v>
      </c>
      <c r="P944" s="1" t="e">
        <f>INDEX('Child Enrollment'!$F$2:$F$173,MATCH('BIR Data Entry'!B944,'Child Enrollment'!$B$2:$B$173,0))</f>
        <v>#N/A</v>
      </c>
      <c r="Q944" s="1" t="e">
        <f>INDEX('Child Enrollment'!$G$2:$G$173,MATCH('BIR Data Entry'!B944,'Child Enrollment'!$B$2:$B$173,0))</f>
        <v>#N/A</v>
      </c>
      <c r="R944" s="1" t="e">
        <f>INDEX('Child Enrollment'!$H$2:$H$173,MATCH('BIR Data Entry'!B944,'Child Enrollment'!$B$2:$B$173,0))</f>
        <v>#N/A</v>
      </c>
      <c r="S944" s="343" t="str">
        <f t="shared" si="42"/>
        <v/>
      </c>
      <c r="T944" s="169">
        <f>IF(J944='Do Not Use'!$L$15,1,0)</f>
        <v>0</v>
      </c>
      <c r="U944" s="169">
        <f>IF(K944='Do Not Use'!$M$14,1,0)</f>
        <v>0</v>
      </c>
      <c r="V944" s="169">
        <f t="shared" si="43"/>
        <v>0</v>
      </c>
      <c r="W944" s="169">
        <f>IF(K944='Do Not Use'!$M$10,1,0)</f>
        <v>0</v>
      </c>
      <c r="X944" s="169">
        <f>IF(K944='Do Not Use'!$M$11,1,0)</f>
        <v>0</v>
      </c>
      <c r="Y944" s="169">
        <f t="shared" si="44"/>
        <v>0</v>
      </c>
      <c r="Z944" s="169">
        <f>IF(K944='Do Not Use'!$M$5,1,0)</f>
        <v>0</v>
      </c>
    </row>
    <row r="945" spans="1:26" x14ac:dyDescent="0.25">
      <c r="A945" s="376"/>
      <c r="B945" s="377"/>
      <c r="C945" s="378"/>
      <c r="D945" s="434"/>
      <c r="E945" s="379"/>
      <c r="F945" s="377"/>
      <c r="G945" s="377"/>
      <c r="H945" s="377"/>
      <c r="I945" s="377"/>
      <c r="J945" s="377"/>
      <c r="K945" s="377"/>
      <c r="L945" s="377"/>
      <c r="M945" s="1" t="e">
        <f>INDEX('Child Enrollment'!$C$2:$C$173,MATCH('BIR Data Entry'!B946,'Child Enrollment'!$B$2:$B$173,0))</f>
        <v>#N/A</v>
      </c>
      <c r="N945" s="1" t="e">
        <f>INDEX('Child Enrollment'!$D$2:$D$173,MATCH('BIR Data Entry'!B945,'Child Enrollment'!$B$2:$B$173,0))</f>
        <v>#N/A</v>
      </c>
      <c r="O945" s="1" t="e">
        <f>INDEX('Child Enrollment'!$E$2:$E$173,MATCH('BIR Data Entry'!B945,'Child Enrollment'!$B$2:$B$173,0))</f>
        <v>#N/A</v>
      </c>
      <c r="P945" s="1" t="e">
        <f>INDEX('Child Enrollment'!$F$2:$F$173,MATCH('BIR Data Entry'!B945,'Child Enrollment'!$B$2:$B$173,0))</f>
        <v>#N/A</v>
      </c>
      <c r="Q945" s="1" t="e">
        <f>INDEX('Child Enrollment'!$G$2:$G$173,MATCH('BIR Data Entry'!B945,'Child Enrollment'!$B$2:$B$173,0))</f>
        <v>#N/A</v>
      </c>
      <c r="R945" s="1" t="e">
        <f>INDEX('Child Enrollment'!$H$2:$H$173,MATCH('BIR Data Entry'!B945,'Child Enrollment'!$B$2:$B$173,0))</f>
        <v>#N/A</v>
      </c>
      <c r="S945" s="343" t="str">
        <f t="shared" si="42"/>
        <v/>
      </c>
      <c r="T945" s="169">
        <f>IF(J945='Do Not Use'!$L$15,1,0)</f>
        <v>0</v>
      </c>
      <c r="U945" s="169">
        <f>IF(K945='Do Not Use'!$M$14,1,0)</f>
        <v>0</v>
      </c>
      <c r="V945" s="169">
        <f t="shared" si="43"/>
        <v>0</v>
      </c>
      <c r="W945" s="169">
        <f>IF(K945='Do Not Use'!$M$10,1,0)</f>
        <v>0</v>
      </c>
      <c r="X945" s="169">
        <f>IF(K945='Do Not Use'!$M$11,1,0)</f>
        <v>0</v>
      </c>
      <c r="Y945" s="169">
        <f t="shared" si="44"/>
        <v>0</v>
      </c>
      <c r="Z945" s="169">
        <f>IF(K945='Do Not Use'!$M$5,1,0)</f>
        <v>0</v>
      </c>
    </row>
    <row r="946" spans="1:26" x14ac:dyDescent="0.25">
      <c r="A946" s="376"/>
      <c r="B946" s="377"/>
      <c r="C946" s="378"/>
      <c r="D946" s="434"/>
      <c r="E946" s="379"/>
      <c r="F946" s="377"/>
      <c r="G946" s="377"/>
      <c r="H946" s="377"/>
      <c r="I946" s="377"/>
      <c r="J946" s="377"/>
      <c r="K946" s="377"/>
      <c r="L946" s="377"/>
      <c r="M946" s="1" t="e">
        <f>INDEX('Child Enrollment'!$C$2:$C$173,MATCH('BIR Data Entry'!B947,'Child Enrollment'!$B$2:$B$173,0))</f>
        <v>#N/A</v>
      </c>
      <c r="N946" s="1" t="e">
        <f>INDEX('Child Enrollment'!$D$2:$D$173,MATCH('BIR Data Entry'!B946,'Child Enrollment'!$B$2:$B$173,0))</f>
        <v>#N/A</v>
      </c>
      <c r="O946" s="1" t="e">
        <f>INDEX('Child Enrollment'!$E$2:$E$173,MATCH('BIR Data Entry'!B946,'Child Enrollment'!$B$2:$B$173,0))</f>
        <v>#N/A</v>
      </c>
      <c r="P946" s="1" t="e">
        <f>INDEX('Child Enrollment'!$F$2:$F$173,MATCH('BIR Data Entry'!B946,'Child Enrollment'!$B$2:$B$173,0))</f>
        <v>#N/A</v>
      </c>
      <c r="Q946" s="1" t="e">
        <f>INDEX('Child Enrollment'!$G$2:$G$173,MATCH('BIR Data Entry'!B946,'Child Enrollment'!$B$2:$B$173,0))</f>
        <v>#N/A</v>
      </c>
      <c r="R946" s="1" t="e">
        <f>INDEX('Child Enrollment'!$H$2:$H$173,MATCH('BIR Data Entry'!B946,'Child Enrollment'!$B$2:$B$173,0))</f>
        <v>#N/A</v>
      </c>
      <c r="S946" s="343" t="str">
        <f t="shared" si="42"/>
        <v/>
      </c>
      <c r="T946" s="169">
        <f>IF(J946='Do Not Use'!$L$15,1,0)</f>
        <v>0</v>
      </c>
      <c r="U946" s="169">
        <f>IF(K946='Do Not Use'!$M$14,1,0)</f>
        <v>0</v>
      </c>
      <c r="V946" s="169">
        <f t="shared" si="43"/>
        <v>0</v>
      </c>
      <c r="W946" s="169">
        <f>IF(K946='Do Not Use'!$M$10,1,0)</f>
        <v>0</v>
      </c>
      <c r="X946" s="169">
        <f>IF(K946='Do Not Use'!$M$11,1,0)</f>
        <v>0</v>
      </c>
      <c r="Y946" s="169">
        <f t="shared" si="44"/>
        <v>0</v>
      </c>
      <c r="Z946" s="169">
        <f>IF(K946='Do Not Use'!$M$5,1,0)</f>
        <v>0</v>
      </c>
    </row>
    <row r="947" spans="1:26" x14ac:dyDescent="0.25">
      <c r="A947" s="376"/>
      <c r="B947" s="377"/>
      <c r="C947" s="378"/>
      <c r="D947" s="434"/>
      <c r="E947" s="379"/>
      <c r="F947" s="377"/>
      <c r="G947" s="377"/>
      <c r="H947" s="377"/>
      <c r="I947" s="377"/>
      <c r="J947" s="377"/>
      <c r="K947" s="377"/>
      <c r="L947" s="377"/>
      <c r="M947" s="1" t="e">
        <f>INDEX('Child Enrollment'!$C$2:$C$173,MATCH('BIR Data Entry'!B948,'Child Enrollment'!$B$2:$B$173,0))</f>
        <v>#N/A</v>
      </c>
      <c r="N947" s="1" t="e">
        <f>INDEX('Child Enrollment'!$D$2:$D$173,MATCH('BIR Data Entry'!B947,'Child Enrollment'!$B$2:$B$173,0))</f>
        <v>#N/A</v>
      </c>
      <c r="O947" s="1" t="e">
        <f>INDEX('Child Enrollment'!$E$2:$E$173,MATCH('BIR Data Entry'!B947,'Child Enrollment'!$B$2:$B$173,0))</f>
        <v>#N/A</v>
      </c>
      <c r="P947" s="1" t="e">
        <f>INDEX('Child Enrollment'!$F$2:$F$173,MATCH('BIR Data Entry'!B947,'Child Enrollment'!$B$2:$B$173,0))</f>
        <v>#N/A</v>
      </c>
      <c r="Q947" s="1" t="e">
        <f>INDEX('Child Enrollment'!$G$2:$G$173,MATCH('BIR Data Entry'!B947,'Child Enrollment'!$B$2:$B$173,0))</f>
        <v>#N/A</v>
      </c>
      <c r="R947" s="1" t="e">
        <f>INDEX('Child Enrollment'!$H$2:$H$173,MATCH('BIR Data Entry'!B947,'Child Enrollment'!$B$2:$B$173,0))</f>
        <v>#N/A</v>
      </c>
      <c r="S947" s="343" t="str">
        <f t="shared" si="42"/>
        <v/>
      </c>
      <c r="T947" s="169">
        <f>IF(J947='Do Not Use'!$L$15,1,0)</f>
        <v>0</v>
      </c>
      <c r="U947" s="169">
        <f>IF(K947='Do Not Use'!$M$14,1,0)</f>
        <v>0</v>
      </c>
      <c r="V947" s="169">
        <f t="shared" si="43"/>
        <v>0</v>
      </c>
      <c r="W947" s="169">
        <f>IF(K947='Do Not Use'!$M$10,1,0)</f>
        <v>0</v>
      </c>
      <c r="X947" s="169">
        <f>IF(K947='Do Not Use'!$M$11,1,0)</f>
        <v>0</v>
      </c>
      <c r="Y947" s="169">
        <f t="shared" si="44"/>
        <v>0</v>
      </c>
      <c r="Z947" s="169">
        <f>IF(K947='Do Not Use'!$M$5,1,0)</f>
        <v>0</v>
      </c>
    </row>
    <row r="948" spans="1:26" x14ac:dyDescent="0.25">
      <c r="A948" s="376"/>
      <c r="B948" s="377"/>
      <c r="C948" s="378"/>
      <c r="D948" s="434"/>
      <c r="E948" s="379"/>
      <c r="F948" s="377"/>
      <c r="G948" s="377"/>
      <c r="H948" s="377"/>
      <c r="I948" s="377"/>
      <c r="J948" s="377"/>
      <c r="K948" s="377"/>
      <c r="L948" s="377"/>
      <c r="M948" s="1" t="e">
        <f>INDEX('Child Enrollment'!$C$2:$C$173,MATCH('BIR Data Entry'!B949,'Child Enrollment'!$B$2:$B$173,0))</f>
        <v>#N/A</v>
      </c>
      <c r="N948" s="1" t="e">
        <f>INDEX('Child Enrollment'!$D$2:$D$173,MATCH('BIR Data Entry'!B948,'Child Enrollment'!$B$2:$B$173,0))</f>
        <v>#N/A</v>
      </c>
      <c r="O948" s="1" t="e">
        <f>INDEX('Child Enrollment'!$E$2:$E$173,MATCH('BIR Data Entry'!B948,'Child Enrollment'!$B$2:$B$173,0))</f>
        <v>#N/A</v>
      </c>
      <c r="P948" s="1" t="e">
        <f>INDEX('Child Enrollment'!$F$2:$F$173,MATCH('BIR Data Entry'!B948,'Child Enrollment'!$B$2:$B$173,0))</f>
        <v>#N/A</v>
      </c>
      <c r="Q948" s="1" t="e">
        <f>INDEX('Child Enrollment'!$G$2:$G$173,MATCH('BIR Data Entry'!B948,'Child Enrollment'!$B$2:$B$173,0))</f>
        <v>#N/A</v>
      </c>
      <c r="R948" s="1" t="e">
        <f>INDEX('Child Enrollment'!$H$2:$H$173,MATCH('BIR Data Entry'!B948,'Child Enrollment'!$B$2:$B$173,0))</f>
        <v>#N/A</v>
      </c>
      <c r="S948" s="343" t="str">
        <f t="shared" si="42"/>
        <v/>
      </c>
      <c r="T948" s="169">
        <f>IF(J948='Do Not Use'!$L$15,1,0)</f>
        <v>0</v>
      </c>
      <c r="U948" s="169">
        <f>IF(K948='Do Not Use'!$M$14,1,0)</f>
        <v>0</v>
      </c>
      <c r="V948" s="169">
        <f t="shared" si="43"/>
        <v>0</v>
      </c>
      <c r="W948" s="169">
        <f>IF(K948='Do Not Use'!$M$10,1,0)</f>
        <v>0</v>
      </c>
      <c r="X948" s="169">
        <f>IF(K948='Do Not Use'!$M$11,1,0)</f>
        <v>0</v>
      </c>
      <c r="Y948" s="169">
        <f t="shared" si="44"/>
        <v>0</v>
      </c>
      <c r="Z948" s="169">
        <f>IF(K948='Do Not Use'!$M$5,1,0)</f>
        <v>0</v>
      </c>
    </row>
    <row r="949" spans="1:26" x14ac:dyDescent="0.25">
      <c r="A949" s="376"/>
      <c r="B949" s="377"/>
      <c r="C949" s="378"/>
      <c r="D949" s="434"/>
      <c r="E949" s="379"/>
      <c r="F949" s="377"/>
      <c r="G949" s="377"/>
      <c r="H949" s="377"/>
      <c r="I949" s="377"/>
      <c r="J949" s="377"/>
      <c r="K949" s="377"/>
      <c r="L949" s="377"/>
      <c r="M949" s="1" t="e">
        <f>INDEX('Child Enrollment'!$C$2:$C$173,MATCH('BIR Data Entry'!B950,'Child Enrollment'!$B$2:$B$173,0))</f>
        <v>#N/A</v>
      </c>
      <c r="N949" s="1" t="e">
        <f>INDEX('Child Enrollment'!$D$2:$D$173,MATCH('BIR Data Entry'!B949,'Child Enrollment'!$B$2:$B$173,0))</f>
        <v>#N/A</v>
      </c>
      <c r="O949" s="1" t="e">
        <f>INDEX('Child Enrollment'!$E$2:$E$173,MATCH('BIR Data Entry'!B949,'Child Enrollment'!$B$2:$B$173,0))</f>
        <v>#N/A</v>
      </c>
      <c r="P949" s="1" t="e">
        <f>INDEX('Child Enrollment'!$F$2:$F$173,MATCH('BIR Data Entry'!B949,'Child Enrollment'!$B$2:$B$173,0))</f>
        <v>#N/A</v>
      </c>
      <c r="Q949" s="1" t="e">
        <f>INDEX('Child Enrollment'!$G$2:$G$173,MATCH('BIR Data Entry'!B949,'Child Enrollment'!$B$2:$B$173,0))</f>
        <v>#N/A</v>
      </c>
      <c r="R949" s="1" t="e">
        <f>INDEX('Child Enrollment'!$H$2:$H$173,MATCH('BIR Data Entry'!B949,'Child Enrollment'!$B$2:$B$173,0))</f>
        <v>#N/A</v>
      </c>
      <c r="S949" s="343" t="str">
        <f t="shared" si="42"/>
        <v/>
      </c>
      <c r="T949" s="169">
        <f>IF(J949='Do Not Use'!$L$15,1,0)</f>
        <v>0</v>
      </c>
      <c r="U949" s="169">
        <f>IF(K949='Do Not Use'!$M$14,1,0)</f>
        <v>0</v>
      </c>
      <c r="V949" s="169">
        <f t="shared" si="43"/>
        <v>0</v>
      </c>
      <c r="W949" s="169">
        <f>IF(K949='Do Not Use'!$M$10,1,0)</f>
        <v>0</v>
      </c>
      <c r="X949" s="169">
        <f>IF(K949='Do Not Use'!$M$11,1,0)</f>
        <v>0</v>
      </c>
      <c r="Y949" s="169">
        <f t="shared" si="44"/>
        <v>0</v>
      </c>
      <c r="Z949" s="169">
        <f>IF(K949='Do Not Use'!$M$5,1,0)</f>
        <v>0</v>
      </c>
    </row>
    <row r="950" spans="1:26" x14ac:dyDescent="0.25">
      <c r="A950" s="376"/>
      <c r="B950" s="377"/>
      <c r="C950" s="378"/>
      <c r="D950" s="434"/>
      <c r="E950" s="379"/>
      <c r="F950" s="377"/>
      <c r="G950" s="377"/>
      <c r="H950" s="377"/>
      <c r="I950" s="377"/>
      <c r="J950" s="377"/>
      <c r="K950" s="377"/>
      <c r="L950" s="377"/>
      <c r="M950" s="1" t="e">
        <f>INDEX('Child Enrollment'!$C$2:$C$173,MATCH('BIR Data Entry'!B951,'Child Enrollment'!$B$2:$B$173,0))</f>
        <v>#N/A</v>
      </c>
      <c r="N950" s="1" t="e">
        <f>INDEX('Child Enrollment'!$D$2:$D$173,MATCH('BIR Data Entry'!B950,'Child Enrollment'!$B$2:$B$173,0))</f>
        <v>#N/A</v>
      </c>
      <c r="O950" s="1" t="e">
        <f>INDEX('Child Enrollment'!$E$2:$E$173,MATCH('BIR Data Entry'!B950,'Child Enrollment'!$B$2:$B$173,0))</f>
        <v>#N/A</v>
      </c>
      <c r="P950" s="1" t="e">
        <f>INDEX('Child Enrollment'!$F$2:$F$173,MATCH('BIR Data Entry'!B950,'Child Enrollment'!$B$2:$B$173,0))</f>
        <v>#N/A</v>
      </c>
      <c r="Q950" s="1" t="e">
        <f>INDEX('Child Enrollment'!$G$2:$G$173,MATCH('BIR Data Entry'!B950,'Child Enrollment'!$B$2:$B$173,0))</f>
        <v>#N/A</v>
      </c>
      <c r="R950" s="1" t="e">
        <f>INDEX('Child Enrollment'!$H$2:$H$173,MATCH('BIR Data Entry'!B950,'Child Enrollment'!$B$2:$B$173,0))</f>
        <v>#N/A</v>
      </c>
      <c r="S950" s="343" t="str">
        <f t="shared" si="42"/>
        <v/>
      </c>
      <c r="T950" s="169">
        <f>IF(J950='Do Not Use'!$L$15,1,0)</f>
        <v>0</v>
      </c>
      <c r="U950" s="169">
        <f>IF(K950='Do Not Use'!$M$14,1,0)</f>
        <v>0</v>
      </c>
      <c r="V950" s="169">
        <f t="shared" si="43"/>
        <v>0</v>
      </c>
      <c r="W950" s="169">
        <f>IF(K950='Do Not Use'!$M$10,1,0)</f>
        <v>0</v>
      </c>
      <c r="X950" s="169">
        <f>IF(K950='Do Not Use'!$M$11,1,0)</f>
        <v>0</v>
      </c>
      <c r="Y950" s="169">
        <f t="shared" si="44"/>
        <v>0</v>
      </c>
      <c r="Z950" s="169">
        <f>IF(K950='Do Not Use'!$M$5,1,0)</f>
        <v>0</v>
      </c>
    </row>
    <row r="951" spans="1:26" x14ac:dyDescent="0.25">
      <c r="A951" s="376"/>
      <c r="B951" s="377"/>
      <c r="C951" s="378"/>
      <c r="D951" s="434"/>
      <c r="E951" s="379"/>
      <c r="F951" s="377"/>
      <c r="G951" s="377"/>
      <c r="H951" s="377"/>
      <c r="I951" s="377"/>
      <c r="J951" s="377"/>
      <c r="K951" s="377"/>
      <c r="L951" s="377"/>
      <c r="M951" s="1" t="e">
        <f>INDEX('Child Enrollment'!$C$2:$C$173,MATCH('BIR Data Entry'!B952,'Child Enrollment'!$B$2:$B$173,0))</f>
        <v>#N/A</v>
      </c>
      <c r="N951" s="1" t="e">
        <f>INDEX('Child Enrollment'!$D$2:$D$173,MATCH('BIR Data Entry'!B951,'Child Enrollment'!$B$2:$B$173,0))</f>
        <v>#N/A</v>
      </c>
      <c r="O951" s="1" t="e">
        <f>INDEX('Child Enrollment'!$E$2:$E$173,MATCH('BIR Data Entry'!B951,'Child Enrollment'!$B$2:$B$173,0))</f>
        <v>#N/A</v>
      </c>
      <c r="P951" s="1" t="e">
        <f>INDEX('Child Enrollment'!$F$2:$F$173,MATCH('BIR Data Entry'!B951,'Child Enrollment'!$B$2:$B$173,0))</f>
        <v>#N/A</v>
      </c>
      <c r="Q951" s="1" t="e">
        <f>INDEX('Child Enrollment'!$G$2:$G$173,MATCH('BIR Data Entry'!B951,'Child Enrollment'!$B$2:$B$173,0))</f>
        <v>#N/A</v>
      </c>
      <c r="R951" s="1" t="e">
        <f>INDEX('Child Enrollment'!$H$2:$H$173,MATCH('BIR Data Entry'!B951,'Child Enrollment'!$B$2:$B$173,0))</f>
        <v>#N/A</v>
      </c>
      <c r="S951" s="343" t="str">
        <f t="shared" si="42"/>
        <v/>
      </c>
      <c r="T951" s="169">
        <f>IF(J951='Do Not Use'!$L$15,1,0)</f>
        <v>0</v>
      </c>
      <c r="U951" s="169">
        <f>IF(K951='Do Not Use'!$M$14,1,0)</f>
        <v>0</v>
      </c>
      <c r="V951" s="169">
        <f t="shared" si="43"/>
        <v>0</v>
      </c>
      <c r="W951" s="169">
        <f>IF(K951='Do Not Use'!$M$10,1,0)</f>
        <v>0</v>
      </c>
      <c r="X951" s="169">
        <f>IF(K951='Do Not Use'!$M$11,1,0)</f>
        <v>0</v>
      </c>
      <c r="Y951" s="169">
        <f t="shared" si="44"/>
        <v>0</v>
      </c>
      <c r="Z951" s="169">
        <f>IF(K951='Do Not Use'!$M$5,1,0)</f>
        <v>0</v>
      </c>
    </row>
    <row r="952" spans="1:26" x14ac:dyDescent="0.25">
      <c r="A952" s="376"/>
      <c r="B952" s="377"/>
      <c r="C952" s="378"/>
      <c r="D952" s="434"/>
      <c r="E952" s="379"/>
      <c r="F952" s="377"/>
      <c r="G952" s="377"/>
      <c r="H952" s="377"/>
      <c r="I952" s="377"/>
      <c r="J952" s="377"/>
      <c r="K952" s="377"/>
      <c r="L952" s="377"/>
      <c r="M952" s="1" t="e">
        <f>INDEX('Child Enrollment'!$C$2:$C$173,MATCH('BIR Data Entry'!B953,'Child Enrollment'!$B$2:$B$173,0))</f>
        <v>#N/A</v>
      </c>
      <c r="N952" s="1" t="e">
        <f>INDEX('Child Enrollment'!$D$2:$D$173,MATCH('BIR Data Entry'!B952,'Child Enrollment'!$B$2:$B$173,0))</f>
        <v>#N/A</v>
      </c>
      <c r="O952" s="1" t="e">
        <f>INDEX('Child Enrollment'!$E$2:$E$173,MATCH('BIR Data Entry'!B952,'Child Enrollment'!$B$2:$B$173,0))</f>
        <v>#N/A</v>
      </c>
      <c r="P952" s="1" t="e">
        <f>INDEX('Child Enrollment'!$F$2:$F$173,MATCH('BIR Data Entry'!B952,'Child Enrollment'!$B$2:$B$173,0))</f>
        <v>#N/A</v>
      </c>
      <c r="Q952" s="1" t="e">
        <f>INDEX('Child Enrollment'!$G$2:$G$173,MATCH('BIR Data Entry'!B952,'Child Enrollment'!$B$2:$B$173,0))</f>
        <v>#N/A</v>
      </c>
      <c r="R952" s="1" t="e">
        <f>INDEX('Child Enrollment'!$H$2:$H$173,MATCH('BIR Data Entry'!B952,'Child Enrollment'!$B$2:$B$173,0))</f>
        <v>#N/A</v>
      </c>
      <c r="S952" s="343" t="str">
        <f t="shared" si="42"/>
        <v/>
      </c>
      <c r="T952" s="169">
        <f>IF(J952='Do Not Use'!$L$15,1,0)</f>
        <v>0</v>
      </c>
      <c r="U952" s="169">
        <f>IF(K952='Do Not Use'!$M$14,1,0)</f>
        <v>0</v>
      </c>
      <c r="V952" s="169">
        <f t="shared" si="43"/>
        <v>0</v>
      </c>
      <c r="W952" s="169">
        <f>IF(K952='Do Not Use'!$M$10,1,0)</f>
        <v>0</v>
      </c>
      <c r="X952" s="169">
        <f>IF(K952='Do Not Use'!$M$11,1,0)</f>
        <v>0</v>
      </c>
      <c r="Y952" s="169">
        <f t="shared" si="44"/>
        <v>0</v>
      </c>
      <c r="Z952" s="169">
        <f>IF(K952='Do Not Use'!$M$5,1,0)</f>
        <v>0</v>
      </c>
    </row>
    <row r="953" spans="1:26" x14ac:dyDescent="0.25">
      <c r="A953" s="376"/>
      <c r="B953" s="377"/>
      <c r="C953" s="378"/>
      <c r="D953" s="434"/>
      <c r="E953" s="379"/>
      <c r="F953" s="377"/>
      <c r="G953" s="377"/>
      <c r="H953" s="377"/>
      <c r="I953" s="377"/>
      <c r="J953" s="377"/>
      <c r="K953" s="377"/>
      <c r="L953" s="377"/>
      <c r="M953" s="1" t="e">
        <f>INDEX('Child Enrollment'!$C$2:$C$173,MATCH('BIR Data Entry'!B954,'Child Enrollment'!$B$2:$B$173,0))</f>
        <v>#N/A</v>
      </c>
      <c r="N953" s="1" t="e">
        <f>INDEX('Child Enrollment'!$D$2:$D$173,MATCH('BIR Data Entry'!B953,'Child Enrollment'!$B$2:$B$173,0))</f>
        <v>#N/A</v>
      </c>
      <c r="O953" s="1" t="e">
        <f>INDEX('Child Enrollment'!$E$2:$E$173,MATCH('BIR Data Entry'!B953,'Child Enrollment'!$B$2:$B$173,0))</f>
        <v>#N/A</v>
      </c>
      <c r="P953" s="1" t="e">
        <f>INDEX('Child Enrollment'!$F$2:$F$173,MATCH('BIR Data Entry'!B953,'Child Enrollment'!$B$2:$B$173,0))</f>
        <v>#N/A</v>
      </c>
      <c r="Q953" s="1" t="e">
        <f>INDEX('Child Enrollment'!$G$2:$G$173,MATCH('BIR Data Entry'!B953,'Child Enrollment'!$B$2:$B$173,0))</f>
        <v>#N/A</v>
      </c>
      <c r="R953" s="1" t="e">
        <f>INDEX('Child Enrollment'!$H$2:$H$173,MATCH('BIR Data Entry'!B953,'Child Enrollment'!$B$2:$B$173,0))</f>
        <v>#N/A</v>
      </c>
      <c r="S953" s="343" t="str">
        <f t="shared" si="42"/>
        <v/>
      </c>
      <c r="T953" s="169">
        <f>IF(J953='Do Not Use'!$L$15,1,0)</f>
        <v>0</v>
      </c>
      <c r="U953" s="169">
        <f>IF(K953='Do Not Use'!$M$14,1,0)</f>
        <v>0</v>
      </c>
      <c r="V953" s="169">
        <f t="shared" si="43"/>
        <v>0</v>
      </c>
      <c r="W953" s="169">
        <f>IF(K953='Do Not Use'!$M$10,1,0)</f>
        <v>0</v>
      </c>
      <c r="X953" s="169">
        <f>IF(K953='Do Not Use'!$M$11,1,0)</f>
        <v>0</v>
      </c>
      <c r="Y953" s="169">
        <f t="shared" si="44"/>
        <v>0</v>
      </c>
      <c r="Z953" s="169">
        <f>IF(K953='Do Not Use'!$M$5,1,0)</f>
        <v>0</v>
      </c>
    </row>
    <row r="954" spans="1:26" x14ac:dyDescent="0.25">
      <c r="A954" s="376"/>
      <c r="B954" s="377"/>
      <c r="C954" s="378"/>
      <c r="D954" s="434"/>
      <c r="E954" s="379"/>
      <c r="F954" s="377"/>
      <c r="G954" s="377"/>
      <c r="H954" s="377"/>
      <c r="I954" s="377"/>
      <c r="J954" s="377"/>
      <c r="K954" s="377"/>
      <c r="L954" s="377"/>
      <c r="M954" s="1" t="e">
        <f>INDEX('Child Enrollment'!$C$2:$C$173,MATCH('BIR Data Entry'!B955,'Child Enrollment'!$B$2:$B$173,0))</f>
        <v>#N/A</v>
      </c>
      <c r="N954" s="1" t="e">
        <f>INDEX('Child Enrollment'!$D$2:$D$173,MATCH('BIR Data Entry'!B954,'Child Enrollment'!$B$2:$B$173,0))</f>
        <v>#N/A</v>
      </c>
      <c r="O954" s="1" t="e">
        <f>INDEX('Child Enrollment'!$E$2:$E$173,MATCH('BIR Data Entry'!B954,'Child Enrollment'!$B$2:$B$173,0))</f>
        <v>#N/A</v>
      </c>
      <c r="P954" s="1" t="e">
        <f>INDEX('Child Enrollment'!$F$2:$F$173,MATCH('BIR Data Entry'!B954,'Child Enrollment'!$B$2:$B$173,0))</f>
        <v>#N/A</v>
      </c>
      <c r="Q954" s="1" t="e">
        <f>INDEX('Child Enrollment'!$G$2:$G$173,MATCH('BIR Data Entry'!B954,'Child Enrollment'!$B$2:$B$173,0))</f>
        <v>#N/A</v>
      </c>
      <c r="R954" s="1" t="e">
        <f>INDEX('Child Enrollment'!$H$2:$H$173,MATCH('BIR Data Entry'!B954,'Child Enrollment'!$B$2:$B$173,0))</f>
        <v>#N/A</v>
      </c>
      <c r="S954" s="343" t="str">
        <f t="shared" si="42"/>
        <v/>
      </c>
      <c r="T954" s="169">
        <f>IF(J954='Do Not Use'!$L$15,1,0)</f>
        <v>0</v>
      </c>
      <c r="U954" s="169">
        <f>IF(K954='Do Not Use'!$M$14,1,0)</f>
        <v>0</v>
      </c>
      <c r="V954" s="169">
        <f t="shared" si="43"/>
        <v>0</v>
      </c>
      <c r="W954" s="169">
        <f>IF(K954='Do Not Use'!$M$10,1,0)</f>
        <v>0</v>
      </c>
      <c r="X954" s="169">
        <f>IF(K954='Do Not Use'!$M$11,1,0)</f>
        <v>0</v>
      </c>
      <c r="Y954" s="169">
        <f t="shared" si="44"/>
        <v>0</v>
      </c>
      <c r="Z954" s="169">
        <f>IF(K954='Do Not Use'!$M$5,1,0)</f>
        <v>0</v>
      </c>
    </row>
    <row r="955" spans="1:26" x14ac:dyDescent="0.25">
      <c r="A955" s="376"/>
      <c r="B955" s="377"/>
      <c r="C955" s="378"/>
      <c r="D955" s="434"/>
      <c r="E955" s="379"/>
      <c r="F955" s="377"/>
      <c r="G955" s="377"/>
      <c r="H955" s="377"/>
      <c r="I955" s="377"/>
      <c r="J955" s="377"/>
      <c r="K955" s="377"/>
      <c r="L955" s="377"/>
      <c r="M955" s="1" t="e">
        <f>INDEX('Child Enrollment'!$C$2:$C$173,MATCH('BIR Data Entry'!B956,'Child Enrollment'!$B$2:$B$173,0))</f>
        <v>#N/A</v>
      </c>
      <c r="N955" s="1" t="e">
        <f>INDEX('Child Enrollment'!$D$2:$D$173,MATCH('BIR Data Entry'!B955,'Child Enrollment'!$B$2:$B$173,0))</f>
        <v>#N/A</v>
      </c>
      <c r="O955" s="1" t="e">
        <f>INDEX('Child Enrollment'!$E$2:$E$173,MATCH('BIR Data Entry'!B955,'Child Enrollment'!$B$2:$B$173,0))</f>
        <v>#N/A</v>
      </c>
      <c r="P955" s="1" t="e">
        <f>INDEX('Child Enrollment'!$F$2:$F$173,MATCH('BIR Data Entry'!B955,'Child Enrollment'!$B$2:$B$173,0))</f>
        <v>#N/A</v>
      </c>
      <c r="Q955" s="1" t="e">
        <f>INDEX('Child Enrollment'!$G$2:$G$173,MATCH('BIR Data Entry'!B955,'Child Enrollment'!$B$2:$B$173,0))</f>
        <v>#N/A</v>
      </c>
      <c r="R955" s="1" t="e">
        <f>INDEX('Child Enrollment'!$H$2:$H$173,MATCH('BIR Data Entry'!B955,'Child Enrollment'!$B$2:$B$173,0))</f>
        <v>#N/A</v>
      </c>
      <c r="S955" s="343" t="str">
        <f t="shared" si="42"/>
        <v/>
      </c>
      <c r="T955" s="169">
        <f>IF(J955='Do Not Use'!$L$15,1,0)</f>
        <v>0</v>
      </c>
      <c r="U955" s="169">
        <f>IF(K955='Do Not Use'!$M$14,1,0)</f>
        <v>0</v>
      </c>
      <c r="V955" s="169">
        <f t="shared" si="43"/>
        <v>0</v>
      </c>
      <c r="W955" s="169">
        <f>IF(K955='Do Not Use'!$M$10,1,0)</f>
        <v>0</v>
      </c>
      <c r="X955" s="169">
        <f>IF(K955='Do Not Use'!$M$11,1,0)</f>
        <v>0</v>
      </c>
      <c r="Y955" s="169">
        <f t="shared" si="44"/>
        <v>0</v>
      </c>
      <c r="Z955" s="169">
        <f>IF(K955='Do Not Use'!$M$5,1,0)</f>
        <v>0</v>
      </c>
    </row>
    <row r="956" spans="1:26" x14ac:dyDescent="0.25">
      <c r="A956" s="376"/>
      <c r="B956" s="377"/>
      <c r="C956" s="378"/>
      <c r="D956" s="434"/>
      <c r="E956" s="379"/>
      <c r="F956" s="377"/>
      <c r="G956" s="377"/>
      <c r="H956" s="377"/>
      <c r="I956" s="377"/>
      <c r="J956" s="377"/>
      <c r="K956" s="377"/>
      <c r="L956" s="377"/>
      <c r="M956" s="1" t="e">
        <f>INDEX('Child Enrollment'!$C$2:$C$173,MATCH('BIR Data Entry'!B957,'Child Enrollment'!$B$2:$B$173,0))</f>
        <v>#N/A</v>
      </c>
      <c r="N956" s="1" t="e">
        <f>INDEX('Child Enrollment'!$D$2:$D$173,MATCH('BIR Data Entry'!B956,'Child Enrollment'!$B$2:$B$173,0))</f>
        <v>#N/A</v>
      </c>
      <c r="O956" s="1" t="e">
        <f>INDEX('Child Enrollment'!$E$2:$E$173,MATCH('BIR Data Entry'!B956,'Child Enrollment'!$B$2:$B$173,0))</f>
        <v>#N/A</v>
      </c>
      <c r="P956" s="1" t="e">
        <f>INDEX('Child Enrollment'!$F$2:$F$173,MATCH('BIR Data Entry'!B956,'Child Enrollment'!$B$2:$B$173,0))</f>
        <v>#N/A</v>
      </c>
      <c r="Q956" s="1" t="e">
        <f>INDEX('Child Enrollment'!$G$2:$G$173,MATCH('BIR Data Entry'!B956,'Child Enrollment'!$B$2:$B$173,0))</f>
        <v>#N/A</v>
      </c>
      <c r="R956" s="1" t="e">
        <f>INDEX('Child Enrollment'!$H$2:$H$173,MATCH('BIR Data Entry'!B956,'Child Enrollment'!$B$2:$B$173,0))</f>
        <v>#N/A</v>
      </c>
      <c r="S956" s="343" t="str">
        <f t="shared" si="42"/>
        <v/>
      </c>
      <c r="T956" s="169">
        <f>IF(J956='Do Not Use'!$L$15,1,0)</f>
        <v>0</v>
      </c>
      <c r="U956" s="169">
        <f>IF(K956='Do Not Use'!$M$14,1,0)</f>
        <v>0</v>
      </c>
      <c r="V956" s="169">
        <f t="shared" si="43"/>
        <v>0</v>
      </c>
      <c r="W956" s="169">
        <f>IF(K956='Do Not Use'!$M$10,1,0)</f>
        <v>0</v>
      </c>
      <c r="X956" s="169">
        <f>IF(K956='Do Not Use'!$M$11,1,0)</f>
        <v>0</v>
      </c>
      <c r="Y956" s="169">
        <f t="shared" si="44"/>
        <v>0</v>
      </c>
      <c r="Z956" s="169">
        <f>IF(K956='Do Not Use'!$M$5,1,0)</f>
        <v>0</v>
      </c>
    </row>
    <row r="957" spans="1:26" x14ac:dyDescent="0.25">
      <c r="A957" s="376"/>
      <c r="B957" s="377"/>
      <c r="C957" s="378"/>
      <c r="D957" s="434"/>
      <c r="E957" s="379"/>
      <c r="F957" s="377"/>
      <c r="G957" s="377"/>
      <c r="H957" s="377"/>
      <c r="I957" s="377"/>
      <c r="J957" s="377"/>
      <c r="K957" s="377"/>
      <c r="L957" s="377"/>
      <c r="M957" s="1" t="e">
        <f>INDEX('Child Enrollment'!$C$2:$C$173,MATCH('BIR Data Entry'!B958,'Child Enrollment'!$B$2:$B$173,0))</f>
        <v>#N/A</v>
      </c>
      <c r="N957" s="1" t="e">
        <f>INDEX('Child Enrollment'!$D$2:$D$173,MATCH('BIR Data Entry'!B957,'Child Enrollment'!$B$2:$B$173,0))</f>
        <v>#N/A</v>
      </c>
      <c r="O957" s="1" t="e">
        <f>INDEX('Child Enrollment'!$E$2:$E$173,MATCH('BIR Data Entry'!B957,'Child Enrollment'!$B$2:$B$173,0))</f>
        <v>#N/A</v>
      </c>
      <c r="P957" s="1" t="e">
        <f>INDEX('Child Enrollment'!$F$2:$F$173,MATCH('BIR Data Entry'!B957,'Child Enrollment'!$B$2:$B$173,0))</f>
        <v>#N/A</v>
      </c>
      <c r="Q957" s="1" t="e">
        <f>INDEX('Child Enrollment'!$G$2:$G$173,MATCH('BIR Data Entry'!B957,'Child Enrollment'!$B$2:$B$173,0))</f>
        <v>#N/A</v>
      </c>
      <c r="R957" s="1" t="e">
        <f>INDEX('Child Enrollment'!$H$2:$H$173,MATCH('BIR Data Entry'!B957,'Child Enrollment'!$B$2:$B$173,0))</f>
        <v>#N/A</v>
      </c>
      <c r="S957" s="343" t="str">
        <f t="shared" si="42"/>
        <v/>
      </c>
      <c r="T957" s="169">
        <f>IF(J957='Do Not Use'!$L$15,1,0)</f>
        <v>0</v>
      </c>
      <c r="U957" s="169">
        <f>IF(K957='Do Not Use'!$M$14,1,0)</f>
        <v>0</v>
      </c>
      <c r="V957" s="169">
        <f t="shared" si="43"/>
        <v>0</v>
      </c>
      <c r="W957" s="169">
        <f>IF(K957='Do Not Use'!$M$10,1,0)</f>
        <v>0</v>
      </c>
      <c r="X957" s="169">
        <f>IF(K957='Do Not Use'!$M$11,1,0)</f>
        <v>0</v>
      </c>
      <c r="Y957" s="169">
        <f t="shared" si="44"/>
        <v>0</v>
      </c>
      <c r="Z957" s="169">
        <f>IF(K957='Do Not Use'!$M$5,1,0)</f>
        <v>0</v>
      </c>
    </row>
    <row r="958" spans="1:26" x14ac:dyDescent="0.25">
      <c r="A958" s="376"/>
      <c r="B958" s="377"/>
      <c r="C958" s="378"/>
      <c r="D958" s="434"/>
      <c r="E958" s="379"/>
      <c r="F958" s="377"/>
      <c r="G958" s="377"/>
      <c r="H958" s="377"/>
      <c r="I958" s="377"/>
      <c r="J958" s="377"/>
      <c r="K958" s="377"/>
      <c r="L958" s="377"/>
      <c r="M958" s="1" t="e">
        <f>INDEX('Child Enrollment'!$C$2:$C$173,MATCH('BIR Data Entry'!B959,'Child Enrollment'!$B$2:$B$173,0))</f>
        <v>#N/A</v>
      </c>
      <c r="N958" s="1" t="e">
        <f>INDEX('Child Enrollment'!$D$2:$D$173,MATCH('BIR Data Entry'!B958,'Child Enrollment'!$B$2:$B$173,0))</f>
        <v>#N/A</v>
      </c>
      <c r="O958" s="1" t="e">
        <f>INDEX('Child Enrollment'!$E$2:$E$173,MATCH('BIR Data Entry'!B958,'Child Enrollment'!$B$2:$B$173,0))</f>
        <v>#N/A</v>
      </c>
      <c r="P958" s="1" t="e">
        <f>INDEX('Child Enrollment'!$F$2:$F$173,MATCH('BIR Data Entry'!B958,'Child Enrollment'!$B$2:$B$173,0))</f>
        <v>#N/A</v>
      </c>
      <c r="Q958" s="1" t="e">
        <f>INDEX('Child Enrollment'!$G$2:$G$173,MATCH('BIR Data Entry'!B958,'Child Enrollment'!$B$2:$B$173,0))</f>
        <v>#N/A</v>
      </c>
      <c r="R958" s="1" t="e">
        <f>INDEX('Child Enrollment'!$H$2:$H$173,MATCH('BIR Data Entry'!B958,'Child Enrollment'!$B$2:$B$173,0))</f>
        <v>#N/A</v>
      </c>
      <c r="S958" s="343" t="str">
        <f t="shared" si="42"/>
        <v/>
      </c>
      <c r="T958" s="169">
        <f>IF(J958='Do Not Use'!$L$15,1,0)</f>
        <v>0</v>
      </c>
      <c r="U958" s="169">
        <f>IF(K958='Do Not Use'!$M$14,1,0)</f>
        <v>0</v>
      </c>
      <c r="V958" s="169">
        <f t="shared" si="43"/>
        <v>0</v>
      </c>
      <c r="W958" s="169">
        <f>IF(K958='Do Not Use'!$M$10,1,0)</f>
        <v>0</v>
      </c>
      <c r="X958" s="169">
        <f>IF(K958='Do Not Use'!$M$11,1,0)</f>
        <v>0</v>
      </c>
      <c r="Y958" s="169">
        <f t="shared" si="44"/>
        <v>0</v>
      </c>
      <c r="Z958" s="169">
        <f>IF(K958='Do Not Use'!$M$5,1,0)</f>
        <v>0</v>
      </c>
    </row>
    <row r="959" spans="1:26" x14ac:dyDescent="0.25">
      <c r="A959" s="376"/>
      <c r="B959" s="377"/>
      <c r="C959" s="378"/>
      <c r="D959" s="434"/>
      <c r="E959" s="379"/>
      <c r="F959" s="377"/>
      <c r="G959" s="377"/>
      <c r="H959" s="377"/>
      <c r="I959" s="377"/>
      <c r="J959" s="377"/>
      <c r="K959" s="377"/>
      <c r="L959" s="377"/>
      <c r="M959" s="1" t="e">
        <f>INDEX('Child Enrollment'!$C$2:$C$173,MATCH('BIR Data Entry'!B960,'Child Enrollment'!$B$2:$B$173,0))</f>
        <v>#N/A</v>
      </c>
      <c r="N959" s="1" t="e">
        <f>INDEX('Child Enrollment'!$D$2:$D$173,MATCH('BIR Data Entry'!B959,'Child Enrollment'!$B$2:$B$173,0))</f>
        <v>#N/A</v>
      </c>
      <c r="O959" s="1" t="e">
        <f>INDEX('Child Enrollment'!$E$2:$E$173,MATCH('BIR Data Entry'!B959,'Child Enrollment'!$B$2:$B$173,0))</f>
        <v>#N/A</v>
      </c>
      <c r="P959" s="1" t="e">
        <f>INDEX('Child Enrollment'!$F$2:$F$173,MATCH('BIR Data Entry'!B959,'Child Enrollment'!$B$2:$B$173,0))</f>
        <v>#N/A</v>
      </c>
      <c r="Q959" s="1" t="e">
        <f>INDEX('Child Enrollment'!$G$2:$G$173,MATCH('BIR Data Entry'!B959,'Child Enrollment'!$B$2:$B$173,0))</f>
        <v>#N/A</v>
      </c>
      <c r="R959" s="1" t="e">
        <f>INDEX('Child Enrollment'!$H$2:$H$173,MATCH('BIR Data Entry'!B959,'Child Enrollment'!$B$2:$B$173,0))</f>
        <v>#N/A</v>
      </c>
      <c r="S959" s="343" t="str">
        <f t="shared" si="42"/>
        <v/>
      </c>
      <c r="T959" s="169">
        <f>IF(J959='Do Not Use'!$L$15,1,0)</f>
        <v>0</v>
      </c>
      <c r="U959" s="169">
        <f>IF(K959='Do Not Use'!$M$14,1,0)</f>
        <v>0</v>
      </c>
      <c r="V959" s="169">
        <f t="shared" si="43"/>
        <v>0</v>
      </c>
      <c r="W959" s="169">
        <f>IF(K959='Do Not Use'!$M$10,1,0)</f>
        <v>0</v>
      </c>
      <c r="X959" s="169">
        <f>IF(K959='Do Not Use'!$M$11,1,0)</f>
        <v>0</v>
      </c>
      <c r="Y959" s="169">
        <f t="shared" si="44"/>
        <v>0</v>
      </c>
      <c r="Z959" s="169">
        <f>IF(K959='Do Not Use'!$M$5,1,0)</f>
        <v>0</v>
      </c>
    </row>
    <row r="960" spans="1:26" x14ac:dyDescent="0.25">
      <c r="A960" s="376"/>
      <c r="B960" s="377"/>
      <c r="C960" s="378"/>
      <c r="D960" s="434"/>
      <c r="E960" s="379"/>
      <c r="F960" s="377"/>
      <c r="G960" s="377"/>
      <c r="H960" s="377"/>
      <c r="I960" s="377"/>
      <c r="J960" s="377"/>
      <c r="K960" s="377"/>
      <c r="L960" s="377"/>
      <c r="M960" s="1" t="e">
        <f>INDEX('Child Enrollment'!$C$2:$C$173,MATCH('BIR Data Entry'!B961,'Child Enrollment'!$B$2:$B$173,0))</f>
        <v>#N/A</v>
      </c>
      <c r="N960" s="1" t="e">
        <f>INDEX('Child Enrollment'!$D$2:$D$173,MATCH('BIR Data Entry'!B960,'Child Enrollment'!$B$2:$B$173,0))</f>
        <v>#N/A</v>
      </c>
      <c r="O960" s="1" t="e">
        <f>INDEX('Child Enrollment'!$E$2:$E$173,MATCH('BIR Data Entry'!B960,'Child Enrollment'!$B$2:$B$173,0))</f>
        <v>#N/A</v>
      </c>
      <c r="P960" s="1" t="e">
        <f>INDEX('Child Enrollment'!$F$2:$F$173,MATCH('BIR Data Entry'!B960,'Child Enrollment'!$B$2:$B$173,0))</f>
        <v>#N/A</v>
      </c>
      <c r="Q960" s="1" t="e">
        <f>INDEX('Child Enrollment'!$G$2:$G$173,MATCH('BIR Data Entry'!B960,'Child Enrollment'!$B$2:$B$173,0))</f>
        <v>#N/A</v>
      </c>
      <c r="R960" s="1" t="e">
        <f>INDEX('Child Enrollment'!$H$2:$H$173,MATCH('BIR Data Entry'!B960,'Child Enrollment'!$B$2:$B$173,0))</f>
        <v>#N/A</v>
      </c>
      <c r="S960" s="343" t="str">
        <f t="shared" si="42"/>
        <v/>
      </c>
      <c r="T960" s="169">
        <f>IF(J960='Do Not Use'!$L$15,1,0)</f>
        <v>0</v>
      </c>
      <c r="U960" s="169">
        <f>IF(K960='Do Not Use'!$M$14,1,0)</f>
        <v>0</v>
      </c>
      <c r="V960" s="169">
        <f t="shared" si="43"/>
        <v>0</v>
      </c>
      <c r="W960" s="169">
        <f>IF(K960='Do Not Use'!$M$10,1,0)</f>
        <v>0</v>
      </c>
      <c r="X960" s="169">
        <f>IF(K960='Do Not Use'!$M$11,1,0)</f>
        <v>0</v>
      </c>
      <c r="Y960" s="169">
        <f t="shared" si="44"/>
        <v>0</v>
      </c>
      <c r="Z960" s="169">
        <f>IF(K960='Do Not Use'!$M$5,1,0)</f>
        <v>0</v>
      </c>
    </row>
    <row r="961" spans="1:26" x14ac:dyDescent="0.25">
      <c r="A961" s="376"/>
      <c r="B961" s="377"/>
      <c r="C961" s="378"/>
      <c r="D961" s="434"/>
      <c r="E961" s="379"/>
      <c r="F961" s="377"/>
      <c r="G961" s="377"/>
      <c r="H961" s="377"/>
      <c r="I961" s="377"/>
      <c r="J961" s="377"/>
      <c r="K961" s="377"/>
      <c r="L961" s="377"/>
      <c r="M961" s="1" t="e">
        <f>INDEX('Child Enrollment'!$C$2:$C$173,MATCH('BIR Data Entry'!B962,'Child Enrollment'!$B$2:$B$173,0))</f>
        <v>#N/A</v>
      </c>
      <c r="N961" s="1" t="e">
        <f>INDEX('Child Enrollment'!$D$2:$D$173,MATCH('BIR Data Entry'!B961,'Child Enrollment'!$B$2:$B$173,0))</f>
        <v>#N/A</v>
      </c>
      <c r="O961" s="1" t="e">
        <f>INDEX('Child Enrollment'!$E$2:$E$173,MATCH('BIR Data Entry'!B961,'Child Enrollment'!$B$2:$B$173,0))</f>
        <v>#N/A</v>
      </c>
      <c r="P961" s="1" t="e">
        <f>INDEX('Child Enrollment'!$F$2:$F$173,MATCH('BIR Data Entry'!B961,'Child Enrollment'!$B$2:$B$173,0))</f>
        <v>#N/A</v>
      </c>
      <c r="Q961" s="1" t="e">
        <f>INDEX('Child Enrollment'!$G$2:$G$173,MATCH('BIR Data Entry'!B961,'Child Enrollment'!$B$2:$B$173,0))</f>
        <v>#N/A</v>
      </c>
      <c r="R961" s="1" t="e">
        <f>INDEX('Child Enrollment'!$H$2:$H$173,MATCH('BIR Data Entry'!B961,'Child Enrollment'!$B$2:$B$173,0))</f>
        <v>#N/A</v>
      </c>
      <c r="S961" s="343" t="str">
        <f t="shared" si="42"/>
        <v/>
      </c>
      <c r="T961" s="169">
        <f>IF(J961='Do Not Use'!$L$15,1,0)</f>
        <v>0</v>
      </c>
      <c r="U961" s="169">
        <f>IF(K961='Do Not Use'!$M$14,1,0)</f>
        <v>0</v>
      </c>
      <c r="V961" s="169">
        <f t="shared" si="43"/>
        <v>0</v>
      </c>
      <c r="W961" s="169">
        <f>IF(K961='Do Not Use'!$M$10,1,0)</f>
        <v>0</v>
      </c>
      <c r="X961" s="169">
        <f>IF(K961='Do Not Use'!$M$11,1,0)</f>
        <v>0</v>
      </c>
      <c r="Y961" s="169">
        <f t="shared" si="44"/>
        <v>0</v>
      </c>
      <c r="Z961" s="169">
        <f>IF(K961='Do Not Use'!$M$5,1,0)</f>
        <v>0</v>
      </c>
    </row>
    <row r="962" spans="1:26" x14ac:dyDescent="0.25">
      <c r="A962" s="376"/>
      <c r="B962" s="377"/>
      <c r="C962" s="378"/>
      <c r="D962" s="434"/>
      <c r="E962" s="379"/>
      <c r="F962" s="377"/>
      <c r="G962" s="377"/>
      <c r="H962" s="377"/>
      <c r="I962" s="377"/>
      <c r="J962" s="377"/>
      <c r="K962" s="377"/>
      <c r="L962" s="377"/>
      <c r="M962" s="1" t="e">
        <f>INDEX('Child Enrollment'!$C$2:$C$173,MATCH('BIR Data Entry'!B963,'Child Enrollment'!$B$2:$B$173,0))</f>
        <v>#N/A</v>
      </c>
      <c r="N962" s="1" t="e">
        <f>INDEX('Child Enrollment'!$D$2:$D$173,MATCH('BIR Data Entry'!B962,'Child Enrollment'!$B$2:$B$173,0))</f>
        <v>#N/A</v>
      </c>
      <c r="O962" s="1" t="e">
        <f>INDEX('Child Enrollment'!$E$2:$E$173,MATCH('BIR Data Entry'!B962,'Child Enrollment'!$B$2:$B$173,0))</f>
        <v>#N/A</v>
      </c>
      <c r="P962" s="1" t="e">
        <f>INDEX('Child Enrollment'!$F$2:$F$173,MATCH('BIR Data Entry'!B962,'Child Enrollment'!$B$2:$B$173,0))</f>
        <v>#N/A</v>
      </c>
      <c r="Q962" s="1" t="e">
        <f>INDEX('Child Enrollment'!$G$2:$G$173,MATCH('BIR Data Entry'!B962,'Child Enrollment'!$B$2:$B$173,0))</f>
        <v>#N/A</v>
      </c>
      <c r="R962" s="1" t="e">
        <f>INDEX('Child Enrollment'!$H$2:$H$173,MATCH('BIR Data Entry'!B962,'Child Enrollment'!$B$2:$B$173,0))</f>
        <v>#N/A</v>
      </c>
      <c r="S962" s="343" t="str">
        <f t="shared" si="42"/>
        <v/>
      </c>
      <c r="T962" s="169">
        <f>IF(J962='Do Not Use'!$L$15,1,0)</f>
        <v>0</v>
      </c>
      <c r="U962" s="169">
        <f>IF(K962='Do Not Use'!$M$14,1,0)</f>
        <v>0</v>
      </c>
      <c r="V962" s="169">
        <f t="shared" si="43"/>
        <v>0</v>
      </c>
      <c r="W962" s="169">
        <f>IF(K962='Do Not Use'!$M$10,1,0)</f>
        <v>0</v>
      </c>
      <c r="X962" s="169">
        <f>IF(K962='Do Not Use'!$M$11,1,0)</f>
        <v>0</v>
      </c>
      <c r="Y962" s="169">
        <f t="shared" si="44"/>
        <v>0</v>
      </c>
      <c r="Z962" s="169">
        <f>IF(K962='Do Not Use'!$M$5,1,0)</f>
        <v>0</v>
      </c>
    </row>
    <row r="963" spans="1:26" x14ac:dyDescent="0.25">
      <c r="A963" s="376"/>
      <c r="B963" s="377"/>
      <c r="C963" s="378"/>
      <c r="D963" s="434"/>
      <c r="E963" s="379"/>
      <c r="F963" s="377"/>
      <c r="G963" s="377"/>
      <c r="H963" s="377"/>
      <c r="I963" s="377"/>
      <c r="J963" s="377"/>
      <c r="K963" s="377"/>
      <c r="L963" s="377"/>
      <c r="M963" s="1" t="e">
        <f>INDEX('Child Enrollment'!$C$2:$C$173,MATCH('BIR Data Entry'!B964,'Child Enrollment'!$B$2:$B$173,0))</f>
        <v>#N/A</v>
      </c>
      <c r="N963" s="1" t="e">
        <f>INDEX('Child Enrollment'!$D$2:$D$173,MATCH('BIR Data Entry'!B963,'Child Enrollment'!$B$2:$B$173,0))</f>
        <v>#N/A</v>
      </c>
      <c r="O963" s="1" t="e">
        <f>INDEX('Child Enrollment'!$E$2:$E$173,MATCH('BIR Data Entry'!B963,'Child Enrollment'!$B$2:$B$173,0))</f>
        <v>#N/A</v>
      </c>
      <c r="P963" s="1" t="e">
        <f>INDEX('Child Enrollment'!$F$2:$F$173,MATCH('BIR Data Entry'!B963,'Child Enrollment'!$B$2:$B$173,0))</f>
        <v>#N/A</v>
      </c>
      <c r="Q963" s="1" t="e">
        <f>INDEX('Child Enrollment'!$G$2:$G$173,MATCH('BIR Data Entry'!B963,'Child Enrollment'!$B$2:$B$173,0))</f>
        <v>#N/A</v>
      </c>
      <c r="R963" s="1" t="e">
        <f>INDEX('Child Enrollment'!$H$2:$H$173,MATCH('BIR Data Entry'!B963,'Child Enrollment'!$B$2:$B$173,0))</f>
        <v>#N/A</v>
      </c>
      <c r="S963" s="343" t="str">
        <f t="shared" ref="S963:S1026" si="45">IF(E963&gt;0,MROUND(E963,"0:30"),"")</f>
        <v/>
      </c>
      <c r="T963" s="169">
        <f>IF(J963='Do Not Use'!$L$15,1,0)</f>
        <v>0</v>
      </c>
      <c r="U963" s="169">
        <f>IF(K963='Do Not Use'!$M$14,1,0)</f>
        <v>0</v>
      </c>
      <c r="V963" s="169">
        <f t="shared" ref="V963:V1026" si="46">SUM(T963:U963)</f>
        <v>0</v>
      </c>
      <c r="W963" s="169">
        <f>IF(K963='Do Not Use'!$M$10,1,0)</f>
        <v>0</v>
      </c>
      <c r="X963" s="169">
        <f>IF(K963='Do Not Use'!$M$11,1,0)</f>
        <v>0</v>
      </c>
      <c r="Y963" s="169">
        <f t="shared" ref="Y963:Y1026" si="47">SUM(W963:X963)</f>
        <v>0</v>
      </c>
      <c r="Z963" s="169">
        <f>IF(K963='Do Not Use'!$M$5,1,0)</f>
        <v>0</v>
      </c>
    </row>
    <row r="964" spans="1:26" x14ac:dyDescent="0.25">
      <c r="A964" s="376"/>
      <c r="B964" s="377"/>
      <c r="C964" s="378"/>
      <c r="D964" s="434"/>
      <c r="E964" s="379"/>
      <c r="F964" s="377"/>
      <c r="G964" s="377"/>
      <c r="H964" s="377"/>
      <c r="I964" s="377"/>
      <c r="J964" s="377"/>
      <c r="K964" s="377"/>
      <c r="L964" s="377"/>
      <c r="M964" s="1" t="e">
        <f>INDEX('Child Enrollment'!$C$2:$C$173,MATCH('BIR Data Entry'!B965,'Child Enrollment'!$B$2:$B$173,0))</f>
        <v>#N/A</v>
      </c>
      <c r="N964" s="1" t="e">
        <f>INDEX('Child Enrollment'!$D$2:$D$173,MATCH('BIR Data Entry'!B964,'Child Enrollment'!$B$2:$B$173,0))</f>
        <v>#N/A</v>
      </c>
      <c r="O964" s="1" t="e">
        <f>INDEX('Child Enrollment'!$E$2:$E$173,MATCH('BIR Data Entry'!B964,'Child Enrollment'!$B$2:$B$173,0))</f>
        <v>#N/A</v>
      </c>
      <c r="P964" s="1" t="e">
        <f>INDEX('Child Enrollment'!$F$2:$F$173,MATCH('BIR Data Entry'!B964,'Child Enrollment'!$B$2:$B$173,0))</f>
        <v>#N/A</v>
      </c>
      <c r="Q964" s="1" t="e">
        <f>INDEX('Child Enrollment'!$G$2:$G$173,MATCH('BIR Data Entry'!B964,'Child Enrollment'!$B$2:$B$173,0))</f>
        <v>#N/A</v>
      </c>
      <c r="R964" s="1" t="e">
        <f>INDEX('Child Enrollment'!$H$2:$H$173,MATCH('BIR Data Entry'!B964,'Child Enrollment'!$B$2:$B$173,0))</f>
        <v>#N/A</v>
      </c>
      <c r="S964" s="343" t="str">
        <f t="shared" si="45"/>
        <v/>
      </c>
      <c r="T964" s="169">
        <f>IF(J964='Do Not Use'!$L$15,1,0)</f>
        <v>0</v>
      </c>
      <c r="U964" s="169">
        <f>IF(K964='Do Not Use'!$M$14,1,0)</f>
        <v>0</v>
      </c>
      <c r="V964" s="169">
        <f t="shared" si="46"/>
        <v>0</v>
      </c>
      <c r="W964" s="169">
        <f>IF(K964='Do Not Use'!$M$10,1,0)</f>
        <v>0</v>
      </c>
      <c r="X964" s="169">
        <f>IF(K964='Do Not Use'!$M$11,1,0)</f>
        <v>0</v>
      </c>
      <c r="Y964" s="169">
        <f t="shared" si="47"/>
        <v>0</v>
      </c>
      <c r="Z964" s="169">
        <f>IF(K964='Do Not Use'!$M$5,1,0)</f>
        <v>0</v>
      </c>
    </row>
    <row r="965" spans="1:26" x14ac:dyDescent="0.25">
      <c r="A965" s="376"/>
      <c r="B965" s="377"/>
      <c r="C965" s="378"/>
      <c r="D965" s="434"/>
      <c r="E965" s="379"/>
      <c r="F965" s="377"/>
      <c r="G965" s="377"/>
      <c r="H965" s="377"/>
      <c r="I965" s="377"/>
      <c r="J965" s="377"/>
      <c r="K965" s="377"/>
      <c r="L965" s="377"/>
      <c r="M965" s="1" t="e">
        <f>INDEX('Child Enrollment'!$C$2:$C$173,MATCH('BIR Data Entry'!B966,'Child Enrollment'!$B$2:$B$173,0))</f>
        <v>#N/A</v>
      </c>
      <c r="N965" s="1" t="e">
        <f>INDEX('Child Enrollment'!$D$2:$D$173,MATCH('BIR Data Entry'!B965,'Child Enrollment'!$B$2:$B$173,0))</f>
        <v>#N/A</v>
      </c>
      <c r="O965" s="1" t="e">
        <f>INDEX('Child Enrollment'!$E$2:$E$173,MATCH('BIR Data Entry'!B965,'Child Enrollment'!$B$2:$B$173,0))</f>
        <v>#N/A</v>
      </c>
      <c r="P965" s="1" t="e">
        <f>INDEX('Child Enrollment'!$F$2:$F$173,MATCH('BIR Data Entry'!B965,'Child Enrollment'!$B$2:$B$173,0))</f>
        <v>#N/A</v>
      </c>
      <c r="Q965" s="1" t="e">
        <f>INDEX('Child Enrollment'!$G$2:$G$173,MATCH('BIR Data Entry'!B965,'Child Enrollment'!$B$2:$B$173,0))</f>
        <v>#N/A</v>
      </c>
      <c r="R965" s="1" t="e">
        <f>INDEX('Child Enrollment'!$H$2:$H$173,MATCH('BIR Data Entry'!B965,'Child Enrollment'!$B$2:$B$173,0))</f>
        <v>#N/A</v>
      </c>
      <c r="S965" s="343" t="str">
        <f t="shared" si="45"/>
        <v/>
      </c>
      <c r="T965" s="169">
        <f>IF(J965='Do Not Use'!$L$15,1,0)</f>
        <v>0</v>
      </c>
      <c r="U965" s="169">
        <f>IF(K965='Do Not Use'!$M$14,1,0)</f>
        <v>0</v>
      </c>
      <c r="V965" s="169">
        <f t="shared" si="46"/>
        <v>0</v>
      </c>
      <c r="W965" s="169">
        <f>IF(K965='Do Not Use'!$M$10,1,0)</f>
        <v>0</v>
      </c>
      <c r="X965" s="169">
        <f>IF(K965='Do Not Use'!$M$11,1,0)</f>
        <v>0</v>
      </c>
      <c r="Y965" s="169">
        <f t="shared" si="47"/>
        <v>0</v>
      </c>
      <c r="Z965" s="169">
        <f>IF(K965='Do Not Use'!$M$5,1,0)</f>
        <v>0</v>
      </c>
    </row>
    <row r="966" spans="1:26" x14ac:dyDescent="0.25">
      <c r="A966" s="376"/>
      <c r="B966" s="377"/>
      <c r="C966" s="378"/>
      <c r="D966" s="434"/>
      <c r="E966" s="379"/>
      <c r="F966" s="377"/>
      <c r="G966" s="377"/>
      <c r="H966" s="377"/>
      <c r="I966" s="377"/>
      <c r="J966" s="377"/>
      <c r="K966" s="377"/>
      <c r="L966" s="377"/>
      <c r="M966" s="1" t="e">
        <f>INDEX('Child Enrollment'!$C$2:$C$173,MATCH('BIR Data Entry'!B967,'Child Enrollment'!$B$2:$B$173,0))</f>
        <v>#N/A</v>
      </c>
      <c r="N966" s="1" t="e">
        <f>INDEX('Child Enrollment'!$D$2:$D$173,MATCH('BIR Data Entry'!B966,'Child Enrollment'!$B$2:$B$173,0))</f>
        <v>#N/A</v>
      </c>
      <c r="O966" s="1" t="e">
        <f>INDEX('Child Enrollment'!$E$2:$E$173,MATCH('BIR Data Entry'!B966,'Child Enrollment'!$B$2:$B$173,0))</f>
        <v>#N/A</v>
      </c>
      <c r="P966" s="1" t="e">
        <f>INDEX('Child Enrollment'!$F$2:$F$173,MATCH('BIR Data Entry'!B966,'Child Enrollment'!$B$2:$B$173,0))</f>
        <v>#N/A</v>
      </c>
      <c r="Q966" s="1" t="e">
        <f>INDEX('Child Enrollment'!$G$2:$G$173,MATCH('BIR Data Entry'!B966,'Child Enrollment'!$B$2:$B$173,0))</f>
        <v>#N/A</v>
      </c>
      <c r="R966" s="1" t="e">
        <f>INDEX('Child Enrollment'!$H$2:$H$173,MATCH('BIR Data Entry'!B966,'Child Enrollment'!$B$2:$B$173,0))</f>
        <v>#N/A</v>
      </c>
      <c r="S966" s="343" t="str">
        <f t="shared" si="45"/>
        <v/>
      </c>
      <c r="T966" s="169">
        <f>IF(J966='Do Not Use'!$L$15,1,0)</f>
        <v>0</v>
      </c>
      <c r="U966" s="169">
        <f>IF(K966='Do Not Use'!$M$14,1,0)</f>
        <v>0</v>
      </c>
      <c r="V966" s="169">
        <f t="shared" si="46"/>
        <v>0</v>
      </c>
      <c r="W966" s="169">
        <f>IF(K966='Do Not Use'!$M$10,1,0)</f>
        <v>0</v>
      </c>
      <c r="X966" s="169">
        <f>IF(K966='Do Not Use'!$M$11,1,0)</f>
        <v>0</v>
      </c>
      <c r="Y966" s="169">
        <f t="shared" si="47"/>
        <v>0</v>
      </c>
      <c r="Z966" s="169">
        <f>IF(K966='Do Not Use'!$M$5,1,0)</f>
        <v>0</v>
      </c>
    </row>
    <row r="967" spans="1:26" x14ac:dyDescent="0.25">
      <c r="A967" s="376"/>
      <c r="B967" s="377"/>
      <c r="C967" s="378"/>
      <c r="D967" s="434"/>
      <c r="E967" s="379"/>
      <c r="F967" s="377"/>
      <c r="G967" s="377"/>
      <c r="H967" s="377"/>
      <c r="I967" s="377"/>
      <c r="J967" s="377"/>
      <c r="K967" s="377"/>
      <c r="L967" s="377"/>
      <c r="M967" s="1" t="e">
        <f>INDEX('Child Enrollment'!$C$2:$C$173,MATCH('BIR Data Entry'!B968,'Child Enrollment'!$B$2:$B$173,0))</f>
        <v>#N/A</v>
      </c>
      <c r="N967" s="1" t="e">
        <f>INDEX('Child Enrollment'!$D$2:$D$173,MATCH('BIR Data Entry'!B967,'Child Enrollment'!$B$2:$B$173,0))</f>
        <v>#N/A</v>
      </c>
      <c r="O967" s="1" t="e">
        <f>INDEX('Child Enrollment'!$E$2:$E$173,MATCH('BIR Data Entry'!B967,'Child Enrollment'!$B$2:$B$173,0))</f>
        <v>#N/A</v>
      </c>
      <c r="P967" s="1" t="e">
        <f>INDEX('Child Enrollment'!$F$2:$F$173,MATCH('BIR Data Entry'!B967,'Child Enrollment'!$B$2:$B$173,0))</f>
        <v>#N/A</v>
      </c>
      <c r="Q967" s="1" t="e">
        <f>INDEX('Child Enrollment'!$G$2:$G$173,MATCH('BIR Data Entry'!B967,'Child Enrollment'!$B$2:$B$173,0))</f>
        <v>#N/A</v>
      </c>
      <c r="R967" s="1" t="e">
        <f>INDEX('Child Enrollment'!$H$2:$H$173,MATCH('BIR Data Entry'!B967,'Child Enrollment'!$B$2:$B$173,0))</f>
        <v>#N/A</v>
      </c>
      <c r="S967" s="343" t="str">
        <f t="shared" si="45"/>
        <v/>
      </c>
      <c r="T967" s="169">
        <f>IF(J967='Do Not Use'!$L$15,1,0)</f>
        <v>0</v>
      </c>
      <c r="U967" s="169">
        <f>IF(K967='Do Not Use'!$M$14,1,0)</f>
        <v>0</v>
      </c>
      <c r="V967" s="169">
        <f t="shared" si="46"/>
        <v>0</v>
      </c>
      <c r="W967" s="169">
        <f>IF(K967='Do Not Use'!$M$10,1,0)</f>
        <v>0</v>
      </c>
      <c r="X967" s="169">
        <f>IF(K967='Do Not Use'!$M$11,1,0)</f>
        <v>0</v>
      </c>
      <c r="Y967" s="169">
        <f t="shared" si="47"/>
        <v>0</v>
      </c>
      <c r="Z967" s="169">
        <f>IF(K967='Do Not Use'!$M$5,1,0)</f>
        <v>0</v>
      </c>
    </row>
    <row r="968" spans="1:26" x14ac:dyDescent="0.25">
      <c r="A968" s="376"/>
      <c r="B968" s="377"/>
      <c r="C968" s="378"/>
      <c r="D968" s="434"/>
      <c r="E968" s="379"/>
      <c r="F968" s="377"/>
      <c r="G968" s="377"/>
      <c r="H968" s="377"/>
      <c r="I968" s="377"/>
      <c r="J968" s="377"/>
      <c r="K968" s="377"/>
      <c r="L968" s="377"/>
      <c r="M968" s="1" t="e">
        <f>INDEX('Child Enrollment'!$C$2:$C$173,MATCH('BIR Data Entry'!B969,'Child Enrollment'!$B$2:$B$173,0))</f>
        <v>#N/A</v>
      </c>
      <c r="N968" s="1" t="e">
        <f>INDEX('Child Enrollment'!$D$2:$D$173,MATCH('BIR Data Entry'!B968,'Child Enrollment'!$B$2:$B$173,0))</f>
        <v>#N/A</v>
      </c>
      <c r="O968" s="1" t="e">
        <f>INDEX('Child Enrollment'!$E$2:$E$173,MATCH('BIR Data Entry'!B968,'Child Enrollment'!$B$2:$B$173,0))</f>
        <v>#N/A</v>
      </c>
      <c r="P968" s="1" t="e">
        <f>INDEX('Child Enrollment'!$F$2:$F$173,MATCH('BIR Data Entry'!B968,'Child Enrollment'!$B$2:$B$173,0))</f>
        <v>#N/A</v>
      </c>
      <c r="Q968" s="1" t="e">
        <f>INDEX('Child Enrollment'!$G$2:$G$173,MATCH('BIR Data Entry'!B968,'Child Enrollment'!$B$2:$B$173,0))</f>
        <v>#N/A</v>
      </c>
      <c r="R968" s="1" t="e">
        <f>INDEX('Child Enrollment'!$H$2:$H$173,MATCH('BIR Data Entry'!B968,'Child Enrollment'!$B$2:$B$173,0))</f>
        <v>#N/A</v>
      </c>
      <c r="S968" s="343" t="str">
        <f t="shared" si="45"/>
        <v/>
      </c>
      <c r="T968" s="169">
        <f>IF(J968='Do Not Use'!$L$15,1,0)</f>
        <v>0</v>
      </c>
      <c r="U968" s="169">
        <f>IF(K968='Do Not Use'!$M$14,1,0)</f>
        <v>0</v>
      </c>
      <c r="V968" s="169">
        <f t="shared" si="46"/>
        <v>0</v>
      </c>
      <c r="W968" s="169">
        <f>IF(K968='Do Not Use'!$M$10,1,0)</f>
        <v>0</v>
      </c>
      <c r="X968" s="169">
        <f>IF(K968='Do Not Use'!$M$11,1,0)</f>
        <v>0</v>
      </c>
      <c r="Y968" s="169">
        <f t="shared" si="47"/>
        <v>0</v>
      </c>
      <c r="Z968" s="169">
        <f>IF(K968='Do Not Use'!$M$5,1,0)</f>
        <v>0</v>
      </c>
    </row>
    <row r="969" spans="1:26" x14ac:dyDescent="0.25">
      <c r="A969" s="376"/>
      <c r="B969" s="377"/>
      <c r="C969" s="378"/>
      <c r="D969" s="434"/>
      <c r="E969" s="379"/>
      <c r="F969" s="377"/>
      <c r="G969" s="377"/>
      <c r="H969" s="377"/>
      <c r="I969" s="377"/>
      <c r="J969" s="377"/>
      <c r="K969" s="377"/>
      <c r="L969" s="377"/>
      <c r="M969" s="1" t="e">
        <f>INDEX('Child Enrollment'!$C$2:$C$173,MATCH('BIR Data Entry'!B970,'Child Enrollment'!$B$2:$B$173,0))</f>
        <v>#N/A</v>
      </c>
      <c r="N969" s="1" t="e">
        <f>INDEX('Child Enrollment'!$D$2:$D$173,MATCH('BIR Data Entry'!B969,'Child Enrollment'!$B$2:$B$173,0))</f>
        <v>#N/A</v>
      </c>
      <c r="O969" s="1" t="e">
        <f>INDEX('Child Enrollment'!$E$2:$E$173,MATCH('BIR Data Entry'!B969,'Child Enrollment'!$B$2:$B$173,0))</f>
        <v>#N/A</v>
      </c>
      <c r="P969" s="1" t="e">
        <f>INDEX('Child Enrollment'!$F$2:$F$173,MATCH('BIR Data Entry'!B969,'Child Enrollment'!$B$2:$B$173,0))</f>
        <v>#N/A</v>
      </c>
      <c r="Q969" s="1" t="e">
        <f>INDEX('Child Enrollment'!$G$2:$G$173,MATCH('BIR Data Entry'!B969,'Child Enrollment'!$B$2:$B$173,0))</f>
        <v>#N/A</v>
      </c>
      <c r="R969" s="1" t="e">
        <f>INDEX('Child Enrollment'!$H$2:$H$173,MATCH('BIR Data Entry'!B969,'Child Enrollment'!$B$2:$B$173,0))</f>
        <v>#N/A</v>
      </c>
      <c r="S969" s="343" t="str">
        <f t="shared" si="45"/>
        <v/>
      </c>
      <c r="T969" s="169">
        <f>IF(J969='Do Not Use'!$L$15,1,0)</f>
        <v>0</v>
      </c>
      <c r="U969" s="169">
        <f>IF(K969='Do Not Use'!$M$14,1,0)</f>
        <v>0</v>
      </c>
      <c r="V969" s="169">
        <f t="shared" si="46"/>
        <v>0</v>
      </c>
      <c r="W969" s="169">
        <f>IF(K969='Do Not Use'!$M$10,1,0)</f>
        <v>0</v>
      </c>
      <c r="X969" s="169">
        <f>IF(K969='Do Not Use'!$M$11,1,0)</f>
        <v>0</v>
      </c>
      <c r="Y969" s="169">
        <f t="shared" si="47"/>
        <v>0</v>
      </c>
      <c r="Z969" s="169">
        <f>IF(K969='Do Not Use'!$M$5,1,0)</f>
        <v>0</v>
      </c>
    </row>
    <row r="970" spans="1:26" x14ac:dyDescent="0.25">
      <c r="A970" s="376"/>
      <c r="B970" s="377"/>
      <c r="C970" s="378"/>
      <c r="D970" s="434"/>
      <c r="E970" s="379"/>
      <c r="F970" s="377"/>
      <c r="G970" s="377"/>
      <c r="H970" s="377"/>
      <c r="I970" s="377"/>
      <c r="J970" s="377"/>
      <c r="K970" s="377"/>
      <c r="L970" s="377"/>
      <c r="M970" s="1" t="e">
        <f>INDEX('Child Enrollment'!$C$2:$C$173,MATCH('BIR Data Entry'!B971,'Child Enrollment'!$B$2:$B$173,0))</f>
        <v>#N/A</v>
      </c>
      <c r="N970" s="1" t="e">
        <f>INDEX('Child Enrollment'!$D$2:$D$173,MATCH('BIR Data Entry'!B970,'Child Enrollment'!$B$2:$B$173,0))</f>
        <v>#N/A</v>
      </c>
      <c r="O970" s="1" t="e">
        <f>INDEX('Child Enrollment'!$E$2:$E$173,MATCH('BIR Data Entry'!B970,'Child Enrollment'!$B$2:$B$173,0))</f>
        <v>#N/A</v>
      </c>
      <c r="P970" s="1" t="e">
        <f>INDEX('Child Enrollment'!$F$2:$F$173,MATCH('BIR Data Entry'!B970,'Child Enrollment'!$B$2:$B$173,0))</f>
        <v>#N/A</v>
      </c>
      <c r="Q970" s="1" t="e">
        <f>INDEX('Child Enrollment'!$G$2:$G$173,MATCH('BIR Data Entry'!B970,'Child Enrollment'!$B$2:$B$173,0))</f>
        <v>#N/A</v>
      </c>
      <c r="R970" s="1" t="e">
        <f>INDEX('Child Enrollment'!$H$2:$H$173,MATCH('BIR Data Entry'!B970,'Child Enrollment'!$B$2:$B$173,0))</f>
        <v>#N/A</v>
      </c>
      <c r="S970" s="343" t="str">
        <f t="shared" si="45"/>
        <v/>
      </c>
      <c r="T970" s="169">
        <f>IF(J970='Do Not Use'!$L$15,1,0)</f>
        <v>0</v>
      </c>
      <c r="U970" s="169">
        <f>IF(K970='Do Not Use'!$M$14,1,0)</f>
        <v>0</v>
      </c>
      <c r="V970" s="169">
        <f t="shared" si="46"/>
        <v>0</v>
      </c>
      <c r="W970" s="169">
        <f>IF(K970='Do Not Use'!$M$10,1,0)</f>
        <v>0</v>
      </c>
      <c r="X970" s="169">
        <f>IF(K970='Do Not Use'!$M$11,1,0)</f>
        <v>0</v>
      </c>
      <c r="Y970" s="169">
        <f t="shared" si="47"/>
        <v>0</v>
      </c>
      <c r="Z970" s="169">
        <f>IF(K970='Do Not Use'!$M$5,1,0)</f>
        <v>0</v>
      </c>
    </row>
    <row r="971" spans="1:26" x14ac:dyDescent="0.25">
      <c r="A971" s="376"/>
      <c r="B971" s="377"/>
      <c r="C971" s="378"/>
      <c r="D971" s="434"/>
      <c r="E971" s="379"/>
      <c r="F971" s="377"/>
      <c r="G971" s="377"/>
      <c r="H971" s="377"/>
      <c r="I971" s="377"/>
      <c r="J971" s="377"/>
      <c r="K971" s="377"/>
      <c r="L971" s="377"/>
      <c r="M971" s="1" t="e">
        <f>INDEX('Child Enrollment'!$C$2:$C$173,MATCH('BIR Data Entry'!B972,'Child Enrollment'!$B$2:$B$173,0))</f>
        <v>#N/A</v>
      </c>
      <c r="N971" s="1" t="e">
        <f>INDEX('Child Enrollment'!$D$2:$D$173,MATCH('BIR Data Entry'!B971,'Child Enrollment'!$B$2:$B$173,0))</f>
        <v>#N/A</v>
      </c>
      <c r="O971" s="1" t="e">
        <f>INDEX('Child Enrollment'!$E$2:$E$173,MATCH('BIR Data Entry'!B971,'Child Enrollment'!$B$2:$B$173,0))</f>
        <v>#N/A</v>
      </c>
      <c r="P971" s="1" t="e">
        <f>INDEX('Child Enrollment'!$F$2:$F$173,MATCH('BIR Data Entry'!B971,'Child Enrollment'!$B$2:$B$173,0))</f>
        <v>#N/A</v>
      </c>
      <c r="Q971" s="1" t="e">
        <f>INDEX('Child Enrollment'!$G$2:$G$173,MATCH('BIR Data Entry'!B971,'Child Enrollment'!$B$2:$B$173,0))</f>
        <v>#N/A</v>
      </c>
      <c r="R971" s="1" t="e">
        <f>INDEX('Child Enrollment'!$H$2:$H$173,MATCH('BIR Data Entry'!B971,'Child Enrollment'!$B$2:$B$173,0))</f>
        <v>#N/A</v>
      </c>
      <c r="S971" s="343" t="str">
        <f t="shared" si="45"/>
        <v/>
      </c>
      <c r="T971" s="169">
        <f>IF(J971='Do Not Use'!$L$15,1,0)</f>
        <v>0</v>
      </c>
      <c r="U971" s="169">
        <f>IF(K971='Do Not Use'!$M$14,1,0)</f>
        <v>0</v>
      </c>
      <c r="V971" s="169">
        <f t="shared" si="46"/>
        <v>0</v>
      </c>
      <c r="W971" s="169">
        <f>IF(K971='Do Not Use'!$M$10,1,0)</f>
        <v>0</v>
      </c>
      <c r="X971" s="169">
        <f>IF(K971='Do Not Use'!$M$11,1,0)</f>
        <v>0</v>
      </c>
      <c r="Y971" s="169">
        <f t="shared" si="47"/>
        <v>0</v>
      </c>
      <c r="Z971" s="169">
        <f>IF(K971='Do Not Use'!$M$5,1,0)</f>
        <v>0</v>
      </c>
    </row>
    <row r="972" spans="1:26" x14ac:dyDescent="0.25">
      <c r="A972" s="376"/>
      <c r="B972" s="377"/>
      <c r="C972" s="378"/>
      <c r="D972" s="434"/>
      <c r="E972" s="379"/>
      <c r="F972" s="377"/>
      <c r="G972" s="377"/>
      <c r="H972" s="377"/>
      <c r="I972" s="377"/>
      <c r="J972" s="377"/>
      <c r="K972" s="377"/>
      <c r="L972" s="377"/>
      <c r="M972" s="1" t="e">
        <f>INDEX('Child Enrollment'!$C$2:$C$173,MATCH('BIR Data Entry'!B973,'Child Enrollment'!$B$2:$B$173,0))</f>
        <v>#N/A</v>
      </c>
      <c r="N972" s="1" t="e">
        <f>INDEX('Child Enrollment'!$D$2:$D$173,MATCH('BIR Data Entry'!B972,'Child Enrollment'!$B$2:$B$173,0))</f>
        <v>#N/A</v>
      </c>
      <c r="O972" s="1" t="e">
        <f>INDEX('Child Enrollment'!$E$2:$E$173,MATCH('BIR Data Entry'!B972,'Child Enrollment'!$B$2:$B$173,0))</f>
        <v>#N/A</v>
      </c>
      <c r="P972" s="1" t="e">
        <f>INDEX('Child Enrollment'!$F$2:$F$173,MATCH('BIR Data Entry'!B972,'Child Enrollment'!$B$2:$B$173,0))</f>
        <v>#N/A</v>
      </c>
      <c r="Q972" s="1" t="e">
        <f>INDEX('Child Enrollment'!$G$2:$G$173,MATCH('BIR Data Entry'!B972,'Child Enrollment'!$B$2:$B$173,0))</f>
        <v>#N/A</v>
      </c>
      <c r="R972" s="1" t="e">
        <f>INDEX('Child Enrollment'!$H$2:$H$173,MATCH('BIR Data Entry'!B972,'Child Enrollment'!$B$2:$B$173,0))</f>
        <v>#N/A</v>
      </c>
      <c r="S972" s="343" t="str">
        <f t="shared" si="45"/>
        <v/>
      </c>
      <c r="T972" s="169">
        <f>IF(J972='Do Not Use'!$L$15,1,0)</f>
        <v>0</v>
      </c>
      <c r="U972" s="169">
        <f>IF(K972='Do Not Use'!$M$14,1,0)</f>
        <v>0</v>
      </c>
      <c r="V972" s="169">
        <f t="shared" si="46"/>
        <v>0</v>
      </c>
      <c r="W972" s="169">
        <f>IF(K972='Do Not Use'!$M$10,1,0)</f>
        <v>0</v>
      </c>
      <c r="X972" s="169">
        <f>IF(K972='Do Not Use'!$M$11,1,0)</f>
        <v>0</v>
      </c>
      <c r="Y972" s="169">
        <f t="shared" si="47"/>
        <v>0</v>
      </c>
      <c r="Z972" s="169">
        <f>IF(K972='Do Not Use'!$M$5,1,0)</f>
        <v>0</v>
      </c>
    </row>
    <row r="973" spans="1:26" x14ac:dyDescent="0.25">
      <c r="A973" s="376"/>
      <c r="B973" s="377"/>
      <c r="C973" s="378"/>
      <c r="D973" s="434"/>
      <c r="E973" s="379"/>
      <c r="F973" s="377"/>
      <c r="G973" s="377"/>
      <c r="H973" s="377"/>
      <c r="I973" s="377"/>
      <c r="J973" s="377"/>
      <c r="K973" s="377"/>
      <c r="L973" s="377"/>
      <c r="M973" s="1" t="e">
        <f>INDEX('Child Enrollment'!$C$2:$C$173,MATCH('BIR Data Entry'!B974,'Child Enrollment'!$B$2:$B$173,0))</f>
        <v>#N/A</v>
      </c>
      <c r="N973" s="1" t="e">
        <f>INDEX('Child Enrollment'!$D$2:$D$173,MATCH('BIR Data Entry'!B973,'Child Enrollment'!$B$2:$B$173,0))</f>
        <v>#N/A</v>
      </c>
      <c r="O973" s="1" t="e">
        <f>INDEX('Child Enrollment'!$E$2:$E$173,MATCH('BIR Data Entry'!B973,'Child Enrollment'!$B$2:$B$173,0))</f>
        <v>#N/A</v>
      </c>
      <c r="P973" s="1" t="e">
        <f>INDEX('Child Enrollment'!$F$2:$F$173,MATCH('BIR Data Entry'!B973,'Child Enrollment'!$B$2:$B$173,0))</f>
        <v>#N/A</v>
      </c>
      <c r="Q973" s="1" t="e">
        <f>INDEX('Child Enrollment'!$G$2:$G$173,MATCH('BIR Data Entry'!B973,'Child Enrollment'!$B$2:$B$173,0))</f>
        <v>#N/A</v>
      </c>
      <c r="R973" s="1" t="e">
        <f>INDEX('Child Enrollment'!$H$2:$H$173,MATCH('BIR Data Entry'!B973,'Child Enrollment'!$B$2:$B$173,0))</f>
        <v>#N/A</v>
      </c>
      <c r="S973" s="343" t="str">
        <f t="shared" si="45"/>
        <v/>
      </c>
      <c r="T973" s="169">
        <f>IF(J973='Do Not Use'!$L$15,1,0)</f>
        <v>0</v>
      </c>
      <c r="U973" s="169">
        <f>IF(K973='Do Not Use'!$M$14,1,0)</f>
        <v>0</v>
      </c>
      <c r="V973" s="169">
        <f t="shared" si="46"/>
        <v>0</v>
      </c>
      <c r="W973" s="169">
        <f>IF(K973='Do Not Use'!$M$10,1,0)</f>
        <v>0</v>
      </c>
      <c r="X973" s="169">
        <f>IF(K973='Do Not Use'!$M$11,1,0)</f>
        <v>0</v>
      </c>
      <c r="Y973" s="169">
        <f t="shared" si="47"/>
        <v>0</v>
      </c>
      <c r="Z973" s="169">
        <f>IF(K973='Do Not Use'!$M$5,1,0)</f>
        <v>0</v>
      </c>
    </row>
    <row r="974" spans="1:26" x14ac:dyDescent="0.25">
      <c r="A974" s="376"/>
      <c r="B974" s="377"/>
      <c r="C974" s="378"/>
      <c r="D974" s="434"/>
      <c r="E974" s="379"/>
      <c r="F974" s="377"/>
      <c r="G974" s="377"/>
      <c r="H974" s="377"/>
      <c r="I974" s="377"/>
      <c r="J974" s="377"/>
      <c r="K974" s="377"/>
      <c r="L974" s="377"/>
      <c r="M974" s="1" t="e">
        <f>INDEX('Child Enrollment'!$C$2:$C$173,MATCH('BIR Data Entry'!B975,'Child Enrollment'!$B$2:$B$173,0))</f>
        <v>#N/A</v>
      </c>
      <c r="N974" s="1" t="e">
        <f>INDEX('Child Enrollment'!$D$2:$D$173,MATCH('BIR Data Entry'!B974,'Child Enrollment'!$B$2:$B$173,0))</f>
        <v>#N/A</v>
      </c>
      <c r="O974" s="1" t="e">
        <f>INDEX('Child Enrollment'!$E$2:$E$173,MATCH('BIR Data Entry'!B974,'Child Enrollment'!$B$2:$B$173,0))</f>
        <v>#N/A</v>
      </c>
      <c r="P974" s="1" t="e">
        <f>INDEX('Child Enrollment'!$F$2:$F$173,MATCH('BIR Data Entry'!B974,'Child Enrollment'!$B$2:$B$173,0))</f>
        <v>#N/A</v>
      </c>
      <c r="Q974" s="1" t="e">
        <f>INDEX('Child Enrollment'!$G$2:$G$173,MATCH('BIR Data Entry'!B974,'Child Enrollment'!$B$2:$B$173,0))</f>
        <v>#N/A</v>
      </c>
      <c r="R974" s="1" t="e">
        <f>INDEX('Child Enrollment'!$H$2:$H$173,MATCH('BIR Data Entry'!B974,'Child Enrollment'!$B$2:$B$173,0))</f>
        <v>#N/A</v>
      </c>
      <c r="S974" s="343" t="str">
        <f t="shared" si="45"/>
        <v/>
      </c>
      <c r="T974" s="169">
        <f>IF(J974='Do Not Use'!$L$15,1,0)</f>
        <v>0</v>
      </c>
      <c r="U974" s="169">
        <f>IF(K974='Do Not Use'!$M$14,1,0)</f>
        <v>0</v>
      </c>
      <c r="V974" s="169">
        <f t="shared" si="46"/>
        <v>0</v>
      </c>
      <c r="W974" s="169">
        <f>IF(K974='Do Not Use'!$M$10,1,0)</f>
        <v>0</v>
      </c>
      <c r="X974" s="169">
        <f>IF(K974='Do Not Use'!$M$11,1,0)</f>
        <v>0</v>
      </c>
      <c r="Y974" s="169">
        <f t="shared" si="47"/>
        <v>0</v>
      </c>
      <c r="Z974" s="169">
        <f>IF(K974='Do Not Use'!$M$5,1,0)</f>
        <v>0</v>
      </c>
    </row>
    <row r="975" spans="1:26" x14ac:dyDescent="0.25">
      <c r="A975" s="376"/>
      <c r="B975" s="377"/>
      <c r="C975" s="378"/>
      <c r="D975" s="434"/>
      <c r="E975" s="379"/>
      <c r="F975" s="377"/>
      <c r="G975" s="377"/>
      <c r="H975" s="377"/>
      <c r="I975" s="377"/>
      <c r="J975" s="377"/>
      <c r="K975" s="377"/>
      <c r="L975" s="377"/>
      <c r="M975" s="1" t="e">
        <f>INDEX('Child Enrollment'!$C$2:$C$173,MATCH('BIR Data Entry'!B976,'Child Enrollment'!$B$2:$B$173,0))</f>
        <v>#N/A</v>
      </c>
      <c r="N975" s="1" t="e">
        <f>INDEX('Child Enrollment'!$D$2:$D$173,MATCH('BIR Data Entry'!B975,'Child Enrollment'!$B$2:$B$173,0))</f>
        <v>#N/A</v>
      </c>
      <c r="O975" s="1" t="e">
        <f>INDEX('Child Enrollment'!$E$2:$E$173,MATCH('BIR Data Entry'!B975,'Child Enrollment'!$B$2:$B$173,0))</f>
        <v>#N/A</v>
      </c>
      <c r="P975" s="1" t="e">
        <f>INDEX('Child Enrollment'!$F$2:$F$173,MATCH('BIR Data Entry'!B975,'Child Enrollment'!$B$2:$B$173,0))</f>
        <v>#N/A</v>
      </c>
      <c r="Q975" s="1" t="e">
        <f>INDEX('Child Enrollment'!$G$2:$G$173,MATCH('BIR Data Entry'!B975,'Child Enrollment'!$B$2:$B$173,0))</f>
        <v>#N/A</v>
      </c>
      <c r="R975" s="1" t="e">
        <f>INDEX('Child Enrollment'!$H$2:$H$173,MATCH('BIR Data Entry'!B975,'Child Enrollment'!$B$2:$B$173,0))</f>
        <v>#N/A</v>
      </c>
      <c r="S975" s="343" t="str">
        <f t="shared" si="45"/>
        <v/>
      </c>
      <c r="T975" s="169">
        <f>IF(J975='Do Not Use'!$L$15,1,0)</f>
        <v>0</v>
      </c>
      <c r="U975" s="169">
        <f>IF(K975='Do Not Use'!$M$14,1,0)</f>
        <v>0</v>
      </c>
      <c r="V975" s="169">
        <f t="shared" si="46"/>
        <v>0</v>
      </c>
      <c r="W975" s="169">
        <f>IF(K975='Do Not Use'!$M$10,1,0)</f>
        <v>0</v>
      </c>
      <c r="X975" s="169">
        <f>IF(K975='Do Not Use'!$M$11,1,0)</f>
        <v>0</v>
      </c>
      <c r="Y975" s="169">
        <f t="shared" si="47"/>
        <v>0</v>
      </c>
      <c r="Z975" s="169">
        <f>IF(K975='Do Not Use'!$M$5,1,0)</f>
        <v>0</v>
      </c>
    </row>
    <row r="976" spans="1:26" x14ac:dyDescent="0.25">
      <c r="A976" s="376"/>
      <c r="B976" s="377"/>
      <c r="C976" s="378"/>
      <c r="D976" s="434"/>
      <c r="E976" s="379"/>
      <c r="F976" s="377"/>
      <c r="G976" s="377"/>
      <c r="H976" s="377"/>
      <c r="I976" s="377"/>
      <c r="J976" s="377"/>
      <c r="K976" s="377"/>
      <c r="L976" s="377"/>
      <c r="M976" s="1" t="e">
        <f>INDEX('Child Enrollment'!$C$2:$C$173,MATCH('BIR Data Entry'!B977,'Child Enrollment'!$B$2:$B$173,0))</f>
        <v>#N/A</v>
      </c>
      <c r="N976" s="1" t="e">
        <f>INDEX('Child Enrollment'!$D$2:$D$173,MATCH('BIR Data Entry'!B976,'Child Enrollment'!$B$2:$B$173,0))</f>
        <v>#N/A</v>
      </c>
      <c r="O976" s="1" t="e">
        <f>INDEX('Child Enrollment'!$E$2:$E$173,MATCH('BIR Data Entry'!B976,'Child Enrollment'!$B$2:$B$173,0))</f>
        <v>#N/A</v>
      </c>
      <c r="P976" s="1" t="e">
        <f>INDEX('Child Enrollment'!$F$2:$F$173,MATCH('BIR Data Entry'!B976,'Child Enrollment'!$B$2:$B$173,0))</f>
        <v>#N/A</v>
      </c>
      <c r="Q976" s="1" t="e">
        <f>INDEX('Child Enrollment'!$G$2:$G$173,MATCH('BIR Data Entry'!B976,'Child Enrollment'!$B$2:$B$173,0))</f>
        <v>#N/A</v>
      </c>
      <c r="R976" s="1" t="e">
        <f>INDEX('Child Enrollment'!$H$2:$H$173,MATCH('BIR Data Entry'!B976,'Child Enrollment'!$B$2:$B$173,0))</f>
        <v>#N/A</v>
      </c>
      <c r="S976" s="343" t="str">
        <f t="shared" si="45"/>
        <v/>
      </c>
      <c r="T976" s="169">
        <f>IF(J976='Do Not Use'!$L$15,1,0)</f>
        <v>0</v>
      </c>
      <c r="U976" s="169">
        <f>IF(K976='Do Not Use'!$M$14,1,0)</f>
        <v>0</v>
      </c>
      <c r="V976" s="169">
        <f t="shared" si="46"/>
        <v>0</v>
      </c>
      <c r="W976" s="169">
        <f>IF(K976='Do Not Use'!$M$10,1,0)</f>
        <v>0</v>
      </c>
      <c r="X976" s="169">
        <f>IF(K976='Do Not Use'!$M$11,1,0)</f>
        <v>0</v>
      </c>
      <c r="Y976" s="169">
        <f t="shared" si="47"/>
        <v>0</v>
      </c>
      <c r="Z976" s="169">
        <f>IF(K976='Do Not Use'!$M$5,1,0)</f>
        <v>0</v>
      </c>
    </row>
    <row r="977" spans="1:26" x14ac:dyDescent="0.25">
      <c r="A977" s="376"/>
      <c r="B977" s="377"/>
      <c r="C977" s="378"/>
      <c r="D977" s="434"/>
      <c r="E977" s="379"/>
      <c r="F977" s="377"/>
      <c r="G977" s="377"/>
      <c r="H977" s="377"/>
      <c r="I977" s="377"/>
      <c r="J977" s="377"/>
      <c r="K977" s="377"/>
      <c r="L977" s="377"/>
      <c r="M977" s="1" t="e">
        <f>INDEX('Child Enrollment'!$C$2:$C$173,MATCH('BIR Data Entry'!B978,'Child Enrollment'!$B$2:$B$173,0))</f>
        <v>#N/A</v>
      </c>
      <c r="N977" s="1" t="e">
        <f>INDEX('Child Enrollment'!$D$2:$D$173,MATCH('BIR Data Entry'!B977,'Child Enrollment'!$B$2:$B$173,0))</f>
        <v>#N/A</v>
      </c>
      <c r="O977" s="1" t="e">
        <f>INDEX('Child Enrollment'!$E$2:$E$173,MATCH('BIR Data Entry'!B977,'Child Enrollment'!$B$2:$B$173,0))</f>
        <v>#N/A</v>
      </c>
      <c r="P977" s="1" t="e">
        <f>INDEX('Child Enrollment'!$F$2:$F$173,MATCH('BIR Data Entry'!B977,'Child Enrollment'!$B$2:$B$173,0))</f>
        <v>#N/A</v>
      </c>
      <c r="Q977" s="1" t="e">
        <f>INDEX('Child Enrollment'!$G$2:$G$173,MATCH('BIR Data Entry'!B977,'Child Enrollment'!$B$2:$B$173,0))</f>
        <v>#N/A</v>
      </c>
      <c r="R977" s="1" t="e">
        <f>INDEX('Child Enrollment'!$H$2:$H$173,MATCH('BIR Data Entry'!B977,'Child Enrollment'!$B$2:$B$173,0))</f>
        <v>#N/A</v>
      </c>
      <c r="S977" s="343" t="str">
        <f t="shared" si="45"/>
        <v/>
      </c>
      <c r="T977" s="169">
        <f>IF(J977='Do Not Use'!$L$15,1,0)</f>
        <v>0</v>
      </c>
      <c r="U977" s="169">
        <f>IF(K977='Do Not Use'!$M$14,1,0)</f>
        <v>0</v>
      </c>
      <c r="V977" s="169">
        <f t="shared" si="46"/>
        <v>0</v>
      </c>
      <c r="W977" s="169">
        <f>IF(K977='Do Not Use'!$M$10,1,0)</f>
        <v>0</v>
      </c>
      <c r="X977" s="169">
        <f>IF(K977='Do Not Use'!$M$11,1,0)</f>
        <v>0</v>
      </c>
      <c r="Y977" s="169">
        <f t="shared" si="47"/>
        <v>0</v>
      </c>
      <c r="Z977" s="169">
        <f>IF(K977='Do Not Use'!$M$5,1,0)</f>
        <v>0</v>
      </c>
    </row>
    <row r="978" spans="1:26" x14ac:dyDescent="0.25">
      <c r="A978" s="376"/>
      <c r="B978" s="377"/>
      <c r="C978" s="378"/>
      <c r="D978" s="434"/>
      <c r="E978" s="379"/>
      <c r="F978" s="377"/>
      <c r="G978" s="377"/>
      <c r="H978" s="377"/>
      <c r="I978" s="377"/>
      <c r="J978" s="377"/>
      <c r="K978" s="377"/>
      <c r="L978" s="377"/>
      <c r="M978" s="1" t="e">
        <f>INDEX('Child Enrollment'!$C$2:$C$173,MATCH('BIR Data Entry'!B979,'Child Enrollment'!$B$2:$B$173,0))</f>
        <v>#N/A</v>
      </c>
      <c r="N978" s="1" t="e">
        <f>INDEX('Child Enrollment'!$D$2:$D$173,MATCH('BIR Data Entry'!B978,'Child Enrollment'!$B$2:$B$173,0))</f>
        <v>#N/A</v>
      </c>
      <c r="O978" s="1" t="e">
        <f>INDEX('Child Enrollment'!$E$2:$E$173,MATCH('BIR Data Entry'!B978,'Child Enrollment'!$B$2:$B$173,0))</f>
        <v>#N/A</v>
      </c>
      <c r="P978" s="1" t="e">
        <f>INDEX('Child Enrollment'!$F$2:$F$173,MATCH('BIR Data Entry'!B978,'Child Enrollment'!$B$2:$B$173,0))</f>
        <v>#N/A</v>
      </c>
      <c r="Q978" s="1" t="e">
        <f>INDEX('Child Enrollment'!$G$2:$G$173,MATCH('BIR Data Entry'!B978,'Child Enrollment'!$B$2:$B$173,0))</f>
        <v>#N/A</v>
      </c>
      <c r="R978" s="1" t="e">
        <f>INDEX('Child Enrollment'!$H$2:$H$173,MATCH('BIR Data Entry'!B978,'Child Enrollment'!$B$2:$B$173,0))</f>
        <v>#N/A</v>
      </c>
      <c r="S978" s="343" t="str">
        <f t="shared" si="45"/>
        <v/>
      </c>
      <c r="T978" s="169">
        <f>IF(J978='Do Not Use'!$L$15,1,0)</f>
        <v>0</v>
      </c>
      <c r="U978" s="169">
        <f>IF(K978='Do Not Use'!$M$14,1,0)</f>
        <v>0</v>
      </c>
      <c r="V978" s="169">
        <f t="shared" si="46"/>
        <v>0</v>
      </c>
      <c r="W978" s="169">
        <f>IF(K978='Do Not Use'!$M$10,1,0)</f>
        <v>0</v>
      </c>
      <c r="X978" s="169">
        <f>IF(K978='Do Not Use'!$M$11,1,0)</f>
        <v>0</v>
      </c>
      <c r="Y978" s="169">
        <f t="shared" si="47"/>
        <v>0</v>
      </c>
      <c r="Z978" s="169">
        <f>IF(K978='Do Not Use'!$M$5,1,0)</f>
        <v>0</v>
      </c>
    </row>
    <row r="979" spans="1:26" x14ac:dyDescent="0.25">
      <c r="A979" s="376"/>
      <c r="B979" s="377"/>
      <c r="C979" s="378"/>
      <c r="D979" s="434"/>
      <c r="E979" s="379"/>
      <c r="F979" s="377"/>
      <c r="G979" s="377"/>
      <c r="H979" s="377"/>
      <c r="I979" s="377"/>
      <c r="J979" s="377"/>
      <c r="K979" s="377"/>
      <c r="L979" s="377"/>
      <c r="M979" s="1" t="e">
        <f>INDEX('Child Enrollment'!$C$2:$C$173,MATCH('BIR Data Entry'!B980,'Child Enrollment'!$B$2:$B$173,0))</f>
        <v>#N/A</v>
      </c>
      <c r="N979" s="1" t="e">
        <f>INDEX('Child Enrollment'!$D$2:$D$173,MATCH('BIR Data Entry'!B979,'Child Enrollment'!$B$2:$B$173,0))</f>
        <v>#N/A</v>
      </c>
      <c r="O979" s="1" t="e">
        <f>INDEX('Child Enrollment'!$E$2:$E$173,MATCH('BIR Data Entry'!B979,'Child Enrollment'!$B$2:$B$173,0))</f>
        <v>#N/A</v>
      </c>
      <c r="P979" s="1" t="e">
        <f>INDEX('Child Enrollment'!$F$2:$F$173,MATCH('BIR Data Entry'!B979,'Child Enrollment'!$B$2:$B$173,0))</f>
        <v>#N/A</v>
      </c>
      <c r="Q979" s="1" t="e">
        <f>INDEX('Child Enrollment'!$G$2:$G$173,MATCH('BIR Data Entry'!B979,'Child Enrollment'!$B$2:$B$173,0))</f>
        <v>#N/A</v>
      </c>
      <c r="R979" s="1" t="e">
        <f>INDEX('Child Enrollment'!$H$2:$H$173,MATCH('BIR Data Entry'!B979,'Child Enrollment'!$B$2:$B$173,0))</f>
        <v>#N/A</v>
      </c>
      <c r="S979" s="343" t="str">
        <f t="shared" si="45"/>
        <v/>
      </c>
      <c r="T979" s="169">
        <f>IF(J979='Do Not Use'!$L$15,1,0)</f>
        <v>0</v>
      </c>
      <c r="U979" s="169">
        <f>IF(K979='Do Not Use'!$M$14,1,0)</f>
        <v>0</v>
      </c>
      <c r="V979" s="169">
        <f t="shared" si="46"/>
        <v>0</v>
      </c>
      <c r="W979" s="169">
        <f>IF(K979='Do Not Use'!$M$10,1,0)</f>
        <v>0</v>
      </c>
      <c r="X979" s="169">
        <f>IF(K979='Do Not Use'!$M$11,1,0)</f>
        <v>0</v>
      </c>
      <c r="Y979" s="169">
        <f t="shared" si="47"/>
        <v>0</v>
      </c>
      <c r="Z979" s="169">
        <f>IF(K979='Do Not Use'!$M$5,1,0)</f>
        <v>0</v>
      </c>
    </row>
    <row r="980" spans="1:26" x14ac:dyDescent="0.25">
      <c r="A980" s="376"/>
      <c r="B980" s="377"/>
      <c r="C980" s="378"/>
      <c r="D980" s="434"/>
      <c r="E980" s="379"/>
      <c r="F980" s="377"/>
      <c r="G980" s="377"/>
      <c r="H980" s="377"/>
      <c r="I980" s="377"/>
      <c r="J980" s="377"/>
      <c r="K980" s="377"/>
      <c r="L980" s="377"/>
      <c r="M980" s="1" t="e">
        <f>INDEX('Child Enrollment'!$C$2:$C$173,MATCH('BIR Data Entry'!B981,'Child Enrollment'!$B$2:$B$173,0))</f>
        <v>#N/A</v>
      </c>
      <c r="N980" s="1" t="e">
        <f>INDEX('Child Enrollment'!$D$2:$D$173,MATCH('BIR Data Entry'!B980,'Child Enrollment'!$B$2:$B$173,0))</f>
        <v>#N/A</v>
      </c>
      <c r="O980" s="1" t="e">
        <f>INDEX('Child Enrollment'!$E$2:$E$173,MATCH('BIR Data Entry'!B980,'Child Enrollment'!$B$2:$B$173,0))</f>
        <v>#N/A</v>
      </c>
      <c r="P980" s="1" t="e">
        <f>INDEX('Child Enrollment'!$F$2:$F$173,MATCH('BIR Data Entry'!B980,'Child Enrollment'!$B$2:$B$173,0))</f>
        <v>#N/A</v>
      </c>
      <c r="Q980" s="1" t="e">
        <f>INDEX('Child Enrollment'!$G$2:$G$173,MATCH('BIR Data Entry'!B980,'Child Enrollment'!$B$2:$B$173,0))</f>
        <v>#N/A</v>
      </c>
      <c r="R980" s="1" t="e">
        <f>INDEX('Child Enrollment'!$H$2:$H$173,MATCH('BIR Data Entry'!B980,'Child Enrollment'!$B$2:$B$173,0))</f>
        <v>#N/A</v>
      </c>
      <c r="S980" s="343" t="str">
        <f t="shared" si="45"/>
        <v/>
      </c>
      <c r="T980" s="169">
        <f>IF(J980='Do Not Use'!$L$15,1,0)</f>
        <v>0</v>
      </c>
      <c r="U980" s="169">
        <f>IF(K980='Do Not Use'!$M$14,1,0)</f>
        <v>0</v>
      </c>
      <c r="V980" s="169">
        <f t="shared" si="46"/>
        <v>0</v>
      </c>
      <c r="W980" s="169">
        <f>IF(K980='Do Not Use'!$M$10,1,0)</f>
        <v>0</v>
      </c>
      <c r="X980" s="169">
        <f>IF(K980='Do Not Use'!$M$11,1,0)</f>
        <v>0</v>
      </c>
      <c r="Y980" s="169">
        <f t="shared" si="47"/>
        <v>0</v>
      </c>
      <c r="Z980" s="169">
        <f>IF(K980='Do Not Use'!$M$5,1,0)</f>
        <v>0</v>
      </c>
    </row>
    <row r="981" spans="1:26" x14ac:dyDescent="0.25">
      <c r="A981" s="376"/>
      <c r="B981" s="377"/>
      <c r="C981" s="378"/>
      <c r="D981" s="434"/>
      <c r="E981" s="379"/>
      <c r="F981" s="377"/>
      <c r="G981" s="377"/>
      <c r="H981" s="377"/>
      <c r="I981" s="377"/>
      <c r="J981" s="377"/>
      <c r="K981" s="377"/>
      <c r="L981" s="377"/>
      <c r="M981" s="1" t="e">
        <f>INDEX('Child Enrollment'!$C$2:$C$173,MATCH('BIR Data Entry'!B982,'Child Enrollment'!$B$2:$B$173,0))</f>
        <v>#N/A</v>
      </c>
      <c r="N981" s="1" t="e">
        <f>INDEX('Child Enrollment'!$D$2:$D$173,MATCH('BIR Data Entry'!B981,'Child Enrollment'!$B$2:$B$173,0))</f>
        <v>#N/A</v>
      </c>
      <c r="O981" s="1" t="e">
        <f>INDEX('Child Enrollment'!$E$2:$E$173,MATCH('BIR Data Entry'!B981,'Child Enrollment'!$B$2:$B$173,0))</f>
        <v>#N/A</v>
      </c>
      <c r="P981" s="1" t="e">
        <f>INDEX('Child Enrollment'!$F$2:$F$173,MATCH('BIR Data Entry'!B981,'Child Enrollment'!$B$2:$B$173,0))</f>
        <v>#N/A</v>
      </c>
      <c r="Q981" s="1" t="e">
        <f>INDEX('Child Enrollment'!$G$2:$G$173,MATCH('BIR Data Entry'!B981,'Child Enrollment'!$B$2:$B$173,0))</f>
        <v>#N/A</v>
      </c>
      <c r="R981" s="1" t="e">
        <f>INDEX('Child Enrollment'!$H$2:$H$173,MATCH('BIR Data Entry'!B981,'Child Enrollment'!$B$2:$B$173,0))</f>
        <v>#N/A</v>
      </c>
      <c r="S981" s="343" t="str">
        <f t="shared" si="45"/>
        <v/>
      </c>
      <c r="T981" s="169">
        <f>IF(J981='Do Not Use'!$L$15,1,0)</f>
        <v>0</v>
      </c>
      <c r="U981" s="169">
        <f>IF(K981='Do Not Use'!$M$14,1,0)</f>
        <v>0</v>
      </c>
      <c r="V981" s="169">
        <f t="shared" si="46"/>
        <v>0</v>
      </c>
      <c r="W981" s="169">
        <f>IF(K981='Do Not Use'!$M$10,1,0)</f>
        <v>0</v>
      </c>
      <c r="X981" s="169">
        <f>IF(K981='Do Not Use'!$M$11,1,0)</f>
        <v>0</v>
      </c>
      <c r="Y981" s="169">
        <f t="shared" si="47"/>
        <v>0</v>
      </c>
      <c r="Z981" s="169">
        <f>IF(K981='Do Not Use'!$M$5,1,0)</f>
        <v>0</v>
      </c>
    </row>
    <row r="982" spans="1:26" x14ac:dyDescent="0.25">
      <c r="A982" s="376"/>
      <c r="B982" s="377"/>
      <c r="C982" s="378"/>
      <c r="D982" s="434"/>
      <c r="E982" s="379"/>
      <c r="F982" s="377"/>
      <c r="G982" s="377"/>
      <c r="H982" s="377"/>
      <c r="I982" s="377"/>
      <c r="J982" s="377"/>
      <c r="K982" s="377"/>
      <c r="L982" s="377"/>
      <c r="M982" s="1" t="e">
        <f>INDEX('Child Enrollment'!$C$2:$C$173,MATCH('BIR Data Entry'!B983,'Child Enrollment'!$B$2:$B$173,0))</f>
        <v>#N/A</v>
      </c>
      <c r="N982" s="1" t="e">
        <f>INDEX('Child Enrollment'!$D$2:$D$173,MATCH('BIR Data Entry'!B982,'Child Enrollment'!$B$2:$B$173,0))</f>
        <v>#N/A</v>
      </c>
      <c r="O982" s="1" t="e">
        <f>INDEX('Child Enrollment'!$E$2:$E$173,MATCH('BIR Data Entry'!B982,'Child Enrollment'!$B$2:$B$173,0))</f>
        <v>#N/A</v>
      </c>
      <c r="P982" s="1" t="e">
        <f>INDEX('Child Enrollment'!$F$2:$F$173,MATCH('BIR Data Entry'!B982,'Child Enrollment'!$B$2:$B$173,0))</f>
        <v>#N/A</v>
      </c>
      <c r="Q982" s="1" t="e">
        <f>INDEX('Child Enrollment'!$G$2:$G$173,MATCH('BIR Data Entry'!B982,'Child Enrollment'!$B$2:$B$173,0))</f>
        <v>#N/A</v>
      </c>
      <c r="R982" s="1" t="e">
        <f>INDEX('Child Enrollment'!$H$2:$H$173,MATCH('BIR Data Entry'!B982,'Child Enrollment'!$B$2:$B$173,0))</f>
        <v>#N/A</v>
      </c>
      <c r="S982" s="343" t="str">
        <f t="shared" si="45"/>
        <v/>
      </c>
      <c r="T982" s="169">
        <f>IF(J982='Do Not Use'!$L$15,1,0)</f>
        <v>0</v>
      </c>
      <c r="U982" s="169">
        <f>IF(K982='Do Not Use'!$M$14,1,0)</f>
        <v>0</v>
      </c>
      <c r="V982" s="169">
        <f t="shared" si="46"/>
        <v>0</v>
      </c>
      <c r="W982" s="169">
        <f>IF(K982='Do Not Use'!$M$10,1,0)</f>
        <v>0</v>
      </c>
      <c r="X982" s="169">
        <f>IF(K982='Do Not Use'!$M$11,1,0)</f>
        <v>0</v>
      </c>
      <c r="Y982" s="169">
        <f t="shared" si="47"/>
        <v>0</v>
      </c>
      <c r="Z982" s="169">
        <f>IF(K982='Do Not Use'!$M$5,1,0)</f>
        <v>0</v>
      </c>
    </row>
    <row r="983" spans="1:26" x14ac:dyDescent="0.25">
      <c r="A983" s="376"/>
      <c r="B983" s="377"/>
      <c r="C983" s="378"/>
      <c r="D983" s="434"/>
      <c r="E983" s="379"/>
      <c r="F983" s="377"/>
      <c r="G983" s="377"/>
      <c r="H983" s="377"/>
      <c r="I983" s="377"/>
      <c r="J983" s="377"/>
      <c r="K983" s="377"/>
      <c r="L983" s="377"/>
      <c r="M983" s="1" t="e">
        <f>INDEX('Child Enrollment'!$C$2:$C$173,MATCH('BIR Data Entry'!B984,'Child Enrollment'!$B$2:$B$173,0))</f>
        <v>#N/A</v>
      </c>
      <c r="N983" s="1" t="e">
        <f>INDEX('Child Enrollment'!$D$2:$D$173,MATCH('BIR Data Entry'!B983,'Child Enrollment'!$B$2:$B$173,0))</f>
        <v>#N/A</v>
      </c>
      <c r="O983" s="1" t="e">
        <f>INDEX('Child Enrollment'!$E$2:$E$173,MATCH('BIR Data Entry'!B983,'Child Enrollment'!$B$2:$B$173,0))</f>
        <v>#N/A</v>
      </c>
      <c r="P983" s="1" t="e">
        <f>INDEX('Child Enrollment'!$F$2:$F$173,MATCH('BIR Data Entry'!B983,'Child Enrollment'!$B$2:$B$173,0))</f>
        <v>#N/A</v>
      </c>
      <c r="Q983" s="1" t="e">
        <f>INDEX('Child Enrollment'!$G$2:$G$173,MATCH('BIR Data Entry'!B983,'Child Enrollment'!$B$2:$B$173,0))</f>
        <v>#N/A</v>
      </c>
      <c r="R983" s="1" t="e">
        <f>INDEX('Child Enrollment'!$H$2:$H$173,MATCH('BIR Data Entry'!B983,'Child Enrollment'!$B$2:$B$173,0))</f>
        <v>#N/A</v>
      </c>
      <c r="S983" s="343" t="str">
        <f t="shared" si="45"/>
        <v/>
      </c>
      <c r="T983" s="169">
        <f>IF(J983='Do Not Use'!$L$15,1,0)</f>
        <v>0</v>
      </c>
      <c r="U983" s="169">
        <f>IF(K983='Do Not Use'!$M$14,1,0)</f>
        <v>0</v>
      </c>
      <c r="V983" s="169">
        <f t="shared" si="46"/>
        <v>0</v>
      </c>
      <c r="W983" s="169">
        <f>IF(K983='Do Not Use'!$M$10,1,0)</f>
        <v>0</v>
      </c>
      <c r="X983" s="169">
        <f>IF(K983='Do Not Use'!$M$11,1,0)</f>
        <v>0</v>
      </c>
      <c r="Y983" s="169">
        <f t="shared" si="47"/>
        <v>0</v>
      </c>
      <c r="Z983" s="169">
        <f>IF(K983='Do Not Use'!$M$5,1,0)</f>
        <v>0</v>
      </c>
    </row>
    <row r="984" spans="1:26" x14ac:dyDescent="0.25">
      <c r="A984" s="376"/>
      <c r="B984" s="377"/>
      <c r="C984" s="378"/>
      <c r="D984" s="434"/>
      <c r="E984" s="379"/>
      <c r="F984" s="377"/>
      <c r="G984" s="377"/>
      <c r="H984" s="377"/>
      <c r="I984" s="377"/>
      <c r="J984" s="377"/>
      <c r="K984" s="377"/>
      <c r="L984" s="377"/>
      <c r="M984" s="1" t="e">
        <f>INDEX('Child Enrollment'!$C$2:$C$173,MATCH('BIR Data Entry'!B985,'Child Enrollment'!$B$2:$B$173,0))</f>
        <v>#N/A</v>
      </c>
      <c r="N984" s="1" t="e">
        <f>INDEX('Child Enrollment'!$D$2:$D$173,MATCH('BIR Data Entry'!B984,'Child Enrollment'!$B$2:$B$173,0))</f>
        <v>#N/A</v>
      </c>
      <c r="O984" s="1" t="e">
        <f>INDEX('Child Enrollment'!$E$2:$E$173,MATCH('BIR Data Entry'!B984,'Child Enrollment'!$B$2:$B$173,0))</f>
        <v>#N/A</v>
      </c>
      <c r="P984" s="1" t="e">
        <f>INDEX('Child Enrollment'!$F$2:$F$173,MATCH('BIR Data Entry'!B984,'Child Enrollment'!$B$2:$B$173,0))</f>
        <v>#N/A</v>
      </c>
      <c r="Q984" s="1" t="e">
        <f>INDEX('Child Enrollment'!$G$2:$G$173,MATCH('BIR Data Entry'!B984,'Child Enrollment'!$B$2:$B$173,0))</f>
        <v>#N/A</v>
      </c>
      <c r="R984" s="1" t="e">
        <f>INDEX('Child Enrollment'!$H$2:$H$173,MATCH('BIR Data Entry'!B984,'Child Enrollment'!$B$2:$B$173,0))</f>
        <v>#N/A</v>
      </c>
      <c r="S984" s="343" t="str">
        <f t="shared" si="45"/>
        <v/>
      </c>
      <c r="T984" s="169">
        <f>IF(J984='Do Not Use'!$L$15,1,0)</f>
        <v>0</v>
      </c>
      <c r="U984" s="169">
        <f>IF(K984='Do Not Use'!$M$14,1,0)</f>
        <v>0</v>
      </c>
      <c r="V984" s="169">
        <f t="shared" si="46"/>
        <v>0</v>
      </c>
      <c r="W984" s="169">
        <f>IF(K984='Do Not Use'!$M$10,1,0)</f>
        <v>0</v>
      </c>
      <c r="X984" s="169">
        <f>IF(K984='Do Not Use'!$M$11,1,0)</f>
        <v>0</v>
      </c>
      <c r="Y984" s="169">
        <f t="shared" si="47"/>
        <v>0</v>
      </c>
      <c r="Z984" s="169">
        <f>IF(K984='Do Not Use'!$M$5,1,0)</f>
        <v>0</v>
      </c>
    </row>
    <row r="985" spans="1:26" x14ac:dyDescent="0.25">
      <c r="A985" s="376"/>
      <c r="B985" s="377"/>
      <c r="C985" s="378"/>
      <c r="D985" s="434"/>
      <c r="E985" s="379"/>
      <c r="F985" s="377"/>
      <c r="G985" s="377"/>
      <c r="H985" s="377"/>
      <c r="I985" s="377"/>
      <c r="J985" s="377"/>
      <c r="K985" s="377"/>
      <c r="L985" s="377"/>
      <c r="M985" s="1" t="e">
        <f>INDEX('Child Enrollment'!$C$2:$C$173,MATCH('BIR Data Entry'!B986,'Child Enrollment'!$B$2:$B$173,0))</f>
        <v>#N/A</v>
      </c>
      <c r="N985" s="1" t="e">
        <f>INDEX('Child Enrollment'!$D$2:$D$173,MATCH('BIR Data Entry'!B985,'Child Enrollment'!$B$2:$B$173,0))</f>
        <v>#N/A</v>
      </c>
      <c r="O985" s="1" t="e">
        <f>INDEX('Child Enrollment'!$E$2:$E$173,MATCH('BIR Data Entry'!B985,'Child Enrollment'!$B$2:$B$173,0))</f>
        <v>#N/A</v>
      </c>
      <c r="P985" s="1" t="e">
        <f>INDEX('Child Enrollment'!$F$2:$F$173,MATCH('BIR Data Entry'!B985,'Child Enrollment'!$B$2:$B$173,0))</f>
        <v>#N/A</v>
      </c>
      <c r="Q985" s="1" t="e">
        <f>INDEX('Child Enrollment'!$G$2:$G$173,MATCH('BIR Data Entry'!B985,'Child Enrollment'!$B$2:$B$173,0))</f>
        <v>#N/A</v>
      </c>
      <c r="R985" s="1" t="e">
        <f>INDEX('Child Enrollment'!$H$2:$H$173,MATCH('BIR Data Entry'!B985,'Child Enrollment'!$B$2:$B$173,0))</f>
        <v>#N/A</v>
      </c>
      <c r="S985" s="343" t="str">
        <f t="shared" si="45"/>
        <v/>
      </c>
      <c r="T985" s="169">
        <f>IF(J985='Do Not Use'!$L$15,1,0)</f>
        <v>0</v>
      </c>
      <c r="U985" s="169">
        <f>IF(K985='Do Not Use'!$M$14,1,0)</f>
        <v>0</v>
      </c>
      <c r="V985" s="169">
        <f t="shared" si="46"/>
        <v>0</v>
      </c>
      <c r="W985" s="169">
        <f>IF(K985='Do Not Use'!$M$10,1,0)</f>
        <v>0</v>
      </c>
      <c r="X985" s="169">
        <f>IF(K985='Do Not Use'!$M$11,1,0)</f>
        <v>0</v>
      </c>
      <c r="Y985" s="169">
        <f t="shared" si="47"/>
        <v>0</v>
      </c>
      <c r="Z985" s="169">
        <f>IF(K985='Do Not Use'!$M$5,1,0)</f>
        <v>0</v>
      </c>
    </row>
    <row r="986" spans="1:26" x14ac:dyDescent="0.25">
      <c r="A986" s="376"/>
      <c r="B986" s="377"/>
      <c r="C986" s="378"/>
      <c r="D986" s="434"/>
      <c r="E986" s="379"/>
      <c r="F986" s="377"/>
      <c r="G986" s="377"/>
      <c r="H986" s="377"/>
      <c r="I986" s="377"/>
      <c r="J986" s="377"/>
      <c r="K986" s="377"/>
      <c r="L986" s="377"/>
      <c r="M986" s="1" t="e">
        <f>INDEX('Child Enrollment'!$C$2:$C$173,MATCH('BIR Data Entry'!B987,'Child Enrollment'!$B$2:$B$173,0))</f>
        <v>#N/A</v>
      </c>
      <c r="N986" s="1" t="e">
        <f>INDEX('Child Enrollment'!$D$2:$D$173,MATCH('BIR Data Entry'!B986,'Child Enrollment'!$B$2:$B$173,0))</f>
        <v>#N/A</v>
      </c>
      <c r="O986" s="1" t="e">
        <f>INDEX('Child Enrollment'!$E$2:$E$173,MATCH('BIR Data Entry'!B986,'Child Enrollment'!$B$2:$B$173,0))</f>
        <v>#N/A</v>
      </c>
      <c r="P986" s="1" t="e">
        <f>INDEX('Child Enrollment'!$F$2:$F$173,MATCH('BIR Data Entry'!B986,'Child Enrollment'!$B$2:$B$173,0))</f>
        <v>#N/A</v>
      </c>
      <c r="Q986" s="1" t="e">
        <f>INDEX('Child Enrollment'!$G$2:$G$173,MATCH('BIR Data Entry'!B986,'Child Enrollment'!$B$2:$B$173,0))</f>
        <v>#N/A</v>
      </c>
      <c r="R986" s="1" t="e">
        <f>INDEX('Child Enrollment'!$H$2:$H$173,MATCH('BIR Data Entry'!B986,'Child Enrollment'!$B$2:$B$173,0))</f>
        <v>#N/A</v>
      </c>
      <c r="S986" s="343" t="str">
        <f t="shared" si="45"/>
        <v/>
      </c>
      <c r="T986" s="169">
        <f>IF(J986='Do Not Use'!$L$15,1,0)</f>
        <v>0</v>
      </c>
      <c r="U986" s="169">
        <f>IF(K986='Do Not Use'!$M$14,1,0)</f>
        <v>0</v>
      </c>
      <c r="V986" s="169">
        <f t="shared" si="46"/>
        <v>0</v>
      </c>
      <c r="W986" s="169">
        <f>IF(K986='Do Not Use'!$M$10,1,0)</f>
        <v>0</v>
      </c>
      <c r="X986" s="169">
        <f>IF(K986='Do Not Use'!$M$11,1,0)</f>
        <v>0</v>
      </c>
      <c r="Y986" s="169">
        <f t="shared" si="47"/>
        <v>0</v>
      </c>
      <c r="Z986" s="169">
        <f>IF(K986='Do Not Use'!$M$5,1,0)</f>
        <v>0</v>
      </c>
    </row>
    <row r="987" spans="1:26" x14ac:dyDescent="0.25">
      <c r="A987" s="376"/>
      <c r="B987" s="377"/>
      <c r="C987" s="378"/>
      <c r="D987" s="434"/>
      <c r="E987" s="379"/>
      <c r="F987" s="377"/>
      <c r="G987" s="377"/>
      <c r="H987" s="377"/>
      <c r="I987" s="377"/>
      <c r="J987" s="377"/>
      <c r="K987" s="377"/>
      <c r="L987" s="377"/>
      <c r="M987" s="1" t="e">
        <f>INDEX('Child Enrollment'!$C$2:$C$173,MATCH('BIR Data Entry'!B988,'Child Enrollment'!$B$2:$B$173,0))</f>
        <v>#N/A</v>
      </c>
      <c r="N987" s="1" t="e">
        <f>INDEX('Child Enrollment'!$D$2:$D$173,MATCH('BIR Data Entry'!B987,'Child Enrollment'!$B$2:$B$173,0))</f>
        <v>#N/A</v>
      </c>
      <c r="O987" s="1" t="e">
        <f>INDEX('Child Enrollment'!$E$2:$E$173,MATCH('BIR Data Entry'!B987,'Child Enrollment'!$B$2:$B$173,0))</f>
        <v>#N/A</v>
      </c>
      <c r="P987" s="1" t="e">
        <f>INDEX('Child Enrollment'!$F$2:$F$173,MATCH('BIR Data Entry'!B987,'Child Enrollment'!$B$2:$B$173,0))</f>
        <v>#N/A</v>
      </c>
      <c r="Q987" s="1" t="e">
        <f>INDEX('Child Enrollment'!$G$2:$G$173,MATCH('BIR Data Entry'!B987,'Child Enrollment'!$B$2:$B$173,0))</f>
        <v>#N/A</v>
      </c>
      <c r="R987" s="1" t="e">
        <f>INDEX('Child Enrollment'!$H$2:$H$173,MATCH('BIR Data Entry'!B987,'Child Enrollment'!$B$2:$B$173,0))</f>
        <v>#N/A</v>
      </c>
      <c r="S987" s="343" t="str">
        <f t="shared" si="45"/>
        <v/>
      </c>
      <c r="T987" s="169">
        <f>IF(J987='Do Not Use'!$L$15,1,0)</f>
        <v>0</v>
      </c>
      <c r="U987" s="169">
        <f>IF(K987='Do Not Use'!$M$14,1,0)</f>
        <v>0</v>
      </c>
      <c r="V987" s="169">
        <f t="shared" si="46"/>
        <v>0</v>
      </c>
      <c r="W987" s="169">
        <f>IF(K987='Do Not Use'!$M$10,1,0)</f>
        <v>0</v>
      </c>
      <c r="X987" s="169">
        <f>IF(K987='Do Not Use'!$M$11,1,0)</f>
        <v>0</v>
      </c>
      <c r="Y987" s="169">
        <f t="shared" si="47"/>
        <v>0</v>
      </c>
      <c r="Z987" s="169">
        <f>IF(K987='Do Not Use'!$M$5,1,0)</f>
        <v>0</v>
      </c>
    </row>
    <row r="988" spans="1:26" x14ac:dyDescent="0.25">
      <c r="A988" s="376"/>
      <c r="B988" s="377"/>
      <c r="C988" s="378"/>
      <c r="D988" s="434"/>
      <c r="E988" s="379"/>
      <c r="F988" s="377"/>
      <c r="G988" s="377"/>
      <c r="H988" s="377"/>
      <c r="I988" s="377"/>
      <c r="J988" s="377"/>
      <c r="K988" s="377"/>
      <c r="L988" s="377"/>
      <c r="M988" s="1" t="e">
        <f>INDEX('Child Enrollment'!$C$2:$C$173,MATCH('BIR Data Entry'!B989,'Child Enrollment'!$B$2:$B$173,0))</f>
        <v>#N/A</v>
      </c>
      <c r="N988" s="1" t="e">
        <f>INDEX('Child Enrollment'!$D$2:$D$173,MATCH('BIR Data Entry'!B988,'Child Enrollment'!$B$2:$B$173,0))</f>
        <v>#N/A</v>
      </c>
      <c r="O988" s="1" t="e">
        <f>INDEX('Child Enrollment'!$E$2:$E$173,MATCH('BIR Data Entry'!B988,'Child Enrollment'!$B$2:$B$173,0))</f>
        <v>#N/A</v>
      </c>
      <c r="P988" s="1" t="e">
        <f>INDEX('Child Enrollment'!$F$2:$F$173,MATCH('BIR Data Entry'!B988,'Child Enrollment'!$B$2:$B$173,0))</f>
        <v>#N/A</v>
      </c>
      <c r="Q988" s="1" t="e">
        <f>INDEX('Child Enrollment'!$G$2:$G$173,MATCH('BIR Data Entry'!B988,'Child Enrollment'!$B$2:$B$173,0))</f>
        <v>#N/A</v>
      </c>
      <c r="R988" s="1" t="e">
        <f>INDEX('Child Enrollment'!$H$2:$H$173,MATCH('BIR Data Entry'!B988,'Child Enrollment'!$B$2:$B$173,0))</f>
        <v>#N/A</v>
      </c>
      <c r="S988" s="343" t="str">
        <f t="shared" si="45"/>
        <v/>
      </c>
      <c r="T988" s="169">
        <f>IF(J988='Do Not Use'!$L$15,1,0)</f>
        <v>0</v>
      </c>
      <c r="U988" s="169">
        <f>IF(K988='Do Not Use'!$M$14,1,0)</f>
        <v>0</v>
      </c>
      <c r="V988" s="169">
        <f t="shared" si="46"/>
        <v>0</v>
      </c>
      <c r="W988" s="169">
        <f>IF(K988='Do Not Use'!$M$10,1,0)</f>
        <v>0</v>
      </c>
      <c r="X988" s="169">
        <f>IF(K988='Do Not Use'!$M$11,1,0)</f>
        <v>0</v>
      </c>
      <c r="Y988" s="169">
        <f t="shared" si="47"/>
        <v>0</v>
      </c>
      <c r="Z988" s="169">
        <f>IF(K988='Do Not Use'!$M$5,1,0)</f>
        <v>0</v>
      </c>
    </row>
    <row r="989" spans="1:26" x14ac:dyDescent="0.25">
      <c r="A989" s="376"/>
      <c r="B989" s="377"/>
      <c r="C989" s="378"/>
      <c r="D989" s="434"/>
      <c r="E989" s="379"/>
      <c r="F989" s="377"/>
      <c r="G989" s="377"/>
      <c r="H989" s="377"/>
      <c r="I989" s="377"/>
      <c r="J989" s="377"/>
      <c r="K989" s="377"/>
      <c r="L989" s="377"/>
      <c r="M989" s="1" t="e">
        <f>INDEX('Child Enrollment'!$C$2:$C$173,MATCH('BIR Data Entry'!B990,'Child Enrollment'!$B$2:$B$173,0))</f>
        <v>#N/A</v>
      </c>
      <c r="N989" s="1" t="e">
        <f>INDEX('Child Enrollment'!$D$2:$D$173,MATCH('BIR Data Entry'!B989,'Child Enrollment'!$B$2:$B$173,0))</f>
        <v>#N/A</v>
      </c>
      <c r="O989" s="1" t="e">
        <f>INDEX('Child Enrollment'!$E$2:$E$173,MATCH('BIR Data Entry'!B989,'Child Enrollment'!$B$2:$B$173,0))</f>
        <v>#N/A</v>
      </c>
      <c r="P989" s="1" t="e">
        <f>INDEX('Child Enrollment'!$F$2:$F$173,MATCH('BIR Data Entry'!B989,'Child Enrollment'!$B$2:$B$173,0))</f>
        <v>#N/A</v>
      </c>
      <c r="Q989" s="1" t="e">
        <f>INDEX('Child Enrollment'!$G$2:$G$173,MATCH('BIR Data Entry'!B989,'Child Enrollment'!$B$2:$B$173,0))</f>
        <v>#N/A</v>
      </c>
      <c r="R989" s="1" t="e">
        <f>INDEX('Child Enrollment'!$H$2:$H$173,MATCH('BIR Data Entry'!B989,'Child Enrollment'!$B$2:$B$173,0))</f>
        <v>#N/A</v>
      </c>
      <c r="S989" s="343" t="str">
        <f t="shared" si="45"/>
        <v/>
      </c>
      <c r="T989" s="169">
        <f>IF(J989='Do Not Use'!$L$15,1,0)</f>
        <v>0</v>
      </c>
      <c r="U989" s="169">
        <f>IF(K989='Do Not Use'!$M$14,1,0)</f>
        <v>0</v>
      </c>
      <c r="V989" s="169">
        <f t="shared" si="46"/>
        <v>0</v>
      </c>
      <c r="W989" s="169">
        <f>IF(K989='Do Not Use'!$M$10,1,0)</f>
        <v>0</v>
      </c>
      <c r="X989" s="169">
        <f>IF(K989='Do Not Use'!$M$11,1,0)</f>
        <v>0</v>
      </c>
      <c r="Y989" s="169">
        <f t="shared" si="47"/>
        <v>0</v>
      </c>
      <c r="Z989" s="169">
        <f>IF(K989='Do Not Use'!$M$5,1,0)</f>
        <v>0</v>
      </c>
    </row>
    <row r="990" spans="1:26" x14ac:dyDescent="0.25">
      <c r="A990" s="376"/>
      <c r="B990" s="377"/>
      <c r="C990" s="378"/>
      <c r="D990" s="434"/>
      <c r="E990" s="379"/>
      <c r="F990" s="377"/>
      <c r="G990" s="377"/>
      <c r="H990" s="377"/>
      <c r="I990" s="377"/>
      <c r="J990" s="377"/>
      <c r="K990" s="377"/>
      <c r="L990" s="377"/>
      <c r="M990" s="1" t="e">
        <f>INDEX('Child Enrollment'!$C$2:$C$173,MATCH('BIR Data Entry'!B991,'Child Enrollment'!$B$2:$B$173,0))</f>
        <v>#N/A</v>
      </c>
      <c r="N990" s="1" t="e">
        <f>INDEX('Child Enrollment'!$D$2:$D$173,MATCH('BIR Data Entry'!B990,'Child Enrollment'!$B$2:$B$173,0))</f>
        <v>#N/A</v>
      </c>
      <c r="O990" s="1" t="e">
        <f>INDEX('Child Enrollment'!$E$2:$E$173,MATCH('BIR Data Entry'!B990,'Child Enrollment'!$B$2:$B$173,0))</f>
        <v>#N/A</v>
      </c>
      <c r="P990" s="1" t="e">
        <f>INDEX('Child Enrollment'!$F$2:$F$173,MATCH('BIR Data Entry'!B990,'Child Enrollment'!$B$2:$B$173,0))</f>
        <v>#N/A</v>
      </c>
      <c r="Q990" s="1" t="e">
        <f>INDEX('Child Enrollment'!$G$2:$G$173,MATCH('BIR Data Entry'!B990,'Child Enrollment'!$B$2:$B$173,0))</f>
        <v>#N/A</v>
      </c>
      <c r="R990" s="1" t="e">
        <f>INDEX('Child Enrollment'!$H$2:$H$173,MATCH('BIR Data Entry'!B990,'Child Enrollment'!$B$2:$B$173,0))</f>
        <v>#N/A</v>
      </c>
      <c r="S990" s="343" t="str">
        <f t="shared" si="45"/>
        <v/>
      </c>
      <c r="T990" s="169">
        <f>IF(J990='Do Not Use'!$L$15,1,0)</f>
        <v>0</v>
      </c>
      <c r="U990" s="169">
        <f>IF(K990='Do Not Use'!$M$14,1,0)</f>
        <v>0</v>
      </c>
      <c r="V990" s="169">
        <f t="shared" si="46"/>
        <v>0</v>
      </c>
      <c r="W990" s="169">
        <f>IF(K990='Do Not Use'!$M$10,1,0)</f>
        <v>0</v>
      </c>
      <c r="X990" s="169">
        <f>IF(K990='Do Not Use'!$M$11,1,0)</f>
        <v>0</v>
      </c>
      <c r="Y990" s="169">
        <f t="shared" si="47"/>
        <v>0</v>
      </c>
      <c r="Z990" s="169">
        <f>IF(K990='Do Not Use'!$M$5,1,0)</f>
        <v>0</v>
      </c>
    </row>
    <row r="991" spans="1:26" x14ac:dyDescent="0.25">
      <c r="A991" s="376"/>
      <c r="B991" s="377"/>
      <c r="C991" s="378"/>
      <c r="D991" s="434"/>
      <c r="E991" s="379"/>
      <c r="F991" s="377"/>
      <c r="G991" s="377"/>
      <c r="H991" s="377"/>
      <c r="I991" s="377"/>
      <c r="J991" s="377"/>
      <c r="K991" s="377"/>
      <c r="L991" s="377"/>
      <c r="M991" s="1" t="e">
        <f>INDEX('Child Enrollment'!$C$2:$C$173,MATCH('BIR Data Entry'!B992,'Child Enrollment'!$B$2:$B$173,0))</f>
        <v>#N/A</v>
      </c>
      <c r="N991" s="1" t="e">
        <f>INDEX('Child Enrollment'!$D$2:$D$173,MATCH('BIR Data Entry'!B991,'Child Enrollment'!$B$2:$B$173,0))</f>
        <v>#N/A</v>
      </c>
      <c r="O991" s="1" t="e">
        <f>INDEX('Child Enrollment'!$E$2:$E$173,MATCH('BIR Data Entry'!B991,'Child Enrollment'!$B$2:$B$173,0))</f>
        <v>#N/A</v>
      </c>
      <c r="P991" s="1" t="e">
        <f>INDEX('Child Enrollment'!$F$2:$F$173,MATCH('BIR Data Entry'!B991,'Child Enrollment'!$B$2:$B$173,0))</f>
        <v>#N/A</v>
      </c>
      <c r="Q991" s="1" t="e">
        <f>INDEX('Child Enrollment'!$G$2:$G$173,MATCH('BIR Data Entry'!B991,'Child Enrollment'!$B$2:$B$173,0))</f>
        <v>#N/A</v>
      </c>
      <c r="R991" s="1" t="e">
        <f>INDEX('Child Enrollment'!$H$2:$H$173,MATCH('BIR Data Entry'!B991,'Child Enrollment'!$B$2:$B$173,0))</f>
        <v>#N/A</v>
      </c>
      <c r="S991" s="343" t="str">
        <f t="shared" si="45"/>
        <v/>
      </c>
      <c r="T991" s="169">
        <f>IF(J991='Do Not Use'!$L$15,1,0)</f>
        <v>0</v>
      </c>
      <c r="U991" s="169">
        <f>IF(K991='Do Not Use'!$M$14,1,0)</f>
        <v>0</v>
      </c>
      <c r="V991" s="169">
        <f t="shared" si="46"/>
        <v>0</v>
      </c>
      <c r="W991" s="169">
        <f>IF(K991='Do Not Use'!$M$10,1,0)</f>
        <v>0</v>
      </c>
      <c r="X991" s="169">
        <f>IF(K991='Do Not Use'!$M$11,1,0)</f>
        <v>0</v>
      </c>
      <c r="Y991" s="169">
        <f t="shared" si="47"/>
        <v>0</v>
      </c>
      <c r="Z991" s="169">
        <f>IF(K991='Do Not Use'!$M$5,1,0)</f>
        <v>0</v>
      </c>
    </row>
    <row r="992" spans="1:26" x14ac:dyDescent="0.25">
      <c r="A992" s="376"/>
      <c r="B992" s="377"/>
      <c r="C992" s="378"/>
      <c r="D992" s="434"/>
      <c r="E992" s="379"/>
      <c r="F992" s="377"/>
      <c r="G992" s="377"/>
      <c r="H992" s="377"/>
      <c r="I992" s="377"/>
      <c r="J992" s="377"/>
      <c r="K992" s="377"/>
      <c r="L992" s="377"/>
      <c r="M992" s="1" t="e">
        <f>INDEX('Child Enrollment'!$C$2:$C$173,MATCH('BIR Data Entry'!B993,'Child Enrollment'!$B$2:$B$173,0))</f>
        <v>#N/A</v>
      </c>
      <c r="N992" s="1" t="e">
        <f>INDEX('Child Enrollment'!$D$2:$D$173,MATCH('BIR Data Entry'!B992,'Child Enrollment'!$B$2:$B$173,0))</f>
        <v>#N/A</v>
      </c>
      <c r="O992" s="1" t="e">
        <f>INDEX('Child Enrollment'!$E$2:$E$173,MATCH('BIR Data Entry'!B992,'Child Enrollment'!$B$2:$B$173,0))</f>
        <v>#N/A</v>
      </c>
      <c r="P992" s="1" t="e">
        <f>INDEX('Child Enrollment'!$F$2:$F$173,MATCH('BIR Data Entry'!B992,'Child Enrollment'!$B$2:$B$173,0))</f>
        <v>#N/A</v>
      </c>
      <c r="Q992" s="1" t="e">
        <f>INDEX('Child Enrollment'!$G$2:$G$173,MATCH('BIR Data Entry'!B992,'Child Enrollment'!$B$2:$B$173,0))</f>
        <v>#N/A</v>
      </c>
      <c r="R992" s="1" t="e">
        <f>INDEX('Child Enrollment'!$H$2:$H$173,MATCH('BIR Data Entry'!B992,'Child Enrollment'!$B$2:$B$173,0))</f>
        <v>#N/A</v>
      </c>
      <c r="S992" s="343" t="str">
        <f t="shared" si="45"/>
        <v/>
      </c>
      <c r="T992" s="169">
        <f>IF(J992='Do Not Use'!$L$15,1,0)</f>
        <v>0</v>
      </c>
      <c r="U992" s="169">
        <f>IF(K992='Do Not Use'!$M$14,1,0)</f>
        <v>0</v>
      </c>
      <c r="V992" s="169">
        <f t="shared" si="46"/>
        <v>0</v>
      </c>
      <c r="W992" s="169">
        <f>IF(K992='Do Not Use'!$M$10,1,0)</f>
        <v>0</v>
      </c>
      <c r="X992" s="169">
        <f>IF(K992='Do Not Use'!$M$11,1,0)</f>
        <v>0</v>
      </c>
      <c r="Y992" s="169">
        <f t="shared" si="47"/>
        <v>0</v>
      </c>
      <c r="Z992" s="169">
        <f>IF(K992='Do Not Use'!$M$5,1,0)</f>
        <v>0</v>
      </c>
    </row>
    <row r="993" spans="1:26" x14ac:dyDescent="0.25">
      <c r="A993" s="376"/>
      <c r="B993" s="377"/>
      <c r="C993" s="378"/>
      <c r="D993" s="434"/>
      <c r="E993" s="379"/>
      <c r="F993" s="377"/>
      <c r="G993" s="377"/>
      <c r="H993" s="377"/>
      <c r="I993" s="377"/>
      <c r="J993" s="377"/>
      <c r="K993" s="377"/>
      <c r="L993" s="377"/>
      <c r="M993" s="1" t="e">
        <f>INDEX('Child Enrollment'!$C$2:$C$173,MATCH('BIR Data Entry'!B994,'Child Enrollment'!$B$2:$B$173,0))</f>
        <v>#N/A</v>
      </c>
      <c r="N993" s="1" t="e">
        <f>INDEX('Child Enrollment'!$D$2:$D$173,MATCH('BIR Data Entry'!B993,'Child Enrollment'!$B$2:$B$173,0))</f>
        <v>#N/A</v>
      </c>
      <c r="O993" s="1" t="e">
        <f>INDEX('Child Enrollment'!$E$2:$E$173,MATCH('BIR Data Entry'!B993,'Child Enrollment'!$B$2:$B$173,0))</f>
        <v>#N/A</v>
      </c>
      <c r="P993" s="1" t="e">
        <f>INDEX('Child Enrollment'!$F$2:$F$173,MATCH('BIR Data Entry'!B993,'Child Enrollment'!$B$2:$B$173,0))</f>
        <v>#N/A</v>
      </c>
      <c r="Q993" s="1" t="e">
        <f>INDEX('Child Enrollment'!$G$2:$G$173,MATCH('BIR Data Entry'!B993,'Child Enrollment'!$B$2:$B$173,0))</f>
        <v>#N/A</v>
      </c>
      <c r="R993" s="1" t="e">
        <f>INDEX('Child Enrollment'!$H$2:$H$173,MATCH('BIR Data Entry'!B993,'Child Enrollment'!$B$2:$B$173,0))</f>
        <v>#N/A</v>
      </c>
      <c r="S993" s="343" t="str">
        <f t="shared" si="45"/>
        <v/>
      </c>
      <c r="T993" s="169">
        <f>IF(J993='Do Not Use'!$L$15,1,0)</f>
        <v>0</v>
      </c>
      <c r="U993" s="169">
        <f>IF(K993='Do Not Use'!$M$14,1,0)</f>
        <v>0</v>
      </c>
      <c r="V993" s="169">
        <f t="shared" si="46"/>
        <v>0</v>
      </c>
      <c r="W993" s="169">
        <f>IF(K993='Do Not Use'!$M$10,1,0)</f>
        <v>0</v>
      </c>
      <c r="X993" s="169">
        <f>IF(K993='Do Not Use'!$M$11,1,0)</f>
        <v>0</v>
      </c>
      <c r="Y993" s="169">
        <f t="shared" si="47"/>
        <v>0</v>
      </c>
      <c r="Z993" s="169">
        <f>IF(K993='Do Not Use'!$M$5,1,0)</f>
        <v>0</v>
      </c>
    </row>
    <row r="994" spans="1:26" x14ac:dyDescent="0.25">
      <c r="A994" s="376"/>
      <c r="B994" s="377"/>
      <c r="C994" s="378"/>
      <c r="D994" s="434"/>
      <c r="E994" s="379"/>
      <c r="F994" s="377"/>
      <c r="G994" s="377"/>
      <c r="H994" s="377"/>
      <c r="I994" s="377"/>
      <c r="J994" s="377"/>
      <c r="K994" s="377"/>
      <c r="L994" s="377"/>
      <c r="M994" s="1" t="e">
        <f>INDEX('Child Enrollment'!$C$2:$C$173,MATCH('BIR Data Entry'!B995,'Child Enrollment'!$B$2:$B$173,0))</f>
        <v>#N/A</v>
      </c>
      <c r="N994" s="1" t="e">
        <f>INDEX('Child Enrollment'!$D$2:$D$173,MATCH('BIR Data Entry'!B994,'Child Enrollment'!$B$2:$B$173,0))</f>
        <v>#N/A</v>
      </c>
      <c r="O994" s="1" t="e">
        <f>INDEX('Child Enrollment'!$E$2:$E$173,MATCH('BIR Data Entry'!B994,'Child Enrollment'!$B$2:$B$173,0))</f>
        <v>#N/A</v>
      </c>
      <c r="P994" s="1" t="e">
        <f>INDEX('Child Enrollment'!$F$2:$F$173,MATCH('BIR Data Entry'!B994,'Child Enrollment'!$B$2:$B$173,0))</f>
        <v>#N/A</v>
      </c>
      <c r="Q994" s="1" t="e">
        <f>INDEX('Child Enrollment'!$G$2:$G$173,MATCH('BIR Data Entry'!B994,'Child Enrollment'!$B$2:$B$173,0))</f>
        <v>#N/A</v>
      </c>
      <c r="R994" s="1" t="e">
        <f>INDEX('Child Enrollment'!$H$2:$H$173,MATCH('BIR Data Entry'!B994,'Child Enrollment'!$B$2:$B$173,0))</f>
        <v>#N/A</v>
      </c>
      <c r="S994" s="343" t="str">
        <f t="shared" si="45"/>
        <v/>
      </c>
      <c r="T994" s="169">
        <f>IF(J994='Do Not Use'!$L$15,1,0)</f>
        <v>0</v>
      </c>
      <c r="U994" s="169">
        <f>IF(K994='Do Not Use'!$M$14,1,0)</f>
        <v>0</v>
      </c>
      <c r="V994" s="169">
        <f t="shared" si="46"/>
        <v>0</v>
      </c>
      <c r="W994" s="169">
        <f>IF(K994='Do Not Use'!$M$10,1,0)</f>
        <v>0</v>
      </c>
      <c r="X994" s="169">
        <f>IF(K994='Do Not Use'!$M$11,1,0)</f>
        <v>0</v>
      </c>
      <c r="Y994" s="169">
        <f t="shared" si="47"/>
        <v>0</v>
      </c>
      <c r="Z994" s="169">
        <f>IF(K994='Do Not Use'!$M$5,1,0)</f>
        <v>0</v>
      </c>
    </row>
    <row r="995" spans="1:26" x14ac:dyDescent="0.25">
      <c r="A995" s="376"/>
      <c r="B995" s="377"/>
      <c r="C995" s="378"/>
      <c r="D995" s="434"/>
      <c r="E995" s="379"/>
      <c r="F995" s="377"/>
      <c r="G995" s="377"/>
      <c r="H995" s="377"/>
      <c r="I995" s="377"/>
      <c r="J995" s="377"/>
      <c r="K995" s="377"/>
      <c r="L995" s="377"/>
      <c r="M995" s="1" t="e">
        <f>INDEX('Child Enrollment'!$C$2:$C$173,MATCH('BIR Data Entry'!B996,'Child Enrollment'!$B$2:$B$173,0))</f>
        <v>#N/A</v>
      </c>
      <c r="N995" s="1" t="e">
        <f>INDEX('Child Enrollment'!$D$2:$D$173,MATCH('BIR Data Entry'!B995,'Child Enrollment'!$B$2:$B$173,0))</f>
        <v>#N/A</v>
      </c>
      <c r="O995" s="1" t="e">
        <f>INDEX('Child Enrollment'!$E$2:$E$173,MATCH('BIR Data Entry'!B995,'Child Enrollment'!$B$2:$B$173,0))</f>
        <v>#N/A</v>
      </c>
      <c r="P995" s="1" t="e">
        <f>INDEX('Child Enrollment'!$F$2:$F$173,MATCH('BIR Data Entry'!B995,'Child Enrollment'!$B$2:$B$173,0))</f>
        <v>#N/A</v>
      </c>
      <c r="Q995" s="1" t="e">
        <f>INDEX('Child Enrollment'!$G$2:$G$173,MATCH('BIR Data Entry'!B995,'Child Enrollment'!$B$2:$B$173,0))</f>
        <v>#N/A</v>
      </c>
      <c r="R995" s="1" t="e">
        <f>INDEX('Child Enrollment'!$H$2:$H$173,MATCH('BIR Data Entry'!B995,'Child Enrollment'!$B$2:$B$173,0))</f>
        <v>#N/A</v>
      </c>
      <c r="S995" s="343" t="str">
        <f t="shared" si="45"/>
        <v/>
      </c>
      <c r="T995" s="169">
        <f>IF(J995='Do Not Use'!$L$15,1,0)</f>
        <v>0</v>
      </c>
      <c r="U995" s="169">
        <f>IF(K995='Do Not Use'!$M$14,1,0)</f>
        <v>0</v>
      </c>
      <c r="V995" s="169">
        <f t="shared" si="46"/>
        <v>0</v>
      </c>
      <c r="W995" s="169">
        <f>IF(K995='Do Not Use'!$M$10,1,0)</f>
        <v>0</v>
      </c>
      <c r="X995" s="169">
        <f>IF(K995='Do Not Use'!$M$11,1,0)</f>
        <v>0</v>
      </c>
      <c r="Y995" s="169">
        <f t="shared" si="47"/>
        <v>0</v>
      </c>
      <c r="Z995" s="169">
        <f>IF(K995='Do Not Use'!$M$5,1,0)</f>
        <v>0</v>
      </c>
    </row>
    <row r="996" spans="1:26" x14ac:dyDescent="0.25">
      <c r="A996" s="376"/>
      <c r="B996" s="377"/>
      <c r="C996" s="378"/>
      <c r="D996" s="434"/>
      <c r="E996" s="379"/>
      <c r="F996" s="377"/>
      <c r="G996" s="377"/>
      <c r="H996" s="377"/>
      <c r="I996" s="377"/>
      <c r="J996" s="377"/>
      <c r="K996" s="377"/>
      <c r="L996" s="377"/>
      <c r="M996" s="1" t="e">
        <f>INDEX('Child Enrollment'!$C$2:$C$173,MATCH('BIR Data Entry'!B997,'Child Enrollment'!$B$2:$B$173,0))</f>
        <v>#N/A</v>
      </c>
      <c r="N996" s="1" t="e">
        <f>INDEX('Child Enrollment'!$D$2:$D$173,MATCH('BIR Data Entry'!B996,'Child Enrollment'!$B$2:$B$173,0))</f>
        <v>#N/A</v>
      </c>
      <c r="O996" s="1" t="e">
        <f>INDEX('Child Enrollment'!$E$2:$E$173,MATCH('BIR Data Entry'!B996,'Child Enrollment'!$B$2:$B$173,0))</f>
        <v>#N/A</v>
      </c>
      <c r="P996" s="1" t="e">
        <f>INDEX('Child Enrollment'!$F$2:$F$173,MATCH('BIR Data Entry'!B996,'Child Enrollment'!$B$2:$B$173,0))</f>
        <v>#N/A</v>
      </c>
      <c r="Q996" s="1" t="e">
        <f>INDEX('Child Enrollment'!$G$2:$G$173,MATCH('BIR Data Entry'!B996,'Child Enrollment'!$B$2:$B$173,0))</f>
        <v>#N/A</v>
      </c>
      <c r="R996" s="1" t="e">
        <f>INDEX('Child Enrollment'!$H$2:$H$173,MATCH('BIR Data Entry'!B996,'Child Enrollment'!$B$2:$B$173,0))</f>
        <v>#N/A</v>
      </c>
      <c r="S996" s="343" t="str">
        <f t="shared" si="45"/>
        <v/>
      </c>
      <c r="T996" s="169">
        <f>IF(J996='Do Not Use'!$L$15,1,0)</f>
        <v>0</v>
      </c>
      <c r="U996" s="169">
        <f>IF(K996='Do Not Use'!$M$14,1,0)</f>
        <v>0</v>
      </c>
      <c r="V996" s="169">
        <f t="shared" si="46"/>
        <v>0</v>
      </c>
      <c r="W996" s="169">
        <f>IF(K996='Do Not Use'!$M$10,1,0)</f>
        <v>0</v>
      </c>
      <c r="X996" s="169">
        <f>IF(K996='Do Not Use'!$M$11,1,0)</f>
        <v>0</v>
      </c>
      <c r="Y996" s="169">
        <f t="shared" si="47"/>
        <v>0</v>
      </c>
      <c r="Z996" s="169">
        <f>IF(K996='Do Not Use'!$M$5,1,0)</f>
        <v>0</v>
      </c>
    </row>
    <row r="997" spans="1:26" x14ac:dyDescent="0.25">
      <c r="A997" s="376"/>
      <c r="B997" s="377"/>
      <c r="C997" s="378"/>
      <c r="D997" s="434"/>
      <c r="E997" s="379"/>
      <c r="F997" s="377"/>
      <c r="G997" s="377"/>
      <c r="H997" s="377"/>
      <c r="I997" s="377"/>
      <c r="J997" s="377"/>
      <c r="K997" s="377"/>
      <c r="L997" s="377"/>
      <c r="M997" s="1" t="e">
        <f>INDEX('Child Enrollment'!$C$2:$C$173,MATCH('BIR Data Entry'!B998,'Child Enrollment'!$B$2:$B$173,0))</f>
        <v>#N/A</v>
      </c>
      <c r="N997" s="1" t="e">
        <f>INDEX('Child Enrollment'!$D$2:$D$173,MATCH('BIR Data Entry'!B997,'Child Enrollment'!$B$2:$B$173,0))</f>
        <v>#N/A</v>
      </c>
      <c r="O997" s="1" t="e">
        <f>INDEX('Child Enrollment'!$E$2:$E$173,MATCH('BIR Data Entry'!B997,'Child Enrollment'!$B$2:$B$173,0))</f>
        <v>#N/A</v>
      </c>
      <c r="P997" s="1" t="e">
        <f>INDEX('Child Enrollment'!$F$2:$F$173,MATCH('BIR Data Entry'!B997,'Child Enrollment'!$B$2:$B$173,0))</f>
        <v>#N/A</v>
      </c>
      <c r="Q997" s="1" t="e">
        <f>INDEX('Child Enrollment'!$G$2:$G$173,MATCH('BIR Data Entry'!B997,'Child Enrollment'!$B$2:$B$173,0))</f>
        <v>#N/A</v>
      </c>
      <c r="R997" s="1" t="e">
        <f>INDEX('Child Enrollment'!$H$2:$H$173,MATCH('BIR Data Entry'!B997,'Child Enrollment'!$B$2:$B$173,0))</f>
        <v>#N/A</v>
      </c>
      <c r="S997" s="343" t="str">
        <f t="shared" si="45"/>
        <v/>
      </c>
      <c r="T997" s="169">
        <f>IF(J997='Do Not Use'!$L$15,1,0)</f>
        <v>0</v>
      </c>
      <c r="U997" s="169">
        <f>IF(K997='Do Not Use'!$M$14,1,0)</f>
        <v>0</v>
      </c>
      <c r="V997" s="169">
        <f t="shared" si="46"/>
        <v>0</v>
      </c>
      <c r="W997" s="169">
        <f>IF(K997='Do Not Use'!$M$10,1,0)</f>
        <v>0</v>
      </c>
      <c r="X997" s="169">
        <f>IF(K997='Do Not Use'!$M$11,1,0)</f>
        <v>0</v>
      </c>
      <c r="Y997" s="169">
        <f t="shared" si="47"/>
        <v>0</v>
      </c>
      <c r="Z997" s="169">
        <f>IF(K997='Do Not Use'!$M$5,1,0)</f>
        <v>0</v>
      </c>
    </row>
    <row r="998" spans="1:26" x14ac:dyDescent="0.25">
      <c r="A998" s="376"/>
      <c r="B998" s="377"/>
      <c r="C998" s="378"/>
      <c r="D998" s="434"/>
      <c r="E998" s="379"/>
      <c r="F998" s="377"/>
      <c r="G998" s="377"/>
      <c r="H998" s="377"/>
      <c r="I998" s="377"/>
      <c r="J998" s="377"/>
      <c r="K998" s="377"/>
      <c r="L998" s="377"/>
      <c r="M998" s="1" t="e">
        <f>INDEX('Child Enrollment'!$C$2:$C$173,MATCH('BIR Data Entry'!B999,'Child Enrollment'!$B$2:$B$173,0))</f>
        <v>#N/A</v>
      </c>
      <c r="N998" s="1" t="e">
        <f>INDEX('Child Enrollment'!$D$2:$D$173,MATCH('BIR Data Entry'!B998,'Child Enrollment'!$B$2:$B$173,0))</f>
        <v>#N/A</v>
      </c>
      <c r="O998" s="1" t="e">
        <f>INDEX('Child Enrollment'!$E$2:$E$173,MATCH('BIR Data Entry'!B998,'Child Enrollment'!$B$2:$B$173,0))</f>
        <v>#N/A</v>
      </c>
      <c r="P998" s="1" t="e">
        <f>INDEX('Child Enrollment'!$F$2:$F$173,MATCH('BIR Data Entry'!B998,'Child Enrollment'!$B$2:$B$173,0))</f>
        <v>#N/A</v>
      </c>
      <c r="Q998" s="1" t="e">
        <f>INDEX('Child Enrollment'!$G$2:$G$173,MATCH('BIR Data Entry'!B998,'Child Enrollment'!$B$2:$B$173,0))</f>
        <v>#N/A</v>
      </c>
      <c r="R998" s="1" t="e">
        <f>INDEX('Child Enrollment'!$H$2:$H$173,MATCH('BIR Data Entry'!B998,'Child Enrollment'!$B$2:$B$173,0))</f>
        <v>#N/A</v>
      </c>
      <c r="S998" s="343" t="str">
        <f t="shared" si="45"/>
        <v/>
      </c>
      <c r="T998" s="169">
        <f>IF(J998='Do Not Use'!$L$15,1,0)</f>
        <v>0</v>
      </c>
      <c r="U998" s="169">
        <f>IF(K998='Do Not Use'!$M$14,1,0)</f>
        <v>0</v>
      </c>
      <c r="V998" s="169">
        <f t="shared" si="46"/>
        <v>0</v>
      </c>
      <c r="W998" s="169">
        <f>IF(K998='Do Not Use'!$M$10,1,0)</f>
        <v>0</v>
      </c>
      <c r="X998" s="169">
        <f>IF(K998='Do Not Use'!$M$11,1,0)</f>
        <v>0</v>
      </c>
      <c r="Y998" s="169">
        <f t="shared" si="47"/>
        <v>0</v>
      </c>
      <c r="Z998" s="169">
        <f>IF(K998='Do Not Use'!$M$5,1,0)</f>
        <v>0</v>
      </c>
    </row>
    <row r="999" spans="1:26" x14ac:dyDescent="0.25">
      <c r="A999" s="376"/>
      <c r="B999" s="377"/>
      <c r="C999" s="378"/>
      <c r="D999" s="434"/>
      <c r="E999" s="379"/>
      <c r="F999" s="377"/>
      <c r="G999" s="377"/>
      <c r="H999" s="377"/>
      <c r="I999" s="377"/>
      <c r="J999" s="377"/>
      <c r="K999" s="377"/>
      <c r="L999" s="377"/>
      <c r="M999" s="1" t="e">
        <f>INDEX('Child Enrollment'!$C$2:$C$173,MATCH('BIR Data Entry'!B1000,'Child Enrollment'!$B$2:$B$173,0))</f>
        <v>#N/A</v>
      </c>
      <c r="N999" s="1" t="e">
        <f>INDEX('Child Enrollment'!$D$2:$D$173,MATCH('BIR Data Entry'!B999,'Child Enrollment'!$B$2:$B$173,0))</f>
        <v>#N/A</v>
      </c>
      <c r="O999" s="1" t="e">
        <f>INDEX('Child Enrollment'!$E$2:$E$173,MATCH('BIR Data Entry'!B999,'Child Enrollment'!$B$2:$B$173,0))</f>
        <v>#N/A</v>
      </c>
      <c r="P999" s="1" t="e">
        <f>INDEX('Child Enrollment'!$F$2:$F$173,MATCH('BIR Data Entry'!B999,'Child Enrollment'!$B$2:$B$173,0))</f>
        <v>#N/A</v>
      </c>
      <c r="Q999" s="1" t="e">
        <f>INDEX('Child Enrollment'!$G$2:$G$173,MATCH('BIR Data Entry'!B999,'Child Enrollment'!$B$2:$B$173,0))</f>
        <v>#N/A</v>
      </c>
      <c r="R999" s="1" t="e">
        <f>INDEX('Child Enrollment'!$H$2:$H$173,MATCH('BIR Data Entry'!B999,'Child Enrollment'!$B$2:$B$173,0))</f>
        <v>#N/A</v>
      </c>
      <c r="S999" s="343" t="str">
        <f t="shared" si="45"/>
        <v/>
      </c>
      <c r="T999" s="169">
        <f>IF(J999='Do Not Use'!$L$15,1,0)</f>
        <v>0</v>
      </c>
      <c r="U999" s="169">
        <f>IF(K999='Do Not Use'!$M$14,1,0)</f>
        <v>0</v>
      </c>
      <c r="V999" s="169">
        <f t="shared" si="46"/>
        <v>0</v>
      </c>
      <c r="W999" s="169">
        <f>IF(K999='Do Not Use'!$M$10,1,0)</f>
        <v>0</v>
      </c>
      <c r="X999" s="169">
        <f>IF(K999='Do Not Use'!$M$11,1,0)</f>
        <v>0</v>
      </c>
      <c r="Y999" s="169">
        <f t="shared" si="47"/>
        <v>0</v>
      </c>
      <c r="Z999" s="169">
        <f>IF(K999='Do Not Use'!$M$5,1,0)</f>
        <v>0</v>
      </c>
    </row>
    <row r="1000" spans="1:26" x14ac:dyDescent="0.25">
      <c r="A1000" s="376"/>
      <c r="B1000" s="377"/>
      <c r="C1000" s="378"/>
      <c r="D1000" s="434"/>
      <c r="E1000" s="379"/>
      <c r="F1000" s="377"/>
      <c r="G1000" s="377"/>
      <c r="H1000" s="377"/>
      <c r="I1000" s="377"/>
      <c r="J1000" s="377"/>
      <c r="K1000" s="377"/>
      <c r="L1000" s="377"/>
      <c r="M1000" s="1" t="e">
        <f>INDEX('Child Enrollment'!$C$2:$C$173,MATCH('BIR Data Entry'!B1001,'Child Enrollment'!$B$2:$B$173,0))</f>
        <v>#N/A</v>
      </c>
      <c r="N1000" s="1" t="e">
        <f>INDEX('Child Enrollment'!$D$2:$D$173,MATCH('BIR Data Entry'!B1000,'Child Enrollment'!$B$2:$B$173,0))</f>
        <v>#N/A</v>
      </c>
      <c r="O1000" s="1" t="e">
        <f>INDEX('Child Enrollment'!$E$2:$E$173,MATCH('BIR Data Entry'!B1000,'Child Enrollment'!$B$2:$B$173,0))</f>
        <v>#N/A</v>
      </c>
      <c r="P1000" s="1" t="e">
        <f>INDEX('Child Enrollment'!$F$2:$F$173,MATCH('BIR Data Entry'!B1000,'Child Enrollment'!$B$2:$B$173,0))</f>
        <v>#N/A</v>
      </c>
      <c r="Q1000" s="1" t="e">
        <f>INDEX('Child Enrollment'!$G$2:$G$173,MATCH('BIR Data Entry'!B1000,'Child Enrollment'!$B$2:$B$173,0))</f>
        <v>#N/A</v>
      </c>
      <c r="R1000" s="1" t="e">
        <f>INDEX('Child Enrollment'!$H$2:$H$173,MATCH('BIR Data Entry'!B1000,'Child Enrollment'!$B$2:$B$173,0))</f>
        <v>#N/A</v>
      </c>
      <c r="S1000" s="343" t="str">
        <f t="shared" si="45"/>
        <v/>
      </c>
      <c r="T1000" s="169">
        <f>IF(J1000='Do Not Use'!$L$15,1,0)</f>
        <v>0</v>
      </c>
      <c r="U1000" s="169">
        <f>IF(K1000='Do Not Use'!$M$14,1,0)</f>
        <v>0</v>
      </c>
      <c r="V1000" s="169">
        <f t="shared" si="46"/>
        <v>0</v>
      </c>
      <c r="W1000" s="169">
        <f>IF(K1000='Do Not Use'!$M$10,1,0)</f>
        <v>0</v>
      </c>
      <c r="X1000" s="169">
        <f>IF(K1000='Do Not Use'!$M$11,1,0)</f>
        <v>0</v>
      </c>
      <c r="Y1000" s="169">
        <f t="shared" si="47"/>
        <v>0</v>
      </c>
      <c r="Z1000" s="169">
        <f>IF(K1000='Do Not Use'!$M$5,1,0)</f>
        <v>0</v>
      </c>
    </row>
    <row r="1001" spans="1:26" x14ac:dyDescent="0.25">
      <c r="A1001" s="376"/>
      <c r="B1001" s="377"/>
      <c r="C1001" s="378"/>
      <c r="D1001" s="434"/>
      <c r="E1001" s="379"/>
      <c r="F1001" s="377"/>
      <c r="G1001" s="377"/>
      <c r="H1001" s="377"/>
      <c r="I1001" s="377"/>
      <c r="J1001" s="377"/>
      <c r="K1001" s="377"/>
      <c r="L1001" s="377"/>
      <c r="M1001" s="1" t="e">
        <f>INDEX('Child Enrollment'!$C$2:$C$173,MATCH('BIR Data Entry'!B1002,'Child Enrollment'!$B$2:$B$173,0))</f>
        <v>#N/A</v>
      </c>
      <c r="N1001" s="1" t="e">
        <f>INDEX('Child Enrollment'!$D$2:$D$173,MATCH('BIR Data Entry'!B1001,'Child Enrollment'!$B$2:$B$173,0))</f>
        <v>#N/A</v>
      </c>
      <c r="O1001" s="1" t="e">
        <f>INDEX('Child Enrollment'!$E$2:$E$173,MATCH('BIR Data Entry'!B1001,'Child Enrollment'!$B$2:$B$173,0))</f>
        <v>#N/A</v>
      </c>
      <c r="P1001" s="1" t="e">
        <f>INDEX('Child Enrollment'!$F$2:$F$173,MATCH('BIR Data Entry'!B1001,'Child Enrollment'!$B$2:$B$173,0))</f>
        <v>#N/A</v>
      </c>
      <c r="Q1001" s="1" t="e">
        <f>INDEX('Child Enrollment'!$G$2:$G$173,MATCH('BIR Data Entry'!B1001,'Child Enrollment'!$B$2:$B$173,0))</f>
        <v>#N/A</v>
      </c>
      <c r="R1001" s="1" t="e">
        <f>INDEX('Child Enrollment'!$H$2:$H$173,MATCH('BIR Data Entry'!B1001,'Child Enrollment'!$B$2:$B$173,0))</f>
        <v>#N/A</v>
      </c>
      <c r="S1001" s="343" t="str">
        <f t="shared" si="45"/>
        <v/>
      </c>
      <c r="T1001" s="169">
        <f>IF(J1001='Do Not Use'!$L$15,1,0)</f>
        <v>0</v>
      </c>
      <c r="U1001" s="169">
        <f>IF(K1001='Do Not Use'!$M$14,1,0)</f>
        <v>0</v>
      </c>
      <c r="V1001" s="169">
        <f t="shared" si="46"/>
        <v>0</v>
      </c>
      <c r="W1001" s="169">
        <f>IF(K1001='Do Not Use'!$M$10,1,0)</f>
        <v>0</v>
      </c>
      <c r="X1001" s="169">
        <f>IF(K1001='Do Not Use'!$M$11,1,0)</f>
        <v>0</v>
      </c>
      <c r="Y1001" s="169">
        <f t="shared" si="47"/>
        <v>0</v>
      </c>
      <c r="Z1001" s="169">
        <f>IF(K1001='Do Not Use'!$M$5,1,0)</f>
        <v>0</v>
      </c>
    </row>
    <row r="1002" spans="1:26" x14ac:dyDescent="0.25">
      <c r="A1002" s="376"/>
      <c r="B1002" s="377"/>
      <c r="C1002" s="378"/>
      <c r="D1002" s="434"/>
      <c r="E1002" s="379"/>
      <c r="F1002" s="377"/>
      <c r="G1002" s="377"/>
      <c r="H1002" s="377"/>
      <c r="I1002" s="377"/>
      <c r="J1002" s="377"/>
      <c r="K1002" s="377"/>
      <c r="L1002" s="377"/>
      <c r="M1002" s="1" t="e">
        <f>INDEX('Child Enrollment'!$C$2:$C$173,MATCH('BIR Data Entry'!B1003,'Child Enrollment'!$B$2:$B$173,0))</f>
        <v>#N/A</v>
      </c>
      <c r="N1002" s="1" t="e">
        <f>INDEX('Child Enrollment'!$D$2:$D$173,MATCH('BIR Data Entry'!B1002,'Child Enrollment'!$B$2:$B$173,0))</f>
        <v>#N/A</v>
      </c>
      <c r="O1002" s="1" t="e">
        <f>INDEX('Child Enrollment'!$E$2:$E$173,MATCH('BIR Data Entry'!B1002,'Child Enrollment'!$B$2:$B$173,0))</f>
        <v>#N/A</v>
      </c>
      <c r="P1002" s="1" t="e">
        <f>INDEX('Child Enrollment'!$F$2:$F$173,MATCH('BIR Data Entry'!B1002,'Child Enrollment'!$B$2:$B$173,0))</f>
        <v>#N/A</v>
      </c>
      <c r="Q1002" s="1" t="e">
        <f>INDEX('Child Enrollment'!$G$2:$G$173,MATCH('BIR Data Entry'!B1002,'Child Enrollment'!$B$2:$B$173,0))</f>
        <v>#N/A</v>
      </c>
      <c r="R1002" s="1" t="e">
        <f>INDEX('Child Enrollment'!$H$2:$H$173,MATCH('BIR Data Entry'!B1002,'Child Enrollment'!$B$2:$B$173,0))</f>
        <v>#N/A</v>
      </c>
      <c r="S1002" s="343" t="str">
        <f t="shared" si="45"/>
        <v/>
      </c>
      <c r="T1002" s="169">
        <f>IF(J1002='Do Not Use'!$L$15,1,0)</f>
        <v>0</v>
      </c>
      <c r="U1002" s="169">
        <f>IF(K1002='Do Not Use'!$M$14,1,0)</f>
        <v>0</v>
      </c>
      <c r="V1002" s="169">
        <f t="shared" si="46"/>
        <v>0</v>
      </c>
      <c r="W1002" s="169">
        <f>IF(K1002='Do Not Use'!$M$10,1,0)</f>
        <v>0</v>
      </c>
      <c r="X1002" s="169">
        <f>IF(K1002='Do Not Use'!$M$11,1,0)</f>
        <v>0</v>
      </c>
      <c r="Y1002" s="169">
        <f t="shared" si="47"/>
        <v>0</v>
      </c>
      <c r="Z1002" s="169">
        <f>IF(K1002='Do Not Use'!$M$5,1,0)</f>
        <v>0</v>
      </c>
    </row>
    <row r="1003" spans="1:26" x14ac:dyDescent="0.25">
      <c r="A1003" s="376"/>
      <c r="B1003" s="377"/>
      <c r="C1003" s="378"/>
      <c r="D1003" s="434"/>
      <c r="E1003" s="379"/>
      <c r="F1003" s="377"/>
      <c r="G1003" s="377"/>
      <c r="H1003" s="377"/>
      <c r="I1003" s="377"/>
      <c r="J1003" s="377"/>
      <c r="K1003" s="377"/>
      <c r="L1003" s="377"/>
      <c r="M1003" s="1" t="e">
        <f>INDEX('Child Enrollment'!$C$2:$C$173,MATCH('BIR Data Entry'!B1004,'Child Enrollment'!$B$2:$B$173,0))</f>
        <v>#N/A</v>
      </c>
      <c r="N1003" s="1" t="e">
        <f>INDEX('Child Enrollment'!$D$2:$D$173,MATCH('BIR Data Entry'!B1003,'Child Enrollment'!$B$2:$B$173,0))</f>
        <v>#N/A</v>
      </c>
      <c r="O1003" s="1" t="e">
        <f>INDEX('Child Enrollment'!$E$2:$E$173,MATCH('BIR Data Entry'!B1003,'Child Enrollment'!$B$2:$B$173,0))</f>
        <v>#N/A</v>
      </c>
      <c r="P1003" s="1" t="e">
        <f>INDEX('Child Enrollment'!$F$2:$F$173,MATCH('BIR Data Entry'!B1003,'Child Enrollment'!$B$2:$B$173,0))</f>
        <v>#N/A</v>
      </c>
      <c r="Q1003" s="1" t="e">
        <f>INDEX('Child Enrollment'!$G$2:$G$173,MATCH('BIR Data Entry'!B1003,'Child Enrollment'!$B$2:$B$173,0))</f>
        <v>#N/A</v>
      </c>
      <c r="R1003" s="1" t="e">
        <f>INDEX('Child Enrollment'!$H$2:$H$173,MATCH('BIR Data Entry'!B1003,'Child Enrollment'!$B$2:$B$173,0))</f>
        <v>#N/A</v>
      </c>
      <c r="S1003" s="343" t="str">
        <f t="shared" si="45"/>
        <v/>
      </c>
      <c r="T1003" s="169">
        <f>IF(J1003='Do Not Use'!$L$15,1,0)</f>
        <v>0</v>
      </c>
      <c r="U1003" s="169">
        <f>IF(K1003='Do Not Use'!$M$14,1,0)</f>
        <v>0</v>
      </c>
      <c r="V1003" s="169">
        <f t="shared" si="46"/>
        <v>0</v>
      </c>
      <c r="W1003" s="169">
        <f>IF(K1003='Do Not Use'!$M$10,1,0)</f>
        <v>0</v>
      </c>
      <c r="X1003" s="169">
        <f>IF(K1003='Do Not Use'!$M$11,1,0)</f>
        <v>0</v>
      </c>
      <c r="Y1003" s="169">
        <f t="shared" si="47"/>
        <v>0</v>
      </c>
      <c r="Z1003" s="169">
        <f>IF(K1003='Do Not Use'!$M$5,1,0)</f>
        <v>0</v>
      </c>
    </row>
    <row r="1004" spans="1:26" x14ac:dyDescent="0.25">
      <c r="A1004" s="376"/>
      <c r="B1004" s="377"/>
      <c r="C1004" s="378"/>
      <c r="D1004" s="434"/>
      <c r="E1004" s="379"/>
      <c r="F1004" s="377"/>
      <c r="G1004" s="377"/>
      <c r="H1004" s="377"/>
      <c r="I1004" s="377"/>
      <c r="J1004" s="377"/>
      <c r="K1004" s="377"/>
      <c r="L1004" s="377"/>
      <c r="M1004" s="1" t="e">
        <f>INDEX('Child Enrollment'!$C$2:$C$173,MATCH('BIR Data Entry'!B1005,'Child Enrollment'!$B$2:$B$173,0))</f>
        <v>#N/A</v>
      </c>
      <c r="N1004" s="1" t="e">
        <f>INDEX('Child Enrollment'!$D$2:$D$173,MATCH('BIR Data Entry'!B1004,'Child Enrollment'!$B$2:$B$173,0))</f>
        <v>#N/A</v>
      </c>
      <c r="O1004" s="1" t="e">
        <f>INDEX('Child Enrollment'!$E$2:$E$173,MATCH('BIR Data Entry'!B1004,'Child Enrollment'!$B$2:$B$173,0))</f>
        <v>#N/A</v>
      </c>
      <c r="P1004" s="1" t="e">
        <f>INDEX('Child Enrollment'!$F$2:$F$173,MATCH('BIR Data Entry'!B1004,'Child Enrollment'!$B$2:$B$173,0))</f>
        <v>#N/A</v>
      </c>
      <c r="Q1004" s="1" t="e">
        <f>INDEX('Child Enrollment'!$G$2:$G$173,MATCH('BIR Data Entry'!B1004,'Child Enrollment'!$B$2:$B$173,0))</f>
        <v>#N/A</v>
      </c>
      <c r="R1004" s="1" t="e">
        <f>INDEX('Child Enrollment'!$H$2:$H$173,MATCH('BIR Data Entry'!B1004,'Child Enrollment'!$B$2:$B$173,0))</f>
        <v>#N/A</v>
      </c>
      <c r="S1004" s="343" t="str">
        <f t="shared" si="45"/>
        <v/>
      </c>
      <c r="T1004" s="169">
        <f>IF(J1004='Do Not Use'!$L$15,1,0)</f>
        <v>0</v>
      </c>
      <c r="U1004" s="169">
        <f>IF(K1004='Do Not Use'!$M$14,1,0)</f>
        <v>0</v>
      </c>
      <c r="V1004" s="169">
        <f t="shared" si="46"/>
        <v>0</v>
      </c>
      <c r="W1004" s="169">
        <f>IF(K1004='Do Not Use'!$M$10,1,0)</f>
        <v>0</v>
      </c>
      <c r="X1004" s="169">
        <f>IF(K1004='Do Not Use'!$M$11,1,0)</f>
        <v>0</v>
      </c>
      <c r="Y1004" s="169">
        <f t="shared" si="47"/>
        <v>0</v>
      </c>
      <c r="Z1004" s="169">
        <f>IF(K1004='Do Not Use'!$M$5,1,0)</f>
        <v>0</v>
      </c>
    </row>
    <row r="1005" spans="1:26" x14ac:dyDescent="0.25">
      <c r="A1005" s="376"/>
      <c r="B1005" s="377"/>
      <c r="C1005" s="378"/>
      <c r="D1005" s="434"/>
      <c r="E1005" s="379"/>
      <c r="F1005" s="377"/>
      <c r="G1005" s="377"/>
      <c r="H1005" s="377"/>
      <c r="I1005" s="377"/>
      <c r="J1005" s="377"/>
      <c r="K1005" s="377"/>
      <c r="L1005" s="377"/>
      <c r="M1005" s="1" t="e">
        <f>INDEX('Child Enrollment'!$C$2:$C$173,MATCH('BIR Data Entry'!B1006,'Child Enrollment'!$B$2:$B$173,0))</f>
        <v>#N/A</v>
      </c>
      <c r="N1005" s="1" t="e">
        <f>INDEX('Child Enrollment'!$D$2:$D$173,MATCH('BIR Data Entry'!B1005,'Child Enrollment'!$B$2:$B$173,0))</f>
        <v>#N/A</v>
      </c>
      <c r="O1005" s="1" t="e">
        <f>INDEX('Child Enrollment'!$E$2:$E$173,MATCH('BIR Data Entry'!B1005,'Child Enrollment'!$B$2:$B$173,0))</f>
        <v>#N/A</v>
      </c>
      <c r="P1005" s="1" t="e">
        <f>INDEX('Child Enrollment'!$F$2:$F$173,MATCH('BIR Data Entry'!B1005,'Child Enrollment'!$B$2:$B$173,0))</f>
        <v>#N/A</v>
      </c>
      <c r="Q1005" s="1" t="e">
        <f>INDEX('Child Enrollment'!$G$2:$G$173,MATCH('BIR Data Entry'!B1005,'Child Enrollment'!$B$2:$B$173,0))</f>
        <v>#N/A</v>
      </c>
      <c r="R1005" s="1" t="e">
        <f>INDEX('Child Enrollment'!$H$2:$H$173,MATCH('BIR Data Entry'!B1005,'Child Enrollment'!$B$2:$B$173,0))</f>
        <v>#N/A</v>
      </c>
      <c r="S1005" s="343" t="str">
        <f t="shared" si="45"/>
        <v/>
      </c>
      <c r="T1005" s="169">
        <f>IF(J1005='Do Not Use'!$L$15,1,0)</f>
        <v>0</v>
      </c>
      <c r="U1005" s="169">
        <f>IF(K1005='Do Not Use'!$M$14,1,0)</f>
        <v>0</v>
      </c>
      <c r="V1005" s="169">
        <f t="shared" si="46"/>
        <v>0</v>
      </c>
      <c r="W1005" s="169">
        <f>IF(K1005='Do Not Use'!$M$10,1,0)</f>
        <v>0</v>
      </c>
      <c r="X1005" s="169">
        <f>IF(K1005='Do Not Use'!$M$11,1,0)</f>
        <v>0</v>
      </c>
      <c r="Y1005" s="169">
        <f t="shared" si="47"/>
        <v>0</v>
      </c>
      <c r="Z1005" s="169">
        <f>IF(K1005='Do Not Use'!$M$5,1,0)</f>
        <v>0</v>
      </c>
    </row>
    <row r="1006" spans="1:26" x14ac:dyDescent="0.25">
      <c r="A1006" s="376"/>
      <c r="B1006" s="377"/>
      <c r="C1006" s="378"/>
      <c r="D1006" s="434"/>
      <c r="E1006" s="379"/>
      <c r="F1006" s="377"/>
      <c r="G1006" s="377"/>
      <c r="H1006" s="377"/>
      <c r="I1006" s="377"/>
      <c r="J1006" s="377"/>
      <c r="K1006" s="377"/>
      <c r="L1006" s="377"/>
      <c r="M1006" s="1" t="e">
        <f>INDEX('Child Enrollment'!$C$2:$C$173,MATCH('BIR Data Entry'!B1007,'Child Enrollment'!$B$2:$B$173,0))</f>
        <v>#N/A</v>
      </c>
      <c r="N1006" s="1" t="e">
        <f>INDEX('Child Enrollment'!$D$2:$D$173,MATCH('BIR Data Entry'!B1006,'Child Enrollment'!$B$2:$B$173,0))</f>
        <v>#N/A</v>
      </c>
      <c r="O1006" s="1" t="e">
        <f>INDEX('Child Enrollment'!$E$2:$E$173,MATCH('BIR Data Entry'!B1006,'Child Enrollment'!$B$2:$B$173,0))</f>
        <v>#N/A</v>
      </c>
      <c r="P1006" s="1" t="e">
        <f>INDEX('Child Enrollment'!$F$2:$F$173,MATCH('BIR Data Entry'!B1006,'Child Enrollment'!$B$2:$B$173,0))</f>
        <v>#N/A</v>
      </c>
      <c r="Q1006" s="1" t="e">
        <f>INDEX('Child Enrollment'!$G$2:$G$173,MATCH('BIR Data Entry'!B1006,'Child Enrollment'!$B$2:$B$173,0))</f>
        <v>#N/A</v>
      </c>
      <c r="R1006" s="1" t="e">
        <f>INDEX('Child Enrollment'!$H$2:$H$173,MATCH('BIR Data Entry'!B1006,'Child Enrollment'!$B$2:$B$173,0))</f>
        <v>#N/A</v>
      </c>
      <c r="S1006" s="343" t="str">
        <f t="shared" si="45"/>
        <v/>
      </c>
      <c r="T1006" s="169">
        <f>IF(J1006='Do Not Use'!$L$15,1,0)</f>
        <v>0</v>
      </c>
      <c r="U1006" s="169">
        <f>IF(K1006='Do Not Use'!$M$14,1,0)</f>
        <v>0</v>
      </c>
      <c r="V1006" s="169">
        <f t="shared" si="46"/>
        <v>0</v>
      </c>
      <c r="W1006" s="169">
        <f>IF(K1006='Do Not Use'!$M$10,1,0)</f>
        <v>0</v>
      </c>
      <c r="X1006" s="169">
        <f>IF(K1006='Do Not Use'!$M$11,1,0)</f>
        <v>0</v>
      </c>
      <c r="Y1006" s="169">
        <f t="shared" si="47"/>
        <v>0</v>
      </c>
      <c r="Z1006" s="169">
        <f>IF(K1006='Do Not Use'!$M$5,1,0)</f>
        <v>0</v>
      </c>
    </row>
    <row r="1007" spans="1:26" x14ac:dyDescent="0.25">
      <c r="A1007" s="376"/>
      <c r="B1007" s="377"/>
      <c r="C1007" s="378"/>
      <c r="D1007" s="434"/>
      <c r="E1007" s="379"/>
      <c r="F1007" s="377"/>
      <c r="G1007" s="377"/>
      <c r="H1007" s="377"/>
      <c r="I1007" s="377"/>
      <c r="J1007" s="377"/>
      <c r="K1007" s="377"/>
      <c r="L1007" s="377"/>
      <c r="M1007" s="1" t="e">
        <f>INDEX('Child Enrollment'!$C$2:$C$173,MATCH('BIR Data Entry'!B1008,'Child Enrollment'!$B$2:$B$173,0))</f>
        <v>#N/A</v>
      </c>
      <c r="N1007" s="1" t="e">
        <f>INDEX('Child Enrollment'!$D$2:$D$173,MATCH('BIR Data Entry'!B1007,'Child Enrollment'!$B$2:$B$173,0))</f>
        <v>#N/A</v>
      </c>
      <c r="O1007" s="1" t="e">
        <f>INDEX('Child Enrollment'!$E$2:$E$173,MATCH('BIR Data Entry'!B1007,'Child Enrollment'!$B$2:$B$173,0))</f>
        <v>#N/A</v>
      </c>
      <c r="P1007" s="1" t="e">
        <f>INDEX('Child Enrollment'!$F$2:$F$173,MATCH('BIR Data Entry'!B1007,'Child Enrollment'!$B$2:$B$173,0))</f>
        <v>#N/A</v>
      </c>
      <c r="Q1007" s="1" t="e">
        <f>INDEX('Child Enrollment'!$G$2:$G$173,MATCH('BIR Data Entry'!B1007,'Child Enrollment'!$B$2:$B$173,0))</f>
        <v>#N/A</v>
      </c>
      <c r="R1007" s="1" t="e">
        <f>INDEX('Child Enrollment'!$H$2:$H$173,MATCH('BIR Data Entry'!B1007,'Child Enrollment'!$B$2:$B$173,0))</f>
        <v>#N/A</v>
      </c>
      <c r="S1007" s="343" t="str">
        <f t="shared" si="45"/>
        <v/>
      </c>
      <c r="T1007" s="169">
        <f>IF(J1007='Do Not Use'!$L$15,1,0)</f>
        <v>0</v>
      </c>
      <c r="U1007" s="169">
        <f>IF(K1007='Do Not Use'!$M$14,1,0)</f>
        <v>0</v>
      </c>
      <c r="V1007" s="169">
        <f t="shared" si="46"/>
        <v>0</v>
      </c>
      <c r="W1007" s="169">
        <f>IF(K1007='Do Not Use'!$M$10,1,0)</f>
        <v>0</v>
      </c>
      <c r="X1007" s="169">
        <f>IF(K1007='Do Not Use'!$M$11,1,0)</f>
        <v>0</v>
      </c>
      <c r="Y1007" s="169">
        <f t="shared" si="47"/>
        <v>0</v>
      </c>
      <c r="Z1007" s="169">
        <f>IF(K1007='Do Not Use'!$M$5,1,0)</f>
        <v>0</v>
      </c>
    </row>
    <row r="1008" spans="1:26" x14ac:dyDescent="0.25">
      <c r="A1008" s="376"/>
      <c r="B1008" s="377"/>
      <c r="C1008" s="378"/>
      <c r="D1008" s="434"/>
      <c r="E1008" s="379"/>
      <c r="F1008" s="377"/>
      <c r="G1008" s="377"/>
      <c r="H1008" s="377"/>
      <c r="I1008" s="377"/>
      <c r="J1008" s="377"/>
      <c r="K1008" s="377"/>
      <c r="L1008" s="377"/>
      <c r="M1008" s="1" t="e">
        <f>INDEX('Child Enrollment'!$C$2:$C$173,MATCH('BIR Data Entry'!B1009,'Child Enrollment'!$B$2:$B$173,0))</f>
        <v>#N/A</v>
      </c>
      <c r="N1008" s="1" t="e">
        <f>INDEX('Child Enrollment'!$D$2:$D$173,MATCH('BIR Data Entry'!B1008,'Child Enrollment'!$B$2:$B$173,0))</f>
        <v>#N/A</v>
      </c>
      <c r="O1008" s="1" t="e">
        <f>INDEX('Child Enrollment'!$E$2:$E$173,MATCH('BIR Data Entry'!B1008,'Child Enrollment'!$B$2:$B$173,0))</f>
        <v>#N/A</v>
      </c>
      <c r="P1008" s="1" t="e">
        <f>INDEX('Child Enrollment'!$F$2:$F$173,MATCH('BIR Data Entry'!B1008,'Child Enrollment'!$B$2:$B$173,0))</f>
        <v>#N/A</v>
      </c>
      <c r="Q1008" s="1" t="e">
        <f>INDEX('Child Enrollment'!$G$2:$G$173,MATCH('BIR Data Entry'!B1008,'Child Enrollment'!$B$2:$B$173,0))</f>
        <v>#N/A</v>
      </c>
      <c r="R1008" s="1" t="e">
        <f>INDEX('Child Enrollment'!$H$2:$H$173,MATCH('BIR Data Entry'!B1008,'Child Enrollment'!$B$2:$B$173,0))</f>
        <v>#N/A</v>
      </c>
      <c r="S1008" s="343" t="str">
        <f t="shared" si="45"/>
        <v/>
      </c>
      <c r="T1008" s="169">
        <f>IF(J1008='Do Not Use'!$L$15,1,0)</f>
        <v>0</v>
      </c>
      <c r="U1008" s="169">
        <f>IF(K1008='Do Not Use'!$M$14,1,0)</f>
        <v>0</v>
      </c>
      <c r="V1008" s="169">
        <f t="shared" si="46"/>
        <v>0</v>
      </c>
      <c r="W1008" s="169">
        <f>IF(K1008='Do Not Use'!$M$10,1,0)</f>
        <v>0</v>
      </c>
      <c r="X1008" s="169">
        <f>IF(K1008='Do Not Use'!$M$11,1,0)</f>
        <v>0</v>
      </c>
      <c r="Y1008" s="169">
        <f t="shared" si="47"/>
        <v>0</v>
      </c>
      <c r="Z1008" s="169">
        <f>IF(K1008='Do Not Use'!$M$5,1,0)</f>
        <v>0</v>
      </c>
    </row>
    <row r="1009" spans="1:26" x14ac:dyDescent="0.25">
      <c r="A1009" s="376"/>
      <c r="B1009" s="377"/>
      <c r="C1009" s="378"/>
      <c r="D1009" s="434"/>
      <c r="E1009" s="379"/>
      <c r="F1009" s="377"/>
      <c r="G1009" s="377"/>
      <c r="H1009" s="377"/>
      <c r="I1009" s="377"/>
      <c r="J1009" s="377"/>
      <c r="K1009" s="377"/>
      <c r="L1009" s="377"/>
      <c r="M1009" s="1" t="e">
        <f>INDEX('Child Enrollment'!$C$2:$C$173,MATCH('BIR Data Entry'!B1010,'Child Enrollment'!$B$2:$B$173,0))</f>
        <v>#N/A</v>
      </c>
      <c r="N1009" s="1" t="e">
        <f>INDEX('Child Enrollment'!$D$2:$D$173,MATCH('BIR Data Entry'!B1009,'Child Enrollment'!$B$2:$B$173,0))</f>
        <v>#N/A</v>
      </c>
      <c r="O1009" s="1" t="e">
        <f>INDEX('Child Enrollment'!$E$2:$E$173,MATCH('BIR Data Entry'!B1009,'Child Enrollment'!$B$2:$B$173,0))</f>
        <v>#N/A</v>
      </c>
      <c r="P1009" s="1" t="e">
        <f>INDEX('Child Enrollment'!$F$2:$F$173,MATCH('BIR Data Entry'!B1009,'Child Enrollment'!$B$2:$B$173,0))</f>
        <v>#N/A</v>
      </c>
      <c r="Q1009" s="1" t="e">
        <f>INDEX('Child Enrollment'!$G$2:$G$173,MATCH('BIR Data Entry'!B1009,'Child Enrollment'!$B$2:$B$173,0))</f>
        <v>#N/A</v>
      </c>
      <c r="R1009" s="1" t="e">
        <f>INDEX('Child Enrollment'!$H$2:$H$173,MATCH('BIR Data Entry'!B1009,'Child Enrollment'!$B$2:$B$173,0))</f>
        <v>#N/A</v>
      </c>
      <c r="S1009" s="343" t="str">
        <f t="shared" si="45"/>
        <v/>
      </c>
      <c r="T1009" s="169">
        <f>IF(J1009='Do Not Use'!$L$15,1,0)</f>
        <v>0</v>
      </c>
      <c r="U1009" s="169">
        <f>IF(K1009='Do Not Use'!$M$14,1,0)</f>
        <v>0</v>
      </c>
      <c r="V1009" s="169">
        <f t="shared" si="46"/>
        <v>0</v>
      </c>
      <c r="W1009" s="169">
        <f>IF(K1009='Do Not Use'!$M$10,1,0)</f>
        <v>0</v>
      </c>
      <c r="X1009" s="169">
        <f>IF(K1009='Do Not Use'!$M$11,1,0)</f>
        <v>0</v>
      </c>
      <c r="Y1009" s="169">
        <f t="shared" si="47"/>
        <v>0</v>
      </c>
      <c r="Z1009" s="169">
        <f>IF(K1009='Do Not Use'!$M$5,1,0)</f>
        <v>0</v>
      </c>
    </row>
    <row r="1010" spans="1:26" x14ac:dyDescent="0.25">
      <c r="A1010" s="376"/>
      <c r="B1010" s="377"/>
      <c r="C1010" s="378"/>
      <c r="D1010" s="434"/>
      <c r="E1010" s="379"/>
      <c r="F1010" s="377"/>
      <c r="G1010" s="377"/>
      <c r="H1010" s="377"/>
      <c r="I1010" s="377"/>
      <c r="J1010" s="377"/>
      <c r="K1010" s="377"/>
      <c r="L1010" s="377"/>
      <c r="M1010" s="1" t="e">
        <f>INDEX('Child Enrollment'!$C$2:$C$173,MATCH('BIR Data Entry'!B1011,'Child Enrollment'!$B$2:$B$173,0))</f>
        <v>#N/A</v>
      </c>
      <c r="N1010" s="1" t="e">
        <f>INDEX('Child Enrollment'!$D$2:$D$173,MATCH('BIR Data Entry'!B1010,'Child Enrollment'!$B$2:$B$173,0))</f>
        <v>#N/A</v>
      </c>
      <c r="O1010" s="1" t="e">
        <f>INDEX('Child Enrollment'!$E$2:$E$173,MATCH('BIR Data Entry'!B1010,'Child Enrollment'!$B$2:$B$173,0))</f>
        <v>#N/A</v>
      </c>
      <c r="P1010" s="1" t="e">
        <f>INDEX('Child Enrollment'!$F$2:$F$173,MATCH('BIR Data Entry'!B1010,'Child Enrollment'!$B$2:$B$173,0))</f>
        <v>#N/A</v>
      </c>
      <c r="Q1010" s="1" t="e">
        <f>INDEX('Child Enrollment'!$G$2:$G$173,MATCH('BIR Data Entry'!B1010,'Child Enrollment'!$B$2:$B$173,0))</f>
        <v>#N/A</v>
      </c>
      <c r="R1010" s="1" t="e">
        <f>INDEX('Child Enrollment'!$H$2:$H$173,MATCH('BIR Data Entry'!B1010,'Child Enrollment'!$B$2:$B$173,0))</f>
        <v>#N/A</v>
      </c>
      <c r="S1010" s="343" t="str">
        <f t="shared" si="45"/>
        <v/>
      </c>
      <c r="T1010" s="169">
        <f>IF(J1010='Do Not Use'!$L$15,1,0)</f>
        <v>0</v>
      </c>
      <c r="U1010" s="169">
        <f>IF(K1010='Do Not Use'!$M$14,1,0)</f>
        <v>0</v>
      </c>
      <c r="V1010" s="169">
        <f t="shared" si="46"/>
        <v>0</v>
      </c>
      <c r="W1010" s="169">
        <f>IF(K1010='Do Not Use'!$M$10,1,0)</f>
        <v>0</v>
      </c>
      <c r="X1010" s="169">
        <f>IF(K1010='Do Not Use'!$M$11,1,0)</f>
        <v>0</v>
      </c>
      <c r="Y1010" s="169">
        <f t="shared" si="47"/>
        <v>0</v>
      </c>
      <c r="Z1010" s="169">
        <f>IF(K1010='Do Not Use'!$M$5,1,0)</f>
        <v>0</v>
      </c>
    </row>
    <row r="1011" spans="1:26" x14ac:dyDescent="0.25">
      <c r="A1011" s="376"/>
      <c r="B1011" s="377"/>
      <c r="C1011" s="378"/>
      <c r="D1011" s="434"/>
      <c r="E1011" s="379"/>
      <c r="F1011" s="377"/>
      <c r="G1011" s="377"/>
      <c r="H1011" s="377"/>
      <c r="I1011" s="377"/>
      <c r="J1011" s="377"/>
      <c r="K1011" s="377"/>
      <c r="L1011" s="377"/>
      <c r="M1011" s="1" t="e">
        <f>INDEX('Child Enrollment'!$C$2:$C$173,MATCH('BIR Data Entry'!B1012,'Child Enrollment'!$B$2:$B$173,0))</f>
        <v>#N/A</v>
      </c>
      <c r="N1011" s="1" t="e">
        <f>INDEX('Child Enrollment'!$D$2:$D$173,MATCH('BIR Data Entry'!B1011,'Child Enrollment'!$B$2:$B$173,0))</f>
        <v>#N/A</v>
      </c>
      <c r="O1011" s="1" t="e">
        <f>INDEX('Child Enrollment'!$E$2:$E$173,MATCH('BIR Data Entry'!B1011,'Child Enrollment'!$B$2:$B$173,0))</f>
        <v>#N/A</v>
      </c>
      <c r="P1011" s="1" t="e">
        <f>INDEX('Child Enrollment'!$F$2:$F$173,MATCH('BIR Data Entry'!B1011,'Child Enrollment'!$B$2:$B$173,0))</f>
        <v>#N/A</v>
      </c>
      <c r="Q1011" s="1" t="e">
        <f>INDEX('Child Enrollment'!$G$2:$G$173,MATCH('BIR Data Entry'!B1011,'Child Enrollment'!$B$2:$B$173,0))</f>
        <v>#N/A</v>
      </c>
      <c r="R1011" s="1" t="e">
        <f>INDEX('Child Enrollment'!$H$2:$H$173,MATCH('BIR Data Entry'!B1011,'Child Enrollment'!$B$2:$B$173,0))</f>
        <v>#N/A</v>
      </c>
      <c r="S1011" s="343" t="str">
        <f t="shared" si="45"/>
        <v/>
      </c>
      <c r="T1011" s="169">
        <f>IF(J1011='Do Not Use'!$L$15,1,0)</f>
        <v>0</v>
      </c>
      <c r="U1011" s="169">
        <f>IF(K1011='Do Not Use'!$M$14,1,0)</f>
        <v>0</v>
      </c>
      <c r="V1011" s="169">
        <f t="shared" si="46"/>
        <v>0</v>
      </c>
      <c r="W1011" s="169">
        <f>IF(K1011='Do Not Use'!$M$10,1,0)</f>
        <v>0</v>
      </c>
      <c r="X1011" s="169">
        <f>IF(K1011='Do Not Use'!$M$11,1,0)</f>
        <v>0</v>
      </c>
      <c r="Y1011" s="169">
        <f t="shared" si="47"/>
        <v>0</v>
      </c>
      <c r="Z1011" s="169">
        <f>IF(K1011='Do Not Use'!$M$5,1,0)</f>
        <v>0</v>
      </c>
    </row>
    <row r="1012" spans="1:26" x14ac:dyDescent="0.25">
      <c r="A1012" s="376"/>
      <c r="B1012" s="377"/>
      <c r="C1012" s="378"/>
      <c r="D1012" s="434"/>
      <c r="E1012" s="379"/>
      <c r="F1012" s="377"/>
      <c r="G1012" s="377"/>
      <c r="H1012" s="377"/>
      <c r="I1012" s="377"/>
      <c r="J1012" s="377"/>
      <c r="K1012" s="377"/>
      <c r="L1012" s="377"/>
      <c r="M1012" s="1" t="e">
        <f>INDEX('Child Enrollment'!$C$2:$C$173,MATCH('BIR Data Entry'!B1013,'Child Enrollment'!$B$2:$B$173,0))</f>
        <v>#N/A</v>
      </c>
      <c r="N1012" s="1" t="e">
        <f>INDEX('Child Enrollment'!$D$2:$D$173,MATCH('BIR Data Entry'!B1012,'Child Enrollment'!$B$2:$B$173,0))</f>
        <v>#N/A</v>
      </c>
      <c r="O1012" s="1" t="e">
        <f>INDEX('Child Enrollment'!$E$2:$E$173,MATCH('BIR Data Entry'!B1012,'Child Enrollment'!$B$2:$B$173,0))</f>
        <v>#N/A</v>
      </c>
      <c r="P1012" s="1" t="e">
        <f>INDEX('Child Enrollment'!$F$2:$F$173,MATCH('BIR Data Entry'!B1012,'Child Enrollment'!$B$2:$B$173,0))</f>
        <v>#N/A</v>
      </c>
      <c r="Q1012" s="1" t="e">
        <f>INDEX('Child Enrollment'!$G$2:$G$173,MATCH('BIR Data Entry'!B1012,'Child Enrollment'!$B$2:$B$173,0))</f>
        <v>#N/A</v>
      </c>
      <c r="R1012" s="1" t="e">
        <f>INDEX('Child Enrollment'!$H$2:$H$173,MATCH('BIR Data Entry'!B1012,'Child Enrollment'!$B$2:$B$173,0))</f>
        <v>#N/A</v>
      </c>
      <c r="S1012" s="343" t="str">
        <f t="shared" si="45"/>
        <v/>
      </c>
      <c r="T1012" s="169">
        <f>IF(J1012='Do Not Use'!$L$15,1,0)</f>
        <v>0</v>
      </c>
      <c r="U1012" s="169">
        <f>IF(K1012='Do Not Use'!$M$14,1,0)</f>
        <v>0</v>
      </c>
      <c r="V1012" s="169">
        <f t="shared" si="46"/>
        <v>0</v>
      </c>
      <c r="W1012" s="169">
        <f>IF(K1012='Do Not Use'!$M$10,1,0)</f>
        <v>0</v>
      </c>
      <c r="X1012" s="169">
        <f>IF(K1012='Do Not Use'!$M$11,1,0)</f>
        <v>0</v>
      </c>
      <c r="Y1012" s="169">
        <f t="shared" si="47"/>
        <v>0</v>
      </c>
      <c r="Z1012" s="169">
        <f>IF(K1012='Do Not Use'!$M$5,1,0)</f>
        <v>0</v>
      </c>
    </row>
    <row r="1013" spans="1:26" x14ac:dyDescent="0.25">
      <c r="A1013" s="376"/>
      <c r="B1013" s="377"/>
      <c r="C1013" s="378"/>
      <c r="D1013" s="434"/>
      <c r="E1013" s="379"/>
      <c r="F1013" s="377"/>
      <c r="G1013" s="377"/>
      <c r="H1013" s="377"/>
      <c r="I1013" s="377"/>
      <c r="J1013" s="377"/>
      <c r="K1013" s="377"/>
      <c r="L1013" s="377"/>
      <c r="M1013" s="1" t="e">
        <f>INDEX('Child Enrollment'!$C$2:$C$173,MATCH('BIR Data Entry'!B1014,'Child Enrollment'!$B$2:$B$173,0))</f>
        <v>#N/A</v>
      </c>
      <c r="N1013" s="1" t="e">
        <f>INDEX('Child Enrollment'!$D$2:$D$173,MATCH('BIR Data Entry'!B1013,'Child Enrollment'!$B$2:$B$173,0))</f>
        <v>#N/A</v>
      </c>
      <c r="O1013" s="1" t="e">
        <f>INDEX('Child Enrollment'!$E$2:$E$173,MATCH('BIR Data Entry'!B1013,'Child Enrollment'!$B$2:$B$173,0))</f>
        <v>#N/A</v>
      </c>
      <c r="P1013" s="1" t="e">
        <f>INDEX('Child Enrollment'!$F$2:$F$173,MATCH('BIR Data Entry'!B1013,'Child Enrollment'!$B$2:$B$173,0))</f>
        <v>#N/A</v>
      </c>
      <c r="Q1013" s="1" t="e">
        <f>INDEX('Child Enrollment'!$G$2:$G$173,MATCH('BIR Data Entry'!B1013,'Child Enrollment'!$B$2:$B$173,0))</f>
        <v>#N/A</v>
      </c>
      <c r="R1013" s="1" t="e">
        <f>INDEX('Child Enrollment'!$H$2:$H$173,MATCH('BIR Data Entry'!B1013,'Child Enrollment'!$B$2:$B$173,0))</f>
        <v>#N/A</v>
      </c>
      <c r="S1013" s="343" t="str">
        <f t="shared" si="45"/>
        <v/>
      </c>
      <c r="T1013" s="169">
        <f>IF(J1013='Do Not Use'!$L$15,1,0)</f>
        <v>0</v>
      </c>
      <c r="U1013" s="169">
        <f>IF(K1013='Do Not Use'!$M$14,1,0)</f>
        <v>0</v>
      </c>
      <c r="V1013" s="169">
        <f t="shared" si="46"/>
        <v>0</v>
      </c>
      <c r="W1013" s="169">
        <f>IF(K1013='Do Not Use'!$M$10,1,0)</f>
        <v>0</v>
      </c>
      <c r="X1013" s="169">
        <f>IF(K1013='Do Not Use'!$M$11,1,0)</f>
        <v>0</v>
      </c>
      <c r="Y1013" s="169">
        <f t="shared" si="47"/>
        <v>0</v>
      </c>
      <c r="Z1013" s="169">
        <f>IF(K1013='Do Not Use'!$M$5,1,0)</f>
        <v>0</v>
      </c>
    </row>
    <row r="1014" spans="1:26" x14ac:dyDescent="0.25">
      <c r="A1014" s="376"/>
      <c r="B1014" s="377"/>
      <c r="C1014" s="378"/>
      <c r="D1014" s="434"/>
      <c r="E1014" s="379"/>
      <c r="F1014" s="377"/>
      <c r="G1014" s="377"/>
      <c r="H1014" s="377"/>
      <c r="I1014" s="377"/>
      <c r="J1014" s="377"/>
      <c r="K1014" s="377"/>
      <c r="L1014" s="377"/>
      <c r="M1014" s="1" t="e">
        <f>INDEX('Child Enrollment'!$C$2:$C$173,MATCH('BIR Data Entry'!B1015,'Child Enrollment'!$B$2:$B$173,0))</f>
        <v>#N/A</v>
      </c>
      <c r="N1014" s="1" t="e">
        <f>INDEX('Child Enrollment'!$D$2:$D$173,MATCH('BIR Data Entry'!B1014,'Child Enrollment'!$B$2:$B$173,0))</f>
        <v>#N/A</v>
      </c>
      <c r="O1014" s="1" t="e">
        <f>INDEX('Child Enrollment'!$E$2:$E$173,MATCH('BIR Data Entry'!B1014,'Child Enrollment'!$B$2:$B$173,0))</f>
        <v>#N/A</v>
      </c>
      <c r="P1014" s="1" t="e">
        <f>INDEX('Child Enrollment'!$F$2:$F$173,MATCH('BIR Data Entry'!B1014,'Child Enrollment'!$B$2:$B$173,0))</f>
        <v>#N/A</v>
      </c>
      <c r="Q1014" s="1" t="e">
        <f>INDEX('Child Enrollment'!$G$2:$G$173,MATCH('BIR Data Entry'!B1014,'Child Enrollment'!$B$2:$B$173,0))</f>
        <v>#N/A</v>
      </c>
      <c r="R1014" s="1" t="e">
        <f>INDEX('Child Enrollment'!$H$2:$H$173,MATCH('BIR Data Entry'!B1014,'Child Enrollment'!$B$2:$B$173,0))</f>
        <v>#N/A</v>
      </c>
      <c r="S1014" s="343" t="str">
        <f t="shared" si="45"/>
        <v/>
      </c>
      <c r="T1014" s="169">
        <f>IF(J1014='Do Not Use'!$L$15,1,0)</f>
        <v>0</v>
      </c>
      <c r="U1014" s="169">
        <f>IF(K1014='Do Not Use'!$M$14,1,0)</f>
        <v>0</v>
      </c>
      <c r="V1014" s="169">
        <f t="shared" si="46"/>
        <v>0</v>
      </c>
      <c r="W1014" s="169">
        <f>IF(K1014='Do Not Use'!$M$10,1,0)</f>
        <v>0</v>
      </c>
      <c r="X1014" s="169">
        <f>IF(K1014='Do Not Use'!$M$11,1,0)</f>
        <v>0</v>
      </c>
      <c r="Y1014" s="169">
        <f t="shared" si="47"/>
        <v>0</v>
      </c>
      <c r="Z1014" s="169">
        <f>IF(K1014='Do Not Use'!$M$5,1,0)</f>
        <v>0</v>
      </c>
    </row>
    <row r="1015" spans="1:26" x14ac:dyDescent="0.25">
      <c r="A1015" s="376"/>
      <c r="B1015" s="377"/>
      <c r="C1015" s="378"/>
      <c r="D1015" s="434"/>
      <c r="E1015" s="379"/>
      <c r="F1015" s="377"/>
      <c r="G1015" s="377"/>
      <c r="H1015" s="377"/>
      <c r="I1015" s="377"/>
      <c r="J1015" s="377"/>
      <c r="K1015" s="377"/>
      <c r="L1015" s="377"/>
      <c r="M1015" s="1" t="e">
        <f>INDEX('Child Enrollment'!$C$2:$C$173,MATCH('BIR Data Entry'!B1016,'Child Enrollment'!$B$2:$B$173,0))</f>
        <v>#N/A</v>
      </c>
      <c r="N1015" s="1" t="e">
        <f>INDEX('Child Enrollment'!$D$2:$D$173,MATCH('BIR Data Entry'!B1015,'Child Enrollment'!$B$2:$B$173,0))</f>
        <v>#N/A</v>
      </c>
      <c r="O1015" s="1" t="e">
        <f>INDEX('Child Enrollment'!$E$2:$E$173,MATCH('BIR Data Entry'!B1015,'Child Enrollment'!$B$2:$B$173,0))</f>
        <v>#N/A</v>
      </c>
      <c r="P1015" s="1" t="e">
        <f>INDEX('Child Enrollment'!$F$2:$F$173,MATCH('BIR Data Entry'!B1015,'Child Enrollment'!$B$2:$B$173,0))</f>
        <v>#N/A</v>
      </c>
      <c r="Q1015" s="1" t="e">
        <f>INDEX('Child Enrollment'!$G$2:$G$173,MATCH('BIR Data Entry'!B1015,'Child Enrollment'!$B$2:$B$173,0))</f>
        <v>#N/A</v>
      </c>
      <c r="R1015" s="1" t="e">
        <f>INDEX('Child Enrollment'!$H$2:$H$173,MATCH('BIR Data Entry'!B1015,'Child Enrollment'!$B$2:$B$173,0))</f>
        <v>#N/A</v>
      </c>
      <c r="S1015" s="343" t="str">
        <f t="shared" si="45"/>
        <v/>
      </c>
      <c r="T1015" s="169">
        <f>IF(J1015='Do Not Use'!$L$15,1,0)</f>
        <v>0</v>
      </c>
      <c r="U1015" s="169">
        <f>IF(K1015='Do Not Use'!$M$14,1,0)</f>
        <v>0</v>
      </c>
      <c r="V1015" s="169">
        <f t="shared" si="46"/>
        <v>0</v>
      </c>
      <c r="W1015" s="169">
        <f>IF(K1015='Do Not Use'!$M$10,1,0)</f>
        <v>0</v>
      </c>
      <c r="X1015" s="169">
        <f>IF(K1015='Do Not Use'!$M$11,1,0)</f>
        <v>0</v>
      </c>
      <c r="Y1015" s="169">
        <f t="shared" si="47"/>
        <v>0</v>
      </c>
      <c r="Z1015" s="169">
        <f>IF(K1015='Do Not Use'!$M$5,1,0)</f>
        <v>0</v>
      </c>
    </row>
    <row r="1016" spans="1:26" x14ac:dyDescent="0.25">
      <c r="A1016" s="376"/>
      <c r="B1016" s="377"/>
      <c r="C1016" s="378"/>
      <c r="D1016" s="434"/>
      <c r="E1016" s="379"/>
      <c r="F1016" s="377"/>
      <c r="G1016" s="377"/>
      <c r="H1016" s="377"/>
      <c r="I1016" s="377"/>
      <c r="J1016" s="377"/>
      <c r="K1016" s="377"/>
      <c r="L1016" s="377"/>
      <c r="M1016" s="1" t="e">
        <f>INDEX('Child Enrollment'!$C$2:$C$173,MATCH('BIR Data Entry'!B1017,'Child Enrollment'!$B$2:$B$173,0))</f>
        <v>#N/A</v>
      </c>
      <c r="N1016" s="1" t="e">
        <f>INDEX('Child Enrollment'!$D$2:$D$173,MATCH('BIR Data Entry'!B1016,'Child Enrollment'!$B$2:$B$173,0))</f>
        <v>#N/A</v>
      </c>
      <c r="O1016" s="1" t="e">
        <f>INDEX('Child Enrollment'!$E$2:$E$173,MATCH('BIR Data Entry'!B1016,'Child Enrollment'!$B$2:$B$173,0))</f>
        <v>#N/A</v>
      </c>
      <c r="P1016" s="1" t="e">
        <f>INDEX('Child Enrollment'!$F$2:$F$173,MATCH('BIR Data Entry'!B1016,'Child Enrollment'!$B$2:$B$173,0))</f>
        <v>#N/A</v>
      </c>
      <c r="Q1016" s="1" t="e">
        <f>INDEX('Child Enrollment'!$G$2:$G$173,MATCH('BIR Data Entry'!B1016,'Child Enrollment'!$B$2:$B$173,0))</f>
        <v>#N/A</v>
      </c>
      <c r="R1016" s="1" t="e">
        <f>INDEX('Child Enrollment'!$H$2:$H$173,MATCH('BIR Data Entry'!B1016,'Child Enrollment'!$B$2:$B$173,0))</f>
        <v>#N/A</v>
      </c>
      <c r="S1016" s="343" t="str">
        <f t="shared" si="45"/>
        <v/>
      </c>
      <c r="T1016" s="169">
        <f>IF(J1016='Do Not Use'!$L$15,1,0)</f>
        <v>0</v>
      </c>
      <c r="U1016" s="169">
        <f>IF(K1016='Do Not Use'!$M$14,1,0)</f>
        <v>0</v>
      </c>
      <c r="V1016" s="169">
        <f t="shared" si="46"/>
        <v>0</v>
      </c>
      <c r="W1016" s="169">
        <f>IF(K1016='Do Not Use'!$M$10,1,0)</f>
        <v>0</v>
      </c>
      <c r="X1016" s="169">
        <f>IF(K1016='Do Not Use'!$M$11,1,0)</f>
        <v>0</v>
      </c>
      <c r="Y1016" s="169">
        <f t="shared" si="47"/>
        <v>0</v>
      </c>
      <c r="Z1016" s="169">
        <f>IF(K1016='Do Not Use'!$M$5,1,0)</f>
        <v>0</v>
      </c>
    </row>
    <row r="1017" spans="1:26" x14ac:dyDescent="0.25">
      <c r="A1017" s="376"/>
      <c r="B1017" s="377"/>
      <c r="C1017" s="378"/>
      <c r="D1017" s="434"/>
      <c r="E1017" s="379"/>
      <c r="F1017" s="377"/>
      <c r="G1017" s="377"/>
      <c r="H1017" s="377"/>
      <c r="I1017" s="377"/>
      <c r="J1017" s="377"/>
      <c r="K1017" s="377"/>
      <c r="L1017" s="377"/>
      <c r="M1017" s="1" t="e">
        <f>INDEX('Child Enrollment'!$C$2:$C$173,MATCH('BIR Data Entry'!B1018,'Child Enrollment'!$B$2:$B$173,0))</f>
        <v>#N/A</v>
      </c>
      <c r="N1017" s="1" t="e">
        <f>INDEX('Child Enrollment'!$D$2:$D$173,MATCH('BIR Data Entry'!B1017,'Child Enrollment'!$B$2:$B$173,0))</f>
        <v>#N/A</v>
      </c>
      <c r="O1017" s="1" t="e">
        <f>INDEX('Child Enrollment'!$E$2:$E$173,MATCH('BIR Data Entry'!B1017,'Child Enrollment'!$B$2:$B$173,0))</f>
        <v>#N/A</v>
      </c>
      <c r="P1017" s="1" t="e">
        <f>INDEX('Child Enrollment'!$F$2:$F$173,MATCH('BIR Data Entry'!B1017,'Child Enrollment'!$B$2:$B$173,0))</f>
        <v>#N/A</v>
      </c>
      <c r="Q1017" s="1" t="e">
        <f>INDEX('Child Enrollment'!$G$2:$G$173,MATCH('BIR Data Entry'!B1017,'Child Enrollment'!$B$2:$B$173,0))</f>
        <v>#N/A</v>
      </c>
      <c r="R1017" s="1" t="e">
        <f>INDEX('Child Enrollment'!$H$2:$H$173,MATCH('BIR Data Entry'!B1017,'Child Enrollment'!$B$2:$B$173,0))</f>
        <v>#N/A</v>
      </c>
      <c r="S1017" s="343" t="str">
        <f t="shared" si="45"/>
        <v/>
      </c>
      <c r="T1017" s="169">
        <f>IF(J1017='Do Not Use'!$L$15,1,0)</f>
        <v>0</v>
      </c>
      <c r="U1017" s="169">
        <f>IF(K1017='Do Not Use'!$M$14,1,0)</f>
        <v>0</v>
      </c>
      <c r="V1017" s="169">
        <f t="shared" si="46"/>
        <v>0</v>
      </c>
      <c r="W1017" s="169">
        <f>IF(K1017='Do Not Use'!$M$10,1,0)</f>
        <v>0</v>
      </c>
      <c r="X1017" s="169">
        <f>IF(K1017='Do Not Use'!$M$11,1,0)</f>
        <v>0</v>
      </c>
      <c r="Y1017" s="169">
        <f t="shared" si="47"/>
        <v>0</v>
      </c>
      <c r="Z1017" s="169">
        <f>IF(K1017='Do Not Use'!$M$5,1,0)</f>
        <v>0</v>
      </c>
    </row>
    <row r="1018" spans="1:26" x14ac:dyDescent="0.25">
      <c r="A1018" s="376"/>
      <c r="B1018" s="377"/>
      <c r="C1018" s="378"/>
      <c r="D1018" s="434"/>
      <c r="E1018" s="379"/>
      <c r="F1018" s="377"/>
      <c r="G1018" s="377"/>
      <c r="H1018" s="377"/>
      <c r="I1018" s="377"/>
      <c r="J1018" s="377"/>
      <c r="K1018" s="377"/>
      <c r="L1018" s="377"/>
      <c r="M1018" s="1" t="e">
        <f>INDEX('Child Enrollment'!$C$2:$C$173,MATCH('BIR Data Entry'!B1019,'Child Enrollment'!$B$2:$B$173,0))</f>
        <v>#N/A</v>
      </c>
      <c r="N1018" s="1" t="e">
        <f>INDEX('Child Enrollment'!$D$2:$D$173,MATCH('BIR Data Entry'!B1018,'Child Enrollment'!$B$2:$B$173,0))</f>
        <v>#N/A</v>
      </c>
      <c r="O1018" s="1" t="e">
        <f>INDEX('Child Enrollment'!$E$2:$E$173,MATCH('BIR Data Entry'!B1018,'Child Enrollment'!$B$2:$B$173,0))</f>
        <v>#N/A</v>
      </c>
      <c r="P1018" s="1" t="e">
        <f>INDEX('Child Enrollment'!$F$2:$F$173,MATCH('BIR Data Entry'!B1018,'Child Enrollment'!$B$2:$B$173,0))</f>
        <v>#N/A</v>
      </c>
      <c r="Q1018" s="1" t="e">
        <f>INDEX('Child Enrollment'!$G$2:$G$173,MATCH('BIR Data Entry'!B1018,'Child Enrollment'!$B$2:$B$173,0))</f>
        <v>#N/A</v>
      </c>
      <c r="R1018" s="1" t="e">
        <f>INDEX('Child Enrollment'!$H$2:$H$173,MATCH('BIR Data Entry'!B1018,'Child Enrollment'!$B$2:$B$173,0))</f>
        <v>#N/A</v>
      </c>
      <c r="S1018" s="343" t="str">
        <f t="shared" si="45"/>
        <v/>
      </c>
      <c r="T1018" s="169">
        <f>IF(J1018='Do Not Use'!$L$15,1,0)</f>
        <v>0</v>
      </c>
      <c r="U1018" s="169">
        <f>IF(K1018='Do Not Use'!$M$14,1,0)</f>
        <v>0</v>
      </c>
      <c r="V1018" s="169">
        <f t="shared" si="46"/>
        <v>0</v>
      </c>
      <c r="W1018" s="169">
        <f>IF(K1018='Do Not Use'!$M$10,1,0)</f>
        <v>0</v>
      </c>
      <c r="X1018" s="169">
        <f>IF(K1018='Do Not Use'!$M$11,1,0)</f>
        <v>0</v>
      </c>
      <c r="Y1018" s="169">
        <f t="shared" si="47"/>
        <v>0</v>
      </c>
      <c r="Z1018" s="169">
        <f>IF(K1018='Do Not Use'!$M$5,1,0)</f>
        <v>0</v>
      </c>
    </row>
    <row r="1019" spans="1:26" x14ac:dyDescent="0.25">
      <c r="A1019" s="376"/>
      <c r="B1019" s="377"/>
      <c r="C1019" s="378"/>
      <c r="D1019" s="434"/>
      <c r="E1019" s="379"/>
      <c r="F1019" s="377"/>
      <c r="G1019" s="377"/>
      <c r="H1019" s="377"/>
      <c r="I1019" s="377"/>
      <c r="J1019" s="377"/>
      <c r="K1019" s="377"/>
      <c r="L1019" s="377"/>
      <c r="M1019" s="1" t="e">
        <f>INDEX('Child Enrollment'!$C$2:$C$173,MATCH('BIR Data Entry'!B1020,'Child Enrollment'!$B$2:$B$173,0))</f>
        <v>#N/A</v>
      </c>
      <c r="N1019" s="1" t="e">
        <f>INDEX('Child Enrollment'!$D$2:$D$173,MATCH('BIR Data Entry'!B1019,'Child Enrollment'!$B$2:$B$173,0))</f>
        <v>#N/A</v>
      </c>
      <c r="O1019" s="1" t="e">
        <f>INDEX('Child Enrollment'!$E$2:$E$173,MATCH('BIR Data Entry'!B1019,'Child Enrollment'!$B$2:$B$173,0))</f>
        <v>#N/A</v>
      </c>
      <c r="P1019" s="1" t="e">
        <f>INDEX('Child Enrollment'!$F$2:$F$173,MATCH('BIR Data Entry'!B1019,'Child Enrollment'!$B$2:$B$173,0))</f>
        <v>#N/A</v>
      </c>
      <c r="Q1019" s="1" t="e">
        <f>INDEX('Child Enrollment'!$G$2:$G$173,MATCH('BIR Data Entry'!B1019,'Child Enrollment'!$B$2:$B$173,0))</f>
        <v>#N/A</v>
      </c>
      <c r="R1019" s="1" t="e">
        <f>INDEX('Child Enrollment'!$H$2:$H$173,MATCH('BIR Data Entry'!B1019,'Child Enrollment'!$B$2:$B$173,0))</f>
        <v>#N/A</v>
      </c>
      <c r="S1019" s="343" t="str">
        <f t="shared" si="45"/>
        <v/>
      </c>
      <c r="T1019" s="169">
        <f>IF(J1019='Do Not Use'!$L$15,1,0)</f>
        <v>0</v>
      </c>
      <c r="U1019" s="169">
        <f>IF(K1019='Do Not Use'!$M$14,1,0)</f>
        <v>0</v>
      </c>
      <c r="V1019" s="169">
        <f t="shared" si="46"/>
        <v>0</v>
      </c>
      <c r="W1019" s="169">
        <f>IF(K1019='Do Not Use'!$M$10,1,0)</f>
        <v>0</v>
      </c>
      <c r="X1019" s="169">
        <f>IF(K1019='Do Not Use'!$M$11,1,0)</f>
        <v>0</v>
      </c>
      <c r="Y1019" s="169">
        <f t="shared" si="47"/>
        <v>0</v>
      </c>
      <c r="Z1019" s="169">
        <f>IF(K1019='Do Not Use'!$M$5,1,0)</f>
        <v>0</v>
      </c>
    </row>
    <row r="1020" spans="1:26" x14ac:dyDescent="0.25">
      <c r="A1020" s="376"/>
      <c r="B1020" s="377"/>
      <c r="C1020" s="378"/>
      <c r="D1020" s="434"/>
      <c r="E1020" s="379"/>
      <c r="F1020" s="377"/>
      <c r="G1020" s="377"/>
      <c r="H1020" s="377"/>
      <c r="I1020" s="377"/>
      <c r="J1020" s="377"/>
      <c r="K1020" s="377"/>
      <c r="L1020" s="377"/>
      <c r="M1020" s="1" t="e">
        <f>INDEX('Child Enrollment'!$C$2:$C$173,MATCH('BIR Data Entry'!B1021,'Child Enrollment'!$B$2:$B$173,0))</f>
        <v>#N/A</v>
      </c>
      <c r="N1020" s="1" t="e">
        <f>INDEX('Child Enrollment'!$D$2:$D$173,MATCH('BIR Data Entry'!B1020,'Child Enrollment'!$B$2:$B$173,0))</f>
        <v>#N/A</v>
      </c>
      <c r="O1020" s="1" t="e">
        <f>INDEX('Child Enrollment'!$E$2:$E$173,MATCH('BIR Data Entry'!B1020,'Child Enrollment'!$B$2:$B$173,0))</f>
        <v>#N/A</v>
      </c>
      <c r="P1020" s="1" t="e">
        <f>INDEX('Child Enrollment'!$F$2:$F$173,MATCH('BIR Data Entry'!B1020,'Child Enrollment'!$B$2:$B$173,0))</f>
        <v>#N/A</v>
      </c>
      <c r="Q1020" s="1" t="e">
        <f>INDEX('Child Enrollment'!$G$2:$G$173,MATCH('BIR Data Entry'!B1020,'Child Enrollment'!$B$2:$B$173,0))</f>
        <v>#N/A</v>
      </c>
      <c r="R1020" s="1" t="e">
        <f>INDEX('Child Enrollment'!$H$2:$H$173,MATCH('BIR Data Entry'!B1020,'Child Enrollment'!$B$2:$B$173,0))</f>
        <v>#N/A</v>
      </c>
      <c r="S1020" s="343" t="str">
        <f t="shared" si="45"/>
        <v/>
      </c>
      <c r="T1020" s="169">
        <f>IF(J1020='Do Not Use'!$L$15,1,0)</f>
        <v>0</v>
      </c>
      <c r="U1020" s="169">
        <f>IF(K1020='Do Not Use'!$M$14,1,0)</f>
        <v>0</v>
      </c>
      <c r="V1020" s="169">
        <f t="shared" si="46"/>
        <v>0</v>
      </c>
      <c r="W1020" s="169">
        <f>IF(K1020='Do Not Use'!$M$10,1,0)</f>
        <v>0</v>
      </c>
      <c r="X1020" s="169">
        <f>IF(K1020='Do Not Use'!$M$11,1,0)</f>
        <v>0</v>
      </c>
      <c r="Y1020" s="169">
        <f t="shared" si="47"/>
        <v>0</v>
      </c>
      <c r="Z1020" s="169">
        <f>IF(K1020='Do Not Use'!$M$5,1,0)</f>
        <v>0</v>
      </c>
    </row>
    <row r="1021" spans="1:26" x14ac:dyDescent="0.25">
      <c r="A1021" s="376"/>
      <c r="B1021" s="377"/>
      <c r="C1021" s="378"/>
      <c r="D1021" s="434"/>
      <c r="E1021" s="379"/>
      <c r="F1021" s="377"/>
      <c r="G1021" s="377"/>
      <c r="H1021" s="377"/>
      <c r="I1021" s="377"/>
      <c r="J1021" s="377"/>
      <c r="K1021" s="377"/>
      <c r="L1021" s="377"/>
      <c r="M1021" s="1" t="e">
        <f>INDEX('Child Enrollment'!$C$2:$C$173,MATCH('BIR Data Entry'!B1022,'Child Enrollment'!$B$2:$B$173,0))</f>
        <v>#N/A</v>
      </c>
      <c r="N1021" s="1" t="e">
        <f>INDEX('Child Enrollment'!$D$2:$D$173,MATCH('BIR Data Entry'!B1021,'Child Enrollment'!$B$2:$B$173,0))</f>
        <v>#N/A</v>
      </c>
      <c r="O1021" s="1" t="e">
        <f>INDEX('Child Enrollment'!$E$2:$E$173,MATCH('BIR Data Entry'!B1021,'Child Enrollment'!$B$2:$B$173,0))</f>
        <v>#N/A</v>
      </c>
      <c r="P1021" s="1" t="e">
        <f>INDEX('Child Enrollment'!$F$2:$F$173,MATCH('BIR Data Entry'!B1021,'Child Enrollment'!$B$2:$B$173,0))</f>
        <v>#N/A</v>
      </c>
      <c r="Q1021" s="1" t="e">
        <f>INDEX('Child Enrollment'!$G$2:$G$173,MATCH('BIR Data Entry'!B1021,'Child Enrollment'!$B$2:$B$173,0))</f>
        <v>#N/A</v>
      </c>
      <c r="R1021" s="1" t="e">
        <f>INDEX('Child Enrollment'!$H$2:$H$173,MATCH('BIR Data Entry'!B1021,'Child Enrollment'!$B$2:$B$173,0))</f>
        <v>#N/A</v>
      </c>
      <c r="S1021" s="343" t="str">
        <f t="shared" si="45"/>
        <v/>
      </c>
      <c r="T1021" s="169">
        <f>IF(J1021='Do Not Use'!$L$15,1,0)</f>
        <v>0</v>
      </c>
      <c r="U1021" s="169">
        <f>IF(K1021='Do Not Use'!$M$14,1,0)</f>
        <v>0</v>
      </c>
      <c r="V1021" s="169">
        <f t="shared" si="46"/>
        <v>0</v>
      </c>
      <c r="W1021" s="169">
        <f>IF(K1021='Do Not Use'!$M$10,1,0)</f>
        <v>0</v>
      </c>
      <c r="X1021" s="169">
        <f>IF(K1021='Do Not Use'!$M$11,1,0)</f>
        <v>0</v>
      </c>
      <c r="Y1021" s="169">
        <f t="shared" si="47"/>
        <v>0</v>
      </c>
      <c r="Z1021" s="169">
        <f>IF(K1021='Do Not Use'!$M$5,1,0)</f>
        <v>0</v>
      </c>
    </row>
    <row r="1022" spans="1:26" x14ac:dyDescent="0.25">
      <c r="A1022" s="376"/>
      <c r="B1022" s="377"/>
      <c r="C1022" s="378"/>
      <c r="D1022" s="434"/>
      <c r="E1022" s="379"/>
      <c r="F1022" s="377"/>
      <c r="G1022" s="377"/>
      <c r="H1022" s="377"/>
      <c r="I1022" s="377"/>
      <c r="J1022" s="377"/>
      <c r="K1022" s="377"/>
      <c r="L1022" s="377"/>
      <c r="M1022" s="1" t="e">
        <f>INDEX('Child Enrollment'!$C$2:$C$173,MATCH('BIR Data Entry'!B1023,'Child Enrollment'!$B$2:$B$173,0))</f>
        <v>#N/A</v>
      </c>
      <c r="N1022" s="1" t="e">
        <f>INDEX('Child Enrollment'!$D$2:$D$173,MATCH('BIR Data Entry'!B1022,'Child Enrollment'!$B$2:$B$173,0))</f>
        <v>#N/A</v>
      </c>
      <c r="O1022" s="1" t="e">
        <f>INDEX('Child Enrollment'!$E$2:$E$173,MATCH('BIR Data Entry'!B1022,'Child Enrollment'!$B$2:$B$173,0))</f>
        <v>#N/A</v>
      </c>
      <c r="P1022" s="1" t="e">
        <f>INDEX('Child Enrollment'!$F$2:$F$173,MATCH('BIR Data Entry'!B1022,'Child Enrollment'!$B$2:$B$173,0))</f>
        <v>#N/A</v>
      </c>
      <c r="Q1022" s="1" t="e">
        <f>INDEX('Child Enrollment'!$G$2:$G$173,MATCH('BIR Data Entry'!B1022,'Child Enrollment'!$B$2:$B$173,0))</f>
        <v>#N/A</v>
      </c>
      <c r="R1022" s="1" t="e">
        <f>INDEX('Child Enrollment'!$H$2:$H$173,MATCH('BIR Data Entry'!B1022,'Child Enrollment'!$B$2:$B$173,0))</f>
        <v>#N/A</v>
      </c>
      <c r="S1022" s="343" t="str">
        <f t="shared" si="45"/>
        <v/>
      </c>
      <c r="T1022" s="169">
        <f>IF(J1022='Do Not Use'!$L$15,1,0)</f>
        <v>0</v>
      </c>
      <c r="U1022" s="169">
        <f>IF(K1022='Do Not Use'!$M$14,1,0)</f>
        <v>0</v>
      </c>
      <c r="V1022" s="169">
        <f t="shared" si="46"/>
        <v>0</v>
      </c>
      <c r="W1022" s="169">
        <f>IF(K1022='Do Not Use'!$M$10,1,0)</f>
        <v>0</v>
      </c>
      <c r="X1022" s="169">
        <f>IF(K1022='Do Not Use'!$M$11,1,0)</f>
        <v>0</v>
      </c>
      <c r="Y1022" s="169">
        <f t="shared" si="47"/>
        <v>0</v>
      </c>
      <c r="Z1022" s="169">
        <f>IF(K1022='Do Not Use'!$M$5,1,0)</f>
        <v>0</v>
      </c>
    </row>
    <row r="1023" spans="1:26" x14ac:dyDescent="0.25">
      <c r="A1023" s="376"/>
      <c r="B1023" s="377"/>
      <c r="C1023" s="378"/>
      <c r="D1023" s="434"/>
      <c r="E1023" s="379"/>
      <c r="F1023" s="377"/>
      <c r="G1023" s="377"/>
      <c r="H1023" s="377"/>
      <c r="I1023" s="377"/>
      <c r="J1023" s="377"/>
      <c r="K1023" s="377"/>
      <c r="L1023" s="377"/>
      <c r="M1023" s="1" t="e">
        <f>INDEX('Child Enrollment'!$C$2:$C$173,MATCH('BIR Data Entry'!B1024,'Child Enrollment'!$B$2:$B$173,0))</f>
        <v>#N/A</v>
      </c>
      <c r="N1023" s="1" t="e">
        <f>INDEX('Child Enrollment'!$D$2:$D$173,MATCH('BIR Data Entry'!B1023,'Child Enrollment'!$B$2:$B$173,0))</f>
        <v>#N/A</v>
      </c>
      <c r="O1023" s="1" t="e">
        <f>INDEX('Child Enrollment'!$E$2:$E$173,MATCH('BIR Data Entry'!B1023,'Child Enrollment'!$B$2:$B$173,0))</f>
        <v>#N/A</v>
      </c>
      <c r="P1023" s="1" t="e">
        <f>INDEX('Child Enrollment'!$F$2:$F$173,MATCH('BIR Data Entry'!B1023,'Child Enrollment'!$B$2:$B$173,0))</f>
        <v>#N/A</v>
      </c>
      <c r="Q1023" s="1" t="e">
        <f>INDEX('Child Enrollment'!$G$2:$G$173,MATCH('BIR Data Entry'!B1023,'Child Enrollment'!$B$2:$B$173,0))</f>
        <v>#N/A</v>
      </c>
      <c r="R1023" s="1" t="e">
        <f>INDEX('Child Enrollment'!$H$2:$H$173,MATCH('BIR Data Entry'!B1023,'Child Enrollment'!$B$2:$B$173,0))</f>
        <v>#N/A</v>
      </c>
      <c r="S1023" s="343" t="str">
        <f t="shared" si="45"/>
        <v/>
      </c>
      <c r="T1023" s="169">
        <f>IF(J1023='Do Not Use'!$L$15,1,0)</f>
        <v>0</v>
      </c>
      <c r="U1023" s="169">
        <f>IF(K1023='Do Not Use'!$M$14,1,0)</f>
        <v>0</v>
      </c>
      <c r="V1023" s="169">
        <f t="shared" si="46"/>
        <v>0</v>
      </c>
      <c r="W1023" s="169">
        <f>IF(K1023='Do Not Use'!$M$10,1,0)</f>
        <v>0</v>
      </c>
      <c r="X1023" s="169">
        <f>IF(K1023='Do Not Use'!$M$11,1,0)</f>
        <v>0</v>
      </c>
      <c r="Y1023" s="169">
        <f t="shared" si="47"/>
        <v>0</v>
      </c>
      <c r="Z1023" s="169">
        <f>IF(K1023='Do Not Use'!$M$5,1,0)</f>
        <v>0</v>
      </c>
    </row>
    <row r="1024" spans="1:26" x14ac:dyDescent="0.25">
      <c r="A1024" s="376"/>
      <c r="B1024" s="377"/>
      <c r="C1024" s="378"/>
      <c r="D1024" s="434"/>
      <c r="E1024" s="379"/>
      <c r="F1024" s="377"/>
      <c r="G1024" s="377"/>
      <c r="H1024" s="377"/>
      <c r="I1024" s="377"/>
      <c r="J1024" s="377"/>
      <c r="K1024" s="377"/>
      <c r="L1024" s="377"/>
      <c r="M1024" s="1" t="e">
        <f>INDEX('Child Enrollment'!$C$2:$C$173,MATCH('BIR Data Entry'!B1025,'Child Enrollment'!$B$2:$B$173,0))</f>
        <v>#N/A</v>
      </c>
      <c r="N1024" s="1" t="e">
        <f>INDEX('Child Enrollment'!$D$2:$D$173,MATCH('BIR Data Entry'!B1024,'Child Enrollment'!$B$2:$B$173,0))</f>
        <v>#N/A</v>
      </c>
      <c r="O1024" s="1" t="e">
        <f>INDEX('Child Enrollment'!$E$2:$E$173,MATCH('BIR Data Entry'!B1024,'Child Enrollment'!$B$2:$B$173,0))</f>
        <v>#N/A</v>
      </c>
      <c r="P1024" s="1" t="e">
        <f>INDEX('Child Enrollment'!$F$2:$F$173,MATCH('BIR Data Entry'!B1024,'Child Enrollment'!$B$2:$B$173,0))</f>
        <v>#N/A</v>
      </c>
      <c r="Q1024" s="1" t="e">
        <f>INDEX('Child Enrollment'!$G$2:$G$173,MATCH('BIR Data Entry'!B1024,'Child Enrollment'!$B$2:$B$173,0))</f>
        <v>#N/A</v>
      </c>
      <c r="R1024" s="1" t="e">
        <f>INDEX('Child Enrollment'!$H$2:$H$173,MATCH('BIR Data Entry'!B1024,'Child Enrollment'!$B$2:$B$173,0))</f>
        <v>#N/A</v>
      </c>
      <c r="S1024" s="343" t="str">
        <f t="shared" si="45"/>
        <v/>
      </c>
      <c r="T1024" s="169">
        <f>IF(J1024='Do Not Use'!$L$15,1,0)</f>
        <v>0</v>
      </c>
      <c r="U1024" s="169">
        <f>IF(K1024='Do Not Use'!$M$14,1,0)</f>
        <v>0</v>
      </c>
      <c r="V1024" s="169">
        <f t="shared" si="46"/>
        <v>0</v>
      </c>
      <c r="W1024" s="169">
        <f>IF(K1024='Do Not Use'!$M$10,1,0)</f>
        <v>0</v>
      </c>
      <c r="X1024" s="169">
        <f>IF(K1024='Do Not Use'!$M$11,1,0)</f>
        <v>0</v>
      </c>
      <c r="Y1024" s="169">
        <f t="shared" si="47"/>
        <v>0</v>
      </c>
      <c r="Z1024" s="169">
        <f>IF(K1024='Do Not Use'!$M$5,1,0)</f>
        <v>0</v>
      </c>
    </row>
    <row r="1025" spans="1:26" x14ac:dyDescent="0.25">
      <c r="A1025" s="376"/>
      <c r="B1025" s="377"/>
      <c r="C1025" s="378"/>
      <c r="D1025" s="434"/>
      <c r="E1025" s="379"/>
      <c r="F1025" s="377"/>
      <c r="G1025" s="377"/>
      <c r="H1025" s="377"/>
      <c r="I1025" s="377"/>
      <c r="J1025" s="377"/>
      <c r="K1025" s="377"/>
      <c r="L1025" s="377"/>
      <c r="M1025" s="1" t="e">
        <f>INDEX('Child Enrollment'!$C$2:$C$173,MATCH('BIR Data Entry'!B1026,'Child Enrollment'!$B$2:$B$173,0))</f>
        <v>#N/A</v>
      </c>
      <c r="N1025" s="1" t="e">
        <f>INDEX('Child Enrollment'!$D$2:$D$173,MATCH('BIR Data Entry'!B1025,'Child Enrollment'!$B$2:$B$173,0))</f>
        <v>#N/A</v>
      </c>
      <c r="O1025" s="1" t="e">
        <f>INDEX('Child Enrollment'!$E$2:$E$173,MATCH('BIR Data Entry'!B1025,'Child Enrollment'!$B$2:$B$173,0))</f>
        <v>#N/A</v>
      </c>
      <c r="P1025" s="1" t="e">
        <f>INDEX('Child Enrollment'!$F$2:$F$173,MATCH('BIR Data Entry'!B1025,'Child Enrollment'!$B$2:$B$173,0))</f>
        <v>#N/A</v>
      </c>
      <c r="Q1025" s="1" t="e">
        <f>INDEX('Child Enrollment'!$G$2:$G$173,MATCH('BIR Data Entry'!B1025,'Child Enrollment'!$B$2:$B$173,0))</f>
        <v>#N/A</v>
      </c>
      <c r="R1025" s="1" t="e">
        <f>INDEX('Child Enrollment'!$H$2:$H$173,MATCH('BIR Data Entry'!B1025,'Child Enrollment'!$B$2:$B$173,0))</f>
        <v>#N/A</v>
      </c>
      <c r="S1025" s="343" t="str">
        <f t="shared" si="45"/>
        <v/>
      </c>
      <c r="T1025" s="169">
        <f>IF(J1025='Do Not Use'!$L$15,1,0)</f>
        <v>0</v>
      </c>
      <c r="U1025" s="169">
        <f>IF(K1025='Do Not Use'!$M$14,1,0)</f>
        <v>0</v>
      </c>
      <c r="V1025" s="169">
        <f t="shared" si="46"/>
        <v>0</v>
      </c>
      <c r="W1025" s="169">
        <f>IF(K1025='Do Not Use'!$M$10,1,0)</f>
        <v>0</v>
      </c>
      <c r="X1025" s="169">
        <f>IF(K1025='Do Not Use'!$M$11,1,0)</f>
        <v>0</v>
      </c>
      <c r="Y1025" s="169">
        <f t="shared" si="47"/>
        <v>0</v>
      </c>
      <c r="Z1025" s="169">
        <f>IF(K1025='Do Not Use'!$M$5,1,0)</f>
        <v>0</v>
      </c>
    </row>
    <row r="1026" spans="1:26" x14ac:dyDescent="0.25">
      <c r="A1026" s="376"/>
      <c r="B1026" s="377"/>
      <c r="C1026" s="378"/>
      <c r="D1026" s="434"/>
      <c r="E1026" s="379"/>
      <c r="F1026" s="377"/>
      <c r="G1026" s="377"/>
      <c r="H1026" s="377"/>
      <c r="I1026" s="377"/>
      <c r="J1026" s="377"/>
      <c r="K1026" s="377"/>
      <c r="L1026" s="377"/>
      <c r="M1026" s="1" t="e">
        <f>INDEX('Child Enrollment'!$C$2:$C$173,MATCH('BIR Data Entry'!B1027,'Child Enrollment'!$B$2:$B$173,0))</f>
        <v>#N/A</v>
      </c>
      <c r="N1026" s="1" t="e">
        <f>INDEX('Child Enrollment'!$D$2:$D$173,MATCH('BIR Data Entry'!B1026,'Child Enrollment'!$B$2:$B$173,0))</f>
        <v>#N/A</v>
      </c>
      <c r="O1026" s="1" t="e">
        <f>INDEX('Child Enrollment'!$E$2:$E$173,MATCH('BIR Data Entry'!B1026,'Child Enrollment'!$B$2:$B$173,0))</f>
        <v>#N/A</v>
      </c>
      <c r="P1026" s="1" t="e">
        <f>INDEX('Child Enrollment'!$F$2:$F$173,MATCH('BIR Data Entry'!B1026,'Child Enrollment'!$B$2:$B$173,0))</f>
        <v>#N/A</v>
      </c>
      <c r="Q1026" s="1" t="e">
        <f>INDEX('Child Enrollment'!$G$2:$G$173,MATCH('BIR Data Entry'!B1026,'Child Enrollment'!$B$2:$B$173,0))</f>
        <v>#N/A</v>
      </c>
      <c r="R1026" s="1" t="e">
        <f>INDEX('Child Enrollment'!$H$2:$H$173,MATCH('BIR Data Entry'!B1026,'Child Enrollment'!$B$2:$B$173,0))</f>
        <v>#N/A</v>
      </c>
      <c r="S1026" s="343" t="str">
        <f t="shared" si="45"/>
        <v/>
      </c>
      <c r="T1026" s="169">
        <f>IF(J1026='Do Not Use'!$L$15,1,0)</f>
        <v>0</v>
      </c>
      <c r="U1026" s="169">
        <f>IF(K1026='Do Not Use'!$M$14,1,0)</f>
        <v>0</v>
      </c>
      <c r="V1026" s="169">
        <f t="shared" si="46"/>
        <v>0</v>
      </c>
      <c r="W1026" s="169">
        <f>IF(K1026='Do Not Use'!$M$10,1,0)</f>
        <v>0</v>
      </c>
      <c r="X1026" s="169">
        <f>IF(K1026='Do Not Use'!$M$11,1,0)</f>
        <v>0</v>
      </c>
      <c r="Y1026" s="169">
        <f t="shared" si="47"/>
        <v>0</v>
      </c>
      <c r="Z1026" s="169">
        <f>IF(K1026='Do Not Use'!$M$5,1,0)</f>
        <v>0</v>
      </c>
    </row>
    <row r="1027" spans="1:26" x14ac:dyDescent="0.25">
      <c r="A1027" s="376"/>
      <c r="B1027" s="377"/>
      <c r="C1027" s="378"/>
      <c r="D1027" s="434"/>
      <c r="E1027" s="379"/>
      <c r="F1027" s="377"/>
      <c r="G1027" s="377"/>
      <c r="H1027" s="377"/>
      <c r="I1027" s="377"/>
      <c r="J1027" s="377"/>
      <c r="K1027" s="377"/>
      <c r="L1027" s="377"/>
      <c r="M1027" s="1" t="e">
        <f>INDEX('Child Enrollment'!$C$2:$C$173,MATCH('BIR Data Entry'!B1028,'Child Enrollment'!$B$2:$B$173,0))</f>
        <v>#N/A</v>
      </c>
      <c r="N1027" s="1" t="e">
        <f>INDEX('Child Enrollment'!$D$2:$D$173,MATCH('BIR Data Entry'!B1027,'Child Enrollment'!$B$2:$B$173,0))</f>
        <v>#N/A</v>
      </c>
      <c r="O1027" s="1" t="e">
        <f>INDEX('Child Enrollment'!$E$2:$E$173,MATCH('BIR Data Entry'!B1027,'Child Enrollment'!$B$2:$B$173,0))</f>
        <v>#N/A</v>
      </c>
      <c r="P1027" s="1" t="e">
        <f>INDEX('Child Enrollment'!$F$2:$F$173,MATCH('BIR Data Entry'!B1027,'Child Enrollment'!$B$2:$B$173,0))</f>
        <v>#N/A</v>
      </c>
      <c r="Q1027" s="1" t="e">
        <f>INDEX('Child Enrollment'!$G$2:$G$173,MATCH('BIR Data Entry'!B1027,'Child Enrollment'!$B$2:$B$173,0))</f>
        <v>#N/A</v>
      </c>
      <c r="R1027" s="1" t="e">
        <f>INDEX('Child Enrollment'!$H$2:$H$173,MATCH('BIR Data Entry'!B1027,'Child Enrollment'!$B$2:$B$173,0))</f>
        <v>#N/A</v>
      </c>
      <c r="S1027" s="343" t="str">
        <f t="shared" ref="S1027:S1090" si="48">IF(E1027&gt;0,MROUND(E1027,"0:30"),"")</f>
        <v/>
      </c>
      <c r="T1027" s="169">
        <f>IF(J1027='Do Not Use'!$L$15,1,0)</f>
        <v>0</v>
      </c>
      <c r="U1027" s="169">
        <f>IF(K1027='Do Not Use'!$M$14,1,0)</f>
        <v>0</v>
      </c>
      <c r="V1027" s="169">
        <f t="shared" ref="V1027:V1090" si="49">SUM(T1027:U1027)</f>
        <v>0</v>
      </c>
      <c r="W1027" s="169">
        <f>IF(K1027='Do Not Use'!$M$10,1,0)</f>
        <v>0</v>
      </c>
      <c r="X1027" s="169">
        <f>IF(K1027='Do Not Use'!$M$11,1,0)</f>
        <v>0</v>
      </c>
      <c r="Y1027" s="169">
        <f t="shared" ref="Y1027:Y1090" si="50">SUM(W1027:X1027)</f>
        <v>0</v>
      </c>
      <c r="Z1027" s="169">
        <f>IF(K1027='Do Not Use'!$M$5,1,0)</f>
        <v>0</v>
      </c>
    </row>
    <row r="1028" spans="1:26" x14ac:dyDescent="0.25">
      <c r="A1028" s="376"/>
      <c r="B1028" s="377"/>
      <c r="C1028" s="378"/>
      <c r="D1028" s="434"/>
      <c r="E1028" s="379"/>
      <c r="F1028" s="377"/>
      <c r="G1028" s="377"/>
      <c r="H1028" s="377"/>
      <c r="I1028" s="377"/>
      <c r="J1028" s="377"/>
      <c r="K1028" s="377"/>
      <c r="L1028" s="377"/>
      <c r="M1028" s="1" t="e">
        <f>INDEX('Child Enrollment'!$C$2:$C$173,MATCH('BIR Data Entry'!B1029,'Child Enrollment'!$B$2:$B$173,0))</f>
        <v>#N/A</v>
      </c>
      <c r="N1028" s="1" t="e">
        <f>INDEX('Child Enrollment'!$D$2:$D$173,MATCH('BIR Data Entry'!B1028,'Child Enrollment'!$B$2:$B$173,0))</f>
        <v>#N/A</v>
      </c>
      <c r="O1028" s="1" t="e">
        <f>INDEX('Child Enrollment'!$E$2:$E$173,MATCH('BIR Data Entry'!B1028,'Child Enrollment'!$B$2:$B$173,0))</f>
        <v>#N/A</v>
      </c>
      <c r="P1028" s="1" t="e">
        <f>INDEX('Child Enrollment'!$F$2:$F$173,MATCH('BIR Data Entry'!B1028,'Child Enrollment'!$B$2:$B$173,0))</f>
        <v>#N/A</v>
      </c>
      <c r="Q1028" s="1" t="e">
        <f>INDEX('Child Enrollment'!$G$2:$G$173,MATCH('BIR Data Entry'!B1028,'Child Enrollment'!$B$2:$B$173,0))</f>
        <v>#N/A</v>
      </c>
      <c r="R1028" s="1" t="e">
        <f>INDEX('Child Enrollment'!$H$2:$H$173,MATCH('BIR Data Entry'!B1028,'Child Enrollment'!$B$2:$B$173,0))</f>
        <v>#N/A</v>
      </c>
      <c r="S1028" s="343" t="str">
        <f t="shared" si="48"/>
        <v/>
      </c>
      <c r="T1028" s="169">
        <f>IF(J1028='Do Not Use'!$L$15,1,0)</f>
        <v>0</v>
      </c>
      <c r="U1028" s="169">
        <f>IF(K1028='Do Not Use'!$M$14,1,0)</f>
        <v>0</v>
      </c>
      <c r="V1028" s="169">
        <f t="shared" si="49"/>
        <v>0</v>
      </c>
      <c r="W1028" s="169">
        <f>IF(K1028='Do Not Use'!$M$10,1,0)</f>
        <v>0</v>
      </c>
      <c r="X1028" s="169">
        <f>IF(K1028='Do Not Use'!$M$11,1,0)</f>
        <v>0</v>
      </c>
      <c r="Y1028" s="169">
        <f t="shared" si="50"/>
        <v>0</v>
      </c>
      <c r="Z1028" s="169">
        <f>IF(K1028='Do Not Use'!$M$5,1,0)</f>
        <v>0</v>
      </c>
    </row>
    <row r="1029" spans="1:26" x14ac:dyDescent="0.25">
      <c r="A1029" s="376"/>
      <c r="B1029" s="377"/>
      <c r="C1029" s="378"/>
      <c r="D1029" s="434"/>
      <c r="E1029" s="379"/>
      <c r="F1029" s="377"/>
      <c r="G1029" s="377"/>
      <c r="H1029" s="377"/>
      <c r="I1029" s="377"/>
      <c r="J1029" s="377"/>
      <c r="K1029" s="377"/>
      <c r="L1029" s="377"/>
      <c r="M1029" s="1" t="e">
        <f>INDEX('Child Enrollment'!$C$2:$C$173,MATCH('BIR Data Entry'!B1030,'Child Enrollment'!$B$2:$B$173,0))</f>
        <v>#N/A</v>
      </c>
      <c r="N1029" s="1" t="e">
        <f>INDEX('Child Enrollment'!$D$2:$D$173,MATCH('BIR Data Entry'!B1029,'Child Enrollment'!$B$2:$B$173,0))</f>
        <v>#N/A</v>
      </c>
      <c r="O1029" s="1" t="e">
        <f>INDEX('Child Enrollment'!$E$2:$E$173,MATCH('BIR Data Entry'!B1029,'Child Enrollment'!$B$2:$B$173,0))</f>
        <v>#N/A</v>
      </c>
      <c r="P1029" s="1" t="e">
        <f>INDEX('Child Enrollment'!$F$2:$F$173,MATCH('BIR Data Entry'!B1029,'Child Enrollment'!$B$2:$B$173,0))</f>
        <v>#N/A</v>
      </c>
      <c r="Q1029" s="1" t="e">
        <f>INDEX('Child Enrollment'!$G$2:$G$173,MATCH('BIR Data Entry'!B1029,'Child Enrollment'!$B$2:$B$173,0))</f>
        <v>#N/A</v>
      </c>
      <c r="R1029" s="1" t="e">
        <f>INDEX('Child Enrollment'!$H$2:$H$173,MATCH('BIR Data Entry'!B1029,'Child Enrollment'!$B$2:$B$173,0))</f>
        <v>#N/A</v>
      </c>
      <c r="S1029" s="343" t="str">
        <f t="shared" si="48"/>
        <v/>
      </c>
      <c r="T1029" s="169">
        <f>IF(J1029='Do Not Use'!$L$15,1,0)</f>
        <v>0</v>
      </c>
      <c r="U1029" s="169">
        <f>IF(K1029='Do Not Use'!$M$14,1,0)</f>
        <v>0</v>
      </c>
      <c r="V1029" s="169">
        <f t="shared" si="49"/>
        <v>0</v>
      </c>
      <c r="W1029" s="169">
        <f>IF(K1029='Do Not Use'!$M$10,1,0)</f>
        <v>0</v>
      </c>
      <c r="X1029" s="169">
        <f>IF(K1029='Do Not Use'!$M$11,1,0)</f>
        <v>0</v>
      </c>
      <c r="Y1029" s="169">
        <f t="shared" si="50"/>
        <v>0</v>
      </c>
      <c r="Z1029" s="169">
        <f>IF(K1029='Do Not Use'!$M$5,1,0)</f>
        <v>0</v>
      </c>
    </row>
    <row r="1030" spans="1:26" x14ac:dyDescent="0.25">
      <c r="A1030" s="376"/>
      <c r="B1030" s="377"/>
      <c r="C1030" s="378"/>
      <c r="D1030" s="434"/>
      <c r="E1030" s="379"/>
      <c r="F1030" s="377"/>
      <c r="G1030" s="377"/>
      <c r="H1030" s="377"/>
      <c r="I1030" s="377"/>
      <c r="J1030" s="377"/>
      <c r="K1030" s="377"/>
      <c r="L1030" s="377"/>
      <c r="M1030" s="1" t="e">
        <f>INDEX('Child Enrollment'!$C$2:$C$173,MATCH('BIR Data Entry'!B1031,'Child Enrollment'!$B$2:$B$173,0))</f>
        <v>#N/A</v>
      </c>
      <c r="N1030" s="1" t="e">
        <f>INDEX('Child Enrollment'!$D$2:$D$173,MATCH('BIR Data Entry'!B1030,'Child Enrollment'!$B$2:$B$173,0))</f>
        <v>#N/A</v>
      </c>
      <c r="O1030" s="1" t="e">
        <f>INDEX('Child Enrollment'!$E$2:$E$173,MATCH('BIR Data Entry'!B1030,'Child Enrollment'!$B$2:$B$173,0))</f>
        <v>#N/A</v>
      </c>
      <c r="P1030" s="1" t="e">
        <f>INDEX('Child Enrollment'!$F$2:$F$173,MATCH('BIR Data Entry'!B1030,'Child Enrollment'!$B$2:$B$173,0))</f>
        <v>#N/A</v>
      </c>
      <c r="Q1030" s="1" t="e">
        <f>INDEX('Child Enrollment'!$G$2:$G$173,MATCH('BIR Data Entry'!B1030,'Child Enrollment'!$B$2:$B$173,0))</f>
        <v>#N/A</v>
      </c>
      <c r="R1030" s="1" t="e">
        <f>INDEX('Child Enrollment'!$H$2:$H$173,MATCH('BIR Data Entry'!B1030,'Child Enrollment'!$B$2:$B$173,0))</f>
        <v>#N/A</v>
      </c>
      <c r="S1030" s="343" t="str">
        <f t="shared" si="48"/>
        <v/>
      </c>
      <c r="T1030" s="169">
        <f>IF(J1030='Do Not Use'!$L$15,1,0)</f>
        <v>0</v>
      </c>
      <c r="U1030" s="169">
        <f>IF(K1030='Do Not Use'!$M$14,1,0)</f>
        <v>0</v>
      </c>
      <c r="V1030" s="169">
        <f t="shared" si="49"/>
        <v>0</v>
      </c>
      <c r="W1030" s="169">
        <f>IF(K1030='Do Not Use'!$M$10,1,0)</f>
        <v>0</v>
      </c>
      <c r="X1030" s="169">
        <f>IF(K1030='Do Not Use'!$M$11,1,0)</f>
        <v>0</v>
      </c>
      <c r="Y1030" s="169">
        <f t="shared" si="50"/>
        <v>0</v>
      </c>
      <c r="Z1030" s="169">
        <f>IF(K1030='Do Not Use'!$M$5,1,0)</f>
        <v>0</v>
      </c>
    </row>
    <row r="1031" spans="1:26" x14ac:dyDescent="0.25">
      <c r="A1031" s="376"/>
      <c r="B1031" s="377"/>
      <c r="C1031" s="378"/>
      <c r="D1031" s="434"/>
      <c r="E1031" s="379"/>
      <c r="F1031" s="377"/>
      <c r="G1031" s="377"/>
      <c r="H1031" s="377"/>
      <c r="I1031" s="377"/>
      <c r="J1031" s="377"/>
      <c r="K1031" s="377"/>
      <c r="L1031" s="377"/>
      <c r="M1031" s="1" t="e">
        <f>INDEX('Child Enrollment'!$C$2:$C$173,MATCH('BIR Data Entry'!B1032,'Child Enrollment'!$B$2:$B$173,0))</f>
        <v>#N/A</v>
      </c>
      <c r="N1031" s="1" t="e">
        <f>INDEX('Child Enrollment'!$D$2:$D$173,MATCH('BIR Data Entry'!B1031,'Child Enrollment'!$B$2:$B$173,0))</f>
        <v>#N/A</v>
      </c>
      <c r="O1031" s="1" t="e">
        <f>INDEX('Child Enrollment'!$E$2:$E$173,MATCH('BIR Data Entry'!B1031,'Child Enrollment'!$B$2:$B$173,0))</f>
        <v>#N/A</v>
      </c>
      <c r="P1031" s="1" t="e">
        <f>INDEX('Child Enrollment'!$F$2:$F$173,MATCH('BIR Data Entry'!B1031,'Child Enrollment'!$B$2:$B$173,0))</f>
        <v>#N/A</v>
      </c>
      <c r="Q1031" s="1" t="e">
        <f>INDEX('Child Enrollment'!$G$2:$G$173,MATCH('BIR Data Entry'!B1031,'Child Enrollment'!$B$2:$B$173,0))</f>
        <v>#N/A</v>
      </c>
      <c r="R1031" s="1" t="e">
        <f>INDEX('Child Enrollment'!$H$2:$H$173,MATCH('BIR Data Entry'!B1031,'Child Enrollment'!$B$2:$B$173,0))</f>
        <v>#N/A</v>
      </c>
      <c r="S1031" s="343" t="str">
        <f t="shared" si="48"/>
        <v/>
      </c>
      <c r="T1031" s="169">
        <f>IF(J1031='Do Not Use'!$L$15,1,0)</f>
        <v>0</v>
      </c>
      <c r="U1031" s="169">
        <f>IF(K1031='Do Not Use'!$M$14,1,0)</f>
        <v>0</v>
      </c>
      <c r="V1031" s="169">
        <f t="shared" si="49"/>
        <v>0</v>
      </c>
      <c r="W1031" s="169">
        <f>IF(K1031='Do Not Use'!$M$10,1,0)</f>
        <v>0</v>
      </c>
      <c r="X1031" s="169">
        <f>IF(K1031='Do Not Use'!$M$11,1,0)</f>
        <v>0</v>
      </c>
      <c r="Y1031" s="169">
        <f t="shared" si="50"/>
        <v>0</v>
      </c>
      <c r="Z1031" s="169">
        <f>IF(K1031='Do Not Use'!$M$5,1,0)</f>
        <v>0</v>
      </c>
    </row>
    <row r="1032" spans="1:26" x14ac:dyDescent="0.25">
      <c r="A1032" s="376"/>
      <c r="B1032" s="377"/>
      <c r="C1032" s="378"/>
      <c r="D1032" s="434"/>
      <c r="E1032" s="379"/>
      <c r="F1032" s="377"/>
      <c r="G1032" s="377"/>
      <c r="H1032" s="377"/>
      <c r="I1032" s="377"/>
      <c r="J1032" s="377"/>
      <c r="K1032" s="377"/>
      <c r="L1032" s="377"/>
      <c r="M1032" s="1" t="e">
        <f>INDEX('Child Enrollment'!$C$2:$C$173,MATCH('BIR Data Entry'!B1033,'Child Enrollment'!$B$2:$B$173,0))</f>
        <v>#N/A</v>
      </c>
      <c r="N1032" s="1" t="e">
        <f>INDEX('Child Enrollment'!$D$2:$D$173,MATCH('BIR Data Entry'!B1032,'Child Enrollment'!$B$2:$B$173,0))</f>
        <v>#N/A</v>
      </c>
      <c r="O1032" s="1" t="e">
        <f>INDEX('Child Enrollment'!$E$2:$E$173,MATCH('BIR Data Entry'!B1032,'Child Enrollment'!$B$2:$B$173,0))</f>
        <v>#N/A</v>
      </c>
      <c r="P1032" s="1" t="e">
        <f>INDEX('Child Enrollment'!$F$2:$F$173,MATCH('BIR Data Entry'!B1032,'Child Enrollment'!$B$2:$B$173,0))</f>
        <v>#N/A</v>
      </c>
      <c r="Q1032" s="1" t="e">
        <f>INDEX('Child Enrollment'!$G$2:$G$173,MATCH('BIR Data Entry'!B1032,'Child Enrollment'!$B$2:$B$173,0))</f>
        <v>#N/A</v>
      </c>
      <c r="R1032" s="1" t="e">
        <f>INDEX('Child Enrollment'!$H$2:$H$173,MATCH('BIR Data Entry'!B1032,'Child Enrollment'!$B$2:$B$173,0))</f>
        <v>#N/A</v>
      </c>
      <c r="S1032" s="343" t="str">
        <f t="shared" si="48"/>
        <v/>
      </c>
      <c r="T1032" s="169">
        <f>IF(J1032='Do Not Use'!$L$15,1,0)</f>
        <v>0</v>
      </c>
      <c r="U1032" s="169">
        <f>IF(K1032='Do Not Use'!$M$14,1,0)</f>
        <v>0</v>
      </c>
      <c r="V1032" s="169">
        <f t="shared" si="49"/>
        <v>0</v>
      </c>
      <c r="W1032" s="169">
        <f>IF(K1032='Do Not Use'!$M$10,1,0)</f>
        <v>0</v>
      </c>
      <c r="X1032" s="169">
        <f>IF(K1032='Do Not Use'!$M$11,1,0)</f>
        <v>0</v>
      </c>
      <c r="Y1032" s="169">
        <f t="shared" si="50"/>
        <v>0</v>
      </c>
      <c r="Z1032" s="169">
        <f>IF(K1032='Do Not Use'!$M$5,1,0)</f>
        <v>0</v>
      </c>
    </row>
    <row r="1033" spans="1:26" x14ac:dyDescent="0.25">
      <c r="A1033" s="376"/>
      <c r="B1033" s="377"/>
      <c r="C1033" s="378"/>
      <c r="D1033" s="434"/>
      <c r="E1033" s="379"/>
      <c r="F1033" s="377"/>
      <c r="G1033" s="377"/>
      <c r="H1033" s="377"/>
      <c r="I1033" s="377"/>
      <c r="J1033" s="377"/>
      <c r="K1033" s="377"/>
      <c r="L1033" s="377"/>
      <c r="M1033" s="1" t="e">
        <f>INDEX('Child Enrollment'!$C$2:$C$173,MATCH('BIR Data Entry'!B1034,'Child Enrollment'!$B$2:$B$173,0))</f>
        <v>#N/A</v>
      </c>
      <c r="N1033" s="1" t="e">
        <f>INDEX('Child Enrollment'!$D$2:$D$173,MATCH('BIR Data Entry'!B1033,'Child Enrollment'!$B$2:$B$173,0))</f>
        <v>#N/A</v>
      </c>
      <c r="O1033" s="1" t="e">
        <f>INDEX('Child Enrollment'!$E$2:$E$173,MATCH('BIR Data Entry'!B1033,'Child Enrollment'!$B$2:$B$173,0))</f>
        <v>#N/A</v>
      </c>
      <c r="P1033" s="1" t="e">
        <f>INDEX('Child Enrollment'!$F$2:$F$173,MATCH('BIR Data Entry'!B1033,'Child Enrollment'!$B$2:$B$173,0))</f>
        <v>#N/A</v>
      </c>
      <c r="Q1033" s="1" t="e">
        <f>INDEX('Child Enrollment'!$G$2:$G$173,MATCH('BIR Data Entry'!B1033,'Child Enrollment'!$B$2:$B$173,0))</f>
        <v>#N/A</v>
      </c>
      <c r="R1033" s="1" t="e">
        <f>INDEX('Child Enrollment'!$H$2:$H$173,MATCH('BIR Data Entry'!B1033,'Child Enrollment'!$B$2:$B$173,0))</f>
        <v>#N/A</v>
      </c>
      <c r="S1033" s="343" t="str">
        <f t="shared" si="48"/>
        <v/>
      </c>
      <c r="T1033" s="169">
        <f>IF(J1033='Do Not Use'!$L$15,1,0)</f>
        <v>0</v>
      </c>
      <c r="U1033" s="169">
        <f>IF(K1033='Do Not Use'!$M$14,1,0)</f>
        <v>0</v>
      </c>
      <c r="V1033" s="169">
        <f t="shared" si="49"/>
        <v>0</v>
      </c>
      <c r="W1033" s="169">
        <f>IF(K1033='Do Not Use'!$M$10,1,0)</f>
        <v>0</v>
      </c>
      <c r="X1033" s="169">
        <f>IF(K1033='Do Not Use'!$M$11,1,0)</f>
        <v>0</v>
      </c>
      <c r="Y1033" s="169">
        <f t="shared" si="50"/>
        <v>0</v>
      </c>
      <c r="Z1033" s="169">
        <f>IF(K1033='Do Not Use'!$M$5,1,0)</f>
        <v>0</v>
      </c>
    </row>
    <row r="1034" spans="1:26" x14ac:dyDescent="0.25">
      <c r="A1034" s="376"/>
      <c r="B1034" s="377"/>
      <c r="C1034" s="378"/>
      <c r="D1034" s="434"/>
      <c r="E1034" s="379"/>
      <c r="F1034" s="377"/>
      <c r="G1034" s="377"/>
      <c r="H1034" s="377"/>
      <c r="I1034" s="377"/>
      <c r="J1034" s="377"/>
      <c r="K1034" s="377"/>
      <c r="L1034" s="377"/>
      <c r="M1034" s="1" t="e">
        <f>INDEX('Child Enrollment'!$C$2:$C$173,MATCH('BIR Data Entry'!B1035,'Child Enrollment'!$B$2:$B$173,0))</f>
        <v>#N/A</v>
      </c>
      <c r="N1034" s="1" t="e">
        <f>INDEX('Child Enrollment'!$D$2:$D$173,MATCH('BIR Data Entry'!B1034,'Child Enrollment'!$B$2:$B$173,0))</f>
        <v>#N/A</v>
      </c>
      <c r="O1034" s="1" t="e">
        <f>INDEX('Child Enrollment'!$E$2:$E$173,MATCH('BIR Data Entry'!B1034,'Child Enrollment'!$B$2:$B$173,0))</f>
        <v>#N/A</v>
      </c>
      <c r="P1034" s="1" t="e">
        <f>INDEX('Child Enrollment'!$F$2:$F$173,MATCH('BIR Data Entry'!B1034,'Child Enrollment'!$B$2:$B$173,0))</f>
        <v>#N/A</v>
      </c>
      <c r="Q1034" s="1" t="e">
        <f>INDEX('Child Enrollment'!$G$2:$G$173,MATCH('BIR Data Entry'!B1034,'Child Enrollment'!$B$2:$B$173,0))</f>
        <v>#N/A</v>
      </c>
      <c r="R1034" s="1" t="e">
        <f>INDEX('Child Enrollment'!$H$2:$H$173,MATCH('BIR Data Entry'!B1034,'Child Enrollment'!$B$2:$B$173,0))</f>
        <v>#N/A</v>
      </c>
      <c r="S1034" s="343" t="str">
        <f t="shared" si="48"/>
        <v/>
      </c>
      <c r="T1034" s="169">
        <f>IF(J1034='Do Not Use'!$L$15,1,0)</f>
        <v>0</v>
      </c>
      <c r="U1034" s="169">
        <f>IF(K1034='Do Not Use'!$M$14,1,0)</f>
        <v>0</v>
      </c>
      <c r="V1034" s="169">
        <f t="shared" si="49"/>
        <v>0</v>
      </c>
      <c r="W1034" s="169">
        <f>IF(K1034='Do Not Use'!$M$10,1,0)</f>
        <v>0</v>
      </c>
      <c r="X1034" s="169">
        <f>IF(K1034='Do Not Use'!$M$11,1,0)</f>
        <v>0</v>
      </c>
      <c r="Y1034" s="169">
        <f t="shared" si="50"/>
        <v>0</v>
      </c>
      <c r="Z1034" s="169">
        <f>IF(K1034='Do Not Use'!$M$5,1,0)</f>
        <v>0</v>
      </c>
    </row>
    <row r="1035" spans="1:26" x14ac:dyDescent="0.25">
      <c r="A1035" s="376"/>
      <c r="B1035" s="377"/>
      <c r="C1035" s="378"/>
      <c r="D1035" s="434"/>
      <c r="E1035" s="379"/>
      <c r="F1035" s="377"/>
      <c r="G1035" s="377"/>
      <c r="H1035" s="377"/>
      <c r="I1035" s="377"/>
      <c r="J1035" s="377"/>
      <c r="K1035" s="377"/>
      <c r="L1035" s="377"/>
      <c r="M1035" s="1" t="e">
        <f>INDEX('Child Enrollment'!$C$2:$C$173,MATCH('BIR Data Entry'!B1036,'Child Enrollment'!$B$2:$B$173,0))</f>
        <v>#N/A</v>
      </c>
      <c r="N1035" s="1" t="e">
        <f>INDEX('Child Enrollment'!$D$2:$D$173,MATCH('BIR Data Entry'!B1035,'Child Enrollment'!$B$2:$B$173,0))</f>
        <v>#N/A</v>
      </c>
      <c r="O1035" s="1" t="e">
        <f>INDEX('Child Enrollment'!$E$2:$E$173,MATCH('BIR Data Entry'!B1035,'Child Enrollment'!$B$2:$B$173,0))</f>
        <v>#N/A</v>
      </c>
      <c r="P1035" s="1" t="e">
        <f>INDEX('Child Enrollment'!$F$2:$F$173,MATCH('BIR Data Entry'!B1035,'Child Enrollment'!$B$2:$B$173,0))</f>
        <v>#N/A</v>
      </c>
      <c r="Q1035" s="1" t="e">
        <f>INDEX('Child Enrollment'!$G$2:$G$173,MATCH('BIR Data Entry'!B1035,'Child Enrollment'!$B$2:$B$173,0))</f>
        <v>#N/A</v>
      </c>
      <c r="R1035" s="1" t="e">
        <f>INDEX('Child Enrollment'!$H$2:$H$173,MATCH('BIR Data Entry'!B1035,'Child Enrollment'!$B$2:$B$173,0))</f>
        <v>#N/A</v>
      </c>
      <c r="S1035" s="343" t="str">
        <f t="shared" si="48"/>
        <v/>
      </c>
      <c r="T1035" s="169">
        <f>IF(J1035='Do Not Use'!$L$15,1,0)</f>
        <v>0</v>
      </c>
      <c r="U1035" s="169">
        <f>IF(K1035='Do Not Use'!$M$14,1,0)</f>
        <v>0</v>
      </c>
      <c r="V1035" s="169">
        <f t="shared" si="49"/>
        <v>0</v>
      </c>
      <c r="W1035" s="169">
        <f>IF(K1035='Do Not Use'!$M$10,1,0)</f>
        <v>0</v>
      </c>
      <c r="X1035" s="169">
        <f>IF(K1035='Do Not Use'!$M$11,1,0)</f>
        <v>0</v>
      </c>
      <c r="Y1035" s="169">
        <f t="shared" si="50"/>
        <v>0</v>
      </c>
      <c r="Z1035" s="169">
        <f>IF(K1035='Do Not Use'!$M$5,1,0)</f>
        <v>0</v>
      </c>
    </row>
    <row r="1036" spans="1:26" x14ac:dyDescent="0.25">
      <c r="A1036" s="376"/>
      <c r="B1036" s="377"/>
      <c r="C1036" s="378"/>
      <c r="D1036" s="434"/>
      <c r="E1036" s="379"/>
      <c r="F1036" s="377"/>
      <c r="G1036" s="377"/>
      <c r="H1036" s="377"/>
      <c r="I1036" s="377"/>
      <c r="J1036" s="377"/>
      <c r="K1036" s="377"/>
      <c r="L1036" s="377"/>
      <c r="M1036" s="1" t="e">
        <f>INDEX('Child Enrollment'!$C$2:$C$173,MATCH('BIR Data Entry'!B1037,'Child Enrollment'!$B$2:$B$173,0))</f>
        <v>#N/A</v>
      </c>
      <c r="N1036" s="1" t="e">
        <f>INDEX('Child Enrollment'!$D$2:$D$173,MATCH('BIR Data Entry'!B1036,'Child Enrollment'!$B$2:$B$173,0))</f>
        <v>#N/A</v>
      </c>
      <c r="O1036" s="1" t="e">
        <f>INDEX('Child Enrollment'!$E$2:$E$173,MATCH('BIR Data Entry'!B1036,'Child Enrollment'!$B$2:$B$173,0))</f>
        <v>#N/A</v>
      </c>
      <c r="P1036" s="1" t="e">
        <f>INDEX('Child Enrollment'!$F$2:$F$173,MATCH('BIR Data Entry'!B1036,'Child Enrollment'!$B$2:$B$173,0))</f>
        <v>#N/A</v>
      </c>
      <c r="Q1036" s="1" t="e">
        <f>INDEX('Child Enrollment'!$G$2:$G$173,MATCH('BIR Data Entry'!B1036,'Child Enrollment'!$B$2:$B$173,0))</f>
        <v>#N/A</v>
      </c>
      <c r="R1036" s="1" t="e">
        <f>INDEX('Child Enrollment'!$H$2:$H$173,MATCH('BIR Data Entry'!B1036,'Child Enrollment'!$B$2:$B$173,0))</f>
        <v>#N/A</v>
      </c>
      <c r="S1036" s="343" t="str">
        <f t="shared" si="48"/>
        <v/>
      </c>
      <c r="T1036" s="169">
        <f>IF(J1036='Do Not Use'!$L$15,1,0)</f>
        <v>0</v>
      </c>
      <c r="U1036" s="169">
        <f>IF(K1036='Do Not Use'!$M$14,1,0)</f>
        <v>0</v>
      </c>
      <c r="V1036" s="169">
        <f t="shared" si="49"/>
        <v>0</v>
      </c>
      <c r="W1036" s="169">
        <f>IF(K1036='Do Not Use'!$M$10,1,0)</f>
        <v>0</v>
      </c>
      <c r="X1036" s="169">
        <f>IF(K1036='Do Not Use'!$M$11,1,0)</f>
        <v>0</v>
      </c>
      <c r="Y1036" s="169">
        <f t="shared" si="50"/>
        <v>0</v>
      </c>
      <c r="Z1036" s="169">
        <f>IF(K1036='Do Not Use'!$M$5,1,0)</f>
        <v>0</v>
      </c>
    </row>
    <row r="1037" spans="1:26" x14ac:dyDescent="0.25">
      <c r="A1037" s="376"/>
      <c r="B1037" s="377"/>
      <c r="C1037" s="378"/>
      <c r="D1037" s="434"/>
      <c r="E1037" s="379"/>
      <c r="F1037" s="377"/>
      <c r="G1037" s="377"/>
      <c r="H1037" s="377"/>
      <c r="I1037" s="377"/>
      <c r="J1037" s="377"/>
      <c r="K1037" s="377"/>
      <c r="L1037" s="377"/>
      <c r="M1037" s="1" t="e">
        <f>INDEX('Child Enrollment'!$C$2:$C$173,MATCH('BIR Data Entry'!B1038,'Child Enrollment'!$B$2:$B$173,0))</f>
        <v>#N/A</v>
      </c>
      <c r="N1037" s="1" t="e">
        <f>INDEX('Child Enrollment'!$D$2:$D$173,MATCH('BIR Data Entry'!B1037,'Child Enrollment'!$B$2:$B$173,0))</f>
        <v>#N/A</v>
      </c>
      <c r="O1037" s="1" t="e">
        <f>INDEX('Child Enrollment'!$E$2:$E$173,MATCH('BIR Data Entry'!B1037,'Child Enrollment'!$B$2:$B$173,0))</f>
        <v>#N/A</v>
      </c>
      <c r="P1037" s="1" t="e">
        <f>INDEX('Child Enrollment'!$F$2:$F$173,MATCH('BIR Data Entry'!B1037,'Child Enrollment'!$B$2:$B$173,0))</f>
        <v>#N/A</v>
      </c>
      <c r="Q1037" s="1" t="e">
        <f>INDEX('Child Enrollment'!$G$2:$G$173,MATCH('BIR Data Entry'!B1037,'Child Enrollment'!$B$2:$B$173,0))</f>
        <v>#N/A</v>
      </c>
      <c r="R1037" s="1" t="e">
        <f>INDEX('Child Enrollment'!$H$2:$H$173,MATCH('BIR Data Entry'!B1037,'Child Enrollment'!$B$2:$B$173,0))</f>
        <v>#N/A</v>
      </c>
      <c r="S1037" s="343" t="str">
        <f t="shared" si="48"/>
        <v/>
      </c>
      <c r="T1037" s="169">
        <f>IF(J1037='Do Not Use'!$L$15,1,0)</f>
        <v>0</v>
      </c>
      <c r="U1037" s="169">
        <f>IF(K1037='Do Not Use'!$M$14,1,0)</f>
        <v>0</v>
      </c>
      <c r="V1037" s="169">
        <f t="shared" si="49"/>
        <v>0</v>
      </c>
      <c r="W1037" s="169">
        <f>IF(K1037='Do Not Use'!$M$10,1,0)</f>
        <v>0</v>
      </c>
      <c r="X1037" s="169">
        <f>IF(K1037='Do Not Use'!$M$11,1,0)</f>
        <v>0</v>
      </c>
      <c r="Y1037" s="169">
        <f t="shared" si="50"/>
        <v>0</v>
      </c>
      <c r="Z1037" s="169">
        <f>IF(K1037='Do Not Use'!$M$5,1,0)</f>
        <v>0</v>
      </c>
    </row>
    <row r="1038" spans="1:26" x14ac:dyDescent="0.25">
      <c r="A1038" s="376"/>
      <c r="B1038" s="377"/>
      <c r="C1038" s="378"/>
      <c r="D1038" s="434"/>
      <c r="E1038" s="379"/>
      <c r="F1038" s="377"/>
      <c r="G1038" s="377"/>
      <c r="H1038" s="377"/>
      <c r="I1038" s="377"/>
      <c r="J1038" s="377"/>
      <c r="K1038" s="377"/>
      <c r="L1038" s="377"/>
      <c r="M1038" s="1" t="e">
        <f>INDEX('Child Enrollment'!$C$2:$C$173,MATCH('BIR Data Entry'!B1039,'Child Enrollment'!$B$2:$B$173,0))</f>
        <v>#N/A</v>
      </c>
      <c r="N1038" s="1" t="e">
        <f>INDEX('Child Enrollment'!$D$2:$D$173,MATCH('BIR Data Entry'!B1038,'Child Enrollment'!$B$2:$B$173,0))</f>
        <v>#N/A</v>
      </c>
      <c r="O1038" s="1" t="e">
        <f>INDEX('Child Enrollment'!$E$2:$E$173,MATCH('BIR Data Entry'!B1038,'Child Enrollment'!$B$2:$B$173,0))</f>
        <v>#N/A</v>
      </c>
      <c r="P1038" s="1" t="e">
        <f>INDEX('Child Enrollment'!$F$2:$F$173,MATCH('BIR Data Entry'!B1038,'Child Enrollment'!$B$2:$B$173,0))</f>
        <v>#N/A</v>
      </c>
      <c r="Q1038" s="1" t="e">
        <f>INDEX('Child Enrollment'!$G$2:$G$173,MATCH('BIR Data Entry'!B1038,'Child Enrollment'!$B$2:$B$173,0))</f>
        <v>#N/A</v>
      </c>
      <c r="R1038" s="1" t="e">
        <f>INDEX('Child Enrollment'!$H$2:$H$173,MATCH('BIR Data Entry'!B1038,'Child Enrollment'!$B$2:$B$173,0))</f>
        <v>#N/A</v>
      </c>
      <c r="S1038" s="343" t="str">
        <f t="shared" si="48"/>
        <v/>
      </c>
      <c r="T1038" s="169">
        <f>IF(J1038='Do Not Use'!$L$15,1,0)</f>
        <v>0</v>
      </c>
      <c r="U1038" s="169">
        <f>IF(K1038='Do Not Use'!$M$14,1,0)</f>
        <v>0</v>
      </c>
      <c r="V1038" s="169">
        <f t="shared" si="49"/>
        <v>0</v>
      </c>
      <c r="W1038" s="169">
        <f>IF(K1038='Do Not Use'!$M$10,1,0)</f>
        <v>0</v>
      </c>
      <c r="X1038" s="169">
        <f>IF(K1038='Do Not Use'!$M$11,1,0)</f>
        <v>0</v>
      </c>
      <c r="Y1038" s="169">
        <f t="shared" si="50"/>
        <v>0</v>
      </c>
      <c r="Z1038" s="169">
        <f>IF(K1038='Do Not Use'!$M$5,1,0)</f>
        <v>0</v>
      </c>
    </row>
    <row r="1039" spans="1:26" x14ac:dyDescent="0.25">
      <c r="A1039" s="376"/>
      <c r="B1039" s="377"/>
      <c r="C1039" s="378"/>
      <c r="D1039" s="434"/>
      <c r="E1039" s="379"/>
      <c r="F1039" s="377"/>
      <c r="G1039" s="377"/>
      <c r="H1039" s="377"/>
      <c r="I1039" s="377"/>
      <c r="J1039" s="377"/>
      <c r="K1039" s="377"/>
      <c r="L1039" s="377"/>
      <c r="M1039" s="1" t="e">
        <f>INDEX('Child Enrollment'!$C$2:$C$173,MATCH('BIR Data Entry'!B1040,'Child Enrollment'!$B$2:$B$173,0))</f>
        <v>#N/A</v>
      </c>
      <c r="N1039" s="1" t="e">
        <f>INDEX('Child Enrollment'!$D$2:$D$173,MATCH('BIR Data Entry'!B1039,'Child Enrollment'!$B$2:$B$173,0))</f>
        <v>#N/A</v>
      </c>
      <c r="O1039" s="1" t="e">
        <f>INDEX('Child Enrollment'!$E$2:$E$173,MATCH('BIR Data Entry'!B1039,'Child Enrollment'!$B$2:$B$173,0))</f>
        <v>#N/A</v>
      </c>
      <c r="P1039" s="1" t="e">
        <f>INDEX('Child Enrollment'!$F$2:$F$173,MATCH('BIR Data Entry'!B1039,'Child Enrollment'!$B$2:$B$173,0))</f>
        <v>#N/A</v>
      </c>
      <c r="Q1039" s="1" t="e">
        <f>INDEX('Child Enrollment'!$G$2:$G$173,MATCH('BIR Data Entry'!B1039,'Child Enrollment'!$B$2:$B$173,0))</f>
        <v>#N/A</v>
      </c>
      <c r="R1039" s="1" t="e">
        <f>INDEX('Child Enrollment'!$H$2:$H$173,MATCH('BIR Data Entry'!B1039,'Child Enrollment'!$B$2:$B$173,0))</f>
        <v>#N/A</v>
      </c>
      <c r="S1039" s="343" t="str">
        <f t="shared" si="48"/>
        <v/>
      </c>
      <c r="T1039" s="169">
        <f>IF(J1039='Do Not Use'!$L$15,1,0)</f>
        <v>0</v>
      </c>
      <c r="U1039" s="169">
        <f>IF(K1039='Do Not Use'!$M$14,1,0)</f>
        <v>0</v>
      </c>
      <c r="V1039" s="169">
        <f t="shared" si="49"/>
        <v>0</v>
      </c>
      <c r="W1039" s="169">
        <f>IF(K1039='Do Not Use'!$M$10,1,0)</f>
        <v>0</v>
      </c>
      <c r="X1039" s="169">
        <f>IF(K1039='Do Not Use'!$M$11,1,0)</f>
        <v>0</v>
      </c>
      <c r="Y1039" s="169">
        <f t="shared" si="50"/>
        <v>0</v>
      </c>
      <c r="Z1039" s="169">
        <f>IF(K1039='Do Not Use'!$M$5,1,0)</f>
        <v>0</v>
      </c>
    </row>
    <row r="1040" spans="1:26" x14ac:dyDescent="0.25">
      <c r="A1040" s="376"/>
      <c r="B1040" s="377"/>
      <c r="C1040" s="378"/>
      <c r="D1040" s="434"/>
      <c r="E1040" s="379"/>
      <c r="F1040" s="377"/>
      <c r="G1040" s="377"/>
      <c r="H1040" s="377"/>
      <c r="I1040" s="377"/>
      <c r="J1040" s="377"/>
      <c r="K1040" s="377"/>
      <c r="L1040" s="377"/>
      <c r="M1040" s="1" t="e">
        <f>INDEX('Child Enrollment'!$C$2:$C$173,MATCH('BIR Data Entry'!B1041,'Child Enrollment'!$B$2:$B$173,0))</f>
        <v>#N/A</v>
      </c>
      <c r="N1040" s="1" t="e">
        <f>INDEX('Child Enrollment'!$D$2:$D$173,MATCH('BIR Data Entry'!B1040,'Child Enrollment'!$B$2:$B$173,0))</f>
        <v>#N/A</v>
      </c>
      <c r="O1040" s="1" t="e">
        <f>INDEX('Child Enrollment'!$E$2:$E$173,MATCH('BIR Data Entry'!B1040,'Child Enrollment'!$B$2:$B$173,0))</f>
        <v>#N/A</v>
      </c>
      <c r="P1040" s="1" t="e">
        <f>INDEX('Child Enrollment'!$F$2:$F$173,MATCH('BIR Data Entry'!B1040,'Child Enrollment'!$B$2:$B$173,0))</f>
        <v>#N/A</v>
      </c>
      <c r="Q1040" s="1" t="e">
        <f>INDEX('Child Enrollment'!$G$2:$G$173,MATCH('BIR Data Entry'!B1040,'Child Enrollment'!$B$2:$B$173,0))</f>
        <v>#N/A</v>
      </c>
      <c r="R1040" s="1" t="e">
        <f>INDEX('Child Enrollment'!$H$2:$H$173,MATCH('BIR Data Entry'!B1040,'Child Enrollment'!$B$2:$B$173,0))</f>
        <v>#N/A</v>
      </c>
      <c r="S1040" s="343" t="str">
        <f t="shared" si="48"/>
        <v/>
      </c>
      <c r="T1040" s="169">
        <f>IF(J1040='Do Not Use'!$L$15,1,0)</f>
        <v>0</v>
      </c>
      <c r="U1040" s="169">
        <f>IF(K1040='Do Not Use'!$M$14,1,0)</f>
        <v>0</v>
      </c>
      <c r="V1040" s="169">
        <f t="shared" si="49"/>
        <v>0</v>
      </c>
      <c r="W1040" s="169">
        <f>IF(K1040='Do Not Use'!$M$10,1,0)</f>
        <v>0</v>
      </c>
      <c r="X1040" s="169">
        <f>IF(K1040='Do Not Use'!$M$11,1,0)</f>
        <v>0</v>
      </c>
      <c r="Y1040" s="169">
        <f t="shared" si="50"/>
        <v>0</v>
      </c>
      <c r="Z1040" s="169">
        <f>IF(K1040='Do Not Use'!$M$5,1,0)</f>
        <v>0</v>
      </c>
    </row>
    <row r="1041" spans="1:26" x14ac:dyDescent="0.25">
      <c r="A1041" s="376"/>
      <c r="B1041" s="377"/>
      <c r="C1041" s="378"/>
      <c r="D1041" s="434"/>
      <c r="E1041" s="379"/>
      <c r="F1041" s="377"/>
      <c r="G1041" s="377"/>
      <c r="H1041" s="377"/>
      <c r="I1041" s="377"/>
      <c r="J1041" s="377"/>
      <c r="K1041" s="377"/>
      <c r="L1041" s="377"/>
      <c r="M1041" s="1" t="e">
        <f>INDEX('Child Enrollment'!$C$2:$C$173,MATCH('BIR Data Entry'!B1042,'Child Enrollment'!$B$2:$B$173,0))</f>
        <v>#N/A</v>
      </c>
      <c r="N1041" s="1" t="e">
        <f>INDEX('Child Enrollment'!$D$2:$D$173,MATCH('BIR Data Entry'!B1041,'Child Enrollment'!$B$2:$B$173,0))</f>
        <v>#N/A</v>
      </c>
      <c r="O1041" s="1" t="e">
        <f>INDEX('Child Enrollment'!$E$2:$E$173,MATCH('BIR Data Entry'!B1041,'Child Enrollment'!$B$2:$B$173,0))</f>
        <v>#N/A</v>
      </c>
      <c r="P1041" s="1" t="e">
        <f>INDEX('Child Enrollment'!$F$2:$F$173,MATCH('BIR Data Entry'!B1041,'Child Enrollment'!$B$2:$B$173,0))</f>
        <v>#N/A</v>
      </c>
      <c r="Q1041" s="1" t="e">
        <f>INDEX('Child Enrollment'!$G$2:$G$173,MATCH('BIR Data Entry'!B1041,'Child Enrollment'!$B$2:$B$173,0))</f>
        <v>#N/A</v>
      </c>
      <c r="R1041" s="1" t="e">
        <f>INDEX('Child Enrollment'!$H$2:$H$173,MATCH('BIR Data Entry'!B1041,'Child Enrollment'!$B$2:$B$173,0))</f>
        <v>#N/A</v>
      </c>
      <c r="S1041" s="343" t="str">
        <f t="shared" si="48"/>
        <v/>
      </c>
      <c r="T1041" s="169">
        <f>IF(J1041='Do Not Use'!$L$15,1,0)</f>
        <v>0</v>
      </c>
      <c r="U1041" s="169">
        <f>IF(K1041='Do Not Use'!$M$14,1,0)</f>
        <v>0</v>
      </c>
      <c r="V1041" s="169">
        <f t="shared" si="49"/>
        <v>0</v>
      </c>
      <c r="W1041" s="169">
        <f>IF(K1041='Do Not Use'!$M$10,1,0)</f>
        <v>0</v>
      </c>
      <c r="X1041" s="169">
        <f>IF(K1041='Do Not Use'!$M$11,1,0)</f>
        <v>0</v>
      </c>
      <c r="Y1041" s="169">
        <f t="shared" si="50"/>
        <v>0</v>
      </c>
      <c r="Z1041" s="169">
        <f>IF(K1041='Do Not Use'!$M$5,1,0)</f>
        <v>0</v>
      </c>
    </row>
    <row r="1042" spans="1:26" x14ac:dyDescent="0.25">
      <c r="A1042" s="376"/>
      <c r="B1042" s="377"/>
      <c r="C1042" s="378"/>
      <c r="D1042" s="434"/>
      <c r="E1042" s="379"/>
      <c r="F1042" s="377"/>
      <c r="G1042" s="377"/>
      <c r="H1042" s="377"/>
      <c r="I1042" s="377"/>
      <c r="J1042" s="377"/>
      <c r="K1042" s="377"/>
      <c r="L1042" s="377"/>
      <c r="M1042" s="1" t="e">
        <f>INDEX('Child Enrollment'!$C$2:$C$173,MATCH('BIR Data Entry'!B1043,'Child Enrollment'!$B$2:$B$173,0))</f>
        <v>#N/A</v>
      </c>
      <c r="N1042" s="1" t="e">
        <f>INDEX('Child Enrollment'!$D$2:$D$173,MATCH('BIR Data Entry'!B1042,'Child Enrollment'!$B$2:$B$173,0))</f>
        <v>#N/A</v>
      </c>
      <c r="O1042" s="1" t="e">
        <f>INDEX('Child Enrollment'!$E$2:$E$173,MATCH('BIR Data Entry'!B1042,'Child Enrollment'!$B$2:$B$173,0))</f>
        <v>#N/A</v>
      </c>
      <c r="P1042" s="1" t="e">
        <f>INDEX('Child Enrollment'!$F$2:$F$173,MATCH('BIR Data Entry'!B1042,'Child Enrollment'!$B$2:$B$173,0))</f>
        <v>#N/A</v>
      </c>
      <c r="Q1042" s="1" t="e">
        <f>INDEX('Child Enrollment'!$G$2:$G$173,MATCH('BIR Data Entry'!B1042,'Child Enrollment'!$B$2:$B$173,0))</f>
        <v>#N/A</v>
      </c>
      <c r="R1042" s="1" t="e">
        <f>INDEX('Child Enrollment'!$H$2:$H$173,MATCH('BIR Data Entry'!B1042,'Child Enrollment'!$B$2:$B$173,0))</f>
        <v>#N/A</v>
      </c>
      <c r="S1042" s="343" t="str">
        <f t="shared" si="48"/>
        <v/>
      </c>
      <c r="T1042" s="169">
        <f>IF(J1042='Do Not Use'!$L$15,1,0)</f>
        <v>0</v>
      </c>
      <c r="U1042" s="169">
        <f>IF(K1042='Do Not Use'!$M$14,1,0)</f>
        <v>0</v>
      </c>
      <c r="V1042" s="169">
        <f t="shared" si="49"/>
        <v>0</v>
      </c>
      <c r="W1042" s="169">
        <f>IF(K1042='Do Not Use'!$M$10,1,0)</f>
        <v>0</v>
      </c>
      <c r="X1042" s="169">
        <f>IF(K1042='Do Not Use'!$M$11,1,0)</f>
        <v>0</v>
      </c>
      <c r="Y1042" s="169">
        <f t="shared" si="50"/>
        <v>0</v>
      </c>
      <c r="Z1042" s="169">
        <f>IF(K1042='Do Not Use'!$M$5,1,0)</f>
        <v>0</v>
      </c>
    </row>
    <row r="1043" spans="1:26" x14ac:dyDescent="0.25">
      <c r="A1043" s="376"/>
      <c r="B1043" s="377"/>
      <c r="C1043" s="378"/>
      <c r="D1043" s="434"/>
      <c r="E1043" s="379"/>
      <c r="F1043" s="377"/>
      <c r="G1043" s="377"/>
      <c r="H1043" s="377"/>
      <c r="I1043" s="377"/>
      <c r="J1043" s="377"/>
      <c r="K1043" s="377"/>
      <c r="L1043" s="377"/>
      <c r="M1043" s="1" t="e">
        <f>INDEX('Child Enrollment'!$C$2:$C$173,MATCH('BIR Data Entry'!B1044,'Child Enrollment'!$B$2:$B$173,0))</f>
        <v>#N/A</v>
      </c>
      <c r="N1043" s="1" t="e">
        <f>INDEX('Child Enrollment'!$D$2:$D$173,MATCH('BIR Data Entry'!B1043,'Child Enrollment'!$B$2:$B$173,0))</f>
        <v>#N/A</v>
      </c>
      <c r="O1043" s="1" t="e">
        <f>INDEX('Child Enrollment'!$E$2:$E$173,MATCH('BIR Data Entry'!B1043,'Child Enrollment'!$B$2:$B$173,0))</f>
        <v>#N/A</v>
      </c>
      <c r="P1043" s="1" t="e">
        <f>INDEX('Child Enrollment'!$F$2:$F$173,MATCH('BIR Data Entry'!B1043,'Child Enrollment'!$B$2:$B$173,0))</f>
        <v>#N/A</v>
      </c>
      <c r="Q1043" s="1" t="e">
        <f>INDEX('Child Enrollment'!$G$2:$G$173,MATCH('BIR Data Entry'!B1043,'Child Enrollment'!$B$2:$B$173,0))</f>
        <v>#N/A</v>
      </c>
      <c r="R1043" s="1" t="e">
        <f>INDEX('Child Enrollment'!$H$2:$H$173,MATCH('BIR Data Entry'!B1043,'Child Enrollment'!$B$2:$B$173,0))</f>
        <v>#N/A</v>
      </c>
      <c r="S1043" s="343" t="str">
        <f t="shared" si="48"/>
        <v/>
      </c>
      <c r="T1043" s="169">
        <f>IF(J1043='Do Not Use'!$L$15,1,0)</f>
        <v>0</v>
      </c>
      <c r="U1043" s="169">
        <f>IF(K1043='Do Not Use'!$M$14,1,0)</f>
        <v>0</v>
      </c>
      <c r="V1043" s="169">
        <f t="shared" si="49"/>
        <v>0</v>
      </c>
      <c r="W1043" s="169">
        <f>IF(K1043='Do Not Use'!$M$10,1,0)</f>
        <v>0</v>
      </c>
      <c r="X1043" s="169">
        <f>IF(K1043='Do Not Use'!$M$11,1,0)</f>
        <v>0</v>
      </c>
      <c r="Y1043" s="169">
        <f t="shared" si="50"/>
        <v>0</v>
      </c>
      <c r="Z1043" s="169">
        <f>IF(K1043='Do Not Use'!$M$5,1,0)</f>
        <v>0</v>
      </c>
    </row>
    <row r="1044" spans="1:26" x14ac:dyDescent="0.25">
      <c r="A1044" s="376"/>
      <c r="B1044" s="377"/>
      <c r="C1044" s="378"/>
      <c r="D1044" s="434"/>
      <c r="E1044" s="379"/>
      <c r="F1044" s="377"/>
      <c r="G1044" s="377"/>
      <c r="H1044" s="377"/>
      <c r="I1044" s="377"/>
      <c r="J1044" s="377"/>
      <c r="K1044" s="377"/>
      <c r="L1044" s="377"/>
      <c r="M1044" s="1" t="e">
        <f>INDEX('Child Enrollment'!$C$2:$C$173,MATCH('BIR Data Entry'!B1045,'Child Enrollment'!$B$2:$B$173,0))</f>
        <v>#N/A</v>
      </c>
      <c r="N1044" s="1" t="e">
        <f>INDEX('Child Enrollment'!$D$2:$D$173,MATCH('BIR Data Entry'!B1044,'Child Enrollment'!$B$2:$B$173,0))</f>
        <v>#N/A</v>
      </c>
      <c r="O1044" s="1" t="e">
        <f>INDEX('Child Enrollment'!$E$2:$E$173,MATCH('BIR Data Entry'!B1044,'Child Enrollment'!$B$2:$B$173,0))</f>
        <v>#N/A</v>
      </c>
      <c r="P1044" s="1" t="e">
        <f>INDEX('Child Enrollment'!$F$2:$F$173,MATCH('BIR Data Entry'!B1044,'Child Enrollment'!$B$2:$B$173,0))</f>
        <v>#N/A</v>
      </c>
      <c r="Q1044" s="1" t="e">
        <f>INDEX('Child Enrollment'!$G$2:$G$173,MATCH('BIR Data Entry'!B1044,'Child Enrollment'!$B$2:$B$173,0))</f>
        <v>#N/A</v>
      </c>
      <c r="R1044" s="1" t="e">
        <f>INDEX('Child Enrollment'!$H$2:$H$173,MATCH('BIR Data Entry'!B1044,'Child Enrollment'!$B$2:$B$173,0))</f>
        <v>#N/A</v>
      </c>
      <c r="S1044" s="343" t="str">
        <f t="shared" si="48"/>
        <v/>
      </c>
      <c r="T1044" s="169">
        <f>IF(J1044='Do Not Use'!$L$15,1,0)</f>
        <v>0</v>
      </c>
      <c r="U1044" s="169">
        <f>IF(K1044='Do Not Use'!$M$14,1,0)</f>
        <v>0</v>
      </c>
      <c r="V1044" s="169">
        <f t="shared" si="49"/>
        <v>0</v>
      </c>
      <c r="W1044" s="169">
        <f>IF(K1044='Do Not Use'!$M$10,1,0)</f>
        <v>0</v>
      </c>
      <c r="X1044" s="169">
        <f>IF(K1044='Do Not Use'!$M$11,1,0)</f>
        <v>0</v>
      </c>
      <c r="Y1044" s="169">
        <f t="shared" si="50"/>
        <v>0</v>
      </c>
      <c r="Z1044" s="169">
        <f>IF(K1044='Do Not Use'!$M$5,1,0)</f>
        <v>0</v>
      </c>
    </row>
    <row r="1045" spans="1:26" x14ac:dyDescent="0.25">
      <c r="A1045" s="376"/>
      <c r="B1045" s="377"/>
      <c r="C1045" s="378"/>
      <c r="D1045" s="434"/>
      <c r="E1045" s="379"/>
      <c r="F1045" s="377"/>
      <c r="G1045" s="377"/>
      <c r="H1045" s="377"/>
      <c r="I1045" s="377"/>
      <c r="J1045" s="377"/>
      <c r="K1045" s="377"/>
      <c r="L1045" s="377"/>
      <c r="M1045" s="1" t="e">
        <f>INDEX('Child Enrollment'!$C$2:$C$173,MATCH('BIR Data Entry'!B1046,'Child Enrollment'!$B$2:$B$173,0))</f>
        <v>#N/A</v>
      </c>
      <c r="N1045" s="1" t="e">
        <f>INDEX('Child Enrollment'!$D$2:$D$173,MATCH('BIR Data Entry'!B1045,'Child Enrollment'!$B$2:$B$173,0))</f>
        <v>#N/A</v>
      </c>
      <c r="O1045" s="1" t="e">
        <f>INDEX('Child Enrollment'!$E$2:$E$173,MATCH('BIR Data Entry'!B1045,'Child Enrollment'!$B$2:$B$173,0))</f>
        <v>#N/A</v>
      </c>
      <c r="P1045" s="1" t="e">
        <f>INDEX('Child Enrollment'!$F$2:$F$173,MATCH('BIR Data Entry'!B1045,'Child Enrollment'!$B$2:$B$173,0))</f>
        <v>#N/A</v>
      </c>
      <c r="Q1045" s="1" t="e">
        <f>INDEX('Child Enrollment'!$G$2:$G$173,MATCH('BIR Data Entry'!B1045,'Child Enrollment'!$B$2:$B$173,0))</f>
        <v>#N/A</v>
      </c>
      <c r="R1045" s="1" t="e">
        <f>INDEX('Child Enrollment'!$H$2:$H$173,MATCH('BIR Data Entry'!B1045,'Child Enrollment'!$B$2:$B$173,0))</f>
        <v>#N/A</v>
      </c>
      <c r="S1045" s="343" t="str">
        <f t="shared" si="48"/>
        <v/>
      </c>
      <c r="T1045" s="169">
        <f>IF(J1045='Do Not Use'!$L$15,1,0)</f>
        <v>0</v>
      </c>
      <c r="U1045" s="169">
        <f>IF(K1045='Do Not Use'!$M$14,1,0)</f>
        <v>0</v>
      </c>
      <c r="V1045" s="169">
        <f t="shared" si="49"/>
        <v>0</v>
      </c>
      <c r="W1045" s="169">
        <f>IF(K1045='Do Not Use'!$M$10,1,0)</f>
        <v>0</v>
      </c>
      <c r="X1045" s="169">
        <f>IF(K1045='Do Not Use'!$M$11,1,0)</f>
        <v>0</v>
      </c>
      <c r="Y1045" s="169">
        <f t="shared" si="50"/>
        <v>0</v>
      </c>
      <c r="Z1045" s="169">
        <f>IF(K1045='Do Not Use'!$M$5,1,0)</f>
        <v>0</v>
      </c>
    </row>
    <row r="1046" spans="1:26" x14ac:dyDescent="0.25">
      <c r="A1046" s="376"/>
      <c r="B1046" s="377"/>
      <c r="C1046" s="378"/>
      <c r="D1046" s="434"/>
      <c r="E1046" s="379"/>
      <c r="F1046" s="377"/>
      <c r="G1046" s="377"/>
      <c r="H1046" s="377"/>
      <c r="I1046" s="377"/>
      <c r="J1046" s="377"/>
      <c r="K1046" s="377"/>
      <c r="L1046" s="377"/>
      <c r="M1046" s="1" t="e">
        <f>INDEX('Child Enrollment'!$C$2:$C$173,MATCH('BIR Data Entry'!B1047,'Child Enrollment'!$B$2:$B$173,0))</f>
        <v>#N/A</v>
      </c>
      <c r="N1046" s="1" t="e">
        <f>INDEX('Child Enrollment'!$D$2:$D$173,MATCH('BIR Data Entry'!B1046,'Child Enrollment'!$B$2:$B$173,0))</f>
        <v>#N/A</v>
      </c>
      <c r="O1046" s="1" t="e">
        <f>INDEX('Child Enrollment'!$E$2:$E$173,MATCH('BIR Data Entry'!B1046,'Child Enrollment'!$B$2:$B$173,0))</f>
        <v>#N/A</v>
      </c>
      <c r="P1046" s="1" t="e">
        <f>INDEX('Child Enrollment'!$F$2:$F$173,MATCH('BIR Data Entry'!B1046,'Child Enrollment'!$B$2:$B$173,0))</f>
        <v>#N/A</v>
      </c>
      <c r="Q1046" s="1" t="e">
        <f>INDEX('Child Enrollment'!$G$2:$G$173,MATCH('BIR Data Entry'!B1046,'Child Enrollment'!$B$2:$B$173,0))</f>
        <v>#N/A</v>
      </c>
      <c r="R1046" s="1" t="e">
        <f>INDEX('Child Enrollment'!$H$2:$H$173,MATCH('BIR Data Entry'!B1046,'Child Enrollment'!$B$2:$B$173,0))</f>
        <v>#N/A</v>
      </c>
      <c r="S1046" s="343" t="str">
        <f t="shared" si="48"/>
        <v/>
      </c>
      <c r="T1046" s="169">
        <f>IF(J1046='Do Not Use'!$L$15,1,0)</f>
        <v>0</v>
      </c>
      <c r="U1046" s="169">
        <f>IF(K1046='Do Not Use'!$M$14,1,0)</f>
        <v>0</v>
      </c>
      <c r="V1046" s="169">
        <f t="shared" si="49"/>
        <v>0</v>
      </c>
      <c r="W1046" s="169">
        <f>IF(K1046='Do Not Use'!$M$10,1,0)</f>
        <v>0</v>
      </c>
      <c r="X1046" s="169">
        <f>IF(K1046='Do Not Use'!$M$11,1,0)</f>
        <v>0</v>
      </c>
      <c r="Y1046" s="169">
        <f t="shared" si="50"/>
        <v>0</v>
      </c>
      <c r="Z1046" s="169">
        <f>IF(K1046='Do Not Use'!$M$5,1,0)</f>
        <v>0</v>
      </c>
    </row>
    <row r="1047" spans="1:26" x14ac:dyDescent="0.25">
      <c r="A1047" s="376"/>
      <c r="B1047" s="377"/>
      <c r="C1047" s="378"/>
      <c r="D1047" s="434"/>
      <c r="E1047" s="379"/>
      <c r="F1047" s="377"/>
      <c r="G1047" s="377"/>
      <c r="H1047" s="377"/>
      <c r="I1047" s="377"/>
      <c r="J1047" s="377"/>
      <c r="K1047" s="377"/>
      <c r="L1047" s="377"/>
      <c r="M1047" s="1" t="e">
        <f>INDEX('Child Enrollment'!$C$2:$C$173,MATCH('BIR Data Entry'!B1048,'Child Enrollment'!$B$2:$B$173,0))</f>
        <v>#N/A</v>
      </c>
      <c r="N1047" s="1" t="e">
        <f>INDEX('Child Enrollment'!$D$2:$D$173,MATCH('BIR Data Entry'!B1047,'Child Enrollment'!$B$2:$B$173,0))</f>
        <v>#N/A</v>
      </c>
      <c r="O1047" s="1" t="e">
        <f>INDEX('Child Enrollment'!$E$2:$E$173,MATCH('BIR Data Entry'!B1047,'Child Enrollment'!$B$2:$B$173,0))</f>
        <v>#N/A</v>
      </c>
      <c r="P1047" s="1" t="e">
        <f>INDEX('Child Enrollment'!$F$2:$F$173,MATCH('BIR Data Entry'!B1047,'Child Enrollment'!$B$2:$B$173,0))</f>
        <v>#N/A</v>
      </c>
      <c r="Q1047" s="1" t="e">
        <f>INDEX('Child Enrollment'!$G$2:$G$173,MATCH('BIR Data Entry'!B1047,'Child Enrollment'!$B$2:$B$173,0))</f>
        <v>#N/A</v>
      </c>
      <c r="R1047" s="1" t="e">
        <f>INDEX('Child Enrollment'!$H$2:$H$173,MATCH('BIR Data Entry'!B1047,'Child Enrollment'!$B$2:$B$173,0))</f>
        <v>#N/A</v>
      </c>
      <c r="S1047" s="343" t="str">
        <f t="shared" si="48"/>
        <v/>
      </c>
      <c r="T1047" s="169">
        <f>IF(J1047='Do Not Use'!$L$15,1,0)</f>
        <v>0</v>
      </c>
      <c r="U1047" s="169">
        <f>IF(K1047='Do Not Use'!$M$14,1,0)</f>
        <v>0</v>
      </c>
      <c r="V1047" s="169">
        <f t="shared" si="49"/>
        <v>0</v>
      </c>
      <c r="W1047" s="169">
        <f>IF(K1047='Do Not Use'!$M$10,1,0)</f>
        <v>0</v>
      </c>
      <c r="X1047" s="169">
        <f>IF(K1047='Do Not Use'!$M$11,1,0)</f>
        <v>0</v>
      </c>
      <c r="Y1047" s="169">
        <f t="shared" si="50"/>
        <v>0</v>
      </c>
      <c r="Z1047" s="169">
        <f>IF(K1047='Do Not Use'!$M$5,1,0)</f>
        <v>0</v>
      </c>
    </row>
    <row r="1048" spans="1:26" x14ac:dyDescent="0.25">
      <c r="A1048" s="376"/>
      <c r="B1048" s="377"/>
      <c r="C1048" s="378"/>
      <c r="D1048" s="434"/>
      <c r="E1048" s="379"/>
      <c r="F1048" s="377"/>
      <c r="G1048" s="377"/>
      <c r="H1048" s="377"/>
      <c r="I1048" s="377"/>
      <c r="J1048" s="377"/>
      <c r="K1048" s="377"/>
      <c r="L1048" s="377"/>
      <c r="M1048" s="1" t="e">
        <f>INDEX('Child Enrollment'!$C$2:$C$173,MATCH('BIR Data Entry'!B1049,'Child Enrollment'!$B$2:$B$173,0))</f>
        <v>#N/A</v>
      </c>
      <c r="N1048" s="1" t="e">
        <f>INDEX('Child Enrollment'!$D$2:$D$173,MATCH('BIR Data Entry'!B1048,'Child Enrollment'!$B$2:$B$173,0))</f>
        <v>#N/A</v>
      </c>
      <c r="O1048" s="1" t="e">
        <f>INDEX('Child Enrollment'!$E$2:$E$173,MATCH('BIR Data Entry'!B1048,'Child Enrollment'!$B$2:$B$173,0))</f>
        <v>#N/A</v>
      </c>
      <c r="P1048" s="1" t="e">
        <f>INDEX('Child Enrollment'!$F$2:$F$173,MATCH('BIR Data Entry'!B1048,'Child Enrollment'!$B$2:$B$173,0))</f>
        <v>#N/A</v>
      </c>
      <c r="Q1048" s="1" t="e">
        <f>INDEX('Child Enrollment'!$G$2:$G$173,MATCH('BIR Data Entry'!B1048,'Child Enrollment'!$B$2:$B$173,0))</f>
        <v>#N/A</v>
      </c>
      <c r="R1048" s="1" t="e">
        <f>INDEX('Child Enrollment'!$H$2:$H$173,MATCH('BIR Data Entry'!B1048,'Child Enrollment'!$B$2:$B$173,0))</f>
        <v>#N/A</v>
      </c>
      <c r="S1048" s="343" t="str">
        <f t="shared" si="48"/>
        <v/>
      </c>
      <c r="T1048" s="169">
        <f>IF(J1048='Do Not Use'!$L$15,1,0)</f>
        <v>0</v>
      </c>
      <c r="U1048" s="169">
        <f>IF(K1048='Do Not Use'!$M$14,1,0)</f>
        <v>0</v>
      </c>
      <c r="V1048" s="169">
        <f t="shared" si="49"/>
        <v>0</v>
      </c>
      <c r="W1048" s="169">
        <f>IF(K1048='Do Not Use'!$M$10,1,0)</f>
        <v>0</v>
      </c>
      <c r="X1048" s="169">
        <f>IF(K1048='Do Not Use'!$M$11,1,0)</f>
        <v>0</v>
      </c>
      <c r="Y1048" s="169">
        <f t="shared" si="50"/>
        <v>0</v>
      </c>
      <c r="Z1048" s="169">
        <f>IF(K1048='Do Not Use'!$M$5,1,0)</f>
        <v>0</v>
      </c>
    </row>
    <row r="1049" spans="1:26" x14ac:dyDescent="0.25">
      <c r="A1049" s="376"/>
      <c r="B1049" s="377"/>
      <c r="C1049" s="378"/>
      <c r="D1049" s="434"/>
      <c r="E1049" s="379"/>
      <c r="F1049" s="377"/>
      <c r="G1049" s="377"/>
      <c r="H1049" s="377"/>
      <c r="I1049" s="377"/>
      <c r="J1049" s="377"/>
      <c r="K1049" s="377"/>
      <c r="L1049" s="377"/>
      <c r="M1049" s="1" t="e">
        <f>INDEX('Child Enrollment'!$C$2:$C$173,MATCH('BIR Data Entry'!B1050,'Child Enrollment'!$B$2:$B$173,0))</f>
        <v>#N/A</v>
      </c>
      <c r="N1049" s="1" t="e">
        <f>INDEX('Child Enrollment'!$D$2:$D$173,MATCH('BIR Data Entry'!B1049,'Child Enrollment'!$B$2:$B$173,0))</f>
        <v>#N/A</v>
      </c>
      <c r="O1049" s="1" t="e">
        <f>INDEX('Child Enrollment'!$E$2:$E$173,MATCH('BIR Data Entry'!B1049,'Child Enrollment'!$B$2:$B$173,0))</f>
        <v>#N/A</v>
      </c>
      <c r="P1049" s="1" t="e">
        <f>INDEX('Child Enrollment'!$F$2:$F$173,MATCH('BIR Data Entry'!B1049,'Child Enrollment'!$B$2:$B$173,0))</f>
        <v>#N/A</v>
      </c>
      <c r="Q1049" s="1" t="e">
        <f>INDEX('Child Enrollment'!$G$2:$G$173,MATCH('BIR Data Entry'!B1049,'Child Enrollment'!$B$2:$B$173,0))</f>
        <v>#N/A</v>
      </c>
      <c r="R1049" s="1" t="e">
        <f>INDEX('Child Enrollment'!$H$2:$H$173,MATCH('BIR Data Entry'!B1049,'Child Enrollment'!$B$2:$B$173,0))</f>
        <v>#N/A</v>
      </c>
      <c r="S1049" s="343" t="str">
        <f t="shared" si="48"/>
        <v/>
      </c>
      <c r="T1049" s="169">
        <f>IF(J1049='Do Not Use'!$L$15,1,0)</f>
        <v>0</v>
      </c>
      <c r="U1049" s="169">
        <f>IF(K1049='Do Not Use'!$M$14,1,0)</f>
        <v>0</v>
      </c>
      <c r="V1049" s="169">
        <f t="shared" si="49"/>
        <v>0</v>
      </c>
      <c r="W1049" s="169">
        <f>IF(K1049='Do Not Use'!$M$10,1,0)</f>
        <v>0</v>
      </c>
      <c r="X1049" s="169">
        <f>IF(K1049='Do Not Use'!$M$11,1,0)</f>
        <v>0</v>
      </c>
      <c r="Y1049" s="169">
        <f t="shared" si="50"/>
        <v>0</v>
      </c>
      <c r="Z1049" s="169">
        <f>IF(K1049='Do Not Use'!$M$5,1,0)</f>
        <v>0</v>
      </c>
    </row>
    <row r="1050" spans="1:26" x14ac:dyDescent="0.25">
      <c r="A1050" s="376"/>
      <c r="B1050" s="377"/>
      <c r="C1050" s="378"/>
      <c r="D1050" s="434"/>
      <c r="E1050" s="379"/>
      <c r="F1050" s="377"/>
      <c r="G1050" s="377"/>
      <c r="H1050" s="377"/>
      <c r="I1050" s="377"/>
      <c r="J1050" s="377"/>
      <c r="K1050" s="377"/>
      <c r="L1050" s="377"/>
      <c r="M1050" s="1" t="e">
        <f>INDEX('Child Enrollment'!$C$2:$C$173,MATCH('BIR Data Entry'!B1051,'Child Enrollment'!$B$2:$B$173,0))</f>
        <v>#N/A</v>
      </c>
      <c r="N1050" s="1" t="e">
        <f>INDEX('Child Enrollment'!$D$2:$D$173,MATCH('BIR Data Entry'!B1050,'Child Enrollment'!$B$2:$B$173,0))</f>
        <v>#N/A</v>
      </c>
      <c r="O1050" s="1" t="e">
        <f>INDEX('Child Enrollment'!$E$2:$E$173,MATCH('BIR Data Entry'!B1050,'Child Enrollment'!$B$2:$B$173,0))</f>
        <v>#N/A</v>
      </c>
      <c r="P1050" s="1" t="e">
        <f>INDEX('Child Enrollment'!$F$2:$F$173,MATCH('BIR Data Entry'!B1050,'Child Enrollment'!$B$2:$B$173,0))</f>
        <v>#N/A</v>
      </c>
      <c r="Q1050" s="1" t="e">
        <f>INDEX('Child Enrollment'!$G$2:$G$173,MATCH('BIR Data Entry'!B1050,'Child Enrollment'!$B$2:$B$173,0))</f>
        <v>#N/A</v>
      </c>
      <c r="R1050" s="1" t="e">
        <f>INDEX('Child Enrollment'!$H$2:$H$173,MATCH('BIR Data Entry'!B1050,'Child Enrollment'!$B$2:$B$173,0))</f>
        <v>#N/A</v>
      </c>
      <c r="S1050" s="343" t="str">
        <f t="shared" si="48"/>
        <v/>
      </c>
      <c r="T1050" s="169">
        <f>IF(J1050='Do Not Use'!$L$15,1,0)</f>
        <v>0</v>
      </c>
      <c r="U1050" s="169">
        <f>IF(K1050='Do Not Use'!$M$14,1,0)</f>
        <v>0</v>
      </c>
      <c r="V1050" s="169">
        <f t="shared" si="49"/>
        <v>0</v>
      </c>
      <c r="W1050" s="169">
        <f>IF(K1050='Do Not Use'!$M$10,1,0)</f>
        <v>0</v>
      </c>
      <c r="X1050" s="169">
        <f>IF(K1050='Do Not Use'!$M$11,1,0)</f>
        <v>0</v>
      </c>
      <c r="Y1050" s="169">
        <f t="shared" si="50"/>
        <v>0</v>
      </c>
      <c r="Z1050" s="169">
        <f>IF(K1050='Do Not Use'!$M$5,1,0)</f>
        <v>0</v>
      </c>
    </row>
    <row r="1051" spans="1:26" x14ac:dyDescent="0.25">
      <c r="A1051" s="376"/>
      <c r="B1051" s="377"/>
      <c r="C1051" s="378"/>
      <c r="D1051" s="434"/>
      <c r="E1051" s="379"/>
      <c r="F1051" s="377"/>
      <c r="G1051" s="377"/>
      <c r="H1051" s="377"/>
      <c r="I1051" s="377"/>
      <c r="J1051" s="377"/>
      <c r="K1051" s="377"/>
      <c r="L1051" s="377"/>
      <c r="M1051" s="1" t="e">
        <f>INDEX('Child Enrollment'!$C$2:$C$173,MATCH('BIR Data Entry'!B1052,'Child Enrollment'!$B$2:$B$173,0))</f>
        <v>#N/A</v>
      </c>
      <c r="N1051" s="1" t="e">
        <f>INDEX('Child Enrollment'!$D$2:$D$173,MATCH('BIR Data Entry'!B1051,'Child Enrollment'!$B$2:$B$173,0))</f>
        <v>#N/A</v>
      </c>
      <c r="O1051" s="1" t="e">
        <f>INDEX('Child Enrollment'!$E$2:$E$173,MATCH('BIR Data Entry'!B1051,'Child Enrollment'!$B$2:$B$173,0))</f>
        <v>#N/A</v>
      </c>
      <c r="P1051" s="1" t="e">
        <f>INDEX('Child Enrollment'!$F$2:$F$173,MATCH('BIR Data Entry'!B1051,'Child Enrollment'!$B$2:$B$173,0))</f>
        <v>#N/A</v>
      </c>
      <c r="Q1051" s="1" t="e">
        <f>INDEX('Child Enrollment'!$G$2:$G$173,MATCH('BIR Data Entry'!B1051,'Child Enrollment'!$B$2:$B$173,0))</f>
        <v>#N/A</v>
      </c>
      <c r="R1051" s="1" t="e">
        <f>INDEX('Child Enrollment'!$H$2:$H$173,MATCH('BIR Data Entry'!B1051,'Child Enrollment'!$B$2:$B$173,0))</f>
        <v>#N/A</v>
      </c>
      <c r="S1051" s="343" t="str">
        <f t="shared" si="48"/>
        <v/>
      </c>
      <c r="T1051" s="169">
        <f>IF(J1051='Do Not Use'!$L$15,1,0)</f>
        <v>0</v>
      </c>
      <c r="U1051" s="169">
        <f>IF(K1051='Do Not Use'!$M$14,1,0)</f>
        <v>0</v>
      </c>
      <c r="V1051" s="169">
        <f t="shared" si="49"/>
        <v>0</v>
      </c>
      <c r="W1051" s="169">
        <f>IF(K1051='Do Not Use'!$M$10,1,0)</f>
        <v>0</v>
      </c>
      <c r="X1051" s="169">
        <f>IF(K1051='Do Not Use'!$M$11,1,0)</f>
        <v>0</v>
      </c>
      <c r="Y1051" s="169">
        <f t="shared" si="50"/>
        <v>0</v>
      </c>
      <c r="Z1051" s="169">
        <f>IF(K1051='Do Not Use'!$M$5,1,0)</f>
        <v>0</v>
      </c>
    </row>
    <row r="1052" spans="1:26" x14ac:dyDescent="0.25">
      <c r="A1052" s="376"/>
      <c r="B1052" s="377"/>
      <c r="C1052" s="378"/>
      <c r="D1052" s="434"/>
      <c r="E1052" s="379"/>
      <c r="F1052" s="377"/>
      <c r="G1052" s="377"/>
      <c r="H1052" s="377"/>
      <c r="I1052" s="377"/>
      <c r="J1052" s="377"/>
      <c r="K1052" s="377"/>
      <c r="L1052" s="377"/>
      <c r="M1052" s="1" t="e">
        <f>INDEX('Child Enrollment'!$C$2:$C$173,MATCH('BIR Data Entry'!B1053,'Child Enrollment'!$B$2:$B$173,0))</f>
        <v>#N/A</v>
      </c>
      <c r="N1052" s="1" t="e">
        <f>INDEX('Child Enrollment'!$D$2:$D$173,MATCH('BIR Data Entry'!B1052,'Child Enrollment'!$B$2:$B$173,0))</f>
        <v>#N/A</v>
      </c>
      <c r="O1052" s="1" t="e">
        <f>INDEX('Child Enrollment'!$E$2:$E$173,MATCH('BIR Data Entry'!B1052,'Child Enrollment'!$B$2:$B$173,0))</f>
        <v>#N/A</v>
      </c>
      <c r="P1052" s="1" t="e">
        <f>INDEX('Child Enrollment'!$F$2:$F$173,MATCH('BIR Data Entry'!B1052,'Child Enrollment'!$B$2:$B$173,0))</f>
        <v>#N/A</v>
      </c>
      <c r="Q1052" s="1" t="e">
        <f>INDEX('Child Enrollment'!$G$2:$G$173,MATCH('BIR Data Entry'!B1052,'Child Enrollment'!$B$2:$B$173,0))</f>
        <v>#N/A</v>
      </c>
      <c r="R1052" s="1" t="e">
        <f>INDEX('Child Enrollment'!$H$2:$H$173,MATCH('BIR Data Entry'!B1052,'Child Enrollment'!$B$2:$B$173,0))</f>
        <v>#N/A</v>
      </c>
      <c r="S1052" s="343" t="str">
        <f t="shared" si="48"/>
        <v/>
      </c>
      <c r="T1052" s="169">
        <f>IF(J1052='Do Not Use'!$L$15,1,0)</f>
        <v>0</v>
      </c>
      <c r="U1052" s="169">
        <f>IF(K1052='Do Not Use'!$M$14,1,0)</f>
        <v>0</v>
      </c>
      <c r="V1052" s="169">
        <f t="shared" si="49"/>
        <v>0</v>
      </c>
      <c r="W1052" s="169">
        <f>IF(K1052='Do Not Use'!$M$10,1,0)</f>
        <v>0</v>
      </c>
      <c r="X1052" s="169">
        <f>IF(K1052='Do Not Use'!$M$11,1,0)</f>
        <v>0</v>
      </c>
      <c r="Y1052" s="169">
        <f t="shared" si="50"/>
        <v>0</v>
      </c>
      <c r="Z1052" s="169">
        <f>IF(K1052='Do Not Use'!$M$5,1,0)</f>
        <v>0</v>
      </c>
    </row>
    <row r="1053" spans="1:26" x14ac:dyDescent="0.25">
      <c r="A1053" s="376"/>
      <c r="B1053" s="377"/>
      <c r="C1053" s="378"/>
      <c r="D1053" s="434"/>
      <c r="E1053" s="379"/>
      <c r="F1053" s="377"/>
      <c r="G1053" s="377"/>
      <c r="H1053" s="377"/>
      <c r="I1053" s="377"/>
      <c r="J1053" s="377"/>
      <c r="K1053" s="377"/>
      <c r="L1053" s="377"/>
      <c r="M1053" s="1" t="e">
        <f>INDEX('Child Enrollment'!$C$2:$C$173,MATCH('BIR Data Entry'!B1054,'Child Enrollment'!$B$2:$B$173,0))</f>
        <v>#N/A</v>
      </c>
      <c r="N1053" s="1" t="e">
        <f>INDEX('Child Enrollment'!$D$2:$D$173,MATCH('BIR Data Entry'!B1053,'Child Enrollment'!$B$2:$B$173,0))</f>
        <v>#N/A</v>
      </c>
      <c r="O1053" s="1" t="e">
        <f>INDEX('Child Enrollment'!$E$2:$E$173,MATCH('BIR Data Entry'!B1053,'Child Enrollment'!$B$2:$B$173,0))</f>
        <v>#N/A</v>
      </c>
      <c r="P1053" s="1" t="e">
        <f>INDEX('Child Enrollment'!$F$2:$F$173,MATCH('BIR Data Entry'!B1053,'Child Enrollment'!$B$2:$B$173,0))</f>
        <v>#N/A</v>
      </c>
      <c r="Q1053" s="1" t="e">
        <f>INDEX('Child Enrollment'!$G$2:$G$173,MATCH('BIR Data Entry'!B1053,'Child Enrollment'!$B$2:$B$173,0))</f>
        <v>#N/A</v>
      </c>
      <c r="R1053" s="1" t="e">
        <f>INDEX('Child Enrollment'!$H$2:$H$173,MATCH('BIR Data Entry'!B1053,'Child Enrollment'!$B$2:$B$173,0))</f>
        <v>#N/A</v>
      </c>
      <c r="S1053" s="343" t="str">
        <f t="shared" si="48"/>
        <v/>
      </c>
      <c r="T1053" s="169">
        <f>IF(J1053='Do Not Use'!$L$15,1,0)</f>
        <v>0</v>
      </c>
      <c r="U1053" s="169">
        <f>IF(K1053='Do Not Use'!$M$14,1,0)</f>
        <v>0</v>
      </c>
      <c r="V1053" s="169">
        <f t="shared" si="49"/>
        <v>0</v>
      </c>
      <c r="W1053" s="169">
        <f>IF(K1053='Do Not Use'!$M$10,1,0)</f>
        <v>0</v>
      </c>
      <c r="X1053" s="169">
        <f>IF(K1053='Do Not Use'!$M$11,1,0)</f>
        <v>0</v>
      </c>
      <c r="Y1053" s="169">
        <f t="shared" si="50"/>
        <v>0</v>
      </c>
      <c r="Z1053" s="169">
        <f>IF(K1053='Do Not Use'!$M$5,1,0)</f>
        <v>0</v>
      </c>
    </row>
    <row r="1054" spans="1:26" x14ac:dyDescent="0.25">
      <c r="A1054" s="376"/>
      <c r="B1054" s="377"/>
      <c r="C1054" s="378"/>
      <c r="D1054" s="434"/>
      <c r="E1054" s="379"/>
      <c r="F1054" s="377"/>
      <c r="G1054" s="377"/>
      <c r="H1054" s="377"/>
      <c r="I1054" s="377"/>
      <c r="J1054" s="377"/>
      <c r="K1054" s="377"/>
      <c r="L1054" s="377"/>
      <c r="M1054" s="1" t="e">
        <f>INDEX('Child Enrollment'!$C$2:$C$173,MATCH('BIR Data Entry'!B1055,'Child Enrollment'!$B$2:$B$173,0))</f>
        <v>#N/A</v>
      </c>
      <c r="N1054" s="1" t="e">
        <f>INDEX('Child Enrollment'!$D$2:$D$173,MATCH('BIR Data Entry'!B1054,'Child Enrollment'!$B$2:$B$173,0))</f>
        <v>#N/A</v>
      </c>
      <c r="O1054" s="1" t="e">
        <f>INDEX('Child Enrollment'!$E$2:$E$173,MATCH('BIR Data Entry'!B1054,'Child Enrollment'!$B$2:$B$173,0))</f>
        <v>#N/A</v>
      </c>
      <c r="P1054" s="1" t="e">
        <f>INDEX('Child Enrollment'!$F$2:$F$173,MATCH('BIR Data Entry'!B1054,'Child Enrollment'!$B$2:$B$173,0))</f>
        <v>#N/A</v>
      </c>
      <c r="Q1054" s="1" t="e">
        <f>INDEX('Child Enrollment'!$G$2:$G$173,MATCH('BIR Data Entry'!B1054,'Child Enrollment'!$B$2:$B$173,0))</f>
        <v>#N/A</v>
      </c>
      <c r="R1054" s="1" t="e">
        <f>INDEX('Child Enrollment'!$H$2:$H$173,MATCH('BIR Data Entry'!B1054,'Child Enrollment'!$B$2:$B$173,0))</f>
        <v>#N/A</v>
      </c>
      <c r="S1054" s="343" t="str">
        <f t="shared" si="48"/>
        <v/>
      </c>
      <c r="T1054" s="169">
        <f>IF(J1054='Do Not Use'!$L$15,1,0)</f>
        <v>0</v>
      </c>
      <c r="U1054" s="169">
        <f>IF(K1054='Do Not Use'!$M$14,1,0)</f>
        <v>0</v>
      </c>
      <c r="V1054" s="169">
        <f t="shared" si="49"/>
        <v>0</v>
      </c>
      <c r="W1054" s="169">
        <f>IF(K1054='Do Not Use'!$M$10,1,0)</f>
        <v>0</v>
      </c>
      <c r="X1054" s="169">
        <f>IF(K1054='Do Not Use'!$M$11,1,0)</f>
        <v>0</v>
      </c>
      <c r="Y1054" s="169">
        <f t="shared" si="50"/>
        <v>0</v>
      </c>
      <c r="Z1054" s="169">
        <f>IF(K1054='Do Not Use'!$M$5,1,0)</f>
        <v>0</v>
      </c>
    </row>
    <row r="1055" spans="1:26" x14ac:dyDescent="0.25">
      <c r="A1055" s="376"/>
      <c r="B1055" s="377"/>
      <c r="C1055" s="378"/>
      <c r="D1055" s="434"/>
      <c r="E1055" s="379"/>
      <c r="F1055" s="377"/>
      <c r="G1055" s="377"/>
      <c r="H1055" s="377"/>
      <c r="I1055" s="377"/>
      <c r="J1055" s="377"/>
      <c r="K1055" s="377"/>
      <c r="L1055" s="377"/>
      <c r="M1055" s="1" t="e">
        <f>INDEX('Child Enrollment'!$C$2:$C$173,MATCH('BIR Data Entry'!B1056,'Child Enrollment'!$B$2:$B$173,0))</f>
        <v>#N/A</v>
      </c>
      <c r="N1055" s="1" t="e">
        <f>INDEX('Child Enrollment'!$D$2:$D$173,MATCH('BIR Data Entry'!B1055,'Child Enrollment'!$B$2:$B$173,0))</f>
        <v>#N/A</v>
      </c>
      <c r="O1055" s="1" t="e">
        <f>INDEX('Child Enrollment'!$E$2:$E$173,MATCH('BIR Data Entry'!B1055,'Child Enrollment'!$B$2:$B$173,0))</f>
        <v>#N/A</v>
      </c>
      <c r="P1055" s="1" t="e">
        <f>INDEX('Child Enrollment'!$F$2:$F$173,MATCH('BIR Data Entry'!B1055,'Child Enrollment'!$B$2:$B$173,0))</f>
        <v>#N/A</v>
      </c>
      <c r="Q1055" s="1" t="e">
        <f>INDEX('Child Enrollment'!$G$2:$G$173,MATCH('BIR Data Entry'!B1055,'Child Enrollment'!$B$2:$B$173,0))</f>
        <v>#N/A</v>
      </c>
      <c r="R1055" s="1" t="e">
        <f>INDEX('Child Enrollment'!$H$2:$H$173,MATCH('BIR Data Entry'!B1055,'Child Enrollment'!$B$2:$B$173,0))</f>
        <v>#N/A</v>
      </c>
      <c r="S1055" s="343" t="str">
        <f t="shared" si="48"/>
        <v/>
      </c>
      <c r="T1055" s="169">
        <f>IF(J1055='Do Not Use'!$L$15,1,0)</f>
        <v>0</v>
      </c>
      <c r="U1055" s="169">
        <f>IF(K1055='Do Not Use'!$M$14,1,0)</f>
        <v>0</v>
      </c>
      <c r="V1055" s="169">
        <f t="shared" si="49"/>
        <v>0</v>
      </c>
      <c r="W1055" s="169">
        <f>IF(K1055='Do Not Use'!$M$10,1,0)</f>
        <v>0</v>
      </c>
      <c r="X1055" s="169">
        <f>IF(K1055='Do Not Use'!$M$11,1,0)</f>
        <v>0</v>
      </c>
      <c r="Y1055" s="169">
        <f t="shared" si="50"/>
        <v>0</v>
      </c>
      <c r="Z1055" s="169">
        <f>IF(K1055='Do Not Use'!$M$5,1,0)</f>
        <v>0</v>
      </c>
    </row>
    <row r="1056" spans="1:26" x14ac:dyDescent="0.25">
      <c r="A1056" s="376"/>
      <c r="B1056" s="377"/>
      <c r="C1056" s="378"/>
      <c r="D1056" s="434"/>
      <c r="E1056" s="379"/>
      <c r="F1056" s="377"/>
      <c r="G1056" s="377"/>
      <c r="H1056" s="377"/>
      <c r="I1056" s="377"/>
      <c r="J1056" s="377"/>
      <c r="K1056" s="377"/>
      <c r="L1056" s="377"/>
      <c r="M1056" s="1" t="e">
        <f>INDEX('Child Enrollment'!$C$2:$C$173,MATCH('BIR Data Entry'!B1057,'Child Enrollment'!$B$2:$B$173,0))</f>
        <v>#N/A</v>
      </c>
      <c r="N1056" s="1" t="e">
        <f>INDEX('Child Enrollment'!$D$2:$D$173,MATCH('BIR Data Entry'!B1056,'Child Enrollment'!$B$2:$B$173,0))</f>
        <v>#N/A</v>
      </c>
      <c r="O1056" s="1" t="e">
        <f>INDEX('Child Enrollment'!$E$2:$E$173,MATCH('BIR Data Entry'!B1056,'Child Enrollment'!$B$2:$B$173,0))</f>
        <v>#N/A</v>
      </c>
      <c r="P1056" s="1" t="e">
        <f>INDEX('Child Enrollment'!$F$2:$F$173,MATCH('BIR Data Entry'!B1056,'Child Enrollment'!$B$2:$B$173,0))</f>
        <v>#N/A</v>
      </c>
      <c r="Q1056" s="1" t="e">
        <f>INDEX('Child Enrollment'!$G$2:$G$173,MATCH('BIR Data Entry'!B1056,'Child Enrollment'!$B$2:$B$173,0))</f>
        <v>#N/A</v>
      </c>
      <c r="R1056" s="1" t="e">
        <f>INDEX('Child Enrollment'!$H$2:$H$173,MATCH('BIR Data Entry'!B1056,'Child Enrollment'!$B$2:$B$173,0))</f>
        <v>#N/A</v>
      </c>
      <c r="S1056" s="343" t="str">
        <f t="shared" si="48"/>
        <v/>
      </c>
      <c r="T1056" s="169">
        <f>IF(J1056='Do Not Use'!$L$15,1,0)</f>
        <v>0</v>
      </c>
      <c r="U1056" s="169">
        <f>IF(K1056='Do Not Use'!$M$14,1,0)</f>
        <v>0</v>
      </c>
      <c r="V1056" s="169">
        <f t="shared" si="49"/>
        <v>0</v>
      </c>
      <c r="W1056" s="169">
        <f>IF(K1056='Do Not Use'!$M$10,1,0)</f>
        <v>0</v>
      </c>
      <c r="X1056" s="169">
        <f>IF(K1056='Do Not Use'!$M$11,1,0)</f>
        <v>0</v>
      </c>
      <c r="Y1056" s="169">
        <f t="shared" si="50"/>
        <v>0</v>
      </c>
      <c r="Z1056" s="169">
        <f>IF(K1056='Do Not Use'!$M$5,1,0)</f>
        <v>0</v>
      </c>
    </row>
    <row r="1057" spans="1:26" x14ac:dyDescent="0.25">
      <c r="A1057" s="376"/>
      <c r="B1057" s="377"/>
      <c r="C1057" s="378"/>
      <c r="D1057" s="434"/>
      <c r="E1057" s="379"/>
      <c r="F1057" s="377"/>
      <c r="G1057" s="377"/>
      <c r="H1057" s="377"/>
      <c r="I1057" s="377"/>
      <c r="J1057" s="377"/>
      <c r="K1057" s="377"/>
      <c r="L1057" s="377"/>
      <c r="M1057" s="1" t="e">
        <f>INDEX('Child Enrollment'!$C$2:$C$173,MATCH('BIR Data Entry'!B1058,'Child Enrollment'!$B$2:$B$173,0))</f>
        <v>#N/A</v>
      </c>
      <c r="N1057" s="1" t="e">
        <f>INDEX('Child Enrollment'!$D$2:$D$173,MATCH('BIR Data Entry'!B1057,'Child Enrollment'!$B$2:$B$173,0))</f>
        <v>#N/A</v>
      </c>
      <c r="O1057" s="1" t="e">
        <f>INDEX('Child Enrollment'!$E$2:$E$173,MATCH('BIR Data Entry'!B1057,'Child Enrollment'!$B$2:$B$173,0))</f>
        <v>#N/A</v>
      </c>
      <c r="P1057" s="1" t="e">
        <f>INDEX('Child Enrollment'!$F$2:$F$173,MATCH('BIR Data Entry'!B1057,'Child Enrollment'!$B$2:$B$173,0))</f>
        <v>#N/A</v>
      </c>
      <c r="Q1057" s="1" t="e">
        <f>INDEX('Child Enrollment'!$G$2:$G$173,MATCH('BIR Data Entry'!B1057,'Child Enrollment'!$B$2:$B$173,0))</f>
        <v>#N/A</v>
      </c>
      <c r="R1057" s="1" t="e">
        <f>INDEX('Child Enrollment'!$H$2:$H$173,MATCH('BIR Data Entry'!B1057,'Child Enrollment'!$B$2:$B$173,0))</f>
        <v>#N/A</v>
      </c>
      <c r="S1057" s="343" t="str">
        <f t="shared" si="48"/>
        <v/>
      </c>
      <c r="T1057" s="169">
        <f>IF(J1057='Do Not Use'!$L$15,1,0)</f>
        <v>0</v>
      </c>
      <c r="U1057" s="169">
        <f>IF(K1057='Do Not Use'!$M$14,1,0)</f>
        <v>0</v>
      </c>
      <c r="V1057" s="169">
        <f t="shared" si="49"/>
        <v>0</v>
      </c>
      <c r="W1057" s="169">
        <f>IF(K1057='Do Not Use'!$M$10,1,0)</f>
        <v>0</v>
      </c>
      <c r="X1057" s="169">
        <f>IF(K1057='Do Not Use'!$M$11,1,0)</f>
        <v>0</v>
      </c>
      <c r="Y1057" s="169">
        <f t="shared" si="50"/>
        <v>0</v>
      </c>
      <c r="Z1057" s="169">
        <f>IF(K1057='Do Not Use'!$M$5,1,0)</f>
        <v>0</v>
      </c>
    </row>
    <row r="1058" spans="1:26" x14ac:dyDescent="0.25">
      <c r="A1058" s="376"/>
      <c r="B1058" s="377"/>
      <c r="C1058" s="378"/>
      <c r="D1058" s="434"/>
      <c r="E1058" s="379"/>
      <c r="F1058" s="377"/>
      <c r="G1058" s="377"/>
      <c r="H1058" s="377"/>
      <c r="I1058" s="377"/>
      <c r="J1058" s="377"/>
      <c r="K1058" s="377"/>
      <c r="L1058" s="377"/>
      <c r="M1058" s="1" t="e">
        <f>INDEX('Child Enrollment'!$C$2:$C$173,MATCH('BIR Data Entry'!B1059,'Child Enrollment'!$B$2:$B$173,0))</f>
        <v>#N/A</v>
      </c>
      <c r="N1058" s="1" t="e">
        <f>INDEX('Child Enrollment'!$D$2:$D$173,MATCH('BIR Data Entry'!B1058,'Child Enrollment'!$B$2:$B$173,0))</f>
        <v>#N/A</v>
      </c>
      <c r="O1058" s="1" t="e">
        <f>INDEX('Child Enrollment'!$E$2:$E$173,MATCH('BIR Data Entry'!B1058,'Child Enrollment'!$B$2:$B$173,0))</f>
        <v>#N/A</v>
      </c>
      <c r="P1058" s="1" t="e">
        <f>INDEX('Child Enrollment'!$F$2:$F$173,MATCH('BIR Data Entry'!B1058,'Child Enrollment'!$B$2:$B$173,0))</f>
        <v>#N/A</v>
      </c>
      <c r="Q1058" s="1" t="e">
        <f>INDEX('Child Enrollment'!$G$2:$G$173,MATCH('BIR Data Entry'!B1058,'Child Enrollment'!$B$2:$B$173,0))</f>
        <v>#N/A</v>
      </c>
      <c r="R1058" s="1" t="e">
        <f>INDEX('Child Enrollment'!$H$2:$H$173,MATCH('BIR Data Entry'!B1058,'Child Enrollment'!$B$2:$B$173,0))</f>
        <v>#N/A</v>
      </c>
      <c r="S1058" s="343" t="str">
        <f t="shared" si="48"/>
        <v/>
      </c>
      <c r="T1058" s="169">
        <f>IF(J1058='Do Not Use'!$L$15,1,0)</f>
        <v>0</v>
      </c>
      <c r="U1058" s="169">
        <f>IF(K1058='Do Not Use'!$M$14,1,0)</f>
        <v>0</v>
      </c>
      <c r="V1058" s="169">
        <f t="shared" si="49"/>
        <v>0</v>
      </c>
      <c r="W1058" s="169">
        <f>IF(K1058='Do Not Use'!$M$10,1,0)</f>
        <v>0</v>
      </c>
      <c r="X1058" s="169">
        <f>IF(K1058='Do Not Use'!$M$11,1,0)</f>
        <v>0</v>
      </c>
      <c r="Y1058" s="169">
        <f t="shared" si="50"/>
        <v>0</v>
      </c>
      <c r="Z1058" s="169">
        <f>IF(K1058='Do Not Use'!$M$5,1,0)</f>
        <v>0</v>
      </c>
    </row>
    <row r="1059" spans="1:26" x14ac:dyDescent="0.25">
      <c r="A1059" s="376"/>
      <c r="B1059" s="377"/>
      <c r="C1059" s="378"/>
      <c r="D1059" s="434"/>
      <c r="E1059" s="379"/>
      <c r="F1059" s="377"/>
      <c r="G1059" s="377"/>
      <c r="H1059" s="377"/>
      <c r="I1059" s="377"/>
      <c r="J1059" s="377"/>
      <c r="K1059" s="377"/>
      <c r="L1059" s="377"/>
      <c r="M1059" s="1" t="e">
        <f>INDEX('Child Enrollment'!$C$2:$C$173,MATCH('BIR Data Entry'!B1060,'Child Enrollment'!$B$2:$B$173,0))</f>
        <v>#N/A</v>
      </c>
      <c r="N1059" s="1" t="e">
        <f>INDEX('Child Enrollment'!$D$2:$D$173,MATCH('BIR Data Entry'!B1059,'Child Enrollment'!$B$2:$B$173,0))</f>
        <v>#N/A</v>
      </c>
      <c r="O1059" s="1" t="e">
        <f>INDEX('Child Enrollment'!$E$2:$E$173,MATCH('BIR Data Entry'!B1059,'Child Enrollment'!$B$2:$B$173,0))</f>
        <v>#N/A</v>
      </c>
      <c r="P1059" s="1" t="e">
        <f>INDEX('Child Enrollment'!$F$2:$F$173,MATCH('BIR Data Entry'!B1059,'Child Enrollment'!$B$2:$B$173,0))</f>
        <v>#N/A</v>
      </c>
      <c r="Q1059" s="1" t="e">
        <f>INDEX('Child Enrollment'!$G$2:$G$173,MATCH('BIR Data Entry'!B1059,'Child Enrollment'!$B$2:$B$173,0))</f>
        <v>#N/A</v>
      </c>
      <c r="R1059" s="1" t="e">
        <f>INDEX('Child Enrollment'!$H$2:$H$173,MATCH('BIR Data Entry'!B1059,'Child Enrollment'!$B$2:$B$173,0))</f>
        <v>#N/A</v>
      </c>
      <c r="S1059" s="343" t="str">
        <f t="shared" si="48"/>
        <v/>
      </c>
      <c r="T1059" s="169">
        <f>IF(J1059='Do Not Use'!$L$15,1,0)</f>
        <v>0</v>
      </c>
      <c r="U1059" s="169">
        <f>IF(K1059='Do Not Use'!$M$14,1,0)</f>
        <v>0</v>
      </c>
      <c r="V1059" s="169">
        <f t="shared" si="49"/>
        <v>0</v>
      </c>
      <c r="W1059" s="169">
        <f>IF(K1059='Do Not Use'!$M$10,1,0)</f>
        <v>0</v>
      </c>
      <c r="X1059" s="169">
        <f>IF(K1059='Do Not Use'!$M$11,1,0)</f>
        <v>0</v>
      </c>
      <c r="Y1059" s="169">
        <f t="shared" si="50"/>
        <v>0</v>
      </c>
      <c r="Z1059" s="169">
        <f>IF(K1059='Do Not Use'!$M$5,1,0)</f>
        <v>0</v>
      </c>
    </row>
    <row r="1060" spans="1:26" x14ac:dyDescent="0.25">
      <c r="A1060" s="376"/>
      <c r="B1060" s="377"/>
      <c r="C1060" s="378"/>
      <c r="D1060" s="434"/>
      <c r="E1060" s="379"/>
      <c r="F1060" s="377"/>
      <c r="G1060" s="377"/>
      <c r="H1060" s="377"/>
      <c r="I1060" s="377"/>
      <c r="J1060" s="377"/>
      <c r="K1060" s="377"/>
      <c r="L1060" s="377"/>
      <c r="M1060" s="1" t="e">
        <f>INDEX('Child Enrollment'!$C$2:$C$173,MATCH('BIR Data Entry'!B1061,'Child Enrollment'!$B$2:$B$173,0))</f>
        <v>#N/A</v>
      </c>
      <c r="N1060" s="1" t="e">
        <f>INDEX('Child Enrollment'!$D$2:$D$173,MATCH('BIR Data Entry'!B1060,'Child Enrollment'!$B$2:$B$173,0))</f>
        <v>#N/A</v>
      </c>
      <c r="O1060" s="1" t="e">
        <f>INDEX('Child Enrollment'!$E$2:$E$173,MATCH('BIR Data Entry'!B1060,'Child Enrollment'!$B$2:$B$173,0))</f>
        <v>#N/A</v>
      </c>
      <c r="P1060" s="1" t="e">
        <f>INDEX('Child Enrollment'!$F$2:$F$173,MATCH('BIR Data Entry'!B1060,'Child Enrollment'!$B$2:$B$173,0))</f>
        <v>#N/A</v>
      </c>
      <c r="Q1060" s="1" t="e">
        <f>INDEX('Child Enrollment'!$G$2:$G$173,MATCH('BIR Data Entry'!B1060,'Child Enrollment'!$B$2:$B$173,0))</f>
        <v>#N/A</v>
      </c>
      <c r="R1060" s="1" t="e">
        <f>INDEX('Child Enrollment'!$H$2:$H$173,MATCH('BIR Data Entry'!B1060,'Child Enrollment'!$B$2:$B$173,0))</f>
        <v>#N/A</v>
      </c>
      <c r="S1060" s="343" t="str">
        <f t="shared" si="48"/>
        <v/>
      </c>
      <c r="T1060" s="169">
        <f>IF(J1060='Do Not Use'!$L$15,1,0)</f>
        <v>0</v>
      </c>
      <c r="U1060" s="169">
        <f>IF(K1060='Do Not Use'!$M$14,1,0)</f>
        <v>0</v>
      </c>
      <c r="V1060" s="169">
        <f t="shared" si="49"/>
        <v>0</v>
      </c>
      <c r="W1060" s="169">
        <f>IF(K1060='Do Not Use'!$M$10,1,0)</f>
        <v>0</v>
      </c>
      <c r="X1060" s="169">
        <f>IF(K1060='Do Not Use'!$M$11,1,0)</f>
        <v>0</v>
      </c>
      <c r="Y1060" s="169">
        <f t="shared" si="50"/>
        <v>0</v>
      </c>
      <c r="Z1060" s="169">
        <f>IF(K1060='Do Not Use'!$M$5,1,0)</f>
        <v>0</v>
      </c>
    </row>
    <row r="1061" spans="1:26" x14ac:dyDescent="0.25">
      <c r="A1061" s="376"/>
      <c r="B1061" s="377"/>
      <c r="C1061" s="378"/>
      <c r="D1061" s="434"/>
      <c r="E1061" s="379"/>
      <c r="F1061" s="377"/>
      <c r="G1061" s="377"/>
      <c r="H1061" s="377"/>
      <c r="I1061" s="377"/>
      <c r="J1061" s="377"/>
      <c r="K1061" s="377"/>
      <c r="L1061" s="377"/>
      <c r="M1061" s="1" t="e">
        <f>INDEX('Child Enrollment'!$C$2:$C$173,MATCH('BIR Data Entry'!B1062,'Child Enrollment'!$B$2:$B$173,0))</f>
        <v>#N/A</v>
      </c>
      <c r="N1061" s="1" t="e">
        <f>INDEX('Child Enrollment'!$D$2:$D$173,MATCH('BIR Data Entry'!B1061,'Child Enrollment'!$B$2:$B$173,0))</f>
        <v>#N/A</v>
      </c>
      <c r="O1061" s="1" t="e">
        <f>INDEX('Child Enrollment'!$E$2:$E$173,MATCH('BIR Data Entry'!B1061,'Child Enrollment'!$B$2:$B$173,0))</f>
        <v>#N/A</v>
      </c>
      <c r="P1061" s="1" t="e">
        <f>INDEX('Child Enrollment'!$F$2:$F$173,MATCH('BIR Data Entry'!B1061,'Child Enrollment'!$B$2:$B$173,0))</f>
        <v>#N/A</v>
      </c>
      <c r="Q1061" s="1" t="e">
        <f>INDEX('Child Enrollment'!$G$2:$G$173,MATCH('BIR Data Entry'!B1061,'Child Enrollment'!$B$2:$B$173,0))</f>
        <v>#N/A</v>
      </c>
      <c r="R1061" s="1" t="e">
        <f>INDEX('Child Enrollment'!$H$2:$H$173,MATCH('BIR Data Entry'!B1061,'Child Enrollment'!$B$2:$B$173,0))</f>
        <v>#N/A</v>
      </c>
      <c r="S1061" s="343" t="str">
        <f t="shared" si="48"/>
        <v/>
      </c>
      <c r="T1061" s="169">
        <f>IF(J1061='Do Not Use'!$L$15,1,0)</f>
        <v>0</v>
      </c>
      <c r="U1061" s="169">
        <f>IF(K1061='Do Not Use'!$M$14,1,0)</f>
        <v>0</v>
      </c>
      <c r="V1061" s="169">
        <f t="shared" si="49"/>
        <v>0</v>
      </c>
      <c r="W1061" s="169">
        <f>IF(K1061='Do Not Use'!$M$10,1,0)</f>
        <v>0</v>
      </c>
      <c r="X1061" s="169">
        <f>IF(K1061='Do Not Use'!$M$11,1,0)</f>
        <v>0</v>
      </c>
      <c r="Y1061" s="169">
        <f t="shared" si="50"/>
        <v>0</v>
      </c>
      <c r="Z1061" s="169">
        <f>IF(K1061='Do Not Use'!$M$5,1,0)</f>
        <v>0</v>
      </c>
    </row>
    <row r="1062" spans="1:26" x14ac:dyDescent="0.25">
      <c r="A1062" s="376"/>
      <c r="B1062" s="377"/>
      <c r="C1062" s="378"/>
      <c r="D1062" s="434"/>
      <c r="E1062" s="379"/>
      <c r="F1062" s="377"/>
      <c r="G1062" s="377"/>
      <c r="H1062" s="377"/>
      <c r="I1062" s="377"/>
      <c r="J1062" s="377"/>
      <c r="K1062" s="377"/>
      <c r="L1062" s="377"/>
      <c r="M1062" s="1" t="e">
        <f>INDEX('Child Enrollment'!$C$2:$C$173,MATCH('BIR Data Entry'!B1063,'Child Enrollment'!$B$2:$B$173,0))</f>
        <v>#N/A</v>
      </c>
      <c r="N1062" s="1" t="e">
        <f>INDEX('Child Enrollment'!$D$2:$D$173,MATCH('BIR Data Entry'!B1062,'Child Enrollment'!$B$2:$B$173,0))</f>
        <v>#N/A</v>
      </c>
      <c r="O1062" s="1" t="e">
        <f>INDEX('Child Enrollment'!$E$2:$E$173,MATCH('BIR Data Entry'!B1062,'Child Enrollment'!$B$2:$B$173,0))</f>
        <v>#N/A</v>
      </c>
      <c r="P1062" s="1" t="e">
        <f>INDEX('Child Enrollment'!$F$2:$F$173,MATCH('BIR Data Entry'!B1062,'Child Enrollment'!$B$2:$B$173,0))</f>
        <v>#N/A</v>
      </c>
      <c r="Q1062" s="1" t="e">
        <f>INDEX('Child Enrollment'!$G$2:$G$173,MATCH('BIR Data Entry'!B1062,'Child Enrollment'!$B$2:$B$173,0))</f>
        <v>#N/A</v>
      </c>
      <c r="R1062" s="1" t="e">
        <f>INDEX('Child Enrollment'!$H$2:$H$173,MATCH('BIR Data Entry'!B1062,'Child Enrollment'!$B$2:$B$173,0))</f>
        <v>#N/A</v>
      </c>
      <c r="S1062" s="343" t="str">
        <f t="shared" si="48"/>
        <v/>
      </c>
      <c r="T1062" s="169">
        <f>IF(J1062='Do Not Use'!$L$15,1,0)</f>
        <v>0</v>
      </c>
      <c r="U1062" s="169">
        <f>IF(K1062='Do Not Use'!$M$14,1,0)</f>
        <v>0</v>
      </c>
      <c r="V1062" s="169">
        <f t="shared" si="49"/>
        <v>0</v>
      </c>
      <c r="W1062" s="169">
        <f>IF(K1062='Do Not Use'!$M$10,1,0)</f>
        <v>0</v>
      </c>
      <c r="X1062" s="169">
        <f>IF(K1062='Do Not Use'!$M$11,1,0)</f>
        <v>0</v>
      </c>
      <c r="Y1062" s="169">
        <f t="shared" si="50"/>
        <v>0</v>
      </c>
      <c r="Z1062" s="169">
        <f>IF(K1062='Do Not Use'!$M$5,1,0)</f>
        <v>0</v>
      </c>
    </row>
    <row r="1063" spans="1:26" x14ac:dyDescent="0.25">
      <c r="A1063" s="376"/>
      <c r="B1063" s="377"/>
      <c r="C1063" s="378"/>
      <c r="D1063" s="434"/>
      <c r="E1063" s="379"/>
      <c r="F1063" s="377"/>
      <c r="G1063" s="377"/>
      <c r="H1063" s="377"/>
      <c r="I1063" s="377"/>
      <c r="J1063" s="377"/>
      <c r="K1063" s="377"/>
      <c r="L1063" s="377"/>
      <c r="M1063" s="1" t="e">
        <f>INDEX('Child Enrollment'!$C$2:$C$173,MATCH('BIR Data Entry'!B1064,'Child Enrollment'!$B$2:$B$173,0))</f>
        <v>#N/A</v>
      </c>
      <c r="N1063" s="1" t="e">
        <f>INDEX('Child Enrollment'!$D$2:$D$173,MATCH('BIR Data Entry'!B1063,'Child Enrollment'!$B$2:$B$173,0))</f>
        <v>#N/A</v>
      </c>
      <c r="O1063" s="1" t="e">
        <f>INDEX('Child Enrollment'!$E$2:$E$173,MATCH('BIR Data Entry'!B1063,'Child Enrollment'!$B$2:$B$173,0))</f>
        <v>#N/A</v>
      </c>
      <c r="P1063" s="1" t="e">
        <f>INDEX('Child Enrollment'!$F$2:$F$173,MATCH('BIR Data Entry'!B1063,'Child Enrollment'!$B$2:$B$173,0))</f>
        <v>#N/A</v>
      </c>
      <c r="Q1063" s="1" t="e">
        <f>INDEX('Child Enrollment'!$G$2:$G$173,MATCH('BIR Data Entry'!B1063,'Child Enrollment'!$B$2:$B$173,0))</f>
        <v>#N/A</v>
      </c>
      <c r="R1063" s="1" t="e">
        <f>INDEX('Child Enrollment'!$H$2:$H$173,MATCH('BIR Data Entry'!B1063,'Child Enrollment'!$B$2:$B$173,0))</f>
        <v>#N/A</v>
      </c>
      <c r="S1063" s="343" t="str">
        <f t="shared" si="48"/>
        <v/>
      </c>
      <c r="T1063" s="169">
        <f>IF(J1063='Do Not Use'!$L$15,1,0)</f>
        <v>0</v>
      </c>
      <c r="U1063" s="169">
        <f>IF(K1063='Do Not Use'!$M$14,1,0)</f>
        <v>0</v>
      </c>
      <c r="V1063" s="169">
        <f t="shared" si="49"/>
        <v>0</v>
      </c>
      <c r="W1063" s="169">
        <f>IF(K1063='Do Not Use'!$M$10,1,0)</f>
        <v>0</v>
      </c>
      <c r="X1063" s="169">
        <f>IF(K1063='Do Not Use'!$M$11,1,0)</f>
        <v>0</v>
      </c>
      <c r="Y1063" s="169">
        <f t="shared" si="50"/>
        <v>0</v>
      </c>
      <c r="Z1063" s="169">
        <f>IF(K1063='Do Not Use'!$M$5,1,0)</f>
        <v>0</v>
      </c>
    </row>
    <row r="1064" spans="1:26" x14ac:dyDescent="0.25">
      <c r="A1064" s="376"/>
      <c r="B1064" s="377"/>
      <c r="C1064" s="378"/>
      <c r="D1064" s="434"/>
      <c r="E1064" s="379"/>
      <c r="F1064" s="377"/>
      <c r="G1064" s="377"/>
      <c r="H1064" s="377"/>
      <c r="I1064" s="377"/>
      <c r="J1064" s="377"/>
      <c r="K1064" s="377"/>
      <c r="L1064" s="377"/>
      <c r="M1064" s="1" t="e">
        <f>INDEX('Child Enrollment'!$C$2:$C$173,MATCH('BIR Data Entry'!B1065,'Child Enrollment'!$B$2:$B$173,0))</f>
        <v>#N/A</v>
      </c>
      <c r="N1064" s="1" t="e">
        <f>INDEX('Child Enrollment'!$D$2:$D$173,MATCH('BIR Data Entry'!B1064,'Child Enrollment'!$B$2:$B$173,0))</f>
        <v>#N/A</v>
      </c>
      <c r="O1064" s="1" t="e">
        <f>INDEX('Child Enrollment'!$E$2:$E$173,MATCH('BIR Data Entry'!B1064,'Child Enrollment'!$B$2:$B$173,0))</f>
        <v>#N/A</v>
      </c>
      <c r="P1064" s="1" t="e">
        <f>INDEX('Child Enrollment'!$F$2:$F$173,MATCH('BIR Data Entry'!B1064,'Child Enrollment'!$B$2:$B$173,0))</f>
        <v>#N/A</v>
      </c>
      <c r="Q1064" s="1" t="e">
        <f>INDEX('Child Enrollment'!$G$2:$G$173,MATCH('BIR Data Entry'!B1064,'Child Enrollment'!$B$2:$B$173,0))</f>
        <v>#N/A</v>
      </c>
      <c r="R1064" s="1" t="e">
        <f>INDEX('Child Enrollment'!$H$2:$H$173,MATCH('BIR Data Entry'!B1064,'Child Enrollment'!$B$2:$B$173,0))</f>
        <v>#N/A</v>
      </c>
      <c r="S1064" s="343" t="str">
        <f t="shared" si="48"/>
        <v/>
      </c>
      <c r="T1064" s="169">
        <f>IF(J1064='Do Not Use'!$L$15,1,0)</f>
        <v>0</v>
      </c>
      <c r="U1064" s="169">
        <f>IF(K1064='Do Not Use'!$M$14,1,0)</f>
        <v>0</v>
      </c>
      <c r="V1064" s="169">
        <f t="shared" si="49"/>
        <v>0</v>
      </c>
      <c r="W1064" s="169">
        <f>IF(K1064='Do Not Use'!$M$10,1,0)</f>
        <v>0</v>
      </c>
      <c r="X1064" s="169">
        <f>IF(K1064='Do Not Use'!$M$11,1,0)</f>
        <v>0</v>
      </c>
      <c r="Y1064" s="169">
        <f t="shared" si="50"/>
        <v>0</v>
      </c>
      <c r="Z1064" s="169">
        <f>IF(K1064='Do Not Use'!$M$5,1,0)</f>
        <v>0</v>
      </c>
    </row>
    <row r="1065" spans="1:26" x14ac:dyDescent="0.25">
      <c r="A1065" s="376"/>
      <c r="B1065" s="377"/>
      <c r="C1065" s="378"/>
      <c r="D1065" s="434"/>
      <c r="E1065" s="379"/>
      <c r="F1065" s="377"/>
      <c r="G1065" s="377"/>
      <c r="H1065" s="377"/>
      <c r="I1065" s="377"/>
      <c r="J1065" s="377"/>
      <c r="K1065" s="377"/>
      <c r="L1065" s="377"/>
      <c r="M1065" s="1" t="e">
        <f>INDEX('Child Enrollment'!$C$2:$C$173,MATCH('BIR Data Entry'!B1066,'Child Enrollment'!$B$2:$B$173,0))</f>
        <v>#N/A</v>
      </c>
      <c r="N1065" s="1" t="e">
        <f>INDEX('Child Enrollment'!$D$2:$D$173,MATCH('BIR Data Entry'!B1065,'Child Enrollment'!$B$2:$B$173,0))</f>
        <v>#N/A</v>
      </c>
      <c r="O1065" s="1" t="e">
        <f>INDEX('Child Enrollment'!$E$2:$E$173,MATCH('BIR Data Entry'!B1065,'Child Enrollment'!$B$2:$B$173,0))</f>
        <v>#N/A</v>
      </c>
      <c r="P1065" s="1" t="e">
        <f>INDEX('Child Enrollment'!$F$2:$F$173,MATCH('BIR Data Entry'!B1065,'Child Enrollment'!$B$2:$B$173,0))</f>
        <v>#N/A</v>
      </c>
      <c r="Q1065" s="1" t="e">
        <f>INDEX('Child Enrollment'!$G$2:$G$173,MATCH('BIR Data Entry'!B1065,'Child Enrollment'!$B$2:$B$173,0))</f>
        <v>#N/A</v>
      </c>
      <c r="R1065" s="1" t="e">
        <f>INDEX('Child Enrollment'!$H$2:$H$173,MATCH('BIR Data Entry'!B1065,'Child Enrollment'!$B$2:$B$173,0))</f>
        <v>#N/A</v>
      </c>
      <c r="S1065" s="343" t="str">
        <f t="shared" si="48"/>
        <v/>
      </c>
      <c r="T1065" s="169">
        <f>IF(J1065='Do Not Use'!$L$15,1,0)</f>
        <v>0</v>
      </c>
      <c r="U1065" s="169">
        <f>IF(K1065='Do Not Use'!$M$14,1,0)</f>
        <v>0</v>
      </c>
      <c r="V1065" s="169">
        <f t="shared" si="49"/>
        <v>0</v>
      </c>
      <c r="W1065" s="169">
        <f>IF(K1065='Do Not Use'!$M$10,1,0)</f>
        <v>0</v>
      </c>
      <c r="X1065" s="169">
        <f>IF(K1065='Do Not Use'!$M$11,1,0)</f>
        <v>0</v>
      </c>
      <c r="Y1065" s="169">
        <f t="shared" si="50"/>
        <v>0</v>
      </c>
      <c r="Z1065" s="169">
        <f>IF(K1065='Do Not Use'!$M$5,1,0)</f>
        <v>0</v>
      </c>
    </row>
    <row r="1066" spans="1:26" x14ac:dyDescent="0.25">
      <c r="A1066" s="376"/>
      <c r="B1066" s="377"/>
      <c r="C1066" s="378"/>
      <c r="D1066" s="434"/>
      <c r="E1066" s="379"/>
      <c r="F1066" s="377"/>
      <c r="G1066" s="377"/>
      <c r="H1066" s="377"/>
      <c r="I1066" s="377"/>
      <c r="J1066" s="377"/>
      <c r="K1066" s="377"/>
      <c r="L1066" s="377"/>
      <c r="M1066" s="1" t="e">
        <f>INDEX('Child Enrollment'!$C$2:$C$173,MATCH('BIR Data Entry'!B1067,'Child Enrollment'!$B$2:$B$173,0))</f>
        <v>#N/A</v>
      </c>
      <c r="N1066" s="1" t="e">
        <f>INDEX('Child Enrollment'!$D$2:$D$173,MATCH('BIR Data Entry'!B1066,'Child Enrollment'!$B$2:$B$173,0))</f>
        <v>#N/A</v>
      </c>
      <c r="O1066" s="1" t="e">
        <f>INDEX('Child Enrollment'!$E$2:$E$173,MATCH('BIR Data Entry'!B1066,'Child Enrollment'!$B$2:$B$173,0))</f>
        <v>#N/A</v>
      </c>
      <c r="P1066" s="1" t="e">
        <f>INDEX('Child Enrollment'!$F$2:$F$173,MATCH('BIR Data Entry'!B1066,'Child Enrollment'!$B$2:$B$173,0))</f>
        <v>#N/A</v>
      </c>
      <c r="Q1066" s="1" t="e">
        <f>INDEX('Child Enrollment'!$G$2:$G$173,MATCH('BIR Data Entry'!B1066,'Child Enrollment'!$B$2:$B$173,0))</f>
        <v>#N/A</v>
      </c>
      <c r="R1066" s="1" t="e">
        <f>INDEX('Child Enrollment'!$H$2:$H$173,MATCH('BIR Data Entry'!B1066,'Child Enrollment'!$B$2:$B$173,0))</f>
        <v>#N/A</v>
      </c>
      <c r="S1066" s="343" t="str">
        <f t="shared" si="48"/>
        <v/>
      </c>
      <c r="T1066" s="169">
        <f>IF(J1066='Do Not Use'!$L$15,1,0)</f>
        <v>0</v>
      </c>
      <c r="U1066" s="169">
        <f>IF(K1066='Do Not Use'!$M$14,1,0)</f>
        <v>0</v>
      </c>
      <c r="V1066" s="169">
        <f t="shared" si="49"/>
        <v>0</v>
      </c>
      <c r="W1066" s="169">
        <f>IF(K1066='Do Not Use'!$M$10,1,0)</f>
        <v>0</v>
      </c>
      <c r="X1066" s="169">
        <f>IF(K1066='Do Not Use'!$M$11,1,0)</f>
        <v>0</v>
      </c>
      <c r="Y1066" s="169">
        <f t="shared" si="50"/>
        <v>0</v>
      </c>
      <c r="Z1066" s="169">
        <f>IF(K1066='Do Not Use'!$M$5,1,0)</f>
        <v>0</v>
      </c>
    </row>
    <row r="1067" spans="1:26" x14ac:dyDescent="0.25">
      <c r="A1067" s="376"/>
      <c r="B1067" s="377"/>
      <c r="C1067" s="378"/>
      <c r="D1067" s="434"/>
      <c r="E1067" s="379"/>
      <c r="F1067" s="377"/>
      <c r="G1067" s="377"/>
      <c r="H1067" s="377"/>
      <c r="I1067" s="377"/>
      <c r="J1067" s="377"/>
      <c r="K1067" s="377"/>
      <c r="L1067" s="377"/>
      <c r="M1067" s="1" t="e">
        <f>INDEX('Child Enrollment'!$C$2:$C$173,MATCH('BIR Data Entry'!B1068,'Child Enrollment'!$B$2:$B$173,0))</f>
        <v>#N/A</v>
      </c>
      <c r="N1067" s="1" t="e">
        <f>INDEX('Child Enrollment'!$D$2:$D$173,MATCH('BIR Data Entry'!B1067,'Child Enrollment'!$B$2:$B$173,0))</f>
        <v>#N/A</v>
      </c>
      <c r="O1067" s="1" t="e">
        <f>INDEX('Child Enrollment'!$E$2:$E$173,MATCH('BIR Data Entry'!B1067,'Child Enrollment'!$B$2:$B$173,0))</f>
        <v>#N/A</v>
      </c>
      <c r="P1067" s="1" t="e">
        <f>INDEX('Child Enrollment'!$F$2:$F$173,MATCH('BIR Data Entry'!B1067,'Child Enrollment'!$B$2:$B$173,0))</f>
        <v>#N/A</v>
      </c>
      <c r="Q1067" s="1" t="e">
        <f>INDEX('Child Enrollment'!$G$2:$G$173,MATCH('BIR Data Entry'!B1067,'Child Enrollment'!$B$2:$B$173,0))</f>
        <v>#N/A</v>
      </c>
      <c r="R1067" s="1" t="e">
        <f>INDEX('Child Enrollment'!$H$2:$H$173,MATCH('BIR Data Entry'!B1067,'Child Enrollment'!$B$2:$B$173,0))</f>
        <v>#N/A</v>
      </c>
      <c r="S1067" s="343" t="str">
        <f t="shared" si="48"/>
        <v/>
      </c>
      <c r="T1067" s="169">
        <f>IF(J1067='Do Not Use'!$L$15,1,0)</f>
        <v>0</v>
      </c>
      <c r="U1067" s="169">
        <f>IF(K1067='Do Not Use'!$M$14,1,0)</f>
        <v>0</v>
      </c>
      <c r="V1067" s="169">
        <f t="shared" si="49"/>
        <v>0</v>
      </c>
      <c r="W1067" s="169">
        <f>IF(K1067='Do Not Use'!$M$10,1,0)</f>
        <v>0</v>
      </c>
      <c r="X1067" s="169">
        <f>IF(K1067='Do Not Use'!$M$11,1,0)</f>
        <v>0</v>
      </c>
      <c r="Y1067" s="169">
        <f t="shared" si="50"/>
        <v>0</v>
      </c>
      <c r="Z1067" s="169">
        <f>IF(K1067='Do Not Use'!$M$5,1,0)</f>
        <v>0</v>
      </c>
    </row>
    <row r="1068" spans="1:26" x14ac:dyDescent="0.25">
      <c r="A1068" s="376"/>
      <c r="B1068" s="377"/>
      <c r="C1068" s="378"/>
      <c r="D1068" s="434"/>
      <c r="E1068" s="379"/>
      <c r="F1068" s="377"/>
      <c r="G1068" s="377"/>
      <c r="H1068" s="377"/>
      <c r="I1068" s="377"/>
      <c r="J1068" s="377"/>
      <c r="K1068" s="377"/>
      <c r="L1068" s="377"/>
      <c r="M1068" s="1" t="e">
        <f>INDEX('Child Enrollment'!$C$2:$C$173,MATCH('BIR Data Entry'!B1069,'Child Enrollment'!$B$2:$B$173,0))</f>
        <v>#N/A</v>
      </c>
      <c r="N1068" s="1" t="e">
        <f>INDEX('Child Enrollment'!$D$2:$D$173,MATCH('BIR Data Entry'!B1068,'Child Enrollment'!$B$2:$B$173,0))</f>
        <v>#N/A</v>
      </c>
      <c r="O1068" s="1" t="e">
        <f>INDEX('Child Enrollment'!$E$2:$E$173,MATCH('BIR Data Entry'!B1068,'Child Enrollment'!$B$2:$B$173,0))</f>
        <v>#N/A</v>
      </c>
      <c r="P1068" s="1" t="e">
        <f>INDEX('Child Enrollment'!$F$2:$F$173,MATCH('BIR Data Entry'!B1068,'Child Enrollment'!$B$2:$B$173,0))</f>
        <v>#N/A</v>
      </c>
      <c r="Q1068" s="1" t="e">
        <f>INDEX('Child Enrollment'!$G$2:$G$173,MATCH('BIR Data Entry'!B1068,'Child Enrollment'!$B$2:$B$173,0))</f>
        <v>#N/A</v>
      </c>
      <c r="R1068" s="1" t="e">
        <f>INDEX('Child Enrollment'!$H$2:$H$173,MATCH('BIR Data Entry'!B1068,'Child Enrollment'!$B$2:$B$173,0))</f>
        <v>#N/A</v>
      </c>
      <c r="S1068" s="343" t="str">
        <f t="shared" si="48"/>
        <v/>
      </c>
      <c r="T1068" s="169">
        <f>IF(J1068='Do Not Use'!$L$15,1,0)</f>
        <v>0</v>
      </c>
      <c r="U1068" s="169">
        <f>IF(K1068='Do Not Use'!$M$14,1,0)</f>
        <v>0</v>
      </c>
      <c r="V1068" s="169">
        <f t="shared" si="49"/>
        <v>0</v>
      </c>
      <c r="W1068" s="169">
        <f>IF(K1068='Do Not Use'!$M$10,1,0)</f>
        <v>0</v>
      </c>
      <c r="X1068" s="169">
        <f>IF(K1068='Do Not Use'!$M$11,1,0)</f>
        <v>0</v>
      </c>
      <c r="Y1068" s="169">
        <f t="shared" si="50"/>
        <v>0</v>
      </c>
      <c r="Z1068" s="169">
        <f>IF(K1068='Do Not Use'!$M$5,1,0)</f>
        <v>0</v>
      </c>
    </row>
    <row r="1069" spans="1:26" x14ac:dyDescent="0.25">
      <c r="A1069" s="376"/>
      <c r="B1069" s="377"/>
      <c r="C1069" s="378"/>
      <c r="D1069" s="434"/>
      <c r="E1069" s="379"/>
      <c r="F1069" s="377"/>
      <c r="G1069" s="377"/>
      <c r="H1069" s="377"/>
      <c r="I1069" s="377"/>
      <c r="J1069" s="377"/>
      <c r="K1069" s="377"/>
      <c r="L1069" s="377"/>
      <c r="M1069" s="1" t="e">
        <f>INDEX('Child Enrollment'!$C$2:$C$173,MATCH('BIR Data Entry'!B1070,'Child Enrollment'!$B$2:$B$173,0))</f>
        <v>#N/A</v>
      </c>
      <c r="N1069" s="1" t="e">
        <f>INDEX('Child Enrollment'!$D$2:$D$173,MATCH('BIR Data Entry'!B1069,'Child Enrollment'!$B$2:$B$173,0))</f>
        <v>#N/A</v>
      </c>
      <c r="O1069" s="1" t="e">
        <f>INDEX('Child Enrollment'!$E$2:$E$173,MATCH('BIR Data Entry'!B1069,'Child Enrollment'!$B$2:$B$173,0))</f>
        <v>#N/A</v>
      </c>
      <c r="P1069" s="1" t="e">
        <f>INDEX('Child Enrollment'!$F$2:$F$173,MATCH('BIR Data Entry'!B1069,'Child Enrollment'!$B$2:$B$173,0))</f>
        <v>#N/A</v>
      </c>
      <c r="Q1069" s="1" t="e">
        <f>INDEX('Child Enrollment'!$G$2:$G$173,MATCH('BIR Data Entry'!B1069,'Child Enrollment'!$B$2:$B$173,0))</f>
        <v>#N/A</v>
      </c>
      <c r="R1069" s="1" t="e">
        <f>INDEX('Child Enrollment'!$H$2:$H$173,MATCH('BIR Data Entry'!B1069,'Child Enrollment'!$B$2:$B$173,0))</f>
        <v>#N/A</v>
      </c>
      <c r="S1069" s="343" t="str">
        <f t="shared" si="48"/>
        <v/>
      </c>
      <c r="T1069" s="169">
        <f>IF(J1069='Do Not Use'!$L$15,1,0)</f>
        <v>0</v>
      </c>
      <c r="U1069" s="169">
        <f>IF(K1069='Do Not Use'!$M$14,1,0)</f>
        <v>0</v>
      </c>
      <c r="V1069" s="169">
        <f t="shared" si="49"/>
        <v>0</v>
      </c>
      <c r="W1069" s="169">
        <f>IF(K1069='Do Not Use'!$M$10,1,0)</f>
        <v>0</v>
      </c>
      <c r="X1069" s="169">
        <f>IF(K1069='Do Not Use'!$M$11,1,0)</f>
        <v>0</v>
      </c>
      <c r="Y1069" s="169">
        <f t="shared" si="50"/>
        <v>0</v>
      </c>
      <c r="Z1069" s="169">
        <f>IF(K1069='Do Not Use'!$M$5,1,0)</f>
        <v>0</v>
      </c>
    </row>
    <row r="1070" spans="1:26" x14ac:dyDescent="0.25">
      <c r="A1070" s="376"/>
      <c r="B1070" s="377"/>
      <c r="C1070" s="378"/>
      <c r="D1070" s="434"/>
      <c r="E1070" s="379"/>
      <c r="F1070" s="377"/>
      <c r="G1070" s="377"/>
      <c r="H1070" s="377"/>
      <c r="I1070" s="377"/>
      <c r="J1070" s="377"/>
      <c r="K1070" s="377"/>
      <c r="L1070" s="377"/>
      <c r="M1070" s="1" t="e">
        <f>INDEX('Child Enrollment'!$C$2:$C$173,MATCH('BIR Data Entry'!B1071,'Child Enrollment'!$B$2:$B$173,0))</f>
        <v>#N/A</v>
      </c>
      <c r="N1070" s="1" t="e">
        <f>INDEX('Child Enrollment'!$D$2:$D$173,MATCH('BIR Data Entry'!B1070,'Child Enrollment'!$B$2:$B$173,0))</f>
        <v>#N/A</v>
      </c>
      <c r="O1070" s="1" t="e">
        <f>INDEX('Child Enrollment'!$E$2:$E$173,MATCH('BIR Data Entry'!B1070,'Child Enrollment'!$B$2:$B$173,0))</f>
        <v>#N/A</v>
      </c>
      <c r="P1070" s="1" t="e">
        <f>INDEX('Child Enrollment'!$F$2:$F$173,MATCH('BIR Data Entry'!B1070,'Child Enrollment'!$B$2:$B$173,0))</f>
        <v>#N/A</v>
      </c>
      <c r="Q1070" s="1" t="e">
        <f>INDEX('Child Enrollment'!$G$2:$G$173,MATCH('BIR Data Entry'!B1070,'Child Enrollment'!$B$2:$B$173,0))</f>
        <v>#N/A</v>
      </c>
      <c r="R1070" s="1" t="e">
        <f>INDEX('Child Enrollment'!$H$2:$H$173,MATCH('BIR Data Entry'!B1070,'Child Enrollment'!$B$2:$B$173,0))</f>
        <v>#N/A</v>
      </c>
      <c r="S1070" s="343" t="str">
        <f t="shared" si="48"/>
        <v/>
      </c>
      <c r="T1070" s="169">
        <f>IF(J1070='Do Not Use'!$L$15,1,0)</f>
        <v>0</v>
      </c>
      <c r="U1070" s="169">
        <f>IF(K1070='Do Not Use'!$M$14,1,0)</f>
        <v>0</v>
      </c>
      <c r="V1070" s="169">
        <f t="shared" si="49"/>
        <v>0</v>
      </c>
      <c r="W1070" s="169">
        <f>IF(K1070='Do Not Use'!$M$10,1,0)</f>
        <v>0</v>
      </c>
      <c r="X1070" s="169">
        <f>IF(K1070='Do Not Use'!$M$11,1,0)</f>
        <v>0</v>
      </c>
      <c r="Y1070" s="169">
        <f t="shared" si="50"/>
        <v>0</v>
      </c>
      <c r="Z1070" s="169">
        <f>IF(K1070='Do Not Use'!$M$5,1,0)</f>
        <v>0</v>
      </c>
    </row>
    <row r="1071" spans="1:26" x14ac:dyDescent="0.25">
      <c r="A1071" s="376"/>
      <c r="B1071" s="377"/>
      <c r="C1071" s="378"/>
      <c r="D1071" s="434"/>
      <c r="E1071" s="379"/>
      <c r="F1071" s="377"/>
      <c r="G1071" s="377"/>
      <c r="H1071" s="377"/>
      <c r="I1071" s="377"/>
      <c r="J1071" s="377"/>
      <c r="K1071" s="377"/>
      <c r="L1071" s="377"/>
      <c r="M1071" s="1" t="e">
        <f>INDEX('Child Enrollment'!$C$2:$C$173,MATCH('BIR Data Entry'!B1072,'Child Enrollment'!$B$2:$B$173,0))</f>
        <v>#N/A</v>
      </c>
      <c r="N1071" s="1" t="e">
        <f>INDEX('Child Enrollment'!$D$2:$D$173,MATCH('BIR Data Entry'!B1071,'Child Enrollment'!$B$2:$B$173,0))</f>
        <v>#N/A</v>
      </c>
      <c r="O1071" s="1" t="e">
        <f>INDEX('Child Enrollment'!$E$2:$E$173,MATCH('BIR Data Entry'!B1071,'Child Enrollment'!$B$2:$B$173,0))</f>
        <v>#N/A</v>
      </c>
      <c r="P1071" s="1" t="e">
        <f>INDEX('Child Enrollment'!$F$2:$F$173,MATCH('BIR Data Entry'!B1071,'Child Enrollment'!$B$2:$B$173,0))</f>
        <v>#N/A</v>
      </c>
      <c r="Q1071" s="1" t="e">
        <f>INDEX('Child Enrollment'!$G$2:$G$173,MATCH('BIR Data Entry'!B1071,'Child Enrollment'!$B$2:$B$173,0))</f>
        <v>#N/A</v>
      </c>
      <c r="R1071" s="1" t="e">
        <f>INDEX('Child Enrollment'!$H$2:$H$173,MATCH('BIR Data Entry'!B1071,'Child Enrollment'!$B$2:$B$173,0))</f>
        <v>#N/A</v>
      </c>
      <c r="S1071" s="343" t="str">
        <f t="shared" si="48"/>
        <v/>
      </c>
      <c r="T1071" s="169">
        <f>IF(J1071='Do Not Use'!$L$15,1,0)</f>
        <v>0</v>
      </c>
      <c r="U1071" s="169">
        <f>IF(K1071='Do Not Use'!$M$14,1,0)</f>
        <v>0</v>
      </c>
      <c r="V1071" s="169">
        <f t="shared" si="49"/>
        <v>0</v>
      </c>
      <c r="W1071" s="169">
        <f>IF(K1071='Do Not Use'!$M$10,1,0)</f>
        <v>0</v>
      </c>
      <c r="X1071" s="169">
        <f>IF(K1071='Do Not Use'!$M$11,1,0)</f>
        <v>0</v>
      </c>
      <c r="Y1071" s="169">
        <f t="shared" si="50"/>
        <v>0</v>
      </c>
      <c r="Z1071" s="169">
        <f>IF(K1071='Do Not Use'!$M$5,1,0)</f>
        <v>0</v>
      </c>
    </row>
    <row r="1072" spans="1:26" x14ac:dyDescent="0.25">
      <c r="A1072" s="376"/>
      <c r="B1072" s="377"/>
      <c r="C1072" s="378"/>
      <c r="D1072" s="434"/>
      <c r="E1072" s="379"/>
      <c r="F1072" s="377"/>
      <c r="G1072" s="377"/>
      <c r="H1072" s="377"/>
      <c r="I1072" s="377"/>
      <c r="J1072" s="377"/>
      <c r="K1072" s="377"/>
      <c r="L1072" s="377"/>
      <c r="M1072" s="1" t="e">
        <f>INDEX('Child Enrollment'!$C$2:$C$173,MATCH('BIR Data Entry'!B1073,'Child Enrollment'!$B$2:$B$173,0))</f>
        <v>#N/A</v>
      </c>
      <c r="N1072" s="1" t="e">
        <f>INDEX('Child Enrollment'!$D$2:$D$173,MATCH('BIR Data Entry'!B1072,'Child Enrollment'!$B$2:$B$173,0))</f>
        <v>#N/A</v>
      </c>
      <c r="O1072" s="1" t="e">
        <f>INDEX('Child Enrollment'!$E$2:$E$173,MATCH('BIR Data Entry'!B1072,'Child Enrollment'!$B$2:$B$173,0))</f>
        <v>#N/A</v>
      </c>
      <c r="P1072" s="1" t="e">
        <f>INDEX('Child Enrollment'!$F$2:$F$173,MATCH('BIR Data Entry'!B1072,'Child Enrollment'!$B$2:$B$173,0))</f>
        <v>#N/A</v>
      </c>
      <c r="Q1072" s="1" t="e">
        <f>INDEX('Child Enrollment'!$G$2:$G$173,MATCH('BIR Data Entry'!B1072,'Child Enrollment'!$B$2:$B$173,0))</f>
        <v>#N/A</v>
      </c>
      <c r="R1072" s="1" t="e">
        <f>INDEX('Child Enrollment'!$H$2:$H$173,MATCH('BIR Data Entry'!B1072,'Child Enrollment'!$B$2:$B$173,0))</f>
        <v>#N/A</v>
      </c>
      <c r="S1072" s="343" t="str">
        <f t="shared" si="48"/>
        <v/>
      </c>
      <c r="T1072" s="169">
        <f>IF(J1072='Do Not Use'!$L$15,1,0)</f>
        <v>0</v>
      </c>
      <c r="U1072" s="169">
        <f>IF(K1072='Do Not Use'!$M$14,1,0)</f>
        <v>0</v>
      </c>
      <c r="V1072" s="169">
        <f t="shared" si="49"/>
        <v>0</v>
      </c>
      <c r="W1072" s="169">
        <f>IF(K1072='Do Not Use'!$M$10,1,0)</f>
        <v>0</v>
      </c>
      <c r="X1072" s="169">
        <f>IF(K1072='Do Not Use'!$M$11,1,0)</f>
        <v>0</v>
      </c>
      <c r="Y1072" s="169">
        <f t="shared" si="50"/>
        <v>0</v>
      </c>
      <c r="Z1072" s="169">
        <f>IF(K1072='Do Not Use'!$M$5,1,0)</f>
        <v>0</v>
      </c>
    </row>
    <row r="1073" spans="1:26" x14ac:dyDescent="0.25">
      <c r="A1073" s="376"/>
      <c r="B1073" s="377"/>
      <c r="C1073" s="378"/>
      <c r="D1073" s="434"/>
      <c r="E1073" s="379"/>
      <c r="F1073" s="377"/>
      <c r="G1073" s="377"/>
      <c r="H1073" s="377"/>
      <c r="I1073" s="377"/>
      <c r="J1073" s="377"/>
      <c r="K1073" s="377"/>
      <c r="L1073" s="377"/>
      <c r="M1073" s="1" t="e">
        <f>INDEX('Child Enrollment'!$C$2:$C$173,MATCH('BIR Data Entry'!B1074,'Child Enrollment'!$B$2:$B$173,0))</f>
        <v>#N/A</v>
      </c>
      <c r="N1073" s="1" t="e">
        <f>INDEX('Child Enrollment'!$D$2:$D$173,MATCH('BIR Data Entry'!B1073,'Child Enrollment'!$B$2:$B$173,0))</f>
        <v>#N/A</v>
      </c>
      <c r="O1073" s="1" t="e">
        <f>INDEX('Child Enrollment'!$E$2:$E$173,MATCH('BIR Data Entry'!B1073,'Child Enrollment'!$B$2:$B$173,0))</f>
        <v>#N/A</v>
      </c>
      <c r="P1073" s="1" t="e">
        <f>INDEX('Child Enrollment'!$F$2:$F$173,MATCH('BIR Data Entry'!B1073,'Child Enrollment'!$B$2:$B$173,0))</f>
        <v>#N/A</v>
      </c>
      <c r="Q1073" s="1" t="e">
        <f>INDEX('Child Enrollment'!$G$2:$G$173,MATCH('BIR Data Entry'!B1073,'Child Enrollment'!$B$2:$B$173,0))</f>
        <v>#N/A</v>
      </c>
      <c r="R1073" s="1" t="e">
        <f>INDEX('Child Enrollment'!$H$2:$H$173,MATCH('BIR Data Entry'!B1073,'Child Enrollment'!$B$2:$B$173,0))</f>
        <v>#N/A</v>
      </c>
      <c r="S1073" s="343" t="str">
        <f t="shared" si="48"/>
        <v/>
      </c>
      <c r="T1073" s="169">
        <f>IF(J1073='Do Not Use'!$L$15,1,0)</f>
        <v>0</v>
      </c>
      <c r="U1073" s="169">
        <f>IF(K1073='Do Not Use'!$M$14,1,0)</f>
        <v>0</v>
      </c>
      <c r="V1073" s="169">
        <f t="shared" si="49"/>
        <v>0</v>
      </c>
      <c r="W1073" s="169">
        <f>IF(K1073='Do Not Use'!$M$10,1,0)</f>
        <v>0</v>
      </c>
      <c r="X1073" s="169">
        <f>IF(K1073='Do Not Use'!$M$11,1,0)</f>
        <v>0</v>
      </c>
      <c r="Y1073" s="169">
        <f t="shared" si="50"/>
        <v>0</v>
      </c>
      <c r="Z1073" s="169">
        <f>IF(K1073='Do Not Use'!$M$5,1,0)</f>
        <v>0</v>
      </c>
    </row>
    <row r="1074" spans="1:26" x14ac:dyDescent="0.25">
      <c r="A1074" s="376"/>
      <c r="B1074" s="377"/>
      <c r="C1074" s="378"/>
      <c r="D1074" s="434"/>
      <c r="E1074" s="379"/>
      <c r="F1074" s="377"/>
      <c r="G1074" s="377"/>
      <c r="H1074" s="377"/>
      <c r="I1074" s="377"/>
      <c r="J1074" s="377"/>
      <c r="K1074" s="377"/>
      <c r="L1074" s="377"/>
      <c r="M1074" s="1" t="e">
        <f>INDEX('Child Enrollment'!$C$2:$C$173,MATCH('BIR Data Entry'!B1075,'Child Enrollment'!$B$2:$B$173,0))</f>
        <v>#N/A</v>
      </c>
      <c r="N1074" s="1" t="e">
        <f>INDEX('Child Enrollment'!$D$2:$D$173,MATCH('BIR Data Entry'!B1074,'Child Enrollment'!$B$2:$B$173,0))</f>
        <v>#N/A</v>
      </c>
      <c r="O1074" s="1" t="e">
        <f>INDEX('Child Enrollment'!$E$2:$E$173,MATCH('BIR Data Entry'!B1074,'Child Enrollment'!$B$2:$B$173,0))</f>
        <v>#N/A</v>
      </c>
      <c r="P1074" s="1" t="e">
        <f>INDEX('Child Enrollment'!$F$2:$F$173,MATCH('BIR Data Entry'!B1074,'Child Enrollment'!$B$2:$B$173,0))</f>
        <v>#N/A</v>
      </c>
      <c r="Q1074" s="1" t="e">
        <f>INDEX('Child Enrollment'!$G$2:$G$173,MATCH('BIR Data Entry'!B1074,'Child Enrollment'!$B$2:$B$173,0))</f>
        <v>#N/A</v>
      </c>
      <c r="R1074" s="1" t="e">
        <f>INDEX('Child Enrollment'!$H$2:$H$173,MATCH('BIR Data Entry'!B1074,'Child Enrollment'!$B$2:$B$173,0))</f>
        <v>#N/A</v>
      </c>
      <c r="S1074" s="343" t="str">
        <f t="shared" si="48"/>
        <v/>
      </c>
      <c r="T1074" s="169">
        <f>IF(J1074='Do Not Use'!$L$15,1,0)</f>
        <v>0</v>
      </c>
      <c r="U1074" s="169">
        <f>IF(K1074='Do Not Use'!$M$14,1,0)</f>
        <v>0</v>
      </c>
      <c r="V1074" s="169">
        <f t="shared" si="49"/>
        <v>0</v>
      </c>
      <c r="W1074" s="169">
        <f>IF(K1074='Do Not Use'!$M$10,1,0)</f>
        <v>0</v>
      </c>
      <c r="X1074" s="169">
        <f>IF(K1074='Do Not Use'!$M$11,1,0)</f>
        <v>0</v>
      </c>
      <c r="Y1074" s="169">
        <f t="shared" si="50"/>
        <v>0</v>
      </c>
      <c r="Z1074" s="169">
        <f>IF(K1074='Do Not Use'!$M$5,1,0)</f>
        <v>0</v>
      </c>
    </row>
    <row r="1075" spans="1:26" x14ac:dyDescent="0.25">
      <c r="A1075" s="376"/>
      <c r="B1075" s="377"/>
      <c r="C1075" s="378"/>
      <c r="D1075" s="434"/>
      <c r="E1075" s="379"/>
      <c r="F1075" s="377"/>
      <c r="G1075" s="377"/>
      <c r="H1075" s="377"/>
      <c r="I1075" s="377"/>
      <c r="J1075" s="377"/>
      <c r="K1075" s="377"/>
      <c r="L1075" s="377"/>
      <c r="M1075" s="1" t="e">
        <f>INDEX('Child Enrollment'!$C$2:$C$173,MATCH('BIR Data Entry'!B1076,'Child Enrollment'!$B$2:$B$173,0))</f>
        <v>#N/A</v>
      </c>
      <c r="N1075" s="1" t="e">
        <f>INDEX('Child Enrollment'!$D$2:$D$173,MATCH('BIR Data Entry'!B1075,'Child Enrollment'!$B$2:$B$173,0))</f>
        <v>#N/A</v>
      </c>
      <c r="O1075" s="1" t="e">
        <f>INDEX('Child Enrollment'!$E$2:$E$173,MATCH('BIR Data Entry'!B1075,'Child Enrollment'!$B$2:$B$173,0))</f>
        <v>#N/A</v>
      </c>
      <c r="P1075" s="1" t="e">
        <f>INDEX('Child Enrollment'!$F$2:$F$173,MATCH('BIR Data Entry'!B1075,'Child Enrollment'!$B$2:$B$173,0))</f>
        <v>#N/A</v>
      </c>
      <c r="Q1075" s="1" t="e">
        <f>INDEX('Child Enrollment'!$G$2:$G$173,MATCH('BIR Data Entry'!B1075,'Child Enrollment'!$B$2:$B$173,0))</f>
        <v>#N/A</v>
      </c>
      <c r="R1075" s="1" t="e">
        <f>INDEX('Child Enrollment'!$H$2:$H$173,MATCH('BIR Data Entry'!B1075,'Child Enrollment'!$B$2:$B$173,0))</f>
        <v>#N/A</v>
      </c>
      <c r="S1075" s="343" t="str">
        <f t="shared" si="48"/>
        <v/>
      </c>
      <c r="T1075" s="169">
        <f>IF(J1075='Do Not Use'!$L$15,1,0)</f>
        <v>0</v>
      </c>
      <c r="U1075" s="169">
        <f>IF(K1075='Do Not Use'!$M$14,1,0)</f>
        <v>0</v>
      </c>
      <c r="V1075" s="169">
        <f t="shared" si="49"/>
        <v>0</v>
      </c>
      <c r="W1075" s="169">
        <f>IF(K1075='Do Not Use'!$M$10,1,0)</f>
        <v>0</v>
      </c>
      <c r="X1075" s="169">
        <f>IF(K1075='Do Not Use'!$M$11,1,0)</f>
        <v>0</v>
      </c>
      <c r="Y1075" s="169">
        <f t="shared" si="50"/>
        <v>0</v>
      </c>
      <c r="Z1075" s="169">
        <f>IF(K1075='Do Not Use'!$M$5,1,0)</f>
        <v>0</v>
      </c>
    </row>
    <row r="1076" spans="1:26" x14ac:dyDescent="0.25">
      <c r="A1076" s="376"/>
      <c r="B1076" s="377"/>
      <c r="C1076" s="378"/>
      <c r="D1076" s="434"/>
      <c r="E1076" s="379"/>
      <c r="F1076" s="377"/>
      <c r="G1076" s="377"/>
      <c r="H1076" s="377"/>
      <c r="I1076" s="377"/>
      <c r="J1076" s="377"/>
      <c r="K1076" s="377"/>
      <c r="L1076" s="377"/>
      <c r="M1076" s="1" t="e">
        <f>INDEX('Child Enrollment'!$C$2:$C$173,MATCH('BIR Data Entry'!B1077,'Child Enrollment'!$B$2:$B$173,0))</f>
        <v>#N/A</v>
      </c>
      <c r="N1076" s="1" t="e">
        <f>INDEX('Child Enrollment'!$D$2:$D$173,MATCH('BIR Data Entry'!B1076,'Child Enrollment'!$B$2:$B$173,0))</f>
        <v>#N/A</v>
      </c>
      <c r="O1076" s="1" t="e">
        <f>INDEX('Child Enrollment'!$E$2:$E$173,MATCH('BIR Data Entry'!B1076,'Child Enrollment'!$B$2:$B$173,0))</f>
        <v>#N/A</v>
      </c>
      <c r="P1076" s="1" t="e">
        <f>INDEX('Child Enrollment'!$F$2:$F$173,MATCH('BIR Data Entry'!B1076,'Child Enrollment'!$B$2:$B$173,0))</f>
        <v>#N/A</v>
      </c>
      <c r="Q1076" s="1" t="e">
        <f>INDEX('Child Enrollment'!$G$2:$G$173,MATCH('BIR Data Entry'!B1076,'Child Enrollment'!$B$2:$B$173,0))</f>
        <v>#N/A</v>
      </c>
      <c r="R1076" s="1" t="e">
        <f>INDEX('Child Enrollment'!$H$2:$H$173,MATCH('BIR Data Entry'!B1076,'Child Enrollment'!$B$2:$B$173,0))</f>
        <v>#N/A</v>
      </c>
      <c r="S1076" s="343" t="str">
        <f t="shared" si="48"/>
        <v/>
      </c>
      <c r="T1076" s="169">
        <f>IF(J1076='Do Not Use'!$L$15,1,0)</f>
        <v>0</v>
      </c>
      <c r="U1076" s="169">
        <f>IF(K1076='Do Not Use'!$M$14,1,0)</f>
        <v>0</v>
      </c>
      <c r="V1076" s="169">
        <f t="shared" si="49"/>
        <v>0</v>
      </c>
      <c r="W1076" s="169">
        <f>IF(K1076='Do Not Use'!$M$10,1,0)</f>
        <v>0</v>
      </c>
      <c r="X1076" s="169">
        <f>IF(K1076='Do Not Use'!$M$11,1,0)</f>
        <v>0</v>
      </c>
      <c r="Y1076" s="169">
        <f t="shared" si="50"/>
        <v>0</v>
      </c>
      <c r="Z1076" s="169">
        <f>IF(K1076='Do Not Use'!$M$5,1,0)</f>
        <v>0</v>
      </c>
    </row>
    <row r="1077" spans="1:26" x14ac:dyDescent="0.25">
      <c r="A1077" s="376"/>
      <c r="B1077" s="377"/>
      <c r="C1077" s="378"/>
      <c r="D1077" s="434"/>
      <c r="E1077" s="379"/>
      <c r="F1077" s="377"/>
      <c r="G1077" s="377"/>
      <c r="H1077" s="377"/>
      <c r="I1077" s="377"/>
      <c r="J1077" s="377"/>
      <c r="K1077" s="377"/>
      <c r="L1077" s="377"/>
      <c r="M1077" s="1" t="e">
        <f>INDEX('Child Enrollment'!$C$2:$C$173,MATCH('BIR Data Entry'!B1078,'Child Enrollment'!$B$2:$B$173,0))</f>
        <v>#N/A</v>
      </c>
      <c r="N1077" s="1" t="e">
        <f>INDEX('Child Enrollment'!$D$2:$D$173,MATCH('BIR Data Entry'!B1077,'Child Enrollment'!$B$2:$B$173,0))</f>
        <v>#N/A</v>
      </c>
      <c r="O1077" s="1" t="e">
        <f>INDEX('Child Enrollment'!$E$2:$E$173,MATCH('BIR Data Entry'!B1077,'Child Enrollment'!$B$2:$B$173,0))</f>
        <v>#N/A</v>
      </c>
      <c r="P1077" s="1" t="e">
        <f>INDEX('Child Enrollment'!$F$2:$F$173,MATCH('BIR Data Entry'!B1077,'Child Enrollment'!$B$2:$B$173,0))</f>
        <v>#N/A</v>
      </c>
      <c r="Q1077" s="1" t="e">
        <f>INDEX('Child Enrollment'!$G$2:$G$173,MATCH('BIR Data Entry'!B1077,'Child Enrollment'!$B$2:$B$173,0))</f>
        <v>#N/A</v>
      </c>
      <c r="R1077" s="1" t="e">
        <f>INDEX('Child Enrollment'!$H$2:$H$173,MATCH('BIR Data Entry'!B1077,'Child Enrollment'!$B$2:$B$173,0))</f>
        <v>#N/A</v>
      </c>
      <c r="S1077" s="343" t="str">
        <f t="shared" si="48"/>
        <v/>
      </c>
      <c r="T1077" s="169">
        <f>IF(J1077='Do Not Use'!$L$15,1,0)</f>
        <v>0</v>
      </c>
      <c r="U1077" s="169">
        <f>IF(K1077='Do Not Use'!$M$14,1,0)</f>
        <v>0</v>
      </c>
      <c r="V1077" s="169">
        <f t="shared" si="49"/>
        <v>0</v>
      </c>
      <c r="W1077" s="169">
        <f>IF(K1077='Do Not Use'!$M$10,1,0)</f>
        <v>0</v>
      </c>
      <c r="X1077" s="169">
        <f>IF(K1077='Do Not Use'!$M$11,1,0)</f>
        <v>0</v>
      </c>
      <c r="Y1077" s="169">
        <f t="shared" si="50"/>
        <v>0</v>
      </c>
      <c r="Z1077" s="169">
        <f>IF(K1077='Do Not Use'!$M$5,1,0)</f>
        <v>0</v>
      </c>
    </row>
    <row r="1078" spans="1:26" x14ac:dyDescent="0.25">
      <c r="A1078" s="376"/>
      <c r="B1078" s="377"/>
      <c r="C1078" s="378"/>
      <c r="D1078" s="434"/>
      <c r="E1078" s="379"/>
      <c r="F1078" s="377"/>
      <c r="G1078" s="377"/>
      <c r="H1078" s="377"/>
      <c r="I1078" s="377"/>
      <c r="J1078" s="377"/>
      <c r="K1078" s="377"/>
      <c r="L1078" s="377"/>
      <c r="M1078" s="1" t="e">
        <f>INDEX('Child Enrollment'!$C$2:$C$173,MATCH('BIR Data Entry'!B1079,'Child Enrollment'!$B$2:$B$173,0))</f>
        <v>#N/A</v>
      </c>
      <c r="N1078" s="1" t="e">
        <f>INDEX('Child Enrollment'!$D$2:$D$173,MATCH('BIR Data Entry'!B1078,'Child Enrollment'!$B$2:$B$173,0))</f>
        <v>#N/A</v>
      </c>
      <c r="O1078" s="1" t="e">
        <f>INDEX('Child Enrollment'!$E$2:$E$173,MATCH('BIR Data Entry'!B1078,'Child Enrollment'!$B$2:$B$173,0))</f>
        <v>#N/A</v>
      </c>
      <c r="P1078" s="1" t="e">
        <f>INDEX('Child Enrollment'!$F$2:$F$173,MATCH('BIR Data Entry'!B1078,'Child Enrollment'!$B$2:$B$173,0))</f>
        <v>#N/A</v>
      </c>
      <c r="Q1078" s="1" t="e">
        <f>INDEX('Child Enrollment'!$G$2:$G$173,MATCH('BIR Data Entry'!B1078,'Child Enrollment'!$B$2:$B$173,0))</f>
        <v>#N/A</v>
      </c>
      <c r="R1078" s="1" t="e">
        <f>INDEX('Child Enrollment'!$H$2:$H$173,MATCH('BIR Data Entry'!B1078,'Child Enrollment'!$B$2:$B$173,0))</f>
        <v>#N/A</v>
      </c>
      <c r="S1078" s="343" t="str">
        <f t="shared" si="48"/>
        <v/>
      </c>
      <c r="T1078" s="169">
        <f>IF(J1078='Do Not Use'!$L$15,1,0)</f>
        <v>0</v>
      </c>
      <c r="U1078" s="169">
        <f>IF(K1078='Do Not Use'!$M$14,1,0)</f>
        <v>0</v>
      </c>
      <c r="V1078" s="169">
        <f t="shared" si="49"/>
        <v>0</v>
      </c>
      <c r="W1078" s="169">
        <f>IF(K1078='Do Not Use'!$M$10,1,0)</f>
        <v>0</v>
      </c>
      <c r="X1078" s="169">
        <f>IF(K1078='Do Not Use'!$M$11,1,0)</f>
        <v>0</v>
      </c>
      <c r="Y1078" s="169">
        <f t="shared" si="50"/>
        <v>0</v>
      </c>
      <c r="Z1078" s="169">
        <f>IF(K1078='Do Not Use'!$M$5,1,0)</f>
        <v>0</v>
      </c>
    </row>
    <row r="1079" spans="1:26" x14ac:dyDescent="0.25">
      <c r="A1079" s="376"/>
      <c r="B1079" s="377"/>
      <c r="C1079" s="378"/>
      <c r="D1079" s="434"/>
      <c r="E1079" s="379"/>
      <c r="F1079" s="377"/>
      <c r="G1079" s="377"/>
      <c r="H1079" s="377"/>
      <c r="I1079" s="377"/>
      <c r="J1079" s="377"/>
      <c r="K1079" s="377"/>
      <c r="L1079" s="377"/>
      <c r="M1079" s="1" t="e">
        <f>INDEX('Child Enrollment'!$C$2:$C$173,MATCH('BIR Data Entry'!B1080,'Child Enrollment'!$B$2:$B$173,0))</f>
        <v>#N/A</v>
      </c>
      <c r="N1079" s="1" t="e">
        <f>INDEX('Child Enrollment'!$D$2:$D$173,MATCH('BIR Data Entry'!B1079,'Child Enrollment'!$B$2:$B$173,0))</f>
        <v>#N/A</v>
      </c>
      <c r="O1079" s="1" t="e">
        <f>INDEX('Child Enrollment'!$E$2:$E$173,MATCH('BIR Data Entry'!B1079,'Child Enrollment'!$B$2:$B$173,0))</f>
        <v>#N/A</v>
      </c>
      <c r="P1079" s="1" t="e">
        <f>INDEX('Child Enrollment'!$F$2:$F$173,MATCH('BIR Data Entry'!B1079,'Child Enrollment'!$B$2:$B$173,0))</f>
        <v>#N/A</v>
      </c>
      <c r="Q1079" s="1" t="e">
        <f>INDEX('Child Enrollment'!$G$2:$G$173,MATCH('BIR Data Entry'!B1079,'Child Enrollment'!$B$2:$B$173,0))</f>
        <v>#N/A</v>
      </c>
      <c r="R1079" s="1" t="e">
        <f>INDEX('Child Enrollment'!$H$2:$H$173,MATCH('BIR Data Entry'!B1079,'Child Enrollment'!$B$2:$B$173,0))</f>
        <v>#N/A</v>
      </c>
      <c r="S1079" s="343" t="str">
        <f t="shared" si="48"/>
        <v/>
      </c>
      <c r="T1079" s="169">
        <f>IF(J1079='Do Not Use'!$L$15,1,0)</f>
        <v>0</v>
      </c>
      <c r="U1079" s="169">
        <f>IF(K1079='Do Not Use'!$M$14,1,0)</f>
        <v>0</v>
      </c>
      <c r="V1079" s="169">
        <f t="shared" si="49"/>
        <v>0</v>
      </c>
      <c r="W1079" s="169">
        <f>IF(K1079='Do Not Use'!$M$10,1,0)</f>
        <v>0</v>
      </c>
      <c r="X1079" s="169">
        <f>IF(K1079='Do Not Use'!$M$11,1,0)</f>
        <v>0</v>
      </c>
      <c r="Y1079" s="169">
        <f t="shared" si="50"/>
        <v>0</v>
      </c>
      <c r="Z1079" s="169">
        <f>IF(K1079='Do Not Use'!$M$5,1,0)</f>
        <v>0</v>
      </c>
    </row>
    <row r="1080" spans="1:26" x14ac:dyDescent="0.25">
      <c r="A1080" s="376"/>
      <c r="B1080" s="377"/>
      <c r="C1080" s="378"/>
      <c r="D1080" s="434"/>
      <c r="E1080" s="379"/>
      <c r="F1080" s="377"/>
      <c r="G1080" s="377"/>
      <c r="H1080" s="377"/>
      <c r="I1080" s="377"/>
      <c r="J1080" s="377"/>
      <c r="K1080" s="377"/>
      <c r="L1080" s="377"/>
      <c r="M1080" s="1" t="e">
        <f>INDEX('Child Enrollment'!$C$2:$C$173,MATCH('BIR Data Entry'!B1081,'Child Enrollment'!$B$2:$B$173,0))</f>
        <v>#N/A</v>
      </c>
      <c r="N1080" s="1" t="e">
        <f>INDEX('Child Enrollment'!$D$2:$D$173,MATCH('BIR Data Entry'!B1080,'Child Enrollment'!$B$2:$B$173,0))</f>
        <v>#N/A</v>
      </c>
      <c r="O1080" s="1" t="e">
        <f>INDEX('Child Enrollment'!$E$2:$E$173,MATCH('BIR Data Entry'!B1080,'Child Enrollment'!$B$2:$B$173,0))</f>
        <v>#N/A</v>
      </c>
      <c r="P1080" s="1" t="e">
        <f>INDEX('Child Enrollment'!$F$2:$F$173,MATCH('BIR Data Entry'!B1080,'Child Enrollment'!$B$2:$B$173,0))</f>
        <v>#N/A</v>
      </c>
      <c r="Q1080" s="1" t="e">
        <f>INDEX('Child Enrollment'!$G$2:$G$173,MATCH('BIR Data Entry'!B1080,'Child Enrollment'!$B$2:$B$173,0))</f>
        <v>#N/A</v>
      </c>
      <c r="R1080" s="1" t="e">
        <f>INDEX('Child Enrollment'!$H$2:$H$173,MATCH('BIR Data Entry'!B1080,'Child Enrollment'!$B$2:$B$173,0))</f>
        <v>#N/A</v>
      </c>
      <c r="S1080" s="343" t="str">
        <f t="shared" si="48"/>
        <v/>
      </c>
      <c r="T1080" s="169">
        <f>IF(J1080='Do Not Use'!$L$15,1,0)</f>
        <v>0</v>
      </c>
      <c r="U1080" s="169">
        <f>IF(K1080='Do Not Use'!$M$14,1,0)</f>
        <v>0</v>
      </c>
      <c r="V1080" s="169">
        <f t="shared" si="49"/>
        <v>0</v>
      </c>
      <c r="W1080" s="169">
        <f>IF(K1080='Do Not Use'!$M$10,1,0)</f>
        <v>0</v>
      </c>
      <c r="X1080" s="169">
        <f>IF(K1080='Do Not Use'!$M$11,1,0)</f>
        <v>0</v>
      </c>
      <c r="Y1080" s="169">
        <f t="shared" si="50"/>
        <v>0</v>
      </c>
      <c r="Z1080" s="169">
        <f>IF(K1080='Do Not Use'!$M$5,1,0)</f>
        <v>0</v>
      </c>
    </row>
    <row r="1081" spans="1:26" x14ac:dyDescent="0.25">
      <c r="A1081" s="376"/>
      <c r="B1081" s="377"/>
      <c r="C1081" s="378"/>
      <c r="D1081" s="434"/>
      <c r="E1081" s="379"/>
      <c r="F1081" s="377"/>
      <c r="G1081" s="377"/>
      <c r="H1081" s="377"/>
      <c r="I1081" s="377"/>
      <c r="J1081" s="377"/>
      <c r="K1081" s="377"/>
      <c r="L1081" s="377"/>
      <c r="M1081" s="1" t="e">
        <f>INDEX('Child Enrollment'!$C$2:$C$173,MATCH('BIR Data Entry'!B1082,'Child Enrollment'!$B$2:$B$173,0))</f>
        <v>#N/A</v>
      </c>
      <c r="N1081" s="1" t="e">
        <f>INDEX('Child Enrollment'!$D$2:$D$173,MATCH('BIR Data Entry'!B1081,'Child Enrollment'!$B$2:$B$173,0))</f>
        <v>#N/A</v>
      </c>
      <c r="O1081" s="1" t="e">
        <f>INDEX('Child Enrollment'!$E$2:$E$173,MATCH('BIR Data Entry'!B1081,'Child Enrollment'!$B$2:$B$173,0))</f>
        <v>#N/A</v>
      </c>
      <c r="P1081" s="1" t="e">
        <f>INDEX('Child Enrollment'!$F$2:$F$173,MATCH('BIR Data Entry'!B1081,'Child Enrollment'!$B$2:$B$173,0))</f>
        <v>#N/A</v>
      </c>
      <c r="Q1081" s="1" t="e">
        <f>INDEX('Child Enrollment'!$G$2:$G$173,MATCH('BIR Data Entry'!B1081,'Child Enrollment'!$B$2:$B$173,0))</f>
        <v>#N/A</v>
      </c>
      <c r="R1081" s="1" t="e">
        <f>INDEX('Child Enrollment'!$H$2:$H$173,MATCH('BIR Data Entry'!B1081,'Child Enrollment'!$B$2:$B$173,0))</f>
        <v>#N/A</v>
      </c>
      <c r="S1081" s="343" t="str">
        <f t="shared" si="48"/>
        <v/>
      </c>
      <c r="T1081" s="169">
        <f>IF(J1081='Do Not Use'!$L$15,1,0)</f>
        <v>0</v>
      </c>
      <c r="U1081" s="169">
        <f>IF(K1081='Do Not Use'!$M$14,1,0)</f>
        <v>0</v>
      </c>
      <c r="V1081" s="169">
        <f t="shared" si="49"/>
        <v>0</v>
      </c>
      <c r="W1081" s="169">
        <f>IF(K1081='Do Not Use'!$M$10,1,0)</f>
        <v>0</v>
      </c>
      <c r="X1081" s="169">
        <f>IF(K1081='Do Not Use'!$M$11,1,0)</f>
        <v>0</v>
      </c>
      <c r="Y1081" s="169">
        <f t="shared" si="50"/>
        <v>0</v>
      </c>
      <c r="Z1081" s="169">
        <f>IF(K1081='Do Not Use'!$M$5,1,0)</f>
        <v>0</v>
      </c>
    </row>
    <row r="1082" spans="1:26" x14ac:dyDescent="0.25">
      <c r="A1082" s="376"/>
      <c r="B1082" s="377"/>
      <c r="C1082" s="378"/>
      <c r="D1082" s="434"/>
      <c r="E1082" s="379"/>
      <c r="F1082" s="377"/>
      <c r="G1082" s="377"/>
      <c r="H1082" s="377"/>
      <c r="I1082" s="377"/>
      <c r="J1082" s="377"/>
      <c r="K1082" s="377"/>
      <c r="L1082" s="377"/>
      <c r="M1082" s="1" t="e">
        <f>INDEX('Child Enrollment'!$C$2:$C$173,MATCH('BIR Data Entry'!B1083,'Child Enrollment'!$B$2:$B$173,0))</f>
        <v>#N/A</v>
      </c>
      <c r="N1082" s="1" t="e">
        <f>INDEX('Child Enrollment'!$D$2:$D$173,MATCH('BIR Data Entry'!B1082,'Child Enrollment'!$B$2:$B$173,0))</f>
        <v>#N/A</v>
      </c>
      <c r="O1082" s="1" t="e">
        <f>INDEX('Child Enrollment'!$E$2:$E$173,MATCH('BIR Data Entry'!B1082,'Child Enrollment'!$B$2:$B$173,0))</f>
        <v>#N/A</v>
      </c>
      <c r="P1082" s="1" t="e">
        <f>INDEX('Child Enrollment'!$F$2:$F$173,MATCH('BIR Data Entry'!B1082,'Child Enrollment'!$B$2:$B$173,0))</f>
        <v>#N/A</v>
      </c>
      <c r="Q1082" s="1" t="e">
        <f>INDEX('Child Enrollment'!$G$2:$G$173,MATCH('BIR Data Entry'!B1082,'Child Enrollment'!$B$2:$B$173,0))</f>
        <v>#N/A</v>
      </c>
      <c r="R1082" s="1" t="e">
        <f>INDEX('Child Enrollment'!$H$2:$H$173,MATCH('BIR Data Entry'!B1082,'Child Enrollment'!$B$2:$B$173,0))</f>
        <v>#N/A</v>
      </c>
      <c r="S1082" s="343" t="str">
        <f t="shared" si="48"/>
        <v/>
      </c>
      <c r="T1082" s="169">
        <f>IF(J1082='Do Not Use'!$L$15,1,0)</f>
        <v>0</v>
      </c>
      <c r="U1082" s="169">
        <f>IF(K1082='Do Not Use'!$M$14,1,0)</f>
        <v>0</v>
      </c>
      <c r="V1082" s="169">
        <f t="shared" si="49"/>
        <v>0</v>
      </c>
      <c r="W1082" s="169">
        <f>IF(K1082='Do Not Use'!$M$10,1,0)</f>
        <v>0</v>
      </c>
      <c r="X1082" s="169">
        <f>IF(K1082='Do Not Use'!$M$11,1,0)</f>
        <v>0</v>
      </c>
      <c r="Y1082" s="169">
        <f t="shared" si="50"/>
        <v>0</v>
      </c>
      <c r="Z1082" s="169">
        <f>IF(K1082='Do Not Use'!$M$5,1,0)</f>
        <v>0</v>
      </c>
    </row>
    <row r="1083" spans="1:26" x14ac:dyDescent="0.25">
      <c r="A1083" s="376"/>
      <c r="B1083" s="377"/>
      <c r="C1083" s="378"/>
      <c r="D1083" s="434"/>
      <c r="E1083" s="379"/>
      <c r="F1083" s="377"/>
      <c r="G1083" s="377"/>
      <c r="H1083" s="377"/>
      <c r="I1083" s="377"/>
      <c r="J1083" s="377"/>
      <c r="K1083" s="377"/>
      <c r="L1083" s="377"/>
      <c r="M1083" s="1" t="e">
        <f>INDEX('Child Enrollment'!$C$2:$C$173,MATCH('BIR Data Entry'!B1084,'Child Enrollment'!$B$2:$B$173,0))</f>
        <v>#N/A</v>
      </c>
      <c r="N1083" s="1" t="e">
        <f>INDEX('Child Enrollment'!$D$2:$D$173,MATCH('BIR Data Entry'!B1083,'Child Enrollment'!$B$2:$B$173,0))</f>
        <v>#N/A</v>
      </c>
      <c r="O1083" s="1" t="e">
        <f>INDEX('Child Enrollment'!$E$2:$E$173,MATCH('BIR Data Entry'!B1083,'Child Enrollment'!$B$2:$B$173,0))</f>
        <v>#N/A</v>
      </c>
      <c r="P1083" s="1" t="e">
        <f>INDEX('Child Enrollment'!$F$2:$F$173,MATCH('BIR Data Entry'!B1083,'Child Enrollment'!$B$2:$B$173,0))</f>
        <v>#N/A</v>
      </c>
      <c r="Q1083" s="1" t="e">
        <f>INDEX('Child Enrollment'!$G$2:$G$173,MATCH('BIR Data Entry'!B1083,'Child Enrollment'!$B$2:$B$173,0))</f>
        <v>#N/A</v>
      </c>
      <c r="R1083" s="1" t="e">
        <f>INDEX('Child Enrollment'!$H$2:$H$173,MATCH('BIR Data Entry'!B1083,'Child Enrollment'!$B$2:$B$173,0))</f>
        <v>#N/A</v>
      </c>
      <c r="S1083" s="343" t="str">
        <f t="shared" si="48"/>
        <v/>
      </c>
      <c r="T1083" s="169">
        <f>IF(J1083='Do Not Use'!$L$15,1,0)</f>
        <v>0</v>
      </c>
      <c r="U1083" s="169">
        <f>IF(K1083='Do Not Use'!$M$14,1,0)</f>
        <v>0</v>
      </c>
      <c r="V1083" s="169">
        <f t="shared" si="49"/>
        <v>0</v>
      </c>
      <c r="W1083" s="169">
        <f>IF(K1083='Do Not Use'!$M$10,1,0)</f>
        <v>0</v>
      </c>
      <c r="X1083" s="169">
        <f>IF(K1083='Do Not Use'!$M$11,1,0)</f>
        <v>0</v>
      </c>
      <c r="Y1083" s="169">
        <f t="shared" si="50"/>
        <v>0</v>
      </c>
      <c r="Z1083" s="169">
        <f>IF(K1083='Do Not Use'!$M$5,1,0)</f>
        <v>0</v>
      </c>
    </row>
    <row r="1084" spans="1:26" x14ac:dyDescent="0.25">
      <c r="A1084" s="376"/>
      <c r="B1084" s="377"/>
      <c r="C1084" s="378"/>
      <c r="D1084" s="434"/>
      <c r="E1084" s="379"/>
      <c r="F1084" s="377"/>
      <c r="G1084" s="377"/>
      <c r="H1084" s="377"/>
      <c r="I1084" s="377"/>
      <c r="J1084" s="377"/>
      <c r="K1084" s="377"/>
      <c r="L1084" s="377"/>
      <c r="M1084" s="1" t="e">
        <f>INDEX('Child Enrollment'!$C$2:$C$173,MATCH('BIR Data Entry'!B1085,'Child Enrollment'!$B$2:$B$173,0))</f>
        <v>#N/A</v>
      </c>
      <c r="N1084" s="1" t="e">
        <f>INDEX('Child Enrollment'!$D$2:$D$173,MATCH('BIR Data Entry'!B1084,'Child Enrollment'!$B$2:$B$173,0))</f>
        <v>#N/A</v>
      </c>
      <c r="O1084" s="1" t="e">
        <f>INDEX('Child Enrollment'!$E$2:$E$173,MATCH('BIR Data Entry'!B1084,'Child Enrollment'!$B$2:$B$173,0))</f>
        <v>#N/A</v>
      </c>
      <c r="P1084" s="1" t="e">
        <f>INDEX('Child Enrollment'!$F$2:$F$173,MATCH('BIR Data Entry'!B1084,'Child Enrollment'!$B$2:$B$173,0))</f>
        <v>#N/A</v>
      </c>
      <c r="Q1084" s="1" t="e">
        <f>INDEX('Child Enrollment'!$G$2:$G$173,MATCH('BIR Data Entry'!B1084,'Child Enrollment'!$B$2:$B$173,0))</f>
        <v>#N/A</v>
      </c>
      <c r="R1084" s="1" t="e">
        <f>INDEX('Child Enrollment'!$H$2:$H$173,MATCH('BIR Data Entry'!B1084,'Child Enrollment'!$B$2:$B$173,0))</f>
        <v>#N/A</v>
      </c>
      <c r="S1084" s="343" t="str">
        <f t="shared" si="48"/>
        <v/>
      </c>
      <c r="T1084" s="169">
        <f>IF(J1084='Do Not Use'!$L$15,1,0)</f>
        <v>0</v>
      </c>
      <c r="U1084" s="169">
        <f>IF(K1084='Do Not Use'!$M$14,1,0)</f>
        <v>0</v>
      </c>
      <c r="V1084" s="169">
        <f t="shared" si="49"/>
        <v>0</v>
      </c>
      <c r="W1084" s="169">
        <f>IF(K1084='Do Not Use'!$M$10,1,0)</f>
        <v>0</v>
      </c>
      <c r="X1084" s="169">
        <f>IF(K1084='Do Not Use'!$M$11,1,0)</f>
        <v>0</v>
      </c>
      <c r="Y1084" s="169">
        <f t="shared" si="50"/>
        <v>0</v>
      </c>
      <c r="Z1084" s="169">
        <f>IF(K1084='Do Not Use'!$M$5,1,0)</f>
        <v>0</v>
      </c>
    </row>
    <row r="1085" spans="1:26" x14ac:dyDescent="0.25">
      <c r="A1085" s="376"/>
      <c r="B1085" s="377"/>
      <c r="C1085" s="378"/>
      <c r="D1085" s="434"/>
      <c r="E1085" s="379"/>
      <c r="F1085" s="377"/>
      <c r="G1085" s="377"/>
      <c r="H1085" s="377"/>
      <c r="I1085" s="377"/>
      <c r="J1085" s="377"/>
      <c r="K1085" s="377"/>
      <c r="L1085" s="377"/>
      <c r="M1085" s="1" t="e">
        <f>INDEX('Child Enrollment'!$C$2:$C$173,MATCH('BIR Data Entry'!B1086,'Child Enrollment'!$B$2:$B$173,0))</f>
        <v>#N/A</v>
      </c>
      <c r="N1085" s="1" t="e">
        <f>INDEX('Child Enrollment'!$D$2:$D$173,MATCH('BIR Data Entry'!B1085,'Child Enrollment'!$B$2:$B$173,0))</f>
        <v>#N/A</v>
      </c>
      <c r="O1085" s="1" t="e">
        <f>INDEX('Child Enrollment'!$E$2:$E$173,MATCH('BIR Data Entry'!B1085,'Child Enrollment'!$B$2:$B$173,0))</f>
        <v>#N/A</v>
      </c>
      <c r="P1085" s="1" t="e">
        <f>INDEX('Child Enrollment'!$F$2:$F$173,MATCH('BIR Data Entry'!B1085,'Child Enrollment'!$B$2:$B$173,0))</f>
        <v>#N/A</v>
      </c>
      <c r="Q1085" s="1" t="e">
        <f>INDEX('Child Enrollment'!$G$2:$G$173,MATCH('BIR Data Entry'!B1085,'Child Enrollment'!$B$2:$B$173,0))</f>
        <v>#N/A</v>
      </c>
      <c r="R1085" s="1" t="e">
        <f>INDEX('Child Enrollment'!$H$2:$H$173,MATCH('BIR Data Entry'!B1085,'Child Enrollment'!$B$2:$B$173,0))</f>
        <v>#N/A</v>
      </c>
      <c r="S1085" s="343" t="str">
        <f t="shared" si="48"/>
        <v/>
      </c>
      <c r="T1085" s="169">
        <f>IF(J1085='Do Not Use'!$L$15,1,0)</f>
        <v>0</v>
      </c>
      <c r="U1085" s="169">
        <f>IF(K1085='Do Not Use'!$M$14,1,0)</f>
        <v>0</v>
      </c>
      <c r="V1085" s="169">
        <f t="shared" si="49"/>
        <v>0</v>
      </c>
      <c r="W1085" s="169">
        <f>IF(K1085='Do Not Use'!$M$10,1,0)</f>
        <v>0</v>
      </c>
      <c r="X1085" s="169">
        <f>IF(K1085='Do Not Use'!$M$11,1,0)</f>
        <v>0</v>
      </c>
      <c r="Y1085" s="169">
        <f t="shared" si="50"/>
        <v>0</v>
      </c>
      <c r="Z1085" s="169">
        <f>IF(K1085='Do Not Use'!$M$5,1,0)</f>
        <v>0</v>
      </c>
    </row>
    <row r="1086" spans="1:26" x14ac:dyDescent="0.25">
      <c r="A1086" s="376"/>
      <c r="B1086" s="377"/>
      <c r="C1086" s="378"/>
      <c r="D1086" s="434"/>
      <c r="E1086" s="379"/>
      <c r="F1086" s="377"/>
      <c r="G1086" s="377"/>
      <c r="H1086" s="377"/>
      <c r="I1086" s="377"/>
      <c r="J1086" s="377"/>
      <c r="K1086" s="377"/>
      <c r="L1086" s="377"/>
      <c r="M1086" s="1" t="e">
        <f>INDEX('Child Enrollment'!$C$2:$C$173,MATCH('BIR Data Entry'!B1087,'Child Enrollment'!$B$2:$B$173,0))</f>
        <v>#N/A</v>
      </c>
      <c r="N1086" s="1" t="e">
        <f>INDEX('Child Enrollment'!$D$2:$D$173,MATCH('BIR Data Entry'!B1086,'Child Enrollment'!$B$2:$B$173,0))</f>
        <v>#N/A</v>
      </c>
      <c r="O1086" s="1" t="e">
        <f>INDEX('Child Enrollment'!$E$2:$E$173,MATCH('BIR Data Entry'!B1086,'Child Enrollment'!$B$2:$B$173,0))</f>
        <v>#N/A</v>
      </c>
      <c r="P1086" s="1" t="e">
        <f>INDEX('Child Enrollment'!$F$2:$F$173,MATCH('BIR Data Entry'!B1086,'Child Enrollment'!$B$2:$B$173,0))</f>
        <v>#N/A</v>
      </c>
      <c r="Q1086" s="1" t="e">
        <f>INDEX('Child Enrollment'!$G$2:$G$173,MATCH('BIR Data Entry'!B1086,'Child Enrollment'!$B$2:$B$173,0))</f>
        <v>#N/A</v>
      </c>
      <c r="R1086" s="1" t="e">
        <f>INDEX('Child Enrollment'!$H$2:$H$173,MATCH('BIR Data Entry'!B1086,'Child Enrollment'!$B$2:$B$173,0))</f>
        <v>#N/A</v>
      </c>
      <c r="S1086" s="343" t="str">
        <f t="shared" si="48"/>
        <v/>
      </c>
      <c r="T1086" s="169">
        <f>IF(J1086='Do Not Use'!$L$15,1,0)</f>
        <v>0</v>
      </c>
      <c r="U1086" s="169">
        <f>IF(K1086='Do Not Use'!$M$14,1,0)</f>
        <v>0</v>
      </c>
      <c r="V1086" s="169">
        <f t="shared" si="49"/>
        <v>0</v>
      </c>
      <c r="W1086" s="169">
        <f>IF(K1086='Do Not Use'!$M$10,1,0)</f>
        <v>0</v>
      </c>
      <c r="X1086" s="169">
        <f>IF(K1086='Do Not Use'!$M$11,1,0)</f>
        <v>0</v>
      </c>
      <c r="Y1086" s="169">
        <f t="shared" si="50"/>
        <v>0</v>
      </c>
      <c r="Z1086" s="169">
        <f>IF(K1086='Do Not Use'!$M$5,1,0)</f>
        <v>0</v>
      </c>
    </row>
    <row r="1087" spans="1:26" x14ac:dyDescent="0.25">
      <c r="A1087" s="376"/>
      <c r="B1087" s="377"/>
      <c r="C1087" s="378"/>
      <c r="D1087" s="434"/>
      <c r="E1087" s="379"/>
      <c r="F1087" s="377"/>
      <c r="G1087" s="377"/>
      <c r="H1087" s="377"/>
      <c r="I1087" s="377"/>
      <c r="J1087" s="377"/>
      <c r="K1087" s="377"/>
      <c r="L1087" s="377"/>
      <c r="M1087" s="1" t="e">
        <f>INDEX('Child Enrollment'!$C$2:$C$173,MATCH('BIR Data Entry'!B1088,'Child Enrollment'!$B$2:$B$173,0))</f>
        <v>#N/A</v>
      </c>
      <c r="N1087" s="1" t="e">
        <f>INDEX('Child Enrollment'!$D$2:$D$173,MATCH('BIR Data Entry'!B1087,'Child Enrollment'!$B$2:$B$173,0))</f>
        <v>#N/A</v>
      </c>
      <c r="O1087" s="1" t="e">
        <f>INDEX('Child Enrollment'!$E$2:$E$173,MATCH('BIR Data Entry'!B1087,'Child Enrollment'!$B$2:$B$173,0))</f>
        <v>#N/A</v>
      </c>
      <c r="P1087" s="1" t="e">
        <f>INDEX('Child Enrollment'!$F$2:$F$173,MATCH('BIR Data Entry'!B1087,'Child Enrollment'!$B$2:$B$173,0))</f>
        <v>#N/A</v>
      </c>
      <c r="Q1087" s="1" t="e">
        <f>INDEX('Child Enrollment'!$G$2:$G$173,MATCH('BIR Data Entry'!B1087,'Child Enrollment'!$B$2:$B$173,0))</f>
        <v>#N/A</v>
      </c>
      <c r="R1087" s="1" t="e">
        <f>INDEX('Child Enrollment'!$H$2:$H$173,MATCH('BIR Data Entry'!B1087,'Child Enrollment'!$B$2:$B$173,0))</f>
        <v>#N/A</v>
      </c>
      <c r="S1087" s="343" t="str">
        <f t="shared" si="48"/>
        <v/>
      </c>
      <c r="T1087" s="169">
        <f>IF(J1087='Do Not Use'!$L$15,1,0)</f>
        <v>0</v>
      </c>
      <c r="U1087" s="169">
        <f>IF(K1087='Do Not Use'!$M$14,1,0)</f>
        <v>0</v>
      </c>
      <c r="V1087" s="169">
        <f t="shared" si="49"/>
        <v>0</v>
      </c>
      <c r="W1087" s="169">
        <f>IF(K1087='Do Not Use'!$M$10,1,0)</f>
        <v>0</v>
      </c>
      <c r="X1087" s="169">
        <f>IF(K1087='Do Not Use'!$M$11,1,0)</f>
        <v>0</v>
      </c>
      <c r="Y1087" s="169">
        <f t="shared" si="50"/>
        <v>0</v>
      </c>
      <c r="Z1087" s="169">
        <f>IF(K1087='Do Not Use'!$M$5,1,0)</f>
        <v>0</v>
      </c>
    </row>
    <row r="1088" spans="1:26" x14ac:dyDescent="0.25">
      <c r="A1088" s="376"/>
      <c r="B1088" s="377"/>
      <c r="C1088" s="378"/>
      <c r="D1088" s="434"/>
      <c r="E1088" s="379"/>
      <c r="F1088" s="377"/>
      <c r="G1088" s="377"/>
      <c r="H1088" s="377"/>
      <c r="I1088" s="377"/>
      <c r="J1088" s="377"/>
      <c r="K1088" s="377"/>
      <c r="L1088" s="377"/>
      <c r="M1088" s="1" t="e">
        <f>INDEX('Child Enrollment'!$C$2:$C$173,MATCH('BIR Data Entry'!B1089,'Child Enrollment'!$B$2:$B$173,0))</f>
        <v>#N/A</v>
      </c>
      <c r="N1088" s="1" t="e">
        <f>INDEX('Child Enrollment'!$D$2:$D$173,MATCH('BIR Data Entry'!B1088,'Child Enrollment'!$B$2:$B$173,0))</f>
        <v>#N/A</v>
      </c>
      <c r="O1088" s="1" t="e">
        <f>INDEX('Child Enrollment'!$E$2:$E$173,MATCH('BIR Data Entry'!B1088,'Child Enrollment'!$B$2:$B$173,0))</f>
        <v>#N/A</v>
      </c>
      <c r="P1088" s="1" t="e">
        <f>INDEX('Child Enrollment'!$F$2:$F$173,MATCH('BIR Data Entry'!B1088,'Child Enrollment'!$B$2:$B$173,0))</f>
        <v>#N/A</v>
      </c>
      <c r="Q1088" s="1" t="e">
        <f>INDEX('Child Enrollment'!$G$2:$G$173,MATCH('BIR Data Entry'!B1088,'Child Enrollment'!$B$2:$B$173,0))</f>
        <v>#N/A</v>
      </c>
      <c r="R1088" s="1" t="e">
        <f>INDEX('Child Enrollment'!$H$2:$H$173,MATCH('BIR Data Entry'!B1088,'Child Enrollment'!$B$2:$B$173,0))</f>
        <v>#N/A</v>
      </c>
      <c r="S1088" s="343" t="str">
        <f t="shared" si="48"/>
        <v/>
      </c>
      <c r="T1088" s="169">
        <f>IF(J1088='Do Not Use'!$L$15,1,0)</f>
        <v>0</v>
      </c>
      <c r="U1088" s="169">
        <f>IF(K1088='Do Not Use'!$M$14,1,0)</f>
        <v>0</v>
      </c>
      <c r="V1088" s="169">
        <f t="shared" si="49"/>
        <v>0</v>
      </c>
      <c r="W1088" s="169">
        <f>IF(K1088='Do Not Use'!$M$10,1,0)</f>
        <v>0</v>
      </c>
      <c r="X1088" s="169">
        <f>IF(K1088='Do Not Use'!$M$11,1,0)</f>
        <v>0</v>
      </c>
      <c r="Y1088" s="169">
        <f t="shared" si="50"/>
        <v>0</v>
      </c>
      <c r="Z1088" s="169">
        <f>IF(K1088='Do Not Use'!$M$5,1,0)</f>
        <v>0</v>
      </c>
    </row>
    <row r="1089" spans="1:26" x14ac:dyDescent="0.25">
      <c r="A1089" s="376"/>
      <c r="B1089" s="377"/>
      <c r="C1089" s="378"/>
      <c r="D1089" s="434"/>
      <c r="E1089" s="379"/>
      <c r="F1089" s="377"/>
      <c r="G1089" s="377"/>
      <c r="H1089" s="377"/>
      <c r="I1089" s="377"/>
      <c r="J1089" s="377"/>
      <c r="K1089" s="377"/>
      <c r="L1089" s="377"/>
      <c r="M1089" s="1" t="e">
        <f>INDEX('Child Enrollment'!$C$2:$C$173,MATCH('BIR Data Entry'!B1090,'Child Enrollment'!$B$2:$B$173,0))</f>
        <v>#N/A</v>
      </c>
      <c r="N1089" s="1" t="e">
        <f>INDEX('Child Enrollment'!$D$2:$D$173,MATCH('BIR Data Entry'!B1089,'Child Enrollment'!$B$2:$B$173,0))</f>
        <v>#N/A</v>
      </c>
      <c r="O1089" s="1" t="e">
        <f>INDEX('Child Enrollment'!$E$2:$E$173,MATCH('BIR Data Entry'!B1089,'Child Enrollment'!$B$2:$B$173,0))</f>
        <v>#N/A</v>
      </c>
      <c r="P1089" s="1" t="e">
        <f>INDEX('Child Enrollment'!$F$2:$F$173,MATCH('BIR Data Entry'!B1089,'Child Enrollment'!$B$2:$B$173,0))</f>
        <v>#N/A</v>
      </c>
      <c r="Q1089" s="1" t="e">
        <f>INDEX('Child Enrollment'!$G$2:$G$173,MATCH('BIR Data Entry'!B1089,'Child Enrollment'!$B$2:$B$173,0))</f>
        <v>#N/A</v>
      </c>
      <c r="R1089" s="1" t="e">
        <f>INDEX('Child Enrollment'!$H$2:$H$173,MATCH('BIR Data Entry'!B1089,'Child Enrollment'!$B$2:$B$173,0))</f>
        <v>#N/A</v>
      </c>
      <c r="S1089" s="343" t="str">
        <f t="shared" si="48"/>
        <v/>
      </c>
      <c r="T1089" s="169">
        <f>IF(J1089='Do Not Use'!$L$15,1,0)</f>
        <v>0</v>
      </c>
      <c r="U1089" s="169">
        <f>IF(K1089='Do Not Use'!$M$14,1,0)</f>
        <v>0</v>
      </c>
      <c r="V1089" s="169">
        <f t="shared" si="49"/>
        <v>0</v>
      </c>
      <c r="W1089" s="169">
        <f>IF(K1089='Do Not Use'!$M$10,1,0)</f>
        <v>0</v>
      </c>
      <c r="X1089" s="169">
        <f>IF(K1089='Do Not Use'!$M$11,1,0)</f>
        <v>0</v>
      </c>
      <c r="Y1089" s="169">
        <f t="shared" si="50"/>
        <v>0</v>
      </c>
      <c r="Z1089" s="169">
        <f>IF(K1089='Do Not Use'!$M$5,1,0)</f>
        <v>0</v>
      </c>
    </row>
    <row r="1090" spans="1:26" x14ac:dyDescent="0.25">
      <c r="A1090" s="376"/>
      <c r="B1090" s="377"/>
      <c r="C1090" s="378"/>
      <c r="D1090" s="434"/>
      <c r="E1090" s="379"/>
      <c r="F1090" s="377"/>
      <c r="G1090" s="377"/>
      <c r="H1090" s="377"/>
      <c r="I1090" s="377"/>
      <c r="J1090" s="377"/>
      <c r="K1090" s="377"/>
      <c r="L1090" s="377"/>
      <c r="M1090" s="1" t="e">
        <f>INDEX('Child Enrollment'!$C$2:$C$173,MATCH('BIR Data Entry'!B1091,'Child Enrollment'!$B$2:$B$173,0))</f>
        <v>#N/A</v>
      </c>
      <c r="N1090" s="1" t="e">
        <f>INDEX('Child Enrollment'!$D$2:$D$173,MATCH('BIR Data Entry'!B1090,'Child Enrollment'!$B$2:$B$173,0))</f>
        <v>#N/A</v>
      </c>
      <c r="O1090" s="1" t="e">
        <f>INDEX('Child Enrollment'!$E$2:$E$173,MATCH('BIR Data Entry'!B1090,'Child Enrollment'!$B$2:$B$173,0))</f>
        <v>#N/A</v>
      </c>
      <c r="P1090" s="1" t="e">
        <f>INDEX('Child Enrollment'!$F$2:$F$173,MATCH('BIR Data Entry'!B1090,'Child Enrollment'!$B$2:$B$173,0))</f>
        <v>#N/A</v>
      </c>
      <c r="Q1090" s="1" t="e">
        <f>INDEX('Child Enrollment'!$G$2:$G$173,MATCH('BIR Data Entry'!B1090,'Child Enrollment'!$B$2:$B$173,0))</f>
        <v>#N/A</v>
      </c>
      <c r="R1090" s="1" t="e">
        <f>INDEX('Child Enrollment'!$H$2:$H$173,MATCH('BIR Data Entry'!B1090,'Child Enrollment'!$B$2:$B$173,0))</f>
        <v>#N/A</v>
      </c>
      <c r="S1090" s="343" t="str">
        <f t="shared" si="48"/>
        <v/>
      </c>
      <c r="T1090" s="169">
        <f>IF(J1090='Do Not Use'!$L$15,1,0)</f>
        <v>0</v>
      </c>
      <c r="U1090" s="169">
        <f>IF(K1090='Do Not Use'!$M$14,1,0)</f>
        <v>0</v>
      </c>
      <c r="V1090" s="169">
        <f t="shared" si="49"/>
        <v>0</v>
      </c>
      <c r="W1090" s="169">
        <f>IF(K1090='Do Not Use'!$M$10,1,0)</f>
        <v>0</v>
      </c>
      <c r="X1090" s="169">
        <f>IF(K1090='Do Not Use'!$M$11,1,0)</f>
        <v>0</v>
      </c>
      <c r="Y1090" s="169">
        <f t="shared" si="50"/>
        <v>0</v>
      </c>
      <c r="Z1090" s="169">
        <f>IF(K1090='Do Not Use'!$M$5,1,0)</f>
        <v>0</v>
      </c>
    </row>
    <row r="1091" spans="1:26" x14ac:dyDescent="0.25">
      <c r="A1091" s="376"/>
      <c r="B1091" s="377"/>
      <c r="C1091" s="378"/>
      <c r="D1091" s="434"/>
      <c r="E1091" s="379"/>
      <c r="F1091" s="377"/>
      <c r="G1091" s="377"/>
      <c r="H1091" s="377"/>
      <c r="I1091" s="377"/>
      <c r="J1091" s="377"/>
      <c r="K1091" s="377"/>
      <c r="L1091" s="377"/>
      <c r="M1091" s="1" t="e">
        <f>INDEX('Child Enrollment'!$C$2:$C$173,MATCH('BIR Data Entry'!B1092,'Child Enrollment'!$B$2:$B$173,0))</f>
        <v>#N/A</v>
      </c>
      <c r="N1091" s="1" t="e">
        <f>INDEX('Child Enrollment'!$D$2:$D$173,MATCH('BIR Data Entry'!B1091,'Child Enrollment'!$B$2:$B$173,0))</f>
        <v>#N/A</v>
      </c>
      <c r="O1091" s="1" t="e">
        <f>INDEX('Child Enrollment'!$E$2:$E$173,MATCH('BIR Data Entry'!B1091,'Child Enrollment'!$B$2:$B$173,0))</f>
        <v>#N/A</v>
      </c>
      <c r="P1091" s="1" t="e">
        <f>INDEX('Child Enrollment'!$F$2:$F$173,MATCH('BIR Data Entry'!B1091,'Child Enrollment'!$B$2:$B$173,0))</f>
        <v>#N/A</v>
      </c>
      <c r="Q1091" s="1" t="e">
        <f>INDEX('Child Enrollment'!$G$2:$G$173,MATCH('BIR Data Entry'!B1091,'Child Enrollment'!$B$2:$B$173,0))</f>
        <v>#N/A</v>
      </c>
      <c r="R1091" s="1" t="e">
        <f>INDEX('Child Enrollment'!$H$2:$H$173,MATCH('BIR Data Entry'!B1091,'Child Enrollment'!$B$2:$B$173,0))</f>
        <v>#N/A</v>
      </c>
      <c r="S1091" s="343" t="str">
        <f t="shared" ref="S1091:S1154" si="51">IF(E1091&gt;0,MROUND(E1091,"0:30"),"")</f>
        <v/>
      </c>
      <c r="T1091" s="169">
        <f>IF(J1091='Do Not Use'!$L$15,1,0)</f>
        <v>0</v>
      </c>
      <c r="U1091" s="169">
        <f>IF(K1091='Do Not Use'!$M$14,1,0)</f>
        <v>0</v>
      </c>
      <c r="V1091" s="169">
        <f t="shared" ref="V1091:V1154" si="52">SUM(T1091:U1091)</f>
        <v>0</v>
      </c>
      <c r="W1091" s="169">
        <f>IF(K1091='Do Not Use'!$M$10,1,0)</f>
        <v>0</v>
      </c>
      <c r="X1091" s="169">
        <f>IF(K1091='Do Not Use'!$M$11,1,0)</f>
        <v>0</v>
      </c>
      <c r="Y1091" s="169">
        <f t="shared" ref="Y1091:Y1154" si="53">SUM(W1091:X1091)</f>
        <v>0</v>
      </c>
      <c r="Z1091" s="169">
        <f>IF(K1091='Do Not Use'!$M$5,1,0)</f>
        <v>0</v>
      </c>
    </row>
    <row r="1092" spans="1:26" x14ac:dyDescent="0.25">
      <c r="A1092" s="376"/>
      <c r="B1092" s="377"/>
      <c r="C1092" s="378"/>
      <c r="D1092" s="434"/>
      <c r="E1092" s="379"/>
      <c r="F1092" s="377"/>
      <c r="G1092" s="377"/>
      <c r="H1092" s="377"/>
      <c r="I1092" s="377"/>
      <c r="J1092" s="377"/>
      <c r="K1092" s="377"/>
      <c r="L1092" s="377"/>
      <c r="M1092" s="1" t="e">
        <f>INDEX('Child Enrollment'!$C$2:$C$173,MATCH('BIR Data Entry'!B1093,'Child Enrollment'!$B$2:$B$173,0))</f>
        <v>#N/A</v>
      </c>
      <c r="N1092" s="1" t="e">
        <f>INDEX('Child Enrollment'!$D$2:$D$173,MATCH('BIR Data Entry'!B1092,'Child Enrollment'!$B$2:$B$173,0))</f>
        <v>#N/A</v>
      </c>
      <c r="O1092" s="1" t="e">
        <f>INDEX('Child Enrollment'!$E$2:$E$173,MATCH('BIR Data Entry'!B1092,'Child Enrollment'!$B$2:$B$173,0))</f>
        <v>#N/A</v>
      </c>
      <c r="P1092" s="1" t="e">
        <f>INDEX('Child Enrollment'!$F$2:$F$173,MATCH('BIR Data Entry'!B1092,'Child Enrollment'!$B$2:$B$173,0))</f>
        <v>#N/A</v>
      </c>
      <c r="Q1092" s="1" t="e">
        <f>INDEX('Child Enrollment'!$G$2:$G$173,MATCH('BIR Data Entry'!B1092,'Child Enrollment'!$B$2:$B$173,0))</f>
        <v>#N/A</v>
      </c>
      <c r="R1092" s="1" t="e">
        <f>INDEX('Child Enrollment'!$H$2:$H$173,MATCH('BIR Data Entry'!B1092,'Child Enrollment'!$B$2:$B$173,0))</f>
        <v>#N/A</v>
      </c>
      <c r="S1092" s="343" t="str">
        <f t="shared" si="51"/>
        <v/>
      </c>
      <c r="T1092" s="169">
        <f>IF(J1092='Do Not Use'!$L$15,1,0)</f>
        <v>0</v>
      </c>
      <c r="U1092" s="169">
        <f>IF(K1092='Do Not Use'!$M$14,1,0)</f>
        <v>0</v>
      </c>
      <c r="V1092" s="169">
        <f t="shared" si="52"/>
        <v>0</v>
      </c>
      <c r="W1092" s="169">
        <f>IF(K1092='Do Not Use'!$M$10,1,0)</f>
        <v>0</v>
      </c>
      <c r="X1092" s="169">
        <f>IF(K1092='Do Not Use'!$M$11,1,0)</f>
        <v>0</v>
      </c>
      <c r="Y1092" s="169">
        <f t="shared" si="53"/>
        <v>0</v>
      </c>
      <c r="Z1092" s="169">
        <f>IF(K1092='Do Not Use'!$M$5,1,0)</f>
        <v>0</v>
      </c>
    </row>
    <row r="1093" spans="1:26" x14ac:dyDescent="0.25">
      <c r="A1093" s="376"/>
      <c r="B1093" s="377"/>
      <c r="C1093" s="378"/>
      <c r="D1093" s="434"/>
      <c r="E1093" s="379"/>
      <c r="F1093" s="377"/>
      <c r="G1093" s="377"/>
      <c r="H1093" s="377"/>
      <c r="I1093" s="377"/>
      <c r="J1093" s="377"/>
      <c r="K1093" s="377"/>
      <c r="L1093" s="377"/>
      <c r="M1093" s="1" t="e">
        <f>INDEX('Child Enrollment'!$C$2:$C$173,MATCH('BIR Data Entry'!B1094,'Child Enrollment'!$B$2:$B$173,0))</f>
        <v>#N/A</v>
      </c>
      <c r="N1093" s="1" t="e">
        <f>INDEX('Child Enrollment'!$D$2:$D$173,MATCH('BIR Data Entry'!B1093,'Child Enrollment'!$B$2:$B$173,0))</f>
        <v>#N/A</v>
      </c>
      <c r="O1093" s="1" t="e">
        <f>INDEX('Child Enrollment'!$E$2:$E$173,MATCH('BIR Data Entry'!B1093,'Child Enrollment'!$B$2:$B$173,0))</f>
        <v>#N/A</v>
      </c>
      <c r="P1093" s="1" t="e">
        <f>INDEX('Child Enrollment'!$F$2:$F$173,MATCH('BIR Data Entry'!B1093,'Child Enrollment'!$B$2:$B$173,0))</f>
        <v>#N/A</v>
      </c>
      <c r="Q1093" s="1" t="e">
        <f>INDEX('Child Enrollment'!$G$2:$G$173,MATCH('BIR Data Entry'!B1093,'Child Enrollment'!$B$2:$B$173,0))</f>
        <v>#N/A</v>
      </c>
      <c r="R1093" s="1" t="e">
        <f>INDEX('Child Enrollment'!$H$2:$H$173,MATCH('BIR Data Entry'!B1093,'Child Enrollment'!$B$2:$B$173,0))</f>
        <v>#N/A</v>
      </c>
      <c r="S1093" s="343" t="str">
        <f t="shared" si="51"/>
        <v/>
      </c>
      <c r="T1093" s="169">
        <f>IF(J1093='Do Not Use'!$L$15,1,0)</f>
        <v>0</v>
      </c>
      <c r="U1093" s="169">
        <f>IF(K1093='Do Not Use'!$M$14,1,0)</f>
        <v>0</v>
      </c>
      <c r="V1093" s="169">
        <f t="shared" si="52"/>
        <v>0</v>
      </c>
      <c r="W1093" s="169">
        <f>IF(K1093='Do Not Use'!$M$10,1,0)</f>
        <v>0</v>
      </c>
      <c r="X1093" s="169">
        <f>IF(K1093='Do Not Use'!$M$11,1,0)</f>
        <v>0</v>
      </c>
      <c r="Y1093" s="169">
        <f t="shared" si="53"/>
        <v>0</v>
      </c>
      <c r="Z1093" s="169">
        <f>IF(K1093='Do Not Use'!$M$5,1,0)</f>
        <v>0</v>
      </c>
    </row>
    <row r="1094" spans="1:26" x14ac:dyDescent="0.25">
      <c r="A1094" s="376"/>
      <c r="B1094" s="377"/>
      <c r="C1094" s="378"/>
      <c r="D1094" s="434"/>
      <c r="E1094" s="379"/>
      <c r="F1094" s="377"/>
      <c r="G1094" s="377"/>
      <c r="H1094" s="377"/>
      <c r="I1094" s="377"/>
      <c r="J1094" s="377"/>
      <c r="K1094" s="377"/>
      <c r="L1094" s="377"/>
      <c r="M1094" s="1" t="e">
        <f>INDEX('Child Enrollment'!$C$2:$C$173,MATCH('BIR Data Entry'!B1095,'Child Enrollment'!$B$2:$B$173,0))</f>
        <v>#N/A</v>
      </c>
      <c r="N1094" s="1" t="e">
        <f>INDEX('Child Enrollment'!$D$2:$D$173,MATCH('BIR Data Entry'!B1094,'Child Enrollment'!$B$2:$B$173,0))</f>
        <v>#N/A</v>
      </c>
      <c r="O1094" s="1" t="e">
        <f>INDEX('Child Enrollment'!$E$2:$E$173,MATCH('BIR Data Entry'!B1094,'Child Enrollment'!$B$2:$B$173,0))</f>
        <v>#N/A</v>
      </c>
      <c r="P1094" s="1" t="e">
        <f>INDEX('Child Enrollment'!$F$2:$F$173,MATCH('BIR Data Entry'!B1094,'Child Enrollment'!$B$2:$B$173,0))</f>
        <v>#N/A</v>
      </c>
      <c r="Q1094" s="1" t="e">
        <f>INDEX('Child Enrollment'!$G$2:$G$173,MATCH('BIR Data Entry'!B1094,'Child Enrollment'!$B$2:$B$173,0))</f>
        <v>#N/A</v>
      </c>
      <c r="R1094" s="1" t="e">
        <f>INDEX('Child Enrollment'!$H$2:$H$173,MATCH('BIR Data Entry'!B1094,'Child Enrollment'!$B$2:$B$173,0))</f>
        <v>#N/A</v>
      </c>
      <c r="S1094" s="343" t="str">
        <f t="shared" si="51"/>
        <v/>
      </c>
      <c r="T1094" s="169">
        <f>IF(J1094='Do Not Use'!$L$15,1,0)</f>
        <v>0</v>
      </c>
      <c r="U1094" s="169">
        <f>IF(K1094='Do Not Use'!$M$14,1,0)</f>
        <v>0</v>
      </c>
      <c r="V1094" s="169">
        <f t="shared" si="52"/>
        <v>0</v>
      </c>
      <c r="W1094" s="169">
        <f>IF(K1094='Do Not Use'!$M$10,1,0)</f>
        <v>0</v>
      </c>
      <c r="X1094" s="169">
        <f>IF(K1094='Do Not Use'!$M$11,1,0)</f>
        <v>0</v>
      </c>
      <c r="Y1094" s="169">
        <f t="shared" si="53"/>
        <v>0</v>
      </c>
      <c r="Z1094" s="169">
        <f>IF(K1094='Do Not Use'!$M$5,1,0)</f>
        <v>0</v>
      </c>
    </row>
    <row r="1095" spans="1:26" x14ac:dyDescent="0.25">
      <c r="A1095" s="376"/>
      <c r="B1095" s="377"/>
      <c r="C1095" s="378"/>
      <c r="D1095" s="434"/>
      <c r="E1095" s="379"/>
      <c r="F1095" s="377"/>
      <c r="G1095" s="377"/>
      <c r="H1095" s="377"/>
      <c r="I1095" s="377"/>
      <c r="J1095" s="377"/>
      <c r="K1095" s="377"/>
      <c r="L1095" s="377"/>
      <c r="M1095" s="1" t="e">
        <f>INDEX('Child Enrollment'!$C$2:$C$173,MATCH('BIR Data Entry'!B1096,'Child Enrollment'!$B$2:$B$173,0))</f>
        <v>#N/A</v>
      </c>
      <c r="N1095" s="1" t="e">
        <f>INDEX('Child Enrollment'!$D$2:$D$173,MATCH('BIR Data Entry'!B1095,'Child Enrollment'!$B$2:$B$173,0))</f>
        <v>#N/A</v>
      </c>
      <c r="O1095" s="1" t="e">
        <f>INDEX('Child Enrollment'!$E$2:$E$173,MATCH('BIR Data Entry'!B1095,'Child Enrollment'!$B$2:$B$173,0))</f>
        <v>#N/A</v>
      </c>
      <c r="P1095" s="1" t="e">
        <f>INDEX('Child Enrollment'!$F$2:$F$173,MATCH('BIR Data Entry'!B1095,'Child Enrollment'!$B$2:$B$173,0))</f>
        <v>#N/A</v>
      </c>
      <c r="Q1095" s="1" t="e">
        <f>INDEX('Child Enrollment'!$G$2:$G$173,MATCH('BIR Data Entry'!B1095,'Child Enrollment'!$B$2:$B$173,0))</f>
        <v>#N/A</v>
      </c>
      <c r="R1095" s="1" t="e">
        <f>INDEX('Child Enrollment'!$H$2:$H$173,MATCH('BIR Data Entry'!B1095,'Child Enrollment'!$B$2:$B$173,0))</f>
        <v>#N/A</v>
      </c>
      <c r="S1095" s="343" t="str">
        <f t="shared" si="51"/>
        <v/>
      </c>
      <c r="T1095" s="169">
        <f>IF(J1095='Do Not Use'!$L$15,1,0)</f>
        <v>0</v>
      </c>
      <c r="U1095" s="169">
        <f>IF(K1095='Do Not Use'!$M$14,1,0)</f>
        <v>0</v>
      </c>
      <c r="V1095" s="169">
        <f t="shared" si="52"/>
        <v>0</v>
      </c>
      <c r="W1095" s="169">
        <f>IF(K1095='Do Not Use'!$M$10,1,0)</f>
        <v>0</v>
      </c>
      <c r="X1095" s="169">
        <f>IF(K1095='Do Not Use'!$M$11,1,0)</f>
        <v>0</v>
      </c>
      <c r="Y1095" s="169">
        <f t="shared" si="53"/>
        <v>0</v>
      </c>
      <c r="Z1095" s="169">
        <f>IF(K1095='Do Not Use'!$M$5,1,0)</f>
        <v>0</v>
      </c>
    </row>
    <row r="1096" spans="1:26" x14ac:dyDescent="0.25">
      <c r="A1096" s="376"/>
      <c r="B1096" s="377"/>
      <c r="C1096" s="378"/>
      <c r="D1096" s="434"/>
      <c r="E1096" s="379"/>
      <c r="F1096" s="377"/>
      <c r="G1096" s="377"/>
      <c r="H1096" s="377"/>
      <c r="I1096" s="377"/>
      <c r="J1096" s="377"/>
      <c r="K1096" s="377"/>
      <c r="L1096" s="377"/>
      <c r="M1096" s="1" t="e">
        <f>INDEX('Child Enrollment'!$C$2:$C$173,MATCH('BIR Data Entry'!B1097,'Child Enrollment'!$B$2:$B$173,0))</f>
        <v>#N/A</v>
      </c>
      <c r="N1096" s="1" t="e">
        <f>INDEX('Child Enrollment'!$D$2:$D$173,MATCH('BIR Data Entry'!B1096,'Child Enrollment'!$B$2:$B$173,0))</f>
        <v>#N/A</v>
      </c>
      <c r="O1096" s="1" t="e">
        <f>INDEX('Child Enrollment'!$E$2:$E$173,MATCH('BIR Data Entry'!B1096,'Child Enrollment'!$B$2:$B$173,0))</f>
        <v>#N/A</v>
      </c>
      <c r="P1096" s="1" t="e">
        <f>INDEX('Child Enrollment'!$F$2:$F$173,MATCH('BIR Data Entry'!B1096,'Child Enrollment'!$B$2:$B$173,0))</f>
        <v>#N/A</v>
      </c>
      <c r="Q1096" s="1" t="e">
        <f>INDEX('Child Enrollment'!$G$2:$G$173,MATCH('BIR Data Entry'!B1096,'Child Enrollment'!$B$2:$B$173,0))</f>
        <v>#N/A</v>
      </c>
      <c r="R1096" s="1" t="e">
        <f>INDEX('Child Enrollment'!$H$2:$H$173,MATCH('BIR Data Entry'!B1096,'Child Enrollment'!$B$2:$B$173,0))</f>
        <v>#N/A</v>
      </c>
      <c r="S1096" s="343" t="str">
        <f t="shared" si="51"/>
        <v/>
      </c>
      <c r="T1096" s="169">
        <f>IF(J1096='Do Not Use'!$L$15,1,0)</f>
        <v>0</v>
      </c>
      <c r="U1096" s="169">
        <f>IF(K1096='Do Not Use'!$M$14,1,0)</f>
        <v>0</v>
      </c>
      <c r="V1096" s="169">
        <f t="shared" si="52"/>
        <v>0</v>
      </c>
      <c r="W1096" s="169">
        <f>IF(K1096='Do Not Use'!$M$10,1,0)</f>
        <v>0</v>
      </c>
      <c r="X1096" s="169">
        <f>IF(K1096='Do Not Use'!$M$11,1,0)</f>
        <v>0</v>
      </c>
      <c r="Y1096" s="169">
        <f t="shared" si="53"/>
        <v>0</v>
      </c>
      <c r="Z1096" s="169">
        <f>IF(K1096='Do Not Use'!$M$5,1,0)</f>
        <v>0</v>
      </c>
    </row>
    <row r="1097" spans="1:26" x14ac:dyDescent="0.25">
      <c r="A1097" s="376"/>
      <c r="B1097" s="377"/>
      <c r="C1097" s="378"/>
      <c r="D1097" s="434"/>
      <c r="E1097" s="379"/>
      <c r="F1097" s="377"/>
      <c r="G1097" s="377"/>
      <c r="H1097" s="377"/>
      <c r="I1097" s="377"/>
      <c r="J1097" s="377"/>
      <c r="K1097" s="377"/>
      <c r="L1097" s="377"/>
      <c r="M1097" s="1" t="e">
        <f>INDEX('Child Enrollment'!$C$2:$C$173,MATCH('BIR Data Entry'!B1098,'Child Enrollment'!$B$2:$B$173,0))</f>
        <v>#N/A</v>
      </c>
      <c r="N1097" s="1" t="e">
        <f>INDEX('Child Enrollment'!$D$2:$D$173,MATCH('BIR Data Entry'!B1097,'Child Enrollment'!$B$2:$B$173,0))</f>
        <v>#N/A</v>
      </c>
      <c r="O1097" s="1" t="e">
        <f>INDEX('Child Enrollment'!$E$2:$E$173,MATCH('BIR Data Entry'!B1097,'Child Enrollment'!$B$2:$B$173,0))</f>
        <v>#N/A</v>
      </c>
      <c r="P1097" s="1" t="e">
        <f>INDEX('Child Enrollment'!$F$2:$F$173,MATCH('BIR Data Entry'!B1097,'Child Enrollment'!$B$2:$B$173,0))</f>
        <v>#N/A</v>
      </c>
      <c r="Q1097" s="1" t="e">
        <f>INDEX('Child Enrollment'!$G$2:$G$173,MATCH('BIR Data Entry'!B1097,'Child Enrollment'!$B$2:$B$173,0))</f>
        <v>#N/A</v>
      </c>
      <c r="R1097" s="1" t="e">
        <f>INDEX('Child Enrollment'!$H$2:$H$173,MATCH('BIR Data Entry'!B1097,'Child Enrollment'!$B$2:$B$173,0))</f>
        <v>#N/A</v>
      </c>
      <c r="S1097" s="343" t="str">
        <f t="shared" si="51"/>
        <v/>
      </c>
      <c r="T1097" s="169">
        <f>IF(J1097='Do Not Use'!$L$15,1,0)</f>
        <v>0</v>
      </c>
      <c r="U1097" s="169">
        <f>IF(K1097='Do Not Use'!$M$14,1,0)</f>
        <v>0</v>
      </c>
      <c r="V1097" s="169">
        <f t="shared" si="52"/>
        <v>0</v>
      </c>
      <c r="W1097" s="169">
        <f>IF(K1097='Do Not Use'!$M$10,1,0)</f>
        <v>0</v>
      </c>
      <c r="X1097" s="169">
        <f>IF(K1097='Do Not Use'!$M$11,1,0)</f>
        <v>0</v>
      </c>
      <c r="Y1097" s="169">
        <f t="shared" si="53"/>
        <v>0</v>
      </c>
      <c r="Z1097" s="169">
        <f>IF(K1097='Do Not Use'!$M$5,1,0)</f>
        <v>0</v>
      </c>
    </row>
    <row r="1098" spans="1:26" x14ac:dyDescent="0.25">
      <c r="A1098" s="376"/>
      <c r="B1098" s="377"/>
      <c r="C1098" s="378"/>
      <c r="D1098" s="434"/>
      <c r="E1098" s="379"/>
      <c r="F1098" s="377"/>
      <c r="G1098" s="377"/>
      <c r="H1098" s="377"/>
      <c r="I1098" s="377"/>
      <c r="J1098" s="377"/>
      <c r="K1098" s="377"/>
      <c r="L1098" s="377"/>
      <c r="M1098" s="1" t="e">
        <f>INDEX('Child Enrollment'!$C$2:$C$173,MATCH('BIR Data Entry'!B1099,'Child Enrollment'!$B$2:$B$173,0))</f>
        <v>#N/A</v>
      </c>
      <c r="N1098" s="1" t="e">
        <f>INDEX('Child Enrollment'!$D$2:$D$173,MATCH('BIR Data Entry'!B1098,'Child Enrollment'!$B$2:$B$173,0))</f>
        <v>#N/A</v>
      </c>
      <c r="O1098" s="1" t="e">
        <f>INDEX('Child Enrollment'!$E$2:$E$173,MATCH('BIR Data Entry'!B1098,'Child Enrollment'!$B$2:$B$173,0))</f>
        <v>#N/A</v>
      </c>
      <c r="P1098" s="1" t="e">
        <f>INDEX('Child Enrollment'!$F$2:$F$173,MATCH('BIR Data Entry'!B1098,'Child Enrollment'!$B$2:$B$173,0))</f>
        <v>#N/A</v>
      </c>
      <c r="Q1098" s="1" t="e">
        <f>INDEX('Child Enrollment'!$G$2:$G$173,MATCH('BIR Data Entry'!B1098,'Child Enrollment'!$B$2:$B$173,0))</f>
        <v>#N/A</v>
      </c>
      <c r="R1098" s="1" t="e">
        <f>INDEX('Child Enrollment'!$H$2:$H$173,MATCH('BIR Data Entry'!B1098,'Child Enrollment'!$B$2:$B$173,0))</f>
        <v>#N/A</v>
      </c>
      <c r="S1098" s="343" t="str">
        <f t="shared" si="51"/>
        <v/>
      </c>
      <c r="T1098" s="169">
        <f>IF(J1098='Do Not Use'!$L$15,1,0)</f>
        <v>0</v>
      </c>
      <c r="U1098" s="169">
        <f>IF(K1098='Do Not Use'!$M$14,1,0)</f>
        <v>0</v>
      </c>
      <c r="V1098" s="169">
        <f t="shared" si="52"/>
        <v>0</v>
      </c>
      <c r="W1098" s="169">
        <f>IF(K1098='Do Not Use'!$M$10,1,0)</f>
        <v>0</v>
      </c>
      <c r="X1098" s="169">
        <f>IF(K1098='Do Not Use'!$M$11,1,0)</f>
        <v>0</v>
      </c>
      <c r="Y1098" s="169">
        <f t="shared" si="53"/>
        <v>0</v>
      </c>
      <c r="Z1098" s="169">
        <f>IF(K1098='Do Not Use'!$M$5,1,0)</f>
        <v>0</v>
      </c>
    </row>
    <row r="1099" spans="1:26" x14ac:dyDescent="0.25">
      <c r="A1099" s="376"/>
      <c r="B1099" s="377"/>
      <c r="C1099" s="378"/>
      <c r="D1099" s="434"/>
      <c r="E1099" s="379"/>
      <c r="F1099" s="377"/>
      <c r="G1099" s="377"/>
      <c r="H1099" s="377"/>
      <c r="I1099" s="377"/>
      <c r="J1099" s="377"/>
      <c r="K1099" s="377"/>
      <c r="L1099" s="377"/>
      <c r="M1099" s="1" t="e">
        <f>INDEX('Child Enrollment'!$C$2:$C$173,MATCH('BIR Data Entry'!B1100,'Child Enrollment'!$B$2:$B$173,0))</f>
        <v>#N/A</v>
      </c>
      <c r="N1099" s="1" t="e">
        <f>INDEX('Child Enrollment'!$D$2:$D$173,MATCH('BIR Data Entry'!B1099,'Child Enrollment'!$B$2:$B$173,0))</f>
        <v>#N/A</v>
      </c>
      <c r="O1099" s="1" t="e">
        <f>INDEX('Child Enrollment'!$E$2:$E$173,MATCH('BIR Data Entry'!B1099,'Child Enrollment'!$B$2:$B$173,0))</f>
        <v>#N/A</v>
      </c>
      <c r="P1099" s="1" t="e">
        <f>INDEX('Child Enrollment'!$F$2:$F$173,MATCH('BIR Data Entry'!B1099,'Child Enrollment'!$B$2:$B$173,0))</f>
        <v>#N/A</v>
      </c>
      <c r="Q1099" s="1" t="e">
        <f>INDEX('Child Enrollment'!$G$2:$G$173,MATCH('BIR Data Entry'!B1099,'Child Enrollment'!$B$2:$B$173,0))</f>
        <v>#N/A</v>
      </c>
      <c r="R1099" s="1" t="e">
        <f>INDEX('Child Enrollment'!$H$2:$H$173,MATCH('BIR Data Entry'!B1099,'Child Enrollment'!$B$2:$B$173,0))</f>
        <v>#N/A</v>
      </c>
      <c r="S1099" s="343" t="str">
        <f t="shared" si="51"/>
        <v/>
      </c>
      <c r="T1099" s="169">
        <f>IF(J1099='Do Not Use'!$L$15,1,0)</f>
        <v>0</v>
      </c>
      <c r="U1099" s="169">
        <f>IF(K1099='Do Not Use'!$M$14,1,0)</f>
        <v>0</v>
      </c>
      <c r="V1099" s="169">
        <f t="shared" si="52"/>
        <v>0</v>
      </c>
      <c r="W1099" s="169">
        <f>IF(K1099='Do Not Use'!$M$10,1,0)</f>
        <v>0</v>
      </c>
      <c r="X1099" s="169">
        <f>IF(K1099='Do Not Use'!$M$11,1,0)</f>
        <v>0</v>
      </c>
      <c r="Y1099" s="169">
        <f t="shared" si="53"/>
        <v>0</v>
      </c>
      <c r="Z1099" s="169">
        <f>IF(K1099='Do Not Use'!$M$5,1,0)</f>
        <v>0</v>
      </c>
    </row>
    <row r="1100" spans="1:26" x14ac:dyDescent="0.25">
      <c r="A1100" s="376"/>
      <c r="B1100" s="377"/>
      <c r="C1100" s="378"/>
      <c r="D1100" s="434"/>
      <c r="E1100" s="379"/>
      <c r="F1100" s="377"/>
      <c r="G1100" s="377"/>
      <c r="H1100" s="377"/>
      <c r="I1100" s="377"/>
      <c r="J1100" s="377"/>
      <c r="K1100" s="377"/>
      <c r="L1100" s="377"/>
      <c r="M1100" s="1" t="e">
        <f>INDEX('Child Enrollment'!$C$2:$C$173,MATCH('BIR Data Entry'!B1101,'Child Enrollment'!$B$2:$B$173,0))</f>
        <v>#N/A</v>
      </c>
      <c r="N1100" s="1" t="e">
        <f>INDEX('Child Enrollment'!$D$2:$D$173,MATCH('BIR Data Entry'!B1100,'Child Enrollment'!$B$2:$B$173,0))</f>
        <v>#N/A</v>
      </c>
      <c r="O1100" s="1" t="e">
        <f>INDEX('Child Enrollment'!$E$2:$E$173,MATCH('BIR Data Entry'!B1100,'Child Enrollment'!$B$2:$B$173,0))</f>
        <v>#N/A</v>
      </c>
      <c r="P1100" s="1" t="e">
        <f>INDEX('Child Enrollment'!$F$2:$F$173,MATCH('BIR Data Entry'!B1100,'Child Enrollment'!$B$2:$B$173,0))</f>
        <v>#N/A</v>
      </c>
      <c r="Q1100" s="1" t="e">
        <f>INDEX('Child Enrollment'!$G$2:$G$173,MATCH('BIR Data Entry'!B1100,'Child Enrollment'!$B$2:$B$173,0))</f>
        <v>#N/A</v>
      </c>
      <c r="R1100" s="1" t="e">
        <f>INDEX('Child Enrollment'!$H$2:$H$173,MATCH('BIR Data Entry'!B1100,'Child Enrollment'!$B$2:$B$173,0))</f>
        <v>#N/A</v>
      </c>
      <c r="S1100" s="343" t="str">
        <f t="shared" si="51"/>
        <v/>
      </c>
      <c r="T1100" s="169">
        <f>IF(J1100='Do Not Use'!$L$15,1,0)</f>
        <v>0</v>
      </c>
      <c r="U1100" s="169">
        <f>IF(K1100='Do Not Use'!$M$14,1,0)</f>
        <v>0</v>
      </c>
      <c r="V1100" s="169">
        <f t="shared" si="52"/>
        <v>0</v>
      </c>
      <c r="W1100" s="169">
        <f>IF(K1100='Do Not Use'!$M$10,1,0)</f>
        <v>0</v>
      </c>
      <c r="X1100" s="169">
        <f>IF(K1100='Do Not Use'!$M$11,1,0)</f>
        <v>0</v>
      </c>
      <c r="Y1100" s="169">
        <f t="shared" si="53"/>
        <v>0</v>
      </c>
      <c r="Z1100" s="169">
        <f>IF(K1100='Do Not Use'!$M$5,1,0)</f>
        <v>0</v>
      </c>
    </row>
    <row r="1101" spans="1:26" x14ac:dyDescent="0.25">
      <c r="A1101" s="376"/>
      <c r="B1101" s="377"/>
      <c r="C1101" s="378"/>
      <c r="D1101" s="434"/>
      <c r="E1101" s="379"/>
      <c r="F1101" s="377"/>
      <c r="G1101" s="377"/>
      <c r="H1101" s="377"/>
      <c r="I1101" s="377"/>
      <c r="J1101" s="377"/>
      <c r="K1101" s="377"/>
      <c r="L1101" s="377"/>
      <c r="M1101" s="1" t="e">
        <f>INDEX('Child Enrollment'!$C$2:$C$173,MATCH('BIR Data Entry'!B1102,'Child Enrollment'!$B$2:$B$173,0))</f>
        <v>#N/A</v>
      </c>
      <c r="N1101" s="1" t="e">
        <f>INDEX('Child Enrollment'!$D$2:$D$173,MATCH('BIR Data Entry'!B1101,'Child Enrollment'!$B$2:$B$173,0))</f>
        <v>#N/A</v>
      </c>
      <c r="O1101" s="1" t="e">
        <f>INDEX('Child Enrollment'!$E$2:$E$173,MATCH('BIR Data Entry'!B1101,'Child Enrollment'!$B$2:$B$173,0))</f>
        <v>#N/A</v>
      </c>
      <c r="P1101" s="1" t="e">
        <f>INDEX('Child Enrollment'!$F$2:$F$173,MATCH('BIR Data Entry'!B1101,'Child Enrollment'!$B$2:$B$173,0))</f>
        <v>#N/A</v>
      </c>
      <c r="Q1101" s="1" t="e">
        <f>INDEX('Child Enrollment'!$G$2:$G$173,MATCH('BIR Data Entry'!B1101,'Child Enrollment'!$B$2:$B$173,0))</f>
        <v>#N/A</v>
      </c>
      <c r="R1101" s="1" t="e">
        <f>INDEX('Child Enrollment'!$H$2:$H$173,MATCH('BIR Data Entry'!B1101,'Child Enrollment'!$B$2:$B$173,0))</f>
        <v>#N/A</v>
      </c>
      <c r="S1101" s="343" t="str">
        <f t="shared" si="51"/>
        <v/>
      </c>
      <c r="T1101" s="169">
        <f>IF(J1101='Do Not Use'!$L$15,1,0)</f>
        <v>0</v>
      </c>
      <c r="U1101" s="169">
        <f>IF(K1101='Do Not Use'!$M$14,1,0)</f>
        <v>0</v>
      </c>
      <c r="V1101" s="169">
        <f t="shared" si="52"/>
        <v>0</v>
      </c>
      <c r="W1101" s="169">
        <f>IF(K1101='Do Not Use'!$M$10,1,0)</f>
        <v>0</v>
      </c>
      <c r="X1101" s="169">
        <f>IF(K1101='Do Not Use'!$M$11,1,0)</f>
        <v>0</v>
      </c>
      <c r="Y1101" s="169">
        <f t="shared" si="53"/>
        <v>0</v>
      </c>
      <c r="Z1101" s="169">
        <f>IF(K1101='Do Not Use'!$M$5,1,0)</f>
        <v>0</v>
      </c>
    </row>
    <row r="1102" spans="1:26" x14ac:dyDescent="0.25">
      <c r="A1102" s="376"/>
      <c r="B1102" s="377"/>
      <c r="C1102" s="378"/>
      <c r="D1102" s="434"/>
      <c r="E1102" s="379"/>
      <c r="F1102" s="377"/>
      <c r="G1102" s="377"/>
      <c r="H1102" s="377"/>
      <c r="I1102" s="377"/>
      <c r="J1102" s="377"/>
      <c r="K1102" s="377"/>
      <c r="L1102" s="377"/>
      <c r="M1102" s="1" t="e">
        <f>INDEX('Child Enrollment'!$C$2:$C$173,MATCH('BIR Data Entry'!B1103,'Child Enrollment'!$B$2:$B$173,0))</f>
        <v>#N/A</v>
      </c>
      <c r="N1102" s="1" t="e">
        <f>INDEX('Child Enrollment'!$D$2:$D$173,MATCH('BIR Data Entry'!B1102,'Child Enrollment'!$B$2:$B$173,0))</f>
        <v>#N/A</v>
      </c>
      <c r="O1102" s="1" t="e">
        <f>INDEX('Child Enrollment'!$E$2:$E$173,MATCH('BIR Data Entry'!B1102,'Child Enrollment'!$B$2:$B$173,0))</f>
        <v>#N/A</v>
      </c>
      <c r="P1102" s="1" t="e">
        <f>INDEX('Child Enrollment'!$F$2:$F$173,MATCH('BIR Data Entry'!B1102,'Child Enrollment'!$B$2:$B$173,0))</f>
        <v>#N/A</v>
      </c>
      <c r="Q1102" s="1" t="e">
        <f>INDEX('Child Enrollment'!$G$2:$G$173,MATCH('BIR Data Entry'!B1102,'Child Enrollment'!$B$2:$B$173,0))</f>
        <v>#N/A</v>
      </c>
      <c r="R1102" s="1" t="e">
        <f>INDEX('Child Enrollment'!$H$2:$H$173,MATCH('BIR Data Entry'!B1102,'Child Enrollment'!$B$2:$B$173,0))</f>
        <v>#N/A</v>
      </c>
      <c r="S1102" s="343" t="str">
        <f t="shared" si="51"/>
        <v/>
      </c>
      <c r="T1102" s="169">
        <f>IF(J1102='Do Not Use'!$L$15,1,0)</f>
        <v>0</v>
      </c>
      <c r="U1102" s="169">
        <f>IF(K1102='Do Not Use'!$M$14,1,0)</f>
        <v>0</v>
      </c>
      <c r="V1102" s="169">
        <f t="shared" si="52"/>
        <v>0</v>
      </c>
      <c r="W1102" s="169">
        <f>IF(K1102='Do Not Use'!$M$10,1,0)</f>
        <v>0</v>
      </c>
      <c r="X1102" s="169">
        <f>IF(K1102='Do Not Use'!$M$11,1,0)</f>
        <v>0</v>
      </c>
      <c r="Y1102" s="169">
        <f t="shared" si="53"/>
        <v>0</v>
      </c>
      <c r="Z1102" s="169">
        <f>IF(K1102='Do Not Use'!$M$5,1,0)</f>
        <v>0</v>
      </c>
    </row>
    <row r="1103" spans="1:26" x14ac:dyDescent="0.25">
      <c r="A1103" s="376"/>
      <c r="B1103" s="377"/>
      <c r="C1103" s="378"/>
      <c r="D1103" s="434"/>
      <c r="E1103" s="379"/>
      <c r="F1103" s="377"/>
      <c r="G1103" s="377"/>
      <c r="H1103" s="377"/>
      <c r="I1103" s="377"/>
      <c r="J1103" s="377"/>
      <c r="K1103" s="377"/>
      <c r="L1103" s="377"/>
      <c r="M1103" s="1" t="e">
        <f>INDEX('Child Enrollment'!$C$2:$C$173,MATCH('BIR Data Entry'!B1104,'Child Enrollment'!$B$2:$B$173,0))</f>
        <v>#N/A</v>
      </c>
      <c r="N1103" s="1" t="e">
        <f>INDEX('Child Enrollment'!$D$2:$D$173,MATCH('BIR Data Entry'!B1103,'Child Enrollment'!$B$2:$B$173,0))</f>
        <v>#N/A</v>
      </c>
      <c r="O1103" s="1" t="e">
        <f>INDEX('Child Enrollment'!$E$2:$E$173,MATCH('BIR Data Entry'!B1103,'Child Enrollment'!$B$2:$B$173,0))</f>
        <v>#N/A</v>
      </c>
      <c r="P1103" s="1" t="e">
        <f>INDEX('Child Enrollment'!$F$2:$F$173,MATCH('BIR Data Entry'!B1103,'Child Enrollment'!$B$2:$B$173,0))</f>
        <v>#N/A</v>
      </c>
      <c r="Q1103" s="1" t="e">
        <f>INDEX('Child Enrollment'!$G$2:$G$173,MATCH('BIR Data Entry'!B1103,'Child Enrollment'!$B$2:$B$173,0))</f>
        <v>#N/A</v>
      </c>
      <c r="R1103" s="1" t="e">
        <f>INDEX('Child Enrollment'!$H$2:$H$173,MATCH('BIR Data Entry'!B1103,'Child Enrollment'!$B$2:$B$173,0))</f>
        <v>#N/A</v>
      </c>
      <c r="S1103" s="343" t="str">
        <f t="shared" si="51"/>
        <v/>
      </c>
      <c r="T1103" s="169">
        <f>IF(J1103='Do Not Use'!$L$15,1,0)</f>
        <v>0</v>
      </c>
      <c r="U1103" s="169">
        <f>IF(K1103='Do Not Use'!$M$14,1,0)</f>
        <v>0</v>
      </c>
      <c r="V1103" s="169">
        <f t="shared" si="52"/>
        <v>0</v>
      </c>
      <c r="W1103" s="169">
        <f>IF(K1103='Do Not Use'!$M$10,1,0)</f>
        <v>0</v>
      </c>
      <c r="X1103" s="169">
        <f>IF(K1103='Do Not Use'!$M$11,1,0)</f>
        <v>0</v>
      </c>
      <c r="Y1103" s="169">
        <f t="shared" si="53"/>
        <v>0</v>
      </c>
      <c r="Z1103" s="169">
        <f>IF(K1103='Do Not Use'!$M$5,1,0)</f>
        <v>0</v>
      </c>
    </row>
    <row r="1104" spans="1:26" x14ac:dyDescent="0.25">
      <c r="A1104" s="376"/>
      <c r="B1104" s="377"/>
      <c r="C1104" s="378"/>
      <c r="D1104" s="434"/>
      <c r="E1104" s="379"/>
      <c r="F1104" s="377"/>
      <c r="G1104" s="377"/>
      <c r="H1104" s="377"/>
      <c r="I1104" s="377"/>
      <c r="J1104" s="377"/>
      <c r="K1104" s="377"/>
      <c r="L1104" s="377"/>
      <c r="M1104" s="1" t="e">
        <f>INDEX('Child Enrollment'!$C$2:$C$173,MATCH('BIR Data Entry'!B1105,'Child Enrollment'!$B$2:$B$173,0))</f>
        <v>#N/A</v>
      </c>
      <c r="N1104" s="1" t="e">
        <f>INDEX('Child Enrollment'!$D$2:$D$173,MATCH('BIR Data Entry'!B1104,'Child Enrollment'!$B$2:$B$173,0))</f>
        <v>#N/A</v>
      </c>
      <c r="O1104" s="1" t="e">
        <f>INDEX('Child Enrollment'!$E$2:$E$173,MATCH('BIR Data Entry'!B1104,'Child Enrollment'!$B$2:$B$173,0))</f>
        <v>#N/A</v>
      </c>
      <c r="P1104" s="1" t="e">
        <f>INDEX('Child Enrollment'!$F$2:$F$173,MATCH('BIR Data Entry'!B1104,'Child Enrollment'!$B$2:$B$173,0))</f>
        <v>#N/A</v>
      </c>
      <c r="Q1104" s="1" t="e">
        <f>INDEX('Child Enrollment'!$G$2:$G$173,MATCH('BIR Data Entry'!B1104,'Child Enrollment'!$B$2:$B$173,0))</f>
        <v>#N/A</v>
      </c>
      <c r="R1104" s="1" t="e">
        <f>INDEX('Child Enrollment'!$H$2:$H$173,MATCH('BIR Data Entry'!B1104,'Child Enrollment'!$B$2:$B$173,0))</f>
        <v>#N/A</v>
      </c>
      <c r="S1104" s="343" t="str">
        <f t="shared" si="51"/>
        <v/>
      </c>
      <c r="T1104" s="169">
        <f>IF(J1104='Do Not Use'!$L$15,1,0)</f>
        <v>0</v>
      </c>
      <c r="U1104" s="169">
        <f>IF(K1104='Do Not Use'!$M$14,1,0)</f>
        <v>0</v>
      </c>
      <c r="V1104" s="169">
        <f t="shared" si="52"/>
        <v>0</v>
      </c>
      <c r="W1104" s="169">
        <f>IF(K1104='Do Not Use'!$M$10,1,0)</f>
        <v>0</v>
      </c>
      <c r="X1104" s="169">
        <f>IF(K1104='Do Not Use'!$M$11,1,0)</f>
        <v>0</v>
      </c>
      <c r="Y1104" s="169">
        <f t="shared" si="53"/>
        <v>0</v>
      </c>
      <c r="Z1104" s="169">
        <f>IF(K1104='Do Not Use'!$M$5,1,0)</f>
        <v>0</v>
      </c>
    </row>
    <row r="1105" spans="1:26" x14ac:dyDescent="0.25">
      <c r="A1105" s="376"/>
      <c r="B1105" s="377"/>
      <c r="C1105" s="378"/>
      <c r="D1105" s="434"/>
      <c r="E1105" s="379"/>
      <c r="F1105" s="377"/>
      <c r="G1105" s="377"/>
      <c r="H1105" s="377"/>
      <c r="I1105" s="377"/>
      <c r="J1105" s="377"/>
      <c r="K1105" s="377"/>
      <c r="L1105" s="377"/>
      <c r="M1105" s="1" t="e">
        <f>INDEX('Child Enrollment'!$C$2:$C$173,MATCH('BIR Data Entry'!B1106,'Child Enrollment'!$B$2:$B$173,0))</f>
        <v>#N/A</v>
      </c>
      <c r="N1105" s="1" t="e">
        <f>INDEX('Child Enrollment'!$D$2:$D$173,MATCH('BIR Data Entry'!B1105,'Child Enrollment'!$B$2:$B$173,0))</f>
        <v>#N/A</v>
      </c>
      <c r="O1105" s="1" t="e">
        <f>INDEX('Child Enrollment'!$E$2:$E$173,MATCH('BIR Data Entry'!B1105,'Child Enrollment'!$B$2:$B$173,0))</f>
        <v>#N/A</v>
      </c>
      <c r="P1105" s="1" t="e">
        <f>INDEX('Child Enrollment'!$F$2:$F$173,MATCH('BIR Data Entry'!B1105,'Child Enrollment'!$B$2:$B$173,0))</f>
        <v>#N/A</v>
      </c>
      <c r="Q1105" s="1" t="e">
        <f>INDEX('Child Enrollment'!$G$2:$G$173,MATCH('BIR Data Entry'!B1105,'Child Enrollment'!$B$2:$B$173,0))</f>
        <v>#N/A</v>
      </c>
      <c r="R1105" s="1" t="e">
        <f>INDEX('Child Enrollment'!$H$2:$H$173,MATCH('BIR Data Entry'!B1105,'Child Enrollment'!$B$2:$B$173,0))</f>
        <v>#N/A</v>
      </c>
      <c r="S1105" s="343" t="str">
        <f t="shared" si="51"/>
        <v/>
      </c>
      <c r="T1105" s="169">
        <f>IF(J1105='Do Not Use'!$L$15,1,0)</f>
        <v>0</v>
      </c>
      <c r="U1105" s="169">
        <f>IF(K1105='Do Not Use'!$M$14,1,0)</f>
        <v>0</v>
      </c>
      <c r="V1105" s="169">
        <f t="shared" si="52"/>
        <v>0</v>
      </c>
      <c r="W1105" s="169">
        <f>IF(K1105='Do Not Use'!$M$10,1,0)</f>
        <v>0</v>
      </c>
      <c r="X1105" s="169">
        <f>IF(K1105='Do Not Use'!$M$11,1,0)</f>
        <v>0</v>
      </c>
      <c r="Y1105" s="169">
        <f t="shared" si="53"/>
        <v>0</v>
      </c>
      <c r="Z1105" s="169">
        <f>IF(K1105='Do Not Use'!$M$5,1,0)</f>
        <v>0</v>
      </c>
    </row>
    <row r="1106" spans="1:26" x14ac:dyDescent="0.25">
      <c r="A1106" s="376"/>
      <c r="B1106" s="377"/>
      <c r="C1106" s="378"/>
      <c r="D1106" s="434"/>
      <c r="E1106" s="379"/>
      <c r="F1106" s="377"/>
      <c r="G1106" s="377"/>
      <c r="H1106" s="377"/>
      <c r="I1106" s="377"/>
      <c r="J1106" s="377"/>
      <c r="K1106" s="377"/>
      <c r="L1106" s="377"/>
      <c r="M1106" s="1" t="e">
        <f>INDEX('Child Enrollment'!$C$2:$C$173,MATCH('BIR Data Entry'!B1107,'Child Enrollment'!$B$2:$B$173,0))</f>
        <v>#N/A</v>
      </c>
      <c r="N1106" s="1" t="e">
        <f>INDEX('Child Enrollment'!$D$2:$D$173,MATCH('BIR Data Entry'!B1106,'Child Enrollment'!$B$2:$B$173,0))</f>
        <v>#N/A</v>
      </c>
      <c r="O1106" s="1" t="e">
        <f>INDEX('Child Enrollment'!$E$2:$E$173,MATCH('BIR Data Entry'!B1106,'Child Enrollment'!$B$2:$B$173,0))</f>
        <v>#N/A</v>
      </c>
      <c r="P1106" s="1" t="e">
        <f>INDEX('Child Enrollment'!$F$2:$F$173,MATCH('BIR Data Entry'!B1106,'Child Enrollment'!$B$2:$B$173,0))</f>
        <v>#N/A</v>
      </c>
      <c r="Q1106" s="1" t="e">
        <f>INDEX('Child Enrollment'!$G$2:$G$173,MATCH('BIR Data Entry'!B1106,'Child Enrollment'!$B$2:$B$173,0))</f>
        <v>#N/A</v>
      </c>
      <c r="R1106" s="1" t="e">
        <f>INDEX('Child Enrollment'!$H$2:$H$173,MATCH('BIR Data Entry'!B1106,'Child Enrollment'!$B$2:$B$173,0))</f>
        <v>#N/A</v>
      </c>
      <c r="S1106" s="343" t="str">
        <f t="shared" si="51"/>
        <v/>
      </c>
      <c r="T1106" s="169">
        <f>IF(J1106='Do Not Use'!$L$15,1,0)</f>
        <v>0</v>
      </c>
      <c r="U1106" s="169">
        <f>IF(K1106='Do Not Use'!$M$14,1,0)</f>
        <v>0</v>
      </c>
      <c r="V1106" s="169">
        <f t="shared" si="52"/>
        <v>0</v>
      </c>
      <c r="W1106" s="169">
        <f>IF(K1106='Do Not Use'!$M$10,1,0)</f>
        <v>0</v>
      </c>
      <c r="X1106" s="169">
        <f>IF(K1106='Do Not Use'!$M$11,1,0)</f>
        <v>0</v>
      </c>
      <c r="Y1106" s="169">
        <f t="shared" si="53"/>
        <v>0</v>
      </c>
      <c r="Z1106" s="169">
        <f>IF(K1106='Do Not Use'!$M$5,1,0)</f>
        <v>0</v>
      </c>
    </row>
    <row r="1107" spans="1:26" x14ac:dyDescent="0.25">
      <c r="A1107" s="376"/>
      <c r="B1107" s="377"/>
      <c r="C1107" s="378"/>
      <c r="D1107" s="434"/>
      <c r="E1107" s="379"/>
      <c r="F1107" s="377"/>
      <c r="G1107" s="377"/>
      <c r="H1107" s="377"/>
      <c r="I1107" s="377"/>
      <c r="J1107" s="377"/>
      <c r="K1107" s="377"/>
      <c r="L1107" s="377"/>
      <c r="M1107" s="1" t="e">
        <f>INDEX('Child Enrollment'!$C$2:$C$173,MATCH('BIR Data Entry'!B1108,'Child Enrollment'!$B$2:$B$173,0))</f>
        <v>#N/A</v>
      </c>
      <c r="N1107" s="1" t="e">
        <f>INDEX('Child Enrollment'!$D$2:$D$173,MATCH('BIR Data Entry'!B1107,'Child Enrollment'!$B$2:$B$173,0))</f>
        <v>#N/A</v>
      </c>
      <c r="O1107" s="1" t="e">
        <f>INDEX('Child Enrollment'!$E$2:$E$173,MATCH('BIR Data Entry'!B1107,'Child Enrollment'!$B$2:$B$173,0))</f>
        <v>#N/A</v>
      </c>
      <c r="P1107" s="1" t="e">
        <f>INDEX('Child Enrollment'!$F$2:$F$173,MATCH('BIR Data Entry'!B1107,'Child Enrollment'!$B$2:$B$173,0))</f>
        <v>#N/A</v>
      </c>
      <c r="Q1107" s="1" t="e">
        <f>INDEX('Child Enrollment'!$G$2:$G$173,MATCH('BIR Data Entry'!B1107,'Child Enrollment'!$B$2:$B$173,0))</f>
        <v>#N/A</v>
      </c>
      <c r="R1107" s="1" t="e">
        <f>INDEX('Child Enrollment'!$H$2:$H$173,MATCH('BIR Data Entry'!B1107,'Child Enrollment'!$B$2:$B$173,0))</f>
        <v>#N/A</v>
      </c>
      <c r="S1107" s="343" t="str">
        <f t="shared" si="51"/>
        <v/>
      </c>
      <c r="T1107" s="169">
        <f>IF(J1107='Do Not Use'!$L$15,1,0)</f>
        <v>0</v>
      </c>
      <c r="U1107" s="169">
        <f>IF(K1107='Do Not Use'!$M$14,1,0)</f>
        <v>0</v>
      </c>
      <c r="V1107" s="169">
        <f t="shared" si="52"/>
        <v>0</v>
      </c>
      <c r="W1107" s="169">
        <f>IF(K1107='Do Not Use'!$M$10,1,0)</f>
        <v>0</v>
      </c>
      <c r="X1107" s="169">
        <f>IF(K1107='Do Not Use'!$M$11,1,0)</f>
        <v>0</v>
      </c>
      <c r="Y1107" s="169">
        <f t="shared" si="53"/>
        <v>0</v>
      </c>
      <c r="Z1107" s="169">
        <f>IF(K1107='Do Not Use'!$M$5,1,0)</f>
        <v>0</v>
      </c>
    </row>
    <row r="1108" spans="1:26" x14ac:dyDescent="0.25">
      <c r="A1108" s="376"/>
      <c r="B1108" s="377"/>
      <c r="C1108" s="378"/>
      <c r="D1108" s="434"/>
      <c r="E1108" s="379"/>
      <c r="F1108" s="377"/>
      <c r="G1108" s="377"/>
      <c r="H1108" s="377"/>
      <c r="I1108" s="377"/>
      <c r="J1108" s="377"/>
      <c r="K1108" s="377"/>
      <c r="L1108" s="377"/>
      <c r="M1108" s="1" t="e">
        <f>INDEX('Child Enrollment'!$C$2:$C$173,MATCH('BIR Data Entry'!B1109,'Child Enrollment'!$B$2:$B$173,0))</f>
        <v>#N/A</v>
      </c>
      <c r="N1108" s="1" t="e">
        <f>INDEX('Child Enrollment'!$D$2:$D$173,MATCH('BIR Data Entry'!B1108,'Child Enrollment'!$B$2:$B$173,0))</f>
        <v>#N/A</v>
      </c>
      <c r="O1108" s="1" t="e">
        <f>INDEX('Child Enrollment'!$E$2:$E$173,MATCH('BIR Data Entry'!B1108,'Child Enrollment'!$B$2:$B$173,0))</f>
        <v>#N/A</v>
      </c>
      <c r="P1108" s="1" t="e">
        <f>INDEX('Child Enrollment'!$F$2:$F$173,MATCH('BIR Data Entry'!B1108,'Child Enrollment'!$B$2:$B$173,0))</f>
        <v>#N/A</v>
      </c>
      <c r="Q1108" s="1" t="e">
        <f>INDEX('Child Enrollment'!$G$2:$G$173,MATCH('BIR Data Entry'!B1108,'Child Enrollment'!$B$2:$B$173,0))</f>
        <v>#N/A</v>
      </c>
      <c r="R1108" s="1" t="e">
        <f>INDEX('Child Enrollment'!$H$2:$H$173,MATCH('BIR Data Entry'!B1108,'Child Enrollment'!$B$2:$B$173,0))</f>
        <v>#N/A</v>
      </c>
      <c r="S1108" s="343" t="str">
        <f t="shared" si="51"/>
        <v/>
      </c>
      <c r="T1108" s="169">
        <f>IF(J1108='Do Not Use'!$L$15,1,0)</f>
        <v>0</v>
      </c>
      <c r="U1108" s="169">
        <f>IF(K1108='Do Not Use'!$M$14,1,0)</f>
        <v>0</v>
      </c>
      <c r="V1108" s="169">
        <f t="shared" si="52"/>
        <v>0</v>
      </c>
      <c r="W1108" s="169">
        <f>IF(K1108='Do Not Use'!$M$10,1,0)</f>
        <v>0</v>
      </c>
      <c r="X1108" s="169">
        <f>IF(K1108='Do Not Use'!$M$11,1,0)</f>
        <v>0</v>
      </c>
      <c r="Y1108" s="169">
        <f t="shared" si="53"/>
        <v>0</v>
      </c>
      <c r="Z1108" s="169">
        <f>IF(K1108='Do Not Use'!$M$5,1,0)</f>
        <v>0</v>
      </c>
    </row>
    <row r="1109" spans="1:26" x14ac:dyDescent="0.25">
      <c r="A1109" s="376"/>
      <c r="B1109" s="377"/>
      <c r="C1109" s="378"/>
      <c r="D1109" s="434"/>
      <c r="E1109" s="379"/>
      <c r="F1109" s="377"/>
      <c r="G1109" s="377"/>
      <c r="H1109" s="377"/>
      <c r="I1109" s="377"/>
      <c r="J1109" s="377"/>
      <c r="K1109" s="377"/>
      <c r="L1109" s="377"/>
      <c r="M1109" s="1" t="e">
        <f>INDEX('Child Enrollment'!$C$2:$C$173,MATCH('BIR Data Entry'!B1110,'Child Enrollment'!$B$2:$B$173,0))</f>
        <v>#N/A</v>
      </c>
      <c r="N1109" s="1" t="e">
        <f>INDEX('Child Enrollment'!$D$2:$D$173,MATCH('BIR Data Entry'!B1109,'Child Enrollment'!$B$2:$B$173,0))</f>
        <v>#N/A</v>
      </c>
      <c r="O1109" s="1" t="e">
        <f>INDEX('Child Enrollment'!$E$2:$E$173,MATCH('BIR Data Entry'!B1109,'Child Enrollment'!$B$2:$B$173,0))</f>
        <v>#N/A</v>
      </c>
      <c r="P1109" s="1" t="e">
        <f>INDEX('Child Enrollment'!$F$2:$F$173,MATCH('BIR Data Entry'!B1109,'Child Enrollment'!$B$2:$B$173,0))</f>
        <v>#N/A</v>
      </c>
      <c r="Q1109" s="1" t="e">
        <f>INDEX('Child Enrollment'!$G$2:$G$173,MATCH('BIR Data Entry'!B1109,'Child Enrollment'!$B$2:$B$173,0))</f>
        <v>#N/A</v>
      </c>
      <c r="R1109" s="1" t="e">
        <f>INDEX('Child Enrollment'!$H$2:$H$173,MATCH('BIR Data Entry'!B1109,'Child Enrollment'!$B$2:$B$173,0))</f>
        <v>#N/A</v>
      </c>
      <c r="S1109" s="343" t="str">
        <f t="shared" si="51"/>
        <v/>
      </c>
      <c r="T1109" s="169">
        <f>IF(J1109='Do Not Use'!$L$15,1,0)</f>
        <v>0</v>
      </c>
      <c r="U1109" s="169">
        <f>IF(K1109='Do Not Use'!$M$14,1,0)</f>
        <v>0</v>
      </c>
      <c r="V1109" s="169">
        <f t="shared" si="52"/>
        <v>0</v>
      </c>
      <c r="W1109" s="169">
        <f>IF(K1109='Do Not Use'!$M$10,1,0)</f>
        <v>0</v>
      </c>
      <c r="X1109" s="169">
        <f>IF(K1109='Do Not Use'!$M$11,1,0)</f>
        <v>0</v>
      </c>
      <c r="Y1109" s="169">
        <f t="shared" si="53"/>
        <v>0</v>
      </c>
      <c r="Z1109" s="169">
        <f>IF(K1109='Do Not Use'!$M$5,1,0)</f>
        <v>0</v>
      </c>
    </row>
    <row r="1110" spans="1:26" x14ac:dyDescent="0.25">
      <c r="A1110" s="376"/>
      <c r="B1110" s="377"/>
      <c r="C1110" s="378"/>
      <c r="D1110" s="434"/>
      <c r="E1110" s="379"/>
      <c r="F1110" s="377"/>
      <c r="G1110" s="377"/>
      <c r="H1110" s="377"/>
      <c r="I1110" s="377"/>
      <c r="J1110" s="377"/>
      <c r="K1110" s="377"/>
      <c r="L1110" s="377"/>
      <c r="M1110" s="1" t="e">
        <f>INDEX('Child Enrollment'!$C$2:$C$173,MATCH('BIR Data Entry'!B1111,'Child Enrollment'!$B$2:$B$173,0))</f>
        <v>#N/A</v>
      </c>
      <c r="N1110" s="1" t="e">
        <f>INDEX('Child Enrollment'!$D$2:$D$173,MATCH('BIR Data Entry'!B1110,'Child Enrollment'!$B$2:$B$173,0))</f>
        <v>#N/A</v>
      </c>
      <c r="O1110" s="1" t="e">
        <f>INDEX('Child Enrollment'!$E$2:$E$173,MATCH('BIR Data Entry'!B1110,'Child Enrollment'!$B$2:$B$173,0))</f>
        <v>#N/A</v>
      </c>
      <c r="P1110" s="1" t="e">
        <f>INDEX('Child Enrollment'!$F$2:$F$173,MATCH('BIR Data Entry'!B1110,'Child Enrollment'!$B$2:$B$173,0))</f>
        <v>#N/A</v>
      </c>
      <c r="Q1110" s="1" t="e">
        <f>INDEX('Child Enrollment'!$G$2:$G$173,MATCH('BIR Data Entry'!B1110,'Child Enrollment'!$B$2:$B$173,0))</f>
        <v>#N/A</v>
      </c>
      <c r="R1110" s="1" t="e">
        <f>INDEX('Child Enrollment'!$H$2:$H$173,MATCH('BIR Data Entry'!B1110,'Child Enrollment'!$B$2:$B$173,0))</f>
        <v>#N/A</v>
      </c>
      <c r="S1110" s="343" t="str">
        <f t="shared" si="51"/>
        <v/>
      </c>
      <c r="T1110" s="169">
        <f>IF(J1110='Do Not Use'!$L$15,1,0)</f>
        <v>0</v>
      </c>
      <c r="U1110" s="169">
        <f>IF(K1110='Do Not Use'!$M$14,1,0)</f>
        <v>0</v>
      </c>
      <c r="V1110" s="169">
        <f t="shared" si="52"/>
        <v>0</v>
      </c>
      <c r="W1110" s="169">
        <f>IF(K1110='Do Not Use'!$M$10,1,0)</f>
        <v>0</v>
      </c>
      <c r="X1110" s="169">
        <f>IF(K1110='Do Not Use'!$M$11,1,0)</f>
        <v>0</v>
      </c>
      <c r="Y1110" s="169">
        <f t="shared" si="53"/>
        <v>0</v>
      </c>
      <c r="Z1110" s="169">
        <f>IF(K1110='Do Not Use'!$M$5,1,0)</f>
        <v>0</v>
      </c>
    </row>
    <row r="1111" spans="1:26" x14ac:dyDescent="0.25">
      <c r="A1111" s="376"/>
      <c r="B1111" s="377"/>
      <c r="C1111" s="378"/>
      <c r="D1111" s="434"/>
      <c r="E1111" s="379"/>
      <c r="F1111" s="377"/>
      <c r="G1111" s="377"/>
      <c r="H1111" s="377"/>
      <c r="I1111" s="377"/>
      <c r="J1111" s="377"/>
      <c r="K1111" s="377"/>
      <c r="L1111" s="377"/>
      <c r="M1111" s="1" t="e">
        <f>INDEX('Child Enrollment'!$C$2:$C$173,MATCH('BIR Data Entry'!B1112,'Child Enrollment'!$B$2:$B$173,0))</f>
        <v>#N/A</v>
      </c>
      <c r="N1111" s="1" t="e">
        <f>INDEX('Child Enrollment'!$D$2:$D$173,MATCH('BIR Data Entry'!B1111,'Child Enrollment'!$B$2:$B$173,0))</f>
        <v>#N/A</v>
      </c>
      <c r="O1111" s="1" t="e">
        <f>INDEX('Child Enrollment'!$E$2:$E$173,MATCH('BIR Data Entry'!B1111,'Child Enrollment'!$B$2:$B$173,0))</f>
        <v>#N/A</v>
      </c>
      <c r="P1111" s="1" t="e">
        <f>INDEX('Child Enrollment'!$F$2:$F$173,MATCH('BIR Data Entry'!B1111,'Child Enrollment'!$B$2:$B$173,0))</f>
        <v>#N/A</v>
      </c>
      <c r="Q1111" s="1" t="e">
        <f>INDEX('Child Enrollment'!$G$2:$G$173,MATCH('BIR Data Entry'!B1111,'Child Enrollment'!$B$2:$B$173,0))</f>
        <v>#N/A</v>
      </c>
      <c r="R1111" s="1" t="e">
        <f>INDEX('Child Enrollment'!$H$2:$H$173,MATCH('BIR Data Entry'!B1111,'Child Enrollment'!$B$2:$B$173,0))</f>
        <v>#N/A</v>
      </c>
      <c r="S1111" s="343" t="str">
        <f t="shared" si="51"/>
        <v/>
      </c>
      <c r="T1111" s="169">
        <f>IF(J1111='Do Not Use'!$L$15,1,0)</f>
        <v>0</v>
      </c>
      <c r="U1111" s="169">
        <f>IF(K1111='Do Not Use'!$M$14,1,0)</f>
        <v>0</v>
      </c>
      <c r="V1111" s="169">
        <f t="shared" si="52"/>
        <v>0</v>
      </c>
      <c r="W1111" s="169">
        <f>IF(K1111='Do Not Use'!$M$10,1,0)</f>
        <v>0</v>
      </c>
      <c r="X1111" s="169">
        <f>IF(K1111='Do Not Use'!$M$11,1,0)</f>
        <v>0</v>
      </c>
      <c r="Y1111" s="169">
        <f t="shared" si="53"/>
        <v>0</v>
      </c>
      <c r="Z1111" s="169">
        <f>IF(K1111='Do Not Use'!$M$5,1,0)</f>
        <v>0</v>
      </c>
    </row>
    <row r="1112" spans="1:26" x14ac:dyDescent="0.25">
      <c r="A1112" s="376"/>
      <c r="B1112" s="377"/>
      <c r="C1112" s="378"/>
      <c r="D1112" s="434"/>
      <c r="E1112" s="379"/>
      <c r="F1112" s="377"/>
      <c r="G1112" s="377"/>
      <c r="H1112" s="377"/>
      <c r="I1112" s="377"/>
      <c r="J1112" s="377"/>
      <c r="K1112" s="377"/>
      <c r="L1112" s="377"/>
      <c r="M1112" s="1" t="e">
        <f>INDEX('Child Enrollment'!$C$2:$C$173,MATCH('BIR Data Entry'!B1113,'Child Enrollment'!$B$2:$B$173,0))</f>
        <v>#N/A</v>
      </c>
      <c r="N1112" s="1" t="e">
        <f>INDEX('Child Enrollment'!$D$2:$D$173,MATCH('BIR Data Entry'!B1112,'Child Enrollment'!$B$2:$B$173,0))</f>
        <v>#N/A</v>
      </c>
      <c r="O1112" s="1" t="e">
        <f>INDEX('Child Enrollment'!$E$2:$E$173,MATCH('BIR Data Entry'!B1112,'Child Enrollment'!$B$2:$B$173,0))</f>
        <v>#N/A</v>
      </c>
      <c r="P1112" s="1" t="e">
        <f>INDEX('Child Enrollment'!$F$2:$F$173,MATCH('BIR Data Entry'!B1112,'Child Enrollment'!$B$2:$B$173,0))</f>
        <v>#N/A</v>
      </c>
      <c r="Q1112" s="1" t="e">
        <f>INDEX('Child Enrollment'!$G$2:$G$173,MATCH('BIR Data Entry'!B1112,'Child Enrollment'!$B$2:$B$173,0))</f>
        <v>#N/A</v>
      </c>
      <c r="R1112" s="1" t="e">
        <f>INDEX('Child Enrollment'!$H$2:$H$173,MATCH('BIR Data Entry'!B1112,'Child Enrollment'!$B$2:$B$173,0))</f>
        <v>#N/A</v>
      </c>
      <c r="S1112" s="343" t="str">
        <f t="shared" si="51"/>
        <v/>
      </c>
      <c r="T1112" s="169">
        <f>IF(J1112='Do Not Use'!$L$15,1,0)</f>
        <v>0</v>
      </c>
      <c r="U1112" s="169">
        <f>IF(K1112='Do Not Use'!$M$14,1,0)</f>
        <v>0</v>
      </c>
      <c r="V1112" s="169">
        <f t="shared" si="52"/>
        <v>0</v>
      </c>
      <c r="W1112" s="169">
        <f>IF(K1112='Do Not Use'!$M$10,1,0)</f>
        <v>0</v>
      </c>
      <c r="X1112" s="169">
        <f>IF(K1112='Do Not Use'!$M$11,1,0)</f>
        <v>0</v>
      </c>
      <c r="Y1112" s="169">
        <f t="shared" si="53"/>
        <v>0</v>
      </c>
      <c r="Z1112" s="169">
        <f>IF(K1112='Do Not Use'!$M$5,1,0)</f>
        <v>0</v>
      </c>
    </row>
    <row r="1113" spans="1:26" x14ac:dyDescent="0.25">
      <c r="A1113" s="376"/>
      <c r="B1113" s="377"/>
      <c r="C1113" s="378"/>
      <c r="D1113" s="434"/>
      <c r="E1113" s="379"/>
      <c r="F1113" s="377"/>
      <c r="G1113" s="377"/>
      <c r="H1113" s="377"/>
      <c r="I1113" s="377"/>
      <c r="J1113" s="377"/>
      <c r="K1113" s="377"/>
      <c r="L1113" s="377"/>
      <c r="M1113" s="1" t="e">
        <f>INDEX('Child Enrollment'!$C$2:$C$173,MATCH('BIR Data Entry'!B1114,'Child Enrollment'!$B$2:$B$173,0))</f>
        <v>#N/A</v>
      </c>
      <c r="N1113" s="1" t="e">
        <f>INDEX('Child Enrollment'!$D$2:$D$173,MATCH('BIR Data Entry'!B1113,'Child Enrollment'!$B$2:$B$173,0))</f>
        <v>#N/A</v>
      </c>
      <c r="O1113" s="1" t="e">
        <f>INDEX('Child Enrollment'!$E$2:$E$173,MATCH('BIR Data Entry'!B1113,'Child Enrollment'!$B$2:$B$173,0))</f>
        <v>#N/A</v>
      </c>
      <c r="P1113" s="1" t="e">
        <f>INDEX('Child Enrollment'!$F$2:$F$173,MATCH('BIR Data Entry'!B1113,'Child Enrollment'!$B$2:$B$173,0))</f>
        <v>#N/A</v>
      </c>
      <c r="Q1113" s="1" t="e">
        <f>INDEX('Child Enrollment'!$G$2:$G$173,MATCH('BIR Data Entry'!B1113,'Child Enrollment'!$B$2:$B$173,0))</f>
        <v>#N/A</v>
      </c>
      <c r="R1113" s="1" t="e">
        <f>INDEX('Child Enrollment'!$H$2:$H$173,MATCH('BIR Data Entry'!B1113,'Child Enrollment'!$B$2:$B$173,0))</f>
        <v>#N/A</v>
      </c>
      <c r="S1113" s="343" t="str">
        <f t="shared" si="51"/>
        <v/>
      </c>
      <c r="T1113" s="169">
        <f>IF(J1113='Do Not Use'!$L$15,1,0)</f>
        <v>0</v>
      </c>
      <c r="U1113" s="169">
        <f>IF(K1113='Do Not Use'!$M$14,1,0)</f>
        <v>0</v>
      </c>
      <c r="V1113" s="169">
        <f t="shared" si="52"/>
        <v>0</v>
      </c>
      <c r="W1113" s="169">
        <f>IF(K1113='Do Not Use'!$M$10,1,0)</f>
        <v>0</v>
      </c>
      <c r="X1113" s="169">
        <f>IF(K1113='Do Not Use'!$M$11,1,0)</f>
        <v>0</v>
      </c>
      <c r="Y1113" s="169">
        <f t="shared" si="53"/>
        <v>0</v>
      </c>
      <c r="Z1113" s="169">
        <f>IF(K1113='Do Not Use'!$M$5,1,0)</f>
        <v>0</v>
      </c>
    </row>
    <row r="1114" spans="1:26" x14ac:dyDescent="0.25">
      <c r="A1114" s="376"/>
      <c r="B1114" s="377"/>
      <c r="C1114" s="378"/>
      <c r="D1114" s="434"/>
      <c r="E1114" s="379"/>
      <c r="F1114" s="377"/>
      <c r="G1114" s="377"/>
      <c r="H1114" s="377"/>
      <c r="I1114" s="377"/>
      <c r="J1114" s="377"/>
      <c r="K1114" s="377"/>
      <c r="L1114" s="377"/>
      <c r="M1114" s="1" t="e">
        <f>INDEX('Child Enrollment'!$C$2:$C$173,MATCH('BIR Data Entry'!B1115,'Child Enrollment'!$B$2:$B$173,0))</f>
        <v>#N/A</v>
      </c>
      <c r="N1114" s="1" t="e">
        <f>INDEX('Child Enrollment'!$D$2:$D$173,MATCH('BIR Data Entry'!B1114,'Child Enrollment'!$B$2:$B$173,0))</f>
        <v>#N/A</v>
      </c>
      <c r="O1114" s="1" t="e">
        <f>INDEX('Child Enrollment'!$E$2:$E$173,MATCH('BIR Data Entry'!B1114,'Child Enrollment'!$B$2:$B$173,0))</f>
        <v>#N/A</v>
      </c>
      <c r="P1114" s="1" t="e">
        <f>INDEX('Child Enrollment'!$F$2:$F$173,MATCH('BIR Data Entry'!B1114,'Child Enrollment'!$B$2:$B$173,0))</f>
        <v>#N/A</v>
      </c>
      <c r="Q1114" s="1" t="e">
        <f>INDEX('Child Enrollment'!$G$2:$G$173,MATCH('BIR Data Entry'!B1114,'Child Enrollment'!$B$2:$B$173,0))</f>
        <v>#N/A</v>
      </c>
      <c r="R1114" s="1" t="e">
        <f>INDEX('Child Enrollment'!$H$2:$H$173,MATCH('BIR Data Entry'!B1114,'Child Enrollment'!$B$2:$B$173,0))</f>
        <v>#N/A</v>
      </c>
      <c r="S1114" s="343" t="str">
        <f t="shared" si="51"/>
        <v/>
      </c>
      <c r="T1114" s="169">
        <f>IF(J1114='Do Not Use'!$L$15,1,0)</f>
        <v>0</v>
      </c>
      <c r="U1114" s="169">
        <f>IF(K1114='Do Not Use'!$M$14,1,0)</f>
        <v>0</v>
      </c>
      <c r="V1114" s="169">
        <f t="shared" si="52"/>
        <v>0</v>
      </c>
      <c r="W1114" s="169">
        <f>IF(K1114='Do Not Use'!$M$10,1,0)</f>
        <v>0</v>
      </c>
      <c r="X1114" s="169">
        <f>IF(K1114='Do Not Use'!$M$11,1,0)</f>
        <v>0</v>
      </c>
      <c r="Y1114" s="169">
        <f t="shared" si="53"/>
        <v>0</v>
      </c>
      <c r="Z1114" s="169">
        <f>IF(K1114='Do Not Use'!$M$5,1,0)</f>
        <v>0</v>
      </c>
    </row>
    <row r="1115" spans="1:26" x14ac:dyDescent="0.25">
      <c r="A1115" s="376"/>
      <c r="B1115" s="377"/>
      <c r="C1115" s="378"/>
      <c r="D1115" s="434"/>
      <c r="E1115" s="379"/>
      <c r="F1115" s="377"/>
      <c r="G1115" s="377"/>
      <c r="H1115" s="377"/>
      <c r="I1115" s="377"/>
      <c r="J1115" s="377"/>
      <c r="K1115" s="377"/>
      <c r="L1115" s="377"/>
      <c r="M1115" s="1" t="e">
        <f>INDEX('Child Enrollment'!$C$2:$C$173,MATCH('BIR Data Entry'!B1116,'Child Enrollment'!$B$2:$B$173,0))</f>
        <v>#N/A</v>
      </c>
      <c r="N1115" s="1" t="e">
        <f>INDEX('Child Enrollment'!$D$2:$D$173,MATCH('BIR Data Entry'!B1115,'Child Enrollment'!$B$2:$B$173,0))</f>
        <v>#N/A</v>
      </c>
      <c r="O1115" s="1" t="e">
        <f>INDEX('Child Enrollment'!$E$2:$E$173,MATCH('BIR Data Entry'!B1115,'Child Enrollment'!$B$2:$B$173,0))</f>
        <v>#N/A</v>
      </c>
      <c r="P1115" s="1" t="e">
        <f>INDEX('Child Enrollment'!$F$2:$F$173,MATCH('BIR Data Entry'!B1115,'Child Enrollment'!$B$2:$B$173,0))</f>
        <v>#N/A</v>
      </c>
      <c r="Q1115" s="1" t="e">
        <f>INDEX('Child Enrollment'!$G$2:$G$173,MATCH('BIR Data Entry'!B1115,'Child Enrollment'!$B$2:$B$173,0))</f>
        <v>#N/A</v>
      </c>
      <c r="R1115" s="1" t="e">
        <f>INDEX('Child Enrollment'!$H$2:$H$173,MATCH('BIR Data Entry'!B1115,'Child Enrollment'!$B$2:$B$173,0))</f>
        <v>#N/A</v>
      </c>
      <c r="S1115" s="343" t="str">
        <f t="shared" si="51"/>
        <v/>
      </c>
      <c r="T1115" s="169">
        <f>IF(J1115='Do Not Use'!$L$15,1,0)</f>
        <v>0</v>
      </c>
      <c r="U1115" s="169">
        <f>IF(K1115='Do Not Use'!$M$14,1,0)</f>
        <v>0</v>
      </c>
      <c r="V1115" s="169">
        <f t="shared" si="52"/>
        <v>0</v>
      </c>
      <c r="W1115" s="169">
        <f>IF(K1115='Do Not Use'!$M$10,1,0)</f>
        <v>0</v>
      </c>
      <c r="X1115" s="169">
        <f>IF(K1115='Do Not Use'!$M$11,1,0)</f>
        <v>0</v>
      </c>
      <c r="Y1115" s="169">
        <f t="shared" si="53"/>
        <v>0</v>
      </c>
      <c r="Z1115" s="169">
        <f>IF(K1115='Do Not Use'!$M$5,1,0)</f>
        <v>0</v>
      </c>
    </row>
    <row r="1116" spans="1:26" x14ac:dyDescent="0.25">
      <c r="A1116" s="376"/>
      <c r="B1116" s="377"/>
      <c r="C1116" s="378"/>
      <c r="D1116" s="434"/>
      <c r="E1116" s="379"/>
      <c r="F1116" s="377"/>
      <c r="G1116" s="377"/>
      <c r="H1116" s="377"/>
      <c r="I1116" s="377"/>
      <c r="J1116" s="377"/>
      <c r="K1116" s="377"/>
      <c r="L1116" s="377"/>
      <c r="M1116" s="1" t="e">
        <f>INDEX('Child Enrollment'!$C$2:$C$173,MATCH('BIR Data Entry'!B1117,'Child Enrollment'!$B$2:$B$173,0))</f>
        <v>#N/A</v>
      </c>
      <c r="N1116" s="1" t="e">
        <f>INDEX('Child Enrollment'!$D$2:$D$173,MATCH('BIR Data Entry'!B1116,'Child Enrollment'!$B$2:$B$173,0))</f>
        <v>#N/A</v>
      </c>
      <c r="O1116" s="1" t="e">
        <f>INDEX('Child Enrollment'!$E$2:$E$173,MATCH('BIR Data Entry'!B1116,'Child Enrollment'!$B$2:$B$173,0))</f>
        <v>#N/A</v>
      </c>
      <c r="P1116" s="1" t="e">
        <f>INDEX('Child Enrollment'!$F$2:$F$173,MATCH('BIR Data Entry'!B1116,'Child Enrollment'!$B$2:$B$173,0))</f>
        <v>#N/A</v>
      </c>
      <c r="Q1116" s="1" t="e">
        <f>INDEX('Child Enrollment'!$G$2:$G$173,MATCH('BIR Data Entry'!B1116,'Child Enrollment'!$B$2:$B$173,0))</f>
        <v>#N/A</v>
      </c>
      <c r="R1116" s="1" t="e">
        <f>INDEX('Child Enrollment'!$H$2:$H$173,MATCH('BIR Data Entry'!B1116,'Child Enrollment'!$B$2:$B$173,0))</f>
        <v>#N/A</v>
      </c>
      <c r="S1116" s="343" t="str">
        <f t="shared" si="51"/>
        <v/>
      </c>
      <c r="T1116" s="169">
        <f>IF(J1116='Do Not Use'!$L$15,1,0)</f>
        <v>0</v>
      </c>
      <c r="U1116" s="169">
        <f>IF(K1116='Do Not Use'!$M$14,1,0)</f>
        <v>0</v>
      </c>
      <c r="V1116" s="169">
        <f t="shared" si="52"/>
        <v>0</v>
      </c>
      <c r="W1116" s="169">
        <f>IF(K1116='Do Not Use'!$M$10,1,0)</f>
        <v>0</v>
      </c>
      <c r="X1116" s="169">
        <f>IF(K1116='Do Not Use'!$M$11,1,0)</f>
        <v>0</v>
      </c>
      <c r="Y1116" s="169">
        <f t="shared" si="53"/>
        <v>0</v>
      </c>
      <c r="Z1116" s="169">
        <f>IF(K1116='Do Not Use'!$M$5,1,0)</f>
        <v>0</v>
      </c>
    </row>
    <row r="1117" spans="1:26" x14ac:dyDescent="0.25">
      <c r="A1117" s="376"/>
      <c r="B1117" s="377"/>
      <c r="C1117" s="378"/>
      <c r="D1117" s="434"/>
      <c r="E1117" s="379"/>
      <c r="F1117" s="377"/>
      <c r="G1117" s="377"/>
      <c r="H1117" s="377"/>
      <c r="I1117" s="377"/>
      <c r="J1117" s="377"/>
      <c r="K1117" s="377"/>
      <c r="L1117" s="377"/>
      <c r="M1117" s="1" t="e">
        <f>INDEX('Child Enrollment'!$C$2:$C$173,MATCH('BIR Data Entry'!B1118,'Child Enrollment'!$B$2:$B$173,0))</f>
        <v>#N/A</v>
      </c>
      <c r="N1117" s="1" t="e">
        <f>INDEX('Child Enrollment'!$D$2:$D$173,MATCH('BIR Data Entry'!B1117,'Child Enrollment'!$B$2:$B$173,0))</f>
        <v>#N/A</v>
      </c>
      <c r="O1117" s="1" t="e">
        <f>INDEX('Child Enrollment'!$E$2:$E$173,MATCH('BIR Data Entry'!B1117,'Child Enrollment'!$B$2:$B$173,0))</f>
        <v>#N/A</v>
      </c>
      <c r="P1117" s="1" t="e">
        <f>INDEX('Child Enrollment'!$F$2:$F$173,MATCH('BIR Data Entry'!B1117,'Child Enrollment'!$B$2:$B$173,0))</f>
        <v>#N/A</v>
      </c>
      <c r="Q1117" s="1" t="e">
        <f>INDEX('Child Enrollment'!$G$2:$G$173,MATCH('BIR Data Entry'!B1117,'Child Enrollment'!$B$2:$B$173,0))</f>
        <v>#N/A</v>
      </c>
      <c r="R1117" s="1" t="e">
        <f>INDEX('Child Enrollment'!$H$2:$H$173,MATCH('BIR Data Entry'!B1117,'Child Enrollment'!$B$2:$B$173,0))</f>
        <v>#N/A</v>
      </c>
      <c r="S1117" s="343" t="str">
        <f t="shared" si="51"/>
        <v/>
      </c>
      <c r="T1117" s="169">
        <f>IF(J1117='Do Not Use'!$L$15,1,0)</f>
        <v>0</v>
      </c>
      <c r="U1117" s="169">
        <f>IF(K1117='Do Not Use'!$M$14,1,0)</f>
        <v>0</v>
      </c>
      <c r="V1117" s="169">
        <f t="shared" si="52"/>
        <v>0</v>
      </c>
      <c r="W1117" s="169">
        <f>IF(K1117='Do Not Use'!$M$10,1,0)</f>
        <v>0</v>
      </c>
      <c r="X1117" s="169">
        <f>IF(K1117='Do Not Use'!$M$11,1,0)</f>
        <v>0</v>
      </c>
      <c r="Y1117" s="169">
        <f t="shared" si="53"/>
        <v>0</v>
      </c>
      <c r="Z1117" s="169">
        <f>IF(K1117='Do Not Use'!$M$5,1,0)</f>
        <v>0</v>
      </c>
    </row>
    <row r="1118" spans="1:26" x14ac:dyDescent="0.25">
      <c r="A1118" s="376"/>
      <c r="B1118" s="377"/>
      <c r="C1118" s="378"/>
      <c r="D1118" s="434"/>
      <c r="E1118" s="379"/>
      <c r="F1118" s="377"/>
      <c r="G1118" s="377"/>
      <c r="H1118" s="377"/>
      <c r="I1118" s="377"/>
      <c r="J1118" s="377"/>
      <c r="K1118" s="377"/>
      <c r="L1118" s="377"/>
      <c r="M1118" s="1" t="e">
        <f>INDEX('Child Enrollment'!$C$2:$C$173,MATCH('BIR Data Entry'!B1119,'Child Enrollment'!$B$2:$B$173,0))</f>
        <v>#N/A</v>
      </c>
      <c r="N1118" s="1" t="e">
        <f>INDEX('Child Enrollment'!$D$2:$D$173,MATCH('BIR Data Entry'!B1118,'Child Enrollment'!$B$2:$B$173,0))</f>
        <v>#N/A</v>
      </c>
      <c r="O1118" s="1" t="e">
        <f>INDEX('Child Enrollment'!$E$2:$E$173,MATCH('BIR Data Entry'!B1118,'Child Enrollment'!$B$2:$B$173,0))</f>
        <v>#N/A</v>
      </c>
      <c r="P1118" s="1" t="e">
        <f>INDEX('Child Enrollment'!$F$2:$F$173,MATCH('BIR Data Entry'!B1118,'Child Enrollment'!$B$2:$B$173,0))</f>
        <v>#N/A</v>
      </c>
      <c r="Q1118" s="1" t="e">
        <f>INDEX('Child Enrollment'!$G$2:$G$173,MATCH('BIR Data Entry'!B1118,'Child Enrollment'!$B$2:$B$173,0))</f>
        <v>#N/A</v>
      </c>
      <c r="R1118" s="1" t="e">
        <f>INDEX('Child Enrollment'!$H$2:$H$173,MATCH('BIR Data Entry'!B1118,'Child Enrollment'!$B$2:$B$173,0))</f>
        <v>#N/A</v>
      </c>
      <c r="S1118" s="343" t="str">
        <f t="shared" si="51"/>
        <v/>
      </c>
      <c r="T1118" s="169">
        <f>IF(J1118='Do Not Use'!$L$15,1,0)</f>
        <v>0</v>
      </c>
      <c r="U1118" s="169">
        <f>IF(K1118='Do Not Use'!$M$14,1,0)</f>
        <v>0</v>
      </c>
      <c r="V1118" s="169">
        <f t="shared" si="52"/>
        <v>0</v>
      </c>
      <c r="W1118" s="169">
        <f>IF(K1118='Do Not Use'!$M$10,1,0)</f>
        <v>0</v>
      </c>
      <c r="X1118" s="169">
        <f>IF(K1118='Do Not Use'!$M$11,1,0)</f>
        <v>0</v>
      </c>
      <c r="Y1118" s="169">
        <f t="shared" si="53"/>
        <v>0</v>
      </c>
      <c r="Z1118" s="169">
        <f>IF(K1118='Do Not Use'!$M$5,1,0)</f>
        <v>0</v>
      </c>
    </row>
    <row r="1119" spans="1:26" x14ac:dyDescent="0.25">
      <c r="A1119" s="376"/>
      <c r="B1119" s="377"/>
      <c r="C1119" s="378"/>
      <c r="D1119" s="434"/>
      <c r="E1119" s="379"/>
      <c r="F1119" s="377"/>
      <c r="G1119" s="377"/>
      <c r="H1119" s="377"/>
      <c r="I1119" s="377"/>
      <c r="J1119" s="377"/>
      <c r="K1119" s="377"/>
      <c r="L1119" s="377"/>
      <c r="M1119" s="1" t="e">
        <f>INDEX('Child Enrollment'!$C$2:$C$173,MATCH('BIR Data Entry'!B1120,'Child Enrollment'!$B$2:$B$173,0))</f>
        <v>#N/A</v>
      </c>
      <c r="N1119" s="1" t="e">
        <f>INDEX('Child Enrollment'!$D$2:$D$173,MATCH('BIR Data Entry'!B1119,'Child Enrollment'!$B$2:$B$173,0))</f>
        <v>#N/A</v>
      </c>
      <c r="O1119" s="1" t="e">
        <f>INDEX('Child Enrollment'!$E$2:$E$173,MATCH('BIR Data Entry'!B1119,'Child Enrollment'!$B$2:$B$173,0))</f>
        <v>#N/A</v>
      </c>
      <c r="P1119" s="1" t="e">
        <f>INDEX('Child Enrollment'!$F$2:$F$173,MATCH('BIR Data Entry'!B1119,'Child Enrollment'!$B$2:$B$173,0))</f>
        <v>#N/A</v>
      </c>
      <c r="Q1119" s="1" t="e">
        <f>INDEX('Child Enrollment'!$G$2:$G$173,MATCH('BIR Data Entry'!B1119,'Child Enrollment'!$B$2:$B$173,0))</f>
        <v>#N/A</v>
      </c>
      <c r="R1119" s="1" t="e">
        <f>INDEX('Child Enrollment'!$H$2:$H$173,MATCH('BIR Data Entry'!B1119,'Child Enrollment'!$B$2:$B$173,0))</f>
        <v>#N/A</v>
      </c>
      <c r="S1119" s="343" t="str">
        <f t="shared" si="51"/>
        <v/>
      </c>
      <c r="T1119" s="169">
        <f>IF(J1119='Do Not Use'!$L$15,1,0)</f>
        <v>0</v>
      </c>
      <c r="U1119" s="169">
        <f>IF(K1119='Do Not Use'!$M$14,1,0)</f>
        <v>0</v>
      </c>
      <c r="V1119" s="169">
        <f t="shared" si="52"/>
        <v>0</v>
      </c>
      <c r="W1119" s="169">
        <f>IF(K1119='Do Not Use'!$M$10,1,0)</f>
        <v>0</v>
      </c>
      <c r="X1119" s="169">
        <f>IF(K1119='Do Not Use'!$M$11,1,0)</f>
        <v>0</v>
      </c>
      <c r="Y1119" s="169">
        <f t="shared" si="53"/>
        <v>0</v>
      </c>
      <c r="Z1119" s="169">
        <f>IF(K1119='Do Not Use'!$M$5,1,0)</f>
        <v>0</v>
      </c>
    </row>
    <row r="1120" spans="1:26" x14ac:dyDescent="0.25">
      <c r="A1120" s="376"/>
      <c r="B1120" s="377"/>
      <c r="C1120" s="378"/>
      <c r="D1120" s="434"/>
      <c r="E1120" s="379"/>
      <c r="F1120" s="377"/>
      <c r="G1120" s="377"/>
      <c r="H1120" s="377"/>
      <c r="I1120" s="377"/>
      <c r="J1120" s="377"/>
      <c r="K1120" s="377"/>
      <c r="L1120" s="377"/>
      <c r="M1120" s="1" t="e">
        <f>INDEX('Child Enrollment'!$C$2:$C$173,MATCH('BIR Data Entry'!B1121,'Child Enrollment'!$B$2:$B$173,0))</f>
        <v>#N/A</v>
      </c>
      <c r="N1120" s="1" t="e">
        <f>INDEX('Child Enrollment'!$D$2:$D$173,MATCH('BIR Data Entry'!B1120,'Child Enrollment'!$B$2:$B$173,0))</f>
        <v>#N/A</v>
      </c>
      <c r="O1120" s="1" t="e">
        <f>INDEX('Child Enrollment'!$E$2:$E$173,MATCH('BIR Data Entry'!B1120,'Child Enrollment'!$B$2:$B$173,0))</f>
        <v>#N/A</v>
      </c>
      <c r="P1120" s="1" t="e">
        <f>INDEX('Child Enrollment'!$F$2:$F$173,MATCH('BIR Data Entry'!B1120,'Child Enrollment'!$B$2:$B$173,0))</f>
        <v>#N/A</v>
      </c>
      <c r="Q1120" s="1" t="e">
        <f>INDEX('Child Enrollment'!$G$2:$G$173,MATCH('BIR Data Entry'!B1120,'Child Enrollment'!$B$2:$B$173,0))</f>
        <v>#N/A</v>
      </c>
      <c r="R1120" s="1" t="e">
        <f>INDEX('Child Enrollment'!$H$2:$H$173,MATCH('BIR Data Entry'!B1120,'Child Enrollment'!$B$2:$B$173,0))</f>
        <v>#N/A</v>
      </c>
      <c r="S1120" s="343" t="str">
        <f t="shared" si="51"/>
        <v/>
      </c>
      <c r="T1120" s="169">
        <f>IF(J1120='Do Not Use'!$L$15,1,0)</f>
        <v>0</v>
      </c>
      <c r="U1120" s="169">
        <f>IF(K1120='Do Not Use'!$M$14,1,0)</f>
        <v>0</v>
      </c>
      <c r="V1120" s="169">
        <f t="shared" si="52"/>
        <v>0</v>
      </c>
      <c r="W1120" s="169">
        <f>IF(K1120='Do Not Use'!$M$10,1,0)</f>
        <v>0</v>
      </c>
      <c r="X1120" s="169">
        <f>IF(K1120='Do Not Use'!$M$11,1,0)</f>
        <v>0</v>
      </c>
      <c r="Y1120" s="169">
        <f t="shared" si="53"/>
        <v>0</v>
      </c>
      <c r="Z1120" s="169">
        <f>IF(K1120='Do Not Use'!$M$5,1,0)</f>
        <v>0</v>
      </c>
    </row>
    <row r="1121" spans="1:26" x14ac:dyDescent="0.25">
      <c r="A1121" s="376"/>
      <c r="B1121" s="377"/>
      <c r="C1121" s="378"/>
      <c r="D1121" s="434"/>
      <c r="E1121" s="379"/>
      <c r="F1121" s="377"/>
      <c r="G1121" s="377"/>
      <c r="H1121" s="377"/>
      <c r="I1121" s="377"/>
      <c r="J1121" s="377"/>
      <c r="K1121" s="377"/>
      <c r="L1121" s="377"/>
      <c r="M1121" s="1" t="e">
        <f>INDEX('Child Enrollment'!$C$2:$C$173,MATCH('BIR Data Entry'!B1122,'Child Enrollment'!$B$2:$B$173,0))</f>
        <v>#N/A</v>
      </c>
      <c r="N1121" s="1" t="e">
        <f>INDEX('Child Enrollment'!$D$2:$D$173,MATCH('BIR Data Entry'!B1121,'Child Enrollment'!$B$2:$B$173,0))</f>
        <v>#N/A</v>
      </c>
      <c r="O1121" s="1" t="e">
        <f>INDEX('Child Enrollment'!$E$2:$E$173,MATCH('BIR Data Entry'!B1121,'Child Enrollment'!$B$2:$B$173,0))</f>
        <v>#N/A</v>
      </c>
      <c r="P1121" s="1" t="e">
        <f>INDEX('Child Enrollment'!$F$2:$F$173,MATCH('BIR Data Entry'!B1121,'Child Enrollment'!$B$2:$B$173,0))</f>
        <v>#N/A</v>
      </c>
      <c r="Q1121" s="1" t="e">
        <f>INDEX('Child Enrollment'!$G$2:$G$173,MATCH('BIR Data Entry'!B1121,'Child Enrollment'!$B$2:$B$173,0))</f>
        <v>#N/A</v>
      </c>
      <c r="R1121" s="1" t="e">
        <f>INDEX('Child Enrollment'!$H$2:$H$173,MATCH('BIR Data Entry'!B1121,'Child Enrollment'!$B$2:$B$173,0))</f>
        <v>#N/A</v>
      </c>
      <c r="S1121" s="343" t="str">
        <f t="shared" si="51"/>
        <v/>
      </c>
      <c r="T1121" s="169">
        <f>IF(J1121='Do Not Use'!$L$15,1,0)</f>
        <v>0</v>
      </c>
      <c r="U1121" s="169">
        <f>IF(K1121='Do Not Use'!$M$14,1,0)</f>
        <v>0</v>
      </c>
      <c r="V1121" s="169">
        <f t="shared" si="52"/>
        <v>0</v>
      </c>
      <c r="W1121" s="169">
        <f>IF(K1121='Do Not Use'!$M$10,1,0)</f>
        <v>0</v>
      </c>
      <c r="X1121" s="169">
        <f>IF(K1121='Do Not Use'!$M$11,1,0)</f>
        <v>0</v>
      </c>
      <c r="Y1121" s="169">
        <f t="shared" si="53"/>
        <v>0</v>
      </c>
      <c r="Z1121" s="169">
        <f>IF(K1121='Do Not Use'!$M$5,1,0)</f>
        <v>0</v>
      </c>
    </row>
    <row r="1122" spans="1:26" x14ac:dyDescent="0.25">
      <c r="A1122" s="376"/>
      <c r="B1122" s="377"/>
      <c r="C1122" s="378"/>
      <c r="D1122" s="434"/>
      <c r="E1122" s="379"/>
      <c r="F1122" s="377"/>
      <c r="G1122" s="377"/>
      <c r="H1122" s="377"/>
      <c r="I1122" s="377"/>
      <c r="J1122" s="377"/>
      <c r="K1122" s="377"/>
      <c r="L1122" s="377"/>
      <c r="M1122" s="1" t="e">
        <f>INDEX('Child Enrollment'!$C$2:$C$173,MATCH('BIR Data Entry'!B1123,'Child Enrollment'!$B$2:$B$173,0))</f>
        <v>#N/A</v>
      </c>
      <c r="N1122" s="1" t="e">
        <f>INDEX('Child Enrollment'!$D$2:$D$173,MATCH('BIR Data Entry'!B1122,'Child Enrollment'!$B$2:$B$173,0))</f>
        <v>#N/A</v>
      </c>
      <c r="O1122" s="1" t="e">
        <f>INDEX('Child Enrollment'!$E$2:$E$173,MATCH('BIR Data Entry'!B1122,'Child Enrollment'!$B$2:$B$173,0))</f>
        <v>#N/A</v>
      </c>
      <c r="P1122" s="1" t="e">
        <f>INDEX('Child Enrollment'!$F$2:$F$173,MATCH('BIR Data Entry'!B1122,'Child Enrollment'!$B$2:$B$173,0))</f>
        <v>#N/A</v>
      </c>
      <c r="Q1122" s="1" t="e">
        <f>INDEX('Child Enrollment'!$G$2:$G$173,MATCH('BIR Data Entry'!B1122,'Child Enrollment'!$B$2:$B$173,0))</f>
        <v>#N/A</v>
      </c>
      <c r="R1122" s="1" t="e">
        <f>INDEX('Child Enrollment'!$H$2:$H$173,MATCH('BIR Data Entry'!B1122,'Child Enrollment'!$B$2:$B$173,0))</f>
        <v>#N/A</v>
      </c>
      <c r="S1122" s="343" t="str">
        <f t="shared" si="51"/>
        <v/>
      </c>
      <c r="T1122" s="169">
        <f>IF(J1122='Do Not Use'!$L$15,1,0)</f>
        <v>0</v>
      </c>
      <c r="U1122" s="169">
        <f>IF(K1122='Do Not Use'!$M$14,1,0)</f>
        <v>0</v>
      </c>
      <c r="V1122" s="169">
        <f t="shared" si="52"/>
        <v>0</v>
      </c>
      <c r="W1122" s="169">
        <f>IF(K1122='Do Not Use'!$M$10,1,0)</f>
        <v>0</v>
      </c>
      <c r="X1122" s="169">
        <f>IF(K1122='Do Not Use'!$M$11,1,0)</f>
        <v>0</v>
      </c>
      <c r="Y1122" s="169">
        <f t="shared" si="53"/>
        <v>0</v>
      </c>
      <c r="Z1122" s="169">
        <f>IF(K1122='Do Not Use'!$M$5,1,0)</f>
        <v>0</v>
      </c>
    </row>
    <row r="1123" spans="1:26" x14ac:dyDescent="0.25">
      <c r="A1123" s="376"/>
      <c r="B1123" s="377"/>
      <c r="C1123" s="378"/>
      <c r="D1123" s="434"/>
      <c r="E1123" s="379"/>
      <c r="F1123" s="377"/>
      <c r="G1123" s="377"/>
      <c r="H1123" s="377"/>
      <c r="I1123" s="377"/>
      <c r="J1123" s="377"/>
      <c r="K1123" s="377"/>
      <c r="L1123" s="377"/>
      <c r="M1123" s="1" t="e">
        <f>INDEX('Child Enrollment'!$C$2:$C$173,MATCH('BIR Data Entry'!B1124,'Child Enrollment'!$B$2:$B$173,0))</f>
        <v>#N/A</v>
      </c>
      <c r="N1123" s="1" t="e">
        <f>INDEX('Child Enrollment'!$D$2:$D$173,MATCH('BIR Data Entry'!B1123,'Child Enrollment'!$B$2:$B$173,0))</f>
        <v>#N/A</v>
      </c>
      <c r="O1123" s="1" t="e">
        <f>INDEX('Child Enrollment'!$E$2:$E$173,MATCH('BIR Data Entry'!B1123,'Child Enrollment'!$B$2:$B$173,0))</f>
        <v>#N/A</v>
      </c>
      <c r="P1123" s="1" t="e">
        <f>INDEX('Child Enrollment'!$F$2:$F$173,MATCH('BIR Data Entry'!B1123,'Child Enrollment'!$B$2:$B$173,0))</f>
        <v>#N/A</v>
      </c>
      <c r="Q1123" s="1" t="e">
        <f>INDEX('Child Enrollment'!$G$2:$G$173,MATCH('BIR Data Entry'!B1123,'Child Enrollment'!$B$2:$B$173,0))</f>
        <v>#N/A</v>
      </c>
      <c r="R1123" s="1" t="e">
        <f>INDEX('Child Enrollment'!$H$2:$H$173,MATCH('BIR Data Entry'!B1123,'Child Enrollment'!$B$2:$B$173,0))</f>
        <v>#N/A</v>
      </c>
      <c r="S1123" s="343" t="str">
        <f t="shared" si="51"/>
        <v/>
      </c>
      <c r="T1123" s="169">
        <f>IF(J1123='Do Not Use'!$L$15,1,0)</f>
        <v>0</v>
      </c>
      <c r="U1123" s="169">
        <f>IF(K1123='Do Not Use'!$M$14,1,0)</f>
        <v>0</v>
      </c>
      <c r="V1123" s="169">
        <f t="shared" si="52"/>
        <v>0</v>
      </c>
      <c r="W1123" s="169">
        <f>IF(K1123='Do Not Use'!$M$10,1,0)</f>
        <v>0</v>
      </c>
      <c r="X1123" s="169">
        <f>IF(K1123='Do Not Use'!$M$11,1,0)</f>
        <v>0</v>
      </c>
      <c r="Y1123" s="169">
        <f t="shared" si="53"/>
        <v>0</v>
      </c>
      <c r="Z1123" s="169">
        <f>IF(K1123='Do Not Use'!$M$5,1,0)</f>
        <v>0</v>
      </c>
    </row>
    <row r="1124" spans="1:26" x14ac:dyDescent="0.25">
      <c r="A1124" s="376"/>
      <c r="B1124" s="377"/>
      <c r="C1124" s="378"/>
      <c r="D1124" s="434"/>
      <c r="E1124" s="379"/>
      <c r="F1124" s="377"/>
      <c r="G1124" s="377"/>
      <c r="H1124" s="377"/>
      <c r="I1124" s="377"/>
      <c r="J1124" s="377"/>
      <c r="K1124" s="377"/>
      <c r="L1124" s="377"/>
      <c r="M1124" s="1" t="e">
        <f>INDEX('Child Enrollment'!$C$2:$C$173,MATCH('BIR Data Entry'!B1125,'Child Enrollment'!$B$2:$B$173,0))</f>
        <v>#N/A</v>
      </c>
      <c r="N1124" s="1" t="e">
        <f>INDEX('Child Enrollment'!$D$2:$D$173,MATCH('BIR Data Entry'!B1124,'Child Enrollment'!$B$2:$B$173,0))</f>
        <v>#N/A</v>
      </c>
      <c r="O1124" s="1" t="e">
        <f>INDEX('Child Enrollment'!$E$2:$E$173,MATCH('BIR Data Entry'!B1124,'Child Enrollment'!$B$2:$B$173,0))</f>
        <v>#N/A</v>
      </c>
      <c r="P1124" s="1" t="e">
        <f>INDEX('Child Enrollment'!$F$2:$F$173,MATCH('BIR Data Entry'!B1124,'Child Enrollment'!$B$2:$B$173,0))</f>
        <v>#N/A</v>
      </c>
      <c r="Q1124" s="1" t="e">
        <f>INDEX('Child Enrollment'!$G$2:$G$173,MATCH('BIR Data Entry'!B1124,'Child Enrollment'!$B$2:$B$173,0))</f>
        <v>#N/A</v>
      </c>
      <c r="R1124" s="1" t="e">
        <f>INDEX('Child Enrollment'!$H$2:$H$173,MATCH('BIR Data Entry'!B1124,'Child Enrollment'!$B$2:$B$173,0))</f>
        <v>#N/A</v>
      </c>
      <c r="S1124" s="343" t="str">
        <f t="shared" si="51"/>
        <v/>
      </c>
      <c r="T1124" s="169">
        <f>IF(J1124='Do Not Use'!$L$15,1,0)</f>
        <v>0</v>
      </c>
      <c r="U1124" s="169">
        <f>IF(K1124='Do Not Use'!$M$14,1,0)</f>
        <v>0</v>
      </c>
      <c r="V1124" s="169">
        <f t="shared" si="52"/>
        <v>0</v>
      </c>
      <c r="W1124" s="169">
        <f>IF(K1124='Do Not Use'!$M$10,1,0)</f>
        <v>0</v>
      </c>
      <c r="X1124" s="169">
        <f>IF(K1124='Do Not Use'!$M$11,1,0)</f>
        <v>0</v>
      </c>
      <c r="Y1124" s="169">
        <f t="shared" si="53"/>
        <v>0</v>
      </c>
      <c r="Z1124" s="169">
        <f>IF(K1124='Do Not Use'!$M$5,1,0)</f>
        <v>0</v>
      </c>
    </row>
    <row r="1125" spans="1:26" x14ac:dyDescent="0.25">
      <c r="A1125" s="376"/>
      <c r="B1125" s="377"/>
      <c r="C1125" s="378"/>
      <c r="D1125" s="434"/>
      <c r="E1125" s="379"/>
      <c r="F1125" s="377"/>
      <c r="G1125" s="377"/>
      <c r="H1125" s="377"/>
      <c r="I1125" s="377"/>
      <c r="J1125" s="377"/>
      <c r="K1125" s="377"/>
      <c r="L1125" s="377"/>
      <c r="M1125" s="1" t="e">
        <f>INDEX('Child Enrollment'!$C$2:$C$173,MATCH('BIR Data Entry'!B1126,'Child Enrollment'!$B$2:$B$173,0))</f>
        <v>#N/A</v>
      </c>
      <c r="N1125" s="1" t="e">
        <f>INDEX('Child Enrollment'!$D$2:$D$173,MATCH('BIR Data Entry'!B1125,'Child Enrollment'!$B$2:$B$173,0))</f>
        <v>#N/A</v>
      </c>
      <c r="O1125" s="1" t="e">
        <f>INDEX('Child Enrollment'!$E$2:$E$173,MATCH('BIR Data Entry'!B1125,'Child Enrollment'!$B$2:$B$173,0))</f>
        <v>#N/A</v>
      </c>
      <c r="P1125" s="1" t="e">
        <f>INDEX('Child Enrollment'!$F$2:$F$173,MATCH('BIR Data Entry'!B1125,'Child Enrollment'!$B$2:$B$173,0))</f>
        <v>#N/A</v>
      </c>
      <c r="Q1125" s="1" t="e">
        <f>INDEX('Child Enrollment'!$G$2:$G$173,MATCH('BIR Data Entry'!B1125,'Child Enrollment'!$B$2:$B$173,0))</f>
        <v>#N/A</v>
      </c>
      <c r="R1125" s="1" t="e">
        <f>INDEX('Child Enrollment'!$H$2:$H$173,MATCH('BIR Data Entry'!B1125,'Child Enrollment'!$B$2:$B$173,0))</f>
        <v>#N/A</v>
      </c>
      <c r="S1125" s="343" t="str">
        <f t="shared" si="51"/>
        <v/>
      </c>
      <c r="T1125" s="169">
        <f>IF(J1125='Do Not Use'!$L$15,1,0)</f>
        <v>0</v>
      </c>
      <c r="U1125" s="169">
        <f>IF(K1125='Do Not Use'!$M$14,1,0)</f>
        <v>0</v>
      </c>
      <c r="V1125" s="169">
        <f t="shared" si="52"/>
        <v>0</v>
      </c>
      <c r="W1125" s="169">
        <f>IF(K1125='Do Not Use'!$M$10,1,0)</f>
        <v>0</v>
      </c>
      <c r="X1125" s="169">
        <f>IF(K1125='Do Not Use'!$M$11,1,0)</f>
        <v>0</v>
      </c>
      <c r="Y1125" s="169">
        <f t="shared" si="53"/>
        <v>0</v>
      </c>
      <c r="Z1125" s="169">
        <f>IF(K1125='Do Not Use'!$M$5,1,0)</f>
        <v>0</v>
      </c>
    </row>
    <row r="1126" spans="1:26" x14ac:dyDescent="0.25">
      <c r="A1126" s="376"/>
      <c r="B1126" s="377"/>
      <c r="C1126" s="378"/>
      <c r="D1126" s="434"/>
      <c r="E1126" s="379"/>
      <c r="F1126" s="377"/>
      <c r="G1126" s="377"/>
      <c r="H1126" s="377"/>
      <c r="I1126" s="377"/>
      <c r="J1126" s="377"/>
      <c r="K1126" s="377"/>
      <c r="L1126" s="377"/>
      <c r="M1126" s="1" t="e">
        <f>INDEX('Child Enrollment'!$C$2:$C$173,MATCH('BIR Data Entry'!B1127,'Child Enrollment'!$B$2:$B$173,0))</f>
        <v>#N/A</v>
      </c>
      <c r="N1126" s="1" t="e">
        <f>INDEX('Child Enrollment'!$D$2:$D$173,MATCH('BIR Data Entry'!B1126,'Child Enrollment'!$B$2:$B$173,0))</f>
        <v>#N/A</v>
      </c>
      <c r="O1126" s="1" t="e">
        <f>INDEX('Child Enrollment'!$E$2:$E$173,MATCH('BIR Data Entry'!B1126,'Child Enrollment'!$B$2:$B$173,0))</f>
        <v>#N/A</v>
      </c>
      <c r="P1126" s="1" t="e">
        <f>INDEX('Child Enrollment'!$F$2:$F$173,MATCH('BIR Data Entry'!B1126,'Child Enrollment'!$B$2:$B$173,0))</f>
        <v>#N/A</v>
      </c>
      <c r="Q1126" s="1" t="e">
        <f>INDEX('Child Enrollment'!$G$2:$G$173,MATCH('BIR Data Entry'!B1126,'Child Enrollment'!$B$2:$B$173,0))</f>
        <v>#N/A</v>
      </c>
      <c r="R1126" s="1" t="e">
        <f>INDEX('Child Enrollment'!$H$2:$H$173,MATCH('BIR Data Entry'!B1126,'Child Enrollment'!$B$2:$B$173,0))</f>
        <v>#N/A</v>
      </c>
      <c r="S1126" s="343" t="str">
        <f t="shared" si="51"/>
        <v/>
      </c>
      <c r="T1126" s="169">
        <f>IF(J1126='Do Not Use'!$L$15,1,0)</f>
        <v>0</v>
      </c>
      <c r="U1126" s="169">
        <f>IF(K1126='Do Not Use'!$M$14,1,0)</f>
        <v>0</v>
      </c>
      <c r="V1126" s="169">
        <f t="shared" si="52"/>
        <v>0</v>
      </c>
      <c r="W1126" s="169">
        <f>IF(K1126='Do Not Use'!$M$10,1,0)</f>
        <v>0</v>
      </c>
      <c r="X1126" s="169">
        <f>IF(K1126='Do Not Use'!$M$11,1,0)</f>
        <v>0</v>
      </c>
      <c r="Y1126" s="169">
        <f t="shared" si="53"/>
        <v>0</v>
      </c>
      <c r="Z1126" s="169">
        <f>IF(K1126='Do Not Use'!$M$5,1,0)</f>
        <v>0</v>
      </c>
    </row>
    <row r="1127" spans="1:26" x14ac:dyDescent="0.25">
      <c r="A1127" s="376"/>
      <c r="B1127" s="377"/>
      <c r="C1127" s="378"/>
      <c r="D1127" s="434"/>
      <c r="E1127" s="379"/>
      <c r="F1127" s="377"/>
      <c r="G1127" s="377"/>
      <c r="H1127" s="377"/>
      <c r="I1127" s="377"/>
      <c r="J1127" s="377"/>
      <c r="K1127" s="377"/>
      <c r="L1127" s="377"/>
      <c r="M1127" s="1" t="e">
        <f>INDEX('Child Enrollment'!$C$2:$C$173,MATCH('BIR Data Entry'!B1128,'Child Enrollment'!$B$2:$B$173,0))</f>
        <v>#N/A</v>
      </c>
      <c r="N1127" s="1" t="e">
        <f>INDEX('Child Enrollment'!$D$2:$D$173,MATCH('BIR Data Entry'!B1127,'Child Enrollment'!$B$2:$B$173,0))</f>
        <v>#N/A</v>
      </c>
      <c r="O1127" s="1" t="e">
        <f>INDEX('Child Enrollment'!$E$2:$E$173,MATCH('BIR Data Entry'!B1127,'Child Enrollment'!$B$2:$B$173,0))</f>
        <v>#N/A</v>
      </c>
      <c r="P1127" s="1" t="e">
        <f>INDEX('Child Enrollment'!$F$2:$F$173,MATCH('BIR Data Entry'!B1127,'Child Enrollment'!$B$2:$B$173,0))</f>
        <v>#N/A</v>
      </c>
      <c r="Q1127" s="1" t="e">
        <f>INDEX('Child Enrollment'!$G$2:$G$173,MATCH('BIR Data Entry'!B1127,'Child Enrollment'!$B$2:$B$173,0))</f>
        <v>#N/A</v>
      </c>
      <c r="R1127" s="1" t="e">
        <f>INDEX('Child Enrollment'!$H$2:$H$173,MATCH('BIR Data Entry'!B1127,'Child Enrollment'!$B$2:$B$173,0))</f>
        <v>#N/A</v>
      </c>
      <c r="S1127" s="343" t="str">
        <f t="shared" si="51"/>
        <v/>
      </c>
      <c r="T1127" s="169">
        <f>IF(J1127='Do Not Use'!$L$15,1,0)</f>
        <v>0</v>
      </c>
      <c r="U1127" s="169">
        <f>IF(K1127='Do Not Use'!$M$14,1,0)</f>
        <v>0</v>
      </c>
      <c r="V1127" s="169">
        <f t="shared" si="52"/>
        <v>0</v>
      </c>
      <c r="W1127" s="169">
        <f>IF(K1127='Do Not Use'!$M$10,1,0)</f>
        <v>0</v>
      </c>
      <c r="X1127" s="169">
        <f>IF(K1127='Do Not Use'!$M$11,1,0)</f>
        <v>0</v>
      </c>
      <c r="Y1127" s="169">
        <f t="shared" si="53"/>
        <v>0</v>
      </c>
      <c r="Z1127" s="169">
        <f>IF(K1127='Do Not Use'!$M$5,1,0)</f>
        <v>0</v>
      </c>
    </row>
    <row r="1128" spans="1:26" x14ac:dyDescent="0.25">
      <c r="A1128" s="376"/>
      <c r="B1128" s="377"/>
      <c r="C1128" s="378"/>
      <c r="D1128" s="434"/>
      <c r="E1128" s="379"/>
      <c r="F1128" s="377"/>
      <c r="G1128" s="377"/>
      <c r="H1128" s="377"/>
      <c r="I1128" s="377"/>
      <c r="J1128" s="377"/>
      <c r="K1128" s="377"/>
      <c r="L1128" s="377"/>
      <c r="M1128" s="1" t="e">
        <f>INDEX('Child Enrollment'!$C$2:$C$173,MATCH('BIR Data Entry'!B1129,'Child Enrollment'!$B$2:$B$173,0))</f>
        <v>#N/A</v>
      </c>
      <c r="N1128" s="1" t="e">
        <f>INDEX('Child Enrollment'!$D$2:$D$173,MATCH('BIR Data Entry'!B1128,'Child Enrollment'!$B$2:$B$173,0))</f>
        <v>#N/A</v>
      </c>
      <c r="O1128" s="1" t="e">
        <f>INDEX('Child Enrollment'!$E$2:$E$173,MATCH('BIR Data Entry'!B1128,'Child Enrollment'!$B$2:$B$173,0))</f>
        <v>#N/A</v>
      </c>
      <c r="P1128" s="1" t="e">
        <f>INDEX('Child Enrollment'!$F$2:$F$173,MATCH('BIR Data Entry'!B1128,'Child Enrollment'!$B$2:$B$173,0))</f>
        <v>#N/A</v>
      </c>
      <c r="Q1128" s="1" t="e">
        <f>INDEX('Child Enrollment'!$G$2:$G$173,MATCH('BIR Data Entry'!B1128,'Child Enrollment'!$B$2:$B$173,0))</f>
        <v>#N/A</v>
      </c>
      <c r="R1128" s="1" t="e">
        <f>INDEX('Child Enrollment'!$H$2:$H$173,MATCH('BIR Data Entry'!B1128,'Child Enrollment'!$B$2:$B$173,0))</f>
        <v>#N/A</v>
      </c>
      <c r="S1128" s="343" t="str">
        <f t="shared" si="51"/>
        <v/>
      </c>
      <c r="T1128" s="169">
        <f>IF(J1128='Do Not Use'!$L$15,1,0)</f>
        <v>0</v>
      </c>
      <c r="U1128" s="169">
        <f>IF(K1128='Do Not Use'!$M$14,1,0)</f>
        <v>0</v>
      </c>
      <c r="V1128" s="169">
        <f t="shared" si="52"/>
        <v>0</v>
      </c>
      <c r="W1128" s="169">
        <f>IF(K1128='Do Not Use'!$M$10,1,0)</f>
        <v>0</v>
      </c>
      <c r="X1128" s="169">
        <f>IF(K1128='Do Not Use'!$M$11,1,0)</f>
        <v>0</v>
      </c>
      <c r="Y1128" s="169">
        <f t="shared" si="53"/>
        <v>0</v>
      </c>
      <c r="Z1128" s="169">
        <f>IF(K1128='Do Not Use'!$M$5,1,0)</f>
        <v>0</v>
      </c>
    </row>
    <row r="1129" spans="1:26" x14ac:dyDescent="0.25">
      <c r="A1129" s="376"/>
      <c r="B1129" s="377"/>
      <c r="C1129" s="378"/>
      <c r="D1129" s="434"/>
      <c r="E1129" s="379"/>
      <c r="F1129" s="377"/>
      <c r="G1129" s="377"/>
      <c r="H1129" s="377"/>
      <c r="I1129" s="377"/>
      <c r="J1129" s="377"/>
      <c r="K1129" s="377"/>
      <c r="L1129" s="377"/>
      <c r="M1129" s="1" t="e">
        <f>INDEX('Child Enrollment'!$C$2:$C$173,MATCH('BIR Data Entry'!B1130,'Child Enrollment'!$B$2:$B$173,0))</f>
        <v>#N/A</v>
      </c>
      <c r="N1129" s="1" t="e">
        <f>INDEX('Child Enrollment'!$D$2:$D$173,MATCH('BIR Data Entry'!B1129,'Child Enrollment'!$B$2:$B$173,0))</f>
        <v>#N/A</v>
      </c>
      <c r="O1129" s="1" t="e">
        <f>INDEX('Child Enrollment'!$E$2:$E$173,MATCH('BIR Data Entry'!B1129,'Child Enrollment'!$B$2:$B$173,0))</f>
        <v>#N/A</v>
      </c>
      <c r="P1129" s="1" t="e">
        <f>INDEX('Child Enrollment'!$F$2:$F$173,MATCH('BIR Data Entry'!B1129,'Child Enrollment'!$B$2:$B$173,0))</f>
        <v>#N/A</v>
      </c>
      <c r="Q1129" s="1" t="e">
        <f>INDEX('Child Enrollment'!$G$2:$G$173,MATCH('BIR Data Entry'!B1129,'Child Enrollment'!$B$2:$B$173,0))</f>
        <v>#N/A</v>
      </c>
      <c r="R1129" s="1" t="e">
        <f>INDEX('Child Enrollment'!$H$2:$H$173,MATCH('BIR Data Entry'!B1129,'Child Enrollment'!$B$2:$B$173,0))</f>
        <v>#N/A</v>
      </c>
      <c r="S1129" s="343" t="str">
        <f t="shared" si="51"/>
        <v/>
      </c>
      <c r="T1129" s="169">
        <f>IF(J1129='Do Not Use'!$L$15,1,0)</f>
        <v>0</v>
      </c>
      <c r="U1129" s="169">
        <f>IF(K1129='Do Not Use'!$M$14,1,0)</f>
        <v>0</v>
      </c>
      <c r="V1129" s="169">
        <f t="shared" si="52"/>
        <v>0</v>
      </c>
      <c r="W1129" s="169">
        <f>IF(K1129='Do Not Use'!$M$10,1,0)</f>
        <v>0</v>
      </c>
      <c r="X1129" s="169">
        <f>IF(K1129='Do Not Use'!$M$11,1,0)</f>
        <v>0</v>
      </c>
      <c r="Y1129" s="169">
        <f t="shared" si="53"/>
        <v>0</v>
      </c>
      <c r="Z1129" s="169">
        <f>IF(K1129='Do Not Use'!$M$5,1,0)</f>
        <v>0</v>
      </c>
    </row>
    <row r="1130" spans="1:26" x14ac:dyDescent="0.25">
      <c r="A1130" s="376"/>
      <c r="B1130" s="377"/>
      <c r="C1130" s="378"/>
      <c r="D1130" s="434"/>
      <c r="E1130" s="379"/>
      <c r="F1130" s="377"/>
      <c r="G1130" s="377"/>
      <c r="H1130" s="377"/>
      <c r="I1130" s="377"/>
      <c r="J1130" s="377"/>
      <c r="K1130" s="377"/>
      <c r="L1130" s="377"/>
      <c r="M1130" s="1" t="e">
        <f>INDEX('Child Enrollment'!$C$2:$C$173,MATCH('BIR Data Entry'!B1131,'Child Enrollment'!$B$2:$B$173,0))</f>
        <v>#N/A</v>
      </c>
      <c r="N1130" s="1" t="e">
        <f>INDEX('Child Enrollment'!$D$2:$D$173,MATCH('BIR Data Entry'!B1130,'Child Enrollment'!$B$2:$B$173,0))</f>
        <v>#N/A</v>
      </c>
      <c r="O1130" s="1" t="e">
        <f>INDEX('Child Enrollment'!$E$2:$E$173,MATCH('BIR Data Entry'!B1130,'Child Enrollment'!$B$2:$B$173,0))</f>
        <v>#N/A</v>
      </c>
      <c r="P1130" s="1" t="e">
        <f>INDEX('Child Enrollment'!$F$2:$F$173,MATCH('BIR Data Entry'!B1130,'Child Enrollment'!$B$2:$B$173,0))</f>
        <v>#N/A</v>
      </c>
      <c r="Q1130" s="1" t="e">
        <f>INDEX('Child Enrollment'!$G$2:$G$173,MATCH('BIR Data Entry'!B1130,'Child Enrollment'!$B$2:$B$173,0))</f>
        <v>#N/A</v>
      </c>
      <c r="R1130" s="1" t="e">
        <f>INDEX('Child Enrollment'!$H$2:$H$173,MATCH('BIR Data Entry'!B1130,'Child Enrollment'!$B$2:$B$173,0))</f>
        <v>#N/A</v>
      </c>
      <c r="S1130" s="343" t="str">
        <f t="shared" si="51"/>
        <v/>
      </c>
      <c r="T1130" s="169">
        <f>IF(J1130='Do Not Use'!$L$15,1,0)</f>
        <v>0</v>
      </c>
      <c r="U1130" s="169">
        <f>IF(K1130='Do Not Use'!$M$14,1,0)</f>
        <v>0</v>
      </c>
      <c r="V1130" s="169">
        <f t="shared" si="52"/>
        <v>0</v>
      </c>
      <c r="W1130" s="169">
        <f>IF(K1130='Do Not Use'!$M$10,1,0)</f>
        <v>0</v>
      </c>
      <c r="X1130" s="169">
        <f>IF(K1130='Do Not Use'!$M$11,1,0)</f>
        <v>0</v>
      </c>
      <c r="Y1130" s="169">
        <f t="shared" si="53"/>
        <v>0</v>
      </c>
      <c r="Z1130" s="169">
        <f>IF(K1130='Do Not Use'!$M$5,1,0)</f>
        <v>0</v>
      </c>
    </row>
    <row r="1131" spans="1:26" x14ac:dyDescent="0.25">
      <c r="A1131" s="376"/>
      <c r="B1131" s="377"/>
      <c r="C1131" s="378"/>
      <c r="D1131" s="434"/>
      <c r="E1131" s="379"/>
      <c r="F1131" s="377"/>
      <c r="G1131" s="377"/>
      <c r="H1131" s="377"/>
      <c r="I1131" s="377"/>
      <c r="J1131" s="377"/>
      <c r="K1131" s="377"/>
      <c r="L1131" s="377"/>
      <c r="M1131" s="1" t="e">
        <f>INDEX('Child Enrollment'!$C$2:$C$173,MATCH('BIR Data Entry'!B1132,'Child Enrollment'!$B$2:$B$173,0))</f>
        <v>#N/A</v>
      </c>
      <c r="N1131" s="1" t="e">
        <f>INDEX('Child Enrollment'!$D$2:$D$173,MATCH('BIR Data Entry'!B1131,'Child Enrollment'!$B$2:$B$173,0))</f>
        <v>#N/A</v>
      </c>
      <c r="O1131" s="1" t="e">
        <f>INDEX('Child Enrollment'!$E$2:$E$173,MATCH('BIR Data Entry'!B1131,'Child Enrollment'!$B$2:$B$173,0))</f>
        <v>#N/A</v>
      </c>
      <c r="P1131" s="1" t="e">
        <f>INDEX('Child Enrollment'!$F$2:$F$173,MATCH('BIR Data Entry'!B1131,'Child Enrollment'!$B$2:$B$173,0))</f>
        <v>#N/A</v>
      </c>
      <c r="Q1131" s="1" t="e">
        <f>INDEX('Child Enrollment'!$G$2:$G$173,MATCH('BIR Data Entry'!B1131,'Child Enrollment'!$B$2:$B$173,0))</f>
        <v>#N/A</v>
      </c>
      <c r="R1131" s="1" t="e">
        <f>INDEX('Child Enrollment'!$H$2:$H$173,MATCH('BIR Data Entry'!B1131,'Child Enrollment'!$B$2:$B$173,0))</f>
        <v>#N/A</v>
      </c>
      <c r="S1131" s="343" t="str">
        <f t="shared" si="51"/>
        <v/>
      </c>
      <c r="T1131" s="169">
        <f>IF(J1131='Do Not Use'!$L$15,1,0)</f>
        <v>0</v>
      </c>
      <c r="U1131" s="169">
        <f>IF(K1131='Do Not Use'!$M$14,1,0)</f>
        <v>0</v>
      </c>
      <c r="V1131" s="169">
        <f t="shared" si="52"/>
        <v>0</v>
      </c>
      <c r="W1131" s="169">
        <f>IF(K1131='Do Not Use'!$M$10,1,0)</f>
        <v>0</v>
      </c>
      <c r="X1131" s="169">
        <f>IF(K1131='Do Not Use'!$M$11,1,0)</f>
        <v>0</v>
      </c>
      <c r="Y1131" s="169">
        <f t="shared" si="53"/>
        <v>0</v>
      </c>
      <c r="Z1131" s="169">
        <f>IF(K1131='Do Not Use'!$M$5,1,0)</f>
        <v>0</v>
      </c>
    </row>
    <row r="1132" spans="1:26" x14ac:dyDescent="0.25">
      <c r="A1132" s="376"/>
      <c r="B1132" s="377"/>
      <c r="C1132" s="378"/>
      <c r="D1132" s="434"/>
      <c r="E1132" s="379"/>
      <c r="F1132" s="377"/>
      <c r="G1132" s="377"/>
      <c r="H1132" s="377"/>
      <c r="I1132" s="377"/>
      <c r="J1132" s="377"/>
      <c r="K1132" s="377"/>
      <c r="L1132" s="377"/>
      <c r="M1132" s="1" t="e">
        <f>INDEX('Child Enrollment'!$C$2:$C$173,MATCH('BIR Data Entry'!B1133,'Child Enrollment'!$B$2:$B$173,0))</f>
        <v>#N/A</v>
      </c>
      <c r="N1132" s="1" t="e">
        <f>INDEX('Child Enrollment'!$D$2:$D$173,MATCH('BIR Data Entry'!B1132,'Child Enrollment'!$B$2:$B$173,0))</f>
        <v>#N/A</v>
      </c>
      <c r="O1132" s="1" t="e">
        <f>INDEX('Child Enrollment'!$E$2:$E$173,MATCH('BIR Data Entry'!B1132,'Child Enrollment'!$B$2:$B$173,0))</f>
        <v>#N/A</v>
      </c>
      <c r="P1132" s="1" t="e">
        <f>INDEX('Child Enrollment'!$F$2:$F$173,MATCH('BIR Data Entry'!B1132,'Child Enrollment'!$B$2:$B$173,0))</f>
        <v>#N/A</v>
      </c>
      <c r="Q1132" s="1" t="e">
        <f>INDEX('Child Enrollment'!$G$2:$G$173,MATCH('BIR Data Entry'!B1132,'Child Enrollment'!$B$2:$B$173,0))</f>
        <v>#N/A</v>
      </c>
      <c r="R1132" s="1" t="e">
        <f>INDEX('Child Enrollment'!$H$2:$H$173,MATCH('BIR Data Entry'!B1132,'Child Enrollment'!$B$2:$B$173,0))</f>
        <v>#N/A</v>
      </c>
      <c r="S1132" s="343" t="str">
        <f t="shared" si="51"/>
        <v/>
      </c>
      <c r="T1132" s="169">
        <f>IF(J1132='Do Not Use'!$L$15,1,0)</f>
        <v>0</v>
      </c>
      <c r="U1132" s="169">
        <f>IF(K1132='Do Not Use'!$M$14,1,0)</f>
        <v>0</v>
      </c>
      <c r="V1132" s="169">
        <f t="shared" si="52"/>
        <v>0</v>
      </c>
      <c r="W1132" s="169">
        <f>IF(K1132='Do Not Use'!$M$10,1,0)</f>
        <v>0</v>
      </c>
      <c r="X1132" s="169">
        <f>IF(K1132='Do Not Use'!$M$11,1,0)</f>
        <v>0</v>
      </c>
      <c r="Y1132" s="169">
        <f t="shared" si="53"/>
        <v>0</v>
      </c>
      <c r="Z1132" s="169">
        <f>IF(K1132='Do Not Use'!$M$5,1,0)</f>
        <v>0</v>
      </c>
    </row>
    <row r="1133" spans="1:26" x14ac:dyDescent="0.25">
      <c r="A1133" s="376"/>
      <c r="B1133" s="377"/>
      <c r="C1133" s="378"/>
      <c r="D1133" s="434"/>
      <c r="E1133" s="379"/>
      <c r="F1133" s="377"/>
      <c r="G1133" s="377"/>
      <c r="H1133" s="377"/>
      <c r="I1133" s="377"/>
      <c r="J1133" s="377"/>
      <c r="K1133" s="377"/>
      <c r="L1133" s="377"/>
      <c r="M1133" s="1" t="e">
        <f>INDEX('Child Enrollment'!$C$2:$C$173,MATCH('BIR Data Entry'!B1134,'Child Enrollment'!$B$2:$B$173,0))</f>
        <v>#N/A</v>
      </c>
      <c r="N1133" s="1" t="e">
        <f>INDEX('Child Enrollment'!$D$2:$D$173,MATCH('BIR Data Entry'!B1133,'Child Enrollment'!$B$2:$B$173,0))</f>
        <v>#N/A</v>
      </c>
      <c r="O1133" s="1" t="e">
        <f>INDEX('Child Enrollment'!$E$2:$E$173,MATCH('BIR Data Entry'!B1133,'Child Enrollment'!$B$2:$B$173,0))</f>
        <v>#N/A</v>
      </c>
      <c r="P1133" s="1" t="e">
        <f>INDEX('Child Enrollment'!$F$2:$F$173,MATCH('BIR Data Entry'!B1133,'Child Enrollment'!$B$2:$B$173,0))</f>
        <v>#N/A</v>
      </c>
      <c r="Q1133" s="1" t="e">
        <f>INDEX('Child Enrollment'!$G$2:$G$173,MATCH('BIR Data Entry'!B1133,'Child Enrollment'!$B$2:$B$173,0))</f>
        <v>#N/A</v>
      </c>
      <c r="R1133" s="1" t="e">
        <f>INDEX('Child Enrollment'!$H$2:$H$173,MATCH('BIR Data Entry'!B1133,'Child Enrollment'!$B$2:$B$173,0))</f>
        <v>#N/A</v>
      </c>
      <c r="S1133" s="343" t="str">
        <f t="shared" si="51"/>
        <v/>
      </c>
      <c r="T1133" s="169">
        <f>IF(J1133='Do Not Use'!$L$15,1,0)</f>
        <v>0</v>
      </c>
      <c r="U1133" s="169">
        <f>IF(K1133='Do Not Use'!$M$14,1,0)</f>
        <v>0</v>
      </c>
      <c r="V1133" s="169">
        <f t="shared" si="52"/>
        <v>0</v>
      </c>
      <c r="W1133" s="169">
        <f>IF(K1133='Do Not Use'!$M$10,1,0)</f>
        <v>0</v>
      </c>
      <c r="X1133" s="169">
        <f>IF(K1133='Do Not Use'!$M$11,1,0)</f>
        <v>0</v>
      </c>
      <c r="Y1133" s="169">
        <f t="shared" si="53"/>
        <v>0</v>
      </c>
      <c r="Z1133" s="169">
        <f>IF(K1133='Do Not Use'!$M$5,1,0)</f>
        <v>0</v>
      </c>
    </row>
    <row r="1134" spans="1:26" x14ac:dyDescent="0.25">
      <c r="A1134" s="376"/>
      <c r="B1134" s="377"/>
      <c r="C1134" s="378"/>
      <c r="D1134" s="434"/>
      <c r="E1134" s="379"/>
      <c r="F1134" s="377"/>
      <c r="G1134" s="377"/>
      <c r="H1134" s="377"/>
      <c r="I1134" s="377"/>
      <c r="J1134" s="377"/>
      <c r="K1134" s="377"/>
      <c r="L1134" s="377"/>
      <c r="M1134" s="1" t="e">
        <f>INDEX('Child Enrollment'!$C$2:$C$173,MATCH('BIR Data Entry'!B1135,'Child Enrollment'!$B$2:$B$173,0))</f>
        <v>#N/A</v>
      </c>
      <c r="N1134" s="1" t="e">
        <f>INDEX('Child Enrollment'!$D$2:$D$173,MATCH('BIR Data Entry'!B1134,'Child Enrollment'!$B$2:$B$173,0))</f>
        <v>#N/A</v>
      </c>
      <c r="O1134" s="1" t="e">
        <f>INDEX('Child Enrollment'!$E$2:$E$173,MATCH('BIR Data Entry'!B1134,'Child Enrollment'!$B$2:$B$173,0))</f>
        <v>#N/A</v>
      </c>
      <c r="P1134" s="1" t="e">
        <f>INDEX('Child Enrollment'!$F$2:$F$173,MATCH('BIR Data Entry'!B1134,'Child Enrollment'!$B$2:$B$173,0))</f>
        <v>#N/A</v>
      </c>
      <c r="Q1134" s="1" t="e">
        <f>INDEX('Child Enrollment'!$G$2:$G$173,MATCH('BIR Data Entry'!B1134,'Child Enrollment'!$B$2:$B$173,0))</f>
        <v>#N/A</v>
      </c>
      <c r="R1134" s="1" t="e">
        <f>INDEX('Child Enrollment'!$H$2:$H$173,MATCH('BIR Data Entry'!B1134,'Child Enrollment'!$B$2:$B$173,0))</f>
        <v>#N/A</v>
      </c>
      <c r="S1134" s="343" t="str">
        <f t="shared" si="51"/>
        <v/>
      </c>
      <c r="T1134" s="169">
        <f>IF(J1134='Do Not Use'!$L$15,1,0)</f>
        <v>0</v>
      </c>
      <c r="U1134" s="169">
        <f>IF(K1134='Do Not Use'!$M$14,1,0)</f>
        <v>0</v>
      </c>
      <c r="V1134" s="169">
        <f t="shared" si="52"/>
        <v>0</v>
      </c>
      <c r="W1134" s="169">
        <f>IF(K1134='Do Not Use'!$M$10,1,0)</f>
        <v>0</v>
      </c>
      <c r="X1134" s="169">
        <f>IF(K1134='Do Not Use'!$M$11,1,0)</f>
        <v>0</v>
      </c>
      <c r="Y1134" s="169">
        <f t="shared" si="53"/>
        <v>0</v>
      </c>
      <c r="Z1134" s="169">
        <f>IF(K1134='Do Not Use'!$M$5,1,0)</f>
        <v>0</v>
      </c>
    </row>
    <row r="1135" spans="1:26" x14ac:dyDescent="0.25">
      <c r="A1135" s="376"/>
      <c r="B1135" s="377"/>
      <c r="C1135" s="378"/>
      <c r="D1135" s="434"/>
      <c r="E1135" s="379"/>
      <c r="F1135" s="377"/>
      <c r="G1135" s="377"/>
      <c r="H1135" s="377"/>
      <c r="I1135" s="377"/>
      <c r="J1135" s="377"/>
      <c r="K1135" s="377"/>
      <c r="L1135" s="377"/>
      <c r="M1135" s="1" t="e">
        <f>INDEX('Child Enrollment'!$C$2:$C$173,MATCH('BIR Data Entry'!B1136,'Child Enrollment'!$B$2:$B$173,0))</f>
        <v>#N/A</v>
      </c>
      <c r="N1135" s="1" t="e">
        <f>INDEX('Child Enrollment'!$D$2:$D$173,MATCH('BIR Data Entry'!B1135,'Child Enrollment'!$B$2:$B$173,0))</f>
        <v>#N/A</v>
      </c>
      <c r="O1135" s="1" t="e">
        <f>INDEX('Child Enrollment'!$E$2:$E$173,MATCH('BIR Data Entry'!B1135,'Child Enrollment'!$B$2:$B$173,0))</f>
        <v>#N/A</v>
      </c>
      <c r="P1135" s="1" t="e">
        <f>INDEX('Child Enrollment'!$F$2:$F$173,MATCH('BIR Data Entry'!B1135,'Child Enrollment'!$B$2:$B$173,0))</f>
        <v>#N/A</v>
      </c>
      <c r="Q1135" s="1" t="e">
        <f>INDEX('Child Enrollment'!$G$2:$G$173,MATCH('BIR Data Entry'!B1135,'Child Enrollment'!$B$2:$B$173,0))</f>
        <v>#N/A</v>
      </c>
      <c r="R1135" s="1" t="e">
        <f>INDEX('Child Enrollment'!$H$2:$H$173,MATCH('BIR Data Entry'!B1135,'Child Enrollment'!$B$2:$B$173,0))</f>
        <v>#N/A</v>
      </c>
      <c r="S1135" s="343" t="str">
        <f t="shared" si="51"/>
        <v/>
      </c>
      <c r="T1135" s="169">
        <f>IF(J1135='Do Not Use'!$L$15,1,0)</f>
        <v>0</v>
      </c>
      <c r="U1135" s="169">
        <f>IF(K1135='Do Not Use'!$M$14,1,0)</f>
        <v>0</v>
      </c>
      <c r="V1135" s="169">
        <f t="shared" si="52"/>
        <v>0</v>
      </c>
      <c r="W1135" s="169">
        <f>IF(K1135='Do Not Use'!$M$10,1,0)</f>
        <v>0</v>
      </c>
      <c r="X1135" s="169">
        <f>IF(K1135='Do Not Use'!$M$11,1,0)</f>
        <v>0</v>
      </c>
      <c r="Y1135" s="169">
        <f t="shared" si="53"/>
        <v>0</v>
      </c>
      <c r="Z1135" s="169">
        <f>IF(K1135='Do Not Use'!$M$5,1,0)</f>
        <v>0</v>
      </c>
    </row>
    <row r="1136" spans="1:26" x14ac:dyDescent="0.25">
      <c r="A1136" s="376"/>
      <c r="B1136" s="377"/>
      <c r="C1136" s="378"/>
      <c r="D1136" s="434"/>
      <c r="E1136" s="379"/>
      <c r="F1136" s="377"/>
      <c r="G1136" s="377"/>
      <c r="H1136" s="377"/>
      <c r="I1136" s="377"/>
      <c r="J1136" s="377"/>
      <c r="K1136" s="377"/>
      <c r="L1136" s="377"/>
      <c r="M1136" s="1" t="e">
        <f>INDEX('Child Enrollment'!$C$2:$C$173,MATCH('BIR Data Entry'!B1137,'Child Enrollment'!$B$2:$B$173,0))</f>
        <v>#N/A</v>
      </c>
      <c r="N1136" s="1" t="e">
        <f>INDEX('Child Enrollment'!$D$2:$D$173,MATCH('BIR Data Entry'!B1136,'Child Enrollment'!$B$2:$B$173,0))</f>
        <v>#N/A</v>
      </c>
      <c r="O1136" s="1" t="e">
        <f>INDEX('Child Enrollment'!$E$2:$E$173,MATCH('BIR Data Entry'!B1136,'Child Enrollment'!$B$2:$B$173,0))</f>
        <v>#N/A</v>
      </c>
      <c r="P1136" s="1" t="e">
        <f>INDEX('Child Enrollment'!$F$2:$F$173,MATCH('BIR Data Entry'!B1136,'Child Enrollment'!$B$2:$B$173,0))</f>
        <v>#N/A</v>
      </c>
      <c r="Q1136" s="1" t="e">
        <f>INDEX('Child Enrollment'!$G$2:$G$173,MATCH('BIR Data Entry'!B1136,'Child Enrollment'!$B$2:$B$173,0))</f>
        <v>#N/A</v>
      </c>
      <c r="R1136" s="1" t="e">
        <f>INDEX('Child Enrollment'!$H$2:$H$173,MATCH('BIR Data Entry'!B1136,'Child Enrollment'!$B$2:$B$173,0))</f>
        <v>#N/A</v>
      </c>
      <c r="S1136" s="343" t="str">
        <f t="shared" si="51"/>
        <v/>
      </c>
      <c r="T1136" s="169">
        <f>IF(J1136='Do Not Use'!$L$15,1,0)</f>
        <v>0</v>
      </c>
      <c r="U1136" s="169">
        <f>IF(K1136='Do Not Use'!$M$14,1,0)</f>
        <v>0</v>
      </c>
      <c r="V1136" s="169">
        <f t="shared" si="52"/>
        <v>0</v>
      </c>
      <c r="W1136" s="169">
        <f>IF(K1136='Do Not Use'!$M$10,1,0)</f>
        <v>0</v>
      </c>
      <c r="X1136" s="169">
        <f>IF(K1136='Do Not Use'!$M$11,1,0)</f>
        <v>0</v>
      </c>
      <c r="Y1136" s="169">
        <f t="shared" si="53"/>
        <v>0</v>
      </c>
      <c r="Z1136" s="169">
        <f>IF(K1136='Do Not Use'!$M$5,1,0)</f>
        <v>0</v>
      </c>
    </row>
    <row r="1137" spans="1:26" x14ac:dyDescent="0.25">
      <c r="A1137" s="376"/>
      <c r="B1137" s="377"/>
      <c r="C1137" s="378"/>
      <c r="D1137" s="434"/>
      <c r="E1137" s="379"/>
      <c r="F1137" s="377"/>
      <c r="G1137" s="377"/>
      <c r="H1137" s="377"/>
      <c r="I1137" s="377"/>
      <c r="J1137" s="377"/>
      <c r="K1137" s="377"/>
      <c r="L1137" s="377"/>
      <c r="M1137" s="1" t="e">
        <f>INDEX('Child Enrollment'!$C$2:$C$173,MATCH('BIR Data Entry'!B1138,'Child Enrollment'!$B$2:$B$173,0))</f>
        <v>#N/A</v>
      </c>
      <c r="N1137" s="1" t="e">
        <f>INDEX('Child Enrollment'!$D$2:$D$173,MATCH('BIR Data Entry'!B1137,'Child Enrollment'!$B$2:$B$173,0))</f>
        <v>#N/A</v>
      </c>
      <c r="O1137" s="1" t="e">
        <f>INDEX('Child Enrollment'!$E$2:$E$173,MATCH('BIR Data Entry'!B1137,'Child Enrollment'!$B$2:$B$173,0))</f>
        <v>#N/A</v>
      </c>
      <c r="P1137" s="1" t="e">
        <f>INDEX('Child Enrollment'!$F$2:$F$173,MATCH('BIR Data Entry'!B1137,'Child Enrollment'!$B$2:$B$173,0))</f>
        <v>#N/A</v>
      </c>
      <c r="Q1137" s="1" t="e">
        <f>INDEX('Child Enrollment'!$G$2:$G$173,MATCH('BIR Data Entry'!B1137,'Child Enrollment'!$B$2:$B$173,0))</f>
        <v>#N/A</v>
      </c>
      <c r="R1137" s="1" t="e">
        <f>INDEX('Child Enrollment'!$H$2:$H$173,MATCH('BIR Data Entry'!B1137,'Child Enrollment'!$B$2:$B$173,0))</f>
        <v>#N/A</v>
      </c>
      <c r="S1137" s="343" t="str">
        <f t="shared" si="51"/>
        <v/>
      </c>
      <c r="T1137" s="169">
        <f>IF(J1137='Do Not Use'!$L$15,1,0)</f>
        <v>0</v>
      </c>
      <c r="U1137" s="169">
        <f>IF(K1137='Do Not Use'!$M$14,1,0)</f>
        <v>0</v>
      </c>
      <c r="V1137" s="169">
        <f t="shared" si="52"/>
        <v>0</v>
      </c>
      <c r="W1137" s="169">
        <f>IF(K1137='Do Not Use'!$M$10,1,0)</f>
        <v>0</v>
      </c>
      <c r="X1137" s="169">
        <f>IF(K1137='Do Not Use'!$M$11,1,0)</f>
        <v>0</v>
      </c>
      <c r="Y1137" s="169">
        <f t="shared" si="53"/>
        <v>0</v>
      </c>
      <c r="Z1137" s="169">
        <f>IF(K1137='Do Not Use'!$M$5,1,0)</f>
        <v>0</v>
      </c>
    </row>
    <row r="1138" spans="1:26" x14ac:dyDescent="0.25">
      <c r="A1138" s="376"/>
      <c r="B1138" s="377"/>
      <c r="C1138" s="378"/>
      <c r="D1138" s="434"/>
      <c r="E1138" s="379"/>
      <c r="F1138" s="377"/>
      <c r="G1138" s="377"/>
      <c r="H1138" s="377"/>
      <c r="I1138" s="377"/>
      <c r="J1138" s="377"/>
      <c r="K1138" s="377"/>
      <c r="L1138" s="377"/>
      <c r="M1138" s="1" t="e">
        <f>INDEX('Child Enrollment'!$C$2:$C$173,MATCH('BIR Data Entry'!B1139,'Child Enrollment'!$B$2:$B$173,0))</f>
        <v>#N/A</v>
      </c>
      <c r="N1138" s="1" t="e">
        <f>INDEX('Child Enrollment'!$D$2:$D$173,MATCH('BIR Data Entry'!B1138,'Child Enrollment'!$B$2:$B$173,0))</f>
        <v>#N/A</v>
      </c>
      <c r="O1138" s="1" t="e">
        <f>INDEX('Child Enrollment'!$E$2:$E$173,MATCH('BIR Data Entry'!B1138,'Child Enrollment'!$B$2:$B$173,0))</f>
        <v>#N/A</v>
      </c>
      <c r="P1138" s="1" t="e">
        <f>INDEX('Child Enrollment'!$F$2:$F$173,MATCH('BIR Data Entry'!B1138,'Child Enrollment'!$B$2:$B$173,0))</f>
        <v>#N/A</v>
      </c>
      <c r="Q1138" s="1" t="e">
        <f>INDEX('Child Enrollment'!$G$2:$G$173,MATCH('BIR Data Entry'!B1138,'Child Enrollment'!$B$2:$B$173,0))</f>
        <v>#N/A</v>
      </c>
      <c r="R1138" s="1" t="e">
        <f>INDEX('Child Enrollment'!$H$2:$H$173,MATCH('BIR Data Entry'!B1138,'Child Enrollment'!$B$2:$B$173,0))</f>
        <v>#N/A</v>
      </c>
      <c r="S1138" s="343" t="str">
        <f t="shared" si="51"/>
        <v/>
      </c>
      <c r="T1138" s="169">
        <f>IF(J1138='Do Not Use'!$L$15,1,0)</f>
        <v>0</v>
      </c>
      <c r="U1138" s="169">
        <f>IF(K1138='Do Not Use'!$M$14,1,0)</f>
        <v>0</v>
      </c>
      <c r="V1138" s="169">
        <f t="shared" si="52"/>
        <v>0</v>
      </c>
      <c r="W1138" s="169">
        <f>IF(K1138='Do Not Use'!$M$10,1,0)</f>
        <v>0</v>
      </c>
      <c r="X1138" s="169">
        <f>IF(K1138='Do Not Use'!$M$11,1,0)</f>
        <v>0</v>
      </c>
      <c r="Y1138" s="169">
        <f t="shared" si="53"/>
        <v>0</v>
      </c>
      <c r="Z1138" s="169">
        <f>IF(K1138='Do Not Use'!$M$5,1,0)</f>
        <v>0</v>
      </c>
    </row>
    <row r="1139" spans="1:26" x14ac:dyDescent="0.25">
      <c r="A1139" s="376"/>
      <c r="B1139" s="377"/>
      <c r="C1139" s="378"/>
      <c r="D1139" s="434"/>
      <c r="E1139" s="379"/>
      <c r="F1139" s="377"/>
      <c r="G1139" s="377"/>
      <c r="H1139" s="377"/>
      <c r="I1139" s="377"/>
      <c r="J1139" s="377"/>
      <c r="K1139" s="377"/>
      <c r="L1139" s="377"/>
      <c r="M1139" s="1" t="e">
        <f>INDEX('Child Enrollment'!$C$2:$C$173,MATCH('BIR Data Entry'!B1140,'Child Enrollment'!$B$2:$B$173,0))</f>
        <v>#N/A</v>
      </c>
      <c r="N1139" s="1" t="e">
        <f>INDEX('Child Enrollment'!$D$2:$D$173,MATCH('BIR Data Entry'!B1139,'Child Enrollment'!$B$2:$B$173,0))</f>
        <v>#N/A</v>
      </c>
      <c r="O1139" s="1" t="e">
        <f>INDEX('Child Enrollment'!$E$2:$E$173,MATCH('BIR Data Entry'!B1139,'Child Enrollment'!$B$2:$B$173,0))</f>
        <v>#N/A</v>
      </c>
      <c r="P1139" s="1" t="e">
        <f>INDEX('Child Enrollment'!$F$2:$F$173,MATCH('BIR Data Entry'!B1139,'Child Enrollment'!$B$2:$B$173,0))</f>
        <v>#N/A</v>
      </c>
      <c r="Q1139" s="1" t="e">
        <f>INDEX('Child Enrollment'!$G$2:$G$173,MATCH('BIR Data Entry'!B1139,'Child Enrollment'!$B$2:$B$173,0))</f>
        <v>#N/A</v>
      </c>
      <c r="R1139" s="1" t="e">
        <f>INDEX('Child Enrollment'!$H$2:$H$173,MATCH('BIR Data Entry'!B1139,'Child Enrollment'!$B$2:$B$173,0))</f>
        <v>#N/A</v>
      </c>
      <c r="S1139" s="343" t="str">
        <f t="shared" si="51"/>
        <v/>
      </c>
      <c r="T1139" s="169">
        <f>IF(J1139='Do Not Use'!$L$15,1,0)</f>
        <v>0</v>
      </c>
      <c r="U1139" s="169">
        <f>IF(K1139='Do Not Use'!$M$14,1,0)</f>
        <v>0</v>
      </c>
      <c r="V1139" s="169">
        <f t="shared" si="52"/>
        <v>0</v>
      </c>
      <c r="W1139" s="169">
        <f>IF(K1139='Do Not Use'!$M$10,1,0)</f>
        <v>0</v>
      </c>
      <c r="X1139" s="169">
        <f>IF(K1139='Do Not Use'!$M$11,1,0)</f>
        <v>0</v>
      </c>
      <c r="Y1139" s="169">
        <f t="shared" si="53"/>
        <v>0</v>
      </c>
      <c r="Z1139" s="169">
        <f>IF(K1139='Do Not Use'!$M$5,1,0)</f>
        <v>0</v>
      </c>
    </row>
    <row r="1140" spans="1:26" x14ac:dyDescent="0.25">
      <c r="A1140" s="376"/>
      <c r="B1140" s="377"/>
      <c r="C1140" s="378"/>
      <c r="D1140" s="434"/>
      <c r="E1140" s="379"/>
      <c r="F1140" s="377"/>
      <c r="G1140" s="377"/>
      <c r="H1140" s="377"/>
      <c r="I1140" s="377"/>
      <c r="J1140" s="377"/>
      <c r="K1140" s="377"/>
      <c r="L1140" s="377"/>
      <c r="M1140" s="1" t="e">
        <f>INDEX('Child Enrollment'!$C$2:$C$173,MATCH('BIR Data Entry'!B1141,'Child Enrollment'!$B$2:$B$173,0))</f>
        <v>#N/A</v>
      </c>
      <c r="N1140" s="1" t="e">
        <f>INDEX('Child Enrollment'!$D$2:$D$173,MATCH('BIR Data Entry'!B1140,'Child Enrollment'!$B$2:$B$173,0))</f>
        <v>#N/A</v>
      </c>
      <c r="O1140" s="1" t="e">
        <f>INDEX('Child Enrollment'!$E$2:$E$173,MATCH('BIR Data Entry'!B1140,'Child Enrollment'!$B$2:$B$173,0))</f>
        <v>#N/A</v>
      </c>
      <c r="P1140" s="1" t="e">
        <f>INDEX('Child Enrollment'!$F$2:$F$173,MATCH('BIR Data Entry'!B1140,'Child Enrollment'!$B$2:$B$173,0))</f>
        <v>#N/A</v>
      </c>
      <c r="Q1140" s="1" t="e">
        <f>INDEX('Child Enrollment'!$G$2:$G$173,MATCH('BIR Data Entry'!B1140,'Child Enrollment'!$B$2:$B$173,0))</f>
        <v>#N/A</v>
      </c>
      <c r="R1140" s="1" t="e">
        <f>INDEX('Child Enrollment'!$H$2:$H$173,MATCH('BIR Data Entry'!B1140,'Child Enrollment'!$B$2:$B$173,0))</f>
        <v>#N/A</v>
      </c>
      <c r="S1140" s="343" t="str">
        <f t="shared" si="51"/>
        <v/>
      </c>
      <c r="T1140" s="169">
        <f>IF(J1140='Do Not Use'!$L$15,1,0)</f>
        <v>0</v>
      </c>
      <c r="U1140" s="169">
        <f>IF(K1140='Do Not Use'!$M$14,1,0)</f>
        <v>0</v>
      </c>
      <c r="V1140" s="169">
        <f t="shared" si="52"/>
        <v>0</v>
      </c>
      <c r="W1140" s="169">
        <f>IF(K1140='Do Not Use'!$M$10,1,0)</f>
        <v>0</v>
      </c>
      <c r="X1140" s="169">
        <f>IF(K1140='Do Not Use'!$M$11,1,0)</f>
        <v>0</v>
      </c>
      <c r="Y1140" s="169">
        <f t="shared" si="53"/>
        <v>0</v>
      </c>
      <c r="Z1140" s="169">
        <f>IF(K1140='Do Not Use'!$M$5,1,0)</f>
        <v>0</v>
      </c>
    </row>
    <row r="1141" spans="1:26" x14ac:dyDescent="0.25">
      <c r="A1141" s="376"/>
      <c r="B1141" s="377"/>
      <c r="C1141" s="378"/>
      <c r="D1141" s="434"/>
      <c r="E1141" s="379"/>
      <c r="F1141" s="377"/>
      <c r="G1141" s="377"/>
      <c r="H1141" s="377"/>
      <c r="I1141" s="377"/>
      <c r="J1141" s="377"/>
      <c r="K1141" s="377"/>
      <c r="L1141" s="377"/>
      <c r="M1141" s="1" t="e">
        <f>INDEX('Child Enrollment'!$C$2:$C$173,MATCH('BIR Data Entry'!B1142,'Child Enrollment'!$B$2:$B$173,0))</f>
        <v>#N/A</v>
      </c>
      <c r="N1141" s="1" t="e">
        <f>INDEX('Child Enrollment'!$D$2:$D$173,MATCH('BIR Data Entry'!B1141,'Child Enrollment'!$B$2:$B$173,0))</f>
        <v>#N/A</v>
      </c>
      <c r="O1141" s="1" t="e">
        <f>INDEX('Child Enrollment'!$E$2:$E$173,MATCH('BIR Data Entry'!B1141,'Child Enrollment'!$B$2:$B$173,0))</f>
        <v>#N/A</v>
      </c>
      <c r="P1141" s="1" t="e">
        <f>INDEX('Child Enrollment'!$F$2:$F$173,MATCH('BIR Data Entry'!B1141,'Child Enrollment'!$B$2:$B$173,0))</f>
        <v>#N/A</v>
      </c>
      <c r="Q1141" s="1" t="e">
        <f>INDEX('Child Enrollment'!$G$2:$G$173,MATCH('BIR Data Entry'!B1141,'Child Enrollment'!$B$2:$B$173,0))</f>
        <v>#N/A</v>
      </c>
      <c r="R1141" s="1" t="e">
        <f>INDEX('Child Enrollment'!$H$2:$H$173,MATCH('BIR Data Entry'!B1141,'Child Enrollment'!$B$2:$B$173,0))</f>
        <v>#N/A</v>
      </c>
      <c r="S1141" s="343" t="str">
        <f t="shared" si="51"/>
        <v/>
      </c>
      <c r="T1141" s="169">
        <f>IF(J1141='Do Not Use'!$L$15,1,0)</f>
        <v>0</v>
      </c>
      <c r="U1141" s="169">
        <f>IF(K1141='Do Not Use'!$M$14,1,0)</f>
        <v>0</v>
      </c>
      <c r="V1141" s="169">
        <f t="shared" si="52"/>
        <v>0</v>
      </c>
      <c r="W1141" s="169">
        <f>IF(K1141='Do Not Use'!$M$10,1,0)</f>
        <v>0</v>
      </c>
      <c r="X1141" s="169">
        <f>IF(K1141='Do Not Use'!$M$11,1,0)</f>
        <v>0</v>
      </c>
      <c r="Y1141" s="169">
        <f t="shared" si="53"/>
        <v>0</v>
      </c>
      <c r="Z1141" s="169">
        <f>IF(K1141='Do Not Use'!$M$5,1,0)</f>
        <v>0</v>
      </c>
    </row>
    <row r="1142" spans="1:26" x14ac:dyDescent="0.25">
      <c r="A1142" s="376"/>
      <c r="B1142" s="377"/>
      <c r="C1142" s="378"/>
      <c r="D1142" s="434"/>
      <c r="E1142" s="379"/>
      <c r="F1142" s="377"/>
      <c r="G1142" s="377"/>
      <c r="H1142" s="377"/>
      <c r="I1142" s="377"/>
      <c r="J1142" s="377"/>
      <c r="K1142" s="377"/>
      <c r="L1142" s="377"/>
      <c r="M1142" s="1" t="e">
        <f>INDEX('Child Enrollment'!$C$2:$C$173,MATCH('BIR Data Entry'!B1143,'Child Enrollment'!$B$2:$B$173,0))</f>
        <v>#N/A</v>
      </c>
      <c r="N1142" s="1" t="e">
        <f>INDEX('Child Enrollment'!$D$2:$D$173,MATCH('BIR Data Entry'!B1142,'Child Enrollment'!$B$2:$B$173,0))</f>
        <v>#N/A</v>
      </c>
      <c r="O1142" s="1" t="e">
        <f>INDEX('Child Enrollment'!$E$2:$E$173,MATCH('BIR Data Entry'!B1142,'Child Enrollment'!$B$2:$B$173,0))</f>
        <v>#N/A</v>
      </c>
      <c r="P1142" s="1" t="e">
        <f>INDEX('Child Enrollment'!$F$2:$F$173,MATCH('BIR Data Entry'!B1142,'Child Enrollment'!$B$2:$B$173,0))</f>
        <v>#N/A</v>
      </c>
      <c r="Q1142" s="1" t="e">
        <f>INDEX('Child Enrollment'!$G$2:$G$173,MATCH('BIR Data Entry'!B1142,'Child Enrollment'!$B$2:$B$173,0))</f>
        <v>#N/A</v>
      </c>
      <c r="R1142" s="1" t="e">
        <f>INDEX('Child Enrollment'!$H$2:$H$173,MATCH('BIR Data Entry'!B1142,'Child Enrollment'!$B$2:$B$173,0))</f>
        <v>#N/A</v>
      </c>
      <c r="S1142" s="343" t="str">
        <f t="shared" si="51"/>
        <v/>
      </c>
      <c r="T1142" s="169">
        <f>IF(J1142='Do Not Use'!$L$15,1,0)</f>
        <v>0</v>
      </c>
      <c r="U1142" s="169">
        <f>IF(K1142='Do Not Use'!$M$14,1,0)</f>
        <v>0</v>
      </c>
      <c r="V1142" s="169">
        <f t="shared" si="52"/>
        <v>0</v>
      </c>
      <c r="W1142" s="169">
        <f>IF(K1142='Do Not Use'!$M$10,1,0)</f>
        <v>0</v>
      </c>
      <c r="X1142" s="169">
        <f>IF(K1142='Do Not Use'!$M$11,1,0)</f>
        <v>0</v>
      </c>
      <c r="Y1142" s="169">
        <f t="shared" si="53"/>
        <v>0</v>
      </c>
      <c r="Z1142" s="169">
        <f>IF(K1142='Do Not Use'!$M$5,1,0)</f>
        <v>0</v>
      </c>
    </row>
    <row r="1143" spans="1:26" x14ac:dyDescent="0.25">
      <c r="A1143" s="376"/>
      <c r="B1143" s="377"/>
      <c r="C1143" s="378"/>
      <c r="D1143" s="434"/>
      <c r="E1143" s="379"/>
      <c r="F1143" s="377"/>
      <c r="G1143" s="377"/>
      <c r="H1143" s="377"/>
      <c r="I1143" s="377"/>
      <c r="J1143" s="377"/>
      <c r="K1143" s="377"/>
      <c r="L1143" s="377"/>
      <c r="M1143" s="1" t="e">
        <f>INDEX('Child Enrollment'!$C$2:$C$173,MATCH('BIR Data Entry'!B1144,'Child Enrollment'!$B$2:$B$173,0))</f>
        <v>#N/A</v>
      </c>
      <c r="N1143" s="1" t="e">
        <f>INDEX('Child Enrollment'!$D$2:$D$173,MATCH('BIR Data Entry'!B1143,'Child Enrollment'!$B$2:$B$173,0))</f>
        <v>#N/A</v>
      </c>
      <c r="O1143" s="1" t="e">
        <f>INDEX('Child Enrollment'!$E$2:$E$173,MATCH('BIR Data Entry'!B1143,'Child Enrollment'!$B$2:$B$173,0))</f>
        <v>#N/A</v>
      </c>
      <c r="P1143" s="1" t="e">
        <f>INDEX('Child Enrollment'!$F$2:$F$173,MATCH('BIR Data Entry'!B1143,'Child Enrollment'!$B$2:$B$173,0))</f>
        <v>#N/A</v>
      </c>
      <c r="Q1143" s="1" t="e">
        <f>INDEX('Child Enrollment'!$G$2:$G$173,MATCH('BIR Data Entry'!B1143,'Child Enrollment'!$B$2:$B$173,0))</f>
        <v>#N/A</v>
      </c>
      <c r="R1143" s="1" t="e">
        <f>INDEX('Child Enrollment'!$H$2:$H$173,MATCH('BIR Data Entry'!B1143,'Child Enrollment'!$B$2:$B$173,0))</f>
        <v>#N/A</v>
      </c>
      <c r="S1143" s="343" t="str">
        <f t="shared" si="51"/>
        <v/>
      </c>
      <c r="T1143" s="169">
        <f>IF(J1143='Do Not Use'!$L$15,1,0)</f>
        <v>0</v>
      </c>
      <c r="U1143" s="169">
        <f>IF(K1143='Do Not Use'!$M$14,1,0)</f>
        <v>0</v>
      </c>
      <c r="V1143" s="169">
        <f t="shared" si="52"/>
        <v>0</v>
      </c>
      <c r="W1143" s="169">
        <f>IF(K1143='Do Not Use'!$M$10,1,0)</f>
        <v>0</v>
      </c>
      <c r="X1143" s="169">
        <f>IF(K1143='Do Not Use'!$M$11,1,0)</f>
        <v>0</v>
      </c>
      <c r="Y1143" s="169">
        <f t="shared" si="53"/>
        <v>0</v>
      </c>
      <c r="Z1143" s="169">
        <f>IF(K1143='Do Not Use'!$M$5,1,0)</f>
        <v>0</v>
      </c>
    </row>
    <row r="1144" spans="1:26" x14ac:dyDescent="0.25">
      <c r="A1144" s="376"/>
      <c r="B1144" s="377"/>
      <c r="C1144" s="378"/>
      <c r="D1144" s="434"/>
      <c r="E1144" s="379"/>
      <c r="F1144" s="377"/>
      <c r="G1144" s="377"/>
      <c r="H1144" s="377"/>
      <c r="I1144" s="377"/>
      <c r="J1144" s="377"/>
      <c r="K1144" s="377"/>
      <c r="L1144" s="377"/>
      <c r="M1144" s="1" t="e">
        <f>INDEX('Child Enrollment'!$C$2:$C$173,MATCH('BIR Data Entry'!B1145,'Child Enrollment'!$B$2:$B$173,0))</f>
        <v>#N/A</v>
      </c>
      <c r="N1144" s="1" t="e">
        <f>INDEX('Child Enrollment'!$D$2:$D$173,MATCH('BIR Data Entry'!B1144,'Child Enrollment'!$B$2:$B$173,0))</f>
        <v>#N/A</v>
      </c>
      <c r="O1144" s="1" t="e">
        <f>INDEX('Child Enrollment'!$E$2:$E$173,MATCH('BIR Data Entry'!B1144,'Child Enrollment'!$B$2:$B$173,0))</f>
        <v>#N/A</v>
      </c>
      <c r="P1144" s="1" t="e">
        <f>INDEX('Child Enrollment'!$F$2:$F$173,MATCH('BIR Data Entry'!B1144,'Child Enrollment'!$B$2:$B$173,0))</f>
        <v>#N/A</v>
      </c>
      <c r="Q1144" s="1" t="e">
        <f>INDEX('Child Enrollment'!$G$2:$G$173,MATCH('BIR Data Entry'!B1144,'Child Enrollment'!$B$2:$B$173,0))</f>
        <v>#N/A</v>
      </c>
      <c r="R1144" s="1" t="e">
        <f>INDEX('Child Enrollment'!$H$2:$H$173,MATCH('BIR Data Entry'!B1144,'Child Enrollment'!$B$2:$B$173,0))</f>
        <v>#N/A</v>
      </c>
      <c r="S1144" s="343" t="str">
        <f t="shared" si="51"/>
        <v/>
      </c>
      <c r="T1144" s="169">
        <f>IF(J1144='Do Not Use'!$L$15,1,0)</f>
        <v>0</v>
      </c>
      <c r="U1144" s="169">
        <f>IF(K1144='Do Not Use'!$M$14,1,0)</f>
        <v>0</v>
      </c>
      <c r="V1144" s="169">
        <f t="shared" si="52"/>
        <v>0</v>
      </c>
      <c r="W1144" s="169">
        <f>IF(K1144='Do Not Use'!$M$10,1,0)</f>
        <v>0</v>
      </c>
      <c r="X1144" s="169">
        <f>IF(K1144='Do Not Use'!$M$11,1,0)</f>
        <v>0</v>
      </c>
      <c r="Y1144" s="169">
        <f t="shared" si="53"/>
        <v>0</v>
      </c>
      <c r="Z1144" s="169">
        <f>IF(K1144='Do Not Use'!$M$5,1,0)</f>
        <v>0</v>
      </c>
    </row>
    <row r="1145" spans="1:26" x14ac:dyDescent="0.25">
      <c r="A1145" s="376"/>
      <c r="B1145" s="377"/>
      <c r="C1145" s="378"/>
      <c r="D1145" s="434"/>
      <c r="E1145" s="379"/>
      <c r="F1145" s="377"/>
      <c r="G1145" s="377"/>
      <c r="H1145" s="377"/>
      <c r="I1145" s="377"/>
      <c r="J1145" s="377"/>
      <c r="K1145" s="377"/>
      <c r="L1145" s="377"/>
      <c r="M1145" s="1" t="e">
        <f>INDEX('Child Enrollment'!$C$2:$C$173,MATCH('BIR Data Entry'!B1146,'Child Enrollment'!$B$2:$B$173,0))</f>
        <v>#N/A</v>
      </c>
      <c r="N1145" s="1" t="e">
        <f>INDEX('Child Enrollment'!$D$2:$D$173,MATCH('BIR Data Entry'!B1145,'Child Enrollment'!$B$2:$B$173,0))</f>
        <v>#N/A</v>
      </c>
      <c r="O1145" s="1" t="e">
        <f>INDEX('Child Enrollment'!$E$2:$E$173,MATCH('BIR Data Entry'!B1145,'Child Enrollment'!$B$2:$B$173,0))</f>
        <v>#N/A</v>
      </c>
      <c r="P1145" s="1" t="e">
        <f>INDEX('Child Enrollment'!$F$2:$F$173,MATCH('BIR Data Entry'!B1145,'Child Enrollment'!$B$2:$B$173,0))</f>
        <v>#N/A</v>
      </c>
      <c r="Q1145" s="1" t="e">
        <f>INDEX('Child Enrollment'!$G$2:$G$173,MATCH('BIR Data Entry'!B1145,'Child Enrollment'!$B$2:$B$173,0))</f>
        <v>#N/A</v>
      </c>
      <c r="R1145" s="1" t="e">
        <f>INDEX('Child Enrollment'!$H$2:$H$173,MATCH('BIR Data Entry'!B1145,'Child Enrollment'!$B$2:$B$173,0))</f>
        <v>#N/A</v>
      </c>
      <c r="S1145" s="343" t="str">
        <f t="shared" si="51"/>
        <v/>
      </c>
      <c r="T1145" s="169">
        <f>IF(J1145='Do Not Use'!$L$15,1,0)</f>
        <v>0</v>
      </c>
      <c r="U1145" s="169">
        <f>IF(K1145='Do Not Use'!$M$14,1,0)</f>
        <v>0</v>
      </c>
      <c r="V1145" s="169">
        <f t="shared" si="52"/>
        <v>0</v>
      </c>
      <c r="W1145" s="169">
        <f>IF(K1145='Do Not Use'!$M$10,1,0)</f>
        <v>0</v>
      </c>
      <c r="X1145" s="169">
        <f>IF(K1145='Do Not Use'!$M$11,1,0)</f>
        <v>0</v>
      </c>
      <c r="Y1145" s="169">
        <f t="shared" si="53"/>
        <v>0</v>
      </c>
      <c r="Z1145" s="169">
        <f>IF(K1145='Do Not Use'!$M$5,1,0)</f>
        <v>0</v>
      </c>
    </row>
    <row r="1146" spans="1:26" x14ac:dyDescent="0.25">
      <c r="A1146" s="376"/>
      <c r="B1146" s="377"/>
      <c r="C1146" s="378"/>
      <c r="D1146" s="434"/>
      <c r="E1146" s="379"/>
      <c r="F1146" s="377"/>
      <c r="G1146" s="377"/>
      <c r="H1146" s="377"/>
      <c r="I1146" s="377"/>
      <c r="J1146" s="377"/>
      <c r="K1146" s="377"/>
      <c r="L1146" s="377"/>
      <c r="M1146" s="1" t="e">
        <f>INDEX('Child Enrollment'!$C$2:$C$173,MATCH('BIR Data Entry'!B1147,'Child Enrollment'!$B$2:$B$173,0))</f>
        <v>#N/A</v>
      </c>
      <c r="N1146" s="1" t="e">
        <f>INDEX('Child Enrollment'!$D$2:$D$173,MATCH('BIR Data Entry'!B1146,'Child Enrollment'!$B$2:$B$173,0))</f>
        <v>#N/A</v>
      </c>
      <c r="O1146" s="1" t="e">
        <f>INDEX('Child Enrollment'!$E$2:$E$173,MATCH('BIR Data Entry'!B1146,'Child Enrollment'!$B$2:$B$173,0))</f>
        <v>#N/A</v>
      </c>
      <c r="P1146" s="1" t="e">
        <f>INDEX('Child Enrollment'!$F$2:$F$173,MATCH('BIR Data Entry'!B1146,'Child Enrollment'!$B$2:$B$173,0))</f>
        <v>#N/A</v>
      </c>
      <c r="Q1146" s="1" t="e">
        <f>INDEX('Child Enrollment'!$G$2:$G$173,MATCH('BIR Data Entry'!B1146,'Child Enrollment'!$B$2:$B$173,0))</f>
        <v>#N/A</v>
      </c>
      <c r="R1146" s="1" t="e">
        <f>INDEX('Child Enrollment'!$H$2:$H$173,MATCH('BIR Data Entry'!B1146,'Child Enrollment'!$B$2:$B$173,0))</f>
        <v>#N/A</v>
      </c>
      <c r="S1146" s="343" t="str">
        <f t="shared" si="51"/>
        <v/>
      </c>
      <c r="T1146" s="169">
        <f>IF(J1146='Do Not Use'!$L$15,1,0)</f>
        <v>0</v>
      </c>
      <c r="U1146" s="169">
        <f>IF(K1146='Do Not Use'!$M$14,1,0)</f>
        <v>0</v>
      </c>
      <c r="V1146" s="169">
        <f t="shared" si="52"/>
        <v>0</v>
      </c>
      <c r="W1146" s="169">
        <f>IF(K1146='Do Not Use'!$M$10,1,0)</f>
        <v>0</v>
      </c>
      <c r="X1146" s="169">
        <f>IF(K1146='Do Not Use'!$M$11,1,0)</f>
        <v>0</v>
      </c>
      <c r="Y1146" s="169">
        <f t="shared" si="53"/>
        <v>0</v>
      </c>
      <c r="Z1146" s="169">
        <f>IF(K1146='Do Not Use'!$M$5,1,0)</f>
        <v>0</v>
      </c>
    </row>
    <row r="1147" spans="1:26" x14ac:dyDescent="0.25">
      <c r="A1147" s="376"/>
      <c r="B1147" s="377"/>
      <c r="C1147" s="378"/>
      <c r="D1147" s="434"/>
      <c r="E1147" s="379"/>
      <c r="F1147" s="377"/>
      <c r="G1147" s="377"/>
      <c r="H1147" s="377"/>
      <c r="I1147" s="377"/>
      <c r="J1147" s="377"/>
      <c r="K1147" s="377"/>
      <c r="L1147" s="377"/>
      <c r="M1147" s="1" t="e">
        <f>INDEX('Child Enrollment'!$C$2:$C$173,MATCH('BIR Data Entry'!B1148,'Child Enrollment'!$B$2:$B$173,0))</f>
        <v>#N/A</v>
      </c>
      <c r="N1147" s="1" t="e">
        <f>INDEX('Child Enrollment'!$D$2:$D$173,MATCH('BIR Data Entry'!B1147,'Child Enrollment'!$B$2:$B$173,0))</f>
        <v>#N/A</v>
      </c>
      <c r="O1147" s="1" t="e">
        <f>INDEX('Child Enrollment'!$E$2:$E$173,MATCH('BIR Data Entry'!B1147,'Child Enrollment'!$B$2:$B$173,0))</f>
        <v>#N/A</v>
      </c>
      <c r="P1147" s="1" t="e">
        <f>INDEX('Child Enrollment'!$F$2:$F$173,MATCH('BIR Data Entry'!B1147,'Child Enrollment'!$B$2:$B$173,0))</f>
        <v>#N/A</v>
      </c>
      <c r="Q1147" s="1" t="e">
        <f>INDEX('Child Enrollment'!$G$2:$G$173,MATCH('BIR Data Entry'!B1147,'Child Enrollment'!$B$2:$B$173,0))</f>
        <v>#N/A</v>
      </c>
      <c r="R1147" s="1" t="e">
        <f>INDEX('Child Enrollment'!$H$2:$H$173,MATCH('BIR Data Entry'!B1147,'Child Enrollment'!$B$2:$B$173,0))</f>
        <v>#N/A</v>
      </c>
      <c r="S1147" s="343" t="str">
        <f t="shared" si="51"/>
        <v/>
      </c>
      <c r="T1147" s="169">
        <f>IF(J1147='Do Not Use'!$L$15,1,0)</f>
        <v>0</v>
      </c>
      <c r="U1147" s="169">
        <f>IF(K1147='Do Not Use'!$M$14,1,0)</f>
        <v>0</v>
      </c>
      <c r="V1147" s="169">
        <f t="shared" si="52"/>
        <v>0</v>
      </c>
      <c r="W1147" s="169">
        <f>IF(K1147='Do Not Use'!$M$10,1,0)</f>
        <v>0</v>
      </c>
      <c r="X1147" s="169">
        <f>IF(K1147='Do Not Use'!$M$11,1,0)</f>
        <v>0</v>
      </c>
      <c r="Y1147" s="169">
        <f t="shared" si="53"/>
        <v>0</v>
      </c>
      <c r="Z1147" s="169">
        <f>IF(K1147='Do Not Use'!$M$5,1,0)</f>
        <v>0</v>
      </c>
    </row>
    <row r="1148" spans="1:26" x14ac:dyDescent="0.25">
      <c r="A1148" s="376"/>
      <c r="B1148" s="377"/>
      <c r="C1148" s="378"/>
      <c r="D1148" s="434"/>
      <c r="E1148" s="379"/>
      <c r="F1148" s="377"/>
      <c r="G1148" s="377"/>
      <c r="H1148" s="377"/>
      <c r="I1148" s="377"/>
      <c r="J1148" s="377"/>
      <c r="K1148" s="377"/>
      <c r="L1148" s="377"/>
      <c r="M1148" s="1" t="e">
        <f>INDEX('Child Enrollment'!$C$2:$C$173,MATCH('BIR Data Entry'!B1149,'Child Enrollment'!$B$2:$B$173,0))</f>
        <v>#N/A</v>
      </c>
      <c r="N1148" s="1" t="e">
        <f>INDEX('Child Enrollment'!$D$2:$D$173,MATCH('BIR Data Entry'!B1148,'Child Enrollment'!$B$2:$B$173,0))</f>
        <v>#N/A</v>
      </c>
      <c r="O1148" s="1" t="e">
        <f>INDEX('Child Enrollment'!$E$2:$E$173,MATCH('BIR Data Entry'!B1148,'Child Enrollment'!$B$2:$B$173,0))</f>
        <v>#N/A</v>
      </c>
      <c r="P1148" s="1" t="e">
        <f>INDEX('Child Enrollment'!$F$2:$F$173,MATCH('BIR Data Entry'!B1148,'Child Enrollment'!$B$2:$B$173,0))</f>
        <v>#N/A</v>
      </c>
      <c r="Q1148" s="1" t="e">
        <f>INDEX('Child Enrollment'!$G$2:$G$173,MATCH('BIR Data Entry'!B1148,'Child Enrollment'!$B$2:$B$173,0))</f>
        <v>#N/A</v>
      </c>
      <c r="R1148" s="1" t="e">
        <f>INDEX('Child Enrollment'!$H$2:$H$173,MATCH('BIR Data Entry'!B1148,'Child Enrollment'!$B$2:$B$173,0))</f>
        <v>#N/A</v>
      </c>
      <c r="S1148" s="343" t="str">
        <f t="shared" si="51"/>
        <v/>
      </c>
      <c r="T1148" s="169">
        <f>IF(J1148='Do Not Use'!$L$15,1,0)</f>
        <v>0</v>
      </c>
      <c r="U1148" s="169">
        <f>IF(K1148='Do Not Use'!$M$14,1,0)</f>
        <v>0</v>
      </c>
      <c r="V1148" s="169">
        <f t="shared" si="52"/>
        <v>0</v>
      </c>
      <c r="W1148" s="169">
        <f>IF(K1148='Do Not Use'!$M$10,1,0)</f>
        <v>0</v>
      </c>
      <c r="X1148" s="169">
        <f>IF(K1148='Do Not Use'!$M$11,1,0)</f>
        <v>0</v>
      </c>
      <c r="Y1148" s="169">
        <f t="shared" si="53"/>
        <v>0</v>
      </c>
      <c r="Z1148" s="169">
        <f>IF(K1148='Do Not Use'!$M$5,1,0)</f>
        <v>0</v>
      </c>
    </row>
    <row r="1149" spans="1:26" x14ac:dyDescent="0.25">
      <c r="A1149" s="376"/>
      <c r="B1149" s="377"/>
      <c r="C1149" s="378"/>
      <c r="D1149" s="434"/>
      <c r="E1149" s="379"/>
      <c r="F1149" s="377"/>
      <c r="G1149" s="377"/>
      <c r="H1149" s="377"/>
      <c r="I1149" s="377"/>
      <c r="J1149" s="377"/>
      <c r="K1149" s="377"/>
      <c r="L1149" s="377"/>
      <c r="M1149" s="1" t="e">
        <f>INDEX('Child Enrollment'!$C$2:$C$173,MATCH('BIR Data Entry'!B1150,'Child Enrollment'!$B$2:$B$173,0))</f>
        <v>#N/A</v>
      </c>
      <c r="N1149" s="1" t="e">
        <f>INDEX('Child Enrollment'!$D$2:$D$173,MATCH('BIR Data Entry'!B1149,'Child Enrollment'!$B$2:$B$173,0))</f>
        <v>#N/A</v>
      </c>
      <c r="O1149" s="1" t="e">
        <f>INDEX('Child Enrollment'!$E$2:$E$173,MATCH('BIR Data Entry'!B1149,'Child Enrollment'!$B$2:$B$173,0))</f>
        <v>#N/A</v>
      </c>
      <c r="P1149" s="1" t="e">
        <f>INDEX('Child Enrollment'!$F$2:$F$173,MATCH('BIR Data Entry'!B1149,'Child Enrollment'!$B$2:$B$173,0))</f>
        <v>#N/A</v>
      </c>
      <c r="Q1149" s="1" t="e">
        <f>INDEX('Child Enrollment'!$G$2:$G$173,MATCH('BIR Data Entry'!B1149,'Child Enrollment'!$B$2:$B$173,0))</f>
        <v>#N/A</v>
      </c>
      <c r="R1149" s="1" t="e">
        <f>INDEX('Child Enrollment'!$H$2:$H$173,MATCH('BIR Data Entry'!B1149,'Child Enrollment'!$B$2:$B$173,0))</f>
        <v>#N/A</v>
      </c>
      <c r="S1149" s="343" t="str">
        <f t="shared" si="51"/>
        <v/>
      </c>
      <c r="T1149" s="169">
        <f>IF(J1149='Do Not Use'!$L$15,1,0)</f>
        <v>0</v>
      </c>
      <c r="U1149" s="169">
        <f>IF(K1149='Do Not Use'!$M$14,1,0)</f>
        <v>0</v>
      </c>
      <c r="V1149" s="169">
        <f t="shared" si="52"/>
        <v>0</v>
      </c>
      <c r="W1149" s="169">
        <f>IF(K1149='Do Not Use'!$M$10,1,0)</f>
        <v>0</v>
      </c>
      <c r="X1149" s="169">
        <f>IF(K1149='Do Not Use'!$M$11,1,0)</f>
        <v>0</v>
      </c>
      <c r="Y1149" s="169">
        <f t="shared" si="53"/>
        <v>0</v>
      </c>
      <c r="Z1149" s="169">
        <f>IF(K1149='Do Not Use'!$M$5,1,0)</f>
        <v>0</v>
      </c>
    </row>
    <row r="1150" spans="1:26" x14ac:dyDescent="0.25">
      <c r="A1150" s="376"/>
      <c r="B1150" s="377"/>
      <c r="C1150" s="378"/>
      <c r="D1150" s="434"/>
      <c r="E1150" s="379"/>
      <c r="F1150" s="377"/>
      <c r="G1150" s="377"/>
      <c r="H1150" s="377"/>
      <c r="I1150" s="377"/>
      <c r="J1150" s="377"/>
      <c r="K1150" s="377"/>
      <c r="L1150" s="377"/>
      <c r="M1150" s="1" t="e">
        <f>INDEX('Child Enrollment'!$C$2:$C$173,MATCH('BIR Data Entry'!B1151,'Child Enrollment'!$B$2:$B$173,0))</f>
        <v>#N/A</v>
      </c>
      <c r="N1150" s="1" t="e">
        <f>INDEX('Child Enrollment'!$D$2:$D$173,MATCH('BIR Data Entry'!B1150,'Child Enrollment'!$B$2:$B$173,0))</f>
        <v>#N/A</v>
      </c>
      <c r="O1150" s="1" t="e">
        <f>INDEX('Child Enrollment'!$E$2:$E$173,MATCH('BIR Data Entry'!B1150,'Child Enrollment'!$B$2:$B$173,0))</f>
        <v>#N/A</v>
      </c>
      <c r="P1150" s="1" t="e">
        <f>INDEX('Child Enrollment'!$F$2:$F$173,MATCH('BIR Data Entry'!B1150,'Child Enrollment'!$B$2:$B$173,0))</f>
        <v>#N/A</v>
      </c>
      <c r="Q1150" s="1" t="e">
        <f>INDEX('Child Enrollment'!$G$2:$G$173,MATCH('BIR Data Entry'!B1150,'Child Enrollment'!$B$2:$B$173,0))</f>
        <v>#N/A</v>
      </c>
      <c r="R1150" s="1" t="e">
        <f>INDEX('Child Enrollment'!$H$2:$H$173,MATCH('BIR Data Entry'!B1150,'Child Enrollment'!$B$2:$B$173,0))</f>
        <v>#N/A</v>
      </c>
      <c r="S1150" s="343" t="str">
        <f t="shared" si="51"/>
        <v/>
      </c>
      <c r="T1150" s="169">
        <f>IF(J1150='Do Not Use'!$L$15,1,0)</f>
        <v>0</v>
      </c>
      <c r="U1150" s="169">
        <f>IF(K1150='Do Not Use'!$M$14,1,0)</f>
        <v>0</v>
      </c>
      <c r="V1150" s="169">
        <f t="shared" si="52"/>
        <v>0</v>
      </c>
      <c r="W1150" s="169">
        <f>IF(K1150='Do Not Use'!$M$10,1,0)</f>
        <v>0</v>
      </c>
      <c r="X1150" s="169">
        <f>IF(K1150='Do Not Use'!$M$11,1,0)</f>
        <v>0</v>
      </c>
      <c r="Y1150" s="169">
        <f t="shared" si="53"/>
        <v>0</v>
      </c>
      <c r="Z1150" s="169">
        <f>IF(K1150='Do Not Use'!$M$5,1,0)</f>
        <v>0</v>
      </c>
    </row>
    <row r="1151" spans="1:26" x14ac:dyDescent="0.25">
      <c r="A1151" s="376"/>
      <c r="B1151" s="377"/>
      <c r="C1151" s="378"/>
      <c r="D1151" s="434"/>
      <c r="E1151" s="379"/>
      <c r="F1151" s="377"/>
      <c r="G1151" s="377"/>
      <c r="H1151" s="377"/>
      <c r="I1151" s="377"/>
      <c r="J1151" s="377"/>
      <c r="K1151" s="377"/>
      <c r="L1151" s="377"/>
      <c r="M1151" s="1" t="e">
        <f>INDEX('Child Enrollment'!$C$2:$C$173,MATCH('BIR Data Entry'!B1152,'Child Enrollment'!$B$2:$B$173,0))</f>
        <v>#N/A</v>
      </c>
      <c r="N1151" s="1" t="e">
        <f>INDEX('Child Enrollment'!$D$2:$D$173,MATCH('BIR Data Entry'!B1151,'Child Enrollment'!$B$2:$B$173,0))</f>
        <v>#N/A</v>
      </c>
      <c r="O1151" s="1" t="e">
        <f>INDEX('Child Enrollment'!$E$2:$E$173,MATCH('BIR Data Entry'!B1151,'Child Enrollment'!$B$2:$B$173,0))</f>
        <v>#N/A</v>
      </c>
      <c r="P1151" s="1" t="e">
        <f>INDEX('Child Enrollment'!$F$2:$F$173,MATCH('BIR Data Entry'!B1151,'Child Enrollment'!$B$2:$B$173,0))</f>
        <v>#N/A</v>
      </c>
      <c r="Q1151" s="1" t="e">
        <f>INDEX('Child Enrollment'!$G$2:$G$173,MATCH('BIR Data Entry'!B1151,'Child Enrollment'!$B$2:$B$173,0))</f>
        <v>#N/A</v>
      </c>
      <c r="R1151" s="1" t="e">
        <f>INDEX('Child Enrollment'!$H$2:$H$173,MATCH('BIR Data Entry'!B1151,'Child Enrollment'!$B$2:$B$173,0))</f>
        <v>#N/A</v>
      </c>
      <c r="S1151" s="343" t="str">
        <f t="shared" si="51"/>
        <v/>
      </c>
      <c r="T1151" s="169">
        <f>IF(J1151='Do Not Use'!$L$15,1,0)</f>
        <v>0</v>
      </c>
      <c r="U1151" s="169">
        <f>IF(K1151='Do Not Use'!$M$14,1,0)</f>
        <v>0</v>
      </c>
      <c r="V1151" s="169">
        <f t="shared" si="52"/>
        <v>0</v>
      </c>
      <c r="W1151" s="169">
        <f>IF(K1151='Do Not Use'!$M$10,1,0)</f>
        <v>0</v>
      </c>
      <c r="X1151" s="169">
        <f>IF(K1151='Do Not Use'!$M$11,1,0)</f>
        <v>0</v>
      </c>
      <c r="Y1151" s="169">
        <f t="shared" si="53"/>
        <v>0</v>
      </c>
      <c r="Z1151" s="169">
        <f>IF(K1151='Do Not Use'!$M$5,1,0)</f>
        <v>0</v>
      </c>
    </row>
    <row r="1152" spans="1:26" x14ac:dyDescent="0.25">
      <c r="A1152" s="376"/>
      <c r="B1152" s="377"/>
      <c r="C1152" s="378"/>
      <c r="D1152" s="434"/>
      <c r="E1152" s="379"/>
      <c r="F1152" s="377"/>
      <c r="G1152" s="377"/>
      <c r="H1152" s="377"/>
      <c r="I1152" s="377"/>
      <c r="J1152" s="377"/>
      <c r="K1152" s="377"/>
      <c r="L1152" s="377"/>
      <c r="M1152" s="1" t="e">
        <f>INDEX('Child Enrollment'!$C$2:$C$173,MATCH('BIR Data Entry'!B1153,'Child Enrollment'!$B$2:$B$173,0))</f>
        <v>#N/A</v>
      </c>
      <c r="N1152" s="1" t="e">
        <f>INDEX('Child Enrollment'!$D$2:$D$173,MATCH('BIR Data Entry'!B1152,'Child Enrollment'!$B$2:$B$173,0))</f>
        <v>#N/A</v>
      </c>
      <c r="O1152" s="1" t="e">
        <f>INDEX('Child Enrollment'!$E$2:$E$173,MATCH('BIR Data Entry'!B1152,'Child Enrollment'!$B$2:$B$173,0))</f>
        <v>#N/A</v>
      </c>
      <c r="P1152" s="1" t="e">
        <f>INDEX('Child Enrollment'!$F$2:$F$173,MATCH('BIR Data Entry'!B1152,'Child Enrollment'!$B$2:$B$173,0))</f>
        <v>#N/A</v>
      </c>
      <c r="Q1152" s="1" t="e">
        <f>INDEX('Child Enrollment'!$G$2:$G$173,MATCH('BIR Data Entry'!B1152,'Child Enrollment'!$B$2:$B$173,0))</f>
        <v>#N/A</v>
      </c>
      <c r="R1152" s="1" t="e">
        <f>INDEX('Child Enrollment'!$H$2:$H$173,MATCH('BIR Data Entry'!B1152,'Child Enrollment'!$B$2:$B$173,0))</f>
        <v>#N/A</v>
      </c>
      <c r="S1152" s="343" t="str">
        <f t="shared" si="51"/>
        <v/>
      </c>
      <c r="T1152" s="169">
        <f>IF(J1152='Do Not Use'!$L$15,1,0)</f>
        <v>0</v>
      </c>
      <c r="U1152" s="169">
        <f>IF(K1152='Do Not Use'!$M$14,1,0)</f>
        <v>0</v>
      </c>
      <c r="V1152" s="169">
        <f t="shared" si="52"/>
        <v>0</v>
      </c>
      <c r="W1152" s="169">
        <f>IF(K1152='Do Not Use'!$M$10,1,0)</f>
        <v>0</v>
      </c>
      <c r="X1152" s="169">
        <f>IF(K1152='Do Not Use'!$M$11,1,0)</f>
        <v>0</v>
      </c>
      <c r="Y1152" s="169">
        <f t="shared" si="53"/>
        <v>0</v>
      </c>
      <c r="Z1152" s="169">
        <f>IF(K1152='Do Not Use'!$M$5,1,0)</f>
        <v>0</v>
      </c>
    </row>
    <row r="1153" spans="1:26" x14ac:dyDescent="0.25">
      <c r="A1153" s="376"/>
      <c r="B1153" s="377"/>
      <c r="C1153" s="378"/>
      <c r="D1153" s="434"/>
      <c r="E1153" s="379"/>
      <c r="F1153" s="377"/>
      <c r="G1153" s="377"/>
      <c r="H1153" s="377"/>
      <c r="I1153" s="377"/>
      <c r="J1153" s="377"/>
      <c r="K1153" s="377"/>
      <c r="L1153" s="377"/>
      <c r="M1153" s="1" t="e">
        <f>INDEX('Child Enrollment'!$C$2:$C$173,MATCH('BIR Data Entry'!B1154,'Child Enrollment'!$B$2:$B$173,0))</f>
        <v>#N/A</v>
      </c>
      <c r="N1153" s="1" t="e">
        <f>INDEX('Child Enrollment'!$D$2:$D$173,MATCH('BIR Data Entry'!B1153,'Child Enrollment'!$B$2:$B$173,0))</f>
        <v>#N/A</v>
      </c>
      <c r="O1153" s="1" t="e">
        <f>INDEX('Child Enrollment'!$E$2:$E$173,MATCH('BIR Data Entry'!B1153,'Child Enrollment'!$B$2:$B$173,0))</f>
        <v>#N/A</v>
      </c>
      <c r="P1153" s="1" t="e">
        <f>INDEX('Child Enrollment'!$F$2:$F$173,MATCH('BIR Data Entry'!B1153,'Child Enrollment'!$B$2:$B$173,0))</f>
        <v>#N/A</v>
      </c>
      <c r="Q1153" s="1" t="e">
        <f>INDEX('Child Enrollment'!$G$2:$G$173,MATCH('BIR Data Entry'!B1153,'Child Enrollment'!$B$2:$B$173,0))</f>
        <v>#N/A</v>
      </c>
      <c r="R1153" s="1" t="e">
        <f>INDEX('Child Enrollment'!$H$2:$H$173,MATCH('BIR Data Entry'!B1153,'Child Enrollment'!$B$2:$B$173,0))</f>
        <v>#N/A</v>
      </c>
      <c r="S1153" s="343" t="str">
        <f t="shared" si="51"/>
        <v/>
      </c>
      <c r="T1153" s="169">
        <f>IF(J1153='Do Not Use'!$L$15,1,0)</f>
        <v>0</v>
      </c>
      <c r="U1153" s="169">
        <f>IF(K1153='Do Not Use'!$M$14,1,0)</f>
        <v>0</v>
      </c>
      <c r="V1153" s="169">
        <f t="shared" si="52"/>
        <v>0</v>
      </c>
      <c r="W1153" s="169">
        <f>IF(K1153='Do Not Use'!$M$10,1,0)</f>
        <v>0</v>
      </c>
      <c r="X1153" s="169">
        <f>IF(K1153='Do Not Use'!$M$11,1,0)</f>
        <v>0</v>
      </c>
      <c r="Y1153" s="169">
        <f t="shared" si="53"/>
        <v>0</v>
      </c>
      <c r="Z1153" s="169">
        <f>IF(K1153='Do Not Use'!$M$5,1,0)</f>
        <v>0</v>
      </c>
    </row>
    <row r="1154" spans="1:26" x14ac:dyDescent="0.25">
      <c r="A1154" s="376"/>
      <c r="B1154" s="377"/>
      <c r="C1154" s="378"/>
      <c r="D1154" s="434"/>
      <c r="E1154" s="379"/>
      <c r="F1154" s="377"/>
      <c r="G1154" s="377"/>
      <c r="H1154" s="377"/>
      <c r="I1154" s="377"/>
      <c r="J1154" s="377"/>
      <c r="K1154" s="377"/>
      <c r="L1154" s="377"/>
      <c r="M1154" s="1" t="e">
        <f>INDEX('Child Enrollment'!$C$2:$C$173,MATCH('BIR Data Entry'!B1155,'Child Enrollment'!$B$2:$B$173,0))</f>
        <v>#N/A</v>
      </c>
      <c r="N1154" s="1" t="e">
        <f>INDEX('Child Enrollment'!$D$2:$D$173,MATCH('BIR Data Entry'!B1154,'Child Enrollment'!$B$2:$B$173,0))</f>
        <v>#N/A</v>
      </c>
      <c r="O1154" s="1" t="e">
        <f>INDEX('Child Enrollment'!$E$2:$E$173,MATCH('BIR Data Entry'!B1154,'Child Enrollment'!$B$2:$B$173,0))</f>
        <v>#N/A</v>
      </c>
      <c r="P1154" s="1" t="e">
        <f>INDEX('Child Enrollment'!$F$2:$F$173,MATCH('BIR Data Entry'!B1154,'Child Enrollment'!$B$2:$B$173,0))</f>
        <v>#N/A</v>
      </c>
      <c r="Q1154" s="1" t="e">
        <f>INDEX('Child Enrollment'!$G$2:$G$173,MATCH('BIR Data Entry'!B1154,'Child Enrollment'!$B$2:$B$173,0))</f>
        <v>#N/A</v>
      </c>
      <c r="R1154" s="1" t="e">
        <f>INDEX('Child Enrollment'!$H$2:$H$173,MATCH('BIR Data Entry'!B1154,'Child Enrollment'!$B$2:$B$173,0))</f>
        <v>#N/A</v>
      </c>
      <c r="S1154" s="343" t="str">
        <f t="shared" si="51"/>
        <v/>
      </c>
      <c r="T1154" s="169">
        <f>IF(J1154='Do Not Use'!$L$15,1,0)</f>
        <v>0</v>
      </c>
      <c r="U1154" s="169">
        <f>IF(K1154='Do Not Use'!$M$14,1,0)</f>
        <v>0</v>
      </c>
      <c r="V1154" s="169">
        <f t="shared" si="52"/>
        <v>0</v>
      </c>
      <c r="W1154" s="169">
        <f>IF(K1154='Do Not Use'!$M$10,1,0)</f>
        <v>0</v>
      </c>
      <c r="X1154" s="169">
        <f>IF(K1154='Do Not Use'!$M$11,1,0)</f>
        <v>0</v>
      </c>
      <c r="Y1154" s="169">
        <f t="shared" si="53"/>
        <v>0</v>
      </c>
      <c r="Z1154" s="169">
        <f>IF(K1154='Do Not Use'!$M$5,1,0)</f>
        <v>0</v>
      </c>
    </row>
    <row r="1155" spans="1:26" x14ac:dyDescent="0.25">
      <c r="A1155" s="376"/>
      <c r="B1155" s="377"/>
      <c r="C1155" s="378"/>
      <c r="D1155" s="434"/>
      <c r="E1155" s="379"/>
      <c r="F1155" s="377"/>
      <c r="G1155" s="377"/>
      <c r="H1155" s="377"/>
      <c r="I1155" s="377"/>
      <c r="J1155" s="377"/>
      <c r="K1155" s="377"/>
      <c r="L1155" s="377"/>
      <c r="M1155" s="1" t="e">
        <f>INDEX('Child Enrollment'!$C$2:$C$173,MATCH('BIR Data Entry'!B1156,'Child Enrollment'!$B$2:$B$173,0))</f>
        <v>#N/A</v>
      </c>
      <c r="N1155" s="1" t="e">
        <f>INDEX('Child Enrollment'!$D$2:$D$173,MATCH('BIR Data Entry'!B1155,'Child Enrollment'!$B$2:$B$173,0))</f>
        <v>#N/A</v>
      </c>
      <c r="O1155" s="1" t="e">
        <f>INDEX('Child Enrollment'!$E$2:$E$173,MATCH('BIR Data Entry'!B1155,'Child Enrollment'!$B$2:$B$173,0))</f>
        <v>#N/A</v>
      </c>
      <c r="P1155" s="1" t="e">
        <f>INDEX('Child Enrollment'!$F$2:$F$173,MATCH('BIR Data Entry'!B1155,'Child Enrollment'!$B$2:$B$173,0))</f>
        <v>#N/A</v>
      </c>
      <c r="Q1155" s="1" t="e">
        <f>INDEX('Child Enrollment'!$G$2:$G$173,MATCH('BIR Data Entry'!B1155,'Child Enrollment'!$B$2:$B$173,0))</f>
        <v>#N/A</v>
      </c>
      <c r="R1155" s="1" t="e">
        <f>INDEX('Child Enrollment'!$H$2:$H$173,MATCH('BIR Data Entry'!B1155,'Child Enrollment'!$B$2:$B$173,0))</f>
        <v>#N/A</v>
      </c>
      <c r="S1155" s="343" t="str">
        <f t="shared" ref="S1155:S1218" si="54">IF(E1155&gt;0,MROUND(E1155,"0:30"),"")</f>
        <v/>
      </c>
      <c r="T1155" s="169">
        <f>IF(J1155='Do Not Use'!$L$15,1,0)</f>
        <v>0</v>
      </c>
      <c r="U1155" s="169">
        <f>IF(K1155='Do Not Use'!$M$14,1,0)</f>
        <v>0</v>
      </c>
      <c r="V1155" s="169">
        <f t="shared" ref="V1155:V1218" si="55">SUM(T1155:U1155)</f>
        <v>0</v>
      </c>
      <c r="W1155" s="169">
        <f>IF(K1155='Do Not Use'!$M$10,1,0)</f>
        <v>0</v>
      </c>
      <c r="X1155" s="169">
        <f>IF(K1155='Do Not Use'!$M$11,1,0)</f>
        <v>0</v>
      </c>
      <c r="Y1155" s="169">
        <f t="shared" ref="Y1155:Y1218" si="56">SUM(W1155:X1155)</f>
        <v>0</v>
      </c>
      <c r="Z1155" s="169">
        <f>IF(K1155='Do Not Use'!$M$5,1,0)</f>
        <v>0</v>
      </c>
    </row>
    <row r="1156" spans="1:26" x14ac:dyDescent="0.25">
      <c r="A1156" s="376"/>
      <c r="B1156" s="377"/>
      <c r="C1156" s="378"/>
      <c r="D1156" s="434"/>
      <c r="E1156" s="379"/>
      <c r="F1156" s="377"/>
      <c r="G1156" s="377"/>
      <c r="H1156" s="377"/>
      <c r="I1156" s="377"/>
      <c r="J1156" s="377"/>
      <c r="K1156" s="377"/>
      <c r="L1156" s="377"/>
      <c r="M1156" s="1" t="e">
        <f>INDEX('Child Enrollment'!$C$2:$C$173,MATCH('BIR Data Entry'!B1157,'Child Enrollment'!$B$2:$B$173,0))</f>
        <v>#N/A</v>
      </c>
      <c r="N1156" s="1" t="e">
        <f>INDEX('Child Enrollment'!$D$2:$D$173,MATCH('BIR Data Entry'!B1156,'Child Enrollment'!$B$2:$B$173,0))</f>
        <v>#N/A</v>
      </c>
      <c r="O1156" s="1" t="e">
        <f>INDEX('Child Enrollment'!$E$2:$E$173,MATCH('BIR Data Entry'!B1156,'Child Enrollment'!$B$2:$B$173,0))</f>
        <v>#N/A</v>
      </c>
      <c r="P1156" s="1" t="e">
        <f>INDEX('Child Enrollment'!$F$2:$F$173,MATCH('BIR Data Entry'!B1156,'Child Enrollment'!$B$2:$B$173,0))</f>
        <v>#N/A</v>
      </c>
      <c r="Q1156" s="1" t="e">
        <f>INDEX('Child Enrollment'!$G$2:$G$173,MATCH('BIR Data Entry'!B1156,'Child Enrollment'!$B$2:$B$173,0))</f>
        <v>#N/A</v>
      </c>
      <c r="R1156" s="1" t="e">
        <f>INDEX('Child Enrollment'!$H$2:$H$173,MATCH('BIR Data Entry'!B1156,'Child Enrollment'!$B$2:$B$173,0))</f>
        <v>#N/A</v>
      </c>
      <c r="S1156" s="343" t="str">
        <f t="shared" si="54"/>
        <v/>
      </c>
      <c r="T1156" s="169">
        <f>IF(J1156='Do Not Use'!$L$15,1,0)</f>
        <v>0</v>
      </c>
      <c r="U1156" s="169">
        <f>IF(K1156='Do Not Use'!$M$14,1,0)</f>
        <v>0</v>
      </c>
      <c r="V1156" s="169">
        <f t="shared" si="55"/>
        <v>0</v>
      </c>
      <c r="W1156" s="169">
        <f>IF(K1156='Do Not Use'!$M$10,1,0)</f>
        <v>0</v>
      </c>
      <c r="X1156" s="169">
        <f>IF(K1156='Do Not Use'!$M$11,1,0)</f>
        <v>0</v>
      </c>
      <c r="Y1156" s="169">
        <f t="shared" si="56"/>
        <v>0</v>
      </c>
      <c r="Z1156" s="169">
        <f>IF(K1156='Do Not Use'!$M$5,1,0)</f>
        <v>0</v>
      </c>
    </row>
    <row r="1157" spans="1:26" x14ac:dyDescent="0.25">
      <c r="A1157" s="376"/>
      <c r="B1157" s="377"/>
      <c r="C1157" s="378"/>
      <c r="D1157" s="434"/>
      <c r="E1157" s="379"/>
      <c r="F1157" s="377"/>
      <c r="G1157" s="377"/>
      <c r="H1157" s="377"/>
      <c r="I1157" s="377"/>
      <c r="J1157" s="377"/>
      <c r="K1157" s="377"/>
      <c r="L1157" s="377"/>
      <c r="M1157" s="1" t="e">
        <f>INDEX('Child Enrollment'!$C$2:$C$173,MATCH('BIR Data Entry'!B1158,'Child Enrollment'!$B$2:$B$173,0))</f>
        <v>#N/A</v>
      </c>
      <c r="N1157" s="1" t="e">
        <f>INDEX('Child Enrollment'!$D$2:$D$173,MATCH('BIR Data Entry'!B1157,'Child Enrollment'!$B$2:$B$173,0))</f>
        <v>#N/A</v>
      </c>
      <c r="O1157" s="1" t="e">
        <f>INDEX('Child Enrollment'!$E$2:$E$173,MATCH('BIR Data Entry'!B1157,'Child Enrollment'!$B$2:$B$173,0))</f>
        <v>#N/A</v>
      </c>
      <c r="P1157" s="1" t="e">
        <f>INDEX('Child Enrollment'!$F$2:$F$173,MATCH('BIR Data Entry'!B1157,'Child Enrollment'!$B$2:$B$173,0))</f>
        <v>#N/A</v>
      </c>
      <c r="Q1157" s="1" t="e">
        <f>INDEX('Child Enrollment'!$G$2:$G$173,MATCH('BIR Data Entry'!B1157,'Child Enrollment'!$B$2:$B$173,0))</f>
        <v>#N/A</v>
      </c>
      <c r="R1157" s="1" t="e">
        <f>INDEX('Child Enrollment'!$H$2:$H$173,MATCH('BIR Data Entry'!B1157,'Child Enrollment'!$B$2:$B$173,0))</f>
        <v>#N/A</v>
      </c>
      <c r="S1157" s="343" t="str">
        <f t="shared" si="54"/>
        <v/>
      </c>
      <c r="T1157" s="169">
        <f>IF(J1157='Do Not Use'!$L$15,1,0)</f>
        <v>0</v>
      </c>
      <c r="U1157" s="169">
        <f>IF(K1157='Do Not Use'!$M$14,1,0)</f>
        <v>0</v>
      </c>
      <c r="V1157" s="169">
        <f t="shared" si="55"/>
        <v>0</v>
      </c>
      <c r="W1157" s="169">
        <f>IF(K1157='Do Not Use'!$M$10,1,0)</f>
        <v>0</v>
      </c>
      <c r="X1157" s="169">
        <f>IF(K1157='Do Not Use'!$M$11,1,0)</f>
        <v>0</v>
      </c>
      <c r="Y1157" s="169">
        <f t="shared" si="56"/>
        <v>0</v>
      </c>
      <c r="Z1157" s="169">
        <f>IF(K1157='Do Not Use'!$M$5,1,0)</f>
        <v>0</v>
      </c>
    </row>
    <row r="1158" spans="1:26" x14ac:dyDescent="0.25">
      <c r="A1158" s="376"/>
      <c r="B1158" s="377"/>
      <c r="C1158" s="378"/>
      <c r="D1158" s="434"/>
      <c r="E1158" s="379"/>
      <c r="F1158" s="377"/>
      <c r="G1158" s="377"/>
      <c r="H1158" s="377"/>
      <c r="I1158" s="377"/>
      <c r="J1158" s="377"/>
      <c r="K1158" s="377"/>
      <c r="L1158" s="377"/>
      <c r="M1158" s="1" t="e">
        <f>INDEX('Child Enrollment'!$C$2:$C$173,MATCH('BIR Data Entry'!B1159,'Child Enrollment'!$B$2:$B$173,0))</f>
        <v>#N/A</v>
      </c>
      <c r="N1158" s="1" t="e">
        <f>INDEX('Child Enrollment'!$D$2:$D$173,MATCH('BIR Data Entry'!B1158,'Child Enrollment'!$B$2:$B$173,0))</f>
        <v>#N/A</v>
      </c>
      <c r="O1158" s="1" t="e">
        <f>INDEX('Child Enrollment'!$E$2:$E$173,MATCH('BIR Data Entry'!B1158,'Child Enrollment'!$B$2:$B$173,0))</f>
        <v>#N/A</v>
      </c>
      <c r="P1158" s="1" t="e">
        <f>INDEX('Child Enrollment'!$F$2:$F$173,MATCH('BIR Data Entry'!B1158,'Child Enrollment'!$B$2:$B$173,0))</f>
        <v>#N/A</v>
      </c>
      <c r="Q1158" s="1" t="e">
        <f>INDEX('Child Enrollment'!$G$2:$G$173,MATCH('BIR Data Entry'!B1158,'Child Enrollment'!$B$2:$B$173,0))</f>
        <v>#N/A</v>
      </c>
      <c r="R1158" s="1" t="e">
        <f>INDEX('Child Enrollment'!$H$2:$H$173,MATCH('BIR Data Entry'!B1158,'Child Enrollment'!$B$2:$B$173,0))</f>
        <v>#N/A</v>
      </c>
      <c r="S1158" s="343" t="str">
        <f t="shared" si="54"/>
        <v/>
      </c>
      <c r="T1158" s="169">
        <f>IF(J1158='Do Not Use'!$L$15,1,0)</f>
        <v>0</v>
      </c>
      <c r="U1158" s="169">
        <f>IF(K1158='Do Not Use'!$M$14,1,0)</f>
        <v>0</v>
      </c>
      <c r="V1158" s="169">
        <f t="shared" si="55"/>
        <v>0</v>
      </c>
      <c r="W1158" s="169">
        <f>IF(K1158='Do Not Use'!$M$10,1,0)</f>
        <v>0</v>
      </c>
      <c r="X1158" s="169">
        <f>IF(K1158='Do Not Use'!$M$11,1,0)</f>
        <v>0</v>
      </c>
      <c r="Y1158" s="169">
        <f t="shared" si="56"/>
        <v>0</v>
      </c>
      <c r="Z1158" s="169">
        <f>IF(K1158='Do Not Use'!$M$5,1,0)</f>
        <v>0</v>
      </c>
    </row>
    <row r="1159" spans="1:26" x14ac:dyDescent="0.25">
      <c r="A1159" s="376"/>
      <c r="B1159" s="377"/>
      <c r="C1159" s="378"/>
      <c r="D1159" s="434"/>
      <c r="E1159" s="379"/>
      <c r="F1159" s="377"/>
      <c r="G1159" s="377"/>
      <c r="H1159" s="377"/>
      <c r="I1159" s="377"/>
      <c r="J1159" s="377"/>
      <c r="K1159" s="377"/>
      <c r="L1159" s="377"/>
      <c r="M1159" s="1" t="e">
        <f>INDEX('Child Enrollment'!$C$2:$C$173,MATCH('BIR Data Entry'!B1160,'Child Enrollment'!$B$2:$B$173,0))</f>
        <v>#N/A</v>
      </c>
      <c r="N1159" s="1" t="e">
        <f>INDEX('Child Enrollment'!$D$2:$D$173,MATCH('BIR Data Entry'!B1159,'Child Enrollment'!$B$2:$B$173,0))</f>
        <v>#N/A</v>
      </c>
      <c r="O1159" s="1" t="e">
        <f>INDEX('Child Enrollment'!$E$2:$E$173,MATCH('BIR Data Entry'!B1159,'Child Enrollment'!$B$2:$B$173,0))</f>
        <v>#N/A</v>
      </c>
      <c r="P1159" s="1" t="e">
        <f>INDEX('Child Enrollment'!$F$2:$F$173,MATCH('BIR Data Entry'!B1159,'Child Enrollment'!$B$2:$B$173,0))</f>
        <v>#N/A</v>
      </c>
      <c r="Q1159" s="1" t="e">
        <f>INDEX('Child Enrollment'!$G$2:$G$173,MATCH('BIR Data Entry'!B1159,'Child Enrollment'!$B$2:$B$173,0))</f>
        <v>#N/A</v>
      </c>
      <c r="R1159" s="1" t="e">
        <f>INDEX('Child Enrollment'!$H$2:$H$173,MATCH('BIR Data Entry'!B1159,'Child Enrollment'!$B$2:$B$173,0))</f>
        <v>#N/A</v>
      </c>
      <c r="S1159" s="343" t="str">
        <f t="shared" si="54"/>
        <v/>
      </c>
      <c r="T1159" s="169">
        <f>IF(J1159='Do Not Use'!$L$15,1,0)</f>
        <v>0</v>
      </c>
      <c r="U1159" s="169">
        <f>IF(K1159='Do Not Use'!$M$14,1,0)</f>
        <v>0</v>
      </c>
      <c r="V1159" s="169">
        <f t="shared" si="55"/>
        <v>0</v>
      </c>
      <c r="W1159" s="169">
        <f>IF(K1159='Do Not Use'!$M$10,1,0)</f>
        <v>0</v>
      </c>
      <c r="X1159" s="169">
        <f>IF(K1159='Do Not Use'!$M$11,1,0)</f>
        <v>0</v>
      </c>
      <c r="Y1159" s="169">
        <f t="shared" si="56"/>
        <v>0</v>
      </c>
      <c r="Z1159" s="169">
        <f>IF(K1159='Do Not Use'!$M$5,1,0)</f>
        <v>0</v>
      </c>
    </row>
    <row r="1160" spans="1:26" x14ac:dyDescent="0.25">
      <c r="A1160" s="376"/>
      <c r="B1160" s="377"/>
      <c r="C1160" s="378"/>
      <c r="D1160" s="434"/>
      <c r="E1160" s="379"/>
      <c r="F1160" s="377"/>
      <c r="G1160" s="377"/>
      <c r="H1160" s="377"/>
      <c r="I1160" s="377"/>
      <c r="J1160" s="377"/>
      <c r="K1160" s="377"/>
      <c r="L1160" s="377"/>
      <c r="M1160" s="1" t="e">
        <f>INDEX('Child Enrollment'!$C$2:$C$173,MATCH('BIR Data Entry'!B1161,'Child Enrollment'!$B$2:$B$173,0))</f>
        <v>#N/A</v>
      </c>
      <c r="N1160" s="1" t="e">
        <f>INDEX('Child Enrollment'!$D$2:$D$173,MATCH('BIR Data Entry'!B1160,'Child Enrollment'!$B$2:$B$173,0))</f>
        <v>#N/A</v>
      </c>
      <c r="O1160" s="1" t="e">
        <f>INDEX('Child Enrollment'!$E$2:$E$173,MATCH('BIR Data Entry'!B1160,'Child Enrollment'!$B$2:$B$173,0))</f>
        <v>#N/A</v>
      </c>
      <c r="P1160" s="1" t="e">
        <f>INDEX('Child Enrollment'!$F$2:$F$173,MATCH('BIR Data Entry'!B1160,'Child Enrollment'!$B$2:$B$173,0))</f>
        <v>#N/A</v>
      </c>
      <c r="Q1160" s="1" t="e">
        <f>INDEX('Child Enrollment'!$G$2:$G$173,MATCH('BIR Data Entry'!B1160,'Child Enrollment'!$B$2:$B$173,0))</f>
        <v>#N/A</v>
      </c>
      <c r="R1160" s="1" t="e">
        <f>INDEX('Child Enrollment'!$H$2:$H$173,MATCH('BIR Data Entry'!B1160,'Child Enrollment'!$B$2:$B$173,0))</f>
        <v>#N/A</v>
      </c>
      <c r="S1160" s="343" t="str">
        <f t="shared" si="54"/>
        <v/>
      </c>
      <c r="T1160" s="169">
        <f>IF(J1160='Do Not Use'!$L$15,1,0)</f>
        <v>0</v>
      </c>
      <c r="U1160" s="169">
        <f>IF(K1160='Do Not Use'!$M$14,1,0)</f>
        <v>0</v>
      </c>
      <c r="V1160" s="169">
        <f t="shared" si="55"/>
        <v>0</v>
      </c>
      <c r="W1160" s="169">
        <f>IF(K1160='Do Not Use'!$M$10,1,0)</f>
        <v>0</v>
      </c>
      <c r="X1160" s="169">
        <f>IF(K1160='Do Not Use'!$M$11,1,0)</f>
        <v>0</v>
      </c>
      <c r="Y1160" s="169">
        <f t="shared" si="56"/>
        <v>0</v>
      </c>
      <c r="Z1160" s="169">
        <f>IF(K1160='Do Not Use'!$M$5,1,0)</f>
        <v>0</v>
      </c>
    </row>
    <row r="1161" spans="1:26" x14ac:dyDescent="0.25">
      <c r="A1161" s="376"/>
      <c r="B1161" s="377"/>
      <c r="C1161" s="378"/>
      <c r="D1161" s="434"/>
      <c r="E1161" s="379"/>
      <c r="F1161" s="377"/>
      <c r="G1161" s="377"/>
      <c r="H1161" s="377"/>
      <c r="I1161" s="377"/>
      <c r="J1161" s="377"/>
      <c r="K1161" s="377"/>
      <c r="L1161" s="377"/>
      <c r="M1161" s="1" t="e">
        <f>INDEX('Child Enrollment'!$C$2:$C$173,MATCH('BIR Data Entry'!B1162,'Child Enrollment'!$B$2:$B$173,0))</f>
        <v>#N/A</v>
      </c>
      <c r="N1161" s="1" t="e">
        <f>INDEX('Child Enrollment'!$D$2:$D$173,MATCH('BIR Data Entry'!B1161,'Child Enrollment'!$B$2:$B$173,0))</f>
        <v>#N/A</v>
      </c>
      <c r="O1161" s="1" t="e">
        <f>INDEX('Child Enrollment'!$E$2:$E$173,MATCH('BIR Data Entry'!B1161,'Child Enrollment'!$B$2:$B$173,0))</f>
        <v>#N/A</v>
      </c>
      <c r="P1161" s="1" t="e">
        <f>INDEX('Child Enrollment'!$F$2:$F$173,MATCH('BIR Data Entry'!B1161,'Child Enrollment'!$B$2:$B$173,0))</f>
        <v>#N/A</v>
      </c>
      <c r="Q1161" s="1" t="e">
        <f>INDEX('Child Enrollment'!$G$2:$G$173,MATCH('BIR Data Entry'!B1161,'Child Enrollment'!$B$2:$B$173,0))</f>
        <v>#N/A</v>
      </c>
      <c r="R1161" s="1" t="e">
        <f>INDEX('Child Enrollment'!$H$2:$H$173,MATCH('BIR Data Entry'!B1161,'Child Enrollment'!$B$2:$B$173,0))</f>
        <v>#N/A</v>
      </c>
      <c r="S1161" s="343" t="str">
        <f t="shared" si="54"/>
        <v/>
      </c>
      <c r="T1161" s="169">
        <f>IF(J1161='Do Not Use'!$L$15,1,0)</f>
        <v>0</v>
      </c>
      <c r="U1161" s="169">
        <f>IF(K1161='Do Not Use'!$M$14,1,0)</f>
        <v>0</v>
      </c>
      <c r="V1161" s="169">
        <f t="shared" si="55"/>
        <v>0</v>
      </c>
      <c r="W1161" s="169">
        <f>IF(K1161='Do Not Use'!$M$10,1,0)</f>
        <v>0</v>
      </c>
      <c r="X1161" s="169">
        <f>IF(K1161='Do Not Use'!$M$11,1,0)</f>
        <v>0</v>
      </c>
      <c r="Y1161" s="169">
        <f t="shared" si="56"/>
        <v>0</v>
      </c>
      <c r="Z1161" s="169">
        <f>IF(K1161='Do Not Use'!$M$5,1,0)</f>
        <v>0</v>
      </c>
    </row>
    <row r="1162" spans="1:26" x14ac:dyDescent="0.25">
      <c r="A1162" s="376"/>
      <c r="B1162" s="377"/>
      <c r="C1162" s="378"/>
      <c r="D1162" s="434"/>
      <c r="E1162" s="379"/>
      <c r="F1162" s="377"/>
      <c r="G1162" s="377"/>
      <c r="H1162" s="377"/>
      <c r="I1162" s="377"/>
      <c r="J1162" s="377"/>
      <c r="K1162" s="377"/>
      <c r="L1162" s="377"/>
      <c r="M1162" s="1" t="e">
        <f>INDEX('Child Enrollment'!$C$2:$C$173,MATCH('BIR Data Entry'!B1163,'Child Enrollment'!$B$2:$B$173,0))</f>
        <v>#N/A</v>
      </c>
      <c r="N1162" s="1" t="e">
        <f>INDEX('Child Enrollment'!$D$2:$D$173,MATCH('BIR Data Entry'!B1162,'Child Enrollment'!$B$2:$B$173,0))</f>
        <v>#N/A</v>
      </c>
      <c r="O1162" s="1" t="e">
        <f>INDEX('Child Enrollment'!$E$2:$E$173,MATCH('BIR Data Entry'!B1162,'Child Enrollment'!$B$2:$B$173,0))</f>
        <v>#N/A</v>
      </c>
      <c r="P1162" s="1" t="e">
        <f>INDEX('Child Enrollment'!$F$2:$F$173,MATCH('BIR Data Entry'!B1162,'Child Enrollment'!$B$2:$B$173,0))</f>
        <v>#N/A</v>
      </c>
      <c r="Q1162" s="1" t="e">
        <f>INDEX('Child Enrollment'!$G$2:$G$173,MATCH('BIR Data Entry'!B1162,'Child Enrollment'!$B$2:$B$173,0))</f>
        <v>#N/A</v>
      </c>
      <c r="R1162" s="1" t="e">
        <f>INDEX('Child Enrollment'!$H$2:$H$173,MATCH('BIR Data Entry'!B1162,'Child Enrollment'!$B$2:$B$173,0))</f>
        <v>#N/A</v>
      </c>
      <c r="S1162" s="343" t="str">
        <f t="shared" si="54"/>
        <v/>
      </c>
      <c r="T1162" s="169">
        <f>IF(J1162='Do Not Use'!$L$15,1,0)</f>
        <v>0</v>
      </c>
      <c r="U1162" s="169">
        <f>IF(K1162='Do Not Use'!$M$14,1,0)</f>
        <v>0</v>
      </c>
      <c r="V1162" s="169">
        <f t="shared" si="55"/>
        <v>0</v>
      </c>
      <c r="W1162" s="169">
        <f>IF(K1162='Do Not Use'!$M$10,1,0)</f>
        <v>0</v>
      </c>
      <c r="X1162" s="169">
        <f>IF(K1162='Do Not Use'!$M$11,1,0)</f>
        <v>0</v>
      </c>
      <c r="Y1162" s="169">
        <f t="shared" si="56"/>
        <v>0</v>
      </c>
      <c r="Z1162" s="169">
        <f>IF(K1162='Do Not Use'!$M$5,1,0)</f>
        <v>0</v>
      </c>
    </row>
    <row r="1163" spans="1:26" x14ac:dyDescent="0.25">
      <c r="A1163" s="376"/>
      <c r="B1163" s="377"/>
      <c r="C1163" s="378"/>
      <c r="D1163" s="434"/>
      <c r="E1163" s="379"/>
      <c r="F1163" s="377"/>
      <c r="G1163" s="377"/>
      <c r="H1163" s="377"/>
      <c r="I1163" s="377"/>
      <c r="J1163" s="377"/>
      <c r="K1163" s="377"/>
      <c r="L1163" s="377"/>
      <c r="M1163" s="1" t="e">
        <f>INDEX('Child Enrollment'!$C$2:$C$173,MATCH('BIR Data Entry'!B1164,'Child Enrollment'!$B$2:$B$173,0))</f>
        <v>#N/A</v>
      </c>
      <c r="N1163" s="1" t="e">
        <f>INDEX('Child Enrollment'!$D$2:$D$173,MATCH('BIR Data Entry'!B1163,'Child Enrollment'!$B$2:$B$173,0))</f>
        <v>#N/A</v>
      </c>
      <c r="O1163" s="1" t="e">
        <f>INDEX('Child Enrollment'!$E$2:$E$173,MATCH('BIR Data Entry'!B1163,'Child Enrollment'!$B$2:$B$173,0))</f>
        <v>#N/A</v>
      </c>
      <c r="P1163" s="1" t="e">
        <f>INDEX('Child Enrollment'!$F$2:$F$173,MATCH('BIR Data Entry'!B1163,'Child Enrollment'!$B$2:$B$173,0))</f>
        <v>#N/A</v>
      </c>
      <c r="Q1163" s="1" t="e">
        <f>INDEX('Child Enrollment'!$G$2:$G$173,MATCH('BIR Data Entry'!B1163,'Child Enrollment'!$B$2:$B$173,0))</f>
        <v>#N/A</v>
      </c>
      <c r="R1163" s="1" t="e">
        <f>INDEX('Child Enrollment'!$H$2:$H$173,MATCH('BIR Data Entry'!B1163,'Child Enrollment'!$B$2:$B$173,0))</f>
        <v>#N/A</v>
      </c>
      <c r="S1163" s="343" t="str">
        <f t="shared" si="54"/>
        <v/>
      </c>
      <c r="T1163" s="169">
        <f>IF(J1163='Do Not Use'!$L$15,1,0)</f>
        <v>0</v>
      </c>
      <c r="U1163" s="169">
        <f>IF(K1163='Do Not Use'!$M$14,1,0)</f>
        <v>0</v>
      </c>
      <c r="V1163" s="169">
        <f t="shared" si="55"/>
        <v>0</v>
      </c>
      <c r="W1163" s="169">
        <f>IF(K1163='Do Not Use'!$M$10,1,0)</f>
        <v>0</v>
      </c>
      <c r="X1163" s="169">
        <f>IF(K1163='Do Not Use'!$M$11,1,0)</f>
        <v>0</v>
      </c>
      <c r="Y1163" s="169">
        <f t="shared" si="56"/>
        <v>0</v>
      </c>
      <c r="Z1163" s="169">
        <f>IF(K1163='Do Not Use'!$M$5,1,0)</f>
        <v>0</v>
      </c>
    </row>
    <row r="1164" spans="1:26" x14ac:dyDescent="0.25">
      <c r="A1164" s="376"/>
      <c r="B1164" s="377"/>
      <c r="C1164" s="378"/>
      <c r="D1164" s="434"/>
      <c r="E1164" s="379"/>
      <c r="F1164" s="377"/>
      <c r="G1164" s="377"/>
      <c r="H1164" s="377"/>
      <c r="I1164" s="377"/>
      <c r="J1164" s="377"/>
      <c r="K1164" s="377"/>
      <c r="L1164" s="377"/>
      <c r="M1164" s="1" t="e">
        <f>INDEX('Child Enrollment'!$C$2:$C$173,MATCH('BIR Data Entry'!B1165,'Child Enrollment'!$B$2:$B$173,0))</f>
        <v>#N/A</v>
      </c>
      <c r="N1164" s="1" t="e">
        <f>INDEX('Child Enrollment'!$D$2:$D$173,MATCH('BIR Data Entry'!B1164,'Child Enrollment'!$B$2:$B$173,0))</f>
        <v>#N/A</v>
      </c>
      <c r="O1164" s="1" t="e">
        <f>INDEX('Child Enrollment'!$E$2:$E$173,MATCH('BIR Data Entry'!B1164,'Child Enrollment'!$B$2:$B$173,0))</f>
        <v>#N/A</v>
      </c>
      <c r="P1164" s="1" t="e">
        <f>INDEX('Child Enrollment'!$F$2:$F$173,MATCH('BIR Data Entry'!B1164,'Child Enrollment'!$B$2:$B$173,0))</f>
        <v>#N/A</v>
      </c>
      <c r="Q1164" s="1" t="e">
        <f>INDEX('Child Enrollment'!$G$2:$G$173,MATCH('BIR Data Entry'!B1164,'Child Enrollment'!$B$2:$B$173,0))</f>
        <v>#N/A</v>
      </c>
      <c r="R1164" s="1" t="e">
        <f>INDEX('Child Enrollment'!$H$2:$H$173,MATCH('BIR Data Entry'!B1164,'Child Enrollment'!$B$2:$B$173,0))</f>
        <v>#N/A</v>
      </c>
      <c r="S1164" s="343" t="str">
        <f t="shared" si="54"/>
        <v/>
      </c>
      <c r="T1164" s="169">
        <f>IF(J1164='Do Not Use'!$L$15,1,0)</f>
        <v>0</v>
      </c>
      <c r="U1164" s="169">
        <f>IF(K1164='Do Not Use'!$M$14,1,0)</f>
        <v>0</v>
      </c>
      <c r="V1164" s="169">
        <f t="shared" si="55"/>
        <v>0</v>
      </c>
      <c r="W1164" s="169">
        <f>IF(K1164='Do Not Use'!$M$10,1,0)</f>
        <v>0</v>
      </c>
      <c r="X1164" s="169">
        <f>IF(K1164='Do Not Use'!$M$11,1,0)</f>
        <v>0</v>
      </c>
      <c r="Y1164" s="169">
        <f t="shared" si="56"/>
        <v>0</v>
      </c>
      <c r="Z1164" s="169">
        <f>IF(K1164='Do Not Use'!$M$5,1,0)</f>
        <v>0</v>
      </c>
    </row>
    <row r="1165" spans="1:26" x14ac:dyDescent="0.25">
      <c r="A1165" s="376"/>
      <c r="B1165" s="377"/>
      <c r="C1165" s="378"/>
      <c r="D1165" s="434"/>
      <c r="E1165" s="379"/>
      <c r="F1165" s="377"/>
      <c r="G1165" s="377"/>
      <c r="H1165" s="377"/>
      <c r="I1165" s="377"/>
      <c r="J1165" s="377"/>
      <c r="K1165" s="377"/>
      <c r="L1165" s="377"/>
      <c r="M1165" s="1" t="e">
        <f>INDEX('Child Enrollment'!$C$2:$C$173,MATCH('BIR Data Entry'!B1166,'Child Enrollment'!$B$2:$B$173,0))</f>
        <v>#N/A</v>
      </c>
      <c r="N1165" s="1" t="e">
        <f>INDEX('Child Enrollment'!$D$2:$D$173,MATCH('BIR Data Entry'!B1165,'Child Enrollment'!$B$2:$B$173,0))</f>
        <v>#N/A</v>
      </c>
      <c r="O1165" s="1" t="e">
        <f>INDEX('Child Enrollment'!$E$2:$E$173,MATCH('BIR Data Entry'!B1165,'Child Enrollment'!$B$2:$B$173,0))</f>
        <v>#N/A</v>
      </c>
      <c r="P1165" s="1" t="e">
        <f>INDEX('Child Enrollment'!$F$2:$F$173,MATCH('BIR Data Entry'!B1165,'Child Enrollment'!$B$2:$B$173,0))</f>
        <v>#N/A</v>
      </c>
      <c r="Q1165" s="1" t="e">
        <f>INDEX('Child Enrollment'!$G$2:$G$173,MATCH('BIR Data Entry'!B1165,'Child Enrollment'!$B$2:$B$173,0))</f>
        <v>#N/A</v>
      </c>
      <c r="R1165" s="1" t="e">
        <f>INDEX('Child Enrollment'!$H$2:$H$173,MATCH('BIR Data Entry'!B1165,'Child Enrollment'!$B$2:$B$173,0))</f>
        <v>#N/A</v>
      </c>
      <c r="S1165" s="343" t="str">
        <f t="shared" si="54"/>
        <v/>
      </c>
      <c r="T1165" s="169">
        <f>IF(J1165='Do Not Use'!$L$15,1,0)</f>
        <v>0</v>
      </c>
      <c r="U1165" s="169">
        <f>IF(K1165='Do Not Use'!$M$14,1,0)</f>
        <v>0</v>
      </c>
      <c r="V1165" s="169">
        <f t="shared" si="55"/>
        <v>0</v>
      </c>
      <c r="W1165" s="169">
        <f>IF(K1165='Do Not Use'!$M$10,1,0)</f>
        <v>0</v>
      </c>
      <c r="X1165" s="169">
        <f>IF(K1165='Do Not Use'!$M$11,1,0)</f>
        <v>0</v>
      </c>
      <c r="Y1165" s="169">
        <f t="shared" si="56"/>
        <v>0</v>
      </c>
      <c r="Z1165" s="169">
        <f>IF(K1165='Do Not Use'!$M$5,1,0)</f>
        <v>0</v>
      </c>
    </row>
    <row r="1166" spans="1:26" x14ac:dyDescent="0.25">
      <c r="A1166" s="376"/>
      <c r="B1166" s="377"/>
      <c r="C1166" s="378"/>
      <c r="D1166" s="434"/>
      <c r="E1166" s="379"/>
      <c r="F1166" s="377"/>
      <c r="G1166" s="377"/>
      <c r="H1166" s="377"/>
      <c r="I1166" s="377"/>
      <c r="J1166" s="377"/>
      <c r="K1166" s="377"/>
      <c r="L1166" s="377"/>
      <c r="M1166" s="1" t="e">
        <f>INDEX('Child Enrollment'!$C$2:$C$173,MATCH('BIR Data Entry'!B1167,'Child Enrollment'!$B$2:$B$173,0))</f>
        <v>#N/A</v>
      </c>
      <c r="N1166" s="1" t="e">
        <f>INDEX('Child Enrollment'!$D$2:$D$173,MATCH('BIR Data Entry'!B1166,'Child Enrollment'!$B$2:$B$173,0))</f>
        <v>#N/A</v>
      </c>
      <c r="O1166" s="1" t="e">
        <f>INDEX('Child Enrollment'!$E$2:$E$173,MATCH('BIR Data Entry'!B1166,'Child Enrollment'!$B$2:$B$173,0))</f>
        <v>#N/A</v>
      </c>
      <c r="P1166" s="1" t="e">
        <f>INDEX('Child Enrollment'!$F$2:$F$173,MATCH('BIR Data Entry'!B1166,'Child Enrollment'!$B$2:$B$173,0))</f>
        <v>#N/A</v>
      </c>
      <c r="Q1166" s="1" t="e">
        <f>INDEX('Child Enrollment'!$G$2:$G$173,MATCH('BIR Data Entry'!B1166,'Child Enrollment'!$B$2:$B$173,0))</f>
        <v>#N/A</v>
      </c>
      <c r="R1166" s="1" t="e">
        <f>INDEX('Child Enrollment'!$H$2:$H$173,MATCH('BIR Data Entry'!B1166,'Child Enrollment'!$B$2:$B$173,0))</f>
        <v>#N/A</v>
      </c>
      <c r="S1166" s="343" t="str">
        <f t="shared" si="54"/>
        <v/>
      </c>
      <c r="T1166" s="169">
        <f>IF(J1166='Do Not Use'!$L$15,1,0)</f>
        <v>0</v>
      </c>
      <c r="U1166" s="169">
        <f>IF(K1166='Do Not Use'!$M$14,1,0)</f>
        <v>0</v>
      </c>
      <c r="V1166" s="169">
        <f t="shared" si="55"/>
        <v>0</v>
      </c>
      <c r="W1166" s="169">
        <f>IF(K1166='Do Not Use'!$M$10,1,0)</f>
        <v>0</v>
      </c>
      <c r="X1166" s="169">
        <f>IF(K1166='Do Not Use'!$M$11,1,0)</f>
        <v>0</v>
      </c>
      <c r="Y1166" s="169">
        <f t="shared" si="56"/>
        <v>0</v>
      </c>
      <c r="Z1166" s="169">
        <f>IF(K1166='Do Not Use'!$M$5,1,0)</f>
        <v>0</v>
      </c>
    </row>
    <row r="1167" spans="1:26" x14ac:dyDescent="0.25">
      <c r="A1167" s="376"/>
      <c r="B1167" s="377"/>
      <c r="C1167" s="378"/>
      <c r="D1167" s="434"/>
      <c r="E1167" s="379"/>
      <c r="F1167" s="377"/>
      <c r="G1167" s="377"/>
      <c r="H1167" s="377"/>
      <c r="I1167" s="377"/>
      <c r="J1167" s="377"/>
      <c r="K1167" s="377"/>
      <c r="L1167" s="377"/>
      <c r="M1167" s="1" t="e">
        <f>INDEX('Child Enrollment'!$C$2:$C$173,MATCH('BIR Data Entry'!B1168,'Child Enrollment'!$B$2:$B$173,0))</f>
        <v>#N/A</v>
      </c>
      <c r="N1167" s="1" t="e">
        <f>INDEX('Child Enrollment'!$D$2:$D$173,MATCH('BIR Data Entry'!B1167,'Child Enrollment'!$B$2:$B$173,0))</f>
        <v>#N/A</v>
      </c>
      <c r="O1167" s="1" t="e">
        <f>INDEX('Child Enrollment'!$E$2:$E$173,MATCH('BIR Data Entry'!B1167,'Child Enrollment'!$B$2:$B$173,0))</f>
        <v>#N/A</v>
      </c>
      <c r="P1167" s="1" t="e">
        <f>INDEX('Child Enrollment'!$F$2:$F$173,MATCH('BIR Data Entry'!B1167,'Child Enrollment'!$B$2:$B$173,0))</f>
        <v>#N/A</v>
      </c>
      <c r="Q1167" s="1" t="e">
        <f>INDEX('Child Enrollment'!$G$2:$G$173,MATCH('BIR Data Entry'!B1167,'Child Enrollment'!$B$2:$B$173,0))</f>
        <v>#N/A</v>
      </c>
      <c r="R1167" s="1" t="e">
        <f>INDEX('Child Enrollment'!$H$2:$H$173,MATCH('BIR Data Entry'!B1167,'Child Enrollment'!$B$2:$B$173,0))</f>
        <v>#N/A</v>
      </c>
      <c r="S1167" s="343" t="str">
        <f t="shared" si="54"/>
        <v/>
      </c>
      <c r="T1167" s="169">
        <f>IF(J1167='Do Not Use'!$L$15,1,0)</f>
        <v>0</v>
      </c>
      <c r="U1167" s="169">
        <f>IF(K1167='Do Not Use'!$M$14,1,0)</f>
        <v>0</v>
      </c>
      <c r="V1167" s="169">
        <f t="shared" si="55"/>
        <v>0</v>
      </c>
      <c r="W1167" s="169">
        <f>IF(K1167='Do Not Use'!$M$10,1,0)</f>
        <v>0</v>
      </c>
      <c r="X1167" s="169">
        <f>IF(K1167='Do Not Use'!$M$11,1,0)</f>
        <v>0</v>
      </c>
      <c r="Y1167" s="169">
        <f t="shared" si="56"/>
        <v>0</v>
      </c>
      <c r="Z1167" s="169">
        <f>IF(K1167='Do Not Use'!$M$5,1,0)</f>
        <v>0</v>
      </c>
    </row>
    <row r="1168" spans="1:26" x14ac:dyDescent="0.25">
      <c r="A1168" s="376"/>
      <c r="B1168" s="377"/>
      <c r="C1168" s="378"/>
      <c r="D1168" s="434"/>
      <c r="E1168" s="379"/>
      <c r="F1168" s="377"/>
      <c r="G1168" s="377"/>
      <c r="H1168" s="377"/>
      <c r="I1168" s="377"/>
      <c r="J1168" s="377"/>
      <c r="K1168" s="377"/>
      <c r="L1168" s="377"/>
      <c r="M1168" s="1" t="e">
        <f>INDEX('Child Enrollment'!$C$2:$C$173,MATCH('BIR Data Entry'!B1169,'Child Enrollment'!$B$2:$B$173,0))</f>
        <v>#N/A</v>
      </c>
      <c r="N1168" s="1" t="e">
        <f>INDEX('Child Enrollment'!$D$2:$D$173,MATCH('BIR Data Entry'!B1168,'Child Enrollment'!$B$2:$B$173,0))</f>
        <v>#N/A</v>
      </c>
      <c r="O1168" s="1" t="e">
        <f>INDEX('Child Enrollment'!$E$2:$E$173,MATCH('BIR Data Entry'!B1168,'Child Enrollment'!$B$2:$B$173,0))</f>
        <v>#N/A</v>
      </c>
      <c r="P1168" s="1" t="e">
        <f>INDEX('Child Enrollment'!$F$2:$F$173,MATCH('BIR Data Entry'!B1168,'Child Enrollment'!$B$2:$B$173,0))</f>
        <v>#N/A</v>
      </c>
      <c r="Q1168" s="1" t="e">
        <f>INDEX('Child Enrollment'!$G$2:$G$173,MATCH('BIR Data Entry'!B1168,'Child Enrollment'!$B$2:$B$173,0))</f>
        <v>#N/A</v>
      </c>
      <c r="R1168" s="1" t="e">
        <f>INDEX('Child Enrollment'!$H$2:$H$173,MATCH('BIR Data Entry'!B1168,'Child Enrollment'!$B$2:$B$173,0))</f>
        <v>#N/A</v>
      </c>
      <c r="S1168" s="343" t="str">
        <f t="shared" si="54"/>
        <v/>
      </c>
      <c r="T1168" s="169">
        <f>IF(J1168='Do Not Use'!$L$15,1,0)</f>
        <v>0</v>
      </c>
      <c r="U1168" s="169">
        <f>IF(K1168='Do Not Use'!$M$14,1,0)</f>
        <v>0</v>
      </c>
      <c r="V1168" s="169">
        <f t="shared" si="55"/>
        <v>0</v>
      </c>
      <c r="W1168" s="169">
        <f>IF(K1168='Do Not Use'!$M$10,1,0)</f>
        <v>0</v>
      </c>
      <c r="X1168" s="169">
        <f>IF(K1168='Do Not Use'!$M$11,1,0)</f>
        <v>0</v>
      </c>
      <c r="Y1168" s="169">
        <f t="shared" si="56"/>
        <v>0</v>
      </c>
      <c r="Z1168" s="169">
        <f>IF(K1168='Do Not Use'!$M$5,1,0)</f>
        <v>0</v>
      </c>
    </row>
    <row r="1169" spans="1:26" x14ac:dyDescent="0.25">
      <c r="A1169" s="376"/>
      <c r="B1169" s="377"/>
      <c r="C1169" s="378"/>
      <c r="D1169" s="434"/>
      <c r="E1169" s="379"/>
      <c r="F1169" s="377"/>
      <c r="G1169" s="377"/>
      <c r="H1169" s="377"/>
      <c r="I1169" s="377"/>
      <c r="J1169" s="377"/>
      <c r="K1169" s="377"/>
      <c r="L1169" s="377"/>
      <c r="M1169" s="1" t="e">
        <f>INDEX('Child Enrollment'!$C$2:$C$173,MATCH('BIR Data Entry'!B1170,'Child Enrollment'!$B$2:$B$173,0))</f>
        <v>#N/A</v>
      </c>
      <c r="N1169" s="1" t="e">
        <f>INDEX('Child Enrollment'!$D$2:$D$173,MATCH('BIR Data Entry'!B1169,'Child Enrollment'!$B$2:$B$173,0))</f>
        <v>#N/A</v>
      </c>
      <c r="O1169" s="1" t="e">
        <f>INDEX('Child Enrollment'!$E$2:$E$173,MATCH('BIR Data Entry'!B1169,'Child Enrollment'!$B$2:$B$173,0))</f>
        <v>#N/A</v>
      </c>
      <c r="P1169" s="1" t="e">
        <f>INDEX('Child Enrollment'!$F$2:$F$173,MATCH('BIR Data Entry'!B1169,'Child Enrollment'!$B$2:$B$173,0))</f>
        <v>#N/A</v>
      </c>
      <c r="Q1169" s="1" t="e">
        <f>INDEX('Child Enrollment'!$G$2:$G$173,MATCH('BIR Data Entry'!B1169,'Child Enrollment'!$B$2:$B$173,0))</f>
        <v>#N/A</v>
      </c>
      <c r="R1169" s="1" t="e">
        <f>INDEX('Child Enrollment'!$H$2:$H$173,MATCH('BIR Data Entry'!B1169,'Child Enrollment'!$B$2:$B$173,0))</f>
        <v>#N/A</v>
      </c>
      <c r="S1169" s="343" t="str">
        <f t="shared" si="54"/>
        <v/>
      </c>
      <c r="T1169" s="169">
        <f>IF(J1169='Do Not Use'!$L$15,1,0)</f>
        <v>0</v>
      </c>
      <c r="U1169" s="169">
        <f>IF(K1169='Do Not Use'!$M$14,1,0)</f>
        <v>0</v>
      </c>
      <c r="V1169" s="169">
        <f t="shared" si="55"/>
        <v>0</v>
      </c>
      <c r="W1169" s="169">
        <f>IF(K1169='Do Not Use'!$M$10,1,0)</f>
        <v>0</v>
      </c>
      <c r="X1169" s="169">
        <f>IF(K1169='Do Not Use'!$M$11,1,0)</f>
        <v>0</v>
      </c>
      <c r="Y1169" s="169">
        <f t="shared" si="56"/>
        <v>0</v>
      </c>
      <c r="Z1169" s="169">
        <f>IF(K1169='Do Not Use'!$M$5,1,0)</f>
        <v>0</v>
      </c>
    </row>
    <row r="1170" spans="1:26" x14ac:dyDescent="0.25">
      <c r="A1170" s="376"/>
      <c r="B1170" s="377"/>
      <c r="C1170" s="378"/>
      <c r="D1170" s="434"/>
      <c r="E1170" s="379"/>
      <c r="F1170" s="377"/>
      <c r="G1170" s="377"/>
      <c r="H1170" s="377"/>
      <c r="I1170" s="377"/>
      <c r="J1170" s="377"/>
      <c r="K1170" s="377"/>
      <c r="L1170" s="377"/>
      <c r="M1170" s="1" t="e">
        <f>INDEX('Child Enrollment'!$C$2:$C$173,MATCH('BIR Data Entry'!B1171,'Child Enrollment'!$B$2:$B$173,0))</f>
        <v>#N/A</v>
      </c>
      <c r="N1170" s="1" t="e">
        <f>INDEX('Child Enrollment'!$D$2:$D$173,MATCH('BIR Data Entry'!B1170,'Child Enrollment'!$B$2:$B$173,0))</f>
        <v>#N/A</v>
      </c>
      <c r="O1170" s="1" t="e">
        <f>INDEX('Child Enrollment'!$E$2:$E$173,MATCH('BIR Data Entry'!B1170,'Child Enrollment'!$B$2:$B$173,0))</f>
        <v>#N/A</v>
      </c>
      <c r="P1170" s="1" t="e">
        <f>INDEX('Child Enrollment'!$F$2:$F$173,MATCH('BIR Data Entry'!B1170,'Child Enrollment'!$B$2:$B$173,0))</f>
        <v>#N/A</v>
      </c>
      <c r="Q1170" s="1" t="e">
        <f>INDEX('Child Enrollment'!$G$2:$G$173,MATCH('BIR Data Entry'!B1170,'Child Enrollment'!$B$2:$B$173,0))</f>
        <v>#N/A</v>
      </c>
      <c r="R1170" s="1" t="e">
        <f>INDEX('Child Enrollment'!$H$2:$H$173,MATCH('BIR Data Entry'!B1170,'Child Enrollment'!$B$2:$B$173,0))</f>
        <v>#N/A</v>
      </c>
      <c r="S1170" s="343" t="str">
        <f t="shared" si="54"/>
        <v/>
      </c>
      <c r="T1170" s="169">
        <f>IF(J1170='Do Not Use'!$L$15,1,0)</f>
        <v>0</v>
      </c>
      <c r="U1170" s="169">
        <f>IF(K1170='Do Not Use'!$M$14,1,0)</f>
        <v>0</v>
      </c>
      <c r="V1170" s="169">
        <f t="shared" si="55"/>
        <v>0</v>
      </c>
      <c r="W1170" s="169">
        <f>IF(K1170='Do Not Use'!$M$10,1,0)</f>
        <v>0</v>
      </c>
      <c r="X1170" s="169">
        <f>IF(K1170='Do Not Use'!$M$11,1,0)</f>
        <v>0</v>
      </c>
      <c r="Y1170" s="169">
        <f t="shared" si="56"/>
        <v>0</v>
      </c>
      <c r="Z1170" s="169">
        <f>IF(K1170='Do Not Use'!$M$5,1,0)</f>
        <v>0</v>
      </c>
    </row>
    <row r="1171" spans="1:26" x14ac:dyDescent="0.25">
      <c r="A1171" s="376"/>
      <c r="B1171" s="377"/>
      <c r="C1171" s="378"/>
      <c r="D1171" s="434"/>
      <c r="E1171" s="379"/>
      <c r="F1171" s="377"/>
      <c r="G1171" s="377"/>
      <c r="H1171" s="377"/>
      <c r="I1171" s="377"/>
      <c r="J1171" s="377"/>
      <c r="K1171" s="377"/>
      <c r="L1171" s="377"/>
      <c r="M1171" s="1" t="e">
        <f>INDEX('Child Enrollment'!$C$2:$C$173,MATCH('BIR Data Entry'!B1172,'Child Enrollment'!$B$2:$B$173,0))</f>
        <v>#N/A</v>
      </c>
      <c r="N1171" s="1" t="e">
        <f>INDEX('Child Enrollment'!$D$2:$D$173,MATCH('BIR Data Entry'!B1171,'Child Enrollment'!$B$2:$B$173,0))</f>
        <v>#N/A</v>
      </c>
      <c r="O1171" s="1" t="e">
        <f>INDEX('Child Enrollment'!$E$2:$E$173,MATCH('BIR Data Entry'!B1171,'Child Enrollment'!$B$2:$B$173,0))</f>
        <v>#N/A</v>
      </c>
      <c r="P1171" s="1" t="e">
        <f>INDEX('Child Enrollment'!$F$2:$F$173,MATCH('BIR Data Entry'!B1171,'Child Enrollment'!$B$2:$B$173,0))</f>
        <v>#N/A</v>
      </c>
      <c r="Q1171" s="1" t="e">
        <f>INDEX('Child Enrollment'!$G$2:$G$173,MATCH('BIR Data Entry'!B1171,'Child Enrollment'!$B$2:$B$173,0))</f>
        <v>#N/A</v>
      </c>
      <c r="R1171" s="1" t="e">
        <f>INDEX('Child Enrollment'!$H$2:$H$173,MATCH('BIR Data Entry'!B1171,'Child Enrollment'!$B$2:$B$173,0))</f>
        <v>#N/A</v>
      </c>
      <c r="S1171" s="343" t="str">
        <f t="shared" si="54"/>
        <v/>
      </c>
      <c r="T1171" s="169">
        <f>IF(J1171='Do Not Use'!$L$15,1,0)</f>
        <v>0</v>
      </c>
      <c r="U1171" s="169">
        <f>IF(K1171='Do Not Use'!$M$14,1,0)</f>
        <v>0</v>
      </c>
      <c r="V1171" s="169">
        <f t="shared" si="55"/>
        <v>0</v>
      </c>
      <c r="W1171" s="169">
        <f>IF(K1171='Do Not Use'!$M$10,1,0)</f>
        <v>0</v>
      </c>
      <c r="X1171" s="169">
        <f>IF(K1171='Do Not Use'!$M$11,1,0)</f>
        <v>0</v>
      </c>
      <c r="Y1171" s="169">
        <f t="shared" si="56"/>
        <v>0</v>
      </c>
      <c r="Z1171" s="169">
        <f>IF(K1171='Do Not Use'!$M$5,1,0)</f>
        <v>0</v>
      </c>
    </row>
    <row r="1172" spans="1:26" x14ac:dyDescent="0.25">
      <c r="A1172" s="376"/>
      <c r="B1172" s="377"/>
      <c r="C1172" s="378"/>
      <c r="D1172" s="434"/>
      <c r="E1172" s="379"/>
      <c r="F1172" s="377"/>
      <c r="G1172" s="377"/>
      <c r="H1172" s="377"/>
      <c r="I1172" s="377"/>
      <c r="J1172" s="377"/>
      <c r="K1172" s="377"/>
      <c r="L1172" s="377"/>
      <c r="M1172" s="1" t="e">
        <f>INDEX('Child Enrollment'!$C$2:$C$173,MATCH('BIR Data Entry'!B1173,'Child Enrollment'!$B$2:$B$173,0))</f>
        <v>#N/A</v>
      </c>
      <c r="N1172" s="1" t="e">
        <f>INDEX('Child Enrollment'!$D$2:$D$173,MATCH('BIR Data Entry'!B1172,'Child Enrollment'!$B$2:$B$173,0))</f>
        <v>#N/A</v>
      </c>
      <c r="O1172" s="1" t="e">
        <f>INDEX('Child Enrollment'!$E$2:$E$173,MATCH('BIR Data Entry'!B1172,'Child Enrollment'!$B$2:$B$173,0))</f>
        <v>#N/A</v>
      </c>
      <c r="P1172" s="1" t="e">
        <f>INDEX('Child Enrollment'!$F$2:$F$173,MATCH('BIR Data Entry'!B1172,'Child Enrollment'!$B$2:$B$173,0))</f>
        <v>#N/A</v>
      </c>
      <c r="Q1172" s="1" t="e">
        <f>INDEX('Child Enrollment'!$G$2:$G$173,MATCH('BIR Data Entry'!B1172,'Child Enrollment'!$B$2:$B$173,0))</f>
        <v>#N/A</v>
      </c>
      <c r="R1172" s="1" t="e">
        <f>INDEX('Child Enrollment'!$H$2:$H$173,MATCH('BIR Data Entry'!B1172,'Child Enrollment'!$B$2:$B$173,0))</f>
        <v>#N/A</v>
      </c>
      <c r="S1172" s="343" t="str">
        <f t="shared" si="54"/>
        <v/>
      </c>
      <c r="T1172" s="169">
        <f>IF(J1172='Do Not Use'!$L$15,1,0)</f>
        <v>0</v>
      </c>
      <c r="U1172" s="169">
        <f>IF(K1172='Do Not Use'!$M$14,1,0)</f>
        <v>0</v>
      </c>
      <c r="V1172" s="169">
        <f t="shared" si="55"/>
        <v>0</v>
      </c>
      <c r="W1172" s="169">
        <f>IF(K1172='Do Not Use'!$M$10,1,0)</f>
        <v>0</v>
      </c>
      <c r="X1172" s="169">
        <f>IF(K1172='Do Not Use'!$M$11,1,0)</f>
        <v>0</v>
      </c>
      <c r="Y1172" s="169">
        <f t="shared" si="56"/>
        <v>0</v>
      </c>
      <c r="Z1172" s="169">
        <f>IF(K1172='Do Not Use'!$M$5,1,0)</f>
        <v>0</v>
      </c>
    </row>
    <row r="1173" spans="1:26" x14ac:dyDescent="0.25">
      <c r="A1173" s="376"/>
      <c r="B1173" s="377"/>
      <c r="C1173" s="378"/>
      <c r="D1173" s="434"/>
      <c r="E1173" s="379"/>
      <c r="F1173" s="377"/>
      <c r="G1173" s="377"/>
      <c r="H1173" s="377"/>
      <c r="I1173" s="377"/>
      <c r="J1173" s="377"/>
      <c r="K1173" s="377"/>
      <c r="L1173" s="377"/>
      <c r="M1173" s="1" t="e">
        <f>INDEX('Child Enrollment'!$C$2:$C$173,MATCH('BIR Data Entry'!B1174,'Child Enrollment'!$B$2:$B$173,0))</f>
        <v>#N/A</v>
      </c>
      <c r="N1173" s="1" t="e">
        <f>INDEX('Child Enrollment'!$D$2:$D$173,MATCH('BIR Data Entry'!B1173,'Child Enrollment'!$B$2:$B$173,0))</f>
        <v>#N/A</v>
      </c>
      <c r="O1173" s="1" t="e">
        <f>INDEX('Child Enrollment'!$E$2:$E$173,MATCH('BIR Data Entry'!B1173,'Child Enrollment'!$B$2:$B$173,0))</f>
        <v>#N/A</v>
      </c>
      <c r="P1173" s="1" t="e">
        <f>INDEX('Child Enrollment'!$F$2:$F$173,MATCH('BIR Data Entry'!B1173,'Child Enrollment'!$B$2:$B$173,0))</f>
        <v>#N/A</v>
      </c>
      <c r="Q1173" s="1" t="e">
        <f>INDEX('Child Enrollment'!$G$2:$G$173,MATCH('BIR Data Entry'!B1173,'Child Enrollment'!$B$2:$B$173,0))</f>
        <v>#N/A</v>
      </c>
      <c r="R1173" s="1" t="e">
        <f>INDEX('Child Enrollment'!$H$2:$H$173,MATCH('BIR Data Entry'!B1173,'Child Enrollment'!$B$2:$B$173,0))</f>
        <v>#N/A</v>
      </c>
      <c r="S1173" s="343" t="str">
        <f t="shared" si="54"/>
        <v/>
      </c>
      <c r="T1173" s="169">
        <f>IF(J1173='Do Not Use'!$L$15,1,0)</f>
        <v>0</v>
      </c>
      <c r="U1173" s="169">
        <f>IF(K1173='Do Not Use'!$M$14,1,0)</f>
        <v>0</v>
      </c>
      <c r="V1173" s="169">
        <f t="shared" si="55"/>
        <v>0</v>
      </c>
      <c r="W1173" s="169">
        <f>IF(K1173='Do Not Use'!$M$10,1,0)</f>
        <v>0</v>
      </c>
      <c r="X1173" s="169">
        <f>IF(K1173='Do Not Use'!$M$11,1,0)</f>
        <v>0</v>
      </c>
      <c r="Y1173" s="169">
        <f t="shared" si="56"/>
        <v>0</v>
      </c>
      <c r="Z1173" s="169">
        <f>IF(K1173='Do Not Use'!$M$5,1,0)</f>
        <v>0</v>
      </c>
    </row>
    <row r="1174" spans="1:26" x14ac:dyDescent="0.25">
      <c r="A1174" s="376"/>
      <c r="B1174" s="377"/>
      <c r="C1174" s="378"/>
      <c r="D1174" s="434"/>
      <c r="E1174" s="379"/>
      <c r="F1174" s="377"/>
      <c r="G1174" s="377"/>
      <c r="H1174" s="377"/>
      <c r="I1174" s="377"/>
      <c r="J1174" s="377"/>
      <c r="K1174" s="377"/>
      <c r="L1174" s="377"/>
      <c r="M1174" s="1" t="e">
        <f>INDEX('Child Enrollment'!$C$2:$C$173,MATCH('BIR Data Entry'!B1175,'Child Enrollment'!$B$2:$B$173,0))</f>
        <v>#N/A</v>
      </c>
      <c r="N1174" s="1" t="e">
        <f>INDEX('Child Enrollment'!$D$2:$D$173,MATCH('BIR Data Entry'!B1174,'Child Enrollment'!$B$2:$B$173,0))</f>
        <v>#N/A</v>
      </c>
      <c r="O1174" s="1" t="e">
        <f>INDEX('Child Enrollment'!$E$2:$E$173,MATCH('BIR Data Entry'!B1174,'Child Enrollment'!$B$2:$B$173,0))</f>
        <v>#N/A</v>
      </c>
      <c r="P1174" s="1" t="e">
        <f>INDEX('Child Enrollment'!$F$2:$F$173,MATCH('BIR Data Entry'!B1174,'Child Enrollment'!$B$2:$B$173,0))</f>
        <v>#N/A</v>
      </c>
      <c r="Q1174" s="1" t="e">
        <f>INDEX('Child Enrollment'!$G$2:$G$173,MATCH('BIR Data Entry'!B1174,'Child Enrollment'!$B$2:$B$173,0))</f>
        <v>#N/A</v>
      </c>
      <c r="R1174" s="1" t="e">
        <f>INDEX('Child Enrollment'!$H$2:$H$173,MATCH('BIR Data Entry'!B1174,'Child Enrollment'!$B$2:$B$173,0))</f>
        <v>#N/A</v>
      </c>
      <c r="S1174" s="343" t="str">
        <f t="shared" si="54"/>
        <v/>
      </c>
      <c r="T1174" s="169">
        <f>IF(J1174='Do Not Use'!$L$15,1,0)</f>
        <v>0</v>
      </c>
      <c r="U1174" s="169">
        <f>IF(K1174='Do Not Use'!$M$14,1,0)</f>
        <v>0</v>
      </c>
      <c r="V1174" s="169">
        <f t="shared" si="55"/>
        <v>0</v>
      </c>
      <c r="W1174" s="169">
        <f>IF(K1174='Do Not Use'!$M$10,1,0)</f>
        <v>0</v>
      </c>
      <c r="X1174" s="169">
        <f>IF(K1174='Do Not Use'!$M$11,1,0)</f>
        <v>0</v>
      </c>
      <c r="Y1174" s="169">
        <f t="shared" si="56"/>
        <v>0</v>
      </c>
      <c r="Z1174" s="169">
        <f>IF(K1174='Do Not Use'!$M$5,1,0)</f>
        <v>0</v>
      </c>
    </row>
    <row r="1175" spans="1:26" x14ac:dyDescent="0.25">
      <c r="A1175" s="376"/>
      <c r="B1175" s="377"/>
      <c r="C1175" s="378"/>
      <c r="D1175" s="434"/>
      <c r="E1175" s="379"/>
      <c r="F1175" s="377"/>
      <c r="G1175" s="377"/>
      <c r="H1175" s="377"/>
      <c r="I1175" s="377"/>
      <c r="J1175" s="377"/>
      <c r="K1175" s="377"/>
      <c r="L1175" s="377"/>
      <c r="M1175" s="1" t="e">
        <f>INDEX('Child Enrollment'!$C$2:$C$173,MATCH('BIR Data Entry'!B1176,'Child Enrollment'!$B$2:$B$173,0))</f>
        <v>#N/A</v>
      </c>
      <c r="N1175" s="1" t="e">
        <f>INDEX('Child Enrollment'!$D$2:$D$173,MATCH('BIR Data Entry'!B1175,'Child Enrollment'!$B$2:$B$173,0))</f>
        <v>#N/A</v>
      </c>
      <c r="O1175" s="1" t="e">
        <f>INDEX('Child Enrollment'!$E$2:$E$173,MATCH('BIR Data Entry'!B1175,'Child Enrollment'!$B$2:$B$173,0))</f>
        <v>#N/A</v>
      </c>
      <c r="P1175" s="1" t="e">
        <f>INDEX('Child Enrollment'!$F$2:$F$173,MATCH('BIR Data Entry'!B1175,'Child Enrollment'!$B$2:$B$173,0))</f>
        <v>#N/A</v>
      </c>
      <c r="Q1175" s="1" t="e">
        <f>INDEX('Child Enrollment'!$G$2:$G$173,MATCH('BIR Data Entry'!B1175,'Child Enrollment'!$B$2:$B$173,0))</f>
        <v>#N/A</v>
      </c>
      <c r="R1175" s="1" t="e">
        <f>INDEX('Child Enrollment'!$H$2:$H$173,MATCH('BIR Data Entry'!B1175,'Child Enrollment'!$B$2:$B$173,0))</f>
        <v>#N/A</v>
      </c>
      <c r="S1175" s="343" t="str">
        <f t="shared" si="54"/>
        <v/>
      </c>
      <c r="T1175" s="169">
        <f>IF(J1175='Do Not Use'!$L$15,1,0)</f>
        <v>0</v>
      </c>
      <c r="U1175" s="169">
        <f>IF(K1175='Do Not Use'!$M$14,1,0)</f>
        <v>0</v>
      </c>
      <c r="V1175" s="169">
        <f t="shared" si="55"/>
        <v>0</v>
      </c>
      <c r="W1175" s="169">
        <f>IF(K1175='Do Not Use'!$M$10,1,0)</f>
        <v>0</v>
      </c>
      <c r="X1175" s="169">
        <f>IF(K1175='Do Not Use'!$M$11,1,0)</f>
        <v>0</v>
      </c>
      <c r="Y1175" s="169">
        <f t="shared" si="56"/>
        <v>0</v>
      </c>
      <c r="Z1175" s="169">
        <f>IF(K1175='Do Not Use'!$M$5,1,0)</f>
        <v>0</v>
      </c>
    </row>
    <row r="1176" spans="1:26" x14ac:dyDescent="0.25">
      <c r="A1176" s="376"/>
      <c r="B1176" s="377"/>
      <c r="C1176" s="378"/>
      <c r="D1176" s="434"/>
      <c r="E1176" s="379"/>
      <c r="F1176" s="377"/>
      <c r="G1176" s="377"/>
      <c r="H1176" s="377"/>
      <c r="I1176" s="377"/>
      <c r="J1176" s="377"/>
      <c r="K1176" s="377"/>
      <c r="L1176" s="377"/>
      <c r="M1176" s="1" t="e">
        <f>INDEX('Child Enrollment'!$C$2:$C$173,MATCH('BIR Data Entry'!B1177,'Child Enrollment'!$B$2:$B$173,0))</f>
        <v>#N/A</v>
      </c>
      <c r="N1176" s="1" t="e">
        <f>INDEX('Child Enrollment'!$D$2:$D$173,MATCH('BIR Data Entry'!B1176,'Child Enrollment'!$B$2:$B$173,0))</f>
        <v>#N/A</v>
      </c>
      <c r="O1176" s="1" t="e">
        <f>INDEX('Child Enrollment'!$E$2:$E$173,MATCH('BIR Data Entry'!B1176,'Child Enrollment'!$B$2:$B$173,0))</f>
        <v>#N/A</v>
      </c>
      <c r="P1176" s="1" t="e">
        <f>INDEX('Child Enrollment'!$F$2:$F$173,MATCH('BIR Data Entry'!B1176,'Child Enrollment'!$B$2:$B$173,0))</f>
        <v>#N/A</v>
      </c>
      <c r="Q1176" s="1" t="e">
        <f>INDEX('Child Enrollment'!$G$2:$G$173,MATCH('BIR Data Entry'!B1176,'Child Enrollment'!$B$2:$B$173,0))</f>
        <v>#N/A</v>
      </c>
      <c r="R1176" s="1" t="e">
        <f>INDEX('Child Enrollment'!$H$2:$H$173,MATCH('BIR Data Entry'!B1176,'Child Enrollment'!$B$2:$B$173,0))</f>
        <v>#N/A</v>
      </c>
      <c r="S1176" s="343" t="str">
        <f t="shared" si="54"/>
        <v/>
      </c>
      <c r="T1176" s="169">
        <f>IF(J1176='Do Not Use'!$L$15,1,0)</f>
        <v>0</v>
      </c>
      <c r="U1176" s="169">
        <f>IF(K1176='Do Not Use'!$M$14,1,0)</f>
        <v>0</v>
      </c>
      <c r="V1176" s="169">
        <f t="shared" si="55"/>
        <v>0</v>
      </c>
      <c r="W1176" s="169">
        <f>IF(K1176='Do Not Use'!$M$10,1,0)</f>
        <v>0</v>
      </c>
      <c r="X1176" s="169">
        <f>IF(K1176='Do Not Use'!$M$11,1,0)</f>
        <v>0</v>
      </c>
      <c r="Y1176" s="169">
        <f t="shared" si="56"/>
        <v>0</v>
      </c>
      <c r="Z1176" s="169">
        <f>IF(K1176='Do Not Use'!$M$5,1,0)</f>
        <v>0</v>
      </c>
    </row>
    <row r="1177" spans="1:26" x14ac:dyDescent="0.25">
      <c r="A1177" s="376"/>
      <c r="B1177" s="377"/>
      <c r="C1177" s="378"/>
      <c r="D1177" s="434"/>
      <c r="E1177" s="379"/>
      <c r="F1177" s="377"/>
      <c r="G1177" s="377"/>
      <c r="H1177" s="377"/>
      <c r="I1177" s="377"/>
      <c r="J1177" s="377"/>
      <c r="K1177" s="377"/>
      <c r="L1177" s="377"/>
      <c r="M1177" s="1" t="e">
        <f>INDEX('Child Enrollment'!$C$2:$C$173,MATCH('BIR Data Entry'!B1178,'Child Enrollment'!$B$2:$B$173,0))</f>
        <v>#N/A</v>
      </c>
      <c r="N1177" s="1" t="e">
        <f>INDEX('Child Enrollment'!$D$2:$D$173,MATCH('BIR Data Entry'!B1177,'Child Enrollment'!$B$2:$B$173,0))</f>
        <v>#N/A</v>
      </c>
      <c r="O1177" s="1" t="e">
        <f>INDEX('Child Enrollment'!$E$2:$E$173,MATCH('BIR Data Entry'!B1177,'Child Enrollment'!$B$2:$B$173,0))</f>
        <v>#N/A</v>
      </c>
      <c r="P1177" s="1" t="e">
        <f>INDEX('Child Enrollment'!$F$2:$F$173,MATCH('BIR Data Entry'!B1177,'Child Enrollment'!$B$2:$B$173,0))</f>
        <v>#N/A</v>
      </c>
      <c r="Q1177" s="1" t="e">
        <f>INDEX('Child Enrollment'!$G$2:$G$173,MATCH('BIR Data Entry'!B1177,'Child Enrollment'!$B$2:$B$173,0))</f>
        <v>#N/A</v>
      </c>
      <c r="R1177" s="1" t="e">
        <f>INDEX('Child Enrollment'!$H$2:$H$173,MATCH('BIR Data Entry'!B1177,'Child Enrollment'!$B$2:$B$173,0))</f>
        <v>#N/A</v>
      </c>
      <c r="S1177" s="343" t="str">
        <f t="shared" si="54"/>
        <v/>
      </c>
      <c r="T1177" s="169">
        <f>IF(J1177='Do Not Use'!$L$15,1,0)</f>
        <v>0</v>
      </c>
      <c r="U1177" s="169">
        <f>IF(K1177='Do Not Use'!$M$14,1,0)</f>
        <v>0</v>
      </c>
      <c r="V1177" s="169">
        <f t="shared" si="55"/>
        <v>0</v>
      </c>
      <c r="W1177" s="169">
        <f>IF(K1177='Do Not Use'!$M$10,1,0)</f>
        <v>0</v>
      </c>
      <c r="X1177" s="169">
        <f>IF(K1177='Do Not Use'!$M$11,1,0)</f>
        <v>0</v>
      </c>
      <c r="Y1177" s="169">
        <f t="shared" si="56"/>
        <v>0</v>
      </c>
      <c r="Z1177" s="169">
        <f>IF(K1177='Do Not Use'!$M$5,1,0)</f>
        <v>0</v>
      </c>
    </row>
    <row r="1178" spans="1:26" x14ac:dyDescent="0.25">
      <c r="A1178" s="376"/>
      <c r="B1178" s="377"/>
      <c r="C1178" s="378"/>
      <c r="D1178" s="434"/>
      <c r="E1178" s="379"/>
      <c r="F1178" s="377"/>
      <c r="G1178" s="377"/>
      <c r="H1178" s="377"/>
      <c r="I1178" s="377"/>
      <c r="J1178" s="377"/>
      <c r="K1178" s="377"/>
      <c r="L1178" s="377"/>
      <c r="M1178" s="1" t="e">
        <f>INDEX('Child Enrollment'!$C$2:$C$173,MATCH('BIR Data Entry'!B1179,'Child Enrollment'!$B$2:$B$173,0))</f>
        <v>#N/A</v>
      </c>
      <c r="N1178" s="1" t="e">
        <f>INDEX('Child Enrollment'!$D$2:$D$173,MATCH('BIR Data Entry'!B1178,'Child Enrollment'!$B$2:$B$173,0))</f>
        <v>#N/A</v>
      </c>
      <c r="O1178" s="1" t="e">
        <f>INDEX('Child Enrollment'!$E$2:$E$173,MATCH('BIR Data Entry'!B1178,'Child Enrollment'!$B$2:$B$173,0))</f>
        <v>#N/A</v>
      </c>
      <c r="P1178" s="1" t="e">
        <f>INDEX('Child Enrollment'!$F$2:$F$173,MATCH('BIR Data Entry'!B1178,'Child Enrollment'!$B$2:$B$173,0))</f>
        <v>#N/A</v>
      </c>
      <c r="Q1178" s="1" t="e">
        <f>INDEX('Child Enrollment'!$G$2:$G$173,MATCH('BIR Data Entry'!B1178,'Child Enrollment'!$B$2:$B$173,0))</f>
        <v>#N/A</v>
      </c>
      <c r="R1178" s="1" t="e">
        <f>INDEX('Child Enrollment'!$H$2:$H$173,MATCH('BIR Data Entry'!B1178,'Child Enrollment'!$B$2:$B$173,0))</f>
        <v>#N/A</v>
      </c>
      <c r="S1178" s="343" t="str">
        <f t="shared" si="54"/>
        <v/>
      </c>
      <c r="T1178" s="169">
        <f>IF(J1178='Do Not Use'!$L$15,1,0)</f>
        <v>0</v>
      </c>
      <c r="U1178" s="169">
        <f>IF(K1178='Do Not Use'!$M$14,1,0)</f>
        <v>0</v>
      </c>
      <c r="V1178" s="169">
        <f t="shared" si="55"/>
        <v>0</v>
      </c>
      <c r="W1178" s="169">
        <f>IF(K1178='Do Not Use'!$M$10,1,0)</f>
        <v>0</v>
      </c>
      <c r="X1178" s="169">
        <f>IF(K1178='Do Not Use'!$M$11,1,0)</f>
        <v>0</v>
      </c>
      <c r="Y1178" s="169">
        <f t="shared" si="56"/>
        <v>0</v>
      </c>
      <c r="Z1178" s="169">
        <f>IF(K1178='Do Not Use'!$M$5,1,0)</f>
        <v>0</v>
      </c>
    </row>
    <row r="1179" spans="1:26" x14ac:dyDescent="0.25">
      <c r="A1179" s="376"/>
      <c r="B1179" s="377"/>
      <c r="C1179" s="378"/>
      <c r="D1179" s="434"/>
      <c r="E1179" s="379"/>
      <c r="F1179" s="377"/>
      <c r="G1179" s="377"/>
      <c r="H1179" s="377"/>
      <c r="I1179" s="377"/>
      <c r="J1179" s="377"/>
      <c r="K1179" s="377"/>
      <c r="L1179" s="377"/>
      <c r="M1179" s="1" t="e">
        <f>INDEX('Child Enrollment'!$C$2:$C$173,MATCH('BIR Data Entry'!B1180,'Child Enrollment'!$B$2:$B$173,0))</f>
        <v>#N/A</v>
      </c>
      <c r="N1179" s="1" t="e">
        <f>INDEX('Child Enrollment'!$D$2:$D$173,MATCH('BIR Data Entry'!B1179,'Child Enrollment'!$B$2:$B$173,0))</f>
        <v>#N/A</v>
      </c>
      <c r="O1179" s="1" t="e">
        <f>INDEX('Child Enrollment'!$E$2:$E$173,MATCH('BIR Data Entry'!B1179,'Child Enrollment'!$B$2:$B$173,0))</f>
        <v>#N/A</v>
      </c>
      <c r="P1179" s="1" t="e">
        <f>INDEX('Child Enrollment'!$F$2:$F$173,MATCH('BIR Data Entry'!B1179,'Child Enrollment'!$B$2:$B$173,0))</f>
        <v>#N/A</v>
      </c>
      <c r="Q1179" s="1" t="e">
        <f>INDEX('Child Enrollment'!$G$2:$G$173,MATCH('BIR Data Entry'!B1179,'Child Enrollment'!$B$2:$B$173,0))</f>
        <v>#N/A</v>
      </c>
      <c r="R1179" s="1" t="e">
        <f>INDEX('Child Enrollment'!$H$2:$H$173,MATCH('BIR Data Entry'!B1179,'Child Enrollment'!$B$2:$B$173,0))</f>
        <v>#N/A</v>
      </c>
      <c r="S1179" s="343" t="str">
        <f t="shared" si="54"/>
        <v/>
      </c>
      <c r="T1179" s="169">
        <f>IF(J1179='Do Not Use'!$L$15,1,0)</f>
        <v>0</v>
      </c>
      <c r="U1179" s="169">
        <f>IF(K1179='Do Not Use'!$M$14,1,0)</f>
        <v>0</v>
      </c>
      <c r="V1179" s="169">
        <f t="shared" si="55"/>
        <v>0</v>
      </c>
      <c r="W1179" s="169">
        <f>IF(K1179='Do Not Use'!$M$10,1,0)</f>
        <v>0</v>
      </c>
      <c r="X1179" s="169">
        <f>IF(K1179='Do Not Use'!$M$11,1,0)</f>
        <v>0</v>
      </c>
      <c r="Y1179" s="169">
        <f t="shared" si="56"/>
        <v>0</v>
      </c>
      <c r="Z1179" s="169">
        <f>IF(K1179='Do Not Use'!$M$5,1,0)</f>
        <v>0</v>
      </c>
    </row>
    <row r="1180" spans="1:26" x14ac:dyDescent="0.25">
      <c r="A1180" s="376"/>
      <c r="B1180" s="377"/>
      <c r="C1180" s="378"/>
      <c r="D1180" s="434"/>
      <c r="E1180" s="379"/>
      <c r="F1180" s="377"/>
      <c r="G1180" s="377"/>
      <c r="H1180" s="377"/>
      <c r="I1180" s="377"/>
      <c r="J1180" s="377"/>
      <c r="K1180" s="377"/>
      <c r="L1180" s="377"/>
      <c r="M1180" s="1" t="e">
        <f>INDEX('Child Enrollment'!$C$2:$C$173,MATCH('BIR Data Entry'!B1181,'Child Enrollment'!$B$2:$B$173,0))</f>
        <v>#N/A</v>
      </c>
      <c r="N1180" s="1" t="e">
        <f>INDEX('Child Enrollment'!$D$2:$D$173,MATCH('BIR Data Entry'!B1180,'Child Enrollment'!$B$2:$B$173,0))</f>
        <v>#N/A</v>
      </c>
      <c r="O1180" s="1" t="e">
        <f>INDEX('Child Enrollment'!$E$2:$E$173,MATCH('BIR Data Entry'!B1180,'Child Enrollment'!$B$2:$B$173,0))</f>
        <v>#N/A</v>
      </c>
      <c r="P1180" s="1" t="e">
        <f>INDEX('Child Enrollment'!$F$2:$F$173,MATCH('BIR Data Entry'!B1180,'Child Enrollment'!$B$2:$B$173,0))</f>
        <v>#N/A</v>
      </c>
      <c r="Q1180" s="1" t="e">
        <f>INDEX('Child Enrollment'!$G$2:$G$173,MATCH('BIR Data Entry'!B1180,'Child Enrollment'!$B$2:$B$173,0))</f>
        <v>#N/A</v>
      </c>
      <c r="R1180" s="1" t="e">
        <f>INDEX('Child Enrollment'!$H$2:$H$173,MATCH('BIR Data Entry'!B1180,'Child Enrollment'!$B$2:$B$173,0))</f>
        <v>#N/A</v>
      </c>
      <c r="S1180" s="343" t="str">
        <f t="shared" si="54"/>
        <v/>
      </c>
      <c r="T1180" s="169">
        <f>IF(J1180='Do Not Use'!$L$15,1,0)</f>
        <v>0</v>
      </c>
      <c r="U1180" s="169">
        <f>IF(K1180='Do Not Use'!$M$14,1,0)</f>
        <v>0</v>
      </c>
      <c r="V1180" s="169">
        <f t="shared" si="55"/>
        <v>0</v>
      </c>
      <c r="W1180" s="169">
        <f>IF(K1180='Do Not Use'!$M$10,1,0)</f>
        <v>0</v>
      </c>
      <c r="X1180" s="169">
        <f>IF(K1180='Do Not Use'!$M$11,1,0)</f>
        <v>0</v>
      </c>
      <c r="Y1180" s="169">
        <f t="shared" si="56"/>
        <v>0</v>
      </c>
      <c r="Z1180" s="169">
        <f>IF(K1180='Do Not Use'!$M$5,1,0)</f>
        <v>0</v>
      </c>
    </row>
    <row r="1181" spans="1:26" x14ac:dyDescent="0.25">
      <c r="A1181" s="376"/>
      <c r="B1181" s="377"/>
      <c r="C1181" s="378"/>
      <c r="D1181" s="434"/>
      <c r="E1181" s="379"/>
      <c r="F1181" s="377"/>
      <c r="G1181" s="377"/>
      <c r="H1181" s="377"/>
      <c r="I1181" s="377"/>
      <c r="J1181" s="377"/>
      <c r="K1181" s="377"/>
      <c r="L1181" s="377"/>
      <c r="M1181" s="1" t="e">
        <f>INDEX('Child Enrollment'!$C$2:$C$173,MATCH('BIR Data Entry'!B1182,'Child Enrollment'!$B$2:$B$173,0))</f>
        <v>#N/A</v>
      </c>
      <c r="N1181" s="1" t="e">
        <f>INDEX('Child Enrollment'!$D$2:$D$173,MATCH('BIR Data Entry'!B1181,'Child Enrollment'!$B$2:$B$173,0))</f>
        <v>#N/A</v>
      </c>
      <c r="O1181" s="1" t="e">
        <f>INDEX('Child Enrollment'!$E$2:$E$173,MATCH('BIR Data Entry'!B1181,'Child Enrollment'!$B$2:$B$173,0))</f>
        <v>#N/A</v>
      </c>
      <c r="P1181" s="1" t="e">
        <f>INDEX('Child Enrollment'!$F$2:$F$173,MATCH('BIR Data Entry'!B1181,'Child Enrollment'!$B$2:$B$173,0))</f>
        <v>#N/A</v>
      </c>
      <c r="Q1181" s="1" t="e">
        <f>INDEX('Child Enrollment'!$G$2:$G$173,MATCH('BIR Data Entry'!B1181,'Child Enrollment'!$B$2:$B$173,0))</f>
        <v>#N/A</v>
      </c>
      <c r="R1181" s="1" t="e">
        <f>INDEX('Child Enrollment'!$H$2:$H$173,MATCH('BIR Data Entry'!B1181,'Child Enrollment'!$B$2:$B$173,0))</f>
        <v>#N/A</v>
      </c>
      <c r="S1181" s="343" t="str">
        <f t="shared" si="54"/>
        <v/>
      </c>
      <c r="T1181" s="169">
        <f>IF(J1181='Do Not Use'!$L$15,1,0)</f>
        <v>0</v>
      </c>
      <c r="U1181" s="169">
        <f>IF(K1181='Do Not Use'!$M$14,1,0)</f>
        <v>0</v>
      </c>
      <c r="V1181" s="169">
        <f t="shared" si="55"/>
        <v>0</v>
      </c>
      <c r="W1181" s="169">
        <f>IF(K1181='Do Not Use'!$M$10,1,0)</f>
        <v>0</v>
      </c>
      <c r="X1181" s="169">
        <f>IF(K1181='Do Not Use'!$M$11,1,0)</f>
        <v>0</v>
      </c>
      <c r="Y1181" s="169">
        <f t="shared" si="56"/>
        <v>0</v>
      </c>
      <c r="Z1181" s="169">
        <f>IF(K1181='Do Not Use'!$M$5,1,0)</f>
        <v>0</v>
      </c>
    </row>
    <row r="1182" spans="1:26" x14ac:dyDescent="0.25">
      <c r="A1182" s="376"/>
      <c r="B1182" s="377"/>
      <c r="C1182" s="378"/>
      <c r="D1182" s="434"/>
      <c r="E1182" s="379"/>
      <c r="F1182" s="377"/>
      <c r="G1182" s="377"/>
      <c r="H1182" s="377"/>
      <c r="I1182" s="377"/>
      <c r="J1182" s="377"/>
      <c r="K1182" s="377"/>
      <c r="L1182" s="377"/>
      <c r="M1182" s="1" t="e">
        <f>INDEX('Child Enrollment'!$C$2:$C$173,MATCH('BIR Data Entry'!B1183,'Child Enrollment'!$B$2:$B$173,0))</f>
        <v>#N/A</v>
      </c>
      <c r="N1182" s="1" t="e">
        <f>INDEX('Child Enrollment'!$D$2:$D$173,MATCH('BIR Data Entry'!B1182,'Child Enrollment'!$B$2:$B$173,0))</f>
        <v>#N/A</v>
      </c>
      <c r="O1182" s="1" t="e">
        <f>INDEX('Child Enrollment'!$E$2:$E$173,MATCH('BIR Data Entry'!B1182,'Child Enrollment'!$B$2:$B$173,0))</f>
        <v>#N/A</v>
      </c>
      <c r="P1182" s="1" t="e">
        <f>INDEX('Child Enrollment'!$F$2:$F$173,MATCH('BIR Data Entry'!B1182,'Child Enrollment'!$B$2:$B$173,0))</f>
        <v>#N/A</v>
      </c>
      <c r="Q1182" s="1" t="e">
        <f>INDEX('Child Enrollment'!$G$2:$G$173,MATCH('BIR Data Entry'!B1182,'Child Enrollment'!$B$2:$B$173,0))</f>
        <v>#N/A</v>
      </c>
      <c r="R1182" s="1" t="e">
        <f>INDEX('Child Enrollment'!$H$2:$H$173,MATCH('BIR Data Entry'!B1182,'Child Enrollment'!$B$2:$B$173,0))</f>
        <v>#N/A</v>
      </c>
      <c r="S1182" s="343" t="str">
        <f t="shared" si="54"/>
        <v/>
      </c>
      <c r="T1182" s="169">
        <f>IF(J1182='Do Not Use'!$L$15,1,0)</f>
        <v>0</v>
      </c>
      <c r="U1182" s="169">
        <f>IF(K1182='Do Not Use'!$M$14,1,0)</f>
        <v>0</v>
      </c>
      <c r="V1182" s="169">
        <f t="shared" si="55"/>
        <v>0</v>
      </c>
      <c r="W1182" s="169">
        <f>IF(K1182='Do Not Use'!$M$10,1,0)</f>
        <v>0</v>
      </c>
      <c r="X1182" s="169">
        <f>IF(K1182='Do Not Use'!$M$11,1,0)</f>
        <v>0</v>
      </c>
      <c r="Y1182" s="169">
        <f t="shared" si="56"/>
        <v>0</v>
      </c>
      <c r="Z1182" s="169">
        <f>IF(K1182='Do Not Use'!$M$5,1,0)</f>
        <v>0</v>
      </c>
    </row>
    <row r="1183" spans="1:26" x14ac:dyDescent="0.25">
      <c r="A1183" s="376"/>
      <c r="B1183" s="377"/>
      <c r="C1183" s="378"/>
      <c r="D1183" s="434"/>
      <c r="E1183" s="379"/>
      <c r="F1183" s="377"/>
      <c r="G1183" s="377"/>
      <c r="H1183" s="377"/>
      <c r="I1183" s="377"/>
      <c r="J1183" s="377"/>
      <c r="K1183" s="377"/>
      <c r="L1183" s="377"/>
      <c r="M1183" s="1" t="e">
        <f>INDEX('Child Enrollment'!$C$2:$C$173,MATCH('BIR Data Entry'!B1184,'Child Enrollment'!$B$2:$B$173,0))</f>
        <v>#N/A</v>
      </c>
      <c r="N1183" s="1" t="e">
        <f>INDEX('Child Enrollment'!$D$2:$D$173,MATCH('BIR Data Entry'!B1183,'Child Enrollment'!$B$2:$B$173,0))</f>
        <v>#N/A</v>
      </c>
      <c r="O1183" s="1" t="e">
        <f>INDEX('Child Enrollment'!$E$2:$E$173,MATCH('BIR Data Entry'!B1183,'Child Enrollment'!$B$2:$B$173,0))</f>
        <v>#N/A</v>
      </c>
      <c r="P1183" s="1" t="e">
        <f>INDEX('Child Enrollment'!$F$2:$F$173,MATCH('BIR Data Entry'!B1183,'Child Enrollment'!$B$2:$B$173,0))</f>
        <v>#N/A</v>
      </c>
      <c r="Q1183" s="1" t="e">
        <f>INDEX('Child Enrollment'!$G$2:$G$173,MATCH('BIR Data Entry'!B1183,'Child Enrollment'!$B$2:$B$173,0))</f>
        <v>#N/A</v>
      </c>
      <c r="R1183" s="1" t="e">
        <f>INDEX('Child Enrollment'!$H$2:$H$173,MATCH('BIR Data Entry'!B1183,'Child Enrollment'!$B$2:$B$173,0))</f>
        <v>#N/A</v>
      </c>
      <c r="S1183" s="343" t="str">
        <f t="shared" si="54"/>
        <v/>
      </c>
      <c r="T1183" s="169">
        <f>IF(J1183='Do Not Use'!$L$15,1,0)</f>
        <v>0</v>
      </c>
      <c r="U1183" s="169">
        <f>IF(K1183='Do Not Use'!$M$14,1,0)</f>
        <v>0</v>
      </c>
      <c r="V1183" s="169">
        <f t="shared" si="55"/>
        <v>0</v>
      </c>
      <c r="W1183" s="169">
        <f>IF(K1183='Do Not Use'!$M$10,1,0)</f>
        <v>0</v>
      </c>
      <c r="X1183" s="169">
        <f>IF(K1183='Do Not Use'!$M$11,1,0)</f>
        <v>0</v>
      </c>
      <c r="Y1183" s="169">
        <f t="shared" si="56"/>
        <v>0</v>
      </c>
      <c r="Z1183" s="169">
        <f>IF(K1183='Do Not Use'!$M$5,1,0)</f>
        <v>0</v>
      </c>
    </row>
    <row r="1184" spans="1:26" x14ac:dyDescent="0.25">
      <c r="A1184" s="376"/>
      <c r="B1184" s="377"/>
      <c r="C1184" s="378"/>
      <c r="D1184" s="434"/>
      <c r="E1184" s="379"/>
      <c r="F1184" s="377"/>
      <c r="G1184" s="377"/>
      <c r="H1184" s="377"/>
      <c r="I1184" s="377"/>
      <c r="J1184" s="377"/>
      <c r="K1184" s="377"/>
      <c r="L1184" s="377"/>
      <c r="M1184" s="1" t="e">
        <f>INDEX('Child Enrollment'!$C$2:$C$173,MATCH('BIR Data Entry'!B1185,'Child Enrollment'!$B$2:$B$173,0))</f>
        <v>#N/A</v>
      </c>
      <c r="N1184" s="1" t="e">
        <f>INDEX('Child Enrollment'!$D$2:$D$173,MATCH('BIR Data Entry'!B1184,'Child Enrollment'!$B$2:$B$173,0))</f>
        <v>#N/A</v>
      </c>
      <c r="O1184" s="1" t="e">
        <f>INDEX('Child Enrollment'!$E$2:$E$173,MATCH('BIR Data Entry'!B1184,'Child Enrollment'!$B$2:$B$173,0))</f>
        <v>#N/A</v>
      </c>
      <c r="P1184" s="1" t="e">
        <f>INDEX('Child Enrollment'!$F$2:$F$173,MATCH('BIR Data Entry'!B1184,'Child Enrollment'!$B$2:$B$173,0))</f>
        <v>#N/A</v>
      </c>
      <c r="Q1184" s="1" t="e">
        <f>INDEX('Child Enrollment'!$G$2:$G$173,MATCH('BIR Data Entry'!B1184,'Child Enrollment'!$B$2:$B$173,0))</f>
        <v>#N/A</v>
      </c>
      <c r="R1184" s="1" t="e">
        <f>INDEX('Child Enrollment'!$H$2:$H$173,MATCH('BIR Data Entry'!B1184,'Child Enrollment'!$B$2:$B$173,0))</f>
        <v>#N/A</v>
      </c>
      <c r="S1184" s="343" t="str">
        <f t="shared" si="54"/>
        <v/>
      </c>
      <c r="T1184" s="169">
        <f>IF(J1184='Do Not Use'!$L$15,1,0)</f>
        <v>0</v>
      </c>
      <c r="U1184" s="169">
        <f>IF(K1184='Do Not Use'!$M$14,1,0)</f>
        <v>0</v>
      </c>
      <c r="V1184" s="169">
        <f t="shared" si="55"/>
        <v>0</v>
      </c>
      <c r="W1184" s="169">
        <f>IF(K1184='Do Not Use'!$M$10,1,0)</f>
        <v>0</v>
      </c>
      <c r="X1184" s="169">
        <f>IF(K1184='Do Not Use'!$M$11,1,0)</f>
        <v>0</v>
      </c>
      <c r="Y1184" s="169">
        <f t="shared" si="56"/>
        <v>0</v>
      </c>
      <c r="Z1184" s="169">
        <f>IF(K1184='Do Not Use'!$M$5,1,0)</f>
        <v>0</v>
      </c>
    </row>
    <row r="1185" spans="1:26" x14ac:dyDescent="0.25">
      <c r="A1185" s="376"/>
      <c r="B1185" s="377"/>
      <c r="C1185" s="378"/>
      <c r="D1185" s="434"/>
      <c r="E1185" s="379"/>
      <c r="F1185" s="377"/>
      <c r="G1185" s="377"/>
      <c r="H1185" s="377"/>
      <c r="I1185" s="377"/>
      <c r="J1185" s="377"/>
      <c r="K1185" s="377"/>
      <c r="L1185" s="377"/>
      <c r="M1185" s="1" t="e">
        <f>INDEX('Child Enrollment'!$C$2:$C$173,MATCH('BIR Data Entry'!B1186,'Child Enrollment'!$B$2:$B$173,0))</f>
        <v>#N/A</v>
      </c>
      <c r="N1185" s="1" t="e">
        <f>INDEX('Child Enrollment'!$D$2:$D$173,MATCH('BIR Data Entry'!B1185,'Child Enrollment'!$B$2:$B$173,0))</f>
        <v>#N/A</v>
      </c>
      <c r="O1185" s="1" t="e">
        <f>INDEX('Child Enrollment'!$E$2:$E$173,MATCH('BIR Data Entry'!B1185,'Child Enrollment'!$B$2:$B$173,0))</f>
        <v>#N/A</v>
      </c>
      <c r="P1185" s="1" t="e">
        <f>INDEX('Child Enrollment'!$F$2:$F$173,MATCH('BIR Data Entry'!B1185,'Child Enrollment'!$B$2:$B$173,0))</f>
        <v>#N/A</v>
      </c>
      <c r="Q1185" s="1" t="e">
        <f>INDEX('Child Enrollment'!$G$2:$G$173,MATCH('BIR Data Entry'!B1185,'Child Enrollment'!$B$2:$B$173,0))</f>
        <v>#N/A</v>
      </c>
      <c r="R1185" s="1" t="e">
        <f>INDEX('Child Enrollment'!$H$2:$H$173,MATCH('BIR Data Entry'!B1185,'Child Enrollment'!$B$2:$B$173,0))</f>
        <v>#N/A</v>
      </c>
      <c r="S1185" s="343" t="str">
        <f t="shared" si="54"/>
        <v/>
      </c>
      <c r="T1185" s="169">
        <f>IF(J1185='Do Not Use'!$L$15,1,0)</f>
        <v>0</v>
      </c>
      <c r="U1185" s="169">
        <f>IF(K1185='Do Not Use'!$M$14,1,0)</f>
        <v>0</v>
      </c>
      <c r="V1185" s="169">
        <f t="shared" si="55"/>
        <v>0</v>
      </c>
      <c r="W1185" s="169">
        <f>IF(K1185='Do Not Use'!$M$10,1,0)</f>
        <v>0</v>
      </c>
      <c r="X1185" s="169">
        <f>IF(K1185='Do Not Use'!$M$11,1,0)</f>
        <v>0</v>
      </c>
      <c r="Y1185" s="169">
        <f t="shared" si="56"/>
        <v>0</v>
      </c>
      <c r="Z1185" s="169">
        <f>IF(K1185='Do Not Use'!$M$5,1,0)</f>
        <v>0</v>
      </c>
    </row>
    <row r="1186" spans="1:26" x14ac:dyDescent="0.25">
      <c r="A1186" s="376"/>
      <c r="B1186" s="377"/>
      <c r="C1186" s="378"/>
      <c r="D1186" s="434"/>
      <c r="E1186" s="379"/>
      <c r="F1186" s="377"/>
      <c r="G1186" s="377"/>
      <c r="H1186" s="377"/>
      <c r="I1186" s="377"/>
      <c r="J1186" s="377"/>
      <c r="K1186" s="377"/>
      <c r="L1186" s="377"/>
      <c r="M1186" s="1" t="e">
        <f>INDEX('Child Enrollment'!$C$2:$C$173,MATCH('BIR Data Entry'!B1187,'Child Enrollment'!$B$2:$B$173,0))</f>
        <v>#N/A</v>
      </c>
      <c r="N1186" s="1" t="e">
        <f>INDEX('Child Enrollment'!$D$2:$D$173,MATCH('BIR Data Entry'!B1186,'Child Enrollment'!$B$2:$B$173,0))</f>
        <v>#N/A</v>
      </c>
      <c r="O1186" s="1" t="e">
        <f>INDEX('Child Enrollment'!$E$2:$E$173,MATCH('BIR Data Entry'!B1186,'Child Enrollment'!$B$2:$B$173,0))</f>
        <v>#N/A</v>
      </c>
      <c r="P1186" s="1" t="e">
        <f>INDEX('Child Enrollment'!$F$2:$F$173,MATCH('BIR Data Entry'!B1186,'Child Enrollment'!$B$2:$B$173,0))</f>
        <v>#N/A</v>
      </c>
      <c r="Q1186" s="1" t="e">
        <f>INDEX('Child Enrollment'!$G$2:$G$173,MATCH('BIR Data Entry'!B1186,'Child Enrollment'!$B$2:$B$173,0))</f>
        <v>#N/A</v>
      </c>
      <c r="R1186" s="1" t="e">
        <f>INDEX('Child Enrollment'!$H$2:$H$173,MATCH('BIR Data Entry'!B1186,'Child Enrollment'!$B$2:$B$173,0))</f>
        <v>#N/A</v>
      </c>
      <c r="S1186" s="343" t="str">
        <f t="shared" si="54"/>
        <v/>
      </c>
      <c r="T1186" s="169">
        <f>IF(J1186='Do Not Use'!$L$15,1,0)</f>
        <v>0</v>
      </c>
      <c r="U1186" s="169">
        <f>IF(K1186='Do Not Use'!$M$14,1,0)</f>
        <v>0</v>
      </c>
      <c r="V1186" s="169">
        <f t="shared" si="55"/>
        <v>0</v>
      </c>
      <c r="W1186" s="169">
        <f>IF(K1186='Do Not Use'!$M$10,1,0)</f>
        <v>0</v>
      </c>
      <c r="X1186" s="169">
        <f>IF(K1186='Do Not Use'!$M$11,1,0)</f>
        <v>0</v>
      </c>
      <c r="Y1186" s="169">
        <f t="shared" si="56"/>
        <v>0</v>
      </c>
      <c r="Z1186" s="169">
        <f>IF(K1186='Do Not Use'!$M$5,1,0)</f>
        <v>0</v>
      </c>
    </row>
    <row r="1187" spans="1:26" x14ac:dyDescent="0.25">
      <c r="A1187" s="376"/>
      <c r="B1187" s="377"/>
      <c r="C1187" s="378"/>
      <c r="D1187" s="434"/>
      <c r="E1187" s="379"/>
      <c r="F1187" s="377"/>
      <c r="G1187" s="377"/>
      <c r="H1187" s="377"/>
      <c r="I1187" s="377"/>
      <c r="J1187" s="377"/>
      <c r="K1187" s="377"/>
      <c r="L1187" s="377"/>
      <c r="M1187" s="1" t="e">
        <f>INDEX('Child Enrollment'!$C$2:$C$173,MATCH('BIR Data Entry'!B1188,'Child Enrollment'!$B$2:$B$173,0))</f>
        <v>#N/A</v>
      </c>
      <c r="N1187" s="1" t="e">
        <f>INDEX('Child Enrollment'!$D$2:$D$173,MATCH('BIR Data Entry'!B1187,'Child Enrollment'!$B$2:$B$173,0))</f>
        <v>#N/A</v>
      </c>
      <c r="O1187" s="1" t="e">
        <f>INDEX('Child Enrollment'!$E$2:$E$173,MATCH('BIR Data Entry'!B1187,'Child Enrollment'!$B$2:$B$173,0))</f>
        <v>#N/A</v>
      </c>
      <c r="P1187" s="1" t="e">
        <f>INDEX('Child Enrollment'!$F$2:$F$173,MATCH('BIR Data Entry'!B1187,'Child Enrollment'!$B$2:$B$173,0))</f>
        <v>#N/A</v>
      </c>
      <c r="Q1187" s="1" t="e">
        <f>INDEX('Child Enrollment'!$G$2:$G$173,MATCH('BIR Data Entry'!B1187,'Child Enrollment'!$B$2:$B$173,0))</f>
        <v>#N/A</v>
      </c>
      <c r="R1187" s="1" t="e">
        <f>INDEX('Child Enrollment'!$H$2:$H$173,MATCH('BIR Data Entry'!B1187,'Child Enrollment'!$B$2:$B$173,0))</f>
        <v>#N/A</v>
      </c>
      <c r="S1187" s="343" t="str">
        <f t="shared" si="54"/>
        <v/>
      </c>
      <c r="T1187" s="169">
        <f>IF(J1187='Do Not Use'!$L$15,1,0)</f>
        <v>0</v>
      </c>
      <c r="U1187" s="169">
        <f>IF(K1187='Do Not Use'!$M$14,1,0)</f>
        <v>0</v>
      </c>
      <c r="V1187" s="169">
        <f t="shared" si="55"/>
        <v>0</v>
      </c>
      <c r="W1187" s="169">
        <f>IF(K1187='Do Not Use'!$M$10,1,0)</f>
        <v>0</v>
      </c>
      <c r="X1187" s="169">
        <f>IF(K1187='Do Not Use'!$M$11,1,0)</f>
        <v>0</v>
      </c>
      <c r="Y1187" s="169">
        <f t="shared" si="56"/>
        <v>0</v>
      </c>
      <c r="Z1187" s="169">
        <f>IF(K1187='Do Not Use'!$M$5,1,0)</f>
        <v>0</v>
      </c>
    </row>
    <row r="1188" spans="1:26" x14ac:dyDescent="0.25">
      <c r="A1188" s="376"/>
      <c r="B1188" s="377"/>
      <c r="C1188" s="378"/>
      <c r="D1188" s="434"/>
      <c r="E1188" s="379"/>
      <c r="F1188" s="377"/>
      <c r="G1188" s="377"/>
      <c r="H1188" s="377"/>
      <c r="I1188" s="377"/>
      <c r="J1188" s="377"/>
      <c r="K1188" s="377"/>
      <c r="L1188" s="377"/>
      <c r="M1188" s="1" t="e">
        <f>INDEX('Child Enrollment'!$C$2:$C$173,MATCH('BIR Data Entry'!B1189,'Child Enrollment'!$B$2:$B$173,0))</f>
        <v>#N/A</v>
      </c>
      <c r="N1188" s="1" t="e">
        <f>INDEX('Child Enrollment'!$D$2:$D$173,MATCH('BIR Data Entry'!B1188,'Child Enrollment'!$B$2:$B$173,0))</f>
        <v>#N/A</v>
      </c>
      <c r="O1188" s="1" t="e">
        <f>INDEX('Child Enrollment'!$E$2:$E$173,MATCH('BIR Data Entry'!B1188,'Child Enrollment'!$B$2:$B$173,0))</f>
        <v>#N/A</v>
      </c>
      <c r="P1188" s="1" t="e">
        <f>INDEX('Child Enrollment'!$F$2:$F$173,MATCH('BIR Data Entry'!B1188,'Child Enrollment'!$B$2:$B$173,0))</f>
        <v>#N/A</v>
      </c>
      <c r="Q1188" s="1" t="e">
        <f>INDEX('Child Enrollment'!$G$2:$G$173,MATCH('BIR Data Entry'!B1188,'Child Enrollment'!$B$2:$B$173,0))</f>
        <v>#N/A</v>
      </c>
      <c r="R1188" s="1" t="e">
        <f>INDEX('Child Enrollment'!$H$2:$H$173,MATCH('BIR Data Entry'!B1188,'Child Enrollment'!$B$2:$B$173,0))</f>
        <v>#N/A</v>
      </c>
      <c r="S1188" s="343" t="str">
        <f t="shared" si="54"/>
        <v/>
      </c>
      <c r="T1188" s="169">
        <f>IF(J1188='Do Not Use'!$L$15,1,0)</f>
        <v>0</v>
      </c>
      <c r="U1188" s="169">
        <f>IF(K1188='Do Not Use'!$M$14,1,0)</f>
        <v>0</v>
      </c>
      <c r="V1188" s="169">
        <f t="shared" si="55"/>
        <v>0</v>
      </c>
      <c r="W1188" s="169">
        <f>IF(K1188='Do Not Use'!$M$10,1,0)</f>
        <v>0</v>
      </c>
      <c r="X1188" s="169">
        <f>IF(K1188='Do Not Use'!$M$11,1,0)</f>
        <v>0</v>
      </c>
      <c r="Y1188" s="169">
        <f t="shared" si="56"/>
        <v>0</v>
      </c>
      <c r="Z1188" s="169">
        <f>IF(K1188='Do Not Use'!$M$5,1,0)</f>
        <v>0</v>
      </c>
    </row>
    <row r="1189" spans="1:26" x14ac:dyDescent="0.25">
      <c r="A1189" s="376"/>
      <c r="B1189" s="377"/>
      <c r="C1189" s="378"/>
      <c r="D1189" s="434"/>
      <c r="E1189" s="379"/>
      <c r="F1189" s="377"/>
      <c r="G1189" s="377"/>
      <c r="H1189" s="377"/>
      <c r="I1189" s="377"/>
      <c r="J1189" s="377"/>
      <c r="K1189" s="377"/>
      <c r="L1189" s="377"/>
      <c r="M1189" s="1" t="e">
        <f>INDEX('Child Enrollment'!$C$2:$C$173,MATCH('BIR Data Entry'!B1190,'Child Enrollment'!$B$2:$B$173,0))</f>
        <v>#N/A</v>
      </c>
      <c r="N1189" s="1" t="e">
        <f>INDEX('Child Enrollment'!$D$2:$D$173,MATCH('BIR Data Entry'!B1189,'Child Enrollment'!$B$2:$B$173,0))</f>
        <v>#N/A</v>
      </c>
      <c r="O1189" s="1" t="e">
        <f>INDEX('Child Enrollment'!$E$2:$E$173,MATCH('BIR Data Entry'!B1189,'Child Enrollment'!$B$2:$B$173,0))</f>
        <v>#N/A</v>
      </c>
      <c r="P1189" s="1" t="e">
        <f>INDEX('Child Enrollment'!$F$2:$F$173,MATCH('BIR Data Entry'!B1189,'Child Enrollment'!$B$2:$B$173,0))</f>
        <v>#N/A</v>
      </c>
      <c r="Q1189" s="1" t="e">
        <f>INDEX('Child Enrollment'!$G$2:$G$173,MATCH('BIR Data Entry'!B1189,'Child Enrollment'!$B$2:$B$173,0))</f>
        <v>#N/A</v>
      </c>
      <c r="R1189" s="1" t="e">
        <f>INDEX('Child Enrollment'!$H$2:$H$173,MATCH('BIR Data Entry'!B1189,'Child Enrollment'!$B$2:$B$173,0))</f>
        <v>#N/A</v>
      </c>
      <c r="S1189" s="343" t="str">
        <f t="shared" si="54"/>
        <v/>
      </c>
      <c r="T1189" s="169">
        <f>IF(J1189='Do Not Use'!$L$15,1,0)</f>
        <v>0</v>
      </c>
      <c r="U1189" s="169">
        <f>IF(K1189='Do Not Use'!$M$14,1,0)</f>
        <v>0</v>
      </c>
      <c r="V1189" s="169">
        <f t="shared" si="55"/>
        <v>0</v>
      </c>
      <c r="W1189" s="169">
        <f>IF(K1189='Do Not Use'!$M$10,1,0)</f>
        <v>0</v>
      </c>
      <c r="X1189" s="169">
        <f>IF(K1189='Do Not Use'!$M$11,1,0)</f>
        <v>0</v>
      </c>
      <c r="Y1189" s="169">
        <f t="shared" si="56"/>
        <v>0</v>
      </c>
      <c r="Z1189" s="169">
        <f>IF(K1189='Do Not Use'!$M$5,1,0)</f>
        <v>0</v>
      </c>
    </row>
    <row r="1190" spans="1:26" x14ac:dyDescent="0.25">
      <c r="A1190" s="376"/>
      <c r="B1190" s="377"/>
      <c r="C1190" s="378"/>
      <c r="D1190" s="434"/>
      <c r="E1190" s="379"/>
      <c r="F1190" s="377"/>
      <c r="G1190" s="377"/>
      <c r="H1190" s="377"/>
      <c r="I1190" s="377"/>
      <c r="J1190" s="377"/>
      <c r="K1190" s="377"/>
      <c r="L1190" s="377"/>
      <c r="M1190" s="1" t="e">
        <f>INDEX('Child Enrollment'!$C$2:$C$173,MATCH('BIR Data Entry'!B1191,'Child Enrollment'!$B$2:$B$173,0))</f>
        <v>#N/A</v>
      </c>
      <c r="N1190" s="1" t="e">
        <f>INDEX('Child Enrollment'!$D$2:$D$173,MATCH('BIR Data Entry'!B1190,'Child Enrollment'!$B$2:$B$173,0))</f>
        <v>#N/A</v>
      </c>
      <c r="O1190" s="1" t="e">
        <f>INDEX('Child Enrollment'!$E$2:$E$173,MATCH('BIR Data Entry'!B1190,'Child Enrollment'!$B$2:$B$173,0))</f>
        <v>#N/A</v>
      </c>
      <c r="P1190" s="1" t="e">
        <f>INDEX('Child Enrollment'!$F$2:$F$173,MATCH('BIR Data Entry'!B1190,'Child Enrollment'!$B$2:$B$173,0))</f>
        <v>#N/A</v>
      </c>
      <c r="Q1190" s="1" t="e">
        <f>INDEX('Child Enrollment'!$G$2:$G$173,MATCH('BIR Data Entry'!B1190,'Child Enrollment'!$B$2:$B$173,0))</f>
        <v>#N/A</v>
      </c>
      <c r="R1190" s="1" t="e">
        <f>INDEX('Child Enrollment'!$H$2:$H$173,MATCH('BIR Data Entry'!B1190,'Child Enrollment'!$B$2:$B$173,0))</f>
        <v>#N/A</v>
      </c>
      <c r="S1190" s="343" t="str">
        <f t="shared" si="54"/>
        <v/>
      </c>
      <c r="T1190" s="169">
        <f>IF(J1190='Do Not Use'!$L$15,1,0)</f>
        <v>0</v>
      </c>
      <c r="U1190" s="169">
        <f>IF(K1190='Do Not Use'!$M$14,1,0)</f>
        <v>0</v>
      </c>
      <c r="V1190" s="169">
        <f t="shared" si="55"/>
        <v>0</v>
      </c>
      <c r="W1190" s="169">
        <f>IF(K1190='Do Not Use'!$M$10,1,0)</f>
        <v>0</v>
      </c>
      <c r="X1190" s="169">
        <f>IF(K1190='Do Not Use'!$M$11,1,0)</f>
        <v>0</v>
      </c>
      <c r="Y1190" s="169">
        <f t="shared" si="56"/>
        <v>0</v>
      </c>
      <c r="Z1190" s="169">
        <f>IF(K1190='Do Not Use'!$M$5,1,0)</f>
        <v>0</v>
      </c>
    </row>
    <row r="1191" spans="1:26" x14ac:dyDescent="0.25">
      <c r="A1191" s="376"/>
      <c r="B1191" s="377"/>
      <c r="C1191" s="378"/>
      <c r="D1191" s="434"/>
      <c r="E1191" s="379"/>
      <c r="F1191" s="377"/>
      <c r="G1191" s="377"/>
      <c r="H1191" s="377"/>
      <c r="I1191" s="377"/>
      <c r="J1191" s="377"/>
      <c r="K1191" s="377"/>
      <c r="L1191" s="377"/>
      <c r="M1191" s="1" t="e">
        <f>INDEX('Child Enrollment'!$C$2:$C$173,MATCH('BIR Data Entry'!B1192,'Child Enrollment'!$B$2:$B$173,0))</f>
        <v>#N/A</v>
      </c>
      <c r="N1191" s="1" t="e">
        <f>INDEX('Child Enrollment'!$D$2:$D$173,MATCH('BIR Data Entry'!B1191,'Child Enrollment'!$B$2:$B$173,0))</f>
        <v>#N/A</v>
      </c>
      <c r="O1191" s="1" t="e">
        <f>INDEX('Child Enrollment'!$E$2:$E$173,MATCH('BIR Data Entry'!B1191,'Child Enrollment'!$B$2:$B$173,0))</f>
        <v>#N/A</v>
      </c>
      <c r="P1191" s="1" t="e">
        <f>INDEX('Child Enrollment'!$F$2:$F$173,MATCH('BIR Data Entry'!B1191,'Child Enrollment'!$B$2:$B$173,0))</f>
        <v>#N/A</v>
      </c>
      <c r="Q1191" s="1" t="e">
        <f>INDEX('Child Enrollment'!$G$2:$G$173,MATCH('BIR Data Entry'!B1191,'Child Enrollment'!$B$2:$B$173,0))</f>
        <v>#N/A</v>
      </c>
      <c r="R1191" s="1" t="e">
        <f>INDEX('Child Enrollment'!$H$2:$H$173,MATCH('BIR Data Entry'!B1191,'Child Enrollment'!$B$2:$B$173,0))</f>
        <v>#N/A</v>
      </c>
      <c r="S1191" s="343" t="str">
        <f t="shared" si="54"/>
        <v/>
      </c>
      <c r="T1191" s="169">
        <f>IF(J1191='Do Not Use'!$L$15,1,0)</f>
        <v>0</v>
      </c>
      <c r="U1191" s="169">
        <f>IF(K1191='Do Not Use'!$M$14,1,0)</f>
        <v>0</v>
      </c>
      <c r="V1191" s="169">
        <f t="shared" si="55"/>
        <v>0</v>
      </c>
      <c r="W1191" s="169">
        <f>IF(K1191='Do Not Use'!$M$10,1,0)</f>
        <v>0</v>
      </c>
      <c r="X1191" s="169">
        <f>IF(K1191='Do Not Use'!$M$11,1,0)</f>
        <v>0</v>
      </c>
      <c r="Y1191" s="169">
        <f t="shared" si="56"/>
        <v>0</v>
      </c>
      <c r="Z1191" s="169">
        <f>IF(K1191='Do Not Use'!$M$5,1,0)</f>
        <v>0</v>
      </c>
    </row>
    <row r="1192" spans="1:26" x14ac:dyDescent="0.25">
      <c r="A1192" s="376"/>
      <c r="B1192" s="377"/>
      <c r="C1192" s="378"/>
      <c r="D1192" s="434"/>
      <c r="E1192" s="379"/>
      <c r="F1192" s="377"/>
      <c r="G1192" s="377"/>
      <c r="H1192" s="377"/>
      <c r="I1192" s="377"/>
      <c r="J1192" s="377"/>
      <c r="K1192" s="377"/>
      <c r="L1192" s="377"/>
      <c r="M1192" s="1" t="e">
        <f>INDEX('Child Enrollment'!$C$2:$C$173,MATCH('BIR Data Entry'!B1193,'Child Enrollment'!$B$2:$B$173,0))</f>
        <v>#N/A</v>
      </c>
      <c r="N1192" s="1" t="e">
        <f>INDEX('Child Enrollment'!$D$2:$D$173,MATCH('BIR Data Entry'!B1192,'Child Enrollment'!$B$2:$B$173,0))</f>
        <v>#N/A</v>
      </c>
      <c r="O1192" s="1" t="e">
        <f>INDEX('Child Enrollment'!$E$2:$E$173,MATCH('BIR Data Entry'!B1192,'Child Enrollment'!$B$2:$B$173,0))</f>
        <v>#N/A</v>
      </c>
      <c r="P1192" s="1" t="e">
        <f>INDEX('Child Enrollment'!$F$2:$F$173,MATCH('BIR Data Entry'!B1192,'Child Enrollment'!$B$2:$B$173,0))</f>
        <v>#N/A</v>
      </c>
      <c r="Q1192" s="1" t="e">
        <f>INDEX('Child Enrollment'!$G$2:$G$173,MATCH('BIR Data Entry'!B1192,'Child Enrollment'!$B$2:$B$173,0))</f>
        <v>#N/A</v>
      </c>
      <c r="R1192" s="1" t="e">
        <f>INDEX('Child Enrollment'!$H$2:$H$173,MATCH('BIR Data Entry'!B1192,'Child Enrollment'!$B$2:$B$173,0))</f>
        <v>#N/A</v>
      </c>
      <c r="S1192" s="343" t="str">
        <f t="shared" si="54"/>
        <v/>
      </c>
      <c r="T1192" s="169">
        <f>IF(J1192='Do Not Use'!$L$15,1,0)</f>
        <v>0</v>
      </c>
      <c r="U1192" s="169">
        <f>IF(K1192='Do Not Use'!$M$14,1,0)</f>
        <v>0</v>
      </c>
      <c r="V1192" s="169">
        <f t="shared" si="55"/>
        <v>0</v>
      </c>
      <c r="W1192" s="169">
        <f>IF(K1192='Do Not Use'!$M$10,1,0)</f>
        <v>0</v>
      </c>
      <c r="X1192" s="169">
        <f>IF(K1192='Do Not Use'!$M$11,1,0)</f>
        <v>0</v>
      </c>
      <c r="Y1192" s="169">
        <f t="shared" si="56"/>
        <v>0</v>
      </c>
      <c r="Z1192" s="169">
        <f>IF(K1192='Do Not Use'!$M$5,1,0)</f>
        <v>0</v>
      </c>
    </row>
    <row r="1193" spans="1:26" x14ac:dyDescent="0.25">
      <c r="A1193" s="376"/>
      <c r="B1193" s="377"/>
      <c r="C1193" s="378"/>
      <c r="D1193" s="434"/>
      <c r="E1193" s="379"/>
      <c r="F1193" s="377"/>
      <c r="G1193" s="377"/>
      <c r="H1193" s="377"/>
      <c r="I1193" s="377"/>
      <c r="J1193" s="377"/>
      <c r="K1193" s="377"/>
      <c r="L1193" s="377"/>
      <c r="M1193" s="1" t="e">
        <f>INDEX('Child Enrollment'!$C$2:$C$173,MATCH('BIR Data Entry'!B1194,'Child Enrollment'!$B$2:$B$173,0))</f>
        <v>#N/A</v>
      </c>
      <c r="N1193" s="1" t="e">
        <f>INDEX('Child Enrollment'!$D$2:$D$173,MATCH('BIR Data Entry'!B1193,'Child Enrollment'!$B$2:$B$173,0))</f>
        <v>#N/A</v>
      </c>
      <c r="O1193" s="1" t="e">
        <f>INDEX('Child Enrollment'!$E$2:$E$173,MATCH('BIR Data Entry'!B1193,'Child Enrollment'!$B$2:$B$173,0))</f>
        <v>#N/A</v>
      </c>
      <c r="P1193" s="1" t="e">
        <f>INDEX('Child Enrollment'!$F$2:$F$173,MATCH('BIR Data Entry'!B1193,'Child Enrollment'!$B$2:$B$173,0))</f>
        <v>#N/A</v>
      </c>
      <c r="Q1193" s="1" t="e">
        <f>INDEX('Child Enrollment'!$G$2:$G$173,MATCH('BIR Data Entry'!B1193,'Child Enrollment'!$B$2:$B$173,0))</f>
        <v>#N/A</v>
      </c>
      <c r="R1193" s="1" t="e">
        <f>INDEX('Child Enrollment'!$H$2:$H$173,MATCH('BIR Data Entry'!B1193,'Child Enrollment'!$B$2:$B$173,0))</f>
        <v>#N/A</v>
      </c>
      <c r="S1193" s="343" t="str">
        <f t="shared" si="54"/>
        <v/>
      </c>
      <c r="T1193" s="169">
        <f>IF(J1193='Do Not Use'!$L$15,1,0)</f>
        <v>0</v>
      </c>
      <c r="U1193" s="169">
        <f>IF(K1193='Do Not Use'!$M$14,1,0)</f>
        <v>0</v>
      </c>
      <c r="V1193" s="169">
        <f t="shared" si="55"/>
        <v>0</v>
      </c>
      <c r="W1193" s="169">
        <f>IF(K1193='Do Not Use'!$M$10,1,0)</f>
        <v>0</v>
      </c>
      <c r="X1193" s="169">
        <f>IF(K1193='Do Not Use'!$M$11,1,0)</f>
        <v>0</v>
      </c>
      <c r="Y1193" s="169">
        <f t="shared" si="56"/>
        <v>0</v>
      </c>
      <c r="Z1193" s="169">
        <f>IF(K1193='Do Not Use'!$M$5,1,0)</f>
        <v>0</v>
      </c>
    </row>
    <row r="1194" spans="1:26" x14ac:dyDescent="0.25">
      <c r="A1194" s="376"/>
      <c r="B1194" s="377"/>
      <c r="C1194" s="378"/>
      <c r="D1194" s="434"/>
      <c r="E1194" s="379"/>
      <c r="F1194" s="377"/>
      <c r="G1194" s="377"/>
      <c r="H1194" s="377"/>
      <c r="I1194" s="377"/>
      <c r="J1194" s="377"/>
      <c r="K1194" s="377"/>
      <c r="L1194" s="377"/>
      <c r="M1194" s="1" t="e">
        <f>INDEX('Child Enrollment'!$C$2:$C$173,MATCH('BIR Data Entry'!B1195,'Child Enrollment'!$B$2:$B$173,0))</f>
        <v>#N/A</v>
      </c>
      <c r="N1194" s="1" t="e">
        <f>INDEX('Child Enrollment'!$D$2:$D$173,MATCH('BIR Data Entry'!B1194,'Child Enrollment'!$B$2:$B$173,0))</f>
        <v>#N/A</v>
      </c>
      <c r="O1194" s="1" t="e">
        <f>INDEX('Child Enrollment'!$E$2:$E$173,MATCH('BIR Data Entry'!B1194,'Child Enrollment'!$B$2:$B$173,0))</f>
        <v>#N/A</v>
      </c>
      <c r="P1194" s="1" t="e">
        <f>INDEX('Child Enrollment'!$F$2:$F$173,MATCH('BIR Data Entry'!B1194,'Child Enrollment'!$B$2:$B$173,0))</f>
        <v>#N/A</v>
      </c>
      <c r="Q1194" s="1" t="e">
        <f>INDEX('Child Enrollment'!$G$2:$G$173,MATCH('BIR Data Entry'!B1194,'Child Enrollment'!$B$2:$B$173,0))</f>
        <v>#N/A</v>
      </c>
      <c r="R1194" s="1" t="e">
        <f>INDEX('Child Enrollment'!$H$2:$H$173,MATCH('BIR Data Entry'!B1194,'Child Enrollment'!$B$2:$B$173,0))</f>
        <v>#N/A</v>
      </c>
      <c r="S1194" s="343" t="str">
        <f t="shared" si="54"/>
        <v/>
      </c>
      <c r="T1194" s="169">
        <f>IF(J1194='Do Not Use'!$L$15,1,0)</f>
        <v>0</v>
      </c>
      <c r="U1194" s="169">
        <f>IF(K1194='Do Not Use'!$M$14,1,0)</f>
        <v>0</v>
      </c>
      <c r="V1194" s="169">
        <f t="shared" si="55"/>
        <v>0</v>
      </c>
      <c r="W1194" s="169">
        <f>IF(K1194='Do Not Use'!$M$10,1,0)</f>
        <v>0</v>
      </c>
      <c r="X1194" s="169">
        <f>IF(K1194='Do Not Use'!$M$11,1,0)</f>
        <v>0</v>
      </c>
      <c r="Y1194" s="169">
        <f t="shared" si="56"/>
        <v>0</v>
      </c>
      <c r="Z1194" s="169">
        <f>IF(K1194='Do Not Use'!$M$5,1,0)</f>
        <v>0</v>
      </c>
    </row>
    <row r="1195" spans="1:26" x14ac:dyDescent="0.25">
      <c r="A1195" s="376"/>
      <c r="B1195" s="377"/>
      <c r="C1195" s="378"/>
      <c r="D1195" s="434"/>
      <c r="E1195" s="379"/>
      <c r="F1195" s="377"/>
      <c r="G1195" s="377"/>
      <c r="H1195" s="377"/>
      <c r="I1195" s="377"/>
      <c r="J1195" s="377"/>
      <c r="K1195" s="377"/>
      <c r="L1195" s="377"/>
      <c r="M1195" s="1" t="e">
        <f>INDEX('Child Enrollment'!$C$2:$C$173,MATCH('BIR Data Entry'!B1196,'Child Enrollment'!$B$2:$B$173,0))</f>
        <v>#N/A</v>
      </c>
      <c r="N1195" s="1" t="e">
        <f>INDEX('Child Enrollment'!$D$2:$D$173,MATCH('BIR Data Entry'!B1195,'Child Enrollment'!$B$2:$B$173,0))</f>
        <v>#N/A</v>
      </c>
      <c r="O1195" s="1" t="e">
        <f>INDEX('Child Enrollment'!$E$2:$E$173,MATCH('BIR Data Entry'!B1195,'Child Enrollment'!$B$2:$B$173,0))</f>
        <v>#N/A</v>
      </c>
      <c r="P1195" s="1" t="e">
        <f>INDEX('Child Enrollment'!$F$2:$F$173,MATCH('BIR Data Entry'!B1195,'Child Enrollment'!$B$2:$B$173,0))</f>
        <v>#N/A</v>
      </c>
      <c r="Q1195" s="1" t="e">
        <f>INDEX('Child Enrollment'!$G$2:$G$173,MATCH('BIR Data Entry'!B1195,'Child Enrollment'!$B$2:$B$173,0))</f>
        <v>#N/A</v>
      </c>
      <c r="R1195" s="1" t="e">
        <f>INDEX('Child Enrollment'!$H$2:$H$173,MATCH('BIR Data Entry'!B1195,'Child Enrollment'!$B$2:$B$173,0))</f>
        <v>#N/A</v>
      </c>
      <c r="S1195" s="343" t="str">
        <f t="shared" si="54"/>
        <v/>
      </c>
      <c r="T1195" s="169">
        <f>IF(J1195='Do Not Use'!$L$15,1,0)</f>
        <v>0</v>
      </c>
      <c r="U1195" s="169">
        <f>IF(K1195='Do Not Use'!$M$14,1,0)</f>
        <v>0</v>
      </c>
      <c r="V1195" s="169">
        <f t="shared" si="55"/>
        <v>0</v>
      </c>
      <c r="W1195" s="169">
        <f>IF(K1195='Do Not Use'!$M$10,1,0)</f>
        <v>0</v>
      </c>
      <c r="X1195" s="169">
        <f>IF(K1195='Do Not Use'!$M$11,1,0)</f>
        <v>0</v>
      </c>
      <c r="Y1195" s="169">
        <f t="shared" si="56"/>
        <v>0</v>
      </c>
      <c r="Z1195" s="169">
        <f>IF(K1195='Do Not Use'!$M$5,1,0)</f>
        <v>0</v>
      </c>
    </row>
    <row r="1196" spans="1:26" x14ac:dyDescent="0.25">
      <c r="A1196" s="376"/>
      <c r="B1196" s="377"/>
      <c r="C1196" s="378"/>
      <c r="D1196" s="434"/>
      <c r="E1196" s="379"/>
      <c r="F1196" s="377"/>
      <c r="G1196" s="377"/>
      <c r="H1196" s="377"/>
      <c r="I1196" s="377"/>
      <c r="J1196" s="377"/>
      <c r="K1196" s="377"/>
      <c r="L1196" s="377"/>
      <c r="M1196" s="1" t="e">
        <f>INDEX('Child Enrollment'!$C$2:$C$173,MATCH('BIR Data Entry'!B1197,'Child Enrollment'!$B$2:$B$173,0))</f>
        <v>#N/A</v>
      </c>
      <c r="N1196" s="1" t="e">
        <f>INDEX('Child Enrollment'!$D$2:$D$173,MATCH('BIR Data Entry'!B1196,'Child Enrollment'!$B$2:$B$173,0))</f>
        <v>#N/A</v>
      </c>
      <c r="O1196" s="1" t="e">
        <f>INDEX('Child Enrollment'!$E$2:$E$173,MATCH('BIR Data Entry'!B1196,'Child Enrollment'!$B$2:$B$173,0))</f>
        <v>#N/A</v>
      </c>
      <c r="P1196" s="1" t="e">
        <f>INDEX('Child Enrollment'!$F$2:$F$173,MATCH('BIR Data Entry'!B1196,'Child Enrollment'!$B$2:$B$173,0))</f>
        <v>#N/A</v>
      </c>
      <c r="Q1196" s="1" t="e">
        <f>INDEX('Child Enrollment'!$G$2:$G$173,MATCH('BIR Data Entry'!B1196,'Child Enrollment'!$B$2:$B$173,0))</f>
        <v>#N/A</v>
      </c>
      <c r="R1196" s="1" t="e">
        <f>INDEX('Child Enrollment'!$H$2:$H$173,MATCH('BIR Data Entry'!B1196,'Child Enrollment'!$B$2:$B$173,0))</f>
        <v>#N/A</v>
      </c>
      <c r="S1196" s="343" t="str">
        <f t="shared" si="54"/>
        <v/>
      </c>
      <c r="T1196" s="169">
        <f>IF(J1196='Do Not Use'!$L$15,1,0)</f>
        <v>0</v>
      </c>
      <c r="U1196" s="169">
        <f>IF(K1196='Do Not Use'!$M$14,1,0)</f>
        <v>0</v>
      </c>
      <c r="V1196" s="169">
        <f t="shared" si="55"/>
        <v>0</v>
      </c>
      <c r="W1196" s="169">
        <f>IF(K1196='Do Not Use'!$M$10,1,0)</f>
        <v>0</v>
      </c>
      <c r="X1196" s="169">
        <f>IF(K1196='Do Not Use'!$M$11,1,0)</f>
        <v>0</v>
      </c>
      <c r="Y1196" s="169">
        <f t="shared" si="56"/>
        <v>0</v>
      </c>
      <c r="Z1196" s="169">
        <f>IF(K1196='Do Not Use'!$M$5,1,0)</f>
        <v>0</v>
      </c>
    </row>
    <row r="1197" spans="1:26" x14ac:dyDescent="0.25">
      <c r="A1197" s="376"/>
      <c r="B1197" s="377"/>
      <c r="C1197" s="378"/>
      <c r="D1197" s="434"/>
      <c r="E1197" s="379"/>
      <c r="F1197" s="377"/>
      <c r="G1197" s="377"/>
      <c r="H1197" s="377"/>
      <c r="I1197" s="377"/>
      <c r="J1197" s="377"/>
      <c r="K1197" s="377"/>
      <c r="L1197" s="377"/>
      <c r="M1197" s="1" t="e">
        <f>INDEX('Child Enrollment'!$C$2:$C$173,MATCH('BIR Data Entry'!B1198,'Child Enrollment'!$B$2:$B$173,0))</f>
        <v>#N/A</v>
      </c>
      <c r="N1197" s="1" t="e">
        <f>INDEX('Child Enrollment'!$D$2:$D$173,MATCH('BIR Data Entry'!B1197,'Child Enrollment'!$B$2:$B$173,0))</f>
        <v>#N/A</v>
      </c>
      <c r="O1197" s="1" t="e">
        <f>INDEX('Child Enrollment'!$E$2:$E$173,MATCH('BIR Data Entry'!B1197,'Child Enrollment'!$B$2:$B$173,0))</f>
        <v>#N/A</v>
      </c>
      <c r="P1197" s="1" t="e">
        <f>INDEX('Child Enrollment'!$F$2:$F$173,MATCH('BIR Data Entry'!B1197,'Child Enrollment'!$B$2:$B$173,0))</f>
        <v>#N/A</v>
      </c>
      <c r="Q1197" s="1" t="e">
        <f>INDEX('Child Enrollment'!$G$2:$G$173,MATCH('BIR Data Entry'!B1197,'Child Enrollment'!$B$2:$B$173,0))</f>
        <v>#N/A</v>
      </c>
      <c r="R1197" s="1" t="e">
        <f>INDEX('Child Enrollment'!$H$2:$H$173,MATCH('BIR Data Entry'!B1197,'Child Enrollment'!$B$2:$B$173,0))</f>
        <v>#N/A</v>
      </c>
      <c r="S1197" s="343" t="str">
        <f t="shared" si="54"/>
        <v/>
      </c>
      <c r="T1197" s="169">
        <f>IF(J1197='Do Not Use'!$L$15,1,0)</f>
        <v>0</v>
      </c>
      <c r="U1197" s="169">
        <f>IF(K1197='Do Not Use'!$M$14,1,0)</f>
        <v>0</v>
      </c>
      <c r="V1197" s="169">
        <f t="shared" si="55"/>
        <v>0</v>
      </c>
      <c r="W1197" s="169">
        <f>IF(K1197='Do Not Use'!$M$10,1,0)</f>
        <v>0</v>
      </c>
      <c r="X1197" s="169">
        <f>IF(K1197='Do Not Use'!$M$11,1,0)</f>
        <v>0</v>
      </c>
      <c r="Y1197" s="169">
        <f t="shared" si="56"/>
        <v>0</v>
      </c>
      <c r="Z1197" s="169">
        <f>IF(K1197='Do Not Use'!$M$5,1,0)</f>
        <v>0</v>
      </c>
    </row>
    <row r="1198" spans="1:26" x14ac:dyDescent="0.25">
      <c r="A1198" s="376"/>
      <c r="B1198" s="377"/>
      <c r="C1198" s="378"/>
      <c r="D1198" s="434"/>
      <c r="E1198" s="379"/>
      <c r="F1198" s="377"/>
      <c r="G1198" s="377"/>
      <c r="H1198" s="377"/>
      <c r="I1198" s="377"/>
      <c r="J1198" s="377"/>
      <c r="K1198" s="377"/>
      <c r="L1198" s="377"/>
      <c r="M1198" s="1" t="e">
        <f>INDEX('Child Enrollment'!$C$2:$C$173,MATCH('BIR Data Entry'!B1199,'Child Enrollment'!$B$2:$B$173,0))</f>
        <v>#N/A</v>
      </c>
      <c r="N1198" s="1" t="e">
        <f>INDEX('Child Enrollment'!$D$2:$D$173,MATCH('BIR Data Entry'!B1198,'Child Enrollment'!$B$2:$B$173,0))</f>
        <v>#N/A</v>
      </c>
      <c r="O1198" s="1" t="e">
        <f>INDEX('Child Enrollment'!$E$2:$E$173,MATCH('BIR Data Entry'!B1198,'Child Enrollment'!$B$2:$B$173,0))</f>
        <v>#N/A</v>
      </c>
      <c r="P1198" s="1" t="e">
        <f>INDEX('Child Enrollment'!$F$2:$F$173,MATCH('BIR Data Entry'!B1198,'Child Enrollment'!$B$2:$B$173,0))</f>
        <v>#N/A</v>
      </c>
      <c r="Q1198" s="1" t="e">
        <f>INDEX('Child Enrollment'!$G$2:$G$173,MATCH('BIR Data Entry'!B1198,'Child Enrollment'!$B$2:$B$173,0))</f>
        <v>#N/A</v>
      </c>
      <c r="R1198" s="1" t="e">
        <f>INDEX('Child Enrollment'!$H$2:$H$173,MATCH('BIR Data Entry'!B1198,'Child Enrollment'!$B$2:$B$173,0))</f>
        <v>#N/A</v>
      </c>
      <c r="S1198" s="343" t="str">
        <f t="shared" si="54"/>
        <v/>
      </c>
      <c r="T1198" s="169">
        <f>IF(J1198='Do Not Use'!$L$15,1,0)</f>
        <v>0</v>
      </c>
      <c r="U1198" s="169">
        <f>IF(K1198='Do Not Use'!$M$14,1,0)</f>
        <v>0</v>
      </c>
      <c r="V1198" s="169">
        <f t="shared" si="55"/>
        <v>0</v>
      </c>
      <c r="W1198" s="169">
        <f>IF(K1198='Do Not Use'!$M$10,1,0)</f>
        <v>0</v>
      </c>
      <c r="X1198" s="169">
        <f>IF(K1198='Do Not Use'!$M$11,1,0)</f>
        <v>0</v>
      </c>
      <c r="Y1198" s="169">
        <f t="shared" si="56"/>
        <v>0</v>
      </c>
      <c r="Z1198" s="169">
        <f>IF(K1198='Do Not Use'!$M$5,1,0)</f>
        <v>0</v>
      </c>
    </row>
    <row r="1199" spans="1:26" x14ac:dyDescent="0.25">
      <c r="A1199" s="376"/>
      <c r="B1199" s="377"/>
      <c r="C1199" s="378"/>
      <c r="D1199" s="434"/>
      <c r="E1199" s="379"/>
      <c r="F1199" s="377"/>
      <c r="G1199" s="377"/>
      <c r="H1199" s="377"/>
      <c r="I1199" s="377"/>
      <c r="J1199" s="377"/>
      <c r="K1199" s="377"/>
      <c r="L1199" s="377"/>
      <c r="M1199" s="1" t="e">
        <f>INDEX('Child Enrollment'!$C$2:$C$173,MATCH('BIR Data Entry'!B1200,'Child Enrollment'!$B$2:$B$173,0))</f>
        <v>#N/A</v>
      </c>
      <c r="N1199" s="1" t="e">
        <f>INDEX('Child Enrollment'!$D$2:$D$173,MATCH('BIR Data Entry'!B1199,'Child Enrollment'!$B$2:$B$173,0))</f>
        <v>#N/A</v>
      </c>
      <c r="O1199" s="1" t="e">
        <f>INDEX('Child Enrollment'!$E$2:$E$173,MATCH('BIR Data Entry'!B1199,'Child Enrollment'!$B$2:$B$173,0))</f>
        <v>#N/A</v>
      </c>
      <c r="P1199" s="1" t="e">
        <f>INDEX('Child Enrollment'!$F$2:$F$173,MATCH('BIR Data Entry'!B1199,'Child Enrollment'!$B$2:$B$173,0))</f>
        <v>#N/A</v>
      </c>
      <c r="Q1199" s="1" t="e">
        <f>INDEX('Child Enrollment'!$G$2:$G$173,MATCH('BIR Data Entry'!B1199,'Child Enrollment'!$B$2:$B$173,0))</f>
        <v>#N/A</v>
      </c>
      <c r="R1199" s="1" t="e">
        <f>INDEX('Child Enrollment'!$H$2:$H$173,MATCH('BIR Data Entry'!B1199,'Child Enrollment'!$B$2:$B$173,0))</f>
        <v>#N/A</v>
      </c>
      <c r="S1199" s="343" t="str">
        <f t="shared" si="54"/>
        <v/>
      </c>
      <c r="T1199" s="169">
        <f>IF(J1199='Do Not Use'!$L$15,1,0)</f>
        <v>0</v>
      </c>
      <c r="U1199" s="169">
        <f>IF(K1199='Do Not Use'!$M$14,1,0)</f>
        <v>0</v>
      </c>
      <c r="V1199" s="169">
        <f t="shared" si="55"/>
        <v>0</v>
      </c>
      <c r="W1199" s="169">
        <f>IF(K1199='Do Not Use'!$M$10,1,0)</f>
        <v>0</v>
      </c>
      <c r="X1199" s="169">
        <f>IF(K1199='Do Not Use'!$M$11,1,0)</f>
        <v>0</v>
      </c>
      <c r="Y1199" s="169">
        <f t="shared" si="56"/>
        <v>0</v>
      </c>
      <c r="Z1199" s="169">
        <f>IF(K1199='Do Not Use'!$M$5,1,0)</f>
        <v>0</v>
      </c>
    </row>
    <row r="1200" spans="1:26" x14ac:dyDescent="0.25">
      <c r="A1200" s="376"/>
      <c r="B1200" s="377"/>
      <c r="C1200" s="378"/>
      <c r="D1200" s="434"/>
      <c r="E1200" s="379"/>
      <c r="F1200" s="377"/>
      <c r="G1200" s="377"/>
      <c r="H1200" s="377"/>
      <c r="I1200" s="377"/>
      <c r="J1200" s="377"/>
      <c r="K1200" s="377"/>
      <c r="L1200" s="377"/>
      <c r="M1200" s="1" t="e">
        <f>INDEX('Child Enrollment'!$C$2:$C$173,MATCH('BIR Data Entry'!B1201,'Child Enrollment'!$B$2:$B$173,0))</f>
        <v>#N/A</v>
      </c>
      <c r="N1200" s="1" t="e">
        <f>INDEX('Child Enrollment'!$D$2:$D$173,MATCH('BIR Data Entry'!B1200,'Child Enrollment'!$B$2:$B$173,0))</f>
        <v>#N/A</v>
      </c>
      <c r="O1200" s="1" t="e">
        <f>INDEX('Child Enrollment'!$E$2:$E$173,MATCH('BIR Data Entry'!B1200,'Child Enrollment'!$B$2:$B$173,0))</f>
        <v>#N/A</v>
      </c>
      <c r="P1200" s="1" t="e">
        <f>INDEX('Child Enrollment'!$F$2:$F$173,MATCH('BIR Data Entry'!B1200,'Child Enrollment'!$B$2:$B$173,0))</f>
        <v>#N/A</v>
      </c>
      <c r="Q1200" s="1" t="e">
        <f>INDEX('Child Enrollment'!$G$2:$G$173,MATCH('BIR Data Entry'!B1200,'Child Enrollment'!$B$2:$B$173,0))</f>
        <v>#N/A</v>
      </c>
      <c r="R1200" s="1" t="e">
        <f>INDEX('Child Enrollment'!$H$2:$H$173,MATCH('BIR Data Entry'!B1200,'Child Enrollment'!$B$2:$B$173,0))</f>
        <v>#N/A</v>
      </c>
      <c r="S1200" s="343" t="str">
        <f t="shared" si="54"/>
        <v/>
      </c>
      <c r="T1200" s="169">
        <f>IF(J1200='Do Not Use'!$L$15,1,0)</f>
        <v>0</v>
      </c>
      <c r="U1200" s="169">
        <f>IF(K1200='Do Not Use'!$M$14,1,0)</f>
        <v>0</v>
      </c>
      <c r="V1200" s="169">
        <f t="shared" si="55"/>
        <v>0</v>
      </c>
      <c r="W1200" s="169">
        <f>IF(K1200='Do Not Use'!$M$10,1,0)</f>
        <v>0</v>
      </c>
      <c r="X1200" s="169">
        <f>IF(K1200='Do Not Use'!$M$11,1,0)</f>
        <v>0</v>
      </c>
      <c r="Y1200" s="169">
        <f t="shared" si="56"/>
        <v>0</v>
      </c>
      <c r="Z1200" s="169">
        <f>IF(K1200='Do Not Use'!$M$5,1,0)</f>
        <v>0</v>
      </c>
    </row>
    <row r="1201" spans="1:26" x14ac:dyDescent="0.25">
      <c r="A1201" s="376"/>
      <c r="B1201" s="377"/>
      <c r="C1201" s="378"/>
      <c r="D1201" s="434"/>
      <c r="E1201" s="379"/>
      <c r="F1201" s="377"/>
      <c r="G1201" s="377"/>
      <c r="H1201" s="377"/>
      <c r="I1201" s="377"/>
      <c r="J1201" s="377"/>
      <c r="K1201" s="377"/>
      <c r="L1201" s="377"/>
      <c r="M1201" s="1" t="e">
        <f>INDEX('Child Enrollment'!$C$2:$C$173,MATCH('BIR Data Entry'!B1202,'Child Enrollment'!$B$2:$B$173,0))</f>
        <v>#N/A</v>
      </c>
      <c r="N1201" s="1" t="e">
        <f>INDEX('Child Enrollment'!$D$2:$D$173,MATCH('BIR Data Entry'!B1201,'Child Enrollment'!$B$2:$B$173,0))</f>
        <v>#N/A</v>
      </c>
      <c r="O1201" s="1" t="e">
        <f>INDEX('Child Enrollment'!$E$2:$E$173,MATCH('BIR Data Entry'!B1201,'Child Enrollment'!$B$2:$B$173,0))</f>
        <v>#N/A</v>
      </c>
      <c r="P1201" s="1" t="e">
        <f>INDEX('Child Enrollment'!$F$2:$F$173,MATCH('BIR Data Entry'!B1201,'Child Enrollment'!$B$2:$B$173,0))</f>
        <v>#N/A</v>
      </c>
      <c r="Q1201" s="1" t="e">
        <f>INDEX('Child Enrollment'!$G$2:$G$173,MATCH('BIR Data Entry'!B1201,'Child Enrollment'!$B$2:$B$173,0))</f>
        <v>#N/A</v>
      </c>
      <c r="R1201" s="1" t="e">
        <f>INDEX('Child Enrollment'!$H$2:$H$173,MATCH('BIR Data Entry'!B1201,'Child Enrollment'!$B$2:$B$173,0))</f>
        <v>#N/A</v>
      </c>
      <c r="S1201" s="343" t="str">
        <f t="shared" si="54"/>
        <v/>
      </c>
      <c r="T1201" s="169">
        <f>IF(J1201='Do Not Use'!$L$15,1,0)</f>
        <v>0</v>
      </c>
      <c r="U1201" s="169">
        <f>IF(K1201='Do Not Use'!$M$14,1,0)</f>
        <v>0</v>
      </c>
      <c r="V1201" s="169">
        <f t="shared" si="55"/>
        <v>0</v>
      </c>
      <c r="W1201" s="169">
        <f>IF(K1201='Do Not Use'!$M$10,1,0)</f>
        <v>0</v>
      </c>
      <c r="X1201" s="169">
        <f>IF(K1201='Do Not Use'!$M$11,1,0)</f>
        <v>0</v>
      </c>
      <c r="Y1201" s="169">
        <f t="shared" si="56"/>
        <v>0</v>
      </c>
      <c r="Z1201" s="169">
        <f>IF(K1201='Do Not Use'!$M$5,1,0)</f>
        <v>0</v>
      </c>
    </row>
    <row r="1202" spans="1:26" x14ac:dyDescent="0.25">
      <c r="A1202" s="376"/>
      <c r="B1202" s="377"/>
      <c r="C1202" s="378"/>
      <c r="D1202" s="434"/>
      <c r="E1202" s="379"/>
      <c r="F1202" s="377"/>
      <c r="G1202" s="377"/>
      <c r="H1202" s="377"/>
      <c r="I1202" s="377"/>
      <c r="J1202" s="377"/>
      <c r="K1202" s="377"/>
      <c r="L1202" s="377"/>
      <c r="M1202" s="1" t="e">
        <f>INDEX('Child Enrollment'!$C$2:$C$173,MATCH('BIR Data Entry'!B1203,'Child Enrollment'!$B$2:$B$173,0))</f>
        <v>#N/A</v>
      </c>
      <c r="N1202" s="1" t="e">
        <f>INDEX('Child Enrollment'!$D$2:$D$173,MATCH('BIR Data Entry'!B1202,'Child Enrollment'!$B$2:$B$173,0))</f>
        <v>#N/A</v>
      </c>
      <c r="O1202" s="1" t="e">
        <f>INDEX('Child Enrollment'!$E$2:$E$173,MATCH('BIR Data Entry'!B1202,'Child Enrollment'!$B$2:$B$173,0))</f>
        <v>#N/A</v>
      </c>
      <c r="P1202" s="1" t="e">
        <f>INDEX('Child Enrollment'!$F$2:$F$173,MATCH('BIR Data Entry'!B1202,'Child Enrollment'!$B$2:$B$173,0))</f>
        <v>#N/A</v>
      </c>
      <c r="Q1202" s="1" t="e">
        <f>INDEX('Child Enrollment'!$G$2:$G$173,MATCH('BIR Data Entry'!B1202,'Child Enrollment'!$B$2:$B$173,0))</f>
        <v>#N/A</v>
      </c>
      <c r="R1202" s="1" t="e">
        <f>INDEX('Child Enrollment'!$H$2:$H$173,MATCH('BIR Data Entry'!B1202,'Child Enrollment'!$B$2:$B$173,0))</f>
        <v>#N/A</v>
      </c>
      <c r="S1202" s="343" t="str">
        <f t="shared" si="54"/>
        <v/>
      </c>
      <c r="T1202" s="169">
        <f>IF(J1202='Do Not Use'!$L$15,1,0)</f>
        <v>0</v>
      </c>
      <c r="U1202" s="169">
        <f>IF(K1202='Do Not Use'!$M$14,1,0)</f>
        <v>0</v>
      </c>
      <c r="V1202" s="169">
        <f t="shared" si="55"/>
        <v>0</v>
      </c>
      <c r="W1202" s="169">
        <f>IF(K1202='Do Not Use'!$M$10,1,0)</f>
        <v>0</v>
      </c>
      <c r="X1202" s="169">
        <f>IF(K1202='Do Not Use'!$M$11,1,0)</f>
        <v>0</v>
      </c>
      <c r="Y1202" s="169">
        <f t="shared" si="56"/>
        <v>0</v>
      </c>
      <c r="Z1202" s="169">
        <f>IF(K1202='Do Not Use'!$M$5,1,0)</f>
        <v>0</v>
      </c>
    </row>
    <row r="1203" spans="1:26" x14ac:dyDescent="0.25">
      <c r="A1203" s="376"/>
      <c r="B1203" s="377"/>
      <c r="C1203" s="378"/>
      <c r="D1203" s="434"/>
      <c r="E1203" s="379"/>
      <c r="F1203" s="377"/>
      <c r="G1203" s="377"/>
      <c r="H1203" s="377"/>
      <c r="I1203" s="377"/>
      <c r="J1203" s="377"/>
      <c r="K1203" s="377"/>
      <c r="L1203" s="377"/>
      <c r="M1203" s="1" t="e">
        <f>INDEX('Child Enrollment'!$C$2:$C$173,MATCH('BIR Data Entry'!B1204,'Child Enrollment'!$B$2:$B$173,0))</f>
        <v>#N/A</v>
      </c>
      <c r="N1203" s="1" t="e">
        <f>INDEX('Child Enrollment'!$D$2:$D$173,MATCH('BIR Data Entry'!B1203,'Child Enrollment'!$B$2:$B$173,0))</f>
        <v>#N/A</v>
      </c>
      <c r="O1203" s="1" t="e">
        <f>INDEX('Child Enrollment'!$E$2:$E$173,MATCH('BIR Data Entry'!B1203,'Child Enrollment'!$B$2:$B$173,0))</f>
        <v>#N/A</v>
      </c>
      <c r="P1203" s="1" t="e">
        <f>INDEX('Child Enrollment'!$F$2:$F$173,MATCH('BIR Data Entry'!B1203,'Child Enrollment'!$B$2:$B$173,0))</f>
        <v>#N/A</v>
      </c>
      <c r="Q1203" s="1" t="e">
        <f>INDEX('Child Enrollment'!$G$2:$G$173,MATCH('BIR Data Entry'!B1203,'Child Enrollment'!$B$2:$B$173,0))</f>
        <v>#N/A</v>
      </c>
      <c r="R1203" s="1" t="e">
        <f>INDEX('Child Enrollment'!$H$2:$H$173,MATCH('BIR Data Entry'!B1203,'Child Enrollment'!$B$2:$B$173,0))</f>
        <v>#N/A</v>
      </c>
      <c r="S1203" s="343" t="str">
        <f t="shared" si="54"/>
        <v/>
      </c>
      <c r="T1203" s="169">
        <f>IF(J1203='Do Not Use'!$L$15,1,0)</f>
        <v>0</v>
      </c>
      <c r="U1203" s="169">
        <f>IF(K1203='Do Not Use'!$M$14,1,0)</f>
        <v>0</v>
      </c>
      <c r="V1203" s="169">
        <f t="shared" si="55"/>
        <v>0</v>
      </c>
      <c r="W1203" s="169">
        <f>IF(K1203='Do Not Use'!$M$10,1,0)</f>
        <v>0</v>
      </c>
      <c r="X1203" s="169">
        <f>IF(K1203='Do Not Use'!$M$11,1,0)</f>
        <v>0</v>
      </c>
      <c r="Y1203" s="169">
        <f t="shared" si="56"/>
        <v>0</v>
      </c>
      <c r="Z1203" s="169">
        <f>IF(K1203='Do Not Use'!$M$5,1,0)</f>
        <v>0</v>
      </c>
    </row>
    <row r="1204" spans="1:26" x14ac:dyDescent="0.25">
      <c r="A1204" s="376"/>
      <c r="B1204" s="377"/>
      <c r="C1204" s="378"/>
      <c r="D1204" s="434"/>
      <c r="E1204" s="379"/>
      <c r="F1204" s="377"/>
      <c r="G1204" s="377"/>
      <c r="H1204" s="377"/>
      <c r="I1204" s="377"/>
      <c r="J1204" s="377"/>
      <c r="K1204" s="377"/>
      <c r="L1204" s="377"/>
      <c r="M1204" s="1" t="e">
        <f>INDEX('Child Enrollment'!$C$2:$C$173,MATCH('BIR Data Entry'!B1205,'Child Enrollment'!$B$2:$B$173,0))</f>
        <v>#N/A</v>
      </c>
      <c r="N1204" s="1" t="e">
        <f>INDEX('Child Enrollment'!$D$2:$D$173,MATCH('BIR Data Entry'!B1204,'Child Enrollment'!$B$2:$B$173,0))</f>
        <v>#N/A</v>
      </c>
      <c r="O1204" s="1" t="e">
        <f>INDEX('Child Enrollment'!$E$2:$E$173,MATCH('BIR Data Entry'!B1204,'Child Enrollment'!$B$2:$B$173,0))</f>
        <v>#N/A</v>
      </c>
      <c r="P1204" s="1" t="e">
        <f>INDEX('Child Enrollment'!$F$2:$F$173,MATCH('BIR Data Entry'!B1204,'Child Enrollment'!$B$2:$B$173,0))</f>
        <v>#N/A</v>
      </c>
      <c r="Q1204" s="1" t="e">
        <f>INDEX('Child Enrollment'!$G$2:$G$173,MATCH('BIR Data Entry'!B1204,'Child Enrollment'!$B$2:$B$173,0))</f>
        <v>#N/A</v>
      </c>
      <c r="R1204" s="1" t="e">
        <f>INDEX('Child Enrollment'!$H$2:$H$173,MATCH('BIR Data Entry'!B1204,'Child Enrollment'!$B$2:$B$173,0))</f>
        <v>#N/A</v>
      </c>
      <c r="S1204" s="343" t="str">
        <f t="shared" si="54"/>
        <v/>
      </c>
      <c r="T1204" s="169">
        <f>IF(J1204='Do Not Use'!$L$15,1,0)</f>
        <v>0</v>
      </c>
      <c r="U1204" s="169">
        <f>IF(K1204='Do Not Use'!$M$14,1,0)</f>
        <v>0</v>
      </c>
      <c r="V1204" s="169">
        <f t="shared" si="55"/>
        <v>0</v>
      </c>
      <c r="W1204" s="169">
        <f>IF(K1204='Do Not Use'!$M$10,1,0)</f>
        <v>0</v>
      </c>
      <c r="X1204" s="169">
        <f>IF(K1204='Do Not Use'!$M$11,1,0)</f>
        <v>0</v>
      </c>
      <c r="Y1204" s="169">
        <f t="shared" si="56"/>
        <v>0</v>
      </c>
      <c r="Z1204" s="169">
        <f>IF(K1204='Do Not Use'!$M$5,1,0)</f>
        <v>0</v>
      </c>
    </row>
    <row r="1205" spans="1:26" x14ac:dyDescent="0.25">
      <c r="A1205" s="376"/>
      <c r="B1205" s="377"/>
      <c r="C1205" s="378"/>
      <c r="D1205" s="434"/>
      <c r="E1205" s="379"/>
      <c r="F1205" s="377"/>
      <c r="G1205" s="377"/>
      <c r="H1205" s="377"/>
      <c r="I1205" s="377"/>
      <c r="J1205" s="377"/>
      <c r="K1205" s="377"/>
      <c r="L1205" s="377"/>
      <c r="M1205" s="1" t="e">
        <f>INDEX('Child Enrollment'!$C$2:$C$173,MATCH('BIR Data Entry'!B1206,'Child Enrollment'!$B$2:$B$173,0))</f>
        <v>#N/A</v>
      </c>
      <c r="N1205" s="1" t="e">
        <f>INDEX('Child Enrollment'!$D$2:$D$173,MATCH('BIR Data Entry'!B1205,'Child Enrollment'!$B$2:$B$173,0))</f>
        <v>#N/A</v>
      </c>
      <c r="O1205" s="1" t="e">
        <f>INDEX('Child Enrollment'!$E$2:$E$173,MATCH('BIR Data Entry'!B1205,'Child Enrollment'!$B$2:$B$173,0))</f>
        <v>#N/A</v>
      </c>
      <c r="P1205" s="1" t="e">
        <f>INDEX('Child Enrollment'!$F$2:$F$173,MATCH('BIR Data Entry'!B1205,'Child Enrollment'!$B$2:$B$173,0))</f>
        <v>#N/A</v>
      </c>
      <c r="Q1205" s="1" t="e">
        <f>INDEX('Child Enrollment'!$G$2:$G$173,MATCH('BIR Data Entry'!B1205,'Child Enrollment'!$B$2:$B$173,0))</f>
        <v>#N/A</v>
      </c>
      <c r="R1205" s="1" t="e">
        <f>INDEX('Child Enrollment'!$H$2:$H$173,MATCH('BIR Data Entry'!B1205,'Child Enrollment'!$B$2:$B$173,0))</f>
        <v>#N/A</v>
      </c>
      <c r="S1205" s="343" t="str">
        <f t="shared" si="54"/>
        <v/>
      </c>
      <c r="T1205" s="169">
        <f>IF(J1205='Do Not Use'!$L$15,1,0)</f>
        <v>0</v>
      </c>
      <c r="U1205" s="169">
        <f>IF(K1205='Do Not Use'!$M$14,1,0)</f>
        <v>0</v>
      </c>
      <c r="V1205" s="169">
        <f t="shared" si="55"/>
        <v>0</v>
      </c>
      <c r="W1205" s="169">
        <f>IF(K1205='Do Not Use'!$M$10,1,0)</f>
        <v>0</v>
      </c>
      <c r="X1205" s="169">
        <f>IF(K1205='Do Not Use'!$M$11,1,0)</f>
        <v>0</v>
      </c>
      <c r="Y1205" s="169">
        <f t="shared" si="56"/>
        <v>0</v>
      </c>
      <c r="Z1205" s="169">
        <f>IF(K1205='Do Not Use'!$M$5,1,0)</f>
        <v>0</v>
      </c>
    </row>
    <row r="1206" spans="1:26" x14ac:dyDescent="0.25">
      <c r="A1206" s="376"/>
      <c r="B1206" s="377"/>
      <c r="C1206" s="378"/>
      <c r="D1206" s="434"/>
      <c r="E1206" s="379"/>
      <c r="F1206" s="377"/>
      <c r="G1206" s="377"/>
      <c r="H1206" s="377"/>
      <c r="I1206" s="377"/>
      <c r="J1206" s="377"/>
      <c r="K1206" s="377"/>
      <c r="L1206" s="377"/>
      <c r="M1206" s="1" t="e">
        <f>INDEX('Child Enrollment'!$C$2:$C$173,MATCH('BIR Data Entry'!B1207,'Child Enrollment'!$B$2:$B$173,0))</f>
        <v>#N/A</v>
      </c>
      <c r="N1206" s="1" t="e">
        <f>INDEX('Child Enrollment'!$D$2:$D$173,MATCH('BIR Data Entry'!B1206,'Child Enrollment'!$B$2:$B$173,0))</f>
        <v>#N/A</v>
      </c>
      <c r="O1206" s="1" t="e">
        <f>INDEX('Child Enrollment'!$E$2:$E$173,MATCH('BIR Data Entry'!B1206,'Child Enrollment'!$B$2:$B$173,0))</f>
        <v>#N/A</v>
      </c>
      <c r="P1206" s="1" t="e">
        <f>INDEX('Child Enrollment'!$F$2:$F$173,MATCH('BIR Data Entry'!B1206,'Child Enrollment'!$B$2:$B$173,0))</f>
        <v>#N/A</v>
      </c>
      <c r="Q1206" s="1" t="e">
        <f>INDEX('Child Enrollment'!$G$2:$G$173,MATCH('BIR Data Entry'!B1206,'Child Enrollment'!$B$2:$B$173,0))</f>
        <v>#N/A</v>
      </c>
      <c r="R1206" s="1" t="e">
        <f>INDEX('Child Enrollment'!$H$2:$H$173,MATCH('BIR Data Entry'!B1206,'Child Enrollment'!$B$2:$B$173,0))</f>
        <v>#N/A</v>
      </c>
      <c r="S1206" s="343" t="str">
        <f t="shared" si="54"/>
        <v/>
      </c>
      <c r="T1206" s="169">
        <f>IF(J1206='Do Not Use'!$L$15,1,0)</f>
        <v>0</v>
      </c>
      <c r="U1206" s="169">
        <f>IF(K1206='Do Not Use'!$M$14,1,0)</f>
        <v>0</v>
      </c>
      <c r="V1206" s="169">
        <f t="shared" si="55"/>
        <v>0</v>
      </c>
      <c r="W1206" s="169">
        <f>IF(K1206='Do Not Use'!$M$10,1,0)</f>
        <v>0</v>
      </c>
      <c r="X1206" s="169">
        <f>IF(K1206='Do Not Use'!$M$11,1,0)</f>
        <v>0</v>
      </c>
      <c r="Y1206" s="169">
        <f t="shared" si="56"/>
        <v>0</v>
      </c>
      <c r="Z1206" s="169">
        <f>IF(K1206='Do Not Use'!$M$5,1,0)</f>
        <v>0</v>
      </c>
    </row>
    <row r="1207" spans="1:26" x14ac:dyDescent="0.25">
      <c r="A1207" s="376"/>
      <c r="B1207" s="377"/>
      <c r="C1207" s="378"/>
      <c r="D1207" s="434"/>
      <c r="E1207" s="379"/>
      <c r="F1207" s="377"/>
      <c r="G1207" s="377"/>
      <c r="H1207" s="377"/>
      <c r="I1207" s="377"/>
      <c r="J1207" s="377"/>
      <c r="K1207" s="377"/>
      <c r="L1207" s="377"/>
      <c r="M1207" s="1" t="e">
        <f>INDEX('Child Enrollment'!$C$2:$C$173,MATCH('BIR Data Entry'!B1208,'Child Enrollment'!$B$2:$B$173,0))</f>
        <v>#N/A</v>
      </c>
      <c r="N1207" s="1" t="e">
        <f>INDEX('Child Enrollment'!$D$2:$D$173,MATCH('BIR Data Entry'!B1207,'Child Enrollment'!$B$2:$B$173,0))</f>
        <v>#N/A</v>
      </c>
      <c r="O1207" s="1" t="e">
        <f>INDEX('Child Enrollment'!$E$2:$E$173,MATCH('BIR Data Entry'!B1207,'Child Enrollment'!$B$2:$B$173,0))</f>
        <v>#N/A</v>
      </c>
      <c r="P1207" s="1" t="e">
        <f>INDEX('Child Enrollment'!$F$2:$F$173,MATCH('BIR Data Entry'!B1207,'Child Enrollment'!$B$2:$B$173,0))</f>
        <v>#N/A</v>
      </c>
      <c r="Q1207" s="1" t="e">
        <f>INDEX('Child Enrollment'!$G$2:$G$173,MATCH('BIR Data Entry'!B1207,'Child Enrollment'!$B$2:$B$173,0))</f>
        <v>#N/A</v>
      </c>
      <c r="R1207" s="1" t="e">
        <f>INDEX('Child Enrollment'!$H$2:$H$173,MATCH('BIR Data Entry'!B1207,'Child Enrollment'!$B$2:$B$173,0))</f>
        <v>#N/A</v>
      </c>
      <c r="S1207" s="343" t="str">
        <f t="shared" si="54"/>
        <v/>
      </c>
      <c r="T1207" s="169">
        <f>IF(J1207='Do Not Use'!$L$15,1,0)</f>
        <v>0</v>
      </c>
      <c r="U1207" s="169">
        <f>IF(K1207='Do Not Use'!$M$14,1,0)</f>
        <v>0</v>
      </c>
      <c r="V1207" s="169">
        <f t="shared" si="55"/>
        <v>0</v>
      </c>
      <c r="W1207" s="169">
        <f>IF(K1207='Do Not Use'!$M$10,1,0)</f>
        <v>0</v>
      </c>
      <c r="X1207" s="169">
        <f>IF(K1207='Do Not Use'!$M$11,1,0)</f>
        <v>0</v>
      </c>
      <c r="Y1207" s="169">
        <f t="shared" si="56"/>
        <v>0</v>
      </c>
      <c r="Z1207" s="169">
        <f>IF(K1207='Do Not Use'!$M$5,1,0)</f>
        <v>0</v>
      </c>
    </row>
    <row r="1208" spans="1:26" x14ac:dyDescent="0.25">
      <c r="A1208" s="376"/>
      <c r="B1208" s="377"/>
      <c r="C1208" s="378"/>
      <c r="D1208" s="434"/>
      <c r="E1208" s="379"/>
      <c r="F1208" s="377"/>
      <c r="G1208" s="377"/>
      <c r="H1208" s="377"/>
      <c r="I1208" s="377"/>
      <c r="J1208" s="377"/>
      <c r="K1208" s="377"/>
      <c r="L1208" s="377"/>
      <c r="M1208" s="1" t="e">
        <f>INDEX('Child Enrollment'!$C$2:$C$173,MATCH('BIR Data Entry'!B1209,'Child Enrollment'!$B$2:$B$173,0))</f>
        <v>#N/A</v>
      </c>
      <c r="N1208" s="1" t="e">
        <f>INDEX('Child Enrollment'!$D$2:$D$173,MATCH('BIR Data Entry'!B1208,'Child Enrollment'!$B$2:$B$173,0))</f>
        <v>#N/A</v>
      </c>
      <c r="O1208" s="1" t="e">
        <f>INDEX('Child Enrollment'!$E$2:$E$173,MATCH('BIR Data Entry'!B1208,'Child Enrollment'!$B$2:$B$173,0))</f>
        <v>#N/A</v>
      </c>
      <c r="P1208" s="1" t="e">
        <f>INDEX('Child Enrollment'!$F$2:$F$173,MATCH('BIR Data Entry'!B1208,'Child Enrollment'!$B$2:$B$173,0))</f>
        <v>#N/A</v>
      </c>
      <c r="Q1208" s="1" t="e">
        <f>INDEX('Child Enrollment'!$G$2:$G$173,MATCH('BIR Data Entry'!B1208,'Child Enrollment'!$B$2:$B$173,0))</f>
        <v>#N/A</v>
      </c>
      <c r="R1208" s="1" t="e">
        <f>INDEX('Child Enrollment'!$H$2:$H$173,MATCH('BIR Data Entry'!B1208,'Child Enrollment'!$B$2:$B$173,0))</f>
        <v>#N/A</v>
      </c>
      <c r="S1208" s="343" t="str">
        <f t="shared" si="54"/>
        <v/>
      </c>
      <c r="T1208" s="169">
        <f>IF(J1208='Do Not Use'!$L$15,1,0)</f>
        <v>0</v>
      </c>
      <c r="U1208" s="169">
        <f>IF(K1208='Do Not Use'!$M$14,1,0)</f>
        <v>0</v>
      </c>
      <c r="V1208" s="169">
        <f t="shared" si="55"/>
        <v>0</v>
      </c>
      <c r="W1208" s="169">
        <f>IF(K1208='Do Not Use'!$M$10,1,0)</f>
        <v>0</v>
      </c>
      <c r="X1208" s="169">
        <f>IF(K1208='Do Not Use'!$M$11,1,0)</f>
        <v>0</v>
      </c>
      <c r="Y1208" s="169">
        <f t="shared" si="56"/>
        <v>0</v>
      </c>
      <c r="Z1208" s="169">
        <f>IF(K1208='Do Not Use'!$M$5,1,0)</f>
        <v>0</v>
      </c>
    </row>
    <row r="1209" spans="1:26" x14ac:dyDescent="0.25">
      <c r="A1209" s="376"/>
      <c r="B1209" s="377"/>
      <c r="C1209" s="378"/>
      <c r="D1209" s="434"/>
      <c r="E1209" s="379"/>
      <c r="F1209" s="377"/>
      <c r="G1209" s="377"/>
      <c r="H1209" s="377"/>
      <c r="I1209" s="377"/>
      <c r="J1209" s="377"/>
      <c r="K1209" s="377"/>
      <c r="L1209" s="377"/>
      <c r="M1209" s="1" t="e">
        <f>INDEX('Child Enrollment'!$C$2:$C$173,MATCH('BIR Data Entry'!B1210,'Child Enrollment'!$B$2:$B$173,0))</f>
        <v>#N/A</v>
      </c>
      <c r="N1209" s="1" t="e">
        <f>INDEX('Child Enrollment'!$D$2:$D$173,MATCH('BIR Data Entry'!B1209,'Child Enrollment'!$B$2:$B$173,0))</f>
        <v>#N/A</v>
      </c>
      <c r="O1209" s="1" t="e">
        <f>INDEX('Child Enrollment'!$E$2:$E$173,MATCH('BIR Data Entry'!B1209,'Child Enrollment'!$B$2:$B$173,0))</f>
        <v>#N/A</v>
      </c>
      <c r="P1209" s="1" t="e">
        <f>INDEX('Child Enrollment'!$F$2:$F$173,MATCH('BIR Data Entry'!B1209,'Child Enrollment'!$B$2:$B$173,0))</f>
        <v>#N/A</v>
      </c>
      <c r="Q1209" s="1" t="e">
        <f>INDEX('Child Enrollment'!$G$2:$G$173,MATCH('BIR Data Entry'!B1209,'Child Enrollment'!$B$2:$B$173,0))</f>
        <v>#N/A</v>
      </c>
      <c r="R1209" s="1" t="e">
        <f>INDEX('Child Enrollment'!$H$2:$H$173,MATCH('BIR Data Entry'!B1209,'Child Enrollment'!$B$2:$B$173,0))</f>
        <v>#N/A</v>
      </c>
      <c r="S1209" s="343" t="str">
        <f t="shared" si="54"/>
        <v/>
      </c>
      <c r="T1209" s="169">
        <f>IF(J1209='Do Not Use'!$L$15,1,0)</f>
        <v>0</v>
      </c>
      <c r="U1209" s="169">
        <f>IF(K1209='Do Not Use'!$M$14,1,0)</f>
        <v>0</v>
      </c>
      <c r="V1209" s="169">
        <f t="shared" si="55"/>
        <v>0</v>
      </c>
      <c r="W1209" s="169">
        <f>IF(K1209='Do Not Use'!$M$10,1,0)</f>
        <v>0</v>
      </c>
      <c r="X1209" s="169">
        <f>IF(K1209='Do Not Use'!$M$11,1,0)</f>
        <v>0</v>
      </c>
      <c r="Y1209" s="169">
        <f t="shared" si="56"/>
        <v>0</v>
      </c>
      <c r="Z1209" s="169">
        <f>IF(K1209='Do Not Use'!$M$5,1,0)</f>
        <v>0</v>
      </c>
    </row>
    <row r="1210" spans="1:26" x14ac:dyDescent="0.25">
      <c r="A1210" s="376"/>
      <c r="B1210" s="377"/>
      <c r="C1210" s="378"/>
      <c r="D1210" s="434"/>
      <c r="E1210" s="379"/>
      <c r="F1210" s="377"/>
      <c r="G1210" s="377"/>
      <c r="H1210" s="377"/>
      <c r="I1210" s="377"/>
      <c r="J1210" s="377"/>
      <c r="K1210" s="377"/>
      <c r="L1210" s="377"/>
      <c r="M1210" s="1" t="e">
        <f>INDEX('Child Enrollment'!$C$2:$C$173,MATCH('BIR Data Entry'!B1211,'Child Enrollment'!$B$2:$B$173,0))</f>
        <v>#N/A</v>
      </c>
      <c r="N1210" s="1" t="e">
        <f>INDEX('Child Enrollment'!$D$2:$D$173,MATCH('BIR Data Entry'!B1210,'Child Enrollment'!$B$2:$B$173,0))</f>
        <v>#N/A</v>
      </c>
      <c r="O1210" s="1" t="e">
        <f>INDEX('Child Enrollment'!$E$2:$E$173,MATCH('BIR Data Entry'!B1210,'Child Enrollment'!$B$2:$B$173,0))</f>
        <v>#N/A</v>
      </c>
      <c r="P1210" s="1" t="e">
        <f>INDEX('Child Enrollment'!$F$2:$F$173,MATCH('BIR Data Entry'!B1210,'Child Enrollment'!$B$2:$B$173,0))</f>
        <v>#N/A</v>
      </c>
      <c r="Q1210" s="1" t="e">
        <f>INDEX('Child Enrollment'!$G$2:$G$173,MATCH('BIR Data Entry'!B1210,'Child Enrollment'!$B$2:$B$173,0))</f>
        <v>#N/A</v>
      </c>
      <c r="R1210" s="1" t="e">
        <f>INDEX('Child Enrollment'!$H$2:$H$173,MATCH('BIR Data Entry'!B1210,'Child Enrollment'!$B$2:$B$173,0))</f>
        <v>#N/A</v>
      </c>
      <c r="S1210" s="343" t="str">
        <f t="shared" si="54"/>
        <v/>
      </c>
      <c r="T1210" s="169">
        <f>IF(J1210='Do Not Use'!$L$15,1,0)</f>
        <v>0</v>
      </c>
      <c r="U1210" s="169">
        <f>IF(K1210='Do Not Use'!$M$14,1,0)</f>
        <v>0</v>
      </c>
      <c r="V1210" s="169">
        <f t="shared" si="55"/>
        <v>0</v>
      </c>
      <c r="W1210" s="169">
        <f>IF(K1210='Do Not Use'!$M$10,1,0)</f>
        <v>0</v>
      </c>
      <c r="X1210" s="169">
        <f>IF(K1210='Do Not Use'!$M$11,1,0)</f>
        <v>0</v>
      </c>
      <c r="Y1210" s="169">
        <f t="shared" si="56"/>
        <v>0</v>
      </c>
      <c r="Z1210" s="169">
        <f>IF(K1210='Do Not Use'!$M$5,1,0)</f>
        <v>0</v>
      </c>
    </row>
    <row r="1211" spans="1:26" x14ac:dyDescent="0.25">
      <c r="A1211" s="376"/>
      <c r="B1211" s="377"/>
      <c r="C1211" s="378"/>
      <c r="D1211" s="434"/>
      <c r="E1211" s="379"/>
      <c r="F1211" s="377"/>
      <c r="G1211" s="377"/>
      <c r="H1211" s="377"/>
      <c r="I1211" s="377"/>
      <c r="J1211" s="377"/>
      <c r="K1211" s="377"/>
      <c r="L1211" s="377"/>
      <c r="M1211" s="1" t="e">
        <f>INDEX('Child Enrollment'!$C$2:$C$173,MATCH('BIR Data Entry'!B1212,'Child Enrollment'!$B$2:$B$173,0))</f>
        <v>#N/A</v>
      </c>
      <c r="N1211" s="1" t="e">
        <f>INDEX('Child Enrollment'!$D$2:$D$173,MATCH('BIR Data Entry'!B1211,'Child Enrollment'!$B$2:$B$173,0))</f>
        <v>#N/A</v>
      </c>
      <c r="O1211" s="1" t="e">
        <f>INDEX('Child Enrollment'!$E$2:$E$173,MATCH('BIR Data Entry'!B1211,'Child Enrollment'!$B$2:$B$173,0))</f>
        <v>#N/A</v>
      </c>
      <c r="P1211" s="1" t="e">
        <f>INDEX('Child Enrollment'!$F$2:$F$173,MATCH('BIR Data Entry'!B1211,'Child Enrollment'!$B$2:$B$173,0))</f>
        <v>#N/A</v>
      </c>
      <c r="Q1211" s="1" t="e">
        <f>INDEX('Child Enrollment'!$G$2:$G$173,MATCH('BIR Data Entry'!B1211,'Child Enrollment'!$B$2:$B$173,0))</f>
        <v>#N/A</v>
      </c>
      <c r="R1211" s="1" t="e">
        <f>INDEX('Child Enrollment'!$H$2:$H$173,MATCH('BIR Data Entry'!B1211,'Child Enrollment'!$B$2:$B$173,0))</f>
        <v>#N/A</v>
      </c>
      <c r="S1211" s="343" t="str">
        <f t="shared" si="54"/>
        <v/>
      </c>
      <c r="T1211" s="169">
        <f>IF(J1211='Do Not Use'!$L$15,1,0)</f>
        <v>0</v>
      </c>
      <c r="U1211" s="169">
        <f>IF(K1211='Do Not Use'!$M$14,1,0)</f>
        <v>0</v>
      </c>
      <c r="V1211" s="169">
        <f t="shared" si="55"/>
        <v>0</v>
      </c>
      <c r="W1211" s="169">
        <f>IF(K1211='Do Not Use'!$M$10,1,0)</f>
        <v>0</v>
      </c>
      <c r="X1211" s="169">
        <f>IF(K1211='Do Not Use'!$M$11,1,0)</f>
        <v>0</v>
      </c>
      <c r="Y1211" s="169">
        <f t="shared" si="56"/>
        <v>0</v>
      </c>
      <c r="Z1211" s="169">
        <f>IF(K1211='Do Not Use'!$M$5,1,0)</f>
        <v>0</v>
      </c>
    </row>
    <row r="1212" spans="1:26" x14ac:dyDescent="0.25">
      <c r="A1212" s="376"/>
      <c r="B1212" s="377"/>
      <c r="C1212" s="378"/>
      <c r="D1212" s="434"/>
      <c r="E1212" s="379"/>
      <c r="F1212" s="377"/>
      <c r="G1212" s="377"/>
      <c r="H1212" s="377"/>
      <c r="I1212" s="377"/>
      <c r="J1212" s="377"/>
      <c r="K1212" s="377"/>
      <c r="L1212" s="377"/>
      <c r="M1212" s="1" t="e">
        <f>INDEX('Child Enrollment'!$C$2:$C$173,MATCH('BIR Data Entry'!B1213,'Child Enrollment'!$B$2:$B$173,0))</f>
        <v>#N/A</v>
      </c>
      <c r="N1212" s="1" t="e">
        <f>INDEX('Child Enrollment'!$D$2:$D$173,MATCH('BIR Data Entry'!B1212,'Child Enrollment'!$B$2:$B$173,0))</f>
        <v>#N/A</v>
      </c>
      <c r="O1212" s="1" t="e">
        <f>INDEX('Child Enrollment'!$E$2:$E$173,MATCH('BIR Data Entry'!B1212,'Child Enrollment'!$B$2:$B$173,0))</f>
        <v>#N/A</v>
      </c>
      <c r="P1212" s="1" t="e">
        <f>INDEX('Child Enrollment'!$F$2:$F$173,MATCH('BIR Data Entry'!B1212,'Child Enrollment'!$B$2:$B$173,0))</f>
        <v>#N/A</v>
      </c>
      <c r="Q1212" s="1" t="e">
        <f>INDEX('Child Enrollment'!$G$2:$G$173,MATCH('BIR Data Entry'!B1212,'Child Enrollment'!$B$2:$B$173,0))</f>
        <v>#N/A</v>
      </c>
      <c r="R1212" s="1" t="e">
        <f>INDEX('Child Enrollment'!$H$2:$H$173,MATCH('BIR Data Entry'!B1212,'Child Enrollment'!$B$2:$B$173,0))</f>
        <v>#N/A</v>
      </c>
      <c r="S1212" s="343" t="str">
        <f t="shared" si="54"/>
        <v/>
      </c>
      <c r="T1212" s="169">
        <f>IF(J1212='Do Not Use'!$L$15,1,0)</f>
        <v>0</v>
      </c>
      <c r="U1212" s="169">
        <f>IF(K1212='Do Not Use'!$M$14,1,0)</f>
        <v>0</v>
      </c>
      <c r="V1212" s="169">
        <f t="shared" si="55"/>
        <v>0</v>
      </c>
      <c r="W1212" s="169">
        <f>IF(K1212='Do Not Use'!$M$10,1,0)</f>
        <v>0</v>
      </c>
      <c r="X1212" s="169">
        <f>IF(K1212='Do Not Use'!$M$11,1,0)</f>
        <v>0</v>
      </c>
      <c r="Y1212" s="169">
        <f t="shared" si="56"/>
        <v>0</v>
      </c>
      <c r="Z1212" s="169">
        <f>IF(K1212='Do Not Use'!$M$5,1,0)</f>
        <v>0</v>
      </c>
    </row>
    <row r="1213" spans="1:26" x14ac:dyDescent="0.25">
      <c r="A1213" s="376"/>
      <c r="B1213" s="377"/>
      <c r="C1213" s="378"/>
      <c r="D1213" s="434"/>
      <c r="E1213" s="379"/>
      <c r="F1213" s="377"/>
      <c r="G1213" s="377"/>
      <c r="H1213" s="377"/>
      <c r="I1213" s="377"/>
      <c r="J1213" s="377"/>
      <c r="K1213" s="377"/>
      <c r="L1213" s="377"/>
      <c r="M1213" s="1" t="e">
        <f>INDEX('Child Enrollment'!$C$2:$C$173,MATCH('BIR Data Entry'!B1214,'Child Enrollment'!$B$2:$B$173,0))</f>
        <v>#N/A</v>
      </c>
      <c r="N1213" s="1" t="e">
        <f>INDEX('Child Enrollment'!$D$2:$D$173,MATCH('BIR Data Entry'!B1213,'Child Enrollment'!$B$2:$B$173,0))</f>
        <v>#N/A</v>
      </c>
      <c r="O1213" s="1" t="e">
        <f>INDEX('Child Enrollment'!$E$2:$E$173,MATCH('BIR Data Entry'!B1213,'Child Enrollment'!$B$2:$B$173,0))</f>
        <v>#N/A</v>
      </c>
      <c r="P1213" s="1" t="e">
        <f>INDEX('Child Enrollment'!$F$2:$F$173,MATCH('BIR Data Entry'!B1213,'Child Enrollment'!$B$2:$B$173,0))</f>
        <v>#N/A</v>
      </c>
      <c r="Q1213" s="1" t="e">
        <f>INDEX('Child Enrollment'!$G$2:$G$173,MATCH('BIR Data Entry'!B1213,'Child Enrollment'!$B$2:$B$173,0))</f>
        <v>#N/A</v>
      </c>
      <c r="R1213" s="1" t="e">
        <f>INDEX('Child Enrollment'!$H$2:$H$173,MATCH('BIR Data Entry'!B1213,'Child Enrollment'!$B$2:$B$173,0))</f>
        <v>#N/A</v>
      </c>
      <c r="S1213" s="343" t="str">
        <f t="shared" si="54"/>
        <v/>
      </c>
      <c r="T1213" s="169">
        <f>IF(J1213='Do Not Use'!$L$15,1,0)</f>
        <v>0</v>
      </c>
      <c r="U1213" s="169">
        <f>IF(K1213='Do Not Use'!$M$14,1,0)</f>
        <v>0</v>
      </c>
      <c r="V1213" s="169">
        <f t="shared" si="55"/>
        <v>0</v>
      </c>
      <c r="W1213" s="169">
        <f>IF(K1213='Do Not Use'!$M$10,1,0)</f>
        <v>0</v>
      </c>
      <c r="X1213" s="169">
        <f>IF(K1213='Do Not Use'!$M$11,1,0)</f>
        <v>0</v>
      </c>
      <c r="Y1213" s="169">
        <f t="shared" si="56"/>
        <v>0</v>
      </c>
      <c r="Z1213" s="169">
        <f>IF(K1213='Do Not Use'!$M$5,1,0)</f>
        <v>0</v>
      </c>
    </row>
    <row r="1214" spans="1:26" x14ac:dyDescent="0.25">
      <c r="A1214" s="376"/>
      <c r="B1214" s="377"/>
      <c r="C1214" s="378"/>
      <c r="D1214" s="434"/>
      <c r="E1214" s="379"/>
      <c r="F1214" s="377"/>
      <c r="G1214" s="377"/>
      <c r="H1214" s="377"/>
      <c r="I1214" s="377"/>
      <c r="J1214" s="377"/>
      <c r="K1214" s="377"/>
      <c r="L1214" s="377"/>
      <c r="M1214" s="1" t="e">
        <f>INDEX('Child Enrollment'!$C$2:$C$173,MATCH('BIR Data Entry'!B1215,'Child Enrollment'!$B$2:$B$173,0))</f>
        <v>#N/A</v>
      </c>
      <c r="N1214" s="1" t="e">
        <f>INDEX('Child Enrollment'!$D$2:$D$173,MATCH('BIR Data Entry'!B1214,'Child Enrollment'!$B$2:$B$173,0))</f>
        <v>#N/A</v>
      </c>
      <c r="O1214" s="1" t="e">
        <f>INDEX('Child Enrollment'!$E$2:$E$173,MATCH('BIR Data Entry'!B1214,'Child Enrollment'!$B$2:$B$173,0))</f>
        <v>#N/A</v>
      </c>
      <c r="P1214" s="1" t="e">
        <f>INDEX('Child Enrollment'!$F$2:$F$173,MATCH('BIR Data Entry'!B1214,'Child Enrollment'!$B$2:$B$173,0))</f>
        <v>#N/A</v>
      </c>
      <c r="Q1214" s="1" t="e">
        <f>INDEX('Child Enrollment'!$G$2:$G$173,MATCH('BIR Data Entry'!B1214,'Child Enrollment'!$B$2:$B$173,0))</f>
        <v>#N/A</v>
      </c>
      <c r="R1214" s="1" t="e">
        <f>INDEX('Child Enrollment'!$H$2:$H$173,MATCH('BIR Data Entry'!B1214,'Child Enrollment'!$B$2:$B$173,0))</f>
        <v>#N/A</v>
      </c>
      <c r="S1214" s="343" t="str">
        <f t="shared" si="54"/>
        <v/>
      </c>
      <c r="T1214" s="169">
        <f>IF(J1214='Do Not Use'!$L$15,1,0)</f>
        <v>0</v>
      </c>
      <c r="U1214" s="169">
        <f>IF(K1214='Do Not Use'!$M$14,1,0)</f>
        <v>0</v>
      </c>
      <c r="V1214" s="169">
        <f t="shared" si="55"/>
        <v>0</v>
      </c>
      <c r="W1214" s="169">
        <f>IF(K1214='Do Not Use'!$M$10,1,0)</f>
        <v>0</v>
      </c>
      <c r="X1214" s="169">
        <f>IF(K1214='Do Not Use'!$M$11,1,0)</f>
        <v>0</v>
      </c>
      <c r="Y1214" s="169">
        <f t="shared" si="56"/>
        <v>0</v>
      </c>
      <c r="Z1214" s="169">
        <f>IF(K1214='Do Not Use'!$M$5,1,0)</f>
        <v>0</v>
      </c>
    </row>
    <row r="1215" spans="1:26" x14ac:dyDescent="0.25">
      <c r="A1215" s="376"/>
      <c r="B1215" s="377"/>
      <c r="C1215" s="378"/>
      <c r="D1215" s="434"/>
      <c r="E1215" s="379"/>
      <c r="F1215" s="377"/>
      <c r="G1215" s="377"/>
      <c r="H1215" s="377"/>
      <c r="I1215" s="377"/>
      <c r="J1215" s="377"/>
      <c r="K1215" s="377"/>
      <c r="L1215" s="377"/>
      <c r="M1215" s="1" t="e">
        <f>INDEX('Child Enrollment'!$C$2:$C$173,MATCH('BIR Data Entry'!B1216,'Child Enrollment'!$B$2:$B$173,0))</f>
        <v>#N/A</v>
      </c>
      <c r="N1215" s="1" t="e">
        <f>INDEX('Child Enrollment'!$D$2:$D$173,MATCH('BIR Data Entry'!B1215,'Child Enrollment'!$B$2:$B$173,0))</f>
        <v>#N/A</v>
      </c>
      <c r="O1215" s="1" t="e">
        <f>INDEX('Child Enrollment'!$E$2:$E$173,MATCH('BIR Data Entry'!B1215,'Child Enrollment'!$B$2:$B$173,0))</f>
        <v>#N/A</v>
      </c>
      <c r="P1215" s="1" t="e">
        <f>INDEX('Child Enrollment'!$F$2:$F$173,MATCH('BIR Data Entry'!B1215,'Child Enrollment'!$B$2:$B$173,0))</f>
        <v>#N/A</v>
      </c>
      <c r="Q1215" s="1" t="e">
        <f>INDEX('Child Enrollment'!$G$2:$G$173,MATCH('BIR Data Entry'!B1215,'Child Enrollment'!$B$2:$B$173,0))</f>
        <v>#N/A</v>
      </c>
      <c r="R1215" s="1" t="e">
        <f>INDEX('Child Enrollment'!$H$2:$H$173,MATCH('BIR Data Entry'!B1215,'Child Enrollment'!$B$2:$B$173,0))</f>
        <v>#N/A</v>
      </c>
      <c r="S1215" s="343" t="str">
        <f t="shared" si="54"/>
        <v/>
      </c>
      <c r="T1215" s="169">
        <f>IF(J1215='Do Not Use'!$L$15,1,0)</f>
        <v>0</v>
      </c>
      <c r="U1215" s="169">
        <f>IF(K1215='Do Not Use'!$M$14,1,0)</f>
        <v>0</v>
      </c>
      <c r="V1215" s="169">
        <f t="shared" si="55"/>
        <v>0</v>
      </c>
      <c r="W1215" s="169">
        <f>IF(K1215='Do Not Use'!$M$10,1,0)</f>
        <v>0</v>
      </c>
      <c r="X1215" s="169">
        <f>IF(K1215='Do Not Use'!$M$11,1,0)</f>
        <v>0</v>
      </c>
      <c r="Y1215" s="169">
        <f t="shared" si="56"/>
        <v>0</v>
      </c>
      <c r="Z1215" s="169">
        <f>IF(K1215='Do Not Use'!$M$5,1,0)</f>
        <v>0</v>
      </c>
    </row>
    <row r="1216" spans="1:26" x14ac:dyDescent="0.25">
      <c r="A1216" s="376"/>
      <c r="B1216" s="377"/>
      <c r="C1216" s="378"/>
      <c r="D1216" s="434"/>
      <c r="E1216" s="379"/>
      <c r="F1216" s="377"/>
      <c r="G1216" s="377"/>
      <c r="H1216" s="377"/>
      <c r="I1216" s="377"/>
      <c r="J1216" s="377"/>
      <c r="K1216" s="377"/>
      <c r="L1216" s="377"/>
      <c r="M1216" s="1" t="e">
        <f>INDEX('Child Enrollment'!$C$2:$C$173,MATCH('BIR Data Entry'!B1217,'Child Enrollment'!$B$2:$B$173,0))</f>
        <v>#N/A</v>
      </c>
      <c r="N1216" s="1" t="e">
        <f>INDEX('Child Enrollment'!$D$2:$D$173,MATCH('BIR Data Entry'!B1216,'Child Enrollment'!$B$2:$B$173,0))</f>
        <v>#N/A</v>
      </c>
      <c r="O1216" s="1" t="e">
        <f>INDEX('Child Enrollment'!$E$2:$E$173,MATCH('BIR Data Entry'!B1216,'Child Enrollment'!$B$2:$B$173,0))</f>
        <v>#N/A</v>
      </c>
      <c r="P1216" s="1" t="e">
        <f>INDEX('Child Enrollment'!$F$2:$F$173,MATCH('BIR Data Entry'!B1216,'Child Enrollment'!$B$2:$B$173,0))</f>
        <v>#N/A</v>
      </c>
      <c r="Q1216" s="1" t="e">
        <f>INDEX('Child Enrollment'!$G$2:$G$173,MATCH('BIR Data Entry'!B1216,'Child Enrollment'!$B$2:$B$173,0))</f>
        <v>#N/A</v>
      </c>
      <c r="R1216" s="1" t="e">
        <f>INDEX('Child Enrollment'!$H$2:$H$173,MATCH('BIR Data Entry'!B1216,'Child Enrollment'!$B$2:$B$173,0))</f>
        <v>#N/A</v>
      </c>
      <c r="S1216" s="343" t="str">
        <f t="shared" si="54"/>
        <v/>
      </c>
      <c r="T1216" s="169">
        <f>IF(J1216='Do Not Use'!$L$15,1,0)</f>
        <v>0</v>
      </c>
      <c r="U1216" s="169">
        <f>IF(K1216='Do Not Use'!$M$14,1,0)</f>
        <v>0</v>
      </c>
      <c r="V1216" s="169">
        <f t="shared" si="55"/>
        <v>0</v>
      </c>
      <c r="W1216" s="169">
        <f>IF(K1216='Do Not Use'!$M$10,1,0)</f>
        <v>0</v>
      </c>
      <c r="X1216" s="169">
        <f>IF(K1216='Do Not Use'!$M$11,1,0)</f>
        <v>0</v>
      </c>
      <c r="Y1216" s="169">
        <f t="shared" si="56"/>
        <v>0</v>
      </c>
      <c r="Z1216" s="169">
        <f>IF(K1216='Do Not Use'!$M$5,1,0)</f>
        <v>0</v>
      </c>
    </row>
    <row r="1217" spans="1:26" x14ac:dyDescent="0.25">
      <c r="A1217" s="376"/>
      <c r="B1217" s="377"/>
      <c r="C1217" s="378"/>
      <c r="D1217" s="434"/>
      <c r="E1217" s="379"/>
      <c r="F1217" s="377"/>
      <c r="G1217" s="377"/>
      <c r="H1217" s="377"/>
      <c r="I1217" s="377"/>
      <c r="J1217" s="377"/>
      <c r="K1217" s="377"/>
      <c r="L1217" s="377"/>
      <c r="M1217" s="1" t="e">
        <f>INDEX('Child Enrollment'!$C$2:$C$173,MATCH('BIR Data Entry'!B1218,'Child Enrollment'!$B$2:$B$173,0))</f>
        <v>#N/A</v>
      </c>
      <c r="N1217" s="1" t="e">
        <f>INDEX('Child Enrollment'!$D$2:$D$173,MATCH('BIR Data Entry'!B1217,'Child Enrollment'!$B$2:$B$173,0))</f>
        <v>#N/A</v>
      </c>
      <c r="O1217" s="1" t="e">
        <f>INDEX('Child Enrollment'!$E$2:$E$173,MATCH('BIR Data Entry'!B1217,'Child Enrollment'!$B$2:$B$173,0))</f>
        <v>#N/A</v>
      </c>
      <c r="P1217" s="1" t="e">
        <f>INDEX('Child Enrollment'!$F$2:$F$173,MATCH('BIR Data Entry'!B1217,'Child Enrollment'!$B$2:$B$173,0))</f>
        <v>#N/A</v>
      </c>
      <c r="Q1217" s="1" t="e">
        <f>INDEX('Child Enrollment'!$G$2:$G$173,MATCH('BIR Data Entry'!B1217,'Child Enrollment'!$B$2:$B$173,0))</f>
        <v>#N/A</v>
      </c>
      <c r="R1217" s="1" t="e">
        <f>INDEX('Child Enrollment'!$H$2:$H$173,MATCH('BIR Data Entry'!B1217,'Child Enrollment'!$B$2:$B$173,0))</f>
        <v>#N/A</v>
      </c>
      <c r="S1217" s="343" t="str">
        <f t="shared" si="54"/>
        <v/>
      </c>
      <c r="T1217" s="169">
        <f>IF(J1217='Do Not Use'!$L$15,1,0)</f>
        <v>0</v>
      </c>
      <c r="U1217" s="169">
        <f>IF(K1217='Do Not Use'!$M$14,1,0)</f>
        <v>0</v>
      </c>
      <c r="V1217" s="169">
        <f t="shared" si="55"/>
        <v>0</v>
      </c>
      <c r="W1217" s="169">
        <f>IF(K1217='Do Not Use'!$M$10,1,0)</f>
        <v>0</v>
      </c>
      <c r="X1217" s="169">
        <f>IF(K1217='Do Not Use'!$M$11,1,0)</f>
        <v>0</v>
      </c>
      <c r="Y1217" s="169">
        <f t="shared" si="56"/>
        <v>0</v>
      </c>
      <c r="Z1217" s="169">
        <f>IF(K1217='Do Not Use'!$M$5,1,0)</f>
        <v>0</v>
      </c>
    </row>
    <row r="1218" spans="1:26" x14ac:dyDescent="0.25">
      <c r="A1218" s="376"/>
      <c r="B1218" s="377"/>
      <c r="C1218" s="378"/>
      <c r="D1218" s="434"/>
      <c r="E1218" s="379"/>
      <c r="F1218" s="377"/>
      <c r="G1218" s="377"/>
      <c r="H1218" s="377"/>
      <c r="I1218" s="377"/>
      <c r="J1218" s="377"/>
      <c r="K1218" s="377"/>
      <c r="L1218" s="377"/>
      <c r="M1218" s="1" t="e">
        <f>INDEX('Child Enrollment'!$C$2:$C$173,MATCH('BIR Data Entry'!B1219,'Child Enrollment'!$B$2:$B$173,0))</f>
        <v>#N/A</v>
      </c>
      <c r="N1218" s="1" t="e">
        <f>INDEX('Child Enrollment'!$D$2:$D$173,MATCH('BIR Data Entry'!B1218,'Child Enrollment'!$B$2:$B$173,0))</f>
        <v>#N/A</v>
      </c>
      <c r="O1218" s="1" t="e">
        <f>INDEX('Child Enrollment'!$E$2:$E$173,MATCH('BIR Data Entry'!B1218,'Child Enrollment'!$B$2:$B$173,0))</f>
        <v>#N/A</v>
      </c>
      <c r="P1218" s="1" t="e">
        <f>INDEX('Child Enrollment'!$F$2:$F$173,MATCH('BIR Data Entry'!B1218,'Child Enrollment'!$B$2:$B$173,0))</f>
        <v>#N/A</v>
      </c>
      <c r="Q1218" s="1" t="e">
        <f>INDEX('Child Enrollment'!$G$2:$G$173,MATCH('BIR Data Entry'!B1218,'Child Enrollment'!$B$2:$B$173,0))</f>
        <v>#N/A</v>
      </c>
      <c r="R1218" s="1" t="e">
        <f>INDEX('Child Enrollment'!$H$2:$H$173,MATCH('BIR Data Entry'!B1218,'Child Enrollment'!$B$2:$B$173,0))</f>
        <v>#N/A</v>
      </c>
      <c r="S1218" s="343" t="str">
        <f t="shared" si="54"/>
        <v/>
      </c>
      <c r="T1218" s="169">
        <f>IF(J1218='Do Not Use'!$L$15,1,0)</f>
        <v>0</v>
      </c>
      <c r="U1218" s="169">
        <f>IF(K1218='Do Not Use'!$M$14,1,0)</f>
        <v>0</v>
      </c>
      <c r="V1218" s="169">
        <f t="shared" si="55"/>
        <v>0</v>
      </c>
      <c r="W1218" s="169">
        <f>IF(K1218='Do Not Use'!$M$10,1,0)</f>
        <v>0</v>
      </c>
      <c r="X1218" s="169">
        <f>IF(K1218='Do Not Use'!$M$11,1,0)</f>
        <v>0</v>
      </c>
      <c r="Y1218" s="169">
        <f t="shared" si="56"/>
        <v>0</v>
      </c>
      <c r="Z1218" s="169">
        <f>IF(K1218='Do Not Use'!$M$5,1,0)</f>
        <v>0</v>
      </c>
    </row>
    <row r="1219" spans="1:26" x14ac:dyDescent="0.25">
      <c r="A1219" s="376"/>
      <c r="B1219" s="377"/>
      <c r="C1219" s="378"/>
      <c r="D1219" s="434"/>
      <c r="E1219" s="379"/>
      <c r="F1219" s="377"/>
      <c r="G1219" s="377"/>
      <c r="H1219" s="377"/>
      <c r="I1219" s="377"/>
      <c r="J1219" s="377"/>
      <c r="K1219" s="377"/>
      <c r="L1219" s="377"/>
      <c r="M1219" s="1" t="e">
        <f>INDEX('Child Enrollment'!$C$2:$C$173,MATCH('BIR Data Entry'!B1220,'Child Enrollment'!$B$2:$B$173,0))</f>
        <v>#N/A</v>
      </c>
      <c r="N1219" s="1" t="e">
        <f>INDEX('Child Enrollment'!$D$2:$D$173,MATCH('BIR Data Entry'!B1219,'Child Enrollment'!$B$2:$B$173,0))</f>
        <v>#N/A</v>
      </c>
      <c r="O1219" s="1" t="e">
        <f>INDEX('Child Enrollment'!$E$2:$E$173,MATCH('BIR Data Entry'!B1219,'Child Enrollment'!$B$2:$B$173,0))</f>
        <v>#N/A</v>
      </c>
      <c r="P1219" s="1" t="e">
        <f>INDEX('Child Enrollment'!$F$2:$F$173,MATCH('BIR Data Entry'!B1219,'Child Enrollment'!$B$2:$B$173,0))</f>
        <v>#N/A</v>
      </c>
      <c r="Q1219" s="1" t="e">
        <f>INDEX('Child Enrollment'!$G$2:$G$173,MATCH('BIR Data Entry'!B1219,'Child Enrollment'!$B$2:$B$173,0))</f>
        <v>#N/A</v>
      </c>
      <c r="R1219" s="1" t="e">
        <f>INDEX('Child Enrollment'!$H$2:$H$173,MATCH('BIR Data Entry'!B1219,'Child Enrollment'!$B$2:$B$173,0))</f>
        <v>#N/A</v>
      </c>
      <c r="S1219" s="343" t="str">
        <f t="shared" ref="S1219:S1282" si="57">IF(E1219&gt;0,MROUND(E1219,"0:30"),"")</f>
        <v/>
      </c>
      <c r="T1219" s="169">
        <f>IF(J1219='Do Not Use'!$L$15,1,0)</f>
        <v>0</v>
      </c>
      <c r="U1219" s="169">
        <f>IF(K1219='Do Not Use'!$M$14,1,0)</f>
        <v>0</v>
      </c>
      <c r="V1219" s="169">
        <f t="shared" ref="V1219:V1282" si="58">SUM(T1219:U1219)</f>
        <v>0</v>
      </c>
      <c r="W1219" s="169">
        <f>IF(K1219='Do Not Use'!$M$10,1,0)</f>
        <v>0</v>
      </c>
      <c r="X1219" s="169">
        <f>IF(K1219='Do Not Use'!$M$11,1,0)</f>
        <v>0</v>
      </c>
      <c r="Y1219" s="169">
        <f t="shared" ref="Y1219:Y1282" si="59">SUM(W1219:X1219)</f>
        <v>0</v>
      </c>
      <c r="Z1219" s="169">
        <f>IF(K1219='Do Not Use'!$M$5,1,0)</f>
        <v>0</v>
      </c>
    </row>
    <row r="1220" spans="1:26" x14ac:dyDescent="0.25">
      <c r="A1220" s="376"/>
      <c r="B1220" s="377"/>
      <c r="C1220" s="378"/>
      <c r="D1220" s="434"/>
      <c r="E1220" s="379"/>
      <c r="F1220" s="377"/>
      <c r="G1220" s="377"/>
      <c r="H1220" s="377"/>
      <c r="I1220" s="377"/>
      <c r="J1220" s="377"/>
      <c r="K1220" s="377"/>
      <c r="L1220" s="377"/>
      <c r="M1220" s="1" t="e">
        <f>INDEX('Child Enrollment'!$C$2:$C$173,MATCH('BIR Data Entry'!B1221,'Child Enrollment'!$B$2:$B$173,0))</f>
        <v>#N/A</v>
      </c>
      <c r="N1220" s="1" t="e">
        <f>INDEX('Child Enrollment'!$D$2:$D$173,MATCH('BIR Data Entry'!B1220,'Child Enrollment'!$B$2:$B$173,0))</f>
        <v>#N/A</v>
      </c>
      <c r="O1220" s="1" t="e">
        <f>INDEX('Child Enrollment'!$E$2:$E$173,MATCH('BIR Data Entry'!B1220,'Child Enrollment'!$B$2:$B$173,0))</f>
        <v>#N/A</v>
      </c>
      <c r="P1220" s="1" t="e">
        <f>INDEX('Child Enrollment'!$F$2:$F$173,MATCH('BIR Data Entry'!B1220,'Child Enrollment'!$B$2:$B$173,0))</f>
        <v>#N/A</v>
      </c>
      <c r="Q1220" s="1" t="e">
        <f>INDEX('Child Enrollment'!$G$2:$G$173,MATCH('BIR Data Entry'!B1220,'Child Enrollment'!$B$2:$B$173,0))</f>
        <v>#N/A</v>
      </c>
      <c r="R1220" s="1" t="e">
        <f>INDEX('Child Enrollment'!$H$2:$H$173,MATCH('BIR Data Entry'!B1220,'Child Enrollment'!$B$2:$B$173,0))</f>
        <v>#N/A</v>
      </c>
      <c r="S1220" s="343" t="str">
        <f t="shared" si="57"/>
        <v/>
      </c>
      <c r="T1220" s="169">
        <f>IF(J1220='Do Not Use'!$L$15,1,0)</f>
        <v>0</v>
      </c>
      <c r="U1220" s="169">
        <f>IF(K1220='Do Not Use'!$M$14,1,0)</f>
        <v>0</v>
      </c>
      <c r="V1220" s="169">
        <f t="shared" si="58"/>
        <v>0</v>
      </c>
      <c r="W1220" s="169">
        <f>IF(K1220='Do Not Use'!$M$10,1,0)</f>
        <v>0</v>
      </c>
      <c r="X1220" s="169">
        <f>IF(K1220='Do Not Use'!$M$11,1,0)</f>
        <v>0</v>
      </c>
      <c r="Y1220" s="169">
        <f t="shared" si="59"/>
        <v>0</v>
      </c>
      <c r="Z1220" s="169">
        <f>IF(K1220='Do Not Use'!$M$5,1,0)</f>
        <v>0</v>
      </c>
    </row>
    <row r="1221" spans="1:26" x14ac:dyDescent="0.25">
      <c r="A1221" s="376"/>
      <c r="B1221" s="377"/>
      <c r="C1221" s="378"/>
      <c r="D1221" s="434"/>
      <c r="E1221" s="379"/>
      <c r="F1221" s="377"/>
      <c r="G1221" s="377"/>
      <c r="H1221" s="377"/>
      <c r="I1221" s="377"/>
      <c r="J1221" s="377"/>
      <c r="K1221" s="377"/>
      <c r="L1221" s="377"/>
      <c r="M1221" s="1" t="e">
        <f>INDEX('Child Enrollment'!$C$2:$C$173,MATCH('BIR Data Entry'!B1222,'Child Enrollment'!$B$2:$B$173,0))</f>
        <v>#N/A</v>
      </c>
      <c r="N1221" s="1" t="e">
        <f>INDEX('Child Enrollment'!$D$2:$D$173,MATCH('BIR Data Entry'!B1221,'Child Enrollment'!$B$2:$B$173,0))</f>
        <v>#N/A</v>
      </c>
      <c r="O1221" s="1" t="e">
        <f>INDEX('Child Enrollment'!$E$2:$E$173,MATCH('BIR Data Entry'!B1221,'Child Enrollment'!$B$2:$B$173,0))</f>
        <v>#N/A</v>
      </c>
      <c r="P1221" s="1" t="e">
        <f>INDEX('Child Enrollment'!$F$2:$F$173,MATCH('BIR Data Entry'!B1221,'Child Enrollment'!$B$2:$B$173,0))</f>
        <v>#N/A</v>
      </c>
      <c r="Q1221" s="1" t="e">
        <f>INDEX('Child Enrollment'!$G$2:$G$173,MATCH('BIR Data Entry'!B1221,'Child Enrollment'!$B$2:$B$173,0))</f>
        <v>#N/A</v>
      </c>
      <c r="R1221" s="1" t="e">
        <f>INDEX('Child Enrollment'!$H$2:$H$173,MATCH('BIR Data Entry'!B1221,'Child Enrollment'!$B$2:$B$173,0))</f>
        <v>#N/A</v>
      </c>
      <c r="S1221" s="343" t="str">
        <f t="shared" si="57"/>
        <v/>
      </c>
      <c r="T1221" s="169">
        <f>IF(J1221='Do Not Use'!$L$15,1,0)</f>
        <v>0</v>
      </c>
      <c r="U1221" s="169">
        <f>IF(K1221='Do Not Use'!$M$14,1,0)</f>
        <v>0</v>
      </c>
      <c r="V1221" s="169">
        <f t="shared" si="58"/>
        <v>0</v>
      </c>
      <c r="W1221" s="169">
        <f>IF(K1221='Do Not Use'!$M$10,1,0)</f>
        <v>0</v>
      </c>
      <c r="X1221" s="169">
        <f>IF(K1221='Do Not Use'!$M$11,1,0)</f>
        <v>0</v>
      </c>
      <c r="Y1221" s="169">
        <f t="shared" si="59"/>
        <v>0</v>
      </c>
      <c r="Z1221" s="169">
        <f>IF(K1221='Do Not Use'!$M$5,1,0)</f>
        <v>0</v>
      </c>
    </row>
    <row r="1222" spans="1:26" x14ac:dyDescent="0.25">
      <c r="A1222" s="376"/>
      <c r="B1222" s="377"/>
      <c r="C1222" s="378"/>
      <c r="D1222" s="434"/>
      <c r="E1222" s="379"/>
      <c r="F1222" s="377"/>
      <c r="G1222" s="377"/>
      <c r="H1222" s="377"/>
      <c r="I1222" s="377"/>
      <c r="J1222" s="377"/>
      <c r="K1222" s="377"/>
      <c r="L1222" s="377"/>
      <c r="M1222" s="1" t="e">
        <f>INDEX('Child Enrollment'!$C$2:$C$173,MATCH('BIR Data Entry'!B1223,'Child Enrollment'!$B$2:$B$173,0))</f>
        <v>#N/A</v>
      </c>
      <c r="N1222" s="1" t="e">
        <f>INDEX('Child Enrollment'!$D$2:$D$173,MATCH('BIR Data Entry'!B1222,'Child Enrollment'!$B$2:$B$173,0))</f>
        <v>#N/A</v>
      </c>
      <c r="O1222" s="1" t="e">
        <f>INDEX('Child Enrollment'!$E$2:$E$173,MATCH('BIR Data Entry'!B1222,'Child Enrollment'!$B$2:$B$173,0))</f>
        <v>#N/A</v>
      </c>
      <c r="P1222" s="1" t="e">
        <f>INDEX('Child Enrollment'!$F$2:$F$173,MATCH('BIR Data Entry'!B1222,'Child Enrollment'!$B$2:$B$173,0))</f>
        <v>#N/A</v>
      </c>
      <c r="Q1222" s="1" t="e">
        <f>INDEX('Child Enrollment'!$G$2:$G$173,MATCH('BIR Data Entry'!B1222,'Child Enrollment'!$B$2:$B$173,0))</f>
        <v>#N/A</v>
      </c>
      <c r="R1222" s="1" t="e">
        <f>INDEX('Child Enrollment'!$H$2:$H$173,MATCH('BIR Data Entry'!B1222,'Child Enrollment'!$B$2:$B$173,0))</f>
        <v>#N/A</v>
      </c>
      <c r="S1222" s="343" t="str">
        <f t="shared" si="57"/>
        <v/>
      </c>
      <c r="T1222" s="169">
        <f>IF(J1222='Do Not Use'!$L$15,1,0)</f>
        <v>0</v>
      </c>
      <c r="U1222" s="169">
        <f>IF(K1222='Do Not Use'!$M$14,1,0)</f>
        <v>0</v>
      </c>
      <c r="V1222" s="169">
        <f t="shared" si="58"/>
        <v>0</v>
      </c>
      <c r="W1222" s="169">
        <f>IF(K1222='Do Not Use'!$M$10,1,0)</f>
        <v>0</v>
      </c>
      <c r="X1222" s="169">
        <f>IF(K1222='Do Not Use'!$M$11,1,0)</f>
        <v>0</v>
      </c>
      <c r="Y1222" s="169">
        <f t="shared" si="59"/>
        <v>0</v>
      </c>
      <c r="Z1222" s="169">
        <f>IF(K1222='Do Not Use'!$M$5,1,0)</f>
        <v>0</v>
      </c>
    </row>
    <row r="1223" spans="1:26" x14ac:dyDescent="0.25">
      <c r="A1223" s="376"/>
      <c r="B1223" s="377"/>
      <c r="C1223" s="378"/>
      <c r="D1223" s="434"/>
      <c r="E1223" s="379"/>
      <c r="F1223" s="377"/>
      <c r="G1223" s="377"/>
      <c r="H1223" s="377"/>
      <c r="I1223" s="377"/>
      <c r="J1223" s="377"/>
      <c r="K1223" s="377"/>
      <c r="L1223" s="377"/>
      <c r="M1223" s="1" t="e">
        <f>INDEX('Child Enrollment'!$C$2:$C$173,MATCH('BIR Data Entry'!B1224,'Child Enrollment'!$B$2:$B$173,0))</f>
        <v>#N/A</v>
      </c>
      <c r="N1223" s="1" t="e">
        <f>INDEX('Child Enrollment'!$D$2:$D$173,MATCH('BIR Data Entry'!B1223,'Child Enrollment'!$B$2:$B$173,0))</f>
        <v>#N/A</v>
      </c>
      <c r="O1223" s="1" t="e">
        <f>INDEX('Child Enrollment'!$E$2:$E$173,MATCH('BIR Data Entry'!B1223,'Child Enrollment'!$B$2:$B$173,0))</f>
        <v>#N/A</v>
      </c>
      <c r="P1223" s="1" t="e">
        <f>INDEX('Child Enrollment'!$F$2:$F$173,MATCH('BIR Data Entry'!B1223,'Child Enrollment'!$B$2:$B$173,0))</f>
        <v>#N/A</v>
      </c>
      <c r="Q1223" s="1" t="e">
        <f>INDEX('Child Enrollment'!$G$2:$G$173,MATCH('BIR Data Entry'!B1223,'Child Enrollment'!$B$2:$B$173,0))</f>
        <v>#N/A</v>
      </c>
      <c r="R1223" s="1" t="e">
        <f>INDEX('Child Enrollment'!$H$2:$H$173,MATCH('BIR Data Entry'!B1223,'Child Enrollment'!$B$2:$B$173,0))</f>
        <v>#N/A</v>
      </c>
      <c r="S1223" s="343" t="str">
        <f t="shared" si="57"/>
        <v/>
      </c>
      <c r="T1223" s="169">
        <f>IF(J1223='Do Not Use'!$L$15,1,0)</f>
        <v>0</v>
      </c>
      <c r="U1223" s="169">
        <f>IF(K1223='Do Not Use'!$M$14,1,0)</f>
        <v>0</v>
      </c>
      <c r="V1223" s="169">
        <f t="shared" si="58"/>
        <v>0</v>
      </c>
      <c r="W1223" s="169">
        <f>IF(K1223='Do Not Use'!$M$10,1,0)</f>
        <v>0</v>
      </c>
      <c r="X1223" s="169">
        <f>IF(K1223='Do Not Use'!$M$11,1,0)</f>
        <v>0</v>
      </c>
      <c r="Y1223" s="169">
        <f t="shared" si="59"/>
        <v>0</v>
      </c>
      <c r="Z1223" s="169">
        <f>IF(K1223='Do Not Use'!$M$5,1,0)</f>
        <v>0</v>
      </c>
    </row>
    <row r="1224" spans="1:26" x14ac:dyDescent="0.25">
      <c r="A1224" s="376"/>
      <c r="B1224" s="377"/>
      <c r="C1224" s="378"/>
      <c r="D1224" s="434"/>
      <c r="E1224" s="379"/>
      <c r="F1224" s="377"/>
      <c r="G1224" s="377"/>
      <c r="H1224" s="377"/>
      <c r="I1224" s="377"/>
      <c r="J1224" s="377"/>
      <c r="K1224" s="377"/>
      <c r="L1224" s="377"/>
      <c r="M1224" s="1" t="e">
        <f>INDEX('Child Enrollment'!$C$2:$C$173,MATCH('BIR Data Entry'!B1225,'Child Enrollment'!$B$2:$B$173,0))</f>
        <v>#N/A</v>
      </c>
      <c r="N1224" s="1" t="e">
        <f>INDEX('Child Enrollment'!$D$2:$D$173,MATCH('BIR Data Entry'!B1224,'Child Enrollment'!$B$2:$B$173,0))</f>
        <v>#N/A</v>
      </c>
      <c r="O1224" s="1" t="e">
        <f>INDEX('Child Enrollment'!$E$2:$E$173,MATCH('BIR Data Entry'!B1224,'Child Enrollment'!$B$2:$B$173,0))</f>
        <v>#N/A</v>
      </c>
      <c r="P1224" s="1" t="e">
        <f>INDEX('Child Enrollment'!$F$2:$F$173,MATCH('BIR Data Entry'!B1224,'Child Enrollment'!$B$2:$B$173,0))</f>
        <v>#N/A</v>
      </c>
      <c r="Q1224" s="1" t="e">
        <f>INDEX('Child Enrollment'!$G$2:$G$173,MATCH('BIR Data Entry'!B1224,'Child Enrollment'!$B$2:$B$173,0))</f>
        <v>#N/A</v>
      </c>
      <c r="R1224" s="1" t="e">
        <f>INDEX('Child Enrollment'!$H$2:$H$173,MATCH('BIR Data Entry'!B1224,'Child Enrollment'!$B$2:$B$173,0))</f>
        <v>#N/A</v>
      </c>
      <c r="S1224" s="343" t="str">
        <f t="shared" si="57"/>
        <v/>
      </c>
      <c r="T1224" s="169">
        <f>IF(J1224='Do Not Use'!$L$15,1,0)</f>
        <v>0</v>
      </c>
      <c r="U1224" s="169">
        <f>IF(K1224='Do Not Use'!$M$14,1,0)</f>
        <v>0</v>
      </c>
      <c r="V1224" s="169">
        <f t="shared" si="58"/>
        <v>0</v>
      </c>
      <c r="W1224" s="169">
        <f>IF(K1224='Do Not Use'!$M$10,1,0)</f>
        <v>0</v>
      </c>
      <c r="X1224" s="169">
        <f>IF(K1224='Do Not Use'!$M$11,1,0)</f>
        <v>0</v>
      </c>
      <c r="Y1224" s="169">
        <f t="shared" si="59"/>
        <v>0</v>
      </c>
      <c r="Z1224" s="169">
        <f>IF(K1224='Do Not Use'!$M$5,1,0)</f>
        <v>0</v>
      </c>
    </row>
    <row r="1225" spans="1:26" x14ac:dyDescent="0.25">
      <c r="A1225" s="376"/>
      <c r="B1225" s="377"/>
      <c r="C1225" s="378"/>
      <c r="D1225" s="434"/>
      <c r="E1225" s="379"/>
      <c r="F1225" s="377"/>
      <c r="G1225" s="377"/>
      <c r="H1225" s="377"/>
      <c r="I1225" s="377"/>
      <c r="J1225" s="377"/>
      <c r="K1225" s="377"/>
      <c r="L1225" s="377"/>
      <c r="M1225" s="1" t="e">
        <f>INDEX('Child Enrollment'!$C$2:$C$173,MATCH('BIR Data Entry'!B1226,'Child Enrollment'!$B$2:$B$173,0))</f>
        <v>#N/A</v>
      </c>
      <c r="N1225" s="1" t="e">
        <f>INDEX('Child Enrollment'!$D$2:$D$173,MATCH('BIR Data Entry'!B1225,'Child Enrollment'!$B$2:$B$173,0))</f>
        <v>#N/A</v>
      </c>
      <c r="O1225" s="1" t="e">
        <f>INDEX('Child Enrollment'!$E$2:$E$173,MATCH('BIR Data Entry'!B1225,'Child Enrollment'!$B$2:$B$173,0))</f>
        <v>#N/A</v>
      </c>
      <c r="P1225" s="1" t="e">
        <f>INDEX('Child Enrollment'!$F$2:$F$173,MATCH('BIR Data Entry'!B1225,'Child Enrollment'!$B$2:$B$173,0))</f>
        <v>#N/A</v>
      </c>
      <c r="Q1225" s="1" t="e">
        <f>INDEX('Child Enrollment'!$G$2:$G$173,MATCH('BIR Data Entry'!B1225,'Child Enrollment'!$B$2:$B$173,0))</f>
        <v>#N/A</v>
      </c>
      <c r="R1225" s="1" t="e">
        <f>INDEX('Child Enrollment'!$H$2:$H$173,MATCH('BIR Data Entry'!B1225,'Child Enrollment'!$B$2:$B$173,0))</f>
        <v>#N/A</v>
      </c>
      <c r="S1225" s="343" t="str">
        <f t="shared" si="57"/>
        <v/>
      </c>
      <c r="T1225" s="169">
        <f>IF(J1225='Do Not Use'!$L$15,1,0)</f>
        <v>0</v>
      </c>
      <c r="U1225" s="169">
        <f>IF(K1225='Do Not Use'!$M$14,1,0)</f>
        <v>0</v>
      </c>
      <c r="V1225" s="169">
        <f t="shared" si="58"/>
        <v>0</v>
      </c>
      <c r="W1225" s="169">
        <f>IF(K1225='Do Not Use'!$M$10,1,0)</f>
        <v>0</v>
      </c>
      <c r="X1225" s="169">
        <f>IF(K1225='Do Not Use'!$M$11,1,0)</f>
        <v>0</v>
      </c>
      <c r="Y1225" s="169">
        <f t="shared" si="59"/>
        <v>0</v>
      </c>
      <c r="Z1225" s="169">
        <f>IF(K1225='Do Not Use'!$M$5,1,0)</f>
        <v>0</v>
      </c>
    </row>
    <row r="1226" spans="1:26" x14ac:dyDescent="0.25">
      <c r="A1226" s="376"/>
      <c r="B1226" s="377"/>
      <c r="C1226" s="378"/>
      <c r="D1226" s="434"/>
      <c r="E1226" s="379"/>
      <c r="F1226" s="377"/>
      <c r="G1226" s="377"/>
      <c r="H1226" s="377"/>
      <c r="I1226" s="377"/>
      <c r="J1226" s="377"/>
      <c r="K1226" s="377"/>
      <c r="L1226" s="377"/>
      <c r="M1226" s="1" t="e">
        <f>INDEX('Child Enrollment'!$C$2:$C$173,MATCH('BIR Data Entry'!B1227,'Child Enrollment'!$B$2:$B$173,0))</f>
        <v>#N/A</v>
      </c>
      <c r="N1226" s="1" t="e">
        <f>INDEX('Child Enrollment'!$D$2:$D$173,MATCH('BIR Data Entry'!B1226,'Child Enrollment'!$B$2:$B$173,0))</f>
        <v>#N/A</v>
      </c>
      <c r="O1226" s="1" t="e">
        <f>INDEX('Child Enrollment'!$E$2:$E$173,MATCH('BIR Data Entry'!B1226,'Child Enrollment'!$B$2:$B$173,0))</f>
        <v>#N/A</v>
      </c>
      <c r="P1226" s="1" t="e">
        <f>INDEX('Child Enrollment'!$F$2:$F$173,MATCH('BIR Data Entry'!B1226,'Child Enrollment'!$B$2:$B$173,0))</f>
        <v>#N/A</v>
      </c>
      <c r="Q1226" s="1" t="e">
        <f>INDEX('Child Enrollment'!$G$2:$G$173,MATCH('BIR Data Entry'!B1226,'Child Enrollment'!$B$2:$B$173,0))</f>
        <v>#N/A</v>
      </c>
      <c r="R1226" s="1" t="e">
        <f>INDEX('Child Enrollment'!$H$2:$H$173,MATCH('BIR Data Entry'!B1226,'Child Enrollment'!$B$2:$B$173,0))</f>
        <v>#N/A</v>
      </c>
      <c r="S1226" s="343" t="str">
        <f t="shared" si="57"/>
        <v/>
      </c>
      <c r="T1226" s="169">
        <f>IF(J1226='Do Not Use'!$L$15,1,0)</f>
        <v>0</v>
      </c>
      <c r="U1226" s="169">
        <f>IF(K1226='Do Not Use'!$M$14,1,0)</f>
        <v>0</v>
      </c>
      <c r="V1226" s="169">
        <f t="shared" si="58"/>
        <v>0</v>
      </c>
      <c r="W1226" s="169">
        <f>IF(K1226='Do Not Use'!$M$10,1,0)</f>
        <v>0</v>
      </c>
      <c r="X1226" s="169">
        <f>IF(K1226='Do Not Use'!$M$11,1,0)</f>
        <v>0</v>
      </c>
      <c r="Y1226" s="169">
        <f t="shared" si="59"/>
        <v>0</v>
      </c>
      <c r="Z1226" s="169">
        <f>IF(K1226='Do Not Use'!$M$5,1,0)</f>
        <v>0</v>
      </c>
    </row>
    <row r="1227" spans="1:26" x14ac:dyDescent="0.25">
      <c r="A1227" s="376"/>
      <c r="B1227" s="377"/>
      <c r="C1227" s="378"/>
      <c r="D1227" s="434"/>
      <c r="E1227" s="379"/>
      <c r="F1227" s="377"/>
      <c r="G1227" s="377"/>
      <c r="H1227" s="377"/>
      <c r="I1227" s="377"/>
      <c r="J1227" s="377"/>
      <c r="K1227" s="377"/>
      <c r="L1227" s="377"/>
      <c r="M1227" s="1" t="e">
        <f>INDEX('Child Enrollment'!$C$2:$C$173,MATCH('BIR Data Entry'!B1228,'Child Enrollment'!$B$2:$B$173,0))</f>
        <v>#N/A</v>
      </c>
      <c r="N1227" s="1" t="e">
        <f>INDEX('Child Enrollment'!$D$2:$D$173,MATCH('BIR Data Entry'!B1227,'Child Enrollment'!$B$2:$B$173,0))</f>
        <v>#N/A</v>
      </c>
      <c r="O1227" s="1" t="e">
        <f>INDEX('Child Enrollment'!$E$2:$E$173,MATCH('BIR Data Entry'!B1227,'Child Enrollment'!$B$2:$B$173,0))</f>
        <v>#N/A</v>
      </c>
      <c r="P1227" s="1" t="e">
        <f>INDEX('Child Enrollment'!$F$2:$F$173,MATCH('BIR Data Entry'!B1227,'Child Enrollment'!$B$2:$B$173,0))</f>
        <v>#N/A</v>
      </c>
      <c r="Q1227" s="1" t="e">
        <f>INDEX('Child Enrollment'!$G$2:$G$173,MATCH('BIR Data Entry'!B1227,'Child Enrollment'!$B$2:$B$173,0))</f>
        <v>#N/A</v>
      </c>
      <c r="R1227" s="1" t="e">
        <f>INDEX('Child Enrollment'!$H$2:$H$173,MATCH('BIR Data Entry'!B1227,'Child Enrollment'!$B$2:$B$173,0))</f>
        <v>#N/A</v>
      </c>
      <c r="S1227" s="343" t="str">
        <f t="shared" si="57"/>
        <v/>
      </c>
      <c r="T1227" s="169">
        <f>IF(J1227='Do Not Use'!$L$15,1,0)</f>
        <v>0</v>
      </c>
      <c r="U1227" s="169">
        <f>IF(K1227='Do Not Use'!$M$14,1,0)</f>
        <v>0</v>
      </c>
      <c r="V1227" s="169">
        <f t="shared" si="58"/>
        <v>0</v>
      </c>
      <c r="W1227" s="169">
        <f>IF(K1227='Do Not Use'!$M$10,1,0)</f>
        <v>0</v>
      </c>
      <c r="X1227" s="169">
        <f>IF(K1227='Do Not Use'!$M$11,1,0)</f>
        <v>0</v>
      </c>
      <c r="Y1227" s="169">
        <f t="shared" si="59"/>
        <v>0</v>
      </c>
      <c r="Z1227" s="169">
        <f>IF(K1227='Do Not Use'!$M$5,1,0)</f>
        <v>0</v>
      </c>
    </row>
    <row r="1228" spans="1:26" x14ac:dyDescent="0.25">
      <c r="A1228" s="376"/>
      <c r="B1228" s="377"/>
      <c r="C1228" s="378"/>
      <c r="D1228" s="434"/>
      <c r="E1228" s="379"/>
      <c r="F1228" s="377"/>
      <c r="G1228" s="377"/>
      <c r="H1228" s="377"/>
      <c r="I1228" s="377"/>
      <c r="J1228" s="377"/>
      <c r="K1228" s="377"/>
      <c r="L1228" s="377"/>
      <c r="M1228" s="1" t="e">
        <f>INDEX('Child Enrollment'!$C$2:$C$173,MATCH('BIR Data Entry'!B1229,'Child Enrollment'!$B$2:$B$173,0))</f>
        <v>#N/A</v>
      </c>
      <c r="N1228" s="1" t="e">
        <f>INDEX('Child Enrollment'!$D$2:$D$173,MATCH('BIR Data Entry'!B1228,'Child Enrollment'!$B$2:$B$173,0))</f>
        <v>#N/A</v>
      </c>
      <c r="O1228" s="1" t="e">
        <f>INDEX('Child Enrollment'!$E$2:$E$173,MATCH('BIR Data Entry'!B1228,'Child Enrollment'!$B$2:$B$173,0))</f>
        <v>#N/A</v>
      </c>
      <c r="P1228" s="1" t="e">
        <f>INDEX('Child Enrollment'!$F$2:$F$173,MATCH('BIR Data Entry'!B1228,'Child Enrollment'!$B$2:$B$173,0))</f>
        <v>#N/A</v>
      </c>
      <c r="Q1228" s="1" t="e">
        <f>INDEX('Child Enrollment'!$G$2:$G$173,MATCH('BIR Data Entry'!B1228,'Child Enrollment'!$B$2:$B$173,0))</f>
        <v>#N/A</v>
      </c>
      <c r="R1228" s="1" t="e">
        <f>INDEX('Child Enrollment'!$H$2:$H$173,MATCH('BIR Data Entry'!B1228,'Child Enrollment'!$B$2:$B$173,0))</f>
        <v>#N/A</v>
      </c>
      <c r="S1228" s="343" t="str">
        <f t="shared" si="57"/>
        <v/>
      </c>
      <c r="T1228" s="169">
        <f>IF(J1228='Do Not Use'!$L$15,1,0)</f>
        <v>0</v>
      </c>
      <c r="U1228" s="169">
        <f>IF(K1228='Do Not Use'!$M$14,1,0)</f>
        <v>0</v>
      </c>
      <c r="V1228" s="169">
        <f t="shared" si="58"/>
        <v>0</v>
      </c>
      <c r="W1228" s="169">
        <f>IF(K1228='Do Not Use'!$M$10,1,0)</f>
        <v>0</v>
      </c>
      <c r="X1228" s="169">
        <f>IF(K1228='Do Not Use'!$M$11,1,0)</f>
        <v>0</v>
      </c>
      <c r="Y1228" s="169">
        <f t="shared" si="59"/>
        <v>0</v>
      </c>
      <c r="Z1228" s="169">
        <f>IF(K1228='Do Not Use'!$M$5,1,0)</f>
        <v>0</v>
      </c>
    </row>
    <row r="1229" spans="1:26" x14ac:dyDescent="0.25">
      <c r="A1229" s="376"/>
      <c r="B1229" s="377"/>
      <c r="C1229" s="378"/>
      <c r="D1229" s="434"/>
      <c r="E1229" s="379"/>
      <c r="F1229" s="377"/>
      <c r="G1229" s="377"/>
      <c r="H1229" s="377"/>
      <c r="I1229" s="377"/>
      <c r="J1229" s="377"/>
      <c r="K1229" s="377"/>
      <c r="L1229" s="377"/>
      <c r="M1229" s="1" t="e">
        <f>INDEX('Child Enrollment'!$C$2:$C$173,MATCH('BIR Data Entry'!B1230,'Child Enrollment'!$B$2:$B$173,0))</f>
        <v>#N/A</v>
      </c>
      <c r="N1229" s="1" t="e">
        <f>INDEX('Child Enrollment'!$D$2:$D$173,MATCH('BIR Data Entry'!B1229,'Child Enrollment'!$B$2:$B$173,0))</f>
        <v>#N/A</v>
      </c>
      <c r="O1229" s="1" t="e">
        <f>INDEX('Child Enrollment'!$E$2:$E$173,MATCH('BIR Data Entry'!B1229,'Child Enrollment'!$B$2:$B$173,0))</f>
        <v>#N/A</v>
      </c>
      <c r="P1229" s="1" t="e">
        <f>INDEX('Child Enrollment'!$F$2:$F$173,MATCH('BIR Data Entry'!B1229,'Child Enrollment'!$B$2:$B$173,0))</f>
        <v>#N/A</v>
      </c>
      <c r="Q1229" s="1" t="e">
        <f>INDEX('Child Enrollment'!$G$2:$G$173,MATCH('BIR Data Entry'!B1229,'Child Enrollment'!$B$2:$B$173,0))</f>
        <v>#N/A</v>
      </c>
      <c r="R1229" s="1" t="e">
        <f>INDEX('Child Enrollment'!$H$2:$H$173,MATCH('BIR Data Entry'!B1229,'Child Enrollment'!$B$2:$B$173,0))</f>
        <v>#N/A</v>
      </c>
      <c r="S1229" s="343" t="str">
        <f t="shared" si="57"/>
        <v/>
      </c>
      <c r="T1229" s="169">
        <f>IF(J1229='Do Not Use'!$L$15,1,0)</f>
        <v>0</v>
      </c>
      <c r="U1229" s="169">
        <f>IF(K1229='Do Not Use'!$M$14,1,0)</f>
        <v>0</v>
      </c>
      <c r="V1229" s="169">
        <f t="shared" si="58"/>
        <v>0</v>
      </c>
      <c r="W1229" s="169">
        <f>IF(K1229='Do Not Use'!$M$10,1,0)</f>
        <v>0</v>
      </c>
      <c r="X1229" s="169">
        <f>IF(K1229='Do Not Use'!$M$11,1,0)</f>
        <v>0</v>
      </c>
      <c r="Y1229" s="169">
        <f t="shared" si="59"/>
        <v>0</v>
      </c>
      <c r="Z1229" s="169">
        <f>IF(K1229='Do Not Use'!$M$5,1,0)</f>
        <v>0</v>
      </c>
    </row>
    <row r="1230" spans="1:26" x14ac:dyDescent="0.25">
      <c r="A1230" s="376"/>
      <c r="B1230" s="377"/>
      <c r="C1230" s="378"/>
      <c r="D1230" s="434"/>
      <c r="E1230" s="379"/>
      <c r="F1230" s="377"/>
      <c r="G1230" s="377"/>
      <c r="H1230" s="377"/>
      <c r="I1230" s="377"/>
      <c r="J1230" s="377"/>
      <c r="K1230" s="377"/>
      <c r="L1230" s="377"/>
      <c r="M1230" s="1" t="e">
        <f>INDEX('Child Enrollment'!$C$2:$C$173,MATCH('BIR Data Entry'!B1231,'Child Enrollment'!$B$2:$B$173,0))</f>
        <v>#N/A</v>
      </c>
      <c r="N1230" s="1" t="e">
        <f>INDEX('Child Enrollment'!$D$2:$D$173,MATCH('BIR Data Entry'!B1230,'Child Enrollment'!$B$2:$B$173,0))</f>
        <v>#N/A</v>
      </c>
      <c r="O1230" s="1" t="e">
        <f>INDEX('Child Enrollment'!$E$2:$E$173,MATCH('BIR Data Entry'!B1230,'Child Enrollment'!$B$2:$B$173,0))</f>
        <v>#N/A</v>
      </c>
      <c r="P1230" s="1" t="e">
        <f>INDEX('Child Enrollment'!$F$2:$F$173,MATCH('BIR Data Entry'!B1230,'Child Enrollment'!$B$2:$B$173,0))</f>
        <v>#N/A</v>
      </c>
      <c r="Q1230" s="1" t="e">
        <f>INDEX('Child Enrollment'!$G$2:$G$173,MATCH('BIR Data Entry'!B1230,'Child Enrollment'!$B$2:$B$173,0))</f>
        <v>#N/A</v>
      </c>
      <c r="R1230" s="1" t="e">
        <f>INDEX('Child Enrollment'!$H$2:$H$173,MATCH('BIR Data Entry'!B1230,'Child Enrollment'!$B$2:$B$173,0))</f>
        <v>#N/A</v>
      </c>
      <c r="S1230" s="343" t="str">
        <f t="shared" si="57"/>
        <v/>
      </c>
      <c r="T1230" s="169">
        <f>IF(J1230='Do Not Use'!$L$15,1,0)</f>
        <v>0</v>
      </c>
      <c r="U1230" s="169">
        <f>IF(K1230='Do Not Use'!$M$14,1,0)</f>
        <v>0</v>
      </c>
      <c r="V1230" s="169">
        <f t="shared" si="58"/>
        <v>0</v>
      </c>
      <c r="W1230" s="169">
        <f>IF(K1230='Do Not Use'!$M$10,1,0)</f>
        <v>0</v>
      </c>
      <c r="X1230" s="169">
        <f>IF(K1230='Do Not Use'!$M$11,1,0)</f>
        <v>0</v>
      </c>
      <c r="Y1230" s="169">
        <f t="shared" si="59"/>
        <v>0</v>
      </c>
      <c r="Z1230" s="169">
        <f>IF(K1230='Do Not Use'!$M$5,1,0)</f>
        <v>0</v>
      </c>
    </row>
    <row r="1231" spans="1:26" x14ac:dyDescent="0.25">
      <c r="A1231" s="376"/>
      <c r="B1231" s="377"/>
      <c r="C1231" s="378"/>
      <c r="D1231" s="434"/>
      <c r="E1231" s="379"/>
      <c r="F1231" s="377"/>
      <c r="G1231" s="377"/>
      <c r="H1231" s="377"/>
      <c r="I1231" s="377"/>
      <c r="J1231" s="377"/>
      <c r="K1231" s="377"/>
      <c r="L1231" s="377"/>
      <c r="M1231" s="1" t="e">
        <f>INDEX('Child Enrollment'!$C$2:$C$173,MATCH('BIR Data Entry'!B1232,'Child Enrollment'!$B$2:$B$173,0))</f>
        <v>#N/A</v>
      </c>
      <c r="N1231" s="1" t="e">
        <f>INDEX('Child Enrollment'!$D$2:$D$173,MATCH('BIR Data Entry'!B1231,'Child Enrollment'!$B$2:$B$173,0))</f>
        <v>#N/A</v>
      </c>
      <c r="O1231" s="1" t="e">
        <f>INDEX('Child Enrollment'!$E$2:$E$173,MATCH('BIR Data Entry'!B1231,'Child Enrollment'!$B$2:$B$173,0))</f>
        <v>#N/A</v>
      </c>
      <c r="P1231" s="1" t="e">
        <f>INDEX('Child Enrollment'!$F$2:$F$173,MATCH('BIR Data Entry'!B1231,'Child Enrollment'!$B$2:$B$173,0))</f>
        <v>#N/A</v>
      </c>
      <c r="Q1231" s="1" t="e">
        <f>INDEX('Child Enrollment'!$G$2:$G$173,MATCH('BIR Data Entry'!B1231,'Child Enrollment'!$B$2:$B$173,0))</f>
        <v>#N/A</v>
      </c>
      <c r="R1231" s="1" t="e">
        <f>INDEX('Child Enrollment'!$H$2:$H$173,MATCH('BIR Data Entry'!B1231,'Child Enrollment'!$B$2:$B$173,0))</f>
        <v>#N/A</v>
      </c>
      <c r="S1231" s="343" t="str">
        <f t="shared" si="57"/>
        <v/>
      </c>
      <c r="T1231" s="169">
        <f>IF(J1231='Do Not Use'!$L$15,1,0)</f>
        <v>0</v>
      </c>
      <c r="U1231" s="169">
        <f>IF(K1231='Do Not Use'!$M$14,1,0)</f>
        <v>0</v>
      </c>
      <c r="V1231" s="169">
        <f t="shared" si="58"/>
        <v>0</v>
      </c>
      <c r="W1231" s="169">
        <f>IF(K1231='Do Not Use'!$M$10,1,0)</f>
        <v>0</v>
      </c>
      <c r="X1231" s="169">
        <f>IF(K1231='Do Not Use'!$M$11,1,0)</f>
        <v>0</v>
      </c>
      <c r="Y1231" s="169">
        <f t="shared" si="59"/>
        <v>0</v>
      </c>
      <c r="Z1231" s="169">
        <f>IF(K1231='Do Not Use'!$M$5,1,0)</f>
        <v>0</v>
      </c>
    </row>
    <row r="1232" spans="1:26" x14ac:dyDescent="0.25">
      <c r="A1232" s="376"/>
      <c r="B1232" s="377"/>
      <c r="C1232" s="378"/>
      <c r="D1232" s="434"/>
      <c r="E1232" s="379"/>
      <c r="F1232" s="377"/>
      <c r="G1232" s="377"/>
      <c r="H1232" s="377"/>
      <c r="I1232" s="377"/>
      <c r="J1232" s="377"/>
      <c r="K1232" s="377"/>
      <c r="L1232" s="377"/>
      <c r="M1232" s="1" t="e">
        <f>INDEX('Child Enrollment'!$C$2:$C$173,MATCH('BIR Data Entry'!B1233,'Child Enrollment'!$B$2:$B$173,0))</f>
        <v>#N/A</v>
      </c>
      <c r="N1232" s="1" t="e">
        <f>INDEX('Child Enrollment'!$D$2:$D$173,MATCH('BIR Data Entry'!B1232,'Child Enrollment'!$B$2:$B$173,0))</f>
        <v>#N/A</v>
      </c>
      <c r="O1232" s="1" t="e">
        <f>INDEX('Child Enrollment'!$E$2:$E$173,MATCH('BIR Data Entry'!B1232,'Child Enrollment'!$B$2:$B$173,0))</f>
        <v>#N/A</v>
      </c>
      <c r="P1232" s="1" t="e">
        <f>INDEX('Child Enrollment'!$F$2:$F$173,MATCH('BIR Data Entry'!B1232,'Child Enrollment'!$B$2:$B$173,0))</f>
        <v>#N/A</v>
      </c>
      <c r="Q1232" s="1" t="e">
        <f>INDEX('Child Enrollment'!$G$2:$G$173,MATCH('BIR Data Entry'!B1232,'Child Enrollment'!$B$2:$B$173,0))</f>
        <v>#N/A</v>
      </c>
      <c r="R1232" s="1" t="e">
        <f>INDEX('Child Enrollment'!$H$2:$H$173,MATCH('BIR Data Entry'!B1232,'Child Enrollment'!$B$2:$B$173,0))</f>
        <v>#N/A</v>
      </c>
      <c r="S1232" s="343" t="str">
        <f t="shared" si="57"/>
        <v/>
      </c>
      <c r="T1232" s="169">
        <f>IF(J1232='Do Not Use'!$L$15,1,0)</f>
        <v>0</v>
      </c>
      <c r="U1232" s="169">
        <f>IF(K1232='Do Not Use'!$M$14,1,0)</f>
        <v>0</v>
      </c>
      <c r="V1232" s="169">
        <f t="shared" si="58"/>
        <v>0</v>
      </c>
      <c r="W1232" s="169">
        <f>IF(K1232='Do Not Use'!$M$10,1,0)</f>
        <v>0</v>
      </c>
      <c r="X1232" s="169">
        <f>IF(K1232='Do Not Use'!$M$11,1,0)</f>
        <v>0</v>
      </c>
      <c r="Y1232" s="169">
        <f t="shared" si="59"/>
        <v>0</v>
      </c>
      <c r="Z1232" s="169">
        <f>IF(K1232='Do Not Use'!$M$5,1,0)</f>
        <v>0</v>
      </c>
    </row>
    <row r="1233" spans="1:26" x14ac:dyDescent="0.25">
      <c r="A1233" s="376"/>
      <c r="B1233" s="377"/>
      <c r="C1233" s="378"/>
      <c r="D1233" s="434"/>
      <c r="E1233" s="379"/>
      <c r="F1233" s="377"/>
      <c r="G1233" s="377"/>
      <c r="H1233" s="377"/>
      <c r="I1233" s="377"/>
      <c r="J1233" s="377"/>
      <c r="K1233" s="377"/>
      <c r="L1233" s="377"/>
      <c r="M1233" s="1" t="e">
        <f>INDEX('Child Enrollment'!$C$2:$C$173,MATCH('BIR Data Entry'!B1234,'Child Enrollment'!$B$2:$B$173,0))</f>
        <v>#N/A</v>
      </c>
      <c r="N1233" s="1" t="e">
        <f>INDEX('Child Enrollment'!$D$2:$D$173,MATCH('BIR Data Entry'!B1233,'Child Enrollment'!$B$2:$B$173,0))</f>
        <v>#N/A</v>
      </c>
      <c r="O1233" s="1" t="e">
        <f>INDEX('Child Enrollment'!$E$2:$E$173,MATCH('BIR Data Entry'!B1233,'Child Enrollment'!$B$2:$B$173,0))</f>
        <v>#N/A</v>
      </c>
      <c r="P1233" s="1" t="e">
        <f>INDEX('Child Enrollment'!$F$2:$F$173,MATCH('BIR Data Entry'!B1233,'Child Enrollment'!$B$2:$B$173,0))</f>
        <v>#N/A</v>
      </c>
      <c r="Q1233" s="1" t="e">
        <f>INDEX('Child Enrollment'!$G$2:$G$173,MATCH('BIR Data Entry'!B1233,'Child Enrollment'!$B$2:$B$173,0))</f>
        <v>#N/A</v>
      </c>
      <c r="R1233" s="1" t="e">
        <f>INDEX('Child Enrollment'!$H$2:$H$173,MATCH('BIR Data Entry'!B1233,'Child Enrollment'!$B$2:$B$173,0))</f>
        <v>#N/A</v>
      </c>
      <c r="S1233" s="343" t="str">
        <f t="shared" si="57"/>
        <v/>
      </c>
      <c r="T1233" s="169">
        <f>IF(J1233='Do Not Use'!$L$15,1,0)</f>
        <v>0</v>
      </c>
      <c r="U1233" s="169">
        <f>IF(K1233='Do Not Use'!$M$14,1,0)</f>
        <v>0</v>
      </c>
      <c r="V1233" s="169">
        <f t="shared" si="58"/>
        <v>0</v>
      </c>
      <c r="W1233" s="169">
        <f>IF(K1233='Do Not Use'!$M$10,1,0)</f>
        <v>0</v>
      </c>
      <c r="X1233" s="169">
        <f>IF(K1233='Do Not Use'!$M$11,1,0)</f>
        <v>0</v>
      </c>
      <c r="Y1233" s="169">
        <f t="shared" si="59"/>
        <v>0</v>
      </c>
      <c r="Z1233" s="169">
        <f>IF(K1233='Do Not Use'!$M$5,1,0)</f>
        <v>0</v>
      </c>
    </row>
    <row r="1234" spans="1:26" x14ac:dyDescent="0.25">
      <c r="A1234" s="376"/>
      <c r="B1234" s="377"/>
      <c r="C1234" s="378"/>
      <c r="D1234" s="434"/>
      <c r="E1234" s="379"/>
      <c r="F1234" s="377"/>
      <c r="G1234" s="377"/>
      <c r="H1234" s="377"/>
      <c r="I1234" s="377"/>
      <c r="J1234" s="377"/>
      <c r="K1234" s="377"/>
      <c r="L1234" s="377"/>
      <c r="M1234" s="1" t="e">
        <f>INDEX('Child Enrollment'!$C$2:$C$173,MATCH('BIR Data Entry'!B1235,'Child Enrollment'!$B$2:$B$173,0))</f>
        <v>#N/A</v>
      </c>
      <c r="N1234" s="1" t="e">
        <f>INDEX('Child Enrollment'!$D$2:$D$173,MATCH('BIR Data Entry'!B1234,'Child Enrollment'!$B$2:$B$173,0))</f>
        <v>#N/A</v>
      </c>
      <c r="O1234" s="1" t="e">
        <f>INDEX('Child Enrollment'!$E$2:$E$173,MATCH('BIR Data Entry'!B1234,'Child Enrollment'!$B$2:$B$173,0))</f>
        <v>#N/A</v>
      </c>
      <c r="P1234" s="1" t="e">
        <f>INDEX('Child Enrollment'!$F$2:$F$173,MATCH('BIR Data Entry'!B1234,'Child Enrollment'!$B$2:$B$173,0))</f>
        <v>#N/A</v>
      </c>
      <c r="Q1234" s="1" t="e">
        <f>INDEX('Child Enrollment'!$G$2:$G$173,MATCH('BIR Data Entry'!B1234,'Child Enrollment'!$B$2:$B$173,0))</f>
        <v>#N/A</v>
      </c>
      <c r="R1234" s="1" t="e">
        <f>INDEX('Child Enrollment'!$H$2:$H$173,MATCH('BIR Data Entry'!B1234,'Child Enrollment'!$B$2:$B$173,0))</f>
        <v>#N/A</v>
      </c>
      <c r="S1234" s="343" t="str">
        <f t="shared" si="57"/>
        <v/>
      </c>
      <c r="T1234" s="169">
        <f>IF(J1234='Do Not Use'!$L$15,1,0)</f>
        <v>0</v>
      </c>
      <c r="U1234" s="169">
        <f>IF(K1234='Do Not Use'!$M$14,1,0)</f>
        <v>0</v>
      </c>
      <c r="V1234" s="169">
        <f t="shared" si="58"/>
        <v>0</v>
      </c>
      <c r="W1234" s="169">
        <f>IF(K1234='Do Not Use'!$M$10,1,0)</f>
        <v>0</v>
      </c>
      <c r="X1234" s="169">
        <f>IF(K1234='Do Not Use'!$M$11,1,0)</f>
        <v>0</v>
      </c>
      <c r="Y1234" s="169">
        <f t="shared" si="59"/>
        <v>0</v>
      </c>
      <c r="Z1234" s="169">
        <f>IF(K1234='Do Not Use'!$M$5,1,0)</f>
        <v>0</v>
      </c>
    </row>
    <row r="1235" spans="1:26" x14ac:dyDescent="0.25">
      <c r="A1235" s="376"/>
      <c r="B1235" s="377"/>
      <c r="C1235" s="378"/>
      <c r="D1235" s="434"/>
      <c r="E1235" s="379"/>
      <c r="F1235" s="377"/>
      <c r="G1235" s="377"/>
      <c r="H1235" s="377"/>
      <c r="I1235" s="377"/>
      <c r="J1235" s="377"/>
      <c r="K1235" s="377"/>
      <c r="L1235" s="377"/>
      <c r="M1235" s="1" t="e">
        <f>INDEX('Child Enrollment'!$C$2:$C$173,MATCH('BIR Data Entry'!B1236,'Child Enrollment'!$B$2:$B$173,0))</f>
        <v>#N/A</v>
      </c>
      <c r="N1235" s="1" t="e">
        <f>INDEX('Child Enrollment'!$D$2:$D$173,MATCH('BIR Data Entry'!B1235,'Child Enrollment'!$B$2:$B$173,0))</f>
        <v>#N/A</v>
      </c>
      <c r="O1235" s="1" t="e">
        <f>INDEX('Child Enrollment'!$E$2:$E$173,MATCH('BIR Data Entry'!B1235,'Child Enrollment'!$B$2:$B$173,0))</f>
        <v>#N/A</v>
      </c>
      <c r="P1235" s="1" t="e">
        <f>INDEX('Child Enrollment'!$F$2:$F$173,MATCH('BIR Data Entry'!B1235,'Child Enrollment'!$B$2:$B$173,0))</f>
        <v>#N/A</v>
      </c>
      <c r="Q1235" s="1" t="e">
        <f>INDEX('Child Enrollment'!$G$2:$G$173,MATCH('BIR Data Entry'!B1235,'Child Enrollment'!$B$2:$B$173,0))</f>
        <v>#N/A</v>
      </c>
      <c r="R1235" s="1" t="e">
        <f>INDEX('Child Enrollment'!$H$2:$H$173,MATCH('BIR Data Entry'!B1235,'Child Enrollment'!$B$2:$B$173,0))</f>
        <v>#N/A</v>
      </c>
      <c r="S1235" s="343" t="str">
        <f t="shared" si="57"/>
        <v/>
      </c>
      <c r="T1235" s="169">
        <f>IF(J1235='Do Not Use'!$L$15,1,0)</f>
        <v>0</v>
      </c>
      <c r="U1235" s="169">
        <f>IF(K1235='Do Not Use'!$M$14,1,0)</f>
        <v>0</v>
      </c>
      <c r="V1235" s="169">
        <f t="shared" si="58"/>
        <v>0</v>
      </c>
      <c r="W1235" s="169">
        <f>IF(K1235='Do Not Use'!$M$10,1,0)</f>
        <v>0</v>
      </c>
      <c r="X1235" s="169">
        <f>IF(K1235='Do Not Use'!$M$11,1,0)</f>
        <v>0</v>
      </c>
      <c r="Y1235" s="169">
        <f t="shared" si="59"/>
        <v>0</v>
      </c>
      <c r="Z1235" s="169">
        <f>IF(K1235='Do Not Use'!$M$5,1,0)</f>
        <v>0</v>
      </c>
    </row>
    <row r="1236" spans="1:26" x14ac:dyDescent="0.25">
      <c r="A1236" s="376"/>
      <c r="B1236" s="377"/>
      <c r="C1236" s="378"/>
      <c r="D1236" s="434"/>
      <c r="E1236" s="379"/>
      <c r="F1236" s="377"/>
      <c r="G1236" s="377"/>
      <c r="H1236" s="377"/>
      <c r="I1236" s="377"/>
      <c r="J1236" s="377"/>
      <c r="K1236" s="377"/>
      <c r="L1236" s="377"/>
      <c r="M1236" s="1" t="e">
        <f>INDEX('Child Enrollment'!$C$2:$C$173,MATCH('BIR Data Entry'!B1237,'Child Enrollment'!$B$2:$B$173,0))</f>
        <v>#N/A</v>
      </c>
      <c r="N1236" s="1" t="e">
        <f>INDEX('Child Enrollment'!$D$2:$D$173,MATCH('BIR Data Entry'!B1236,'Child Enrollment'!$B$2:$B$173,0))</f>
        <v>#N/A</v>
      </c>
      <c r="O1236" s="1" t="e">
        <f>INDEX('Child Enrollment'!$E$2:$E$173,MATCH('BIR Data Entry'!B1236,'Child Enrollment'!$B$2:$B$173,0))</f>
        <v>#N/A</v>
      </c>
      <c r="P1236" s="1" t="e">
        <f>INDEX('Child Enrollment'!$F$2:$F$173,MATCH('BIR Data Entry'!B1236,'Child Enrollment'!$B$2:$B$173,0))</f>
        <v>#N/A</v>
      </c>
      <c r="Q1236" s="1" t="e">
        <f>INDEX('Child Enrollment'!$G$2:$G$173,MATCH('BIR Data Entry'!B1236,'Child Enrollment'!$B$2:$B$173,0))</f>
        <v>#N/A</v>
      </c>
      <c r="R1236" s="1" t="e">
        <f>INDEX('Child Enrollment'!$H$2:$H$173,MATCH('BIR Data Entry'!B1236,'Child Enrollment'!$B$2:$B$173,0))</f>
        <v>#N/A</v>
      </c>
      <c r="S1236" s="343" t="str">
        <f t="shared" si="57"/>
        <v/>
      </c>
      <c r="T1236" s="169">
        <f>IF(J1236='Do Not Use'!$L$15,1,0)</f>
        <v>0</v>
      </c>
      <c r="U1236" s="169">
        <f>IF(K1236='Do Not Use'!$M$14,1,0)</f>
        <v>0</v>
      </c>
      <c r="V1236" s="169">
        <f t="shared" si="58"/>
        <v>0</v>
      </c>
      <c r="W1236" s="169">
        <f>IF(K1236='Do Not Use'!$M$10,1,0)</f>
        <v>0</v>
      </c>
      <c r="X1236" s="169">
        <f>IF(K1236='Do Not Use'!$M$11,1,0)</f>
        <v>0</v>
      </c>
      <c r="Y1236" s="169">
        <f t="shared" si="59"/>
        <v>0</v>
      </c>
      <c r="Z1236" s="169">
        <f>IF(K1236='Do Not Use'!$M$5,1,0)</f>
        <v>0</v>
      </c>
    </row>
    <row r="1237" spans="1:26" x14ac:dyDescent="0.25">
      <c r="A1237" s="376"/>
      <c r="B1237" s="377"/>
      <c r="C1237" s="378"/>
      <c r="D1237" s="434"/>
      <c r="E1237" s="379"/>
      <c r="F1237" s="377"/>
      <c r="G1237" s="377"/>
      <c r="H1237" s="377"/>
      <c r="I1237" s="377"/>
      <c r="J1237" s="377"/>
      <c r="K1237" s="377"/>
      <c r="L1237" s="377"/>
      <c r="M1237" s="1" t="e">
        <f>INDEX('Child Enrollment'!$C$2:$C$173,MATCH('BIR Data Entry'!B1238,'Child Enrollment'!$B$2:$B$173,0))</f>
        <v>#N/A</v>
      </c>
      <c r="N1237" s="1" t="e">
        <f>INDEX('Child Enrollment'!$D$2:$D$173,MATCH('BIR Data Entry'!B1237,'Child Enrollment'!$B$2:$B$173,0))</f>
        <v>#N/A</v>
      </c>
      <c r="O1237" s="1" t="e">
        <f>INDEX('Child Enrollment'!$E$2:$E$173,MATCH('BIR Data Entry'!B1237,'Child Enrollment'!$B$2:$B$173,0))</f>
        <v>#N/A</v>
      </c>
      <c r="P1237" s="1" t="e">
        <f>INDEX('Child Enrollment'!$F$2:$F$173,MATCH('BIR Data Entry'!B1237,'Child Enrollment'!$B$2:$B$173,0))</f>
        <v>#N/A</v>
      </c>
      <c r="Q1237" s="1" t="e">
        <f>INDEX('Child Enrollment'!$G$2:$G$173,MATCH('BIR Data Entry'!B1237,'Child Enrollment'!$B$2:$B$173,0))</f>
        <v>#N/A</v>
      </c>
      <c r="R1237" s="1" t="e">
        <f>INDEX('Child Enrollment'!$H$2:$H$173,MATCH('BIR Data Entry'!B1237,'Child Enrollment'!$B$2:$B$173,0))</f>
        <v>#N/A</v>
      </c>
      <c r="S1237" s="343" t="str">
        <f t="shared" si="57"/>
        <v/>
      </c>
      <c r="T1237" s="169">
        <f>IF(J1237='Do Not Use'!$L$15,1,0)</f>
        <v>0</v>
      </c>
      <c r="U1237" s="169">
        <f>IF(K1237='Do Not Use'!$M$14,1,0)</f>
        <v>0</v>
      </c>
      <c r="V1237" s="169">
        <f t="shared" si="58"/>
        <v>0</v>
      </c>
      <c r="W1237" s="169">
        <f>IF(K1237='Do Not Use'!$M$10,1,0)</f>
        <v>0</v>
      </c>
      <c r="X1237" s="169">
        <f>IF(K1237='Do Not Use'!$M$11,1,0)</f>
        <v>0</v>
      </c>
      <c r="Y1237" s="169">
        <f t="shared" si="59"/>
        <v>0</v>
      </c>
      <c r="Z1237" s="169">
        <f>IF(K1237='Do Not Use'!$M$5,1,0)</f>
        <v>0</v>
      </c>
    </row>
    <row r="1238" spans="1:26" x14ac:dyDescent="0.25">
      <c r="A1238" s="376"/>
      <c r="B1238" s="377"/>
      <c r="C1238" s="378"/>
      <c r="D1238" s="434"/>
      <c r="E1238" s="379"/>
      <c r="F1238" s="377"/>
      <c r="G1238" s="377"/>
      <c r="H1238" s="377"/>
      <c r="I1238" s="377"/>
      <c r="J1238" s="377"/>
      <c r="K1238" s="377"/>
      <c r="L1238" s="377"/>
      <c r="M1238" s="1" t="e">
        <f>INDEX('Child Enrollment'!$C$2:$C$173,MATCH('BIR Data Entry'!B1239,'Child Enrollment'!$B$2:$B$173,0))</f>
        <v>#N/A</v>
      </c>
      <c r="N1238" s="1" t="e">
        <f>INDEX('Child Enrollment'!$D$2:$D$173,MATCH('BIR Data Entry'!B1238,'Child Enrollment'!$B$2:$B$173,0))</f>
        <v>#N/A</v>
      </c>
      <c r="O1238" s="1" t="e">
        <f>INDEX('Child Enrollment'!$E$2:$E$173,MATCH('BIR Data Entry'!B1238,'Child Enrollment'!$B$2:$B$173,0))</f>
        <v>#N/A</v>
      </c>
      <c r="P1238" s="1" t="e">
        <f>INDEX('Child Enrollment'!$F$2:$F$173,MATCH('BIR Data Entry'!B1238,'Child Enrollment'!$B$2:$B$173,0))</f>
        <v>#N/A</v>
      </c>
      <c r="Q1238" s="1" t="e">
        <f>INDEX('Child Enrollment'!$G$2:$G$173,MATCH('BIR Data Entry'!B1238,'Child Enrollment'!$B$2:$B$173,0))</f>
        <v>#N/A</v>
      </c>
      <c r="R1238" s="1" t="e">
        <f>INDEX('Child Enrollment'!$H$2:$H$173,MATCH('BIR Data Entry'!B1238,'Child Enrollment'!$B$2:$B$173,0))</f>
        <v>#N/A</v>
      </c>
      <c r="S1238" s="343" t="str">
        <f t="shared" si="57"/>
        <v/>
      </c>
      <c r="T1238" s="169">
        <f>IF(J1238='Do Not Use'!$L$15,1,0)</f>
        <v>0</v>
      </c>
      <c r="U1238" s="169">
        <f>IF(K1238='Do Not Use'!$M$14,1,0)</f>
        <v>0</v>
      </c>
      <c r="V1238" s="169">
        <f t="shared" si="58"/>
        <v>0</v>
      </c>
      <c r="W1238" s="169">
        <f>IF(K1238='Do Not Use'!$M$10,1,0)</f>
        <v>0</v>
      </c>
      <c r="X1238" s="169">
        <f>IF(K1238='Do Not Use'!$M$11,1,0)</f>
        <v>0</v>
      </c>
      <c r="Y1238" s="169">
        <f t="shared" si="59"/>
        <v>0</v>
      </c>
      <c r="Z1238" s="169">
        <f>IF(K1238='Do Not Use'!$M$5,1,0)</f>
        <v>0</v>
      </c>
    </row>
    <row r="1239" spans="1:26" x14ac:dyDescent="0.25">
      <c r="A1239" s="376"/>
      <c r="B1239" s="377"/>
      <c r="C1239" s="378"/>
      <c r="D1239" s="434"/>
      <c r="E1239" s="379"/>
      <c r="F1239" s="377"/>
      <c r="G1239" s="377"/>
      <c r="H1239" s="377"/>
      <c r="I1239" s="377"/>
      <c r="J1239" s="377"/>
      <c r="K1239" s="377"/>
      <c r="L1239" s="377"/>
      <c r="M1239" s="1" t="e">
        <f>INDEX('Child Enrollment'!$C$2:$C$173,MATCH('BIR Data Entry'!B1240,'Child Enrollment'!$B$2:$B$173,0))</f>
        <v>#N/A</v>
      </c>
      <c r="N1239" s="1" t="e">
        <f>INDEX('Child Enrollment'!$D$2:$D$173,MATCH('BIR Data Entry'!B1239,'Child Enrollment'!$B$2:$B$173,0))</f>
        <v>#N/A</v>
      </c>
      <c r="O1239" s="1" t="e">
        <f>INDEX('Child Enrollment'!$E$2:$E$173,MATCH('BIR Data Entry'!B1239,'Child Enrollment'!$B$2:$B$173,0))</f>
        <v>#N/A</v>
      </c>
      <c r="P1239" s="1" t="e">
        <f>INDEX('Child Enrollment'!$F$2:$F$173,MATCH('BIR Data Entry'!B1239,'Child Enrollment'!$B$2:$B$173,0))</f>
        <v>#N/A</v>
      </c>
      <c r="Q1239" s="1" t="e">
        <f>INDEX('Child Enrollment'!$G$2:$G$173,MATCH('BIR Data Entry'!B1239,'Child Enrollment'!$B$2:$B$173,0))</f>
        <v>#N/A</v>
      </c>
      <c r="R1239" s="1" t="e">
        <f>INDEX('Child Enrollment'!$H$2:$H$173,MATCH('BIR Data Entry'!B1239,'Child Enrollment'!$B$2:$B$173,0))</f>
        <v>#N/A</v>
      </c>
      <c r="S1239" s="343" t="str">
        <f t="shared" si="57"/>
        <v/>
      </c>
      <c r="T1239" s="169">
        <f>IF(J1239='Do Not Use'!$L$15,1,0)</f>
        <v>0</v>
      </c>
      <c r="U1239" s="169">
        <f>IF(K1239='Do Not Use'!$M$14,1,0)</f>
        <v>0</v>
      </c>
      <c r="V1239" s="169">
        <f t="shared" si="58"/>
        <v>0</v>
      </c>
      <c r="W1239" s="169">
        <f>IF(K1239='Do Not Use'!$M$10,1,0)</f>
        <v>0</v>
      </c>
      <c r="X1239" s="169">
        <f>IF(K1239='Do Not Use'!$M$11,1,0)</f>
        <v>0</v>
      </c>
      <c r="Y1239" s="169">
        <f t="shared" si="59"/>
        <v>0</v>
      </c>
      <c r="Z1239" s="169">
        <f>IF(K1239='Do Not Use'!$M$5,1,0)</f>
        <v>0</v>
      </c>
    </row>
    <row r="1240" spans="1:26" x14ac:dyDescent="0.25">
      <c r="A1240" s="376"/>
      <c r="B1240" s="377"/>
      <c r="C1240" s="378"/>
      <c r="D1240" s="434"/>
      <c r="E1240" s="379"/>
      <c r="F1240" s="377"/>
      <c r="G1240" s="377"/>
      <c r="H1240" s="377"/>
      <c r="I1240" s="377"/>
      <c r="J1240" s="377"/>
      <c r="K1240" s="377"/>
      <c r="L1240" s="377"/>
      <c r="M1240" s="1" t="e">
        <f>INDEX('Child Enrollment'!$C$2:$C$173,MATCH('BIR Data Entry'!B1241,'Child Enrollment'!$B$2:$B$173,0))</f>
        <v>#N/A</v>
      </c>
      <c r="N1240" s="1" t="e">
        <f>INDEX('Child Enrollment'!$D$2:$D$173,MATCH('BIR Data Entry'!B1240,'Child Enrollment'!$B$2:$B$173,0))</f>
        <v>#N/A</v>
      </c>
      <c r="O1240" s="1" t="e">
        <f>INDEX('Child Enrollment'!$E$2:$E$173,MATCH('BIR Data Entry'!B1240,'Child Enrollment'!$B$2:$B$173,0))</f>
        <v>#N/A</v>
      </c>
      <c r="P1240" s="1" t="e">
        <f>INDEX('Child Enrollment'!$F$2:$F$173,MATCH('BIR Data Entry'!B1240,'Child Enrollment'!$B$2:$B$173,0))</f>
        <v>#N/A</v>
      </c>
      <c r="Q1240" s="1" t="e">
        <f>INDEX('Child Enrollment'!$G$2:$G$173,MATCH('BIR Data Entry'!B1240,'Child Enrollment'!$B$2:$B$173,0))</f>
        <v>#N/A</v>
      </c>
      <c r="R1240" s="1" t="e">
        <f>INDEX('Child Enrollment'!$H$2:$H$173,MATCH('BIR Data Entry'!B1240,'Child Enrollment'!$B$2:$B$173,0))</f>
        <v>#N/A</v>
      </c>
      <c r="S1240" s="343" t="str">
        <f t="shared" si="57"/>
        <v/>
      </c>
      <c r="T1240" s="169">
        <f>IF(J1240='Do Not Use'!$L$15,1,0)</f>
        <v>0</v>
      </c>
      <c r="U1240" s="169">
        <f>IF(K1240='Do Not Use'!$M$14,1,0)</f>
        <v>0</v>
      </c>
      <c r="V1240" s="169">
        <f t="shared" si="58"/>
        <v>0</v>
      </c>
      <c r="W1240" s="169">
        <f>IF(K1240='Do Not Use'!$M$10,1,0)</f>
        <v>0</v>
      </c>
      <c r="X1240" s="169">
        <f>IF(K1240='Do Not Use'!$M$11,1,0)</f>
        <v>0</v>
      </c>
      <c r="Y1240" s="169">
        <f t="shared" si="59"/>
        <v>0</v>
      </c>
      <c r="Z1240" s="169">
        <f>IF(K1240='Do Not Use'!$M$5,1,0)</f>
        <v>0</v>
      </c>
    </row>
    <row r="1241" spans="1:26" x14ac:dyDescent="0.25">
      <c r="A1241" s="376"/>
      <c r="B1241" s="377"/>
      <c r="C1241" s="378"/>
      <c r="D1241" s="434"/>
      <c r="E1241" s="379"/>
      <c r="F1241" s="377"/>
      <c r="G1241" s="377"/>
      <c r="H1241" s="377"/>
      <c r="I1241" s="377"/>
      <c r="J1241" s="377"/>
      <c r="K1241" s="377"/>
      <c r="L1241" s="377"/>
      <c r="M1241" s="1" t="e">
        <f>INDEX('Child Enrollment'!$C$2:$C$173,MATCH('BIR Data Entry'!B1242,'Child Enrollment'!$B$2:$B$173,0))</f>
        <v>#N/A</v>
      </c>
      <c r="N1241" s="1" t="e">
        <f>INDEX('Child Enrollment'!$D$2:$D$173,MATCH('BIR Data Entry'!B1241,'Child Enrollment'!$B$2:$B$173,0))</f>
        <v>#N/A</v>
      </c>
      <c r="O1241" s="1" t="e">
        <f>INDEX('Child Enrollment'!$E$2:$E$173,MATCH('BIR Data Entry'!B1241,'Child Enrollment'!$B$2:$B$173,0))</f>
        <v>#N/A</v>
      </c>
      <c r="P1241" s="1" t="e">
        <f>INDEX('Child Enrollment'!$F$2:$F$173,MATCH('BIR Data Entry'!B1241,'Child Enrollment'!$B$2:$B$173,0))</f>
        <v>#N/A</v>
      </c>
      <c r="Q1241" s="1" t="e">
        <f>INDEX('Child Enrollment'!$G$2:$G$173,MATCH('BIR Data Entry'!B1241,'Child Enrollment'!$B$2:$B$173,0))</f>
        <v>#N/A</v>
      </c>
      <c r="R1241" s="1" t="e">
        <f>INDEX('Child Enrollment'!$H$2:$H$173,MATCH('BIR Data Entry'!B1241,'Child Enrollment'!$B$2:$B$173,0))</f>
        <v>#N/A</v>
      </c>
      <c r="S1241" s="343" t="str">
        <f t="shared" si="57"/>
        <v/>
      </c>
      <c r="T1241" s="169">
        <f>IF(J1241='Do Not Use'!$L$15,1,0)</f>
        <v>0</v>
      </c>
      <c r="U1241" s="169">
        <f>IF(K1241='Do Not Use'!$M$14,1,0)</f>
        <v>0</v>
      </c>
      <c r="V1241" s="169">
        <f t="shared" si="58"/>
        <v>0</v>
      </c>
      <c r="W1241" s="169">
        <f>IF(K1241='Do Not Use'!$M$10,1,0)</f>
        <v>0</v>
      </c>
      <c r="X1241" s="169">
        <f>IF(K1241='Do Not Use'!$M$11,1,0)</f>
        <v>0</v>
      </c>
      <c r="Y1241" s="169">
        <f t="shared" si="59"/>
        <v>0</v>
      </c>
      <c r="Z1241" s="169">
        <f>IF(K1241='Do Not Use'!$M$5,1,0)</f>
        <v>0</v>
      </c>
    </row>
    <row r="1242" spans="1:26" x14ac:dyDescent="0.25">
      <c r="A1242" s="376"/>
      <c r="B1242" s="377"/>
      <c r="C1242" s="378"/>
      <c r="D1242" s="434"/>
      <c r="E1242" s="379"/>
      <c r="F1242" s="377"/>
      <c r="G1242" s="377"/>
      <c r="H1242" s="377"/>
      <c r="I1242" s="377"/>
      <c r="J1242" s="377"/>
      <c r="K1242" s="377"/>
      <c r="L1242" s="377"/>
      <c r="M1242" s="1" t="e">
        <f>INDEX('Child Enrollment'!$C$2:$C$173,MATCH('BIR Data Entry'!B1243,'Child Enrollment'!$B$2:$B$173,0))</f>
        <v>#N/A</v>
      </c>
      <c r="N1242" s="1" t="e">
        <f>INDEX('Child Enrollment'!$D$2:$D$173,MATCH('BIR Data Entry'!B1242,'Child Enrollment'!$B$2:$B$173,0))</f>
        <v>#N/A</v>
      </c>
      <c r="O1242" s="1" t="e">
        <f>INDEX('Child Enrollment'!$E$2:$E$173,MATCH('BIR Data Entry'!B1242,'Child Enrollment'!$B$2:$B$173,0))</f>
        <v>#N/A</v>
      </c>
      <c r="P1242" s="1" t="e">
        <f>INDEX('Child Enrollment'!$F$2:$F$173,MATCH('BIR Data Entry'!B1242,'Child Enrollment'!$B$2:$B$173,0))</f>
        <v>#N/A</v>
      </c>
      <c r="Q1242" s="1" t="e">
        <f>INDEX('Child Enrollment'!$G$2:$G$173,MATCH('BIR Data Entry'!B1242,'Child Enrollment'!$B$2:$B$173,0))</f>
        <v>#N/A</v>
      </c>
      <c r="R1242" s="1" t="e">
        <f>INDEX('Child Enrollment'!$H$2:$H$173,MATCH('BIR Data Entry'!B1242,'Child Enrollment'!$B$2:$B$173,0))</f>
        <v>#N/A</v>
      </c>
      <c r="S1242" s="343" t="str">
        <f t="shared" si="57"/>
        <v/>
      </c>
      <c r="T1242" s="169">
        <f>IF(J1242='Do Not Use'!$L$15,1,0)</f>
        <v>0</v>
      </c>
      <c r="U1242" s="169">
        <f>IF(K1242='Do Not Use'!$M$14,1,0)</f>
        <v>0</v>
      </c>
      <c r="V1242" s="169">
        <f t="shared" si="58"/>
        <v>0</v>
      </c>
      <c r="W1242" s="169">
        <f>IF(K1242='Do Not Use'!$M$10,1,0)</f>
        <v>0</v>
      </c>
      <c r="X1242" s="169">
        <f>IF(K1242='Do Not Use'!$M$11,1,0)</f>
        <v>0</v>
      </c>
      <c r="Y1242" s="169">
        <f t="shared" si="59"/>
        <v>0</v>
      </c>
      <c r="Z1242" s="169">
        <f>IF(K1242='Do Not Use'!$M$5,1,0)</f>
        <v>0</v>
      </c>
    </row>
    <row r="1243" spans="1:26" x14ac:dyDescent="0.25">
      <c r="A1243" s="376"/>
      <c r="B1243" s="377"/>
      <c r="C1243" s="378"/>
      <c r="D1243" s="434"/>
      <c r="E1243" s="379"/>
      <c r="F1243" s="377"/>
      <c r="G1243" s="377"/>
      <c r="H1243" s="377"/>
      <c r="I1243" s="377"/>
      <c r="J1243" s="377"/>
      <c r="K1243" s="377"/>
      <c r="L1243" s="377"/>
      <c r="M1243" s="1" t="e">
        <f>INDEX('Child Enrollment'!$C$2:$C$173,MATCH('BIR Data Entry'!B1244,'Child Enrollment'!$B$2:$B$173,0))</f>
        <v>#N/A</v>
      </c>
      <c r="N1243" s="1" t="e">
        <f>INDEX('Child Enrollment'!$D$2:$D$173,MATCH('BIR Data Entry'!B1243,'Child Enrollment'!$B$2:$B$173,0))</f>
        <v>#N/A</v>
      </c>
      <c r="O1243" s="1" t="e">
        <f>INDEX('Child Enrollment'!$E$2:$E$173,MATCH('BIR Data Entry'!B1243,'Child Enrollment'!$B$2:$B$173,0))</f>
        <v>#N/A</v>
      </c>
      <c r="P1243" s="1" t="e">
        <f>INDEX('Child Enrollment'!$F$2:$F$173,MATCH('BIR Data Entry'!B1243,'Child Enrollment'!$B$2:$B$173,0))</f>
        <v>#N/A</v>
      </c>
      <c r="Q1243" s="1" t="e">
        <f>INDEX('Child Enrollment'!$G$2:$G$173,MATCH('BIR Data Entry'!B1243,'Child Enrollment'!$B$2:$B$173,0))</f>
        <v>#N/A</v>
      </c>
      <c r="R1243" s="1" t="e">
        <f>INDEX('Child Enrollment'!$H$2:$H$173,MATCH('BIR Data Entry'!B1243,'Child Enrollment'!$B$2:$B$173,0))</f>
        <v>#N/A</v>
      </c>
      <c r="S1243" s="343" t="str">
        <f t="shared" si="57"/>
        <v/>
      </c>
      <c r="T1243" s="169">
        <f>IF(J1243='Do Not Use'!$L$15,1,0)</f>
        <v>0</v>
      </c>
      <c r="U1243" s="169">
        <f>IF(K1243='Do Not Use'!$M$14,1,0)</f>
        <v>0</v>
      </c>
      <c r="V1243" s="169">
        <f t="shared" si="58"/>
        <v>0</v>
      </c>
      <c r="W1243" s="169">
        <f>IF(K1243='Do Not Use'!$M$10,1,0)</f>
        <v>0</v>
      </c>
      <c r="X1243" s="169">
        <f>IF(K1243='Do Not Use'!$M$11,1,0)</f>
        <v>0</v>
      </c>
      <c r="Y1243" s="169">
        <f t="shared" si="59"/>
        <v>0</v>
      </c>
      <c r="Z1243" s="169">
        <f>IF(K1243='Do Not Use'!$M$5,1,0)</f>
        <v>0</v>
      </c>
    </row>
    <row r="1244" spans="1:26" x14ac:dyDescent="0.25">
      <c r="A1244" s="376"/>
      <c r="B1244" s="377"/>
      <c r="C1244" s="378"/>
      <c r="D1244" s="434"/>
      <c r="E1244" s="379"/>
      <c r="F1244" s="377"/>
      <c r="G1244" s="377"/>
      <c r="H1244" s="377"/>
      <c r="I1244" s="377"/>
      <c r="J1244" s="377"/>
      <c r="K1244" s="377"/>
      <c r="L1244" s="377"/>
      <c r="M1244" s="1" t="e">
        <f>INDEX('Child Enrollment'!$C$2:$C$173,MATCH('BIR Data Entry'!B1245,'Child Enrollment'!$B$2:$B$173,0))</f>
        <v>#N/A</v>
      </c>
      <c r="N1244" s="1" t="e">
        <f>INDEX('Child Enrollment'!$D$2:$D$173,MATCH('BIR Data Entry'!B1244,'Child Enrollment'!$B$2:$B$173,0))</f>
        <v>#N/A</v>
      </c>
      <c r="O1244" s="1" t="e">
        <f>INDEX('Child Enrollment'!$E$2:$E$173,MATCH('BIR Data Entry'!B1244,'Child Enrollment'!$B$2:$B$173,0))</f>
        <v>#N/A</v>
      </c>
      <c r="P1244" s="1" t="e">
        <f>INDEX('Child Enrollment'!$F$2:$F$173,MATCH('BIR Data Entry'!B1244,'Child Enrollment'!$B$2:$B$173,0))</f>
        <v>#N/A</v>
      </c>
      <c r="Q1244" s="1" t="e">
        <f>INDEX('Child Enrollment'!$G$2:$G$173,MATCH('BIR Data Entry'!B1244,'Child Enrollment'!$B$2:$B$173,0))</f>
        <v>#N/A</v>
      </c>
      <c r="R1244" s="1" t="e">
        <f>INDEX('Child Enrollment'!$H$2:$H$173,MATCH('BIR Data Entry'!B1244,'Child Enrollment'!$B$2:$B$173,0))</f>
        <v>#N/A</v>
      </c>
      <c r="S1244" s="343" t="str">
        <f t="shared" si="57"/>
        <v/>
      </c>
      <c r="T1244" s="169">
        <f>IF(J1244='Do Not Use'!$L$15,1,0)</f>
        <v>0</v>
      </c>
      <c r="U1244" s="169">
        <f>IF(K1244='Do Not Use'!$M$14,1,0)</f>
        <v>0</v>
      </c>
      <c r="V1244" s="169">
        <f t="shared" si="58"/>
        <v>0</v>
      </c>
      <c r="W1244" s="169">
        <f>IF(K1244='Do Not Use'!$M$10,1,0)</f>
        <v>0</v>
      </c>
      <c r="X1244" s="169">
        <f>IF(K1244='Do Not Use'!$M$11,1,0)</f>
        <v>0</v>
      </c>
      <c r="Y1244" s="169">
        <f t="shared" si="59"/>
        <v>0</v>
      </c>
      <c r="Z1244" s="169">
        <f>IF(K1244='Do Not Use'!$M$5,1,0)</f>
        <v>0</v>
      </c>
    </row>
    <row r="1245" spans="1:26" x14ac:dyDescent="0.25">
      <c r="A1245" s="376"/>
      <c r="B1245" s="377"/>
      <c r="C1245" s="378"/>
      <c r="D1245" s="434"/>
      <c r="E1245" s="379"/>
      <c r="F1245" s="377"/>
      <c r="G1245" s="377"/>
      <c r="H1245" s="377"/>
      <c r="I1245" s="377"/>
      <c r="J1245" s="377"/>
      <c r="K1245" s="377"/>
      <c r="L1245" s="377"/>
      <c r="M1245" s="1" t="e">
        <f>INDEX('Child Enrollment'!$C$2:$C$173,MATCH('BIR Data Entry'!B1246,'Child Enrollment'!$B$2:$B$173,0))</f>
        <v>#N/A</v>
      </c>
      <c r="N1245" s="1" t="e">
        <f>INDEX('Child Enrollment'!$D$2:$D$173,MATCH('BIR Data Entry'!B1245,'Child Enrollment'!$B$2:$B$173,0))</f>
        <v>#N/A</v>
      </c>
      <c r="O1245" s="1" t="e">
        <f>INDEX('Child Enrollment'!$E$2:$E$173,MATCH('BIR Data Entry'!B1245,'Child Enrollment'!$B$2:$B$173,0))</f>
        <v>#N/A</v>
      </c>
      <c r="P1245" s="1" t="e">
        <f>INDEX('Child Enrollment'!$F$2:$F$173,MATCH('BIR Data Entry'!B1245,'Child Enrollment'!$B$2:$B$173,0))</f>
        <v>#N/A</v>
      </c>
      <c r="Q1245" s="1" t="e">
        <f>INDEX('Child Enrollment'!$G$2:$G$173,MATCH('BIR Data Entry'!B1245,'Child Enrollment'!$B$2:$B$173,0))</f>
        <v>#N/A</v>
      </c>
      <c r="R1245" s="1" t="e">
        <f>INDEX('Child Enrollment'!$H$2:$H$173,MATCH('BIR Data Entry'!B1245,'Child Enrollment'!$B$2:$B$173,0))</f>
        <v>#N/A</v>
      </c>
      <c r="S1245" s="343" t="str">
        <f t="shared" si="57"/>
        <v/>
      </c>
      <c r="T1245" s="169">
        <f>IF(J1245='Do Not Use'!$L$15,1,0)</f>
        <v>0</v>
      </c>
      <c r="U1245" s="169">
        <f>IF(K1245='Do Not Use'!$M$14,1,0)</f>
        <v>0</v>
      </c>
      <c r="V1245" s="169">
        <f t="shared" si="58"/>
        <v>0</v>
      </c>
      <c r="W1245" s="169">
        <f>IF(K1245='Do Not Use'!$M$10,1,0)</f>
        <v>0</v>
      </c>
      <c r="X1245" s="169">
        <f>IF(K1245='Do Not Use'!$M$11,1,0)</f>
        <v>0</v>
      </c>
      <c r="Y1245" s="169">
        <f t="shared" si="59"/>
        <v>0</v>
      </c>
      <c r="Z1245" s="169">
        <f>IF(K1245='Do Not Use'!$M$5,1,0)</f>
        <v>0</v>
      </c>
    </row>
    <row r="1246" spans="1:26" x14ac:dyDescent="0.25">
      <c r="A1246" s="376"/>
      <c r="B1246" s="377"/>
      <c r="C1246" s="378"/>
      <c r="D1246" s="434"/>
      <c r="E1246" s="379"/>
      <c r="F1246" s="377"/>
      <c r="G1246" s="377"/>
      <c r="H1246" s="377"/>
      <c r="I1246" s="377"/>
      <c r="J1246" s="377"/>
      <c r="K1246" s="377"/>
      <c r="L1246" s="377"/>
      <c r="M1246" s="1" t="e">
        <f>INDEX('Child Enrollment'!$C$2:$C$173,MATCH('BIR Data Entry'!B1247,'Child Enrollment'!$B$2:$B$173,0))</f>
        <v>#N/A</v>
      </c>
      <c r="N1246" s="1" t="e">
        <f>INDEX('Child Enrollment'!$D$2:$D$173,MATCH('BIR Data Entry'!B1246,'Child Enrollment'!$B$2:$B$173,0))</f>
        <v>#N/A</v>
      </c>
      <c r="O1246" s="1" t="e">
        <f>INDEX('Child Enrollment'!$E$2:$E$173,MATCH('BIR Data Entry'!B1246,'Child Enrollment'!$B$2:$B$173,0))</f>
        <v>#N/A</v>
      </c>
      <c r="P1246" s="1" t="e">
        <f>INDEX('Child Enrollment'!$F$2:$F$173,MATCH('BIR Data Entry'!B1246,'Child Enrollment'!$B$2:$B$173,0))</f>
        <v>#N/A</v>
      </c>
      <c r="Q1246" s="1" t="e">
        <f>INDEX('Child Enrollment'!$G$2:$G$173,MATCH('BIR Data Entry'!B1246,'Child Enrollment'!$B$2:$B$173,0))</f>
        <v>#N/A</v>
      </c>
      <c r="R1246" s="1" t="e">
        <f>INDEX('Child Enrollment'!$H$2:$H$173,MATCH('BIR Data Entry'!B1246,'Child Enrollment'!$B$2:$B$173,0))</f>
        <v>#N/A</v>
      </c>
      <c r="S1246" s="343" t="str">
        <f t="shared" si="57"/>
        <v/>
      </c>
      <c r="T1246" s="169">
        <f>IF(J1246='Do Not Use'!$L$15,1,0)</f>
        <v>0</v>
      </c>
      <c r="U1246" s="169">
        <f>IF(K1246='Do Not Use'!$M$14,1,0)</f>
        <v>0</v>
      </c>
      <c r="V1246" s="169">
        <f t="shared" si="58"/>
        <v>0</v>
      </c>
      <c r="W1246" s="169">
        <f>IF(K1246='Do Not Use'!$M$10,1,0)</f>
        <v>0</v>
      </c>
      <c r="X1246" s="169">
        <f>IF(K1246='Do Not Use'!$M$11,1,0)</f>
        <v>0</v>
      </c>
      <c r="Y1246" s="169">
        <f t="shared" si="59"/>
        <v>0</v>
      </c>
      <c r="Z1246" s="169">
        <f>IF(K1246='Do Not Use'!$M$5,1,0)</f>
        <v>0</v>
      </c>
    </row>
    <row r="1247" spans="1:26" x14ac:dyDescent="0.25">
      <c r="A1247" s="376"/>
      <c r="B1247" s="377"/>
      <c r="C1247" s="378"/>
      <c r="D1247" s="434"/>
      <c r="E1247" s="379"/>
      <c r="F1247" s="377"/>
      <c r="G1247" s="377"/>
      <c r="H1247" s="377"/>
      <c r="I1247" s="377"/>
      <c r="J1247" s="377"/>
      <c r="K1247" s="377"/>
      <c r="L1247" s="377"/>
      <c r="M1247" s="1" t="e">
        <f>INDEX('Child Enrollment'!$C$2:$C$173,MATCH('BIR Data Entry'!B1248,'Child Enrollment'!$B$2:$B$173,0))</f>
        <v>#N/A</v>
      </c>
      <c r="N1247" s="1" t="e">
        <f>INDEX('Child Enrollment'!$D$2:$D$173,MATCH('BIR Data Entry'!B1247,'Child Enrollment'!$B$2:$B$173,0))</f>
        <v>#N/A</v>
      </c>
      <c r="O1247" s="1" t="e">
        <f>INDEX('Child Enrollment'!$E$2:$E$173,MATCH('BIR Data Entry'!B1247,'Child Enrollment'!$B$2:$B$173,0))</f>
        <v>#N/A</v>
      </c>
      <c r="P1247" s="1" t="e">
        <f>INDEX('Child Enrollment'!$F$2:$F$173,MATCH('BIR Data Entry'!B1247,'Child Enrollment'!$B$2:$B$173,0))</f>
        <v>#N/A</v>
      </c>
      <c r="Q1247" s="1" t="e">
        <f>INDEX('Child Enrollment'!$G$2:$G$173,MATCH('BIR Data Entry'!B1247,'Child Enrollment'!$B$2:$B$173,0))</f>
        <v>#N/A</v>
      </c>
      <c r="R1247" s="1" t="e">
        <f>INDEX('Child Enrollment'!$H$2:$H$173,MATCH('BIR Data Entry'!B1247,'Child Enrollment'!$B$2:$B$173,0))</f>
        <v>#N/A</v>
      </c>
      <c r="S1247" s="343" t="str">
        <f t="shared" si="57"/>
        <v/>
      </c>
      <c r="T1247" s="169">
        <f>IF(J1247='Do Not Use'!$L$15,1,0)</f>
        <v>0</v>
      </c>
      <c r="U1247" s="169">
        <f>IF(K1247='Do Not Use'!$M$14,1,0)</f>
        <v>0</v>
      </c>
      <c r="V1247" s="169">
        <f t="shared" si="58"/>
        <v>0</v>
      </c>
      <c r="W1247" s="169">
        <f>IF(K1247='Do Not Use'!$M$10,1,0)</f>
        <v>0</v>
      </c>
      <c r="X1247" s="169">
        <f>IF(K1247='Do Not Use'!$M$11,1,0)</f>
        <v>0</v>
      </c>
      <c r="Y1247" s="169">
        <f t="shared" si="59"/>
        <v>0</v>
      </c>
      <c r="Z1247" s="169">
        <f>IF(K1247='Do Not Use'!$M$5,1,0)</f>
        <v>0</v>
      </c>
    </row>
    <row r="1248" spans="1:26" x14ac:dyDescent="0.25">
      <c r="A1248" s="376"/>
      <c r="B1248" s="377"/>
      <c r="C1248" s="378"/>
      <c r="D1248" s="434"/>
      <c r="E1248" s="379"/>
      <c r="F1248" s="377"/>
      <c r="G1248" s="377"/>
      <c r="H1248" s="377"/>
      <c r="I1248" s="377"/>
      <c r="J1248" s="377"/>
      <c r="K1248" s="377"/>
      <c r="L1248" s="377"/>
      <c r="M1248" s="1" t="e">
        <f>INDEX('Child Enrollment'!$C$2:$C$173,MATCH('BIR Data Entry'!B1249,'Child Enrollment'!$B$2:$B$173,0))</f>
        <v>#N/A</v>
      </c>
      <c r="N1248" s="1" t="e">
        <f>INDEX('Child Enrollment'!$D$2:$D$173,MATCH('BIR Data Entry'!B1248,'Child Enrollment'!$B$2:$B$173,0))</f>
        <v>#N/A</v>
      </c>
      <c r="O1248" s="1" t="e">
        <f>INDEX('Child Enrollment'!$E$2:$E$173,MATCH('BIR Data Entry'!B1248,'Child Enrollment'!$B$2:$B$173,0))</f>
        <v>#N/A</v>
      </c>
      <c r="P1248" s="1" t="e">
        <f>INDEX('Child Enrollment'!$F$2:$F$173,MATCH('BIR Data Entry'!B1248,'Child Enrollment'!$B$2:$B$173,0))</f>
        <v>#N/A</v>
      </c>
      <c r="Q1248" s="1" t="e">
        <f>INDEX('Child Enrollment'!$G$2:$G$173,MATCH('BIR Data Entry'!B1248,'Child Enrollment'!$B$2:$B$173,0))</f>
        <v>#N/A</v>
      </c>
      <c r="R1248" s="1" t="e">
        <f>INDEX('Child Enrollment'!$H$2:$H$173,MATCH('BIR Data Entry'!B1248,'Child Enrollment'!$B$2:$B$173,0))</f>
        <v>#N/A</v>
      </c>
      <c r="S1248" s="343" t="str">
        <f t="shared" si="57"/>
        <v/>
      </c>
      <c r="T1248" s="169">
        <f>IF(J1248='Do Not Use'!$L$15,1,0)</f>
        <v>0</v>
      </c>
      <c r="U1248" s="169">
        <f>IF(K1248='Do Not Use'!$M$14,1,0)</f>
        <v>0</v>
      </c>
      <c r="V1248" s="169">
        <f t="shared" si="58"/>
        <v>0</v>
      </c>
      <c r="W1248" s="169">
        <f>IF(K1248='Do Not Use'!$M$10,1,0)</f>
        <v>0</v>
      </c>
      <c r="X1248" s="169">
        <f>IF(K1248='Do Not Use'!$M$11,1,0)</f>
        <v>0</v>
      </c>
      <c r="Y1248" s="169">
        <f t="shared" si="59"/>
        <v>0</v>
      </c>
      <c r="Z1248" s="169">
        <f>IF(K1248='Do Not Use'!$M$5,1,0)</f>
        <v>0</v>
      </c>
    </row>
    <row r="1249" spans="1:26" x14ac:dyDescent="0.25">
      <c r="A1249" s="376"/>
      <c r="B1249" s="377"/>
      <c r="C1249" s="378"/>
      <c r="D1249" s="434"/>
      <c r="E1249" s="379"/>
      <c r="F1249" s="377"/>
      <c r="G1249" s="377"/>
      <c r="H1249" s="377"/>
      <c r="I1249" s="377"/>
      <c r="J1249" s="377"/>
      <c r="K1249" s="377"/>
      <c r="L1249" s="377"/>
      <c r="M1249" s="1" t="e">
        <f>INDEX('Child Enrollment'!$C$2:$C$173,MATCH('BIR Data Entry'!B1250,'Child Enrollment'!$B$2:$B$173,0))</f>
        <v>#N/A</v>
      </c>
      <c r="N1249" s="1" t="e">
        <f>INDEX('Child Enrollment'!$D$2:$D$173,MATCH('BIR Data Entry'!B1249,'Child Enrollment'!$B$2:$B$173,0))</f>
        <v>#N/A</v>
      </c>
      <c r="O1249" s="1" t="e">
        <f>INDEX('Child Enrollment'!$E$2:$E$173,MATCH('BIR Data Entry'!B1249,'Child Enrollment'!$B$2:$B$173,0))</f>
        <v>#N/A</v>
      </c>
      <c r="P1249" s="1" t="e">
        <f>INDEX('Child Enrollment'!$F$2:$F$173,MATCH('BIR Data Entry'!B1249,'Child Enrollment'!$B$2:$B$173,0))</f>
        <v>#N/A</v>
      </c>
      <c r="Q1249" s="1" t="e">
        <f>INDEX('Child Enrollment'!$G$2:$G$173,MATCH('BIR Data Entry'!B1249,'Child Enrollment'!$B$2:$B$173,0))</f>
        <v>#N/A</v>
      </c>
      <c r="R1249" s="1" t="e">
        <f>INDEX('Child Enrollment'!$H$2:$H$173,MATCH('BIR Data Entry'!B1249,'Child Enrollment'!$B$2:$B$173,0))</f>
        <v>#N/A</v>
      </c>
      <c r="S1249" s="343" t="str">
        <f t="shared" si="57"/>
        <v/>
      </c>
      <c r="T1249" s="169">
        <f>IF(J1249='Do Not Use'!$L$15,1,0)</f>
        <v>0</v>
      </c>
      <c r="U1249" s="169">
        <f>IF(K1249='Do Not Use'!$M$14,1,0)</f>
        <v>0</v>
      </c>
      <c r="V1249" s="169">
        <f t="shared" si="58"/>
        <v>0</v>
      </c>
      <c r="W1249" s="169">
        <f>IF(K1249='Do Not Use'!$M$10,1,0)</f>
        <v>0</v>
      </c>
      <c r="X1249" s="169">
        <f>IF(K1249='Do Not Use'!$M$11,1,0)</f>
        <v>0</v>
      </c>
      <c r="Y1249" s="169">
        <f t="shared" si="59"/>
        <v>0</v>
      </c>
      <c r="Z1249" s="169">
        <f>IF(K1249='Do Not Use'!$M$5,1,0)</f>
        <v>0</v>
      </c>
    </row>
    <row r="1250" spans="1:26" x14ac:dyDescent="0.25">
      <c r="A1250" s="376"/>
      <c r="B1250" s="377"/>
      <c r="C1250" s="378"/>
      <c r="D1250" s="434"/>
      <c r="E1250" s="379"/>
      <c r="F1250" s="377"/>
      <c r="G1250" s="377"/>
      <c r="H1250" s="377"/>
      <c r="I1250" s="377"/>
      <c r="J1250" s="377"/>
      <c r="K1250" s="377"/>
      <c r="L1250" s="377"/>
      <c r="M1250" s="1" t="e">
        <f>INDEX('Child Enrollment'!$C$2:$C$173,MATCH('BIR Data Entry'!B1251,'Child Enrollment'!$B$2:$B$173,0))</f>
        <v>#N/A</v>
      </c>
      <c r="N1250" s="1" t="e">
        <f>INDEX('Child Enrollment'!$D$2:$D$173,MATCH('BIR Data Entry'!B1250,'Child Enrollment'!$B$2:$B$173,0))</f>
        <v>#N/A</v>
      </c>
      <c r="O1250" s="1" t="e">
        <f>INDEX('Child Enrollment'!$E$2:$E$173,MATCH('BIR Data Entry'!B1250,'Child Enrollment'!$B$2:$B$173,0))</f>
        <v>#N/A</v>
      </c>
      <c r="P1250" s="1" t="e">
        <f>INDEX('Child Enrollment'!$F$2:$F$173,MATCH('BIR Data Entry'!B1250,'Child Enrollment'!$B$2:$B$173,0))</f>
        <v>#N/A</v>
      </c>
      <c r="Q1250" s="1" t="e">
        <f>INDEX('Child Enrollment'!$G$2:$G$173,MATCH('BIR Data Entry'!B1250,'Child Enrollment'!$B$2:$B$173,0))</f>
        <v>#N/A</v>
      </c>
      <c r="R1250" s="1" t="e">
        <f>INDEX('Child Enrollment'!$H$2:$H$173,MATCH('BIR Data Entry'!B1250,'Child Enrollment'!$B$2:$B$173,0))</f>
        <v>#N/A</v>
      </c>
      <c r="S1250" s="343" t="str">
        <f t="shared" si="57"/>
        <v/>
      </c>
      <c r="T1250" s="169">
        <f>IF(J1250='Do Not Use'!$L$15,1,0)</f>
        <v>0</v>
      </c>
      <c r="U1250" s="169">
        <f>IF(K1250='Do Not Use'!$M$14,1,0)</f>
        <v>0</v>
      </c>
      <c r="V1250" s="169">
        <f t="shared" si="58"/>
        <v>0</v>
      </c>
      <c r="W1250" s="169">
        <f>IF(K1250='Do Not Use'!$M$10,1,0)</f>
        <v>0</v>
      </c>
      <c r="X1250" s="169">
        <f>IF(K1250='Do Not Use'!$M$11,1,0)</f>
        <v>0</v>
      </c>
      <c r="Y1250" s="169">
        <f t="shared" si="59"/>
        <v>0</v>
      </c>
      <c r="Z1250" s="169">
        <f>IF(K1250='Do Not Use'!$M$5,1,0)</f>
        <v>0</v>
      </c>
    </row>
    <row r="1251" spans="1:26" x14ac:dyDescent="0.25">
      <c r="A1251" s="376"/>
      <c r="B1251" s="377"/>
      <c r="C1251" s="378"/>
      <c r="D1251" s="434"/>
      <c r="E1251" s="379"/>
      <c r="F1251" s="377"/>
      <c r="G1251" s="377"/>
      <c r="H1251" s="377"/>
      <c r="I1251" s="377"/>
      <c r="J1251" s="377"/>
      <c r="K1251" s="377"/>
      <c r="L1251" s="377"/>
      <c r="M1251" s="1" t="e">
        <f>INDEX('Child Enrollment'!$C$2:$C$173,MATCH('BIR Data Entry'!B1252,'Child Enrollment'!$B$2:$B$173,0))</f>
        <v>#N/A</v>
      </c>
      <c r="N1251" s="1" t="e">
        <f>INDEX('Child Enrollment'!$D$2:$D$173,MATCH('BIR Data Entry'!B1251,'Child Enrollment'!$B$2:$B$173,0))</f>
        <v>#N/A</v>
      </c>
      <c r="O1251" s="1" t="e">
        <f>INDEX('Child Enrollment'!$E$2:$E$173,MATCH('BIR Data Entry'!B1251,'Child Enrollment'!$B$2:$B$173,0))</f>
        <v>#N/A</v>
      </c>
      <c r="P1251" s="1" t="e">
        <f>INDEX('Child Enrollment'!$F$2:$F$173,MATCH('BIR Data Entry'!B1251,'Child Enrollment'!$B$2:$B$173,0))</f>
        <v>#N/A</v>
      </c>
      <c r="Q1251" s="1" t="e">
        <f>INDEX('Child Enrollment'!$G$2:$G$173,MATCH('BIR Data Entry'!B1251,'Child Enrollment'!$B$2:$B$173,0))</f>
        <v>#N/A</v>
      </c>
      <c r="R1251" s="1" t="e">
        <f>INDEX('Child Enrollment'!$H$2:$H$173,MATCH('BIR Data Entry'!B1251,'Child Enrollment'!$B$2:$B$173,0))</f>
        <v>#N/A</v>
      </c>
      <c r="S1251" s="343" t="str">
        <f t="shared" si="57"/>
        <v/>
      </c>
      <c r="T1251" s="169">
        <f>IF(J1251='Do Not Use'!$L$15,1,0)</f>
        <v>0</v>
      </c>
      <c r="U1251" s="169">
        <f>IF(K1251='Do Not Use'!$M$14,1,0)</f>
        <v>0</v>
      </c>
      <c r="V1251" s="169">
        <f t="shared" si="58"/>
        <v>0</v>
      </c>
      <c r="W1251" s="169">
        <f>IF(K1251='Do Not Use'!$M$10,1,0)</f>
        <v>0</v>
      </c>
      <c r="X1251" s="169">
        <f>IF(K1251='Do Not Use'!$M$11,1,0)</f>
        <v>0</v>
      </c>
      <c r="Y1251" s="169">
        <f t="shared" si="59"/>
        <v>0</v>
      </c>
      <c r="Z1251" s="169">
        <f>IF(K1251='Do Not Use'!$M$5,1,0)</f>
        <v>0</v>
      </c>
    </row>
    <row r="1252" spans="1:26" x14ac:dyDescent="0.25">
      <c r="A1252" s="376"/>
      <c r="B1252" s="377"/>
      <c r="C1252" s="378"/>
      <c r="D1252" s="434"/>
      <c r="E1252" s="379"/>
      <c r="F1252" s="377"/>
      <c r="G1252" s="377"/>
      <c r="H1252" s="377"/>
      <c r="I1252" s="377"/>
      <c r="J1252" s="377"/>
      <c r="K1252" s="377"/>
      <c r="L1252" s="377"/>
      <c r="M1252" s="1" t="e">
        <f>INDEX('Child Enrollment'!$C$2:$C$173,MATCH('BIR Data Entry'!B1253,'Child Enrollment'!$B$2:$B$173,0))</f>
        <v>#N/A</v>
      </c>
      <c r="N1252" s="1" t="e">
        <f>INDEX('Child Enrollment'!$D$2:$D$173,MATCH('BIR Data Entry'!B1252,'Child Enrollment'!$B$2:$B$173,0))</f>
        <v>#N/A</v>
      </c>
      <c r="O1252" s="1" t="e">
        <f>INDEX('Child Enrollment'!$E$2:$E$173,MATCH('BIR Data Entry'!B1252,'Child Enrollment'!$B$2:$B$173,0))</f>
        <v>#N/A</v>
      </c>
      <c r="P1252" s="1" t="e">
        <f>INDEX('Child Enrollment'!$F$2:$F$173,MATCH('BIR Data Entry'!B1252,'Child Enrollment'!$B$2:$B$173,0))</f>
        <v>#N/A</v>
      </c>
      <c r="Q1252" s="1" t="e">
        <f>INDEX('Child Enrollment'!$G$2:$G$173,MATCH('BIR Data Entry'!B1252,'Child Enrollment'!$B$2:$B$173,0))</f>
        <v>#N/A</v>
      </c>
      <c r="R1252" s="1" t="e">
        <f>INDEX('Child Enrollment'!$H$2:$H$173,MATCH('BIR Data Entry'!B1252,'Child Enrollment'!$B$2:$B$173,0))</f>
        <v>#N/A</v>
      </c>
      <c r="S1252" s="343" t="str">
        <f t="shared" si="57"/>
        <v/>
      </c>
      <c r="T1252" s="169">
        <f>IF(J1252='Do Not Use'!$L$15,1,0)</f>
        <v>0</v>
      </c>
      <c r="U1252" s="169">
        <f>IF(K1252='Do Not Use'!$M$14,1,0)</f>
        <v>0</v>
      </c>
      <c r="V1252" s="169">
        <f t="shared" si="58"/>
        <v>0</v>
      </c>
      <c r="W1252" s="169">
        <f>IF(K1252='Do Not Use'!$M$10,1,0)</f>
        <v>0</v>
      </c>
      <c r="X1252" s="169">
        <f>IF(K1252='Do Not Use'!$M$11,1,0)</f>
        <v>0</v>
      </c>
      <c r="Y1252" s="169">
        <f t="shared" si="59"/>
        <v>0</v>
      </c>
      <c r="Z1252" s="169">
        <f>IF(K1252='Do Not Use'!$M$5,1,0)</f>
        <v>0</v>
      </c>
    </row>
    <row r="1253" spans="1:26" x14ac:dyDescent="0.25">
      <c r="A1253" s="376"/>
      <c r="B1253" s="377"/>
      <c r="C1253" s="378"/>
      <c r="D1253" s="434"/>
      <c r="E1253" s="379"/>
      <c r="F1253" s="377"/>
      <c r="G1253" s="377"/>
      <c r="H1253" s="377"/>
      <c r="I1253" s="377"/>
      <c r="J1253" s="377"/>
      <c r="K1253" s="377"/>
      <c r="L1253" s="377"/>
      <c r="M1253" s="1" t="e">
        <f>INDEX('Child Enrollment'!$C$2:$C$173,MATCH('BIR Data Entry'!B1254,'Child Enrollment'!$B$2:$B$173,0))</f>
        <v>#N/A</v>
      </c>
      <c r="N1253" s="1" t="e">
        <f>INDEX('Child Enrollment'!$D$2:$D$173,MATCH('BIR Data Entry'!B1253,'Child Enrollment'!$B$2:$B$173,0))</f>
        <v>#N/A</v>
      </c>
      <c r="O1253" s="1" t="e">
        <f>INDEX('Child Enrollment'!$E$2:$E$173,MATCH('BIR Data Entry'!B1253,'Child Enrollment'!$B$2:$B$173,0))</f>
        <v>#N/A</v>
      </c>
      <c r="P1253" s="1" t="e">
        <f>INDEX('Child Enrollment'!$F$2:$F$173,MATCH('BIR Data Entry'!B1253,'Child Enrollment'!$B$2:$B$173,0))</f>
        <v>#N/A</v>
      </c>
      <c r="Q1253" s="1" t="e">
        <f>INDEX('Child Enrollment'!$G$2:$G$173,MATCH('BIR Data Entry'!B1253,'Child Enrollment'!$B$2:$B$173,0))</f>
        <v>#N/A</v>
      </c>
      <c r="R1253" s="1" t="e">
        <f>INDEX('Child Enrollment'!$H$2:$H$173,MATCH('BIR Data Entry'!B1253,'Child Enrollment'!$B$2:$B$173,0))</f>
        <v>#N/A</v>
      </c>
      <c r="S1253" s="343" t="str">
        <f t="shared" si="57"/>
        <v/>
      </c>
      <c r="T1253" s="169">
        <f>IF(J1253='Do Not Use'!$L$15,1,0)</f>
        <v>0</v>
      </c>
      <c r="U1253" s="169">
        <f>IF(K1253='Do Not Use'!$M$14,1,0)</f>
        <v>0</v>
      </c>
      <c r="V1253" s="169">
        <f t="shared" si="58"/>
        <v>0</v>
      </c>
      <c r="W1253" s="169">
        <f>IF(K1253='Do Not Use'!$M$10,1,0)</f>
        <v>0</v>
      </c>
      <c r="X1253" s="169">
        <f>IF(K1253='Do Not Use'!$M$11,1,0)</f>
        <v>0</v>
      </c>
      <c r="Y1253" s="169">
        <f t="shared" si="59"/>
        <v>0</v>
      </c>
      <c r="Z1253" s="169">
        <f>IF(K1253='Do Not Use'!$M$5,1,0)</f>
        <v>0</v>
      </c>
    </row>
    <row r="1254" spans="1:26" x14ac:dyDescent="0.25">
      <c r="A1254" s="376"/>
      <c r="B1254" s="377"/>
      <c r="C1254" s="378"/>
      <c r="D1254" s="434"/>
      <c r="E1254" s="379"/>
      <c r="F1254" s="377"/>
      <c r="G1254" s="377"/>
      <c r="H1254" s="377"/>
      <c r="I1254" s="377"/>
      <c r="J1254" s="377"/>
      <c r="K1254" s="377"/>
      <c r="L1254" s="377"/>
      <c r="M1254" s="1" t="e">
        <f>INDEX('Child Enrollment'!$C$2:$C$173,MATCH('BIR Data Entry'!B1255,'Child Enrollment'!$B$2:$B$173,0))</f>
        <v>#N/A</v>
      </c>
      <c r="N1254" s="1" t="e">
        <f>INDEX('Child Enrollment'!$D$2:$D$173,MATCH('BIR Data Entry'!B1254,'Child Enrollment'!$B$2:$B$173,0))</f>
        <v>#N/A</v>
      </c>
      <c r="O1254" s="1" t="e">
        <f>INDEX('Child Enrollment'!$E$2:$E$173,MATCH('BIR Data Entry'!B1254,'Child Enrollment'!$B$2:$B$173,0))</f>
        <v>#N/A</v>
      </c>
      <c r="P1254" s="1" t="e">
        <f>INDEX('Child Enrollment'!$F$2:$F$173,MATCH('BIR Data Entry'!B1254,'Child Enrollment'!$B$2:$B$173,0))</f>
        <v>#N/A</v>
      </c>
      <c r="Q1254" s="1" t="e">
        <f>INDEX('Child Enrollment'!$G$2:$G$173,MATCH('BIR Data Entry'!B1254,'Child Enrollment'!$B$2:$B$173,0))</f>
        <v>#N/A</v>
      </c>
      <c r="R1254" s="1" t="e">
        <f>INDEX('Child Enrollment'!$H$2:$H$173,MATCH('BIR Data Entry'!B1254,'Child Enrollment'!$B$2:$B$173,0))</f>
        <v>#N/A</v>
      </c>
      <c r="S1254" s="343" t="str">
        <f t="shared" si="57"/>
        <v/>
      </c>
      <c r="T1254" s="169">
        <f>IF(J1254='Do Not Use'!$L$15,1,0)</f>
        <v>0</v>
      </c>
      <c r="U1254" s="169">
        <f>IF(K1254='Do Not Use'!$M$14,1,0)</f>
        <v>0</v>
      </c>
      <c r="V1254" s="169">
        <f t="shared" si="58"/>
        <v>0</v>
      </c>
      <c r="W1254" s="169">
        <f>IF(K1254='Do Not Use'!$M$10,1,0)</f>
        <v>0</v>
      </c>
      <c r="X1254" s="169">
        <f>IF(K1254='Do Not Use'!$M$11,1,0)</f>
        <v>0</v>
      </c>
      <c r="Y1254" s="169">
        <f t="shared" si="59"/>
        <v>0</v>
      </c>
      <c r="Z1254" s="169">
        <f>IF(K1254='Do Not Use'!$M$5,1,0)</f>
        <v>0</v>
      </c>
    </row>
    <row r="1255" spans="1:26" x14ac:dyDescent="0.25">
      <c r="A1255" s="376"/>
      <c r="B1255" s="377"/>
      <c r="C1255" s="378"/>
      <c r="D1255" s="434"/>
      <c r="E1255" s="379"/>
      <c r="F1255" s="377"/>
      <c r="G1255" s="377"/>
      <c r="H1255" s="377"/>
      <c r="I1255" s="377"/>
      <c r="J1255" s="377"/>
      <c r="K1255" s="377"/>
      <c r="L1255" s="377"/>
      <c r="M1255" s="1" t="e">
        <f>INDEX('Child Enrollment'!$C$2:$C$173,MATCH('BIR Data Entry'!B1256,'Child Enrollment'!$B$2:$B$173,0))</f>
        <v>#N/A</v>
      </c>
      <c r="N1255" s="1" t="e">
        <f>INDEX('Child Enrollment'!$D$2:$D$173,MATCH('BIR Data Entry'!B1255,'Child Enrollment'!$B$2:$B$173,0))</f>
        <v>#N/A</v>
      </c>
      <c r="O1255" s="1" t="e">
        <f>INDEX('Child Enrollment'!$E$2:$E$173,MATCH('BIR Data Entry'!B1255,'Child Enrollment'!$B$2:$B$173,0))</f>
        <v>#N/A</v>
      </c>
      <c r="P1255" s="1" t="e">
        <f>INDEX('Child Enrollment'!$F$2:$F$173,MATCH('BIR Data Entry'!B1255,'Child Enrollment'!$B$2:$B$173,0))</f>
        <v>#N/A</v>
      </c>
      <c r="Q1255" s="1" t="e">
        <f>INDEX('Child Enrollment'!$G$2:$G$173,MATCH('BIR Data Entry'!B1255,'Child Enrollment'!$B$2:$B$173,0))</f>
        <v>#N/A</v>
      </c>
      <c r="R1255" s="1" t="e">
        <f>INDEX('Child Enrollment'!$H$2:$H$173,MATCH('BIR Data Entry'!B1255,'Child Enrollment'!$B$2:$B$173,0))</f>
        <v>#N/A</v>
      </c>
      <c r="S1255" s="343" t="str">
        <f t="shared" si="57"/>
        <v/>
      </c>
      <c r="T1255" s="169">
        <f>IF(J1255='Do Not Use'!$L$15,1,0)</f>
        <v>0</v>
      </c>
      <c r="U1255" s="169">
        <f>IF(K1255='Do Not Use'!$M$14,1,0)</f>
        <v>0</v>
      </c>
      <c r="V1255" s="169">
        <f t="shared" si="58"/>
        <v>0</v>
      </c>
      <c r="W1255" s="169">
        <f>IF(K1255='Do Not Use'!$M$10,1,0)</f>
        <v>0</v>
      </c>
      <c r="X1255" s="169">
        <f>IF(K1255='Do Not Use'!$M$11,1,0)</f>
        <v>0</v>
      </c>
      <c r="Y1255" s="169">
        <f t="shared" si="59"/>
        <v>0</v>
      </c>
      <c r="Z1255" s="169">
        <f>IF(K1255='Do Not Use'!$M$5,1,0)</f>
        <v>0</v>
      </c>
    </row>
    <row r="1256" spans="1:26" x14ac:dyDescent="0.25">
      <c r="A1256" s="376"/>
      <c r="B1256" s="377"/>
      <c r="C1256" s="378"/>
      <c r="D1256" s="434"/>
      <c r="E1256" s="379"/>
      <c r="F1256" s="377"/>
      <c r="G1256" s="377"/>
      <c r="H1256" s="377"/>
      <c r="I1256" s="377"/>
      <c r="J1256" s="377"/>
      <c r="K1256" s="377"/>
      <c r="L1256" s="377"/>
      <c r="M1256" s="1" t="e">
        <f>INDEX('Child Enrollment'!$C$2:$C$173,MATCH('BIR Data Entry'!B1257,'Child Enrollment'!$B$2:$B$173,0))</f>
        <v>#N/A</v>
      </c>
      <c r="N1256" s="1" t="e">
        <f>INDEX('Child Enrollment'!$D$2:$D$173,MATCH('BIR Data Entry'!B1256,'Child Enrollment'!$B$2:$B$173,0))</f>
        <v>#N/A</v>
      </c>
      <c r="O1256" s="1" t="e">
        <f>INDEX('Child Enrollment'!$E$2:$E$173,MATCH('BIR Data Entry'!B1256,'Child Enrollment'!$B$2:$B$173,0))</f>
        <v>#N/A</v>
      </c>
      <c r="P1256" s="1" t="e">
        <f>INDEX('Child Enrollment'!$F$2:$F$173,MATCH('BIR Data Entry'!B1256,'Child Enrollment'!$B$2:$B$173,0))</f>
        <v>#N/A</v>
      </c>
      <c r="Q1256" s="1" t="e">
        <f>INDEX('Child Enrollment'!$G$2:$G$173,MATCH('BIR Data Entry'!B1256,'Child Enrollment'!$B$2:$B$173,0))</f>
        <v>#N/A</v>
      </c>
      <c r="R1256" s="1" t="e">
        <f>INDEX('Child Enrollment'!$H$2:$H$173,MATCH('BIR Data Entry'!B1256,'Child Enrollment'!$B$2:$B$173,0))</f>
        <v>#N/A</v>
      </c>
      <c r="S1256" s="343" t="str">
        <f t="shared" si="57"/>
        <v/>
      </c>
      <c r="T1256" s="169">
        <f>IF(J1256='Do Not Use'!$L$15,1,0)</f>
        <v>0</v>
      </c>
      <c r="U1256" s="169">
        <f>IF(K1256='Do Not Use'!$M$14,1,0)</f>
        <v>0</v>
      </c>
      <c r="V1256" s="169">
        <f t="shared" si="58"/>
        <v>0</v>
      </c>
      <c r="W1256" s="169">
        <f>IF(K1256='Do Not Use'!$M$10,1,0)</f>
        <v>0</v>
      </c>
      <c r="X1256" s="169">
        <f>IF(K1256='Do Not Use'!$M$11,1,0)</f>
        <v>0</v>
      </c>
      <c r="Y1256" s="169">
        <f t="shared" si="59"/>
        <v>0</v>
      </c>
      <c r="Z1256" s="169">
        <f>IF(K1256='Do Not Use'!$M$5,1,0)</f>
        <v>0</v>
      </c>
    </row>
    <row r="1257" spans="1:26" x14ac:dyDescent="0.25">
      <c r="A1257" s="376"/>
      <c r="B1257" s="377"/>
      <c r="C1257" s="378"/>
      <c r="D1257" s="434"/>
      <c r="E1257" s="379"/>
      <c r="F1257" s="377"/>
      <c r="G1257" s="377"/>
      <c r="H1257" s="377"/>
      <c r="I1257" s="377"/>
      <c r="J1257" s="377"/>
      <c r="K1257" s="377"/>
      <c r="L1257" s="377"/>
      <c r="M1257" s="1" t="e">
        <f>INDEX('Child Enrollment'!$C$2:$C$173,MATCH('BIR Data Entry'!B1258,'Child Enrollment'!$B$2:$B$173,0))</f>
        <v>#N/A</v>
      </c>
      <c r="N1257" s="1" t="e">
        <f>INDEX('Child Enrollment'!$D$2:$D$173,MATCH('BIR Data Entry'!B1257,'Child Enrollment'!$B$2:$B$173,0))</f>
        <v>#N/A</v>
      </c>
      <c r="O1257" s="1" t="e">
        <f>INDEX('Child Enrollment'!$E$2:$E$173,MATCH('BIR Data Entry'!B1257,'Child Enrollment'!$B$2:$B$173,0))</f>
        <v>#N/A</v>
      </c>
      <c r="P1257" s="1" t="e">
        <f>INDEX('Child Enrollment'!$F$2:$F$173,MATCH('BIR Data Entry'!B1257,'Child Enrollment'!$B$2:$B$173,0))</f>
        <v>#N/A</v>
      </c>
      <c r="Q1257" s="1" t="e">
        <f>INDEX('Child Enrollment'!$G$2:$G$173,MATCH('BIR Data Entry'!B1257,'Child Enrollment'!$B$2:$B$173,0))</f>
        <v>#N/A</v>
      </c>
      <c r="R1257" s="1" t="e">
        <f>INDEX('Child Enrollment'!$H$2:$H$173,MATCH('BIR Data Entry'!B1257,'Child Enrollment'!$B$2:$B$173,0))</f>
        <v>#N/A</v>
      </c>
      <c r="S1257" s="343" t="str">
        <f t="shared" si="57"/>
        <v/>
      </c>
      <c r="T1257" s="169">
        <f>IF(J1257='Do Not Use'!$L$15,1,0)</f>
        <v>0</v>
      </c>
      <c r="U1257" s="169">
        <f>IF(K1257='Do Not Use'!$M$14,1,0)</f>
        <v>0</v>
      </c>
      <c r="V1257" s="169">
        <f t="shared" si="58"/>
        <v>0</v>
      </c>
      <c r="W1257" s="169">
        <f>IF(K1257='Do Not Use'!$M$10,1,0)</f>
        <v>0</v>
      </c>
      <c r="X1257" s="169">
        <f>IF(K1257='Do Not Use'!$M$11,1,0)</f>
        <v>0</v>
      </c>
      <c r="Y1257" s="169">
        <f t="shared" si="59"/>
        <v>0</v>
      </c>
      <c r="Z1257" s="169">
        <f>IF(K1257='Do Not Use'!$M$5,1,0)</f>
        <v>0</v>
      </c>
    </row>
    <row r="1258" spans="1:26" x14ac:dyDescent="0.25">
      <c r="A1258" s="376"/>
      <c r="B1258" s="377"/>
      <c r="C1258" s="378"/>
      <c r="D1258" s="434"/>
      <c r="E1258" s="379"/>
      <c r="F1258" s="377"/>
      <c r="G1258" s="377"/>
      <c r="H1258" s="377"/>
      <c r="I1258" s="377"/>
      <c r="J1258" s="377"/>
      <c r="K1258" s="377"/>
      <c r="L1258" s="377"/>
      <c r="M1258" s="1" t="e">
        <f>INDEX('Child Enrollment'!$C$2:$C$173,MATCH('BIR Data Entry'!B1259,'Child Enrollment'!$B$2:$B$173,0))</f>
        <v>#N/A</v>
      </c>
      <c r="N1258" s="1" t="e">
        <f>INDEX('Child Enrollment'!$D$2:$D$173,MATCH('BIR Data Entry'!B1258,'Child Enrollment'!$B$2:$B$173,0))</f>
        <v>#N/A</v>
      </c>
      <c r="O1258" s="1" t="e">
        <f>INDEX('Child Enrollment'!$E$2:$E$173,MATCH('BIR Data Entry'!B1258,'Child Enrollment'!$B$2:$B$173,0))</f>
        <v>#N/A</v>
      </c>
      <c r="P1258" s="1" t="e">
        <f>INDEX('Child Enrollment'!$F$2:$F$173,MATCH('BIR Data Entry'!B1258,'Child Enrollment'!$B$2:$B$173,0))</f>
        <v>#N/A</v>
      </c>
      <c r="Q1258" s="1" t="e">
        <f>INDEX('Child Enrollment'!$G$2:$G$173,MATCH('BIR Data Entry'!B1258,'Child Enrollment'!$B$2:$B$173,0))</f>
        <v>#N/A</v>
      </c>
      <c r="R1258" s="1" t="e">
        <f>INDEX('Child Enrollment'!$H$2:$H$173,MATCH('BIR Data Entry'!B1258,'Child Enrollment'!$B$2:$B$173,0))</f>
        <v>#N/A</v>
      </c>
      <c r="S1258" s="343" t="str">
        <f t="shared" si="57"/>
        <v/>
      </c>
      <c r="T1258" s="169">
        <f>IF(J1258='Do Not Use'!$L$15,1,0)</f>
        <v>0</v>
      </c>
      <c r="U1258" s="169">
        <f>IF(K1258='Do Not Use'!$M$14,1,0)</f>
        <v>0</v>
      </c>
      <c r="V1258" s="169">
        <f t="shared" si="58"/>
        <v>0</v>
      </c>
      <c r="W1258" s="169">
        <f>IF(K1258='Do Not Use'!$M$10,1,0)</f>
        <v>0</v>
      </c>
      <c r="X1258" s="169">
        <f>IF(K1258='Do Not Use'!$M$11,1,0)</f>
        <v>0</v>
      </c>
      <c r="Y1258" s="169">
        <f t="shared" si="59"/>
        <v>0</v>
      </c>
      <c r="Z1258" s="169">
        <f>IF(K1258='Do Not Use'!$M$5,1,0)</f>
        <v>0</v>
      </c>
    </row>
    <row r="1259" spans="1:26" x14ac:dyDescent="0.25">
      <c r="A1259" s="376"/>
      <c r="B1259" s="377"/>
      <c r="C1259" s="378"/>
      <c r="D1259" s="434"/>
      <c r="E1259" s="379"/>
      <c r="F1259" s="377"/>
      <c r="G1259" s="377"/>
      <c r="H1259" s="377"/>
      <c r="I1259" s="377"/>
      <c r="J1259" s="377"/>
      <c r="K1259" s="377"/>
      <c r="L1259" s="377"/>
      <c r="M1259" s="1" t="e">
        <f>INDEX('Child Enrollment'!$C$2:$C$173,MATCH('BIR Data Entry'!B1260,'Child Enrollment'!$B$2:$B$173,0))</f>
        <v>#N/A</v>
      </c>
      <c r="N1259" s="1" t="e">
        <f>INDEX('Child Enrollment'!$D$2:$D$173,MATCH('BIR Data Entry'!B1259,'Child Enrollment'!$B$2:$B$173,0))</f>
        <v>#N/A</v>
      </c>
      <c r="O1259" s="1" t="e">
        <f>INDEX('Child Enrollment'!$E$2:$E$173,MATCH('BIR Data Entry'!B1259,'Child Enrollment'!$B$2:$B$173,0))</f>
        <v>#N/A</v>
      </c>
      <c r="P1259" s="1" t="e">
        <f>INDEX('Child Enrollment'!$F$2:$F$173,MATCH('BIR Data Entry'!B1259,'Child Enrollment'!$B$2:$B$173,0))</f>
        <v>#N/A</v>
      </c>
      <c r="Q1259" s="1" t="e">
        <f>INDEX('Child Enrollment'!$G$2:$G$173,MATCH('BIR Data Entry'!B1259,'Child Enrollment'!$B$2:$B$173,0))</f>
        <v>#N/A</v>
      </c>
      <c r="R1259" s="1" t="e">
        <f>INDEX('Child Enrollment'!$H$2:$H$173,MATCH('BIR Data Entry'!B1259,'Child Enrollment'!$B$2:$B$173,0))</f>
        <v>#N/A</v>
      </c>
      <c r="S1259" s="343" t="str">
        <f t="shared" si="57"/>
        <v/>
      </c>
      <c r="T1259" s="169">
        <f>IF(J1259='Do Not Use'!$L$15,1,0)</f>
        <v>0</v>
      </c>
      <c r="U1259" s="169">
        <f>IF(K1259='Do Not Use'!$M$14,1,0)</f>
        <v>0</v>
      </c>
      <c r="V1259" s="169">
        <f t="shared" si="58"/>
        <v>0</v>
      </c>
      <c r="W1259" s="169">
        <f>IF(K1259='Do Not Use'!$M$10,1,0)</f>
        <v>0</v>
      </c>
      <c r="X1259" s="169">
        <f>IF(K1259='Do Not Use'!$M$11,1,0)</f>
        <v>0</v>
      </c>
      <c r="Y1259" s="169">
        <f t="shared" si="59"/>
        <v>0</v>
      </c>
      <c r="Z1259" s="169">
        <f>IF(K1259='Do Not Use'!$M$5,1,0)</f>
        <v>0</v>
      </c>
    </row>
    <row r="1260" spans="1:26" x14ac:dyDescent="0.25">
      <c r="A1260" s="376"/>
      <c r="B1260" s="377"/>
      <c r="C1260" s="378"/>
      <c r="D1260" s="434"/>
      <c r="E1260" s="379"/>
      <c r="F1260" s="377"/>
      <c r="G1260" s="377"/>
      <c r="H1260" s="377"/>
      <c r="I1260" s="377"/>
      <c r="J1260" s="377"/>
      <c r="K1260" s="377"/>
      <c r="L1260" s="377"/>
      <c r="M1260" s="1" t="e">
        <f>INDEX('Child Enrollment'!$C$2:$C$173,MATCH('BIR Data Entry'!B1261,'Child Enrollment'!$B$2:$B$173,0))</f>
        <v>#N/A</v>
      </c>
      <c r="N1260" s="1" t="e">
        <f>INDEX('Child Enrollment'!$D$2:$D$173,MATCH('BIR Data Entry'!B1260,'Child Enrollment'!$B$2:$B$173,0))</f>
        <v>#N/A</v>
      </c>
      <c r="O1260" s="1" t="e">
        <f>INDEX('Child Enrollment'!$E$2:$E$173,MATCH('BIR Data Entry'!B1260,'Child Enrollment'!$B$2:$B$173,0))</f>
        <v>#N/A</v>
      </c>
      <c r="P1260" s="1" t="e">
        <f>INDEX('Child Enrollment'!$F$2:$F$173,MATCH('BIR Data Entry'!B1260,'Child Enrollment'!$B$2:$B$173,0))</f>
        <v>#N/A</v>
      </c>
      <c r="Q1260" s="1" t="e">
        <f>INDEX('Child Enrollment'!$G$2:$G$173,MATCH('BIR Data Entry'!B1260,'Child Enrollment'!$B$2:$B$173,0))</f>
        <v>#N/A</v>
      </c>
      <c r="R1260" s="1" t="e">
        <f>INDEX('Child Enrollment'!$H$2:$H$173,MATCH('BIR Data Entry'!B1260,'Child Enrollment'!$B$2:$B$173,0))</f>
        <v>#N/A</v>
      </c>
      <c r="S1260" s="343" t="str">
        <f t="shared" si="57"/>
        <v/>
      </c>
      <c r="T1260" s="169">
        <f>IF(J1260='Do Not Use'!$L$15,1,0)</f>
        <v>0</v>
      </c>
      <c r="U1260" s="169">
        <f>IF(K1260='Do Not Use'!$M$14,1,0)</f>
        <v>0</v>
      </c>
      <c r="V1260" s="169">
        <f t="shared" si="58"/>
        <v>0</v>
      </c>
      <c r="W1260" s="169">
        <f>IF(K1260='Do Not Use'!$M$10,1,0)</f>
        <v>0</v>
      </c>
      <c r="X1260" s="169">
        <f>IF(K1260='Do Not Use'!$M$11,1,0)</f>
        <v>0</v>
      </c>
      <c r="Y1260" s="169">
        <f t="shared" si="59"/>
        <v>0</v>
      </c>
      <c r="Z1260" s="169">
        <f>IF(K1260='Do Not Use'!$M$5,1,0)</f>
        <v>0</v>
      </c>
    </row>
    <row r="1261" spans="1:26" x14ac:dyDescent="0.25">
      <c r="A1261" s="376"/>
      <c r="B1261" s="377"/>
      <c r="C1261" s="378"/>
      <c r="D1261" s="434"/>
      <c r="E1261" s="379"/>
      <c r="F1261" s="377"/>
      <c r="G1261" s="377"/>
      <c r="H1261" s="377"/>
      <c r="I1261" s="377"/>
      <c r="J1261" s="377"/>
      <c r="K1261" s="377"/>
      <c r="L1261" s="377"/>
      <c r="M1261" s="1" t="e">
        <f>INDEX('Child Enrollment'!$C$2:$C$173,MATCH('BIR Data Entry'!B1262,'Child Enrollment'!$B$2:$B$173,0))</f>
        <v>#N/A</v>
      </c>
      <c r="N1261" s="1" t="e">
        <f>INDEX('Child Enrollment'!$D$2:$D$173,MATCH('BIR Data Entry'!B1261,'Child Enrollment'!$B$2:$B$173,0))</f>
        <v>#N/A</v>
      </c>
      <c r="O1261" s="1" t="e">
        <f>INDEX('Child Enrollment'!$E$2:$E$173,MATCH('BIR Data Entry'!B1261,'Child Enrollment'!$B$2:$B$173,0))</f>
        <v>#N/A</v>
      </c>
      <c r="P1261" s="1" t="e">
        <f>INDEX('Child Enrollment'!$F$2:$F$173,MATCH('BIR Data Entry'!B1261,'Child Enrollment'!$B$2:$B$173,0))</f>
        <v>#N/A</v>
      </c>
      <c r="Q1261" s="1" t="e">
        <f>INDEX('Child Enrollment'!$G$2:$G$173,MATCH('BIR Data Entry'!B1261,'Child Enrollment'!$B$2:$B$173,0))</f>
        <v>#N/A</v>
      </c>
      <c r="R1261" s="1" t="e">
        <f>INDEX('Child Enrollment'!$H$2:$H$173,MATCH('BIR Data Entry'!B1261,'Child Enrollment'!$B$2:$B$173,0))</f>
        <v>#N/A</v>
      </c>
      <c r="S1261" s="343" t="str">
        <f t="shared" si="57"/>
        <v/>
      </c>
      <c r="T1261" s="169">
        <f>IF(J1261='Do Not Use'!$L$15,1,0)</f>
        <v>0</v>
      </c>
      <c r="U1261" s="169">
        <f>IF(K1261='Do Not Use'!$M$14,1,0)</f>
        <v>0</v>
      </c>
      <c r="V1261" s="169">
        <f t="shared" si="58"/>
        <v>0</v>
      </c>
      <c r="W1261" s="169">
        <f>IF(K1261='Do Not Use'!$M$10,1,0)</f>
        <v>0</v>
      </c>
      <c r="X1261" s="169">
        <f>IF(K1261='Do Not Use'!$M$11,1,0)</f>
        <v>0</v>
      </c>
      <c r="Y1261" s="169">
        <f t="shared" si="59"/>
        <v>0</v>
      </c>
      <c r="Z1261" s="169">
        <f>IF(K1261='Do Not Use'!$M$5,1,0)</f>
        <v>0</v>
      </c>
    </row>
    <row r="1262" spans="1:26" x14ac:dyDescent="0.25">
      <c r="A1262" s="376"/>
      <c r="B1262" s="377"/>
      <c r="C1262" s="378"/>
      <c r="D1262" s="434"/>
      <c r="E1262" s="379"/>
      <c r="F1262" s="377"/>
      <c r="G1262" s="377"/>
      <c r="H1262" s="377"/>
      <c r="I1262" s="377"/>
      <c r="J1262" s="377"/>
      <c r="K1262" s="377"/>
      <c r="L1262" s="377"/>
      <c r="M1262" s="1" t="e">
        <f>INDEX('Child Enrollment'!$C$2:$C$173,MATCH('BIR Data Entry'!B1263,'Child Enrollment'!$B$2:$B$173,0))</f>
        <v>#N/A</v>
      </c>
      <c r="N1262" s="1" t="e">
        <f>INDEX('Child Enrollment'!$D$2:$D$173,MATCH('BIR Data Entry'!B1262,'Child Enrollment'!$B$2:$B$173,0))</f>
        <v>#N/A</v>
      </c>
      <c r="O1262" s="1" t="e">
        <f>INDEX('Child Enrollment'!$E$2:$E$173,MATCH('BIR Data Entry'!B1262,'Child Enrollment'!$B$2:$B$173,0))</f>
        <v>#N/A</v>
      </c>
      <c r="P1262" s="1" t="e">
        <f>INDEX('Child Enrollment'!$F$2:$F$173,MATCH('BIR Data Entry'!B1262,'Child Enrollment'!$B$2:$B$173,0))</f>
        <v>#N/A</v>
      </c>
      <c r="Q1262" s="1" t="e">
        <f>INDEX('Child Enrollment'!$G$2:$G$173,MATCH('BIR Data Entry'!B1262,'Child Enrollment'!$B$2:$B$173,0))</f>
        <v>#N/A</v>
      </c>
      <c r="R1262" s="1" t="e">
        <f>INDEX('Child Enrollment'!$H$2:$H$173,MATCH('BIR Data Entry'!B1262,'Child Enrollment'!$B$2:$B$173,0))</f>
        <v>#N/A</v>
      </c>
      <c r="S1262" s="343" t="str">
        <f t="shared" si="57"/>
        <v/>
      </c>
      <c r="T1262" s="169">
        <f>IF(J1262='Do Not Use'!$L$15,1,0)</f>
        <v>0</v>
      </c>
      <c r="U1262" s="169">
        <f>IF(K1262='Do Not Use'!$M$14,1,0)</f>
        <v>0</v>
      </c>
      <c r="V1262" s="169">
        <f t="shared" si="58"/>
        <v>0</v>
      </c>
      <c r="W1262" s="169">
        <f>IF(K1262='Do Not Use'!$M$10,1,0)</f>
        <v>0</v>
      </c>
      <c r="X1262" s="169">
        <f>IF(K1262='Do Not Use'!$M$11,1,0)</f>
        <v>0</v>
      </c>
      <c r="Y1262" s="169">
        <f t="shared" si="59"/>
        <v>0</v>
      </c>
      <c r="Z1262" s="169">
        <f>IF(K1262='Do Not Use'!$M$5,1,0)</f>
        <v>0</v>
      </c>
    </row>
    <row r="1263" spans="1:26" x14ac:dyDescent="0.25">
      <c r="A1263" s="376"/>
      <c r="B1263" s="377"/>
      <c r="C1263" s="378"/>
      <c r="D1263" s="434"/>
      <c r="E1263" s="379"/>
      <c r="F1263" s="377"/>
      <c r="G1263" s="377"/>
      <c r="H1263" s="377"/>
      <c r="I1263" s="377"/>
      <c r="J1263" s="377"/>
      <c r="K1263" s="377"/>
      <c r="L1263" s="377"/>
      <c r="M1263" s="1" t="e">
        <f>INDEX('Child Enrollment'!$C$2:$C$173,MATCH('BIR Data Entry'!B1264,'Child Enrollment'!$B$2:$B$173,0))</f>
        <v>#N/A</v>
      </c>
      <c r="N1263" s="1" t="e">
        <f>INDEX('Child Enrollment'!$D$2:$D$173,MATCH('BIR Data Entry'!B1263,'Child Enrollment'!$B$2:$B$173,0))</f>
        <v>#N/A</v>
      </c>
      <c r="O1263" s="1" t="e">
        <f>INDEX('Child Enrollment'!$E$2:$E$173,MATCH('BIR Data Entry'!B1263,'Child Enrollment'!$B$2:$B$173,0))</f>
        <v>#N/A</v>
      </c>
      <c r="P1263" s="1" t="e">
        <f>INDEX('Child Enrollment'!$F$2:$F$173,MATCH('BIR Data Entry'!B1263,'Child Enrollment'!$B$2:$B$173,0))</f>
        <v>#N/A</v>
      </c>
      <c r="Q1263" s="1" t="e">
        <f>INDEX('Child Enrollment'!$G$2:$G$173,MATCH('BIR Data Entry'!B1263,'Child Enrollment'!$B$2:$B$173,0))</f>
        <v>#N/A</v>
      </c>
      <c r="R1263" s="1" t="e">
        <f>INDEX('Child Enrollment'!$H$2:$H$173,MATCH('BIR Data Entry'!B1263,'Child Enrollment'!$B$2:$B$173,0))</f>
        <v>#N/A</v>
      </c>
      <c r="S1263" s="343" t="str">
        <f t="shared" si="57"/>
        <v/>
      </c>
      <c r="T1263" s="169">
        <f>IF(J1263='Do Not Use'!$L$15,1,0)</f>
        <v>0</v>
      </c>
      <c r="U1263" s="169">
        <f>IF(K1263='Do Not Use'!$M$14,1,0)</f>
        <v>0</v>
      </c>
      <c r="V1263" s="169">
        <f t="shared" si="58"/>
        <v>0</v>
      </c>
      <c r="W1263" s="169">
        <f>IF(K1263='Do Not Use'!$M$10,1,0)</f>
        <v>0</v>
      </c>
      <c r="X1263" s="169">
        <f>IF(K1263='Do Not Use'!$M$11,1,0)</f>
        <v>0</v>
      </c>
      <c r="Y1263" s="169">
        <f t="shared" si="59"/>
        <v>0</v>
      </c>
      <c r="Z1263" s="169">
        <f>IF(K1263='Do Not Use'!$M$5,1,0)</f>
        <v>0</v>
      </c>
    </row>
    <row r="1264" spans="1:26" x14ac:dyDescent="0.25">
      <c r="A1264" s="376"/>
      <c r="B1264" s="377"/>
      <c r="C1264" s="378"/>
      <c r="D1264" s="434"/>
      <c r="E1264" s="379"/>
      <c r="F1264" s="377"/>
      <c r="G1264" s="377"/>
      <c r="H1264" s="377"/>
      <c r="I1264" s="377"/>
      <c r="J1264" s="377"/>
      <c r="K1264" s="377"/>
      <c r="L1264" s="377"/>
      <c r="M1264" s="1" t="e">
        <f>INDEX('Child Enrollment'!$C$2:$C$173,MATCH('BIR Data Entry'!B1265,'Child Enrollment'!$B$2:$B$173,0))</f>
        <v>#N/A</v>
      </c>
      <c r="N1264" s="1" t="e">
        <f>INDEX('Child Enrollment'!$D$2:$D$173,MATCH('BIR Data Entry'!B1264,'Child Enrollment'!$B$2:$B$173,0))</f>
        <v>#N/A</v>
      </c>
      <c r="O1264" s="1" t="e">
        <f>INDEX('Child Enrollment'!$E$2:$E$173,MATCH('BIR Data Entry'!B1264,'Child Enrollment'!$B$2:$B$173,0))</f>
        <v>#N/A</v>
      </c>
      <c r="P1264" s="1" t="e">
        <f>INDEX('Child Enrollment'!$F$2:$F$173,MATCH('BIR Data Entry'!B1264,'Child Enrollment'!$B$2:$B$173,0))</f>
        <v>#N/A</v>
      </c>
      <c r="Q1264" s="1" t="e">
        <f>INDEX('Child Enrollment'!$G$2:$G$173,MATCH('BIR Data Entry'!B1264,'Child Enrollment'!$B$2:$B$173,0))</f>
        <v>#N/A</v>
      </c>
      <c r="R1264" s="1" t="e">
        <f>INDEX('Child Enrollment'!$H$2:$H$173,MATCH('BIR Data Entry'!B1264,'Child Enrollment'!$B$2:$B$173,0))</f>
        <v>#N/A</v>
      </c>
      <c r="S1264" s="343" t="str">
        <f t="shared" si="57"/>
        <v/>
      </c>
      <c r="T1264" s="169">
        <f>IF(J1264='Do Not Use'!$L$15,1,0)</f>
        <v>0</v>
      </c>
      <c r="U1264" s="169">
        <f>IF(K1264='Do Not Use'!$M$14,1,0)</f>
        <v>0</v>
      </c>
      <c r="V1264" s="169">
        <f t="shared" si="58"/>
        <v>0</v>
      </c>
      <c r="W1264" s="169">
        <f>IF(K1264='Do Not Use'!$M$10,1,0)</f>
        <v>0</v>
      </c>
      <c r="X1264" s="169">
        <f>IF(K1264='Do Not Use'!$M$11,1,0)</f>
        <v>0</v>
      </c>
      <c r="Y1264" s="169">
        <f t="shared" si="59"/>
        <v>0</v>
      </c>
      <c r="Z1264" s="169">
        <f>IF(K1264='Do Not Use'!$M$5,1,0)</f>
        <v>0</v>
      </c>
    </row>
    <row r="1265" spans="1:26" x14ac:dyDescent="0.25">
      <c r="A1265" s="376"/>
      <c r="B1265" s="377"/>
      <c r="C1265" s="378"/>
      <c r="D1265" s="434"/>
      <c r="E1265" s="379"/>
      <c r="F1265" s="377"/>
      <c r="G1265" s="377"/>
      <c r="H1265" s="377"/>
      <c r="I1265" s="377"/>
      <c r="J1265" s="377"/>
      <c r="K1265" s="377"/>
      <c r="L1265" s="377"/>
      <c r="M1265" s="1" t="e">
        <f>INDEX('Child Enrollment'!$C$2:$C$173,MATCH('BIR Data Entry'!B1266,'Child Enrollment'!$B$2:$B$173,0))</f>
        <v>#N/A</v>
      </c>
      <c r="N1265" s="1" t="e">
        <f>INDEX('Child Enrollment'!$D$2:$D$173,MATCH('BIR Data Entry'!B1265,'Child Enrollment'!$B$2:$B$173,0))</f>
        <v>#N/A</v>
      </c>
      <c r="O1265" s="1" t="e">
        <f>INDEX('Child Enrollment'!$E$2:$E$173,MATCH('BIR Data Entry'!B1265,'Child Enrollment'!$B$2:$B$173,0))</f>
        <v>#N/A</v>
      </c>
      <c r="P1265" s="1" t="e">
        <f>INDEX('Child Enrollment'!$F$2:$F$173,MATCH('BIR Data Entry'!B1265,'Child Enrollment'!$B$2:$B$173,0))</f>
        <v>#N/A</v>
      </c>
      <c r="Q1265" s="1" t="e">
        <f>INDEX('Child Enrollment'!$G$2:$G$173,MATCH('BIR Data Entry'!B1265,'Child Enrollment'!$B$2:$B$173,0))</f>
        <v>#N/A</v>
      </c>
      <c r="R1265" s="1" t="e">
        <f>INDEX('Child Enrollment'!$H$2:$H$173,MATCH('BIR Data Entry'!B1265,'Child Enrollment'!$B$2:$B$173,0))</f>
        <v>#N/A</v>
      </c>
      <c r="S1265" s="343" t="str">
        <f t="shared" si="57"/>
        <v/>
      </c>
      <c r="T1265" s="169">
        <f>IF(J1265='Do Not Use'!$L$15,1,0)</f>
        <v>0</v>
      </c>
      <c r="U1265" s="169">
        <f>IF(K1265='Do Not Use'!$M$14,1,0)</f>
        <v>0</v>
      </c>
      <c r="V1265" s="169">
        <f t="shared" si="58"/>
        <v>0</v>
      </c>
      <c r="W1265" s="169">
        <f>IF(K1265='Do Not Use'!$M$10,1,0)</f>
        <v>0</v>
      </c>
      <c r="X1265" s="169">
        <f>IF(K1265='Do Not Use'!$M$11,1,0)</f>
        <v>0</v>
      </c>
      <c r="Y1265" s="169">
        <f t="shared" si="59"/>
        <v>0</v>
      </c>
      <c r="Z1265" s="169">
        <f>IF(K1265='Do Not Use'!$M$5,1,0)</f>
        <v>0</v>
      </c>
    </row>
    <row r="1266" spans="1:26" x14ac:dyDescent="0.25">
      <c r="A1266" s="376"/>
      <c r="B1266" s="377"/>
      <c r="C1266" s="378"/>
      <c r="D1266" s="434"/>
      <c r="E1266" s="379"/>
      <c r="F1266" s="377"/>
      <c r="G1266" s="377"/>
      <c r="H1266" s="377"/>
      <c r="I1266" s="377"/>
      <c r="J1266" s="377"/>
      <c r="K1266" s="377"/>
      <c r="L1266" s="377"/>
      <c r="M1266" s="1" t="e">
        <f>INDEX('Child Enrollment'!$C$2:$C$173,MATCH('BIR Data Entry'!B1267,'Child Enrollment'!$B$2:$B$173,0))</f>
        <v>#N/A</v>
      </c>
      <c r="N1266" s="1" t="e">
        <f>INDEX('Child Enrollment'!$D$2:$D$173,MATCH('BIR Data Entry'!B1266,'Child Enrollment'!$B$2:$B$173,0))</f>
        <v>#N/A</v>
      </c>
      <c r="O1266" s="1" t="e">
        <f>INDEX('Child Enrollment'!$E$2:$E$173,MATCH('BIR Data Entry'!B1266,'Child Enrollment'!$B$2:$B$173,0))</f>
        <v>#N/A</v>
      </c>
      <c r="P1266" s="1" t="e">
        <f>INDEX('Child Enrollment'!$F$2:$F$173,MATCH('BIR Data Entry'!B1266,'Child Enrollment'!$B$2:$B$173,0))</f>
        <v>#N/A</v>
      </c>
      <c r="Q1266" s="1" t="e">
        <f>INDEX('Child Enrollment'!$G$2:$G$173,MATCH('BIR Data Entry'!B1266,'Child Enrollment'!$B$2:$B$173,0))</f>
        <v>#N/A</v>
      </c>
      <c r="R1266" s="1" t="e">
        <f>INDEX('Child Enrollment'!$H$2:$H$173,MATCH('BIR Data Entry'!B1266,'Child Enrollment'!$B$2:$B$173,0))</f>
        <v>#N/A</v>
      </c>
      <c r="S1266" s="343" t="str">
        <f t="shared" si="57"/>
        <v/>
      </c>
      <c r="T1266" s="169">
        <f>IF(J1266='Do Not Use'!$L$15,1,0)</f>
        <v>0</v>
      </c>
      <c r="U1266" s="169">
        <f>IF(K1266='Do Not Use'!$M$14,1,0)</f>
        <v>0</v>
      </c>
      <c r="V1266" s="169">
        <f t="shared" si="58"/>
        <v>0</v>
      </c>
      <c r="W1266" s="169">
        <f>IF(K1266='Do Not Use'!$M$10,1,0)</f>
        <v>0</v>
      </c>
      <c r="X1266" s="169">
        <f>IF(K1266='Do Not Use'!$M$11,1,0)</f>
        <v>0</v>
      </c>
      <c r="Y1266" s="169">
        <f t="shared" si="59"/>
        <v>0</v>
      </c>
      <c r="Z1266" s="169">
        <f>IF(K1266='Do Not Use'!$M$5,1,0)</f>
        <v>0</v>
      </c>
    </row>
    <row r="1267" spans="1:26" x14ac:dyDescent="0.25">
      <c r="A1267" s="376"/>
      <c r="B1267" s="377"/>
      <c r="C1267" s="378"/>
      <c r="D1267" s="434"/>
      <c r="E1267" s="379"/>
      <c r="F1267" s="377"/>
      <c r="G1267" s="377"/>
      <c r="H1267" s="377"/>
      <c r="I1267" s="377"/>
      <c r="J1267" s="377"/>
      <c r="K1267" s="377"/>
      <c r="L1267" s="377"/>
      <c r="M1267" s="1" t="e">
        <f>INDEX('Child Enrollment'!$C$2:$C$173,MATCH('BIR Data Entry'!B1268,'Child Enrollment'!$B$2:$B$173,0))</f>
        <v>#N/A</v>
      </c>
      <c r="N1267" s="1" t="e">
        <f>INDEX('Child Enrollment'!$D$2:$D$173,MATCH('BIR Data Entry'!B1267,'Child Enrollment'!$B$2:$B$173,0))</f>
        <v>#N/A</v>
      </c>
      <c r="O1267" s="1" t="e">
        <f>INDEX('Child Enrollment'!$E$2:$E$173,MATCH('BIR Data Entry'!B1267,'Child Enrollment'!$B$2:$B$173,0))</f>
        <v>#N/A</v>
      </c>
      <c r="P1267" s="1" t="e">
        <f>INDEX('Child Enrollment'!$F$2:$F$173,MATCH('BIR Data Entry'!B1267,'Child Enrollment'!$B$2:$B$173,0))</f>
        <v>#N/A</v>
      </c>
      <c r="Q1267" s="1" t="e">
        <f>INDEX('Child Enrollment'!$G$2:$G$173,MATCH('BIR Data Entry'!B1267,'Child Enrollment'!$B$2:$B$173,0))</f>
        <v>#N/A</v>
      </c>
      <c r="R1267" s="1" t="e">
        <f>INDEX('Child Enrollment'!$H$2:$H$173,MATCH('BIR Data Entry'!B1267,'Child Enrollment'!$B$2:$B$173,0))</f>
        <v>#N/A</v>
      </c>
      <c r="S1267" s="343" t="str">
        <f t="shared" si="57"/>
        <v/>
      </c>
      <c r="T1267" s="169">
        <f>IF(J1267='Do Not Use'!$L$15,1,0)</f>
        <v>0</v>
      </c>
      <c r="U1267" s="169">
        <f>IF(K1267='Do Not Use'!$M$14,1,0)</f>
        <v>0</v>
      </c>
      <c r="V1267" s="169">
        <f t="shared" si="58"/>
        <v>0</v>
      </c>
      <c r="W1267" s="169">
        <f>IF(K1267='Do Not Use'!$M$10,1,0)</f>
        <v>0</v>
      </c>
      <c r="X1267" s="169">
        <f>IF(K1267='Do Not Use'!$M$11,1,0)</f>
        <v>0</v>
      </c>
      <c r="Y1267" s="169">
        <f t="shared" si="59"/>
        <v>0</v>
      </c>
      <c r="Z1267" s="169">
        <f>IF(K1267='Do Not Use'!$M$5,1,0)</f>
        <v>0</v>
      </c>
    </row>
    <row r="1268" spans="1:26" x14ac:dyDescent="0.25">
      <c r="A1268" s="376"/>
      <c r="B1268" s="377"/>
      <c r="C1268" s="378"/>
      <c r="D1268" s="434"/>
      <c r="E1268" s="379"/>
      <c r="F1268" s="377"/>
      <c r="G1268" s="377"/>
      <c r="H1268" s="377"/>
      <c r="I1268" s="377"/>
      <c r="J1268" s="377"/>
      <c r="K1268" s="377"/>
      <c r="L1268" s="377"/>
      <c r="M1268" s="1" t="e">
        <f>INDEX('Child Enrollment'!$C$2:$C$173,MATCH('BIR Data Entry'!B1269,'Child Enrollment'!$B$2:$B$173,0))</f>
        <v>#N/A</v>
      </c>
      <c r="N1268" s="1" t="e">
        <f>INDEX('Child Enrollment'!$D$2:$D$173,MATCH('BIR Data Entry'!B1268,'Child Enrollment'!$B$2:$B$173,0))</f>
        <v>#N/A</v>
      </c>
      <c r="O1268" s="1" t="e">
        <f>INDEX('Child Enrollment'!$E$2:$E$173,MATCH('BIR Data Entry'!B1268,'Child Enrollment'!$B$2:$B$173,0))</f>
        <v>#N/A</v>
      </c>
      <c r="P1268" s="1" t="e">
        <f>INDEX('Child Enrollment'!$F$2:$F$173,MATCH('BIR Data Entry'!B1268,'Child Enrollment'!$B$2:$B$173,0))</f>
        <v>#N/A</v>
      </c>
      <c r="Q1268" s="1" t="e">
        <f>INDEX('Child Enrollment'!$G$2:$G$173,MATCH('BIR Data Entry'!B1268,'Child Enrollment'!$B$2:$B$173,0))</f>
        <v>#N/A</v>
      </c>
      <c r="R1268" s="1" t="e">
        <f>INDEX('Child Enrollment'!$H$2:$H$173,MATCH('BIR Data Entry'!B1268,'Child Enrollment'!$B$2:$B$173,0))</f>
        <v>#N/A</v>
      </c>
      <c r="S1268" s="343" t="str">
        <f t="shared" si="57"/>
        <v/>
      </c>
      <c r="T1268" s="169">
        <f>IF(J1268='Do Not Use'!$L$15,1,0)</f>
        <v>0</v>
      </c>
      <c r="U1268" s="169">
        <f>IF(K1268='Do Not Use'!$M$14,1,0)</f>
        <v>0</v>
      </c>
      <c r="V1268" s="169">
        <f t="shared" si="58"/>
        <v>0</v>
      </c>
      <c r="W1268" s="169">
        <f>IF(K1268='Do Not Use'!$M$10,1,0)</f>
        <v>0</v>
      </c>
      <c r="X1268" s="169">
        <f>IF(K1268='Do Not Use'!$M$11,1,0)</f>
        <v>0</v>
      </c>
      <c r="Y1268" s="169">
        <f t="shared" si="59"/>
        <v>0</v>
      </c>
      <c r="Z1268" s="169">
        <f>IF(K1268='Do Not Use'!$M$5,1,0)</f>
        <v>0</v>
      </c>
    </row>
    <row r="1269" spans="1:26" x14ac:dyDescent="0.25">
      <c r="A1269" s="376"/>
      <c r="B1269" s="377"/>
      <c r="C1269" s="378"/>
      <c r="D1269" s="434"/>
      <c r="E1269" s="379"/>
      <c r="F1269" s="377"/>
      <c r="G1269" s="377"/>
      <c r="H1269" s="377"/>
      <c r="I1269" s="377"/>
      <c r="J1269" s="377"/>
      <c r="K1269" s="377"/>
      <c r="L1269" s="377"/>
      <c r="M1269" s="1" t="e">
        <f>INDEX('Child Enrollment'!$C$2:$C$173,MATCH('BIR Data Entry'!B1270,'Child Enrollment'!$B$2:$B$173,0))</f>
        <v>#N/A</v>
      </c>
      <c r="N1269" s="1" t="e">
        <f>INDEX('Child Enrollment'!$D$2:$D$173,MATCH('BIR Data Entry'!B1269,'Child Enrollment'!$B$2:$B$173,0))</f>
        <v>#N/A</v>
      </c>
      <c r="O1269" s="1" t="e">
        <f>INDEX('Child Enrollment'!$E$2:$E$173,MATCH('BIR Data Entry'!B1269,'Child Enrollment'!$B$2:$B$173,0))</f>
        <v>#N/A</v>
      </c>
      <c r="P1269" s="1" t="e">
        <f>INDEX('Child Enrollment'!$F$2:$F$173,MATCH('BIR Data Entry'!B1269,'Child Enrollment'!$B$2:$B$173,0))</f>
        <v>#N/A</v>
      </c>
      <c r="Q1269" s="1" t="e">
        <f>INDEX('Child Enrollment'!$G$2:$G$173,MATCH('BIR Data Entry'!B1269,'Child Enrollment'!$B$2:$B$173,0))</f>
        <v>#N/A</v>
      </c>
      <c r="R1269" s="1" t="e">
        <f>INDEX('Child Enrollment'!$H$2:$H$173,MATCH('BIR Data Entry'!B1269,'Child Enrollment'!$B$2:$B$173,0))</f>
        <v>#N/A</v>
      </c>
      <c r="S1269" s="343" t="str">
        <f t="shared" si="57"/>
        <v/>
      </c>
      <c r="T1269" s="169">
        <f>IF(J1269='Do Not Use'!$L$15,1,0)</f>
        <v>0</v>
      </c>
      <c r="U1269" s="169">
        <f>IF(K1269='Do Not Use'!$M$14,1,0)</f>
        <v>0</v>
      </c>
      <c r="V1269" s="169">
        <f t="shared" si="58"/>
        <v>0</v>
      </c>
      <c r="W1269" s="169">
        <f>IF(K1269='Do Not Use'!$M$10,1,0)</f>
        <v>0</v>
      </c>
      <c r="X1269" s="169">
        <f>IF(K1269='Do Not Use'!$M$11,1,0)</f>
        <v>0</v>
      </c>
      <c r="Y1269" s="169">
        <f t="shared" si="59"/>
        <v>0</v>
      </c>
      <c r="Z1269" s="169">
        <f>IF(K1269='Do Not Use'!$M$5,1,0)</f>
        <v>0</v>
      </c>
    </row>
    <row r="1270" spans="1:26" x14ac:dyDescent="0.25">
      <c r="A1270" s="376"/>
      <c r="B1270" s="377"/>
      <c r="C1270" s="378"/>
      <c r="D1270" s="434"/>
      <c r="E1270" s="379"/>
      <c r="F1270" s="377"/>
      <c r="G1270" s="377"/>
      <c r="H1270" s="377"/>
      <c r="I1270" s="377"/>
      <c r="J1270" s="377"/>
      <c r="K1270" s="377"/>
      <c r="L1270" s="377"/>
      <c r="M1270" s="1" t="e">
        <f>INDEX('Child Enrollment'!$C$2:$C$173,MATCH('BIR Data Entry'!B1271,'Child Enrollment'!$B$2:$B$173,0))</f>
        <v>#N/A</v>
      </c>
      <c r="N1270" s="1" t="e">
        <f>INDEX('Child Enrollment'!$D$2:$D$173,MATCH('BIR Data Entry'!B1270,'Child Enrollment'!$B$2:$B$173,0))</f>
        <v>#N/A</v>
      </c>
      <c r="O1270" s="1" t="e">
        <f>INDEX('Child Enrollment'!$E$2:$E$173,MATCH('BIR Data Entry'!B1270,'Child Enrollment'!$B$2:$B$173,0))</f>
        <v>#N/A</v>
      </c>
      <c r="P1270" s="1" t="e">
        <f>INDEX('Child Enrollment'!$F$2:$F$173,MATCH('BIR Data Entry'!B1270,'Child Enrollment'!$B$2:$B$173,0))</f>
        <v>#N/A</v>
      </c>
      <c r="Q1270" s="1" t="e">
        <f>INDEX('Child Enrollment'!$G$2:$G$173,MATCH('BIR Data Entry'!B1270,'Child Enrollment'!$B$2:$B$173,0))</f>
        <v>#N/A</v>
      </c>
      <c r="R1270" s="1" t="e">
        <f>INDEX('Child Enrollment'!$H$2:$H$173,MATCH('BIR Data Entry'!B1270,'Child Enrollment'!$B$2:$B$173,0))</f>
        <v>#N/A</v>
      </c>
      <c r="S1270" s="343" t="str">
        <f t="shared" si="57"/>
        <v/>
      </c>
      <c r="T1270" s="169">
        <f>IF(J1270='Do Not Use'!$L$15,1,0)</f>
        <v>0</v>
      </c>
      <c r="U1270" s="169">
        <f>IF(K1270='Do Not Use'!$M$14,1,0)</f>
        <v>0</v>
      </c>
      <c r="V1270" s="169">
        <f t="shared" si="58"/>
        <v>0</v>
      </c>
      <c r="W1270" s="169">
        <f>IF(K1270='Do Not Use'!$M$10,1,0)</f>
        <v>0</v>
      </c>
      <c r="X1270" s="169">
        <f>IF(K1270='Do Not Use'!$M$11,1,0)</f>
        <v>0</v>
      </c>
      <c r="Y1270" s="169">
        <f t="shared" si="59"/>
        <v>0</v>
      </c>
      <c r="Z1270" s="169">
        <f>IF(K1270='Do Not Use'!$M$5,1,0)</f>
        <v>0</v>
      </c>
    </row>
    <row r="1271" spans="1:26" x14ac:dyDescent="0.25">
      <c r="A1271" s="376"/>
      <c r="B1271" s="377"/>
      <c r="C1271" s="378"/>
      <c r="D1271" s="434"/>
      <c r="E1271" s="379"/>
      <c r="F1271" s="377"/>
      <c r="G1271" s="377"/>
      <c r="H1271" s="377"/>
      <c r="I1271" s="377"/>
      <c r="J1271" s="377"/>
      <c r="K1271" s="377"/>
      <c r="L1271" s="377"/>
      <c r="M1271" s="1" t="e">
        <f>INDEX('Child Enrollment'!$C$2:$C$173,MATCH('BIR Data Entry'!B1272,'Child Enrollment'!$B$2:$B$173,0))</f>
        <v>#N/A</v>
      </c>
      <c r="N1271" s="1" t="e">
        <f>INDEX('Child Enrollment'!$D$2:$D$173,MATCH('BIR Data Entry'!B1271,'Child Enrollment'!$B$2:$B$173,0))</f>
        <v>#N/A</v>
      </c>
      <c r="O1271" s="1" t="e">
        <f>INDEX('Child Enrollment'!$E$2:$E$173,MATCH('BIR Data Entry'!B1271,'Child Enrollment'!$B$2:$B$173,0))</f>
        <v>#N/A</v>
      </c>
      <c r="P1271" s="1" t="e">
        <f>INDEX('Child Enrollment'!$F$2:$F$173,MATCH('BIR Data Entry'!B1271,'Child Enrollment'!$B$2:$B$173,0))</f>
        <v>#N/A</v>
      </c>
      <c r="Q1271" s="1" t="e">
        <f>INDEX('Child Enrollment'!$G$2:$G$173,MATCH('BIR Data Entry'!B1271,'Child Enrollment'!$B$2:$B$173,0))</f>
        <v>#N/A</v>
      </c>
      <c r="R1271" s="1" t="e">
        <f>INDEX('Child Enrollment'!$H$2:$H$173,MATCH('BIR Data Entry'!B1271,'Child Enrollment'!$B$2:$B$173,0))</f>
        <v>#N/A</v>
      </c>
      <c r="S1271" s="343" t="str">
        <f t="shared" si="57"/>
        <v/>
      </c>
      <c r="T1271" s="169">
        <f>IF(J1271='Do Not Use'!$L$15,1,0)</f>
        <v>0</v>
      </c>
      <c r="U1271" s="169">
        <f>IF(K1271='Do Not Use'!$M$14,1,0)</f>
        <v>0</v>
      </c>
      <c r="V1271" s="169">
        <f t="shared" si="58"/>
        <v>0</v>
      </c>
      <c r="W1271" s="169">
        <f>IF(K1271='Do Not Use'!$M$10,1,0)</f>
        <v>0</v>
      </c>
      <c r="X1271" s="169">
        <f>IF(K1271='Do Not Use'!$M$11,1,0)</f>
        <v>0</v>
      </c>
      <c r="Y1271" s="169">
        <f t="shared" si="59"/>
        <v>0</v>
      </c>
      <c r="Z1271" s="169">
        <f>IF(K1271='Do Not Use'!$M$5,1,0)</f>
        <v>0</v>
      </c>
    </row>
    <row r="1272" spans="1:26" x14ac:dyDescent="0.25">
      <c r="A1272" s="376"/>
      <c r="B1272" s="377"/>
      <c r="C1272" s="378"/>
      <c r="D1272" s="434"/>
      <c r="E1272" s="379"/>
      <c r="F1272" s="377"/>
      <c r="G1272" s="377"/>
      <c r="H1272" s="377"/>
      <c r="I1272" s="377"/>
      <c r="J1272" s="377"/>
      <c r="K1272" s="377"/>
      <c r="L1272" s="377"/>
      <c r="M1272" s="1" t="e">
        <f>INDEX('Child Enrollment'!$C$2:$C$173,MATCH('BIR Data Entry'!B1273,'Child Enrollment'!$B$2:$B$173,0))</f>
        <v>#N/A</v>
      </c>
      <c r="N1272" s="1" t="e">
        <f>INDEX('Child Enrollment'!$D$2:$D$173,MATCH('BIR Data Entry'!B1272,'Child Enrollment'!$B$2:$B$173,0))</f>
        <v>#N/A</v>
      </c>
      <c r="O1272" s="1" t="e">
        <f>INDEX('Child Enrollment'!$E$2:$E$173,MATCH('BIR Data Entry'!B1272,'Child Enrollment'!$B$2:$B$173,0))</f>
        <v>#N/A</v>
      </c>
      <c r="P1272" s="1" t="e">
        <f>INDEX('Child Enrollment'!$F$2:$F$173,MATCH('BIR Data Entry'!B1272,'Child Enrollment'!$B$2:$B$173,0))</f>
        <v>#N/A</v>
      </c>
      <c r="Q1272" s="1" t="e">
        <f>INDEX('Child Enrollment'!$G$2:$G$173,MATCH('BIR Data Entry'!B1272,'Child Enrollment'!$B$2:$B$173,0))</f>
        <v>#N/A</v>
      </c>
      <c r="R1272" s="1" t="e">
        <f>INDEX('Child Enrollment'!$H$2:$H$173,MATCH('BIR Data Entry'!B1272,'Child Enrollment'!$B$2:$B$173,0))</f>
        <v>#N/A</v>
      </c>
      <c r="S1272" s="343" t="str">
        <f t="shared" si="57"/>
        <v/>
      </c>
      <c r="T1272" s="169">
        <f>IF(J1272='Do Not Use'!$L$15,1,0)</f>
        <v>0</v>
      </c>
      <c r="U1272" s="169">
        <f>IF(K1272='Do Not Use'!$M$14,1,0)</f>
        <v>0</v>
      </c>
      <c r="V1272" s="169">
        <f t="shared" si="58"/>
        <v>0</v>
      </c>
      <c r="W1272" s="169">
        <f>IF(K1272='Do Not Use'!$M$10,1,0)</f>
        <v>0</v>
      </c>
      <c r="X1272" s="169">
        <f>IF(K1272='Do Not Use'!$M$11,1,0)</f>
        <v>0</v>
      </c>
      <c r="Y1272" s="169">
        <f t="shared" si="59"/>
        <v>0</v>
      </c>
      <c r="Z1272" s="169">
        <f>IF(K1272='Do Not Use'!$M$5,1,0)</f>
        <v>0</v>
      </c>
    </row>
    <row r="1273" spans="1:26" x14ac:dyDescent="0.25">
      <c r="A1273" s="376"/>
      <c r="B1273" s="377"/>
      <c r="C1273" s="378"/>
      <c r="D1273" s="434"/>
      <c r="E1273" s="379"/>
      <c r="F1273" s="377"/>
      <c r="G1273" s="377"/>
      <c r="H1273" s="377"/>
      <c r="I1273" s="377"/>
      <c r="J1273" s="377"/>
      <c r="K1273" s="377"/>
      <c r="L1273" s="377"/>
      <c r="M1273" s="1" t="e">
        <f>INDEX('Child Enrollment'!$C$2:$C$173,MATCH('BIR Data Entry'!B1274,'Child Enrollment'!$B$2:$B$173,0))</f>
        <v>#N/A</v>
      </c>
      <c r="N1273" s="1" t="e">
        <f>INDEX('Child Enrollment'!$D$2:$D$173,MATCH('BIR Data Entry'!B1273,'Child Enrollment'!$B$2:$B$173,0))</f>
        <v>#N/A</v>
      </c>
      <c r="O1273" s="1" t="e">
        <f>INDEX('Child Enrollment'!$E$2:$E$173,MATCH('BIR Data Entry'!B1273,'Child Enrollment'!$B$2:$B$173,0))</f>
        <v>#N/A</v>
      </c>
      <c r="P1273" s="1" t="e">
        <f>INDEX('Child Enrollment'!$F$2:$F$173,MATCH('BIR Data Entry'!B1273,'Child Enrollment'!$B$2:$B$173,0))</f>
        <v>#N/A</v>
      </c>
      <c r="Q1273" s="1" t="e">
        <f>INDEX('Child Enrollment'!$G$2:$G$173,MATCH('BIR Data Entry'!B1273,'Child Enrollment'!$B$2:$B$173,0))</f>
        <v>#N/A</v>
      </c>
      <c r="R1273" s="1" t="e">
        <f>INDEX('Child Enrollment'!$H$2:$H$173,MATCH('BIR Data Entry'!B1273,'Child Enrollment'!$B$2:$B$173,0))</f>
        <v>#N/A</v>
      </c>
      <c r="S1273" s="343" t="str">
        <f t="shared" si="57"/>
        <v/>
      </c>
      <c r="T1273" s="169">
        <f>IF(J1273='Do Not Use'!$L$15,1,0)</f>
        <v>0</v>
      </c>
      <c r="U1273" s="169">
        <f>IF(K1273='Do Not Use'!$M$14,1,0)</f>
        <v>0</v>
      </c>
      <c r="V1273" s="169">
        <f t="shared" si="58"/>
        <v>0</v>
      </c>
      <c r="W1273" s="169">
        <f>IF(K1273='Do Not Use'!$M$10,1,0)</f>
        <v>0</v>
      </c>
      <c r="X1273" s="169">
        <f>IF(K1273='Do Not Use'!$M$11,1,0)</f>
        <v>0</v>
      </c>
      <c r="Y1273" s="169">
        <f t="shared" si="59"/>
        <v>0</v>
      </c>
      <c r="Z1273" s="169">
        <f>IF(K1273='Do Not Use'!$M$5,1,0)</f>
        <v>0</v>
      </c>
    </row>
    <row r="1274" spans="1:26" x14ac:dyDescent="0.25">
      <c r="A1274" s="376"/>
      <c r="B1274" s="377"/>
      <c r="C1274" s="378"/>
      <c r="D1274" s="434"/>
      <c r="E1274" s="379"/>
      <c r="F1274" s="377"/>
      <c r="G1274" s="377"/>
      <c r="H1274" s="377"/>
      <c r="I1274" s="377"/>
      <c r="J1274" s="377"/>
      <c r="K1274" s="377"/>
      <c r="L1274" s="377"/>
      <c r="M1274" s="1" t="e">
        <f>INDEX('Child Enrollment'!$C$2:$C$173,MATCH('BIR Data Entry'!B1275,'Child Enrollment'!$B$2:$B$173,0))</f>
        <v>#N/A</v>
      </c>
      <c r="N1274" s="1" t="e">
        <f>INDEX('Child Enrollment'!$D$2:$D$173,MATCH('BIR Data Entry'!B1274,'Child Enrollment'!$B$2:$B$173,0))</f>
        <v>#N/A</v>
      </c>
      <c r="O1274" s="1" t="e">
        <f>INDEX('Child Enrollment'!$E$2:$E$173,MATCH('BIR Data Entry'!B1274,'Child Enrollment'!$B$2:$B$173,0))</f>
        <v>#N/A</v>
      </c>
      <c r="P1274" s="1" t="e">
        <f>INDEX('Child Enrollment'!$F$2:$F$173,MATCH('BIR Data Entry'!B1274,'Child Enrollment'!$B$2:$B$173,0))</f>
        <v>#N/A</v>
      </c>
      <c r="Q1274" s="1" t="e">
        <f>INDEX('Child Enrollment'!$G$2:$G$173,MATCH('BIR Data Entry'!B1274,'Child Enrollment'!$B$2:$B$173,0))</f>
        <v>#N/A</v>
      </c>
      <c r="R1274" s="1" t="e">
        <f>INDEX('Child Enrollment'!$H$2:$H$173,MATCH('BIR Data Entry'!B1274,'Child Enrollment'!$B$2:$B$173,0))</f>
        <v>#N/A</v>
      </c>
      <c r="S1274" s="343" t="str">
        <f t="shared" si="57"/>
        <v/>
      </c>
      <c r="T1274" s="169">
        <f>IF(J1274='Do Not Use'!$L$15,1,0)</f>
        <v>0</v>
      </c>
      <c r="U1274" s="169">
        <f>IF(K1274='Do Not Use'!$M$14,1,0)</f>
        <v>0</v>
      </c>
      <c r="V1274" s="169">
        <f t="shared" si="58"/>
        <v>0</v>
      </c>
      <c r="W1274" s="169">
        <f>IF(K1274='Do Not Use'!$M$10,1,0)</f>
        <v>0</v>
      </c>
      <c r="X1274" s="169">
        <f>IF(K1274='Do Not Use'!$M$11,1,0)</f>
        <v>0</v>
      </c>
      <c r="Y1274" s="169">
        <f t="shared" si="59"/>
        <v>0</v>
      </c>
      <c r="Z1274" s="169">
        <f>IF(K1274='Do Not Use'!$M$5,1,0)</f>
        <v>0</v>
      </c>
    </row>
    <row r="1275" spans="1:26" x14ac:dyDescent="0.25">
      <c r="A1275" s="376"/>
      <c r="B1275" s="377"/>
      <c r="C1275" s="378"/>
      <c r="D1275" s="434"/>
      <c r="E1275" s="379"/>
      <c r="F1275" s="377"/>
      <c r="G1275" s="377"/>
      <c r="H1275" s="377"/>
      <c r="I1275" s="377"/>
      <c r="J1275" s="377"/>
      <c r="K1275" s="377"/>
      <c r="L1275" s="377"/>
      <c r="M1275" s="1" t="e">
        <f>INDEX('Child Enrollment'!$C$2:$C$173,MATCH('BIR Data Entry'!B1276,'Child Enrollment'!$B$2:$B$173,0))</f>
        <v>#N/A</v>
      </c>
      <c r="N1275" s="1" t="e">
        <f>INDEX('Child Enrollment'!$D$2:$D$173,MATCH('BIR Data Entry'!B1275,'Child Enrollment'!$B$2:$B$173,0))</f>
        <v>#N/A</v>
      </c>
      <c r="O1275" s="1" t="e">
        <f>INDEX('Child Enrollment'!$E$2:$E$173,MATCH('BIR Data Entry'!B1275,'Child Enrollment'!$B$2:$B$173,0))</f>
        <v>#N/A</v>
      </c>
      <c r="P1275" s="1" t="e">
        <f>INDEX('Child Enrollment'!$F$2:$F$173,MATCH('BIR Data Entry'!B1275,'Child Enrollment'!$B$2:$B$173,0))</f>
        <v>#N/A</v>
      </c>
      <c r="Q1275" s="1" t="e">
        <f>INDEX('Child Enrollment'!$G$2:$G$173,MATCH('BIR Data Entry'!B1275,'Child Enrollment'!$B$2:$B$173,0))</f>
        <v>#N/A</v>
      </c>
      <c r="R1275" s="1" t="e">
        <f>INDEX('Child Enrollment'!$H$2:$H$173,MATCH('BIR Data Entry'!B1275,'Child Enrollment'!$B$2:$B$173,0))</f>
        <v>#N/A</v>
      </c>
      <c r="S1275" s="343" t="str">
        <f t="shared" si="57"/>
        <v/>
      </c>
      <c r="T1275" s="169">
        <f>IF(J1275='Do Not Use'!$L$15,1,0)</f>
        <v>0</v>
      </c>
      <c r="U1275" s="169">
        <f>IF(K1275='Do Not Use'!$M$14,1,0)</f>
        <v>0</v>
      </c>
      <c r="V1275" s="169">
        <f t="shared" si="58"/>
        <v>0</v>
      </c>
      <c r="W1275" s="169">
        <f>IF(K1275='Do Not Use'!$M$10,1,0)</f>
        <v>0</v>
      </c>
      <c r="X1275" s="169">
        <f>IF(K1275='Do Not Use'!$M$11,1,0)</f>
        <v>0</v>
      </c>
      <c r="Y1275" s="169">
        <f t="shared" si="59"/>
        <v>0</v>
      </c>
      <c r="Z1275" s="169">
        <f>IF(K1275='Do Not Use'!$M$5,1,0)</f>
        <v>0</v>
      </c>
    </row>
    <row r="1276" spans="1:26" x14ac:dyDescent="0.25">
      <c r="A1276" s="376"/>
      <c r="B1276" s="377"/>
      <c r="C1276" s="378"/>
      <c r="D1276" s="434"/>
      <c r="E1276" s="379"/>
      <c r="F1276" s="377"/>
      <c r="G1276" s="377"/>
      <c r="H1276" s="377"/>
      <c r="I1276" s="377"/>
      <c r="J1276" s="377"/>
      <c r="K1276" s="377"/>
      <c r="L1276" s="377"/>
      <c r="M1276" s="1" t="e">
        <f>INDEX('Child Enrollment'!$C$2:$C$173,MATCH('BIR Data Entry'!B1277,'Child Enrollment'!$B$2:$B$173,0))</f>
        <v>#N/A</v>
      </c>
      <c r="N1276" s="1" t="e">
        <f>INDEX('Child Enrollment'!$D$2:$D$173,MATCH('BIR Data Entry'!B1276,'Child Enrollment'!$B$2:$B$173,0))</f>
        <v>#N/A</v>
      </c>
      <c r="O1276" s="1" t="e">
        <f>INDEX('Child Enrollment'!$E$2:$E$173,MATCH('BIR Data Entry'!B1276,'Child Enrollment'!$B$2:$B$173,0))</f>
        <v>#N/A</v>
      </c>
      <c r="P1276" s="1" t="e">
        <f>INDEX('Child Enrollment'!$F$2:$F$173,MATCH('BIR Data Entry'!B1276,'Child Enrollment'!$B$2:$B$173,0))</f>
        <v>#N/A</v>
      </c>
      <c r="Q1276" s="1" t="e">
        <f>INDEX('Child Enrollment'!$G$2:$G$173,MATCH('BIR Data Entry'!B1276,'Child Enrollment'!$B$2:$B$173,0))</f>
        <v>#N/A</v>
      </c>
      <c r="R1276" s="1" t="e">
        <f>INDEX('Child Enrollment'!$H$2:$H$173,MATCH('BIR Data Entry'!B1276,'Child Enrollment'!$B$2:$B$173,0))</f>
        <v>#N/A</v>
      </c>
      <c r="S1276" s="343" t="str">
        <f t="shared" si="57"/>
        <v/>
      </c>
      <c r="T1276" s="169">
        <f>IF(J1276='Do Not Use'!$L$15,1,0)</f>
        <v>0</v>
      </c>
      <c r="U1276" s="169">
        <f>IF(K1276='Do Not Use'!$M$14,1,0)</f>
        <v>0</v>
      </c>
      <c r="V1276" s="169">
        <f t="shared" si="58"/>
        <v>0</v>
      </c>
      <c r="W1276" s="169">
        <f>IF(K1276='Do Not Use'!$M$10,1,0)</f>
        <v>0</v>
      </c>
      <c r="X1276" s="169">
        <f>IF(K1276='Do Not Use'!$M$11,1,0)</f>
        <v>0</v>
      </c>
      <c r="Y1276" s="169">
        <f t="shared" si="59"/>
        <v>0</v>
      </c>
      <c r="Z1276" s="169">
        <f>IF(K1276='Do Not Use'!$M$5,1,0)</f>
        <v>0</v>
      </c>
    </row>
    <row r="1277" spans="1:26" x14ac:dyDescent="0.25">
      <c r="A1277" s="376"/>
      <c r="B1277" s="377"/>
      <c r="C1277" s="378"/>
      <c r="D1277" s="434"/>
      <c r="E1277" s="379"/>
      <c r="F1277" s="377"/>
      <c r="G1277" s="377"/>
      <c r="H1277" s="377"/>
      <c r="I1277" s="377"/>
      <c r="J1277" s="377"/>
      <c r="K1277" s="377"/>
      <c r="L1277" s="377"/>
      <c r="M1277" s="1" t="e">
        <f>INDEX('Child Enrollment'!$C$2:$C$173,MATCH('BIR Data Entry'!B1278,'Child Enrollment'!$B$2:$B$173,0))</f>
        <v>#N/A</v>
      </c>
      <c r="N1277" s="1" t="e">
        <f>INDEX('Child Enrollment'!$D$2:$D$173,MATCH('BIR Data Entry'!B1277,'Child Enrollment'!$B$2:$B$173,0))</f>
        <v>#N/A</v>
      </c>
      <c r="O1277" s="1" t="e">
        <f>INDEX('Child Enrollment'!$E$2:$E$173,MATCH('BIR Data Entry'!B1277,'Child Enrollment'!$B$2:$B$173,0))</f>
        <v>#N/A</v>
      </c>
      <c r="P1277" s="1" t="e">
        <f>INDEX('Child Enrollment'!$F$2:$F$173,MATCH('BIR Data Entry'!B1277,'Child Enrollment'!$B$2:$B$173,0))</f>
        <v>#N/A</v>
      </c>
      <c r="Q1277" s="1" t="e">
        <f>INDEX('Child Enrollment'!$G$2:$G$173,MATCH('BIR Data Entry'!B1277,'Child Enrollment'!$B$2:$B$173,0))</f>
        <v>#N/A</v>
      </c>
      <c r="R1277" s="1" t="e">
        <f>INDEX('Child Enrollment'!$H$2:$H$173,MATCH('BIR Data Entry'!B1277,'Child Enrollment'!$B$2:$B$173,0))</f>
        <v>#N/A</v>
      </c>
      <c r="S1277" s="343" t="str">
        <f t="shared" si="57"/>
        <v/>
      </c>
      <c r="T1277" s="169">
        <f>IF(J1277='Do Not Use'!$L$15,1,0)</f>
        <v>0</v>
      </c>
      <c r="U1277" s="169">
        <f>IF(K1277='Do Not Use'!$M$14,1,0)</f>
        <v>0</v>
      </c>
      <c r="V1277" s="169">
        <f t="shared" si="58"/>
        <v>0</v>
      </c>
      <c r="W1277" s="169">
        <f>IF(K1277='Do Not Use'!$M$10,1,0)</f>
        <v>0</v>
      </c>
      <c r="X1277" s="169">
        <f>IF(K1277='Do Not Use'!$M$11,1,0)</f>
        <v>0</v>
      </c>
      <c r="Y1277" s="169">
        <f t="shared" si="59"/>
        <v>0</v>
      </c>
      <c r="Z1277" s="169">
        <f>IF(K1277='Do Not Use'!$M$5,1,0)</f>
        <v>0</v>
      </c>
    </row>
    <row r="1278" spans="1:26" x14ac:dyDescent="0.25">
      <c r="A1278" s="376"/>
      <c r="B1278" s="377"/>
      <c r="C1278" s="378"/>
      <c r="D1278" s="434"/>
      <c r="E1278" s="379"/>
      <c r="F1278" s="377"/>
      <c r="G1278" s="377"/>
      <c r="H1278" s="377"/>
      <c r="I1278" s="377"/>
      <c r="J1278" s="377"/>
      <c r="K1278" s="377"/>
      <c r="L1278" s="377"/>
      <c r="M1278" s="1" t="e">
        <f>INDEX('Child Enrollment'!$C$2:$C$173,MATCH('BIR Data Entry'!B1279,'Child Enrollment'!$B$2:$B$173,0))</f>
        <v>#N/A</v>
      </c>
      <c r="N1278" s="1" t="e">
        <f>INDEX('Child Enrollment'!$D$2:$D$173,MATCH('BIR Data Entry'!B1278,'Child Enrollment'!$B$2:$B$173,0))</f>
        <v>#N/A</v>
      </c>
      <c r="O1278" s="1" t="e">
        <f>INDEX('Child Enrollment'!$E$2:$E$173,MATCH('BIR Data Entry'!B1278,'Child Enrollment'!$B$2:$B$173,0))</f>
        <v>#N/A</v>
      </c>
      <c r="P1278" s="1" t="e">
        <f>INDEX('Child Enrollment'!$F$2:$F$173,MATCH('BIR Data Entry'!B1278,'Child Enrollment'!$B$2:$B$173,0))</f>
        <v>#N/A</v>
      </c>
      <c r="Q1278" s="1" t="e">
        <f>INDEX('Child Enrollment'!$G$2:$G$173,MATCH('BIR Data Entry'!B1278,'Child Enrollment'!$B$2:$B$173,0))</f>
        <v>#N/A</v>
      </c>
      <c r="R1278" s="1" t="e">
        <f>INDEX('Child Enrollment'!$H$2:$H$173,MATCH('BIR Data Entry'!B1278,'Child Enrollment'!$B$2:$B$173,0))</f>
        <v>#N/A</v>
      </c>
      <c r="S1278" s="343" t="str">
        <f t="shared" si="57"/>
        <v/>
      </c>
      <c r="T1278" s="169">
        <f>IF(J1278='Do Not Use'!$L$15,1,0)</f>
        <v>0</v>
      </c>
      <c r="U1278" s="169">
        <f>IF(K1278='Do Not Use'!$M$14,1,0)</f>
        <v>0</v>
      </c>
      <c r="V1278" s="169">
        <f t="shared" si="58"/>
        <v>0</v>
      </c>
      <c r="W1278" s="169">
        <f>IF(K1278='Do Not Use'!$M$10,1,0)</f>
        <v>0</v>
      </c>
      <c r="X1278" s="169">
        <f>IF(K1278='Do Not Use'!$M$11,1,0)</f>
        <v>0</v>
      </c>
      <c r="Y1278" s="169">
        <f t="shared" si="59"/>
        <v>0</v>
      </c>
      <c r="Z1278" s="169">
        <f>IF(K1278='Do Not Use'!$M$5,1,0)</f>
        <v>0</v>
      </c>
    </row>
    <row r="1279" spans="1:26" x14ac:dyDescent="0.25">
      <c r="A1279" s="376"/>
      <c r="B1279" s="377"/>
      <c r="C1279" s="378"/>
      <c r="D1279" s="434"/>
      <c r="E1279" s="379"/>
      <c r="F1279" s="377"/>
      <c r="G1279" s="377"/>
      <c r="H1279" s="377"/>
      <c r="I1279" s="377"/>
      <c r="J1279" s="377"/>
      <c r="K1279" s="377"/>
      <c r="L1279" s="377"/>
      <c r="M1279" s="1" t="e">
        <f>INDEX('Child Enrollment'!$C$2:$C$173,MATCH('BIR Data Entry'!B1280,'Child Enrollment'!$B$2:$B$173,0))</f>
        <v>#N/A</v>
      </c>
      <c r="N1279" s="1" t="e">
        <f>INDEX('Child Enrollment'!$D$2:$D$173,MATCH('BIR Data Entry'!B1279,'Child Enrollment'!$B$2:$B$173,0))</f>
        <v>#N/A</v>
      </c>
      <c r="O1279" s="1" t="e">
        <f>INDEX('Child Enrollment'!$E$2:$E$173,MATCH('BIR Data Entry'!B1279,'Child Enrollment'!$B$2:$B$173,0))</f>
        <v>#N/A</v>
      </c>
      <c r="P1279" s="1" t="e">
        <f>INDEX('Child Enrollment'!$F$2:$F$173,MATCH('BIR Data Entry'!B1279,'Child Enrollment'!$B$2:$B$173,0))</f>
        <v>#N/A</v>
      </c>
      <c r="Q1279" s="1" t="e">
        <f>INDEX('Child Enrollment'!$G$2:$G$173,MATCH('BIR Data Entry'!B1279,'Child Enrollment'!$B$2:$B$173,0))</f>
        <v>#N/A</v>
      </c>
      <c r="R1279" s="1" t="e">
        <f>INDEX('Child Enrollment'!$H$2:$H$173,MATCH('BIR Data Entry'!B1279,'Child Enrollment'!$B$2:$B$173,0))</f>
        <v>#N/A</v>
      </c>
      <c r="S1279" s="343" t="str">
        <f t="shared" si="57"/>
        <v/>
      </c>
      <c r="T1279" s="169">
        <f>IF(J1279='Do Not Use'!$L$15,1,0)</f>
        <v>0</v>
      </c>
      <c r="U1279" s="169">
        <f>IF(K1279='Do Not Use'!$M$14,1,0)</f>
        <v>0</v>
      </c>
      <c r="V1279" s="169">
        <f t="shared" si="58"/>
        <v>0</v>
      </c>
      <c r="W1279" s="169">
        <f>IF(K1279='Do Not Use'!$M$10,1,0)</f>
        <v>0</v>
      </c>
      <c r="X1279" s="169">
        <f>IF(K1279='Do Not Use'!$M$11,1,0)</f>
        <v>0</v>
      </c>
      <c r="Y1279" s="169">
        <f t="shared" si="59"/>
        <v>0</v>
      </c>
      <c r="Z1279" s="169">
        <f>IF(K1279='Do Not Use'!$M$5,1,0)</f>
        <v>0</v>
      </c>
    </row>
    <row r="1280" spans="1:26" x14ac:dyDescent="0.25">
      <c r="A1280" s="376"/>
      <c r="B1280" s="377"/>
      <c r="C1280" s="378"/>
      <c r="D1280" s="434"/>
      <c r="E1280" s="379"/>
      <c r="F1280" s="377"/>
      <c r="G1280" s="377"/>
      <c r="H1280" s="377"/>
      <c r="I1280" s="377"/>
      <c r="J1280" s="377"/>
      <c r="K1280" s="377"/>
      <c r="L1280" s="377"/>
      <c r="M1280" s="1" t="e">
        <f>INDEX('Child Enrollment'!$C$2:$C$173,MATCH('BIR Data Entry'!B1281,'Child Enrollment'!$B$2:$B$173,0))</f>
        <v>#N/A</v>
      </c>
      <c r="N1280" s="1" t="e">
        <f>INDEX('Child Enrollment'!$D$2:$D$173,MATCH('BIR Data Entry'!B1280,'Child Enrollment'!$B$2:$B$173,0))</f>
        <v>#N/A</v>
      </c>
      <c r="O1280" s="1" t="e">
        <f>INDEX('Child Enrollment'!$E$2:$E$173,MATCH('BIR Data Entry'!B1280,'Child Enrollment'!$B$2:$B$173,0))</f>
        <v>#N/A</v>
      </c>
      <c r="P1280" s="1" t="e">
        <f>INDEX('Child Enrollment'!$F$2:$F$173,MATCH('BIR Data Entry'!B1280,'Child Enrollment'!$B$2:$B$173,0))</f>
        <v>#N/A</v>
      </c>
      <c r="Q1280" s="1" t="e">
        <f>INDEX('Child Enrollment'!$G$2:$G$173,MATCH('BIR Data Entry'!B1280,'Child Enrollment'!$B$2:$B$173,0))</f>
        <v>#N/A</v>
      </c>
      <c r="R1280" s="1" t="e">
        <f>INDEX('Child Enrollment'!$H$2:$H$173,MATCH('BIR Data Entry'!B1280,'Child Enrollment'!$B$2:$B$173,0))</f>
        <v>#N/A</v>
      </c>
      <c r="S1280" s="343" t="str">
        <f t="shared" si="57"/>
        <v/>
      </c>
      <c r="T1280" s="169">
        <f>IF(J1280='Do Not Use'!$L$15,1,0)</f>
        <v>0</v>
      </c>
      <c r="U1280" s="169">
        <f>IF(K1280='Do Not Use'!$M$14,1,0)</f>
        <v>0</v>
      </c>
      <c r="V1280" s="169">
        <f t="shared" si="58"/>
        <v>0</v>
      </c>
      <c r="W1280" s="169">
        <f>IF(K1280='Do Not Use'!$M$10,1,0)</f>
        <v>0</v>
      </c>
      <c r="X1280" s="169">
        <f>IF(K1280='Do Not Use'!$M$11,1,0)</f>
        <v>0</v>
      </c>
      <c r="Y1280" s="169">
        <f t="shared" si="59"/>
        <v>0</v>
      </c>
      <c r="Z1280" s="169">
        <f>IF(K1280='Do Not Use'!$M$5,1,0)</f>
        <v>0</v>
      </c>
    </row>
    <row r="1281" spans="1:26" x14ac:dyDescent="0.25">
      <c r="A1281" s="376"/>
      <c r="B1281" s="377"/>
      <c r="C1281" s="378"/>
      <c r="D1281" s="434"/>
      <c r="E1281" s="379"/>
      <c r="F1281" s="377"/>
      <c r="G1281" s="377"/>
      <c r="H1281" s="377"/>
      <c r="I1281" s="377"/>
      <c r="J1281" s="377"/>
      <c r="K1281" s="377"/>
      <c r="L1281" s="377"/>
      <c r="M1281" s="1" t="e">
        <f>INDEX('Child Enrollment'!$C$2:$C$173,MATCH('BIR Data Entry'!B1282,'Child Enrollment'!$B$2:$B$173,0))</f>
        <v>#N/A</v>
      </c>
      <c r="N1281" s="1" t="e">
        <f>INDEX('Child Enrollment'!$D$2:$D$173,MATCH('BIR Data Entry'!B1281,'Child Enrollment'!$B$2:$B$173,0))</f>
        <v>#N/A</v>
      </c>
      <c r="O1281" s="1" t="e">
        <f>INDEX('Child Enrollment'!$E$2:$E$173,MATCH('BIR Data Entry'!B1281,'Child Enrollment'!$B$2:$B$173,0))</f>
        <v>#N/A</v>
      </c>
      <c r="P1281" s="1" t="e">
        <f>INDEX('Child Enrollment'!$F$2:$F$173,MATCH('BIR Data Entry'!B1281,'Child Enrollment'!$B$2:$B$173,0))</f>
        <v>#N/A</v>
      </c>
      <c r="Q1281" s="1" t="e">
        <f>INDEX('Child Enrollment'!$G$2:$G$173,MATCH('BIR Data Entry'!B1281,'Child Enrollment'!$B$2:$B$173,0))</f>
        <v>#N/A</v>
      </c>
      <c r="R1281" s="1" t="e">
        <f>INDEX('Child Enrollment'!$H$2:$H$173,MATCH('BIR Data Entry'!B1281,'Child Enrollment'!$B$2:$B$173,0))</f>
        <v>#N/A</v>
      </c>
      <c r="S1281" s="343" t="str">
        <f t="shared" si="57"/>
        <v/>
      </c>
      <c r="T1281" s="169">
        <f>IF(J1281='Do Not Use'!$L$15,1,0)</f>
        <v>0</v>
      </c>
      <c r="U1281" s="169">
        <f>IF(K1281='Do Not Use'!$M$14,1,0)</f>
        <v>0</v>
      </c>
      <c r="V1281" s="169">
        <f t="shared" si="58"/>
        <v>0</v>
      </c>
      <c r="W1281" s="169">
        <f>IF(K1281='Do Not Use'!$M$10,1,0)</f>
        <v>0</v>
      </c>
      <c r="X1281" s="169">
        <f>IF(K1281='Do Not Use'!$M$11,1,0)</f>
        <v>0</v>
      </c>
      <c r="Y1281" s="169">
        <f t="shared" si="59"/>
        <v>0</v>
      </c>
      <c r="Z1281" s="169">
        <f>IF(K1281='Do Not Use'!$M$5,1,0)</f>
        <v>0</v>
      </c>
    </row>
    <row r="1282" spans="1:26" x14ac:dyDescent="0.25">
      <c r="A1282" s="376"/>
      <c r="B1282" s="377"/>
      <c r="C1282" s="378"/>
      <c r="D1282" s="434"/>
      <c r="E1282" s="379"/>
      <c r="F1282" s="377"/>
      <c r="G1282" s="377"/>
      <c r="H1282" s="377"/>
      <c r="I1282" s="377"/>
      <c r="J1282" s="377"/>
      <c r="K1282" s="377"/>
      <c r="L1282" s="377"/>
      <c r="M1282" s="1" t="e">
        <f>INDEX('Child Enrollment'!$C$2:$C$173,MATCH('BIR Data Entry'!B1283,'Child Enrollment'!$B$2:$B$173,0))</f>
        <v>#N/A</v>
      </c>
      <c r="N1282" s="1" t="e">
        <f>INDEX('Child Enrollment'!$D$2:$D$173,MATCH('BIR Data Entry'!B1282,'Child Enrollment'!$B$2:$B$173,0))</f>
        <v>#N/A</v>
      </c>
      <c r="O1282" s="1" t="e">
        <f>INDEX('Child Enrollment'!$E$2:$E$173,MATCH('BIR Data Entry'!B1282,'Child Enrollment'!$B$2:$B$173,0))</f>
        <v>#N/A</v>
      </c>
      <c r="P1282" s="1" t="e">
        <f>INDEX('Child Enrollment'!$F$2:$F$173,MATCH('BIR Data Entry'!B1282,'Child Enrollment'!$B$2:$B$173,0))</f>
        <v>#N/A</v>
      </c>
      <c r="Q1282" s="1" t="e">
        <f>INDEX('Child Enrollment'!$G$2:$G$173,MATCH('BIR Data Entry'!B1282,'Child Enrollment'!$B$2:$B$173,0))</f>
        <v>#N/A</v>
      </c>
      <c r="R1282" s="1" t="e">
        <f>INDEX('Child Enrollment'!$H$2:$H$173,MATCH('BIR Data Entry'!B1282,'Child Enrollment'!$B$2:$B$173,0))</f>
        <v>#N/A</v>
      </c>
      <c r="S1282" s="343" t="str">
        <f t="shared" si="57"/>
        <v/>
      </c>
      <c r="T1282" s="169">
        <f>IF(J1282='Do Not Use'!$L$15,1,0)</f>
        <v>0</v>
      </c>
      <c r="U1282" s="169">
        <f>IF(K1282='Do Not Use'!$M$14,1,0)</f>
        <v>0</v>
      </c>
      <c r="V1282" s="169">
        <f t="shared" si="58"/>
        <v>0</v>
      </c>
      <c r="W1282" s="169">
        <f>IF(K1282='Do Not Use'!$M$10,1,0)</f>
        <v>0</v>
      </c>
      <c r="X1282" s="169">
        <f>IF(K1282='Do Not Use'!$M$11,1,0)</f>
        <v>0</v>
      </c>
      <c r="Y1282" s="169">
        <f t="shared" si="59"/>
        <v>0</v>
      </c>
      <c r="Z1282" s="169">
        <f>IF(K1282='Do Not Use'!$M$5,1,0)</f>
        <v>0</v>
      </c>
    </row>
    <row r="1283" spans="1:26" x14ac:dyDescent="0.25">
      <c r="A1283" s="376"/>
      <c r="B1283" s="377"/>
      <c r="C1283" s="378"/>
      <c r="D1283" s="434"/>
      <c r="E1283" s="379"/>
      <c r="F1283" s="377"/>
      <c r="G1283" s="377"/>
      <c r="H1283" s="377"/>
      <c r="I1283" s="377"/>
      <c r="J1283" s="377"/>
      <c r="K1283" s="377"/>
      <c r="L1283" s="377"/>
      <c r="M1283" s="1" t="e">
        <f>INDEX('Child Enrollment'!$C$2:$C$173,MATCH('BIR Data Entry'!B1284,'Child Enrollment'!$B$2:$B$173,0))</f>
        <v>#N/A</v>
      </c>
      <c r="N1283" s="1" t="e">
        <f>INDEX('Child Enrollment'!$D$2:$D$173,MATCH('BIR Data Entry'!B1283,'Child Enrollment'!$B$2:$B$173,0))</f>
        <v>#N/A</v>
      </c>
      <c r="O1283" s="1" t="e">
        <f>INDEX('Child Enrollment'!$E$2:$E$173,MATCH('BIR Data Entry'!B1283,'Child Enrollment'!$B$2:$B$173,0))</f>
        <v>#N/A</v>
      </c>
      <c r="P1283" s="1" t="e">
        <f>INDEX('Child Enrollment'!$F$2:$F$173,MATCH('BIR Data Entry'!B1283,'Child Enrollment'!$B$2:$B$173,0))</f>
        <v>#N/A</v>
      </c>
      <c r="Q1283" s="1" t="e">
        <f>INDEX('Child Enrollment'!$G$2:$G$173,MATCH('BIR Data Entry'!B1283,'Child Enrollment'!$B$2:$B$173,0))</f>
        <v>#N/A</v>
      </c>
      <c r="R1283" s="1" t="e">
        <f>INDEX('Child Enrollment'!$H$2:$H$173,MATCH('BIR Data Entry'!B1283,'Child Enrollment'!$B$2:$B$173,0))</f>
        <v>#N/A</v>
      </c>
      <c r="S1283" s="343" t="str">
        <f t="shared" ref="S1283:S1346" si="60">IF(E1283&gt;0,MROUND(E1283,"0:30"),"")</f>
        <v/>
      </c>
      <c r="T1283" s="169">
        <f>IF(J1283='Do Not Use'!$L$15,1,0)</f>
        <v>0</v>
      </c>
      <c r="U1283" s="169">
        <f>IF(K1283='Do Not Use'!$M$14,1,0)</f>
        <v>0</v>
      </c>
      <c r="V1283" s="169">
        <f t="shared" ref="V1283:V1346" si="61">SUM(T1283:U1283)</f>
        <v>0</v>
      </c>
      <c r="W1283" s="169">
        <f>IF(K1283='Do Not Use'!$M$10,1,0)</f>
        <v>0</v>
      </c>
      <c r="X1283" s="169">
        <f>IF(K1283='Do Not Use'!$M$11,1,0)</f>
        <v>0</v>
      </c>
      <c r="Y1283" s="169">
        <f t="shared" ref="Y1283:Y1346" si="62">SUM(W1283:X1283)</f>
        <v>0</v>
      </c>
      <c r="Z1283" s="169">
        <f>IF(K1283='Do Not Use'!$M$5,1,0)</f>
        <v>0</v>
      </c>
    </row>
    <row r="1284" spans="1:26" x14ac:dyDescent="0.25">
      <c r="A1284" s="376"/>
      <c r="B1284" s="377"/>
      <c r="C1284" s="378"/>
      <c r="D1284" s="434"/>
      <c r="E1284" s="379"/>
      <c r="F1284" s="377"/>
      <c r="G1284" s="377"/>
      <c r="H1284" s="377"/>
      <c r="I1284" s="377"/>
      <c r="J1284" s="377"/>
      <c r="K1284" s="377"/>
      <c r="L1284" s="377"/>
      <c r="M1284" s="1" t="e">
        <f>INDEX('Child Enrollment'!$C$2:$C$173,MATCH('BIR Data Entry'!B1285,'Child Enrollment'!$B$2:$B$173,0))</f>
        <v>#N/A</v>
      </c>
      <c r="N1284" s="1" t="e">
        <f>INDEX('Child Enrollment'!$D$2:$D$173,MATCH('BIR Data Entry'!B1284,'Child Enrollment'!$B$2:$B$173,0))</f>
        <v>#N/A</v>
      </c>
      <c r="O1284" s="1" t="e">
        <f>INDEX('Child Enrollment'!$E$2:$E$173,MATCH('BIR Data Entry'!B1284,'Child Enrollment'!$B$2:$B$173,0))</f>
        <v>#N/A</v>
      </c>
      <c r="P1284" s="1" t="e">
        <f>INDEX('Child Enrollment'!$F$2:$F$173,MATCH('BIR Data Entry'!B1284,'Child Enrollment'!$B$2:$B$173,0))</f>
        <v>#N/A</v>
      </c>
      <c r="Q1284" s="1" t="e">
        <f>INDEX('Child Enrollment'!$G$2:$G$173,MATCH('BIR Data Entry'!B1284,'Child Enrollment'!$B$2:$B$173,0))</f>
        <v>#N/A</v>
      </c>
      <c r="R1284" s="1" t="e">
        <f>INDEX('Child Enrollment'!$H$2:$H$173,MATCH('BIR Data Entry'!B1284,'Child Enrollment'!$B$2:$B$173,0))</f>
        <v>#N/A</v>
      </c>
      <c r="S1284" s="343" t="str">
        <f t="shared" si="60"/>
        <v/>
      </c>
      <c r="T1284" s="169">
        <f>IF(J1284='Do Not Use'!$L$15,1,0)</f>
        <v>0</v>
      </c>
      <c r="U1284" s="169">
        <f>IF(K1284='Do Not Use'!$M$14,1,0)</f>
        <v>0</v>
      </c>
      <c r="V1284" s="169">
        <f t="shared" si="61"/>
        <v>0</v>
      </c>
      <c r="W1284" s="169">
        <f>IF(K1284='Do Not Use'!$M$10,1,0)</f>
        <v>0</v>
      </c>
      <c r="X1284" s="169">
        <f>IF(K1284='Do Not Use'!$M$11,1,0)</f>
        <v>0</v>
      </c>
      <c r="Y1284" s="169">
        <f t="shared" si="62"/>
        <v>0</v>
      </c>
      <c r="Z1284" s="169">
        <f>IF(K1284='Do Not Use'!$M$5,1,0)</f>
        <v>0</v>
      </c>
    </row>
    <row r="1285" spans="1:26" x14ac:dyDescent="0.25">
      <c r="A1285" s="376"/>
      <c r="B1285" s="377"/>
      <c r="C1285" s="378"/>
      <c r="D1285" s="434"/>
      <c r="E1285" s="379"/>
      <c r="F1285" s="377"/>
      <c r="G1285" s="377"/>
      <c r="H1285" s="377"/>
      <c r="I1285" s="377"/>
      <c r="J1285" s="377"/>
      <c r="K1285" s="377"/>
      <c r="L1285" s="377"/>
      <c r="M1285" s="1" t="e">
        <f>INDEX('Child Enrollment'!$C$2:$C$173,MATCH('BIR Data Entry'!B1286,'Child Enrollment'!$B$2:$B$173,0))</f>
        <v>#N/A</v>
      </c>
      <c r="N1285" s="1" t="e">
        <f>INDEX('Child Enrollment'!$D$2:$D$173,MATCH('BIR Data Entry'!B1285,'Child Enrollment'!$B$2:$B$173,0))</f>
        <v>#N/A</v>
      </c>
      <c r="O1285" s="1" t="e">
        <f>INDEX('Child Enrollment'!$E$2:$E$173,MATCH('BIR Data Entry'!B1285,'Child Enrollment'!$B$2:$B$173,0))</f>
        <v>#N/A</v>
      </c>
      <c r="P1285" s="1" t="e">
        <f>INDEX('Child Enrollment'!$F$2:$F$173,MATCH('BIR Data Entry'!B1285,'Child Enrollment'!$B$2:$B$173,0))</f>
        <v>#N/A</v>
      </c>
      <c r="Q1285" s="1" t="e">
        <f>INDEX('Child Enrollment'!$G$2:$G$173,MATCH('BIR Data Entry'!B1285,'Child Enrollment'!$B$2:$B$173,0))</f>
        <v>#N/A</v>
      </c>
      <c r="R1285" s="1" t="e">
        <f>INDEX('Child Enrollment'!$H$2:$H$173,MATCH('BIR Data Entry'!B1285,'Child Enrollment'!$B$2:$B$173,0))</f>
        <v>#N/A</v>
      </c>
      <c r="S1285" s="343" t="str">
        <f t="shared" si="60"/>
        <v/>
      </c>
      <c r="T1285" s="169">
        <f>IF(J1285='Do Not Use'!$L$15,1,0)</f>
        <v>0</v>
      </c>
      <c r="U1285" s="169">
        <f>IF(K1285='Do Not Use'!$M$14,1,0)</f>
        <v>0</v>
      </c>
      <c r="V1285" s="169">
        <f t="shared" si="61"/>
        <v>0</v>
      </c>
      <c r="W1285" s="169">
        <f>IF(K1285='Do Not Use'!$M$10,1,0)</f>
        <v>0</v>
      </c>
      <c r="X1285" s="169">
        <f>IF(K1285='Do Not Use'!$M$11,1,0)</f>
        <v>0</v>
      </c>
      <c r="Y1285" s="169">
        <f t="shared" si="62"/>
        <v>0</v>
      </c>
      <c r="Z1285" s="169">
        <f>IF(K1285='Do Not Use'!$M$5,1,0)</f>
        <v>0</v>
      </c>
    </row>
    <row r="1286" spans="1:26" x14ac:dyDescent="0.25">
      <c r="A1286" s="376"/>
      <c r="B1286" s="377"/>
      <c r="C1286" s="378"/>
      <c r="D1286" s="434"/>
      <c r="E1286" s="379"/>
      <c r="F1286" s="377"/>
      <c r="G1286" s="377"/>
      <c r="H1286" s="377"/>
      <c r="I1286" s="377"/>
      <c r="J1286" s="377"/>
      <c r="K1286" s="377"/>
      <c r="L1286" s="377"/>
      <c r="M1286" s="1" t="e">
        <f>INDEX('Child Enrollment'!$C$2:$C$173,MATCH('BIR Data Entry'!B1287,'Child Enrollment'!$B$2:$B$173,0))</f>
        <v>#N/A</v>
      </c>
      <c r="N1286" s="1" t="e">
        <f>INDEX('Child Enrollment'!$D$2:$D$173,MATCH('BIR Data Entry'!B1286,'Child Enrollment'!$B$2:$B$173,0))</f>
        <v>#N/A</v>
      </c>
      <c r="O1286" s="1" t="e">
        <f>INDEX('Child Enrollment'!$E$2:$E$173,MATCH('BIR Data Entry'!B1286,'Child Enrollment'!$B$2:$B$173,0))</f>
        <v>#N/A</v>
      </c>
      <c r="P1286" s="1" t="e">
        <f>INDEX('Child Enrollment'!$F$2:$F$173,MATCH('BIR Data Entry'!B1286,'Child Enrollment'!$B$2:$B$173,0))</f>
        <v>#N/A</v>
      </c>
      <c r="Q1286" s="1" t="e">
        <f>INDEX('Child Enrollment'!$G$2:$G$173,MATCH('BIR Data Entry'!B1286,'Child Enrollment'!$B$2:$B$173,0))</f>
        <v>#N/A</v>
      </c>
      <c r="R1286" s="1" t="e">
        <f>INDEX('Child Enrollment'!$H$2:$H$173,MATCH('BIR Data Entry'!B1286,'Child Enrollment'!$B$2:$B$173,0))</f>
        <v>#N/A</v>
      </c>
      <c r="S1286" s="343" t="str">
        <f t="shared" si="60"/>
        <v/>
      </c>
      <c r="T1286" s="169">
        <f>IF(J1286='Do Not Use'!$L$15,1,0)</f>
        <v>0</v>
      </c>
      <c r="U1286" s="169">
        <f>IF(K1286='Do Not Use'!$M$14,1,0)</f>
        <v>0</v>
      </c>
      <c r="V1286" s="169">
        <f t="shared" si="61"/>
        <v>0</v>
      </c>
      <c r="W1286" s="169">
        <f>IF(K1286='Do Not Use'!$M$10,1,0)</f>
        <v>0</v>
      </c>
      <c r="X1286" s="169">
        <f>IF(K1286='Do Not Use'!$M$11,1,0)</f>
        <v>0</v>
      </c>
      <c r="Y1286" s="169">
        <f t="shared" si="62"/>
        <v>0</v>
      </c>
      <c r="Z1286" s="169">
        <f>IF(K1286='Do Not Use'!$M$5,1,0)</f>
        <v>0</v>
      </c>
    </row>
    <row r="1287" spans="1:26" x14ac:dyDescent="0.25">
      <c r="A1287" s="376"/>
      <c r="B1287" s="377"/>
      <c r="C1287" s="378"/>
      <c r="D1287" s="434"/>
      <c r="E1287" s="379"/>
      <c r="F1287" s="377"/>
      <c r="G1287" s="377"/>
      <c r="H1287" s="377"/>
      <c r="I1287" s="377"/>
      <c r="J1287" s="377"/>
      <c r="K1287" s="377"/>
      <c r="L1287" s="377"/>
      <c r="M1287" s="1" t="e">
        <f>INDEX('Child Enrollment'!$C$2:$C$173,MATCH('BIR Data Entry'!B1288,'Child Enrollment'!$B$2:$B$173,0))</f>
        <v>#N/A</v>
      </c>
      <c r="N1287" s="1" t="e">
        <f>INDEX('Child Enrollment'!$D$2:$D$173,MATCH('BIR Data Entry'!B1287,'Child Enrollment'!$B$2:$B$173,0))</f>
        <v>#N/A</v>
      </c>
      <c r="O1287" s="1" t="e">
        <f>INDEX('Child Enrollment'!$E$2:$E$173,MATCH('BIR Data Entry'!B1287,'Child Enrollment'!$B$2:$B$173,0))</f>
        <v>#N/A</v>
      </c>
      <c r="P1287" s="1" t="e">
        <f>INDEX('Child Enrollment'!$F$2:$F$173,MATCH('BIR Data Entry'!B1287,'Child Enrollment'!$B$2:$B$173,0))</f>
        <v>#N/A</v>
      </c>
      <c r="Q1287" s="1" t="e">
        <f>INDEX('Child Enrollment'!$G$2:$G$173,MATCH('BIR Data Entry'!B1287,'Child Enrollment'!$B$2:$B$173,0))</f>
        <v>#N/A</v>
      </c>
      <c r="R1287" s="1" t="e">
        <f>INDEX('Child Enrollment'!$H$2:$H$173,MATCH('BIR Data Entry'!B1287,'Child Enrollment'!$B$2:$B$173,0))</f>
        <v>#N/A</v>
      </c>
      <c r="S1287" s="343" t="str">
        <f t="shared" si="60"/>
        <v/>
      </c>
      <c r="T1287" s="169">
        <f>IF(J1287='Do Not Use'!$L$15,1,0)</f>
        <v>0</v>
      </c>
      <c r="U1287" s="169">
        <f>IF(K1287='Do Not Use'!$M$14,1,0)</f>
        <v>0</v>
      </c>
      <c r="V1287" s="169">
        <f t="shared" si="61"/>
        <v>0</v>
      </c>
      <c r="W1287" s="169">
        <f>IF(K1287='Do Not Use'!$M$10,1,0)</f>
        <v>0</v>
      </c>
      <c r="X1287" s="169">
        <f>IF(K1287='Do Not Use'!$M$11,1,0)</f>
        <v>0</v>
      </c>
      <c r="Y1287" s="169">
        <f t="shared" si="62"/>
        <v>0</v>
      </c>
      <c r="Z1287" s="169">
        <f>IF(K1287='Do Not Use'!$M$5,1,0)</f>
        <v>0</v>
      </c>
    </row>
    <row r="1288" spans="1:26" x14ac:dyDescent="0.25">
      <c r="A1288" s="376"/>
      <c r="B1288" s="377"/>
      <c r="C1288" s="378"/>
      <c r="D1288" s="434"/>
      <c r="E1288" s="379"/>
      <c r="F1288" s="377"/>
      <c r="G1288" s="377"/>
      <c r="H1288" s="377"/>
      <c r="I1288" s="377"/>
      <c r="J1288" s="377"/>
      <c r="K1288" s="377"/>
      <c r="L1288" s="377"/>
      <c r="M1288" s="1" t="e">
        <f>INDEX('Child Enrollment'!$C$2:$C$173,MATCH('BIR Data Entry'!B1289,'Child Enrollment'!$B$2:$B$173,0))</f>
        <v>#N/A</v>
      </c>
      <c r="N1288" s="1" t="e">
        <f>INDEX('Child Enrollment'!$D$2:$D$173,MATCH('BIR Data Entry'!B1288,'Child Enrollment'!$B$2:$B$173,0))</f>
        <v>#N/A</v>
      </c>
      <c r="O1288" s="1" t="e">
        <f>INDEX('Child Enrollment'!$E$2:$E$173,MATCH('BIR Data Entry'!B1288,'Child Enrollment'!$B$2:$B$173,0))</f>
        <v>#N/A</v>
      </c>
      <c r="P1288" s="1" t="e">
        <f>INDEX('Child Enrollment'!$F$2:$F$173,MATCH('BIR Data Entry'!B1288,'Child Enrollment'!$B$2:$B$173,0))</f>
        <v>#N/A</v>
      </c>
      <c r="Q1288" s="1" t="e">
        <f>INDEX('Child Enrollment'!$G$2:$G$173,MATCH('BIR Data Entry'!B1288,'Child Enrollment'!$B$2:$B$173,0))</f>
        <v>#N/A</v>
      </c>
      <c r="R1288" s="1" t="e">
        <f>INDEX('Child Enrollment'!$H$2:$H$173,MATCH('BIR Data Entry'!B1288,'Child Enrollment'!$B$2:$B$173,0))</f>
        <v>#N/A</v>
      </c>
      <c r="S1288" s="343" t="str">
        <f t="shared" si="60"/>
        <v/>
      </c>
      <c r="T1288" s="169">
        <f>IF(J1288='Do Not Use'!$L$15,1,0)</f>
        <v>0</v>
      </c>
      <c r="U1288" s="169">
        <f>IF(K1288='Do Not Use'!$M$14,1,0)</f>
        <v>0</v>
      </c>
      <c r="V1288" s="169">
        <f t="shared" si="61"/>
        <v>0</v>
      </c>
      <c r="W1288" s="169">
        <f>IF(K1288='Do Not Use'!$M$10,1,0)</f>
        <v>0</v>
      </c>
      <c r="X1288" s="169">
        <f>IF(K1288='Do Not Use'!$M$11,1,0)</f>
        <v>0</v>
      </c>
      <c r="Y1288" s="169">
        <f t="shared" si="62"/>
        <v>0</v>
      </c>
      <c r="Z1288" s="169">
        <f>IF(K1288='Do Not Use'!$M$5,1,0)</f>
        <v>0</v>
      </c>
    </row>
    <row r="1289" spans="1:26" x14ac:dyDescent="0.25">
      <c r="A1289" s="376"/>
      <c r="B1289" s="377"/>
      <c r="C1289" s="378"/>
      <c r="D1289" s="434"/>
      <c r="E1289" s="379"/>
      <c r="F1289" s="377"/>
      <c r="G1289" s="377"/>
      <c r="H1289" s="377"/>
      <c r="I1289" s="377"/>
      <c r="J1289" s="377"/>
      <c r="K1289" s="377"/>
      <c r="L1289" s="377"/>
      <c r="M1289" s="1" t="e">
        <f>INDEX('Child Enrollment'!$C$2:$C$173,MATCH('BIR Data Entry'!B1290,'Child Enrollment'!$B$2:$B$173,0))</f>
        <v>#N/A</v>
      </c>
      <c r="N1289" s="1" t="e">
        <f>INDEX('Child Enrollment'!$D$2:$D$173,MATCH('BIR Data Entry'!B1289,'Child Enrollment'!$B$2:$B$173,0))</f>
        <v>#N/A</v>
      </c>
      <c r="O1289" s="1" t="e">
        <f>INDEX('Child Enrollment'!$E$2:$E$173,MATCH('BIR Data Entry'!B1289,'Child Enrollment'!$B$2:$B$173,0))</f>
        <v>#N/A</v>
      </c>
      <c r="P1289" s="1" t="e">
        <f>INDEX('Child Enrollment'!$F$2:$F$173,MATCH('BIR Data Entry'!B1289,'Child Enrollment'!$B$2:$B$173,0))</f>
        <v>#N/A</v>
      </c>
      <c r="Q1289" s="1" t="e">
        <f>INDEX('Child Enrollment'!$G$2:$G$173,MATCH('BIR Data Entry'!B1289,'Child Enrollment'!$B$2:$B$173,0))</f>
        <v>#N/A</v>
      </c>
      <c r="R1289" s="1" t="e">
        <f>INDEX('Child Enrollment'!$H$2:$H$173,MATCH('BIR Data Entry'!B1289,'Child Enrollment'!$B$2:$B$173,0))</f>
        <v>#N/A</v>
      </c>
      <c r="S1289" s="343" t="str">
        <f t="shared" si="60"/>
        <v/>
      </c>
      <c r="T1289" s="169">
        <f>IF(J1289='Do Not Use'!$L$15,1,0)</f>
        <v>0</v>
      </c>
      <c r="U1289" s="169">
        <f>IF(K1289='Do Not Use'!$M$14,1,0)</f>
        <v>0</v>
      </c>
      <c r="V1289" s="169">
        <f t="shared" si="61"/>
        <v>0</v>
      </c>
      <c r="W1289" s="169">
        <f>IF(K1289='Do Not Use'!$M$10,1,0)</f>
        <v>0</v>
      </c>
      <c r="X1289" s="169">
        <f>IF(K1289='Do Not Use'!$M$11,1,0)</f>
        <v>0</v>
      </c>
      <c r="Y1289" s="169">
        <f t="shared" si="62"/>
        <v>0</v>
      </c>
      <c r="Z1289" s="169">
        <f>IF(K1289='Do Not Use'!$M$5,1,0)</f>
        <v>0</v>
      </c>
    </row>
    <row r="1290" spans="1:26" x14ac:dyDescent="0.25">
      <c r="A1290" s="376"/>
      <c r="B1290" s="377"/>
      <c r="C1290" s="378"/>
      <c r="D1290" s="434"/>
      <c r="E1290" s="379"/>
      <c r="F1290" s="377"/>
      <c r="G1290" s="377"/>
      <c r="H1290" s="377"/>
      <c r="I1290" s="377"/>
      <c r="J1290" s="377"/>
      <c r="K1290" s="377"/>
      <c r="L1290" s="377"/>
      <c r="M1290" s="1" t="e">
        <f>INDEX('Child Enrollment'!$C$2:$C$173,MATCH('BIR Data Entry'!B1291,'Child Enrollment'!$B$2:$B$173,0))</f>
        <v>#N/A</v>
      </c>
      <c r="N1290" s="1" t="e">
        <f>INDEX('Child Enrollment'!$D$2:$D$173,MATCH('BIR Data Entry'!B1290,'Child Enrollment'!$B$2:$B$173,0))</f>
        <v>#N/A</v>
      </c>
      <c r="O1290" s="1" t="e">
        <f>INDEX('Child Enrollment'!$E$2:$E$173,MATCH('BIR Data Entry'!B1290,'Child Enrollment'!$B$2:$B$173,0))</f>
        <v>#N/A</v>
      </c>
      <c r="P1290" s="1" t="e">
        <f>INDEX('Child Enrollment'!$F$2:$F$173,MATCH('BIR Data Entry'!B1290,'Child Enrollment'!$B$2:$B$173,0))</f>
        <v>#N/A</v>
      </c>
      <c r="Q1290" s="1" t="e">
        <f>INDEX('Child Enrollment'!$G$2:$G$173,MATCH('BIR Data Entry'!B1290,'Child Enrollment'!$B$2:$B$173,0))</f>
        <v>#N/A</v>
      </c>
      <c r="R1290" s="1" t="e">
        <f>INDEX('Child Enrollment'!$H$2:$H$173,MATCH('BIR Data Entry'!B1290,'Child Enrollment'!$B$2:$B$173,0))</f>
        <v>#N/A</v>
      </c>
      <c r="S1290" s="343" t="str">
        <f t="shared" si="60"/>
        <v/>
      </c>
      <c r="T1290" s="169">
        <f>IF(J1290='Do Not Use'!$L$15,1,0)</f>
        <v>0</v>
      </c>
      <c r="U1290" s="169">
        <f>IF(K1290='Do Not Use'!$M$14,1,0)</f>
        <v>0</v>
      </c>
      <c r="V1290" s="169">
        <f t="shared" si="61"/>
        <v>0</v>
      </c>
      <c r="W1290" s="169">
        <f>IF(K1290='Do Not Use'!$M$10,1,0)</f>
        <v>0</v>
      </c>
      <c r="X1290" s="169">
        <f>IF(K1290='Do Not Use'!$M$11,1,0)</f>
        <v>0</v>
      </c>
      <c r="Y1290" s="169">
        <f t="shared" si="62"/>
        <v>0</v>
      </c>
      <c r="Z1290" s="169">
        <f>IF(K1290='Do Not Use'!$M$5,1,0)</f>
        <v>0</v>
      </c>
    </row>
    <row r="1291" spans="1:26" x14ac:dyDescent="0.25">
      <c r="A1291" s="376"/>
      <c r="B1291" s="377"/>
      <c r="C1291" s="378"/>
      <c r="D1291" s="434"/>
      <c r="E1291" s="379"/>
      <c r="F1291" s="377"/>
      <c r="G1291" s="377"/>
      <c r="H1291" s="377"/>
      <c r="I1291" s="377"/>
      <c r="J1291" s="377"/>
      <c r="K1291" s="377"/>
      <c r="L1291" s="377"/>
      <c r="M1291" s="1" t="e">
        <f>INDEX('Child Enrollment'!$C$2:$C$173,MATCH('BIR Data Entry'!B1292,'Child Enrollment'!$B$2:$B$173,0))</f>
        <v>#N/A</v>
      </c>
      <c r="N1291" s="1" t="e">
        <f>INDEX('Child Enrollment'!$D$2:$D$173,MATCH('BIR Data Entry'!B1291,'Child Enrollment'!$B$2:$B$173,0))</f>
        <v>#N/A</v>
      </c>
      <c r="O1291" s="1" t="e">
        <f>INDEX('Child Enrollment'!$E$2:$E$173,MATCH('BIR Data Entry'!B1291,'Child Enrollment'!$B$2:$B$173,0))</f>
        <v>#N/A</v>
      </c>
      <c r="P1291" s="1" t="e">
        <f>INDEX('Child Enrollment'!$F$2:$F$173,MATCH('BIR Data Entry'!B1291,'Child Enrollment'!$B$2:$B$173,0))</f>
        <v>#N/A</v>
      </c>
      <c r="Q1291" s="1" t="e">
        <f>INDEX('Child Enrollment'!$G$2:$G$173,MATCH('BIR Data Entry'!B1291,'Child Enrollment'!$B$2:$B$173,0))</f>
        <v>#N/A</v>
      </c>
      <c r="R1291" s="1" t="e">
        <f>INDEX('Child Enrollment'!$H$2:$H$173,MATCH('BIR Data Entry'!B1291,'Child Enrollment'!$B$2:$B$173,0))</f>
        <v>#N/A</v>
      </c>
      <c r="S1291" s="343" t="str">
        <f t="shared" si="60"/>
        <v/>
      </c>
      <c r="T1291" s="169">
        <f>IF(J1291='Do Not Use'!$L$15,1,0)</f>
        <v>0</v>
      </c>
      <c r="U1291" s="169">
        <f>IF(K1291='Do Not Use'!$M$14,1,0)</f>
        <v>0</v>
      </c>
      <c r="V1291" s="169">
        <f t="shared" si="61"/>
        <v>0</v>
      </c>
      <c r="W1291" s="169">
        <f>IF(K1291='Do Not Use'!$M$10,1,0)</f>
        <v>0</v>
      </c>
      <c r="X1291" s="169">
        <f>IF(K1291='Do Not Use'!$M$11,1,0)</f>
        <v>0</v>
      </c>
      <c r="Y1291" s="169">
        <f t="shared" si="62"/>
        <v>0</v>
      </c>
      <c r="Z1291" s="169">
        <f>IF(K1291='Do Not Use'!$M$5,1,0)</f>
        <v>0</v>
      </c>
    </row>
    <row r="1292" spans="1:26" x14ac:dyDescent="0.25">
      <c r="A1292" s="376"/>
      <c r="B1292" s="377"/>
      <c r="C1292" s="378"/>
      <c r="D1292" s="434"/>
      <c r="E1292" s="379"/>
      <c r="F1292" s="377"/>
      <c r="G1292" s="377"/>
      <c r="H1292" s="377"/>
      <c r="I1292" s="377"/>
      <c r="J1292" s="377"/>
      <c r="K1292" s="377"/>
      <c r="L1292" s="377"/>
      <c r="M1292" s="1" t="e">
        <f>INDEX('Child Enrollment'!$C$2:$C$173,MATCH('BIR Data Entry'!B1293,'Child Enrollment'!$B$2:$B$173,0))</f>
        <v>#N/A</v>
      </c>
      <c r="N1292" s="1" t="e">
        <f>INDEX('Child Enrollment'!$D$2:$D$173,MATCH('BIR Data Entry'!B1292,'Child Enrollment'!$B$2:$B$173,0))</f>
        <v>#N/A</v>
      </c>
      <c r="O1292" s="1" t="e">
        <f>INDEX('Child Enrollment'!$E$2:$E$173,MATCH('BIR Data Entry'!B1292,'Child Enrollment'!$B$2:$B$173,0))</f>
        <v>#N/A</v>
      </c>
      <c r="P1292" s="1" t="e">
        <f>INDEX('Child Enrollment'!$F$2:$F$173,MATCH('BIR Data Entry'!B1292,'Child Enrollment'!$B$2:$B$173,0))</f>
        <v>#N/A</v>
      </c>
      <c r="Q1292" s="1" t="e">
        <f>INDEX('Child Enrollment'!$G$2:$G$173,MATCH('BIR Data Entry'!B1292,'Child Enrollment'!$B$2:$B$173,0))</f>
        <v>#N/A</v>
      </c>
      <c r="R1292" s="1" t="e">
        <f>INDEX('Child Enrollment'!$H$2:$H$173,MATCH('BIR Data Entry'!B1292,'Child Enrollment'!$B$2:$B$173,0))</f>
        <v>#N/A</v>
      </c>
      <c r="S1292" s="343" t="str">
        <f t="shared" si="60"/>
        <v/>
      </c>
      <c r="T1292" s="169">
        <f>IF(J1292='Do Not Use'!$L$15,1,0)</f>
        <v>0</v>
      </c>
      <c r="U1292" s="169">
        <f>IF(K1292='Do Not Use'!$M$14,1,0)</f>
        <v>0</v>
      </c>
      <c r="V1292" s="169">
        <f t="shared" si="61"/>
        <v>0</v>
      </c>
      <c r="W1292" s="169">
        <f>IF(K1292='Do Not Use'!$M$10,1,0)</f>
        <v>0</v>
      </c>
      <c r="X1292" s="169">
        <f>IF(K1292='Do Not Use'!$M$11,1,0)</f>
        <v>0</v>
      </c>
      <c r="Y1292" s="169">
        <f t="shared" si="62"/>
        <v>0</v>
      </c>
      <c r="Z1292" s="169">
        <f>IF(K1292='Do Not Use'!$M$5,1,0)</f>
        <v>0</v>
      </c>
    </row>
    <row r="1293" spans="1:26" x14ac:dyDescent="0.25">
      <c r="A1293" s="376"/>
      <c r="B1293" s="377"/>
      <c r="C1293" s="378"/>
      <c r="D1293" s="434"/>
      <c r="E1293" s="379"/>
      <c r="F1293" s="377"/>
      <c r="G1293" s="377"/>
      <c r="H1293" s="377"/>
      <c r="I1293" s="377"/>
      <c r="J1293" s="377"/>
      <c r="K1293" s="377"/>
      <c r="L1293" s="377"/>
      <c r="M1293" s="1" t="e">
        <f>INDEX('Child Enrollment'!$C$2:$C$173,MATCH('BIR Data Entry'!B1294,'Child Enrollment'!$B$2:$B$173,0))</f>
        <v>#N/A</v>
      </c>
      <c r="N1293" s="1" t="e">
        <f>INDEX('Child Enrollment'!$D$2:$D$173,MATCH('BIR Data Entry'!B1293,'Child Enrollment'!$B$2:$B$173,0))</f>
        <v>#N/A</v>
      </c>
      <c r="O1293" s="1" t="e">
        <f>INDEX('Child Enrollment'!$E$2:$E$173,MATCH('BIR Data Entry'!B1293,'Child Enrollment'!$B$2:$B$173,0))</f>
        <v>#N/A</v>
      </c>
      <c r="P1293" s="1" t="e">
        <f>INDEX('Child Enrollment'!$F$2:$F$173,MATCH('BIR Data Entry'!B1293,'Child Enrollment'!$B$2:$B$173,0))</f>
        <v>#N/A</v>
      </c>
      <c r="Q1293" s="1" t="e">
        <f>INDEX('Child Enrollment'!$G$2:$G$173,MATCH('BIR Data Entry'!B1293,'Child Enrollment'!$B$2:$B$173,0))</f>
        <v>#N/A</v>
      </c>
      <c r="R1293" s="1" t="e">
        <f>INDEX('Child Enrollment'!$H$2:$H$173,MATCH('BIR Data Entry'!B1293,'Child Enrollment'!$B$2:$B$173,0))</f>
        <v>#N/A</v>
      </c>
      <c r="S1293" s="343" t="str">
        <f t="shared" si="60"/>
        <v/>
      </c>
      <c r="T1293" s="169">
        <f>IF(J1293='Do Not Use'!$L$15,1,0)</f>
        <v>0</v>
      </c>
      <c r="U1293" s="169">
        <f>IF(K1293='Do Not Use'!$M$14,1,0)</f>
        <v>0</v>
      </c>
      <c r="V1293" s="169">
        <f t="shared" si="61"/>
        <v>0</v>
      </c>
      <c r="W1293" s="169">
        <f>IF(K1293='Do Not Use'!$M$10,1,0)</f>
        <v>0</v>
      </c>
      <c r="X1293" s="169">
        <f>IF(K1293='Do Not Use'!$M$11,1,0)</f>
        <v>0</v>
      </c>
      <c r="Y1293" s="169">
        <f t="shared" si="62"/>
        <v>0</v>
      </c>
      <c r="Z1293" s="169">
        <f>IF(K1293='Do Not Use'!$M$5,1,0)</f>
        <v>0</v>
      </c>
    </row>
    <row r="1294" spans="1:26" x14ac:dyDescent="0.25">
      <c r="A1294" s="376"/>
      <c r="B1294" s="377"/>
      <c r="C1294" s="378"/>
      <c r="D1294" s="434"/>
      <c r="E1294" s="379"/>
      <c r="F1294" s="377"/>
      <c r="G1294" s="377"/>
      <c r="H1294" s="377"/>
      <c r="I1294" s="377"/>
      <c r="J1294" s="377"/>
      <c r="K1294" s="377"/>
      <c r="L1294" s="377"/>
      <c r="M1294" s="1" t="e">
        <f>INDEX('Child Enrollment'!$C$2:$C$173,MATCH('BIR Data Entry'!B1295,'Child Enrollment'!$B$2:$B$173,0))</f>
        <v>#N/A</v>
      </c>
      <c r="N1294" s="1" t="e">
        <f>INDEX('Child Enrollment'!$D$2:$D$173,MATCH('BIR Data Entry'!B1294,'Child Enrollment'!$B$2:$B$173,0))</f>
        <v>#N/A</v>
      </c>
      <c r="O1294" s="1" t="e">
        <f>INDEX('Child Enrollment'!$E$2:$E$173,MATCH('BIR Data Entry'!B1294,'Child Enrollment'!$B$2:$B$173,0))</f>
        <v>#N/A</v>
      </c>
      <c r="P1294" s="1" t="e">
        <f>INDEX('Child Enrollment'!$F$2:$F$173,MATCH('BIR Data Entry'!B1294,'Child Enrollment'!$B$2:$B$173,0))</f>
        <v>#N/A</v>
      </c>
      <c r="Q1294" s="1" t="e">
        <f>INDEX('Child Enrollment'!$G$2:$G$173,MATCH('BIR Data Entry'!B1294,'Child Enrollment'!$B$2:$B$173,0))</f>
        <v>#N/A</v>
      </c>
      <c r="R1294" s="1" t="e">
        <f>INDEX('Child Enrollment'!$H$2:$H$173,MATCH('BIR Data Entry'!B1294,'Child Enrollment'!$B$2:$B$173,0))</f>
        <v>#N/A</v>
      </c>
      <c r="S1294" s="343" t="str">
        <f t="shared" si="60"/>
        <v/>
      </c>
      <c r="T1294" s="169">
        <f>IF(J1294='Do Not Use'!$L$15,1,0)</f>
        <v>0</v>
      </c>
      <c r="U1294" s="169">
        <f>IF(K1294='Do Not Use'!$M$14,1,0)</f>
        <v>0</v>
      </c>
      <c r="V1294" s="169">
        <f t="shared" si="61"/>
        <v>0</v>
      </c>
      <c r="W1294" s="169">
        <f>IF(K1294='Do Not Use'!$M$10,1,0)</f>
        <v>0</v>
      </c>
      <c r="X1294" s="169">
        <f>IF(K1294='Do Not Use'!$M$11,1,0)</f>
        <v>0</v>
      </c>
      <c r="Y1294" s="169">
        <f t="shared" si="62"/>
        <v>0</v>
      </c>
      <c r="Z1294" s="169">
        <f>IF(K1294='Do Not Use'!$M$5,1,0)</f>
        <v>0</v>
      </c>
    </row>
    <row r="1295" spans="1:26" x14ac:dyDescent="0.25">
      <c r="A1295" s="376"/>
      <c r="B1295" s="377"/>
      <c r="C1295" s="378"/>
      <c r="D1295" s="434"/>
      <c r="E1295" s="379"/>
      <c r="F1295" s="377"/>
      <c r="G1295" s="377"/>
      <c r="H1295" s="377"/>
      <c r="I1295" s="377"/>
      <c r="J1295" s="377"/>
      <c r="K1295" s="377"/>
      <c r="L1295" s="377"/>
      <c r="M1295" s="1" t="e">
        <f>INDEX('Child Enrollment'!$C$2:$C$173,MATCH('BIR Data Entry'!B1296,'Child Enrollment'!$B$2:$B$173,0))</f>
        <v>#N/A</v>
      </c>
      <c r="N1295" s="1" t="e">
        <f>INDEX('Child Enrollment'!$D$2:$D$173,MATCH('BIR Data Entry'!B1295,'Child Enrollment'!$B$2:$B$173,0))</f>
        <v>#N/A</v>
      </c>
      <c r="O1295" s="1" t="e">
        <f>INDEX('Child Enrollment'!$E$2:$E$173,MATCH('BIR Data Entry'!B1295,'Child Enrollment'!$B$2:$B$173,0))</f>
        <v>#N/A</v>
      </c>
      <c r="P1295" s="1" t="e">
        <f>INDEX('Child Enrollment'!$F$2:$F$173,MATCH('BIR Data Entry'!B1295,'Child Enrollment'!$B$2:$B$173,0))</f>
        <v>#N/A</v>
      </c>
      <c r="Q1295" s="1" t="e">
        <f>INDEX('Child Enrollment'!$G$2:$G$173,MATCH('BIR Data Entry'!B1295,'Child Enrollment'!$B$2:$B$173,0))</f>
        <v>#N/A</v>
      </c>
      <c r="R1295" s="1" t="e">
        <f>INDEX('Child Enrollment'!$H$2:$H$173,MATCH('BIR Data Entry'!B1295,'Child Enrollment'!$B$2:$B$173,0))</f>
        <v>#N/A</v>
      </c>
      <c r="S1295" s="343" t="str">
        <f t="shared" si="60"/>
        <v/>
      </c>
      <c r="T1295" s="169">
        <f>IF(J1295='Do Not Use'!$L$15,1,0)</f>
        <v>0</v>
      </c>
      <c r="U1295" s="169">
        <f>IF(K1295='Do Not Use'!$M$14,1,0)</f>
        <v>0</v>
      </c>
      <c r="V1295" s="169">
        <f t="shared" si="61"/>
        <v>0</v>
      </c>
      <c r="W1295" s="169">
        <f>IF(K1295='Do Not Use'!$M$10,1,0)</f>
        <v>0</v>
      </c>
      <c r="X1295" s="169">
        <f>IF(K1295='Do Not Use'!$M$11,1,0)</f>
        <v>0</v>
      </c>
      <c r="Y1295" s="169">
        <f t="shared" si="62"/>
        <v>0</v>
      </c>
      <c r="Z1295" s="169">
        <f>IF(K1295='Do Not Use'!$M$5,1,0)</f>
        <v>0</v>
      </c>
    </row>
    <row r="1296" spans="1:26" x14ac:dyDescent="0.25">
      <c r="A1296" s="376"/>
      <c r="B1296" s="377"/>
      <c r="C1296" s="378"/>
      <c r="D1296" s="434"/>
      <c r="E1296" s="379"/>
      <c r="F1296" s="377"/>
      <c r="G1296" s="377"/>
      <c r="H1296" s="377"/>
      <c r="I1296" s="377"/>
      <c r="J1296" s="377"/>
      <c r="K1296" s="377"/>
      <c r="L1296" s="377"/>
      <c r="M1296" s="1" t="e">
        <f>INDEX('Child Enrollment'!$C$2:$C$173,MATCH('BIR Data Entry'!B1297,'Child Enrollment'!$B$2:$B$173,0))</f>
        <v>#N/A</v>
      </c>
      <c r="N1296" s="1" t="e">
        <f>INDEX('Child Enrollment'!$D$2:$D$173,MATCH('BIR Data Entry'!B1296,'Child Enrollment'!$B$2:$B$173,0))</f>
        <v>#N/A</v>
      </c>
      <c r="O1296" s="1" t="e">
        <f>INDEX('Child Enrollment'!$E$2:$E$173,MATCH('BIR Data Entry'!B1296,'Child Enrollment'!$B$2:$B$173,0))</f>
        <v>#N/A</v>
      </c>
      <c r="P1296" s="1" t="e">
        <f>INDEX('Child Enrollment'!$F$2:$F$173,MATCH('BIR Data Entry'!B1296,'Child Enrollment'!$B$2:$B$173,0))</f>
        <v>#N/A</v>
      </c>
      <c r="Q1296" s="1" t="e">
        <f>INDEX('Child Enrollment'!$G$2:$G$173,MATCH('BIR Data Entry'!B1296,'Child Enrollment'!$B$2:$B$173,0))</f>
        <v>#N/A</v>
      </c>
      <c r="R1296" s="1" t="e">
        <f>INDEX('Child Enrollment'!$H$2:$H$173,MATCH('BIR Data Entry'!B1296,'Child Enrollment'!$B$2:$B$173,0))</f>
        <v>#N/A</v>
      </c>
      <c r="S1296" s="343" t="str">
        <f t="shared" si="60"/>
        <v/>
      </c>
      <c r="T1296" s="169">
        <f>IF(J1296='Do Not Use'!$L$15,1,0)</f>
        <v>0</v>
      </c>
      <c r="U1296" s="169">
        <f>IF(K1296='Do Not Use'!$M$14,1,0)</f>
        <v>0</v>
      </c>
      <c r="V1296" s="169">
        <f t="shared" si="61"/>
        <v>0</v>
      </c>
      <c r="W1296" s="169">
        <f>IF(K1296='Do Not Use'!$M$10,1,0)</f>
        <v>0</v>
      </c>
      <c r="X1296" s="169">
        <f>IF(K1296='Do Not Use'!$M$11,1,0)</f>
        <v>0</v>
      </c>
      <c r="Y1296" s="169">
        <f t="shared" si="62"/>
        <v>0</v>
      </c>
      <c r="Z1296" s="169">
        <f>IF(K1296='Do Not Use'!$M$5,1,0)</f>
        <v>0</v>
      </c>
    </row>
    <row r="1297" spans="1:26" x14ac:dyDescent="0.25">
      <c r="A1297" s="376"/>
      <c r="B1297" s="377"/>
      <c r="C1297" s="378"/>
      <c r="D1297" s="434"/>
      <c r="E1297" s="379"/>
      <c r="F1297" s="377"/>
      <c r="G1297" s="377"/>
      <c r="H1297" s="377"/>
      <c r="I1297" s="377"/>
      <c r="J1297" s="377"/>
      <c r="K1297" s="377"/>
      <c r="L1297" s="377"/>
      <c r="M1297" s="1" t="e">
        <f>INDEX('Child Enrollment'!$C$2:$C$173,MATCH('BIR Data Entry'!B1298,'Child Enrollment'!$B$2:$B$173,0))</f>
        <v>#N/A</v>
      </c>
      <c r="N1297" s="1" t="e">
        <f>INDEX('Child Enrollment'!$D$2:$D$173,MATCH('BIR Data Entry'!B1297,'Child Enrollment'!$B$2:$B$173,0))</f>
        <v>#N/A</v>
      </c>
      <c r="O1297" s="1" t="e">
        <f>INDEX('Child Enrollment'!$E$2:$E$173,MATCH('BIR Data Entry'!B1297,'Child Enrollment'!$B$2:$B$173,0))</f>
        <v>#N/A</v>
      </c>
      <c r="P1297" s="1" t="e">
        <f>INDEX('Child Enrollment'!$F$2:$F$173,MATCH('BIR Data Entry'!B1297,'Child Enrollment'!$B$2:$B$173,0))</f>
        <v>#N/A</v>
      </c>
      <c r="Q1297" s="1" t="e">
        <f>INDEX('Child Enrollment'!$G$2:$G$173,MATCH('BIR Data Entry'!B1297,'Child Enrollment'!$B$2:$B$173,0))</f>
        <v>#N/A</v>
      </c>
      <c r="R1297" s="1" t="e">
        <f>INDEX('Child Enrollment'!$H$2:$H$173,MATCH('BIR Data Entry'!B1297,'Child Enrollment'!$B$2:$B$173,0))</f>
        <v>#N/A</v>
      </c>
      <c r="S1297" s="343" t="str">
        <f t="shared" si="60"/>
        <v/>
      </c>
      <c r="T1297" s="169">
        <f>IF(J1297='Do Not Use'!$L$15,1,0)</f>
        <v>0</v>
      </c>
      <c r="U1297" s="169">
        <f>IF(K1297='Do Not Use'!$M$14,1,0)</f>
        <v>0</v>
      </c>
      <c r="V1297" s="169">
        <f t="shared" si="61"/>
        <v>0</v>
      </c>
      <c r="W1297" s="169">
        <f>IF(K1297='Do Not Use'!$M$10,1,0)</f>
        <v>0</v>
      </c>
      <c r="X1297" s="169">
        <f>IF(K1297='Do Not Use'!$M$11,1,0)</f>
        <v>0</v>
      </c>
      <c r="Y1297" s="169">
        <f t="shared" si="62"/>
        <v>0</v>
      </c>
      <c r="Z1297" s="169">
        <f>IF(K1297='Do Not Use'!$M$5,1,0)</f>
        <v>0</v>
      </c>
    </row>
    <row r="1298" spans="1:26" x14ac:dyDescent="0.25">
      <c r="A1298" s="376"/>
      <c r="B1298" s="377"/>
      <c r="C1298" s="378"/>
      <c r="D1298" s="434"/>
      <c r="E1298" s="379"/>
      <c r="F1298" s="377"/>
      <c r="G1298" s="377"/>
      <c r="H1298" s="377"/>
      <c r="I1298" s="377"/>
      <c r="J1298" s="377"/>
      <c r="K1298" s="377"/>
      <c r="L1298" s="377"/>
      <c r="M1298" s="1" t="e">
        <f>INDEX('Child Enrollment'!$C$2:$C$173,MATCH('BIR Data Entry'!B1299,'Child Enrollment'!$B$2:$B$173,0))</f>
        <v>#N/A</v>
      </c>
      <c r="N1298" s="1" t="e">
        <f>INDEX('Child Enrollment'!$D$2:$D$173,MATCH('BIR Data Entry'!B1298,'Child Enrollment'!$B$2:$B$173,0))</f>
        <v>#N/A</v>
      </c>
      <c r="O1298" s="1" t="e">
        <f>INDEX('Child Enrollment'!$E$2:$E$173,MATCH('BIR Data Entry'!B1298,'Child Enrollment'!$B$2:$B$173,0))</f>
        <v>#N/A</v>
      </c>
      <c r="P1298" s="1" t="e">
        <f>INDEX('Child Enrollment'!$F$2:$F$173,MATCH('BIR Data Entry'!B1298,'Child Enrollment'!$B$2:$B$173,0))</f>
        <v>#N/A</v>
      </c>
      <c r="Q1298" s="1" t="e">
        <f>INDEX('Child Enrollment'!$G$2:$G$173,MATCH('BIR Data Entry'!B1298,'Child Enrollment'!$B$2:$B$173,0))</f>
        <v>#N/A</v>
      </c>
      <c r="R1298" s="1" t="e">
        <f>INDEX('Child Enrollment'!$H$2:$H$173,MATCH('BIR Data Entry'!B1298,'Child Enrollment'!$B$2:$B$173,0))</f>
        <v>#N/A</v>
      </c>
      <c r="S1298" s="343" t="str">
        <f t="shared" si="60"/>
        <v/>
      </c>
      <c r="T1298" s="169">
        <f>IF(J1298='Do Not Use'!$L$15,1,0)</f>
        <v>0</v>
      </c>
      <c r="U1298" s="169">
        <f>IF(K1298='Do Not Use'!$M$14,1,0)</f>
        <v>0</v>
      </c>
      <c r="V1298" s="169">
        <f t="shared" si="61"/>
        <v>0</v>
      </c>
      <c r="W1298" s="169">
        <f>IF(K1298='Do Not Use'!$M$10,1,0)</f>
        <v>0</v>
      </c>
      <c r="X1298" s="169">
        <f>IF(K1298='Do Not Use'!$M$11,1,0)</f>
        <v>0</v>
      </c>
      <c r="Y1298" s="169">
        <f t="shared" si="62"/>
        <v>0</v>
      </c>
      <c r="Z1298" s="169">
        <f>IF(K1298='Do Not Use'!$M$5,1,0)</f>
        <v>0</v>
      </c>
    </row>
    <row r="1299" spans="1:26" x14ac:dyDescent="0.25">
      <c r="A1299" s="376"/>
      <c r="B1299" s="377"/>
      <c r="C1299" s="378"/>
      <c r="D1299" s="434"/>
      <c r="E1299" s="379"/>
      <c r="F1299" s="377"/>
      <c r="G1299" s="377"/>
      <c r="H1299" s="377"/>
      <c r="I1299" s="377"/>
      <c r="J1299" s="377"/>
      <c r="K1299" s="377"/>
      <c r="L1299" s="377"/>
      <c r="M1299" s="1" t="e">
        <f>INDEX('Child Enrollment'!$C$2:$C$173,MATCH('BIR Data Entry'!B1300,'Child Enrollment'!$B$2:$B$173,0))</f>
        <v>#N/A</v>
      </c>
      <c r="N1299" s="1" t="e">
        <f>INDEX('Child Enrollment'!$D$2:$D$173,MATCH('BIR Data Entry'!B1299,'Child Enrollment'!$B$2:$B$173,0))</f>
        <v>#N/A</v>
      </c>
      <c r="O1299" s="1" t="e">
        <f>INDEX('Child Enrollment'!$E$2:$E$173,MATCH('BIR Data Entry'!B1299,'Child Enrollment'!$B$2:$B$173,0))</f>
        <v>#N/A</v>
      </c>
      <c r="P1299" s="1" t="e">
        <f>INDEX('Child Enrollment'!$F$2:$F$173,MATCH('BIR Data Entry'!B1299,'Child Enrollment'!$B$2:$B$173,0))</f>
        <v>#N/A</v>
      </c>
      <c r="Q1299" s="1" t="e">
        <f>INDEX('Child Enrollment'!$G$2:$G$173,MATCH('BIR Data Entry'!B1299,'Child Enrollment'!$B$2:$B$173,0))</f>
        <v>#N/A</v>
      </c>
      <c r="R1299" s="1" t="e">
        <f>INDEX('Child Enrollment'!$H$2:$H$173,MATCH('BIR Data Entry'!B1299,'Child Enrollment'!$B$2:$B$173,0))</f>
        <v>#N/A</v>
      </c>
      <c r="S1299" s="343" t="str">
        <f t="shared" si="60"/>
        <v/>
      </c>
      <c r="T1299" s="169">
        <f>IF(J1299='Do Not Use'!$L$15,1,0)</f>
        <v>0</v>
      </c>
      <c r="U1299" s="169">
        <f>IF(K1299='Do Not Use'!$M$14,1,0)</f>
        <v>0</v>
      </c>
      <c r="V1299" s="169">
        <f t="shared" si="61"/>
        <v>0</v>
      </c>
      <c r="W1299" s="169">
        <f>IF(K1299='Do Not Use'!$M$10,1,0)</f>
        <v>0</v>
      </c>
      <c r="X1299" s="169">
        <f>IF(K1299='Do Not Use'!$M$11,1,0)</f>
        <v>0</v>
      </c>
      <c r="Y1299" s="169">
        <f t="shared" si="62"/>
        <v>0</v>
      </c>
      <c r="Z1299" s="169">
        <f>IF(K1299='Do Not Use'!$M$5,1,0)</f>
        <v>0</v>
      </c>
    </row>
    <row r="1300" spans="1:26" x14ac:dyDescent="0.25">
      <c r="A1300" s="376"/>
      <c r="B1300" s="377"/>
      <c r="C1300" s="378"/>
      <c r="D1300" s="434"/>
      <c r="E1300" s="379"/>
      <c r="F1300" s="377"/>
      <c r="G1300" s="377"/>
      <c r="H1300" s="377"/>
      <c r="I1300" s="377"/>
      <c r="J1300" s="377"/>
      <c r="K1300" s="377"/>
      <c r="L1300" s="377"/>
      <c r="M1300" s="1" t="e">
        <f>INDEX('Child Enrollment'!$C$2:$C$173,MATCH('BIR Data Entry'!B1301,'Child Enrollment'!$B$2:$B$173,0))</f>
        <v>#N/A</v>
      </c>
      <c r="N1300" s="1" t="e">
        <f>INDEX('Child Enrollment'!$D$2:$D$173,MATCH('BIR Data Entry'!B1300,'Child Enrollment'!$B$2:$B$173,0))</f>
        <v>#N/A</v>
      </c>
      <c r="O1300" s="1" t="e">
        <f>INDEX('Child Enrollment'!$E$2:$E$173,MATCH('BIR Data Entry'!B1300,'Child Enrollment'!$B$2:$B$173,0))</f>
        <v>#N/A</v>
      </c>
      <c r="P1300" s="1" t="e">
        <f>INDEX('Child Enrollment'!$F$2:$F$173,MATCH('BIR Data Entry'!B1300,'Child Enrollment'!$B$2:$B$173,0))</f>
        <v>#N/A</v>
      </c>
      <c r="Q1300" s="1" t="e">
        <f>INDEX('Child Enrollment'!$G$2:$G$173,MATCH('BIR Data Entry'!B1300,'Child Enrollment'!$B$2:$B$173,0))</f>
        <v>#N/A</v>
      </c>
      <c r="R1300" s="1" t="e">
        <f>INDEX('Child Enrollment'!$H$2:$H$173,MATCH('BIR Data Entry'!B1300,'Child Enrollment'!$B$2:$B$173,0))</f>
        <v>#N/A</v>
      </c>
      <c r="S1300" s="343" t="str">
        <f t="shared" si="60"/>
        <v/>
      </c>
      <c r="T1300" s="169">
        <f>IF(J1300='Do Not Use'!$L$15,1,0)</f>
        <v>0</v>
      </c>
      <c r="U1300" s="169">
        <f>IF(K1300='Do Not Use'!$M$14,1,0)</f>
        <v>0</v>
      </c>
      <c r="V1300" s="169">
        <f t="shared" si="61"/>
        <v>0</v>
      </c>
      <c r="W1300" s="169">
        <f>IF(K1300='Do Not Use'!$M$10,1,0)</f>
        <v>0</v>
      </c>
      <c r="X1300" s="169">
        <f>IF(K1300='Do Not Use'!$M$11,1,0)</f>
        <v>0</v>
      </c>
      <c r="Y1300" s="169">
        <f t="shared" si="62"/>
        <v>0</v>
      </c>
      <c r="Z1300" s="169">
        <f>IF(K1300='Do Not Use'!$M$5,1,0)</f>
        <v>0</v>
      </c>
    </row>
    <row r="1301" spans="1:26" x14ac:dyDescent="0.25">
      <c r="A1301" s="376"/>
      <c r="B1301" s="377"/>
      <c r="C1301" s="378"/>
      <c r="D1301" s="434"/>
      <c r="E1301" s="379"/>
      <c r="F1301" s="377"/>
      <c r="G1301" s="377"/>
      <c r="H1301" s="377"/>
      <c r="I1301" s="377"/>
      <c r="J1301" s="377"/>
      <c r="K1301" s="377"/>
      <c r="L1301" s="377"/>
      <c r="M1301" s="1" t="e">
        <f>INDEX('Child Enrollment'!$C$2:$C$173,MATCH('BIR Data Entry'!B1302,'Child Enrollment'!$B$2:$B$173,0))</f>
        <v>#N/A</v>
      </c>
      <c r="N1301" s="1" t="e">
        <f>INDEX('Child Enrollment'!$D$2:$D$173,MATCH('BIR Data Entry'!B1301,'Child Enrollment'!$B$2:$B$173,0))</f>
        <v>#N/A</v>
      </c>
      <c r="O1301" s="1" t="e">
        <f>INDEX('Child Enrollment'!$E$2:$E$173,MATCH('BIR Data Entry'!B1301,'Child Enrollment'!$B$2:$B$173,0))</f>
        <v>#N/A</v>
      </c>
      <c r="P1301" s="1" t="e">
        <f>INDEX('Child Enrollment'!$F$2:$F$173,MATCH('BIR Data Entry'!B1301,'Child Enrollment'!$B$2:$B$173,0))</f>
        <v>#N/A</v>
      </c>
      <c r="Q1301" s="1" t="e">
        <f>INDEX('Child Enrollment'!$G$2:$G$173,MATCH('BIR Data Entry'!B1301,'Child Enrollment'!$B$2:$B$173,0))</f>
        <v>#N/A</v>
      </c>
      <c r="R1301" s="1" t="e">
        <f>INDEX('Child Enrollment'!$H$2:$H$173,MATCH('BIR Data Entry'!B1301,'Child Enrollment'!$B$2:$B$173,0))</f>
        <v>#N/A</v>
      </c>
      <c r="S1301" s="343" t="str">
        <f t="shared" si="60"/>
        <v/>
      </c>
      <c r="T1301" s="169">
        <f>IF(J1301='Do Not Use'!$L$15,1,0)</f>
        <v>0</v>
      </c>
      <c r="U1301" s="169">
        <f>IF(K1301='Do Not Use'!$M$14,1,0)</f>
        <v>0</v>
      </c>
      <c r="V1301" s="169">
        <f t="shared" si="61"/>
        <v>0</v>
      </c>
      <c r="W1301" s="169">
        <f>IF(K1301='Do Not Use'!$M$10,1,0)</f>
        <v>0</v>
      </c>
      <c r="X1301" s="169">
        <f>IF(K1301='Do Not Use'!$M$11,1,0)</f>
        <v>0</v>
      </c>
      <c r="Y1301" s="169">
        <f t="shared" si="62"/>
        <v>0</v>
      </c>
      <c r="Z1301" s="169">
        <f>IF(K1301='Do Not Use'!$M$5,1,0)</f>
        <v>0</v>
      </c>
    </row>
    <row r="1302" spans="1:26" x14ac:dyDescent="0.25">
      <c r="A1302" s="376"/>
      <c r="B1302" s="377"/>
      <c r="C1302" s="378"/>
      <c r="D1302" s="434"/>
      <c r="E1302" s="379"/>
      <c r="F1302" s="377"/>
      <c r="G1302" s="377"/>
      <c r="H1302" s="377"/>
      <c r="I1302" s="377"/>
      <c r="J1302" s="377"/>
      <c r="K1302" s="377"/>
      <c r="L1302" s="377"/>
      <c r="M1302" s="1" t="e">
        <f>INDEX('Child Enrollment'!$C$2:$C$173,MATCH('BIR Data Entry'!B1303,'Child Enrollment'!$B$2:$B$173,0))</f>
        <v>#N/A</v>
      </c>
      <c r="N1302" s="1" t="e">
        <f>INDEX('Child Enrollment'!$D$2:$D$173,MATCH('BIR Data Entry'!B1302,'Child Enrollment'!$B$2:$B$173,0))</f>
        <v>#N/A</v>
      </c>
      <c r="O1302" s="1" t="e">
        <f>INDEX('Child Enrollment'!$E$2:$E$173,MATCH('BIR Data Entry'!B1302,'Child Enrollment'!$B$2:$B$173,0))</f>
        <v>#N/A</v>
      </c>
      <c r="P1302" s="1" t="e">
        <f>INDEX('Child Enrollment'!$F$2:$F$173,MATCH('BIR Data Entry'!B1302,'Child Enrollment'!$B$2:$B$173,0))</f>
        <v>#N/A</v>
      </c>
      <c r="Q1302" s="1" t="e">
        <f>INDEX('Child Enrollment'!$G$2:$G$173,MATCH('BIR Data Entry'!B1302,'Child Enrollment'!$B$2:$B$173,0))</f>
        <v>#N/A</v>
      </c>
      <c r="R1302" s="1" t="e">
        <f>INDEX('Child Enrollment'!$H$2:$H$173,MATCH('BIR Data Entry'!B1302,'Child Enrollment'!$B$2:$B$173,0))</f>
        <v>#N/A</v>
      </c>
      <c r="S1302" s="343" t="str">
        <f t="shared" si="60"/>
        <v/>
      </c>
      <c r="T1302" s="169">
        <f>IF(J1302='Do Not Use'!$L$15,1,0)</f>
        <v>0</v>
      </c>
      <c r="U1302" s="169">
        <f>IF(K1302='Do Not Use'!$M$14,1,0)</f>
        <v>0</v>
      </c>
      <c r="V1302" s="169">
        <f t="shared" si="61"/>
        <v>0</v>
      </c>
      <c r="W1302" s="169">
        <f>IF(K1302='Do Not Use'!$M$10,1,0)</f>
        <v>0</v>
      </c>
      <c r="X1302" s="169">
        <f>IF(K1302='Do Not Use'!$M$11,1,0)</f>
        <v>0</v>
      </c>
      <c r="Y1302" s="169">
        <f t="shared" si="62"/>
        <v>0</v>
      </c>
      <c r="Z1302" s="169">
        <f>IF(K1302='Do Not Use'!$M$5,1,0)</f>
        <v>0</v>
      </c>
    </row>
    <row r="1303" spans="1:26" x14ac:dyDescent="0.25">
      <c r="A1303" s="376"/>
      <c r="B1303" s="377"/>
      <c r="C1303" s="378"/>
      <c r="D1303" s="434"/>
      <c r="E1303" s="379"/>
      <c r="F1303" s="377"/>
      <c r="G1303" s="377"/>
      <c r="H1303" s="377"/>
      <c r="I1303" s="377"/>
      <c r="J1303" s="377"/>
      <c r="K1303" s="377"/>
      <c r="L1303" s="377"/>
      <c r="M1303" s="1" t="e">
        <f>INDEX('Child Enrollment'!$C$2:$C$173,MATCH('BIR Data Entry'!B1304,'Child Enrollment'!$B$2:$B$173,0))</f>
        <v>#N/A</v>
      </c>
      <c r="N1303" s="1" t="e">
        <f>INDEX('Child Enrollment'!$D$2:$D$173,MATCH('BIR Data Entry'!B1303,'Child Enrollment'!$B$2:$B$173,0))</f>
        <v>#N/A</v>
      </c>
      <c r="O1303" s="1" t="e">
        <f>INDEX('Child Enrollment'!$E$2:$E$173,MATCH('BIR Data Entry'!B1303,'Child Enrollment'!$B$2:$B$173,0))</f>
        <v>#N/A</v>
      </c>
      <c r="P1303" s="1" t="e">
        <f>INDEX('Child Enrollment'!$F$2:$F$173,MATCH('BIR Data Entry'!B1303,'Child Enrollment'!$B$2:$B$173,0))</f>
        <v>#N/A</v>
      </c>
      <c r="Q1303" s="1" t="e">
        <f>INDEX('Child Enrollment'!$G$2:$G$173,MATCH('BIR Data Entry'!B1303,'Child Enrollment'!$B$2:$B$173,0))</f>
        <v>#N/A</v>
      </c>
      <c r="R1303" s="1" t="e">
        <f>INDEX('Child Enrollment'!$H$2:$H$173,MATCH('BIR Data Entry'!B1303,'Child Enrollment'!$B$2:$B$173,0))</f>
        <v>#N/A</v>
      </c>
      <c r="S1303" s="343" t="str">
        <f t="shared" si="60"/>
        <v/>
      </c>
      <c r="T1303" s="169">
        <f>IF(J1303='Do Not Use'!$L$15,1,0)</f>
        <v>0</v>
      </c>
      <c r="U1303" s="169">
        <f>IF(K1303='Do Not Use'!$M$14,1,0)</f>
        <v>0</v>
      </c>
      <c r="V1303" s="169">
        <f t="shared" si="61"/>
        <v>0</v>
      </c>
      <c r="W1303" s="169">
        <f>IF(K1303='Do Not Use'!$M$10,1,0)</f>
        <v>0</v>
      </c>
      <c r="X1303" s="169">
        <f>IF(K1303='Do Not Use'!$M$11,1,0)</f>
        <v>0</v>
      </c>
      <c r="Y1303" s="169">
        <f t="shared" si="62"/>
        <v>0</v>
      </c>
      <c r="Z1303" s="169">
        <f>IF(K1303='Do Not Use'!$M$5,1,0)</f>
        <v>0</v>
      </c>
    </row>
    <row r="1304" spans="1:26" x14ac:dyDescent="0.25">
      <c r="A1304" s="376"/>
      <c r="B1304" s="377"/>
      <c r="C1304" s="378"/>
      <c r="D1304" s="434"/>
      <c r="E1304" s="379"/>
      <c r="F1304" s="377"/>
      <c r="G1304" s="377"/>
      <c r="H1304" s="377"/>
      <c r="I1304" s="377"/>
      <c r="J1304" s="377"/>
      <c r="K1304" s="377"/>
      <c r="L1304" s="377"/>
      <c r="M1304" s="1" t="e">
        <f>INDEX('Child Enrollment'!$C$2:$C$173,MATCH('BIR Data Entry'!B1305,'Child Enrollment'!$B$2:$B$173,0))</f>
        <v>#N/A</v>
      </c>
      <c r="N1304" s="1" t="e">
        <f>INDEX('Child Enrollment'!$D$2:$D$173,MATCH('BIR Data Entry'!B1304,'Child Enrollment'!$B$2:$B$173,0))</f>
        <v>#N/A</v>
      </c>
      <c r="O1304" s="1" t="e">
        <f>INDEX('Child Enrollment'!$E$2:$E$173,MATCH('BIR Data Entry'!B1304,'Child Enrollment'!$B$2:$B$173,0))</f>
        <v>#N/A</v>
      </c>
      <c r="P1304" s="1" t="e">
        <f>INDEX('Child Enrollment'!$F$2:$F$173,MATCH('BIR Data Entry'!B1304,'Child Enrollment'!$B$2:$B$173,0))</f>
        <v>#N/A</v>
      </c>
      <c r="Q1304" s="1" t="e">
        <f>INDEX('Child Enrollment'!$G$2:$G$173,MATCH('BIR Data Entry'!B1304,'Child Enrollment'!$B$2:$B$173,0))</f>
        <v>#N/A</v>
      </c>
      <c r="R1304" s="1" t="e">
        <f>INDEX('Child Enrollment'!$H$2:$H$173,MATCH('BIR Data Entry'!B1304,'Child Enrollment'!$B$2:$B$173,0))</f>
        <v>#N/A</v>
      </c>
      <c r="S1304" s="343" t="str">
        <f t="shared" si="60"/>
        <v/>
      </c>
      <c r="T1304" s="169">
        <f>IF(J1304='Do Not Use'!$L$15,1,0)</f>
        <v>0</v>
      </c>
      <c r="U1304" s="169">
        <f>IF(K1304='Do Not Use'!$M$14,1,0)</f>
        <v>0</v>
      </c>
      <c r="V1304" s="169">
        <f t="shared" si="61"/>
        <v>0</v>
      </c>
      <c r="W1304" s="169">
        <f>IF(K1304='Do Not Use'!$M$10,1,0)</f>
        <v>0</v>
      </c>
      <c r="X1304" s="169">
        <f>IF(K1304='Do Not Use'!$M$11,1,0)</f>
        <v>0</v>
      </c>
      <c r="Y1304" s="169">
        <f t="shared" si="62"/>
        <v>0</v>
      </c>
      <c r="Z1304" s="169">
        <f>IF(K1304='Do Not Use'!$M$5,1,0)</f>
        <v>0</v>
      </c>
    </row>
    <row r="1305" spans="1:26" x14ac:dyDescent="0.25">
      <c r="A1305" s="376"/>
      <c r="B1305" s="377"/>
      <c r="C1305" s="378"/>
      <c r="D1305" s="434"/>
      <c r="E1305" s="379"/>
      <c r="F1305" s="377"/>
      <c r="G1305" s="377"/>
      <c r="H1305" s="377"/>
      <c r="I1305" s="377"/>
      <c r="J1305" s="377"/>
      <c r="K1305" s="377"/>
      <c r="L1305" s="377"/>
      <c r="M1305" s="1" t="e">
        <f>INDEX('Child Enrollment'!$C$2:$C$173,MATCH('BIR Data Entry'!B1306,'Child Enrollment'!$B$2:$B$173,0))</f>
        <v>#N/A</v>
      </c>
      <c r="N1305" s="1" t="e">
        <f>INDEX('Child Enrollment'!$D$2:$D$173,MATCH('BIR Data Entry'!B1305,'Child Enrollment'!$B$2:$B$173,0))</f>
        <v>#N/A</v>
      </c>
      <c r="O1305" s="1" t="e">
        <f>INDEX('Child Enrollment'!$E$2:$E$173,MATCH('BIR Data Entry'!B1305,'Child Enrollment'!$B$2:$B$173,0))</f>
        <v>#N/A</v>
      </c>
      <c r="P1305" s="1" t="e">
        <f>INDEX('Child Enrollment'!$F$2:$F$173,MATCH('BIR Data Entry'!B1305,'Child Enrollment'!$B$2:$B$173,0))</f>
        <v>#N/A</v>
      </c>
      <c r="Q1305" s="1" t="e">
        <f>INDEX('Child Enrollment'!$G$2:$G$173,MATCH('BIR Data Entry'!B1305,'Child Enrollment'!$B$2:$B$173,0))</f>
        <v>#N/A</v>
      </c>
      <c r="R1305" s="1" t="e">
        <f>INDEX('Child Enrollment'!$H$2:$H$173,MATCH('BIR Data Entry'!B1305,'Child Enrollment'!$B$2:$B$173,0))</f>
        <v>#N/A</v>
      </c>
      <c r="S1305" s="343" t="str">
        <f t="shared" si="60"/>
        <v/>
      </c>
      <c r="T1305" s="169">
        <f>IF(J1305='Do Not Use'!$L$15,1,0)</f>
        <v>0</v>
      </c>
      <c r="U1305" s="169">
        <f>IF(K1305='Do Not Use'!$M$14,1,0)</f>
        <v>0</v>
      </c>
      <c r="V1305" s="169">
        <f t="shared" si="61"/>
        <v>0</v>
      </c>
      <c r="W1305" s="169">
        <f>IF(K1305='Do Not Use'!$M$10,1,0)</f>
        <v>0</v>
      </c>
      <c r="X1305" s="169">
        <f>IF(K1305='Do Not Use'!$M$11,1,0)</f>
        <v>0</v>
      </c>
      <c r="Y1305" s="169">
        <f t="shared" si="62"/>
        <v>0</v>
      </c>
      <c r="Z1305" s="169">
        <f>IF(K1305='Do Not Use'!$M$5,1,0)</f>
        <v>0</v>
      </c>
    </row>
    <row r="1306" spans="1:26" x14ac:dyDescent="0.25">
      <c r="A1306" s="376"/>
      <c r="B1306" s="377"/>
      <c r="C1306" s="378"/>
      <c r="D1306" s="434"/>
      <c r="E1306" s="379"/>
      <c r="F1306" s="377"/>
      <c r="G1306" s="377"/>
      <c r="H1306" s="377"/>
      <c r="I1306" s="377"/>
      <c r="J1306" s="377"/>
      <c r="K1306" s="377"/>
      <c r="L1306" s="377"/>
      <c r="M1306" s="1" t="e">
        <f>INDEX('Child Enrollment'!$C$2:$C$173,MATCH('BIR Data Entry'!B1307,'Child Enrollment'!$B$2:$B$173,0))</f>
        <v>#N/A</v>
      </c>
      <c r="N1306" s="1" t="e">
        <f>INDEX('Child Enrollment'!$D$2:$D$173,MATCH('BIR Data Entry'!B1306,'Child Enrollment'!$B$2:$B$173,0))</f>
        <v>#N/A</v>
      </c>
      <c r="O1306" s="1" t="e">
        <f>INDEX('Child Enrollment'!$E$2:$E$173,MATCH('BIR Data Entry'!B1306,'Child Enrollment'!$B$2:$B$173,0))</f>
        <v>#N/A</v>
      </c>
      <c r="P1306" s="1" t="e">
        <f>INDEX('Child Enrollment'!$F$2:$F$173,MATCH('BIR Data Entry'!B1306,'Child Enrollment'!$B$2:$B$173,0))</f>
        <v>#N/A</v>
      </c>
      <c r="Q1306" s="1" t="e">
        <f>INDEX('Child Enrollment'!$G$2:$G$173,MATCH('BIR Data Entry'!B1306,'Child Enrollment'!$B$2:$B$173,0))</f>
        <v>#N/A</v>
      </c>
      <c r="R1306" s="1" t="e">
        <f>INDEX('Child Enrollment'!$H$2:$H$173,MATCH('BIR Data Entry'!B1306,'Child Enrollment'!$B$2:$B$173,0))</f>
        <v>#N/A</v>
      </c>
      <c r="S1306" s="343" t="str">
        <f t="shared" si="60"/>
        <v/>
      </c>
      <c r="T1306" s="169">
        <f>IF(J1306='Do Not Use'!$L$15,1,0)</f>
        <v>0</v>
      </c>
      <c r="U1306" s="169">
        <f>IF(K1306='Do Not Use'!$M$14,1,0)</f>
        <v>0</v>
      </c>
      <c r="V1306" s="169">
        <f t="shared" si="61"/>
        <v>0</v>
      </c>
      <c r="W1306" s="169">
        <f>IF(K1306='Do Not Use'!$M$10,1,0)</f>
        <v>0</v>
      </c>
      <c r="X1306" s="169">
        <f>IF(K1306='Do Not Use'!$M$11,1,0)</f>
        <v>0</v>
      </c>
      <c r="Y1306" s="169">
        <f t="shared" si="62"/>
        <v>0</v>
      </c>
      <c r="Z1306" s="169">
        <f>IF(K1306='Do Not Use'!$M$5,1,0)</f>
        <v>0</v>
      </c>
    </row>
    <row r="1307" spans="1:26" x14ac:dyDescent="0.25">
      <c r="A1307" s="376"/>
      <c r="B1307" s="377"/>
      <c r="C1307" s="378"/>
      <c r="D1307" s="434"/>
      <c r="E1307" s="379"/>
      <c r="F1307" s="377"/>
      <c r="G1307" s="377"/>
      <c r="H1307" s="377"/>
      <c r="I1307" s="377"/>
      <c r="J1307" s="377"/>
      <c r="K1307" s="377"/>
      <c r="L1307" s="377"/>
      <c r="M1307" s="1" t="e">
        <f>INDEX('Child Enrollment'!$C$2:$C$173,MATCH('BIR Data Entry'!B1308,'Child Enrollment'!$B$2:$B$173,0))</f>
        <v>#N/A</v>
      </c>
      <c r="N1307" s="1" t="e">
        <f>INDEX('Child Enrollment'!$D$2:$D$173,MATCH('BIR Data Entry'!B1307,'Child Enrollment'!$B$2:$B$173,0))</f>
        <v>#N/A</v>
      </c>
      <c r="O1307" s="1" t="e">
        <f>INDEX('Child Enrollment'!$E$2:$E$173,MATCH('BIR Data Entry'!B1307,'Child Enrollment'!$B$2:$B$173,0))</f>
        <v>#N/A</v>
      </c>
      <c r="P1307" s="1" t="e">
        <f>INDEX('Child Enrollment'!$F$2:$F$173,MATCH('BIR Data Entry'!B1307,'Child Enrollment'!$B$2:$B$173,0))</f>
        <v>#N/A</v>
      </c>
      <c r="Q1307" s="1" t="e">
        <f>INDEX('Child Enrollment'!$G$2:$G$173,MATCH('BIR Data Entry'!B1307,'Child Enrollment'!$B$2:$B$173,0))</f>
        <v>#N/A</v>
      </c>
      <c r="R1307" s="1" t="e">
        <f>INDEX('Child Enrollment'!$H$2:$H$173,MATCH('BIR Data Entry'!B1307,'Child Enrollment'!$B$2:$B$173,0))</f>
        <v>#N/A</v>
      </c>
      <c r="S1307" s="343" t="str">
        <f t="shared" si="60"/>
        <v/>
      </c>
      <c r="T1307" s="169">
        <f>IF(J1307='Do Not Use'!$L$15,1,0)</f>
        <v>0</v>
      </c>
      <c r="U1307" s="169">
        <f>IF(K1307='Do Not Use'!$M$14,1,0)</f>
        <v>0</v>
      </c>
      <c r="V1307" s="169">
        <f t="shared" si="61"/>
        <v>0</v>
      </c>
      <c r="W1307" s="169">
        <f>IF(K1307='Do Not Use'!$M$10,1,0)</f>
        <v>0</v>
      </c>
      <c r="X1307" s="169">
        <f>IF(K1307='Do Not Use'!$M$11,1,0)</f>
        <v>0</v>
      </c>
      <c r="Y1307" s="169">
        <f t="shared" si="62"/>
        <v>0</v>
      </c>
      <c r="Z1307" s="169">
        <f>IF(K1307='Do Not Use'!$M$5,1,0)</f>
        <v>0</v>
      </c>
    </row>
    <row r="1308" spans="1:26" x14ac:dyDescent="0.25">
      <c r="A1308" s="376"/>
      <c r="B1308" s="377"/>
      <c r="C1308" s="378"/>
      <c r="D1308" s="434"/>
      <c r="E1308" s="379"/>
      <c r="F1308" s="377"/>
      <c r="G1308" s="377"/>
      <c r="H1308" s="377"/>
      <c r="I1308" s="377"/>
      <c r="J1308" s="377"/>
      <c r="K1308" s="377"/>
      <c r="L1308" s="377"/>
      <c r="M1308" s="1" t="e">
        <f>INDEX('Child Enrollment'!$C$2:$C$173,MATCH('BIR Data Entry'!B1309,'Child Enrollment'!$B$2:$B$173,0))</f>
        <v>#N/A</v>
      </c>
      <c r="N1308" s="1" t="e">
        <f>INDEX('Child Enrollment'!$D$2:$D$173,MATCH('BIR Data Entry'!B1308,'Child Enrollment'!$B$2:$B$173,0))</f>
        <v>#N/A</v>
      </c>
      <c r="O1308" s="1" t="e">
        <f>INDEX('Child Enrollment'!$E$2:$E$173,MATCH('BIR Data Entry'!B1308,'Child Enrollment'!$B$2:$B$173,0))</f>
        <v>#N/A</v>
      </c>
      <c r="P1308" s="1" t="e">
        <f>INDEX('Child Enrollment'!$F$2:$F$173,MATCH('BIR Data Entry'!B1308,'Child Enrollment'!$B$2:$B$173,0))</f>
        <v>#N/A</v>
      </c>
      <c r="Q1308" s="1" t="e">
        <f>INDEX('Child Enrollment'!$G$2:$G$173,MATCH('BIR Data Entry'!B1308,'Child Enrollment'!$B$2:$B$173,0))</f>
        <v>#N/A</v>
      </c>
      <c r="R1308" s="1" t="e">
        <f>INDEX('Child Enrollment'!$H$2:$H$173,MATCH('BIR Data Entry'!B1308,'Child Enrollment'!$B$2:$B$173,0))</f>
        <v>#N/A</v>
      </c>
      <c r="S1308" s="343" t="str">
        <f t="shared" si="60"/>
        <v/>
      </c>
      <c r="T1308" s="169">
        <f>IF(J1308='Do Not Use'!$L$15,1,0)</f>
        <v>0</v>
      </c>
      <c r="U1308" s="169">
        <f>IF(K1308='Do Not Use'!$M$14,1,0)</f>
        <v>0</v>
      </c>
      <c r="V1308" s="169">
        <f t="shared" si="61"/>
        <v>0</v>
      </c>
      <c r="W1308" s="169">
        <f>IF(K1308='Do Not Use'!$M$10,1,0)</f>
        <v>0</v>
      </c>
      <c r="X1308" s="169">
        <f>IF(K1308='Do Not Use'!$M$11,1,0)</f>
        <v>0</v>
      </c>
      <c r="Y1308" s="169">
        <f t="shared" si="62"/>
        <v>0</v>
      </c>
      <c r="Z1308" s="169">
        <f>IF(K1308='Do Not Use'!$M$5,1,0)</f>
        <v>0</v>
      </c>
    </row>
    <row r="1309" spans="1:26" x14ac:dyDescent="0.25">
      <c r="A1309" s="376"/>
      <c r="B1309" s="377"/>
      <c r="C1309" s="378"/>
      <c r="D1309" s="434"/>
      <c r="E1309" s="379"/>
      <c r="F1309" s="377"/>
      <c r="G1309" s="377"/>
      <c r="H1309" s="377"/>
      <c r="I1309" s="377"/>
      <c r="J1309" s="377"/>
      <c r="K1309" s="377"/>
      <c r="L1309" s="377"/>
      <c r="M1309" s="1" t="e">
        <f>INDEX('Child Enrollment'!$C$2:$C$173,MATCH('BIR Data Entry'!B1310,'Child Enrollment'!$B$2:$B$173,0))</f>
        <v>#N/A</v>
      </c>
      <c r="N1309" s="1" t="e">
        <f>INDEX('Child Enrollment'!$D$2:$D$173,MATCH('BIR Data Entry'!B1309,'Child Enrollment'!$B$2:$B$173,0))</f>
        <v>#N/A</v>
      </c>
      <c r="O1309" s="1" t="e">
        <f>INDEX('Child Enrollment'!$E$2:$E$173,MATCH('BIR Data Entry'!B1309,'Child Enrollment'!$B$2:$B$173,0))</f>
        <v>#N/A</v>
      </c>
      <c r="P1309" s="1" t="e">
        <f>INDEX('Child Enrollment'!$F$2:$F$173,MATCH('BIR Data Entry'!B1309,'Child Enrollment'!$B$2:$B$173,0))</f>
        <v>#N/A</v>
      </c>
      <c r="Q1309" s="1" t="e">
        <f>INDEX('Child Enrollment'!$G$2:$G$173,MATCH('BIR Data Entry'!B1309,'Child Enrollment'!$B$2:$B$173,0))</f>
        <v>#N/A</v>
      </c>
      <c r="R1309" s="1" t="e">
        <f>INDEX('Child Enrollment'!$H$2:$H$173,MATCH('BIR Data Entry'!B1309,'Child Enrollment'!$B$2:$B$173,0))</f>
        <v>#N/A</v>
      </c>
      <c r="S1309" s="343" t="str">
        <f t="shared" si="60"/>
        <v/>
      </c>
      <c r="T1309" s="169">
        <f>IF(J1309='Do Not Use'!$L$15,1,0)</f>
        <v>0</v>
      </c>
      <c r="U1309" s="169">
        <f>IF(K1309='Do Not Use'!$M$14,1,0)</f>
        <v>0</v>
      </c>
      <c r="V1309" s="169">
        <f t="shared" si="61"/>
        <v>0</v>
      </c>
      <c r="W1309" s="169">
        <f>IF(K1309='Do Not Use'!$M$10,1,0)</f>
        <v>0</v>
      </c>
      <c r="X1309" s="169">
        <f>IF(K1309='Do Not Use'!$M$11,1,0)</f>
        <v>0</v>
      </c>
      <c r="Y1309" s="169">
        <f t="shared" si="62"/>
        <v>0</v>
      </c>
      <c r="Z1309" s="169">
        <f>IF(K1309='Do Not Use'!$M$5,1,0)</f>
        <v>0</v>
      </c>
    </row>
    <row r="1310" spans="1:26" x14ac:dyDescent="0.25">
      <c r="A1310" s="376"/>
      <c r="B1310" s="377"/>
      <c r="C1310" s="378"/>
      <c r="D1310" s="434"/>
      <c r="E1310" s="379"/>
      <c r="F1310" s="377"/>
      <c r="G1310" s="377"/>
      <c r="H1310" s="377"/>
      <c r="I1310" s="377"/>
      <c r="J1310" s="377"/>
      <c r="K1310" s="377"/>
      <c r="L1310" s="377"/>
      <c r="M1310" s="1" t="e">
        <f>INDEX('Child Enrollment'!$C$2:$C$173,MATCH('BIR Data Entry'!B1311,'Child Enrollment'!$B$2:$B$173,0))</f>
        <v>#N/A</v>
      </c>
      <c r="N1310" s="1" t="e">
        <f>INDEX('Child Enrollment'!$D$2:$D$173,MATCH('BIR Data Entry'!B1310,'Child Enrollment'!$B$2:$B$173,0))</f>
        <v>#N/A</v>
      </c>
      <c r="O1310" s="1" t="e">
        <f>INDEX('Child Enrollment'!$E$2:$E$173,MATCH('BIR Data Entry'!B1310,'Child Enrollment'!$B$2:$B$173,0))</f>
        <v>#N/A</v>
      </c>
      <c r="P1310" s="1" t="e">
        <f>INDEX('Child Enrollment'!$F$2:$F$173,MATCH('BIR Data Entry'!B1310,'Child Enrollment'!$B$2:$B$173,0))</f>
        <v>#N/A</v>
      </c>
      <c r="Q1310" s="1" t="e">
        <f>INDEX('Child Enrollment'!$G$2:$G$173,MATCH('BIR Data Entry'!B1310,'Child Enrollment'!$B$2:$B$173,0))</f>
        <v>#N/A</v>
      </c>
      <c r="R1310" s="1" t="e">
        <f>INDEX('Child Enrollment'!$H$2:$H$173,MATCH('BIR Data Entry'!B1310,'Child Enrollment'!$B$2:$B$173,0))</f>
        <v>#N/A</v>
      </c>
      <c r="S1310" s="343" t="str">
        <f t="shared" si="60"/>
        <v/>
      </c>
      <c r="T1310" s="169">
        <f>IF(J1310='Do Not Use'!$L$15,1,0)</f>
        <v>0</v>
      </c>
      <c r="U1310" s="169">
        <f>IF(K1310='Do Not Use'!$M$14,1,0)</f>
        <v>0</v>
      </c>
      <c r="V1310" s="169">
        <f t="shared" si="61"/>
        <v>0</v>
      </c>
      <c r="W1310" s="169">
        <f>IF(K1310='Do Not Use'!$M$10,1,0)</f>
        <v>0</v>
      </c>
      <c r="X1310" s="169">
        <f>IF(K1310='Do Not Use'!$M$11,1,0)</f>
        <v>0</v>
      </c>
      <c r="Y1310" s="169">
        <f t="shared" si="62"/>
        <v>0</v>
      </c>
      <c r="Z1310" s="169">
        <f>IF(K1310='Do Not Use'!$M$5,1,0)</f>
        <v>0</v>
      </c>
    </row>
    <row r="1311" spans="1:26" x14ac:dyDescent="0.25">
      <c r="A1311" s="376"/>
      <c r="B1311" s="377"/>
      <c r="C1311" s="378"/>
      <c r="D1311" s="434"/>
      <c r="E1311" s="379"/>
      <c r="F1311" s="377"/>
      <c r="G1311" s="377"/>
      <c r="H1311" s="377"/>
      <c r="I1311" s="377"/>
      <c r="J1311" s="377"/>
      <c r="K1311" s="377"/>
      <c r="L1311" s="377"/>
      <c r="M1311" s="1" t="e">
        <f>INDEX('Child Enrollment'!$C$2:$C$173,MATCH('BIR Data Entry'!B1312,'Child Enrollment'!$B$2:$B$173,0))</f>
        <v>#N/A</v>
      </c>
      <c r="N1311" s="1" t="e">
        <f>INDEX('Child Enrollment'!$D$2:$D$173,MATCH('BIR Data Entry'!B1311,'Child Enrollment'!$B$2:$B$173,0))</f>
        <v>#N/A</v>
      </c>
      <c r="O1311" s="1" t="e">
        <f>INDEX('Child Enrollment'!$E$2:$E$173,MATCH('BIR Data Entry'!B1311,'Child Enrollment'!$B$2:$B$173,0))</f>
        <v>#N/A</v>
      </c>
      <c r="P1311" s="1" t="e">
        <f>INDEX('Child Enrollment'!$F$2:$F$173,MATCH('BIR Data Entry'!B1311,'Child Enrollment'!$B$2:$B$173,0))</f>
        <v>#N/A</v>
      </c>
      <c r="Q1311" s="1" t="e">
        <f>INDEX('Child Enrollment'!$G$2:$G$173,MATCH('BIR Data Entry'!B1311,'Child Enrollment'!$B$2:$B$173,0))</f>
        <v>#N/A</v>
      </c>
      <c r="R1311" s="1" t="e">
        <f>INDEX('Child Enrollment'!$H$2:$H$173,MATCH('BIR Data Entry'!B1311,'Child Enrollment'!$B$2:$B$173,0))</f>
        <v>#N/A</v>
      </c>
      <c r="S1311" s="343" t="str">
        <f t="shared" si="60"/>
        <v/>
      </c>
      <c r="T1311" s="169">
        <f>IF(J1311='Do Not Use'!$L$15,1,0)</f>
        <v>0</v>
      </c>
      <c r="U1311" s="169">
        <f>IF(K1311='Do Not Use'!$M$14,1,0)</f>
        <v>0</v>
      </c>
      <c r="V1311" s="169">
        <f t="shared" si="61"/>
        <v>0</v>
      </c>
      <c r="W1311" s="169">
        <f>IF(K1311='Do Not Use'!$M$10,1,0)</f>
        <v>0</v>
      </c>
      <c r="X1311" s="169">
        <f>IF(K1311='Do Not Use'!$M$11,1,0)</f>
        <v>0</v>
      </c>
      <c r="Y1311" s="169">
        <f t="shared" si="62"/>
        <v>0</v>
      </c>
      <c r="Z1311" s="169">
        <f>IF(K1311='Do Not Use'!$M$5,1,0)</f>
        <v>0</v>
      </c>
    </row>
    <row r="1312" spans="1:26" x14ac:dyDescent="0.25">
      <c r="A1312" s="376"/>
      <c r="B1312" s="377"/>
      <c r="C1312" s="378"/>
      <c r="D1312" s="434"/>
      <c r="E1312" s="379"/>
      <c r="F1312" s="377"/>
      <c r="G1312" s="377"/>
      <c r="H1312" s="377"/>
      <c r="I1312" s="377"/>
      <c r="J1312" s="377"/>
      <c r="K1312" s="377"/>
      <c r="L1312" s="377"/>
      <c r="M1312" s="1" t="e">
        <f>INDEX('Child Enrollment'!$C$2:$C$173,MATCH('BIR Data Entry'!B1313,'Child Enrollment'!$B$2:$B$173,0))</f>
        <v>#N/A</v>
      </c>
      <c r="N1312" s="1" t="e">
        <f>INDEX('Child Enrollment'!$D$2:$D$173,MATCH('BIR Data Entry'!B1312,'Child Enrollment'!$B$2:$B$173,0))</f>
        <v>#N/A</v>
      </c>
      <c r="O1312" s="1" t="e">
        <f>INDEX('Child Enrollment'!$E$2:$E$173,MATCH('BIR Data Entry'!B1312,'Child Enrollment'!$B$2:$B$173,0))</f>
        <v>#N/A</v>
      </c>
      <c r="P1312" s="1" t="e">
        <f>INDEX('Child Enrollment'!$F$2:$F$173,MATCH('BIR Data Entry'!B1312,'Child Enrollment'!$B$2:$B$173,0))</f>
        <v>#N/A</v>
      </c>
      <c r="Q1312" s="1" t="e">
        <f>INDEX('Child Enrollment'!$G$2:$G$173,MATCH('BIR Data Entry'!B1312,'Child Enrollment'!$B$2:$B$173,0))</f>
        <v>#N/A</v>
      </c>
      <c r="R1312" s="1" t="e">
        <f>INDEX('Child Enrollment'!$H$2:$H$173,MATCH('BIR Data Entry'!B1312,'Child Enrollment'!$B$2:$B$173,0))</f>
        <v>#N/A</v>
      </c>
      <c r="S1312" s="343" t="str">
        <f t="shared" si="60"/>
        <v/>
      </c>
      <c r="T1312" s="169">
        <f>IF(J1312='Do Not Use'!$L$15,1,0)</f>
        <v>0</v>
      </c>
      <c r="U1312" s="169">
        <f>IF(K1312='Do Not Use'!$M$14,1,0)</f>
        <v>0</v>
      </c>
      <c r="V1312" s="169">
        <f t="shared" si="61"/>
        <v>0</v>
      </c>
      <c r="W1312" s="169">
        <f>IF(K1312='Do Not Use'!$M$10,1,0)</f>
        <v>0</v>
      </c>
      <c r="X1312" s="169">
        <f>IF(K1312='Do Not Use'!$M$11,1,0)</f>
        <v>0</v>
      </c>
      <c r="Y1312" s="169">
        <f t="shared" si="62"/>
        <v>0</v>
      </c>
      <c r="Z1312" s="169">
        <f>IF(K1312='Do Not Use'!$M$5,1,0)</f>
        <v>0</v>
      </c>
    </row>
    <row r="1313" spans="1:26" x14ac:dyDescent="0.25">
      <c r="A1313" s="376"/>
      <c r="B1313" s="377"/>
      <c r="C1313" s="378"/>
      <c r="D1313" s="434"/>
      <c r="E1313" s="379"/>
      <c r="F1313" s="377"/>
      <c r="G1313" s="377"/>
      <c r="H1313" s="377"/>
      <c r="I1313" s="377"/>
      <c r="J1313" s="377"/>
      <c r="K1313" s="377"/>
      <c r="L1313" s="377"/>
      <c r="M1313" s="1" t="e">
        <f>INDEX('Child Enrollment'!$C$2:$C$173,MATCH('BIR Data Entry'!B1314,'Child Enrollment'!$B$2:$B$173,0))</f>
        <v>#N/A</v>
      </c>
      <c r="N1313" s="1" t="e">
        <f>INDEX('Child Enrollment'!$D$2:$D$173,MATCH('BIR Data Entry'!B1313,'Child Enrollment'!$B$2:$B$173,0))</f>
        <v>#N/A</v>
      </c>
      <c r="O1313" s="1" t="e">
        <f>INDEX('Child Enrollment'!$E$2:$E$173,MATCH('BIR Data Entry'!B1313,'Child Enrollment'!$B$2:$B$173,0))</f>
        <v>#N/A</v>
      </c>
      <c r="P1313" s="1" t="e">
        <f>INDEX('Child Enrollment'!$F$2:$F$173,MATCH('BIR Data Entry'!B1313,'Child Enrollment'!$B$2:$B$173,0))</f>
        <v>#N/A</v>
      </c>
      <c r="Q1313" s="1" t="e">
        <f>INDEX('Child Enrollment'!$G$2:$G$173,MATCH('BIR Data Entry'!B1313,'Child Enrollment'!$B$2:$B$173,0))</f>
        <v>#N/A</v>
      </c>
      <c r="R1313" s="1" t="e">
        <f>INDEX('Child Enrollment'!$H$2:$H$173,MATCH('BIR Data Entry'!B1313,'Child Enrollment'!$B$2:$B$173,0))</f>
        <v>#N/A</v>
      </c>
      <c r="S1313" s="343" t="str">
        <f t="shared" si="60"/>
        <v/>
      </c>
      <c r="T1313" s="169">
        <f>IF(J1313='Do Not Use'!$L$15,1,0)</f>
        <v>0</v>
      </c>
      <c r="U1313" s="169">
        <f>IF(K1313='Do Not Use'!$M$14,1,0)</f>
        <v>0</v>
      </c>
      <c r="V1313" s="169">
        <f t="shared" si="61"/>
        <v>0</v>
      </c>
      <c r="W1313" s="169">
        <f>IF(K1313='Do Not Use'!$M$10,1,0)</f>
        <v>0</v>
      </c>
      <c r="X1313" s="169">
        <f>IF(K1313='Do Not Use'!$M$11,1,0)</f>
        <v>0</v>
      </c>
      <c r="Y1313" s="169">
        <f t="shared" si="62"/>
        <v>0</v>
      </c>
      <c r="Z1313" s="169">
        <f>IF(K1313='Do Not Use'!$M$5,1,0)</f>
        <v>0</v>
      </c>
    </row>
    <row r="1314" spans="1:26" x14ac:dyDescent="0.25">
      <c r="A1314" s="376"/>
      <c r="B1314" s="377"/>
      <c r="C1314" s="378"/>
      <c r="D1314" s="434"/>
      <c r="E1314" s="379"/>
      <c r="F1314" s="377"/>
      <c r="G1314" s="377"/>
      <c r="H1314" s="377"/>
      <c r="I1314" s="377"/>
      <c r="J1314" s="377"/>
      <c r="K1314" s="377"/>
      <c r="L1314" s="377"/>
      <c r="M1314" s="1" t="e">
        <f>INDEX('Child Enrollment'!$C$2:$C$173,MATCH('BIR Data Entry'!B1315,'Child Enrollment'!$B$2:$B$173,0))</f>
        <v>#N/A</v>
      </c>
      <c r="N1314" s="1" t="e">
        <f>INDEX('Child Enrollment'!$D$2:$D$173,MATCH('BIR Data Entry'!B1314,'Child Enrollment'!$B$2:$B$173,0))</f>
        <v>#N/A</v>
      </c>
      <c r="O1314" s="1" t="e">
        <f>INDEX('Child Enrollment'!$E$2:$E$173,MATCH('BIR Data Entry'!B1314,'Child Enrollment'!$B$2:$B$173,0))</f>
        <v>#N/A</v>
      </c>
      <c r="P1314" s="1" t="e">
        <f>INDEX('Child Enrollment'!$F$2:$F$173,MATCH('BIR Data Entry'!B1314,'Child Enrollment'!$B$2:$B$173,0))</f>
        <v>#N/A</v>
      </c>
      <c r="Q1314" s="1" t="e">
        <f>INDEX('Child Enrollment'!$G$2:$G$173,MATCH('BIR Data Entry'!B1314,'Child Enrollment'!$B$2:$B$173,0))</f>
        <v>#N/A</v>
      </c>
      <c r="R1314" s="1" t="e">
        <f>INDEX('Child Enrollment'!$H$2:$H$173,MATCH('BIR Data Entry'!B1314,'Child Enrollment'!$B$2:$B$173,0))</f>
        <v>#N/A</v>
      </c>
      <c r="S1314" s="343" t="str">
        <f t="shared" si="60"/>
        <v/>
      </c>
      <c r="T1314" s="169">
        <f>IF(J1314='Do Not Use'!$L$15,1,0)</f>
        <v>0</v>
      </c>
      <c r="U1314" s="169">
        <f>IF(K1314='Do Not Use'!$M$14,1,0)</f>
        <v>0</v>
      </c>
      <c r="V1314" s="169">
        <f t="shared" si="61"/>
        <v>0</v>
      </c>
      <c r="W1314" s="169">
        <f>IF(K1314='Do Not Use'!$M$10,1,0)</f>
        <v>0</v>
      </c>
      <c r="X1314" s="169">
        <f>IF(K1314='Do Not Use'!$M$11,1,0)</f>
        <v>0</v>
      </c>
      <c r="Y1314" s="169">
        <f t="shared" si="62"/>
        <v>0</v>
      </c>
      <c r="Z1314" s="169">
        <f>IF(K1314='Do Not Use'!$M$5,1,0)</f>
        <v>0</v>
      </c>
    </row>
    <row r="1315" spans="1:26" x14ac:dyDescent="0.25">
      <c r="A1315" s="376"/>
      <c r="B1315" s="377"/>
      <c r="C1315" s="378"/>
      <c r="D1315" s="434"/>
      <c r="E1315" s="379"/>
      <c r="F1315" s="377"/>
      <c r="G1315" s="377"/>
      <c r="H1315" s="377"/>
      <c r="I1315" s="377"/>
      <c r="J1315" s="377"/>
      <c r="K1315" s="377"/>
      <c r="L1315" s="377"/>
      <c r="M1315" s="1" t="e">
        <f>INDEX('Child Enrollment'!$C$2:$C$173,MATCH('BIR Data Entry'!B1316,'Child Enrollment'!$B$2:$B$173,0))</f>
        <v>#N/A</v>
      </c>
      <c r="N1315" s="1" t="e">
        <f>INDEX('Child Enrollment'!$D$2:$D$173,MATCH('BIR Data Entry'!B1315,'Child Enrollment'!$B$2:$B$173,0))</f>
        <v>#N/A</v>
      </c>
      <c r="O1315" s="1" t="e">
        <f>INDEX('Child Enrollment'!$E$2:$E$173,MATCH('BIR Data Entry'!B1315,'Child Enrollment'!$B$2:$B$173,0))</f>
        <v>#N/A</v>
      </c>
      <c r="P1315" s="1" t="e">
        <f>INDEX('Child Enrollment'!$F$2:$F$173,MATCH('BIR Data Entry'!B1315,'Child Enrollment'!$B$2:$B$173,0))</f>
        <v>#N/A</v>
      </c>
      <c r="Q1315" s="1" t="e">
        <f>INDEX('Child Enrollment'!$G$2:$G$173,MATCH('BIR Data Entry'!B1315,'Child Enrollment'!$B$2:$B$173,0))</f>
        <v>#N/A</v>
      </c>
      <c r="R1315" s="1" t="e">
        <f>INDEX('Child Enrollment'!$H$2:$H$173,MATCH('BIR Data Entry'!B1315,'Child Enrollment'!$B$2:$B$173,0))</f>
        <v>#N/A</v>
      </c>
      <c r="S1315" s="343" t="str">
        <f t="shared" si="60"/>
        <v/>
      </c>
      <c r="T1315" s="169">
        <f>IF(J1315='Do Not Use'!$L$15,1,0)</f>
        <v>0</v>
      </c>
      <c r="U1315" s="169">
        <f>IF(K1315='Do Not Use'!$M$14,1,0)</f>
        <v>0</v>
      </c>
      <c r="V1315" s="169">
        <f t="shared" si="61"/>
        <v>0</v>
      </c>
      <c r="W1315" s="169">
        <f>IF(K1315='Do Not Use'!$M$10,1,0)</f>
        <v>0</v>
      </c>
      <c r="X1315" s="169">
        <f>IF(K1315='Do Not Use'!$M$11,1,0)</f>
        <v>0</v>
      </c>
      <c r="Y1315" s="169">
        <f t="shared" si="62"/>
        <v>0</v>
      </c>
      <c r="Z1315" s="169">
        <f>IF(K1315='Do Not Use'!$M$5,1,0)</f>
        <v>0</v>
      </c>
    </row>
    <row r="1316" spans="1:26" x14ac:dyDescent="0.25">
      <c r="A1316" s="376"/>
      <c r="B1316" s="377"/>
      <c r="C1316" s="378"/>
      <c r="D1316" s="434"/>
      <c r="E1316" s="379"/>
      <c r="F1316" s="377"/>
      <c r="G1316" s="377"/>
      <c r="H1316" s="377"/>
      <c r="I1316" s="377"/>
      <c r="J1316" s="377"/>
      <c r="K1316" s="377"/>
      <c r="L1316" s="377"/>
      <c r="M1316" s="1" t="e">
        <f>INDEX('Child Enrollment'!$C$2:$C$173,MATCH('BIR Data Entry'!B1317,'Child Enrollment'!$B$2:$B$173,0))</f>
        <v>#N/A</v>
      </c>
      <c r="N1316" s="1" t="e">
        <f>INDEX('Child Enrollment'!$D$2:$D$173,MATCH('BIR Data Entry'!B1316,'Child Enrollment'!$B$2:$B$173,0))</f>
        <v>#N/A</v>
      </c>
      <c r="O1316" s="1" t="e">
        <f>INDEX('Child Enrollment'!$E$2:$E$173,MATCH('BIR Data Entry'!B1316,'Child Enrollment'!$B$2:$B$173,0))</f>
        <v>#N/A</v>
      </c>
      <c r="P1316" s="1" t="e">
        <f>INDEX('Child Enrollment'!$F$2:$F$173,MATCH('BIR Data Entry'!B1316,'Child Enrollment'!$B$2:$B$173,0))</f>
        <v>#N/A</v>
      </c>
      <c r="Q1316" s="1" t="e">
        <f>INDEX('Child Enrollment'!$G$2:$G$173,MATCH('BIR Data Entry'!B1316,'Child Enrollment'!$B$2:$B$173,0))</f>
        <v>#N/A</v>
      </c>
      <c r="R1316" s="1" t="e">
        <f>INDEX('Child Enrollment'!$H$2:$H$173,MATCH('BIR Data Entry'!B1316,'Child Enrollment'!$B$2:$B$173,0))</f>
        <v>#N/A</v>
      </c>
      <c r="S1316" s="343" t="str">
        <f t="shared" si="60"/>
        <v/>
      </c>
      <c r="T1316" s="169">
        <f>IF(J1316='Do Not Use'!$L$15,1,0)</f>
        <v>0</v>
      </c>
      <c r="U1316" s="169">
        <f>IF(K1316='Do Not Use'!$M$14,1,0)</f>
        <v>0</v>
      </c>
      <c r="V1316" s="169">
        <f t="shared" si="61"/>
        <v>0</v>
      </c>
      <c r="W1316" s="169">
        <f>IF(K1316='Do Not Use'!$M$10,1,0)</f>
        <v>0</v>
      </c>
      <c r="X1316" s="169">
        <f>IF(K1316='Do Not Use'!$M$11,1,0)</f>
        <v>0</v>
      </c>
      <c r="Y1316" s="169">
        <f t="shared" si="62"/>
        <v>0</v>
      </c>
      <c r="Z1316" s="169">
        <f>IF(K1316='Do Not Use'!$M$5,1,0)</f>
        <v>0</v>
      </c>
    </row>
    <row r="1317" spans="1:26" x14ac:dyDescent="0.25">
      <c r="A1317" s="376"/>
      <c r="B1317" s="377"/>
      <c r="C1317" s="378"/>
      <c r="D1317" s="434"/>
      <c r="E1317" s="379"/>
      <c r="F1317" s="377"/>
      <c r="G1317" s="377"/>
      <c r="H1317" s="377"/>
      <c r="I1317" s="377"/>
      <c r="J1317" s="377"/>
      <c r="K1317" s="377"/>
      <c r="L1317" s="377"/>
      <c r="M1317" s="1" t="e">
        <f>INDEX('Child Enrollment'!$C$2:$C$173,MATCH('BIR Data Entry'!B1318,'Child Enrollment'!$B$2:$B$173,0))</f>
        <v>#N/A</v>
      </c>
      <c r="N1317" s="1" t="e">
        <f>INDEX('Child Enrollment'!$D$2:$D$173,MATCH('BIR Data Entry'!B1317,'Child Enrollment'!$B$2:$B$173,0))</f>
        <v>#N/A</v>
      </c>
      <c r="O1317" s="1" t="e">
        <f>INDEX('Child Enrollment'!$E$2:$E$173,MATCH('BIR Data Entry'!B1317,'Child Enrollment'!$B$2:$B$173,0))</f>
        <v>#N/A</v>
      </c>
      <c r="P1317" s="1" t="e">
        <f>INDEX('Child Enrollment'!$F$2:$F$173,MATCH('BIR Data Entry'!B1317,'Child Enrollment'!$B$2:$B$173,0))</f>
        <v>#N/A</v>
      </c>
      <c r="Q1317" s="1" t="e">
        <f>INDEX('Child Enrollment'!$G$2:$G$173,MATCH('BIR Data Entry'!B1317,'Child Enrollment'!$B$2:$B$173,0))</f>
        <v>#N/A</v>
      </c>
      <c r="R1317" s="1" t="e">
        <f>INDEX('Child Enrollment'!$H$2:$H$173,MATCH('BIR Data Entry'!B1317,'Child Enrollment'!$B$2:$B$173,0))</f>
        <v>#N/A</v>
      </c>
      <c r="S1317" s="343" t="str">
        <f t="shared" si="60"/>
        <v/>
      </c>
      <c r="T1317" s="169">
        <f>IF(J1317='Do Not Use'!$L$15,1,0)</f>
        <v>0</v>
      </c>
      <c r="U1317" s="169">
        <f>IF(K1317='Do Not Use'!$M$14,1,0)</f>
        <v>0</v>
      </c>
      <c r="V1317" s="169">
        <f t="shared" si="61"/>
        <v>0</v>
      </c>
      <c r="W1317" s="169">
        <f>IF(K1317='Do Not Use'!$M$10,1,0)</f>
        <v>0</v>
      </c>
      <c r="X1317" s="169">
        <f>IF(K1317='Do Not Use'!$M$11,1,0)</f>
        <v>0</v>
      </c>
      <c r="Y1317" s="169">
        <f t="shared" si="62"/>
        <v>0</v>
      </c>
      <c r="Z1317" s="169">
        <f>IF(K1317='Do Not Use'!$M$5,1,0)</f>
        <v>0</v>
      </c>
    </row>
    <row r="1318" spans="1:26" x14ac:dyDescent="0.25">
      <c r="A1318" s="376"/>
      <c r="B1318" s="377"/>
      <c r="C1318" s="378"/>
      <c r="D1318" s="434"/>
      <c r="E1318" s="379"/>
      <c r="F1318" s="377"/>
      <c r="G1318" s="377"/>
      <c r="H1318" s="377"/>
      <c r="I1318" s="377"/>
      <c r="J1318" s="377"/>
      <c r="K1318" s="377"/>
      <c r="L1318" s="377"/>
      <c r="M1318" s="1" t="e">
        <f>INDEX('Child Enrollment'!$C$2:$C$173,MATCH('BIR Data Entry'!B1319,'Child Enrollment'!$B$2:$B$173,0))</f>
        <v>#N/A</v>
      </c>
      <c r="N1318" s="1" t="e">
        <f>INDEX('Child Enrollment'!$D$2:$D$173,MATCH('BIR Data Entry'!B1318,'Child Enrollment'!$B$2:$B$173,0))</f>
        <v>#N/A</v>
      </c>
      <c r="O1318" s="1" t="e">
        <f>INDEX('Child Enrollment'!$E$2:$E$173,MATCH('BIR Data Entry'!B1318,'Child Enrollment'!$B$2:$B$173,0))</f>
        <v>#N/A</v>
      </c>
      <c r="P1318" s="1" t="e">
        <f>INDEX('Child Enrollment'!$F$2:$F$173,MATCH('BIR Data Entry'!B1318,'Child Enrollment'!$B$2:$B$173,0))</f>
        <v>#N/A</v>
      </c>
      <c r="Q1318" s="1" t="e">
        <f>INDEX('Child Enrollment'!$G$2:$G$173,MATCH('BIR Data Entry'!B1318,'Child Enrollment'!$B$2:$B$173,0))</f>
        <v>#N/A</v>
      </c>
      <c r="R1318" s="1" t="e">
        <f>INDEX('Child Enrollment'!$H$2:$H$173,MATCH('BIR Data Entry'!B1318,'Child Enrollment'!$B$2:$B$173,0))</f>
        <v>#N/A</v>
      </c>
      <c r="S1318" s="343" t="str">
        <f t="shared" si="60"/>
        <v/>
      </c>
      <c r="T1318" s="169">
        <f>IF(J1318='Do Not Use'!$L$15,1,0)</f>
        <v>0</v>
      </c>
      <c r="U1318" s="169">
        <f>IF(K1318='Do Not Use'!$M$14,1,0)</f>
        <v>0</v>
      </c>
      <c r="V1318" s="169">
        <f t="shared" si="61"/>
        <v>0</v>
      </c>
      <c r="W1318" s="169">
        <f>IF(K1318='Do Not Use'!$M$10,1,0)</f>
        <v>0</v>
      </c>
      <c r="X1318" s="169">
        <f>IF(K1318='Do Not Use'!$M$11,1,0)</f>
        <v>0</v>
      </c>
      <c r="Y1318" s="169">
        <f t="shared" si="62"/>
        <v>0</v>
      </c>
      <c r="Z1318" s="169">
        <f>IF(K1318='Do Not Use'!$M$5,1,0)</f>
        <v>0</v>
      </c>
    </row>
    <row r="1319" spans="1:26" x14ac:dyDescent="0.25">
      <c r="A1319" s="376"/>
      <c r="B1319" s="377"/>
      <c r="C1319" s="378"/>
      <c r="D1319" s="434"/>
      <c r="E1319" s="379"/>
      <c r="F1319" s="377"/>
      <c r="G1319" s="377"/>
      <c r="H1319" s="377"/>
      <c r="I1319" s="377"/>
      <c r="J1319" s="377"/>
      <c r="K1319" s="377"/>
      <c r="L1319" s="377"/>
      <c r="M1319" s="1" t="e">
        <f>INDEX('Child Enrollment'!$C$2:$C$173,MATCH('BIR Data Entry'!B1320,'Child Enrollment'!$B$2:$B$173,0))</f>
        <v>#N/A</v>
      </c>
      <c r="N1319" s="1" t="e">
        <f>INDEX('Child Enrollment'!$D$2:$D$173,MATCH('BIR Data Entry'!B1319,'Child Enrollment'!$B$2:$B$173,0))</f>
        <v>#N/A</v>
      </c>
      <c r="O1319" s="1" t="e">
        <f>INDEX('Child Enrollment'!$E$2:$E$173,MATCH('BIR Data Entry'!B1319,'Child Enrollment'!$B$2:$B$173,0))</f>
        <v>#N/A</v>
      </c>
      <c r="P1319" s="1" t="e">
        <f>INDEX('Child Enrollment'!$F$2:$F$173,MATCH('BIR Data Entry'!B1319,'Child Enrollment'!$B$2:$B$173,0))</f>
        <v>#N/A</v>
      </c>
      <c r="Q1319" s="1" t="e">
        <f>INDEX('Child Enrollment'!$G$2:$G$173,MATCH('BIR Data Entry'!B1319,'Child Enrollment'!$B$2:$B$173,0))</f>
        <v>#N/A</v>
      </c>
      <c r="R1319" s="1" t="e">
        <f>INDEX('Child Enrollment'!$H$2:$H$173,MATCH('BIR Data Entry'!B1319,'Child Enrollment'!$B$2:$B$173,0))</f>
        <v>#N/A</v>
      </c>
      <c r="S1319" s="343" t="str">
        <f t="shared" si="60"/>
        <v/>
      </c>
      <c r="T1319" s="169">
        <f>IF(J1319='Do Not Use'!$L$15,1,0)</f>
        <v>0</v>
      </c>
      <c r="U1319" s="169">
        <f>IF(K1319='Do Not Use'!$M$14,1,0)</f>
        <v>0</v>
      </c>
      <c r="V1319" s="169">
        <f t="shared" si="61"/>
        <v>0</v>
      </c>
      <c r="W1319" s="169">
        <f>IF(K1319='Do Not Use'!$M$10,1,0)</f>
        <v>0</v>
      </c>
      <c r="X1319" s="169">
        <f>IF(K1319='Do Not Use'!$M$11,1,0)</f>
        <v>0</v>
      </c>
      <c r="Y1319" s="169">
        <f t="shared" si="62"/>
        <v>0</v>
      </c>
      <c r="Z1319" s="169">
        <f>IF(K1319='Do Not Use'!$M$5,1,0)</f>
        <v>0</v>
      </c>
    </row>
    <row r="1320" spans="1:26" x14ac:dyDescent="0.25">
      <c r="A1320" s="376"/>
      <c r="B1320" s="377"/>
      <c r="C1320" s="378"/>
      <c r="D1320" s="434"/>
      <c r="E1320" s="379"/>
      <c r="F1320" s="377"/>
      <c r="G1320" s="377"/>
      <c r="H1320" s="377"/>
      <c r="I1320" s="377"/>
      <c r="J1320" s="377"/>
      <c r="K1320" s="377"/>
      <c r="L1320" s="377"/>
      <c r="M1320" s="1" t="e">
        <f>INDEX('Child Enrollment'!$C$2:$C$173,MATCH('BIR Data Entry'!B1321,'Child Enrollment'!$B$2:$B$173,0))</f>
        <v>#N/A</v>
      </c>
      <c r="N1320" s="1" t="e">
        <f>INDEX('Child Enrollment'!$D$2:$D$173,MATCH('BIR Data Entry'!B1320,'Child Enrollment'!$B$2:$B$173,0))</f>
        <v>#N/A</v>
      </c>
      <c r="O1320" s="1" t="e">
        <f>INDEX('Child Enrollment'!$E$2:$E$173,MATCH('BIR Data Entry'!B1320,'Child Enrollment'!$B$2:$B$173,0))</f>
        <v>#N/A</v>
      </c>
      <c r="P1320" s="1" t="e">
        <f>INDEX('Child Enrollment'!$F$2:$F$173,MATCH('BIR Data Entry'!B1320,'Child Enrollment'!$B$2:$B$173,0))</f>
        <v>#N/A</v>
      </c>
      <c r="Q1320" s="1" t="e">
        <f>INDEX('Child Enrollment'!$G$2:$G$173,MATCH('BIR Data Entry'!B1320,'Child Enrollment'!$B$2:$B$173,0))</f>
        <v>#N/A</v>
      </c>
      <c r="R1320" s="1" t="e">
        <f>INDEX('Child Enrollment'!$H$2:$H$173,MATCH('BIR Data Entry'!B1320,'Child Enrollment'!$B$2:$B$173,0))</f>
        <v>#N/A</v>
      </c>
      <c r="S1320" s="343" t="str">
        <f t="shared" si="60"/>
        <v/>
      </c>
      <c r="T1320" s="169">
        <f>IF(J1320='Do Not Use'!$L$15,1,0)</f>
        <v>0</v>
      </c>
      <c r="U1320" s="169">
        <f>IF(K1320='Do Not Use'!$M$14,1,0)</f>
        <v>0</v>
      </c>
      <c r="V1320" s="169">
        <f t="shared" si="61"/>
        <v>0</v>
      </c>
      <c r="W1320" s="169">
        <f>IF(K1320='Do Not Use'!$M$10,1,0)</f>
        <v>0</v>
      </c>
      <c r="X1320" s="169">
        <f>IF(K1320='Do Not Use'!$M$11,1,0)</f>
        <v>0</v>
      </c>
      <c r="Y1320" s="169">
        <f t="shared" si="62"/>
        <v>0</v>
      </c>
      <c r="Z1320" s="169">
        <f>IF(K1320='Do Not Use'!$M$5,1,0)</f>
        <v>0</v>
      </c>
    </row>
    <row r="1321" spans="1:26" x14ac:dyDescent="0.25">
      <c r="A1321" s="376"/>
      <c r="B1321" s="377"/>
      <c r="C1321" s="378"/>
      <c r="D1321" s="434"/>
      <c r="E1321" s="379"/>
      <c r="F1321" s="377"/>
      <c r="G1321" s="377"/>
      <c r="H1321" s="377"/>
      <c r="I1321" s="377"/>
      <c r="J1321" s="377"/>
      <c r="K1321" s="377"/>
      <c r="L1321" s="377"/>
      <c r="M1321" s="1" t="e">
        <f>INDEX('Child Enrollment'!$C$2:$C$173,MATCH('BIR Data Entry'!B1322,'Child Enrollment'!$B$2:$B$173,0))</f>
        <v>#N/A</v>
      </c>
      <c r="N1321" s="1" t="e">
        <f>INDEX('Child Enrollment'!$D$2:$D$173,MATCH('BIR Data Entry'!B1321,'Child Enrollment'!$B$2:$B$173,0))</f>
        <v>#N/A</v>
      </c>
      <c r="O1321" s="1" t="e">
        <f>INDEX('Child Enrollment'!$E$2:$E$173,MATCH('BIR Data Entry'!B1321,'Child Enrollment'!$B$2:$B$173,0))</f>
        <v>#N/A</v>
      </c>
      <c r="P1321" s="1" t="e">
        <f>INDEX('Child Enrollment'!$F$2:$F$173,MATCH('BIR Data Entry'!B1321,'Child Enrollment'!$B$2:$B$173,0))</f>
        <v>#N/A</v>
      </c>
      <c r="Q1321" s="1" t="e">
        <f>INDEX('Child Enrollment'!$G$2:$G$173,MATCH('BIR Data Entry'!B1321,'Child Enrollment'!$B$2:$B$173,0))</f>
        <v>#N/A</v>
      </c>
      <c r="R1321" s="1" t="e">
        <f>INDEX('Child Enrollment'!$H$2:$H$173,MATCH('BIR Data Entry'!B1321,'Child Enrollment'!$B$2:$B$173,0))</f>
        <v>#N/A</v>
      </c>
      <c r="S1321" s="343" t="str">
        <f t="shared" si="60"/>
        <v/>
      </c>
      <c r="T1321" s="169">
        <f>IF(J1321='Do Not Use'!$L$15,1,0)</f>
        <v>0</v>
      </c>
      <c r="U1321" s="169">
        <f>IF(K1321='Do Not Use'!$M$14,1,0)</f>
        <v>0</v>
      </c>
      <c r="V1321" s="169">
        <f t="shared" si="61"/>
        <v>0</v>
      </c>
      <c r="W1321" s="169">
        <f>IF(K1321='Do Not Use'!$M$10,1,0)</f>
        <v>0</v>
      </c>
      <c r="X1321" s="169">
        <f>IF(K1321='Do Not Use'!$M$11,1,0)</f>
        <v>0</v>
      </c>
      <c r="Y1321" s="169">
        <f t="shared" si="62"/>
        <v>0</v>
      </c>
      <c r="Z1321" s="169">
        <f>IF(K1321='Do Not Use'!$M$5,1,0)</f>
        <v>0</v>
      </c>
    </row>
    <row r="1322" spans="1:26" x14ac:dyDescent="0.25">
      <c r="A1322" s="376"/>
      <c r="B1322" s="377"/>
      <c r="C1322" s="378"/>
      <c r="D1322" s="434"/>
      <c r="E1322" s="379"/>
      <c r="F1322" s="377"/>
      <c r="G1322" s="377"/>
      <c r="H1322" s="377"/>
      <c r="I1322" s="377"/>
      <c r="J1322" s="377"/>
      <c r="K1322" s="377"/>
      <c r="L1322" s="377"/>
      <c r="M1322" s="1" t="e">
        <f>INDEX('Child Enrollment'!$C$2:$C$173,MATCH('BIR Data Entry'!B1323,'Child Enrollment'!$B$2:$B$173,0))</f>
        <v>#N/A</v>
      </c>
      <c r="N1322" s="1" t="e">
        <f>INDEX('Child Enrollment'!$D$2:$D$173,MATCH('BIR Data Entry'!B1322,'Child Enrollment'!$B$2:$B$173,0))</f>
        <v>#N/A</v>
      </c>
      <c r="O1322" s="1" t="e">
        <f>INDEX('Child Enrollment'!$E$2:$E$173,MATCH('BIR Data Entry'!B1322,'Child Enrollment'!$B$2:$B$173,0))</f>
        <v>#N/A</v>
      </c>
      <c r="P1322" s="1" t="e">
        <f>INDEX('Child Enrollment'!$F$2:$F$173,MATCH('BIR Data Entry'!B1322,'Child Enrollment'!$B$2:$B$173,0))</f>
        <v>#N/A</v>
      </c>
      <c r="Q1322" s="1" t="e">
        <f>INDEX('Child Enrollment'!$G$2:$G$173,MATCH('BIR Data Entry'!B1322,'Child Enrollment'!$B$2:$B$173,0))</f>
        <v>#N/A</v>
      </c>
      <c r="R1322" s="1" t="e">
        <f>INDEX('Child Enrollment'!$H$2:$H$173,MATCH('BIR Data Entry'!B1322,'Child Enrollment'!$B$2:$B$173,0))</f>
        <v>#N/A</v>
      </c>
      <c r="S1322" s="343" t="str">
        <f t="shared" si="60"/>
        <v/>
      </c>
      <c r="T1322" s="169">
        <f>IF(J1322='Do Not Use'!$L$15,1,0)</f>
        <v>0</v>
      </c>
      <c r="U1322" s="169">
        <f>IF(K1322='Do Not Use'!$M$14,1,0)</f>
        <v>0</v>
      </c>
      <c r="V1322" s="169">
        <f t="shared" si="61"/>
        <v>0</v>
      </c>
      <c r="W1322" s="169">
        <f>IF(K1322='Do Not Use'!$M$10,1,0)</f>
        <v>0</v>
      </c>
      <c r="X1322" s="169">
        <f>IF(K1322='Do Not Use'!$M$11,1,0)</f>
        <v>0</v>
      </c>
      <c r="Y1322" s="169">
        <f t="shared" si="62"/>
        <v>0</v>
      </c>
      <c r="Z1322" s="169">
        <f>IF(K1322='Do Not Use'!$M$5,1,0)</f>
        <v>0</v>
      </c>
    </row>
    <row r="1323" spans="1:26" x14ac:dyDescent="0.25">
      <c r="A1323" s="376"/>
      <c r="B1323" s="377"/>
      <c r="C1323" s="378"/>
      <c r="D1323" s="434"/>
      <c r="E1323" s="379"/>
      <c r="F1323" s="377"/>
      <c r="G1323" s="377"/>
      <c r="H1323" s="377"/>
      <c r="I1323" s="377"/>
      <c r="J1323" s="377"/>
      <c r="K1323" s="377"/>
      <c r="L1323" s="377"/>
      <c r="M1323" s="1" t="e">
        <f>INDEX('Child Enrollment'!$C$2:$C$173,MATCH('BIR Data Entry'!B1324,'Child Enrollment'!$B$2:$B$173,0))</f>
        <v>#N/A</v>
      </c>
      <c r="N1323" s="1" t="e">
        <f>INDEX('Child Enrollment'!$D$2:$D$173,MATCH('BIR Data Entry'!B1323,'Child Enrollment'!$B$2:$B$173,0))</f>
        <v>#N/A</v>
      </c>
      <c r="O1323" s="1" t="e">
        <f>INDEX('Child Enrollment'!$E$2:$E$173,MATCH('BIR Data Entry'!B1323,'Child Enrollment'!$B$2:$B$173,0))</f>
        <v>#N/A</v>
      </c>
      <c r="P1323" s="1" t="e">
        <f>INDEX('Child Enrollment'!$F$2:$F$173,MATCH('BIR Data Entry'!B1323,'Child Enrollment'!$B$2:$B$173,0))</f>
        <v>#N/A</v>
      </c>
      <c r="Q1323" s="1" t="e">
        <f>INDEX('Child Enrollment'!$G$2:$G$173,MATCH('BIR Data Entry'!B1323,'Child Enrollment'!$B$2:$B$173,0))</f>
        <v>#N/A</v>
      </c>
      <c r="R1323" s="1" t="e">
        <f>INDEX('Child Enrollment'!$H$2:$H$173,MATCH('BIR Data Entry'!B1323,'Child Enrollment'!$B$2:$B$173,0))</f>
        <v>#N/A</v>
      </c>
      <c r="S1323" s="343" t="str">
        <f t="shared" si="60"/>
        <v/>
      </c>
      <c r="T1323" s="169">
        <f>IF(J1323='Do Not Use'!$L$15,1,0)</f>
        <v>0</v>
      </c>
      <c r="U1323" s="169">
        <f>IF(K1323='Do Not Use'!$M$14,1,0)</f>
        <v>0</v>
      </c>
      <c r="V1323" s="169">
        <f t="shared" si="61"/>
        <v>0</v>
      </c>
      <c r="W1323" s="169">
        <f>IF(K1323='Do Not Use'!$M$10,1,0)</f>
        <v>0</v>
      </c>
      <c r="X1323" s="169">
        <f>IF(K1323='Do Not Use'!$M$11,1,0)</f>
        <v>0</v>
      </c>
      <c r="Y1323" s="169">
        <f t="shared" si="62"/>
        <v>0</v>
      </c>
      <c r="Z1323" s="169">
        <f>IF(K1323='Do Not Use'!$M$5,1,0)</f>
        <v>0</v>
      </c>
    </row>
    <row r="1324" spans="1:26" x14ac:dyDescent="0.25">
      <c r="A1324" s="376"/>
      <c r="B1324" s="377"/>
      <c r="C1324" s="378"/>
      <c r="D1324" s="434"/>
      <c r="E1324" s="379"/>
      <c r="F1324" s="377"/>
      <c r="G1324" s="377"/>
      <c r="H1324" s="377"/>
      <c r="I1324" s="377"/>
      <c r="J1324" s="377"/>
      <c r="K1324" s="377"/>
      <c r="L1324" s="377"/>
      <c r="M1324" s="1" t="e">
        <f>INDEX('Child Enrollment'!$C$2:$C$173,MATCH('BIR Data Entry'!B1325,'Child Enrollment'!$B$2:$B$173,0))</f>
        <v>#N/A</v>
      </c>
      <c r="N1324" s="1" t="e">
        <f>INDEX('Child Enrollment'!$D$2:$D$173,MATCH('BIR Data Entry'!B1324,'Child Enrollment'!$B$2:$B$173,0))</f>
        <v>#N/A</v>
      </c>
      <c r="O1324" s="1" t="e">
        <f>INDEX('Child Enrollment'!$E$2:$E$173,MATCH('BIR Data Entry'!B1324,'Child Enrollment'!$B$2:$B$173,0))</f>
        <v>#N/A</v>
      </c>
      <c r="P1324" s="1" t="e">
        <f>INDEX('Child Enrollment'!$F$2:$F$173,MATCH('BIR Data Entry'!B1324,'Child Enrollment'!$B$2:$B$173,0))</f>
        <v>#N/A</v>
      </c>
      <c r="Q1324" s="1" t="e">
        <f>INDEX('Child Enrollment'!$G$2:$G$173,MATCH('BIR Data Entry'!B1324,'Child Enrollment'!$B$2:$B$173,0))</f>
        <v>#N/A</v>
      </c>
      <c r="R1324" s="1" t="e">
        <f>INDEX('Child Enrollment'!$H$2:$H$173,MATCH('BIR Data Entry'!B1324,'Child Enrollment'!$B$2:$B$173,0))</f>
        <v>#N/A</v>
      </c>
      <c r="S1324" s="343" t="str">
        <f t="shared" si="60"/>
        <v/>
      </c>
      <c r="T1324" s="169">
        <f>IF(J1324='Do Not Use'!$L$15,1,0)</f>
        <v>0</v>
      </c>
      <c r="U1324" s="169">
        <f>IF(K1324='Do Not Use'!$M$14,1,0)</f>
        <v>0</v>
      </c>
      <c r="V1324" s="169">
        <f t="shared" si="61"/>
        <v>0</v>
      </c>
      <c r="W1324" s="169">
        <f>IF(K1324='Do Not Use'!$M$10,1,0)</f>
        <v>0</v>
      </c>
      <c r="X1324" s="169">
        <f>IF(K1324='Do Not Use'!$M$11,1,0)</f>
        <v>0</v>
      </c>
      <c r="Y1324" s="169">
        <f t="shared" si="62"/>
        <v>0</v>
      </c>
      <c r="Z1324" s="169">
        <f>IF(K1324='Do Not Use'!$M$5,1,0)</f>
        <v>0</v>
      </c>
    </row>
    <row r="1325" spans="1:26" x14ac:dyDescent="0.25">
      <c r="A1325" s="376"/>
      <c r="B1325" s="377"/>
      <c r="C1325" s="378"/>
      <c r="D1325" s="434"/>
      <c r="E1325" s="379"/>
      <c r="F1325" s="377"/>
      <c r="G1325" s="377"/>
      <c r="H1325" s="377"/>
      <c r="I1325" s="377"/>
      <c r="J1325" s="377"/>
      <c r="K1325" s="377"/>
      <c r="L1325" s="377"/>
      <c r="M1325" s="1" t="e">
        <f>INDEX('Child Enrollment'!$C$2:$C$173,MATCH('BIR Data Entry'!B1326,'Child Enrollment'!$B$2:$B$173,0))</f>
        <v>#N/A</v>
      </c>
      <c r="N1325" s="1" t="e">
        <f>INDEX('Child Enrollment'!$D$2:$D$173,MATCH('BIR Data Entry'!B1325,'Child Enrollment'!$B$2:$B$173,0))</f>
        <v>#N/A</v>
      </c>
      <c r="O1325" s="1" t="e">
        <f>INDEX('Child Enrollment'!$E$2:$E$173,MATCH('BIR Data Entry'!B1325,'Child Enrollment'!$B$2:$B$173,0))</f>
        <v>#N/A</v>
      </c>
      <c r="P1325" s="1" t="e">
        <f>INDEX('Child Enrollment'!$F$2:$F$173,MATCH('BIR Data Entry'!B1325,'Child Enrollment'!$B$2:$B$173,0))</f>
        <v>#N/A</v>
      </c>
      <c r="Q1325" s="1" t="e">
        <f>INDEX('Child Enrollment'!$G$2:$G$173,MATCH('BIR Data Entry'!B1325,'Child Enrollment'!$B$2:$B$173,0))</f>
        <v>#N/A</v>
      </c>
      <c r="R1325" s="1" t="e">
        <f>INDEX('Child Enrollment'!$H$2:$H$173,MATCH('BIR Data Entry'!B1325,'Child Enrollment'!$B$2:$B$173,0))</f>
        <v>#N/A</v>
      </c>
      <c r="S1325" s="343" t="str">
        <f t="shared" si="60"/>
        <v/>
      </c>
      <c r="T1325" s="169">
        <f>IF(J1325='Do Not Use'!$L$15,1,0)</f>
        <v>0</v>
      </c>
      <c r="U1325" s="169">
        <f>IF(K1325='Do Not Use'!$M$14,1,0)</f>
        <v>0</v>
      </c>
      <c r="V1325" s="169">
        <f t="shared" si="61"/>
        <v>0</v>
      </c>
      <c r="W1325" s="169">
        <f>IF(K1325='Do Not Use'!$M$10,1,0)</f>
        <v>0</v>
      </c>
      <c r="X1325" s="169">
        <f>IF(K1325='Do Not Use'!$M$11,1,0)</f>
        <v>0</v>
      </c>
      <c r="Y1325" s="169">
        <f t="shared" si="62"/>
        <v>0</v>
      </c>
      <c r="Z1325" s="169">
        <f>IF(K1325='Do Not Use'!$M$5,1,0)</f>
        <v>0</v>
      </c>
    </row>
    <row r="1326" spans="1:26" x14ac:dyDescent="0.25">
      <c r="A1326" s="376"/>
      <c r="B1326" s="377"/>
      <c r="C1326" s="378"/>
      <c r="D1326" s="434"/>
      <c r="E1326" s="379"/>
      <c r="F1326" s="377"/>
      <c r="G1326" s="377"/>
      <c r="H1326" s="377"/>
      <c r="I1326" s="377"/>
      <c r="J1326" s="377"/>
      <c r="K1326" s="377"/>
      <c r="L1326" s="377"/>
      <c r="M1326" s="1" t="e">
        <f>INDEX('Child Enrollment'!$C$2:$C$173,MATCH('BIR Data Entry'!B1327,'Child Enrollment'!$B$2:$B$173,0))</f>
        <v>#N/A</v>
      </c>
      <c r="N1326" s="1" t="e">
        <f>INDEX('Child Enrollment'!$D$2:$D$173,MATCH('BIR Data Entry'!B1326,'Child Enrollment'!$B$2:$B$173,0))</f>
        <v>#N/A</v>
      </c>
      <c r="O1326" s="1" t="e">
        <f>INDEX('Child Enrollment'!$E$2:$E$173,MATCH('BIR Data Entry'!B1326,'Child Enrollment'!$B$2:$B$173,0))</f>
        <v>#N/A</v>
      </c>
      <c r="P1326" s="1" t="e">
        <f>INDEX('Child Enrollment'!$F$2:$F$173,MATCH('BIR Data Entry'!B1326,'Child Enrollment'!$B$2:$B$173,0))</f>
        <v>#N/A</v>
      </c>
      <c r="Q1326" s="1" t="e">
        <f>INDEX('Child Enrollment'!$G$2:$G$173,MATCH('BIR Data Entry'!B1326,'Child Enrollment'!$B$2:$B$173,0))</f>
        <v>#N/A</v>
      </c>
      <c r="R1326" s="1" t="e">
        <f>INDEX('Child Enrollment'!$H$2:$H$173,MATCH('BIR Data Entry'!B1326,'Child Enrollment'!$B$2:$B$173,0))</f>
        <v>#N/A</v>
      </c>
      <c r="S1326" s="343" t="str">
        <f t="shared" si="60"/>
        <v/>
      </c>
      <c r="T1326" s="169">
        <f>IF(J1326='Do Not Use'!$L$15,1,0)</f>
        <v>0</v>
      </c>
      <c r="U1326" s="169">
        <f>IF(K1326='Do Not Use'!$M$14,1,0)</f>
        <v>0</v>
      </c>
      <c r="V1326" s="169">
        <f t="shared" si="61"/>
        <v>0</v>
      </c>
      <c r="W1326" s="169">
        <f>IF(K1326='Do Not Use'!$M$10,1,0)</f>
        <v>0</v>
      </c>
      <c r="X1326" s="169">
        <f>IF(K1326='Do Not Use'!$M$11,1,0)</f>
        <v>0</v>
      </c>
      <c r="Y1326" s="169">
        <f t="shared" si="62"/>
        <v>0</v>
      </c>
      <c r="Z1326" s="169">
        <f>IF(K1326='Do Not Use'!$M$5,1,0)</f>
        <v>0</v>
      </c>
    </row>
    <row r="1327" spans="1:26" x14ac:dyDescent="0.25">
      <c r="A1327" s="376"/>
      <c r="B1327" s="377"/>
      <c r="C1327" s="378"/>
      <c r="D1327" s="434"/>
      <c r="E1327" s="379"/>
      <c r="F1327" s="377"/>
      <c r="G1327" s="377"/>
      <c r="H1327" s="377"/>
      <c r="I1327" s="377"/>
      <c r="J1327" s="377"/>
      <c r="K1327" s="377"/>
      <c r="L1327" s="377"/>
      <c r="M1327" s="1" t="e">
        <f>INDEX('Child Enrollment'!$C$2:$C$173,MATCH('BIR Data Entry'!B1328,'Child Enrollment'!$B$2:$B$173,0))</f>
        <v>#N/A</v>
      </c>
      <c r="N1327" s="1" t="e">
        <f>INDEX('Child Enrollment'!$D$2:$D$173,MATCH('BIR Data Entry'!B1327,'Child Enrollment'!$B$2:$B$173,0))</f>
        <v>#N/A</v>
      </c>
      <c r="O1327" s="1" t="e">
        <f>INDEX('Child Enrollment'!$E$2:$E$173,MATCH('BIR Data Entry'!B1327,'Child Enrollment'!$B$2:$B$173,0))</f>
        <v>#N/A</v>
      </c>
      <c r="P1327" s="1" t="e">
        <f>INDEX('Child Enrollment'!$F$2:$F$173,MATCH('BIR Data Entry'!B1327,'Child Enrollment'!$B$2:$B$173,0))</f>
        <v>#N/A</v>
      </c>
      <c r="Q1327" s="1" t="e">
        <f>INDEX('Child Enrollment'!$G$2:$G$173,MATCH('BIR Data Entry'!B1327,'Child Enrollment'!$B$2:$B$173,0))</f>
        <v>#N/A</v>
      </c>
      <c r="R1327" s="1" t="e">
        <f>INDEX('Child Enrollment'!$H$2:$H$173,MATCH('BIR Data Entry'!B1327,'Child Enrollment'!$B$2:$B$173,0))</f>
        <v>#N/A</v>
      </c>
      <c r="S1327" s="343" t="str">
        <f t="shared" si="60"/>
        <v/>
      </c>
      <c r="T1327" s="169">
        <f>IF(J1327='Do Not Use'!$L$15,1,0)</f>
        <v>0</v>
      </c>
      <c r="U1327" s="169">
        <f>IF(K1327='Do Not Use'!$M$14,1,0)</f>
        <v>0</v>
      </c>
      <c r="V1327" s="169">
        <f t="shared" si="61"/>
        <v>0</v>
      </c>
      <c r="W1327" s="169">
        <f>IF(K1327='Do Not Use'!$M$10,1,0)</f>
        <v>0</v>
      </c>
      <c r="X1327" s="169">
        <f>IF(K1327='Do Not Use'!$M$11,1,0)</f>
        <v>0</v>
      </c>
      <c r="Y1327" s="169">
        <f t="shared" si="62"/>
        <v>0</v>
      </c>
      <c r="Z1327" s="169">
        <f>IF(K1327='Do Not Use'!$M$5,1,0)</f>
        <v>0</v>
      </c>
    </row>
    <row r="1328" spans="1:26" x14ac:dyDescent="0.25">
      <c r="A1328" s="376"/>
      <c r="B1328" s="377"/>
      <c r="C1328" s="378"/>
      <c r="D1328" s="434"/>
      <c r="E1328" s="379"/>
      <c r="F1328" s="377"/>
      <c r="G1328" s="377"/>
      <c r="H1328" s="377"/>
      <c r="I1328" s="377"/>
      <c r="J1328" s="377"/>
      <c r="K1328" s="377"/>
      <c r="L1328" s="377"/>
      <c r="M1328" s="1" t="e">
        <f>INDEX('Child Enrollment'!$C$2:$C$173,MATCH('BIR Data Entry'!B1329,'Child Enrollment'!$B$2:$B$173,0))</f>
        <v>#N/A</v>
      </c>
      <c r="N1328" s="1" t="e">
        <f>INDEX('Child Enrollment'!$D$2:$D$173,MATCH('BIR Data Entry'!B1328,'Child Enrollment'!$B$2:$B$173,0))</f>
        <v>#N/A</v>
      </c>
      <c r="O1328" s="1" t="e">
        <f>INDEX('Child Enrollment'!$E$2:$E$173,MATCH('BIR Data Entry'!B1328,'Child Enrollment'!$B$2:$B$173,0))</f>
        <v>#N/A</v>
      </c>
      <c r="P1328" s="1" t="e">
        <f>INDEX('Child Enrollment'!$F$2:$F$173,MATCH('BIR Data Entry'!B1328,'Child Enrollment'!$B$2:$B$173,0))</f>
        <v>#N/A</v>
      </c>
      <c r="Q1328" s="1" t="e">
        <f>INDEX('Child Enrollment'!$G$2:$G$173,MATCH('BIR Data Entry'!B1328,'Child Enrollment'!$B$2:$B$173,0))</f>
        <v>#N/A</v>
      </c>
      <c r="R1328" s="1" t="e">
        <f>INDEX('Child Enrollment'!$H$2:$H$173,MATCH('BIR Data Entry'!B1328,'Child Enrollment'!$B$2:$B$173,0))</f>
        <v>#N/A</v>
      </c>
      <c r="S1328" s="343" t="str">
        <f t="shared" si="60"/>
        <v/>
      </c>
      <c r="T1328" s="169">
        <f>IF(J1328='Do Not Use'!$L$15,1,0)</f>
        <v>0</v>
      </c>
      <c r="U1328" s="169">
        <f>IF(K1328='Do Not Use'!$M$14,1,0)</f>
        <v>0</v>
      </c>
      <c r="V1328" s="169">
        <f t="shared" si="61"/>
        <v>0</v>
      </c>
      <c r="W1328" s="169">
        <f>IF(K1328='Do Not Use'!$M$10,1,0)</f>
        <v>0</v>
      </c>
      <c r="X1328" s="169">
        <f>IF(K1328='Do Not Use'!$M$11,1,0)</f>
        <v>0</v>
      </c>
      <c r="Y1328" s="169">
        <f t="shared" si="62"/>
        <v>0</v>
      </c>
      <c r="Z1328" s="169">
        <f>IF(K1328='Do Not Use'!$M$5,1,0)</f>
        <v>0</v>
      </c>
    </row>
    <row r="1329" spans="1:26" x14ac:dyDescent="0.25">
      <c r="A1329" s="376"/>
      <c r="B1329" s="377"/>
      <c r="C1329" s="378"/>
      <c r="D1329" s="434"/>
      <c r="E1329" s="379"/>
      <c r="F1329" s="377"/>
      <c r="G1329" s="377"/>
      <c r="H1329" s="377"/>
      <c r="I1329" s="377"/>
      <c r="J1329" s="377"/>
      <c r="K1329" s="377"/>
      <c r="L1329" s="377"/>
      <c r="M1329" s="1" t="e">
        <f>INDEX('Child Enrollment'!$C$2:$C$173,MATCH('BIR Data Entry'!B1330,'Child Enrollment'!$B$2:$B$173,0))</f>
        <v>#N/A</v>
      </c>
      <c r="N1329" s="1" t="e">
        <f>INDEX('Child Enrollment'!$D$2:$D$173,MATCH('BIR Data Entry'!B1329,'Child Enrollment'!$B$2:$B$173,0))</f>
        <v>#N/A</v>
      </c>
      <c r="O1329" s="1" t="e">
        <f>INDEX('Child Enrollment'!$E$2:$E$173,MATCH('BIR Data Entry'!B1329,'Child Enrollment'!$B$2:$B$173,0))</f>
        <v>#N/A</v>
      </c>
      <c r="P1329" s="1" t="e">
        <f>INDEX('Child Enrollment'!$F$2:$F$173,MATCH('BIR Data Entry'!B1329,'Child Enrollment'!$B$2:$B$173,0))</f>
        <v>#N/A</v>
      </c>
      <c r="Q1329" s="1" t="e">
        <f>INDEX('Child Enrollment'!$G$2:$G$173,MATCH('BIR Data Entry'!B1329,'Child Enrollment'!$B$2:$B$173,0))</f>
        <v>#N/A</v>
      </c>
      <c r="R1329" s="1" t="e">
        <f>INDEX('Child Enrollment'!$H$2:$H$173,MATCH('BIR Data Entry'!B1329,'Child Enrollment'!$B$2:$B$173,0))</f>
        <v>#N/A</v>
      </c>
      <c r="S1329" s="343" t="str">
        <f t="shared" si="60"/>
        <v/>
      </c>
      <c r="T1329" s="169">
        <f>IF(J1329='Do Not Use'!$L$15,1,0)</f>
        <v>0</v>
      </c>
      <c r="U1329" s="169">
        <f>IF(K1329='Do Not Use'!$M$14,1,0)</f>
        <v>0</v>
      </c>
      <c r="V1329" s="169">
        <f t="shared" si="61"/>
        <v>0</v>
      </c>
      <c r="W1329" s="169">
        <f>IF(K1329='Do Not Use'!$M$10,1,0)</f>
        <v>0</v>
      </c>
      <c r="X1329" s="169">
        <f>IF(K1329='Do Not Use'!$M$11,1,0)</f>
        <v>0</v>
      </c>
      <c r="Y1329" s="169">
        <f t="shared" si="62"/>
        <v>0</v>
      </c>
      <c r="Z1329" s="169">
        <f>IF(K1329='Do Not Use'!$M$5,1,0)</f>
        <v>0</v>
      </c>
    </row>
    <row r="1330" spans="1:26" x14ac:dyDescent="0.25">
      <c r="A1330" s="376"/>
      <c r="B1330" s="377"/>
      <c r="C1330" s="378"/>
      <c r="D1330" s="434"/>
      <c r="E1330" s="379"/>
      <c r="F1330" s="377"/>
      <c r="G1330" s="377"/>
      <c r="H1330" s="377"/>
      <c r="I1330" s="377"/>
      <c r="J1330" s="377"/>
      <c r="K1330" s="377"/>
      <c r="L1330" s="377"/>
      <c r="M1330" s="1" t="e">
        <f>INDEX('Child Enrollment'!$C$2:$C$173,MATCH('BIR Data Entry'!B1331,'Child Enrollment'!$B$2:$B$173,0))</f>
        <v>#N/A</v>
      </c>
      <c r="N1330" s="1" t="e">
        <f>INDEX('Child Enrollment'!$D$2:$D$173,MATCH('BIR Data Entry'!B1330,'Child Enrollment'!$B$2:$B$173,0))</f>
        <v>#N/A</v>
      </c>
      <c r="O1330" s="1" t="e">
        <f>INDEX('Child Enrollment'!$E$2:$E$173,MATCH('BIR Data Entry'!B1330,'Child Enrollment'!$B$2:$B$173,0))</f>
        <v>#N/A</v>
      </c>
      <c r="P1330" s="1" t="e">
        <f>INDEX('Child Enrollment'!$F$2:$F$173,MATCH('BIR Data Entry'!B1330,'Child Enrollment'!$B$2:$B$173,0))</f>
        <v>#N/A</v>
      </c>
      <c r="Q1330" s="1" t="e">
        <f>INDEX('Child Enrollment'!$G$2:$G$173,MATCH('BIR Data Entry'!B1330,'Child Enrollment'!$B$2:$B$173,0))</f>
        <v>#N/A</v>
      </c>
      <c r="R1330" s="1" t="e">
        <f>INDEX('Child Enrollment'!$H$2:$H$173,MATCH('BIR Data Entry'!B1330,'Child Enrollment'!$B$2:$B$173,0))</f>
        <v>#N/A</v>
      </c>
      <c r="S1330" s="343" t="str">
        <f t="shared" si="60"/>
        <v/>
      </c>
      <c r="T1330" s="169">
        <f>IF(J1330='Do Not Use'!$L$15,1,0)</f>
        <v>0</v>
      </c>
      <c r="U1330" s="169">
        <f>IF(K1330='Do Not Use'!$M$14,1,0)</f>
        <v>0</v>
      </c>
      <c r="V1330" s="169">
        <f t="shared" si="61"/>
        <v>0</v>
      </c>
      <c r="W1330" s="169">
        <f>IF(K1330='Do Not Use'!$M$10,1,0)</f>
        <v>0</v>
      </c>
      <c r="X1330" s="169">
        <f>IF(K1330='Do Not Use'!$M$11,1,0)</f>
        <v>0</v>
      </c>
      <c r="Y1330" s="169">
        <f t="shared" si="62"/>
        <v>0</v>
      </c>
      <c r="Z1330" s="169">
        <f>IF(K1330='Do Not Use'!$M$5,1,0)</f>
        <v>0</v>
      </c>
    </row>
    <row r="1331" spans="1:26" x14ac:dyDescent="0.25">
      <c r="A1331" s="376"/>
      <c r="B1331" s="377"/>
      <c r="C1331" s="378"/>
      <c r="D1331" s="434"/>
      <c r="E1331" s="379"/>
      <c r="F1331" s="377"/>
      <c r="G1331" s="377"/>
      <c r="H1331" s="377"/>
      <c r="I1331" s="377"/>
      <c r="J1331" s="377"/>
      <c r="K1331" s="377"/>
      <c r="L1331" s="377"/>
      <c r="M1331" s="1" t="e">
        <f>INDEX('Child Enrollment'!$C$2:$C$173,MATCH('BIR Data Entry'!B1332,'Child Enrollment'!$B$2:$B$173,0))</f>
        <v>#N/A</v>
      </c>
      <c r="N1331" s="1" t="e">
        <f>INDEX('Child Enrollment'!$D$2:$D$173,MATCH('BIR Data Entry'!B1331,'Child Enrollment'!$B$2:$B$173,0))</f>
        <v>#N/A</v>
      </c>
      <c r="O1331" s="1" t="e">
        <f>INDEX('Child Enrollment'!$E$2:$E$173,MATCH('BIR Data Entry'!B1331,'Child Enrollment'!$B$2:$B$173,0))</f>
        <v>#N/A</v>
      </c>
      <c r="P1331" s="1" t="e">
        <f>INDEX('Child Enrollment'!$F$2:$F$173,MATCH('BIR Data Entry'!B1331,'Child Enrollment'!$B$2:$B$173,0))</f>
        <v>#N/A</v>
      </c>
      <c r="Q1331" s="1" t="e">
        <f>INDEX('Child Enrollment'!$G$2:$G$173,MATCH('BIR Data Entry'!B1331,'Child Enrollment'!$B$2:$B$173,0))</f>
        <v>#N/A</v>
      </c>
      <c r="R1331" s="1" t="e">
        <f>INDEX('Child Enrollment'!$H$2:$H$173,MATCH('BIR Data Entry'!B1331,'Child Enrollment'!$B$2:$B$173,0))</f>
        <v>#N/A</v>
      </c>
      <c r="S1331" s="343" t="str">
        <f t="shared" si="60"/>
        <v/>
      </c>
      <c r="T1331" s="169">
        <f>IF(J1331='Do Not Use'!$L$15,1,0)</f>
        <v>0</v>
      </c>
      <c r="U1331" s="169">
        <f>IF(K1331='Do Not Use'!$M$14,1,0)</f>
        <v>0</v>
      </c>
      <c r="V1331" s="169">
        <f t="shared" si="61"/>
        <v>0</v>
      </c>
      <c r="W1331" s="169">
        <f>IF(K1331='Do Not Use'!$M$10,1,0)</f>
        <v>0</v>
      </c>
      <c r="X1331" s="169">
        <f>IF(K1331='Do Not Use'!$M$11,1,0)</f>
        <v>0</v>
      </c>
      <c r="Y1331" s="169">
        <f t="shared" si="62"/>
        <v>0</v>
      </c>
      <c r="Z1331" s="169">
        <f>IF(K1331='Do Not Use'!$M$5,1,0)</f>
        <v>0</v>
      </c>
    </row>
    <row r="1332" spans="1:26" x14ac:dyDescent="0.25">
      <c r="A1332" s="376"/>
      <c r="B1332" s="377"/>
      <c r="C1332" s="378"/>
      <c r="D1332" s="434"/>
      <c r="E1332" s="379"/>
      <c r="F1332" s="377"/>
      <c r="G1332" s="377"/>
      <c r="H1332" s="377"/>
      <c r="I1332" s="377"/>
      <c r="J1332" s="377"/>
      <c r="K1332" s="377"/>
      <c r="L1332" s="377"/>
      <c r="M1332" s="1" t="e">
        <f>INDEX('Child Enrollment'!$C$2:$C$173,MATCH('BIR Data Entry'!B1333,'Child Enrollment'!$B$2:$B$173,0))</f>
        <v>#N/A</v>
      </c>
      <c r="N1332" s="1" t="e">
        <f>INDEX('Child Enrollment'!$D$2:$D$173,MATCH('BIR Data Entry'!B1332,'Child Enrollment'!$B$2:$B$173,0))</f>
        <v>#N/A</v>
      </c>
      <c r="O1332" s="1" t="e">
        <f>INDEX('Child Enrollment'!$E$2:$E$173,MATCH('BIR Data Entry'!B1332,'Child Enrollment'!$B$2:$B$173,0))</f>
        <v>#N/A</v>
      </c>
      <c r="P1332" s="1" t="e">
        <f>INDEX('Child Enrollment'!$F$2:$F$173,MATCH('BIR Data Entry'!B1332,'Child Enrollment'!$B$2:$B$173,0))</f>
        <v>#N/A</v>
      </c>
      <c r="Q1332" s="1" t="e">
        <f>INDEX('Child Enrollment'!$G$2:$G$173,MATCH('BIR Data Entry'!B1332,'Child Enrollment'!$B$2:$B$173,0))</f>
        <v>#N/A</v>
      </c>
      <c r="R1332" s="1" t="e">
        <f>INDEX('Child Enrollment'!$H$2:$H$173,MATCH('BIR Data Entry'!B1332,'Child Enrollment'!$B$2:$B$173,0))</f>
        <v>#N/A</v>
      </c>
      <c r="S1332" s="343" t="str">
        <f t="shared" si="60"/>
        <v/>
      </c>
      <c r="T1332" s="169">
        <f>IF(J1332='Do Not Use'!$L$15,1,0)</f>
        <v>0</v>
      </c>
      <c r="U1332" s="169">
        <f>IF(K1332='Do Not Use'!$M$14,1,0)</f>
        <v>0</v>
      </c>
      <c r="V1332" s="169">
        <f t="shared" si="61"/>
        <v>0</v>
      </c>
      <c r="W1332" s="169">
        <f>IF(K1332='Do Not Use'!$M$10,1,0)</f>
        <v>0</v>
      </c>
      <c r="X1332" s="169">
        <f>IF(K1332='Do Not Use'!$M$11,1,0)</f>
        <v>0</v>
      </c>
      <c r="Y1332" s="169">
        <f t="shared" si="62"/>
        <v>0</v>
      </c>
      <c r="Z1332" s="169">
        <f>IF(K1332='Do Not Use'!$M$5,1,0)</f>
        <v>0</v>
      </c>
    </row>
    <row r="1333" spans="1:26" x14ac:dyDescent="0.25">
      <c r="A1333" s="376"/>
      <c r="B1333" s="377"/>
      <c r="C1333" s="378"/>
      <c r="D1333" s="434"/>
      <c r="E1333" s="379"/>
      <c r="F1333" s="377"/>
      <c r="G1333" s="377"/>
      <c r="H1333" s="377"/>
      <c r="I1333" s="377"/>
      <c r="J1333" s="377"/>
      <c r="K1333" s="377"/>
      <c r="L1333" s="377"/>
      <c r="M1333" s="1" t="e">
        <f>INDEX('Child Enrollment'!$C$2:$C$173,MATCH('BIR Data Entry'!B1334,'Child Enrollment'!$B$2:$B$173,0))</f>
        <v>#N/A</v>
      </c>
      <c r="N1333" s="1" t="e">
        <f>INDEX('Child Enrollment'!$D$2:$D$173,MATCH('BIR Data Entry'!B1333,'Child Enrollment'!$B$2:$B$173,0))</f>
        <v>#N/A</v>
      </c>
      <c r="O1333" s="1" t="e">
        <f>INDEX('Child Enrollment'!$E$2:$E$173,MATCH('BIR Data Entry'!B1333,'Child Enrollment'!$B$2:$B$173,0))</f>
        <v>#N/A</v>
      </c>
      <c r="P1333" s="1" t="e">
        <f>INDEX('Child Enrollment'!$F$2:$F$173,MATCH('BIR Data Entry'!B1333,'Child Enrollment'!$B$2:$B$173,0))</f>
        <v>#N/A</v>
      </c>
      <c r="Q1333" s="1" t="e">
        <f>INDEX('Child Enrollment'!$G$2:$G$173,MATCH('BIR Data Entry'!B1333,'Child Enrollment'!$B$2:$B$173,0))</f>
        <v>#N/A</v>
      </c>
      <c r="R1333" s="1" t="e">
        <f>INDEX('Child Enrollment'!$H$2:$H$173,MATCH('BIR Data Entry'!B1333,'Child Enrollment'!$B$2:$B$173,0))</f>
        <v>#N/A</v>
      </c>
      <c r="S1333" s="343" t="str">
        <f t="shared" si="60"/>
        <v/>
      </c>
      <c r="T1333" s="169">
        <f>IF(J1333='Do Not Use'!$L$15,1,0)</f>
        <v>0</v>
      </c>
      <c r="U1333" s="169">
        <f>IF(K1333='Do Not Use'!$M$14,1,0)</f>
        <v>0</v>
      </c>
      <c r="V1333" s="169">
        <f t="shared" si="61"/>
        <v>0</v>
      </c>
      <c r="W1333" s="169">
        <f>IF(K1333='Do Not Use'!$M$10,1,0)</f>
        <v>0</v>
      </c>
      <c r="X1333" s="169">
        <f>IF(K1333='Do Not Use'!$M$11,1,0)</f>
        <v>0</v>
      </c>
      <c r="Y1333" s="169">
        <f t="shared" si="62"/>
        <v>0</v>
      </c>
      <c r="Z1333" s="169">
        <f>IF(K1333='Do Not Use'!$M$5,1,0)</f>
        <v>0</v>
      </c>
    </row>
    <row r="1334" spans="1:26" x14ac:dyDescent="0.25">
      <c r="A1334" s="376"/>
      <c r="B1334" s="377"/>
      <c r="C1334" s="378"/>
      <c r="D1334" s="434"/>
      <c r="E1334" s="379"/>
      <c r="F1334" s="377"/>
      <c r="G1334" s="377"/>
      <c r="H1334" s="377"/>
      <c r="I1334" s="377"/>
      <c r="J1334" s="377"/>
      <c r="K1334" s="377"/>
      <c r="L1334" s="377"/>
      <c r="M1334" s="1" t="e">
        <f>INDEX('Child Enrollment'!$C$2:$C$173,MATCH('BIR Data Entry'!B1335,'Child Enrollment'!$B$2:$B$173,0))</f>
        <v>#N/A</v>
      </c>
      <c r="N1334" s="1" t="e">
        <f>INDEX('Child Enrollment'!$D$2:$D$173,MATCH('BIR Data Entry'!B1334,'Child Enrollment'!$B$2:$B$173,0))</f>
        <v>#N/A</v>
      </c>
      <c r="O1334" s="1" t="e">
        <f>INDEX('Child Enrollment'!$E$2:$E$173,MATCH('BIR Data Entry'!B1334,'Child Enrollment'!$B$2:$B$173,0))</f>
        <v>#N/A</v>
      </c>
      <c r="P1334" s="1" t="e">
        <f>INDEX('Child Enrollment'!$F$2:$F$173,MATCH('BIR Data Entry'!B1334,'Child Enrollment'!$B$2:$B$173,0))</f>
        <v>#N/A</v>
      </c>
      <c r="Q1334" s="1" t="e">
        <f>INDEX('Child Enrollment'!$G$2:$G$173,MATCH('BIR Data Entry'!B1334,'Child Enrollment'!$B$2:$B$173,0))</f>
        <v>#N/A</v>
      </c>
      <c r="R1334" s="1" t="e">
        <f>INDEX('Child Enrollment'!$H$2:$H$173,MATCH('BIR Data Entry'!B1334,'Child Enrollment'!$B$2:$B$173,0))</f>
        <v>#N/A</v>
      </c>
      <c r="S1334" s="343" t="str">
        <f t="shared" si="60"/>
        <v/>
      </c>
      <c r="T1334" s="169">
        <f>IF(J1334='Do Not Use'!$L$15,1,0)</f>
        <v>0</v>
      </c>
      <c r="U1334" s="169">
        <f>IF(K1334='Do Not Use'!$M$14,1,0)</f>
        <v>0</v>
      </c>
      <c r="V1334" s="169">
        <f t="shared" si="61"/>
        <v>0</v>
      </c>
      <c r="W1334" s="169">
        <f>IF(K1334='Do Not Use'!$M$10,1,0)</f>
        <v>0</v>
      </c>
      <c r="X1334" s="169">
        <f>IF(K1334='Do Not Use'!$M$11,1,0)</f>
        <v>0</v>
      </c>
      <c r="Y1334" s="169">
        <f t="shared" si="62"/>
        <v>0</v>
      </c>
      <c r="Z1334" s="169">
        <f>IF(K1334='Do Not Use'!$M$5,1,0)</f>
        <v>0</v>
      </c>
    </row>
    <row r="1335" spans="1:26" x14ac:dyDescent="0.25">
      <c r="A1335" s="376"/>
      <c r="B1335" s="377"/>
      <c r="C1335" s="378"/>
      <c r="D1335" s="434"/>
      <c r="E1335" s="379"/>
      <c r="F1335" s="377"/>
      <c r="G1335" s="377"/>
      <c r="H1335" s="377"/>
      <c r="I1335" s="377"/>
      <c r="J1335" s="377"/>
      <c r="K1335" s="377"/>
      <c r="L1335" s="377"/>
      <c r="M1335" s="1" t="e">
        <f>INDEX('Child Enrollment'!$C$2:$C$173,MATCH('BIR Data Entry'!B1336,'Child Enrollment'!$B$2:$B$173,0))</f>
        <v>#N/A</v>
      </c>
      <c r="N1335" s="1" t="e">
        <f>INDEX('Child Enrollment'!$D$2:$D$173,MATCH('BIR Data Entry'!B1335,'Child Enrollment'!$B$2:$B$173,0))</f>
        <v>#N/A</v>
      </c>
      <c r="O1335" s="1" t="e">
        <f>INDEX('Child Enrollment'!$E$2:$E$173,MATCH('BIR Data Entry'!B1335,'Child Enrollment'!$B$2:$B$173,0))</f>
        <v>#N/A</v>
      </c>
      <c r="P1335" s="1" t="e">
        <f>INDEX('Child Enrollment'!$F$2:$F$173,MATCH('BIR Data Entry'!B1335,'Child Enrollment'!$B$2:$B$173,0))</f>
        <v>#N/A</v>
      </c>
      <c r="Q1335" s="1" t="e">
        <f>INDEX('Child Enrollment'!$G$2:$G$173,MATCH('BIR Data Entry'!B1335,'Child Enrollment'!$B$2:$B$173,0))</f>
        <v>#N/A</v>
      </c>
      <c r="R1335" s="1" t="e">
        <f>INDEX('Child Enrollment'!$H$2:$H$173,MATCH('BIR Data Entry'!B1335,'Child Enrollment'!$B$2:$B$173,0))</f>
        <v>#N/A</v>
      </c>
      <c r="S1335" s="343" t="str">
        <f t="shared" si="60"/>
        <v/>
      </c>
      <c r="T1335" s="169">
        <f>IF(J1335='Do Not Use'!$L$15,1,0)</f>
        <v>0</v>
      </c>
      <c r="U1335" s="169">
        <f>IF(K1335='Do Not Use'!$M$14,1,0)</f>
        <v>0</v>
      </c>
      <c r="V1335" s="169">
        <f t="shared" si="61"/>
        <v>0</v>
      </c>
      <c r="W1335" s="169">
        <f>IF(K1335='Do Not Use'!$M$10,1,0)</f>
        <v>0</v>
      </c>
      <c r="X1335" s="169">
        <f>IF(K1335='Do Not Use'!$M$11,1,0)</f>
        <v>0</v>
      </c>
      <c r="Y1335" s="169">
        <f t="shared" si="62"/>
        <v>0</v>
      </c>
      <c r="Z1335" s="169">
        <f>IF(K1335='Do Not Use'!$M$5,1,0)</f>
        <v>0</v>
      </c>
    </row>
    <row r="1336" spans="1:26" x14ac:dyDescent="0.25">
      <c r="A1336" s="376"/>
      <c r="B1336" s="377"/>
      <c r="C1336" s="378"/>
      <c r="D1336" s="434"/>
      <c r="E1336" s="379"/>
      <c r="F1336" s="377"/>
      <c r="G1336" s="377"/>
      <c r="H1336" s="377"/>
      <c r="I1336" s="377"/>
      <c r="J1336" s="377"/>
      <c r="K1336" s="377"/>
      <c r="L1336" s="377"/>
      <c r="M1336" s="1" t="e">
        <f>INDEX('Child Enrollment'!$C$2:$C$173,MATCH('BIR Data Entry'!B1337,'Child Enrollment'!$B$2:$B$173,0))</f>
        <v>#N/A</v>
      </c>
      <c r="N1336" s="1" t="e">
        <f>INDEX('Child Enrollment'!$D$2:$D$173,MATCH('BIR Data Entry'!B1336,'Child Enrollment'!$B$2:$B$173,0))</f>
        <v>#N/A</v>
      </c>
      <c r="O1336" s="1" t="e">
        <f>INDEX('Child Enrollment'!$E$2:$E$173,MATCH('BIR Data Entry'!B1336,'Child Enrollment'!$B$2:$B$173,0))</f>
        <v>#N/A</v>
      </c>
      <c r="P1336" s="1" t="e">
        <f>INDEX('Child Enrollment'!$F$2:$F$173,MATCH('BIR Data Entry'!B1336,'Child Enrollment'!$B$2:$B$173,0))</f>
        <v>#N/A</v>
      </c>
      <c r="Q1336" s="1" t="e">
        <f>INDEX('Child Enrollment'!$G$2:$G$173,MATCH('BIR Data Entry'!B1336,'Child Enrollment'!$B$2:$B$173,0))</f>
        <v>#N/A</v>
      </c>
      <c r="R1336" s="1" t="e">
        <f>INDEX('Child Enrollment'!$H$2:$H$173,MATCH('BIR Data Entry'!B1336,'Child Enrollment'!$B$2:$B$173,0))</f>
        <v>#N/A</v>
      </c>
      <c r="S1336" s="343" t="str">
        <f t="shared" si="60"/>
        <v/>
      </c>
      <c r="T1336" s="169">
        <f>IF(J1336='Do Not Use'!$L$15,1,0)</f>
        <v>0</v>
      </c>
      <c r="U1336" s="169">
        <f>IF(K1336='Do Not Use'!$M$14,1,0)</f>
        <v>0</v>
      </c>
      <c r="V1336" s="169">
        <f t="shared" si="61"/>
        <v>0</v>
      </c>
      <c r="W1336" s="169">
        <f>IF(K1336='Do Not Use'!$M$10,1,0)</f>
        <v>0</v>
      </c>
      <c r="X1336" s="169">
        <f>IF(K1336='Do Not Use'!$M$11,1,0)</f>
        <v>0</v>
      </c>
      <c r="Y1336" s="169">
        <f t="shared" si="62"/>
        <v>0</v>
      </c>
      <c r="Z1336" s="169">
        <f>IF(K1336='Do Not Use'!$M$5,1,0)</f>
        <v>0</v>
      </c>
    </row>
    <row r="1337" spans="1:26" x14ac:dyDescent="0.25">
      <c r="A1337" s="376"/>
      <c r="B1337" s="377"/>
      <c r="C1337" s="378"/>
      <c r="D1337" s="434"/>
      <c r="E1337" s="379"/>
      <c r="F1337" s="377"/>
      <c r="G1337" s="377"/>
      <c r="H1337" s="377"/>
      <c r="I1337" s="377"/>
      <c r="J1337" s="377"/>
      <c r="K1337" s="377"/>
      <c r="L1337" s="377"/>
      <c r="M1337" s="1" t="e">
        <f>INDEX('Child Enrollment'!$C$2:$C$173,MATCH('BIR Data Entry'!B1338,'Child Enrollment'!$B$2:$B$173,0))</f>
        <v>#N/A</v>
      </c>
      <c r="N1337" s="1" t="e">
        <f>INDEX('Child Enrollment'!$D$2:$D$173,MATCH('BIR Data Entry'!B1337,'Child Enrollment'!$B$2:$B$173,0))</f>
        <v>#N/A</v>
      </c>
      <c r="O1337" s="1" t="e">
        <f>INDEX('Child Enrollment'!$E$2:$E$173,MATCH('BIR Data Entry'!B1337,'Child Enrollment'!$B$2:$B$173,0))</f>
        <v>#N/A</v>
      </c>
      <c r="P1337" s="1" t="e">
        <f>INDEX('Child Enrollment'!$F$2:$F$173,MATCH('BIR Data Entry'!B1337,'Child Enrollment'!$B$2:$B$173,0))</f>
        <v>#N/A</v>
      </c>
      <c r="Q1337" s="1" t="e">
        <f>INDEX('Child Enrollment'!$G$2:$G$173,MATCH('BIR Data Entry'!B1337,'Child Enrollment'!$B$2:$B$173,0))</f>
        <v>#N/A</v>
      </c>
      <c r="R1337" s="1" t="e">
        <f>INDEX('Child Enrollment'!$H$2:$H$173,MATCH('BIR Data Entry'!B1337,'Child Enrollment'!$B$2:$B$173,0))</f>
        <v>#N/A</v>
      </c>
      <c r="S1337" s="343" t="str">
        <f t="shared" si="60"/>
        <v/>
      </c>
      <c r="T1337" s="169">
        <f>IF(J1337='Do Not Use'!$L$15,1,0)</f>
        <v>0</v>
      </c>
      <c r="U1337" s="169">
        <f>IF(K1337='Do Not Use'!$M$14,1,0)</f>
        <v>0</v>
      </c>
      <c r="V1337" s="169">
        <f t="shared" si="61"/>
        <v>0</v>
      </c>
      <c r="W1337" s="169">
        <f>IF(K1337='Do Not Use'!$M$10,1,0)</f>
        <v>0</v>
      </c>
      <c r="X1337" s="169">
        <f>IF(K1337='Do Not Use'!$M$11,1,0)</f>
        <v>0</v>
      </c>
      <c r="Y1337" s="169">
        <f t="shared" si="62"/>
        <v>0</v>
      </c>
      <c r="Z1337" s="169">
        <f>IF(K1337='Do Not Use'!$M$5,1,0)</f>
        <v>0</v>
      </c>
    </row>
    <row r="1338" spans="1:26" x14ac:dyDescent="0.25">
      <c r="A1338" s="376"/>
      <c r="B1338" s="377"/>
      <c r="C1338" s="378"/>
      <c r="D1338" s="434"/>
      <c r="E1338" s="379"/>
      <c r="F1338" s="377"/>
      <c r="G1338" s="377"/>
      <c r="H1338" s="377"/>
      <c r="I1338" s="377"/>
      <c r="J1338" s="377"/>
      <c r="K1338" s="377"/>
      <c r="L1338" s="377"/>
      <c r="M1338" s="1" t="e">
        <f>INDEX('Child Enrollment'!$C$2:$C$173,MATCH('BIR Data Entry'!B1339,'Child Enrollment'!$B$2:$B$173,0))</f>
        <v>#N/A</v>
      </c>
      <c r="N1338" s="1" t="e">
        <f>INDEX('Child Enrollment'!$D$2:$D$173,MATCH('BIR Data Entry'!B1338,'Child Enrollment'!$B$2:$B$173,0))</f>
        <v>#N/A</v>
      </c>
      <c r="O1338" s="1" t="e">
        <f>INDEX('Child Enrollment'!$E$2:$E$173,MATCH('BIR Data Entry'!B1338,'Child Enrollment'!$B$2:$B$173,0))</f>
        <v>#N/A</v>
      </c>
      <c r="P1338" s="1" t="e">
        <f>INDEX('Child Enrollment'!$F$2:$F$173,MATCH('BIR Data Entry'!B1338,'Child Enrollment'!$B$2:$B$173,0))</f>
        <v>#N/A</v>
      </c>
      <c r="Q1338" s="1" t="e">
        <f>INDEX('Child Enrollment'!$G$2:$G$173,MATCH('BIR Data Entry'!B1338,'Child Enrollment'!$B$2:$B$173,0))</f>
        <v>#N/A</v>
      </c>
      <c r="R1338" s="1" t="e">
        <f>INDEX('Child Enrollment'!$H$2:$H$173,MATCH('BIR Data Entry'!B1338,'Child Enrollment'!$B$2:$B$173,0))</f>
        <v>#N/A</v>
      </c>
      <c r="S1338" s="343" t="str">
        <f t="shared" si="60"/>
        <v/>
      </c>
      <c r="T1338" s="169">
        <f>IF(J1338='Do Not Use'!$L$15,1,0)</f>
        <v>0</v>
      </c>
      <c r="U1338" s="169">
        <f>IF(K1338='Do Not Use'!$M$14,1,0)</f>
        <v>0</v>
      </c>
      <c r="V1338" s="169">
        <f t="shared" si="61"/>
        <v>0</v>
      </c>
      <c r="W1338" s="169">
        <f>IF(K1338='Do Not Use'!$M$10,1,0)</f>
        <v>0</v>
      </c>
      <c r="X1338" s="169">
        <f>IF(K1338='Do Not Use'!$M$11,1,0)</f>
        <v>0</v>
      </c>
      <c r="Y1338" s="169">
        <f t="shared" si="62"/>
        <v>0</v>
      </c>
      <c r="Z1338" s="169">
        <f>IF(K1338='Do Not Use'!$M$5,1,0)</f>
        <v>0</v>
      </c>
    </row>
    <row r="1339" spans="1:26" x14ac:dyDescent="0.25">
      <c r="A1339" s="376"/>
      <c r="B1339" s="377"/>
      <c r="C1339" s="378"/>
      <c r="D1339" s="434"/>
      <c r="E1339" s="379"/>
      <c r="F1339" s="377"/>
      <c r="G1339" s="377"/>
      <c r="H1339" s="377"/>
      <c r="I1339" s="377"/>
      <c r="J1339" s="377"/>
      <c r="K1339" s="377"/>
      <c r="L1339" s="377"/>
      <c r="M1339" s="1" t="e">
        <f>INDEX('Child Enrollment'!$C$2:$C$173,MATCH('BIR Data Entry'!B1340,'Child Enrollment'!$B$2:$B$173,0))</f>
        <v>#N/A</v>
      </c>
      <c r="N1339" s="1" t="e">
        <f>INDEX('Child Enrollment'!$D$2:$D$173,MATCH('BIR Data Entry'!B1339,'Child Enrollment'!$B$2:$B$173,0))</f>
        <v>#N/A</v>
      </c>
      <c r="O1339" s="1" t="e">
        <f>INDEX('Child Enrollment'!$E$2:$E$173,MATCH('BIR Data Entry'!B1339,'Child Enrollment'!$B$2:$B$173,0))</f>
        <v>#N/A</v>
      </c>
      <c r="P1339" s="1" t="e">
        <f>INDEX('Child Enrollment'!$F$2:$F$173,MATCH('BIR Data Entry'!B1339,'Child Enrollment'!$B$2:$B$173,0))</f>
        <v>#N/A</v>
      </c>
      <c r="Q1339" s="1" t="e">
        <f>INDEX('Child Enrollment'!$G$2:$G$173,MATCH('BIR Data Entry'!B1339,'Child Enrollment'!$B$2:$B$173,0))</f>
        <v>#N/A</v>
      </c>
      <c r="R1339" s="1" t="e">
        <f>INDEX('Child Enrollment'!$H$2:$H$173,MATCH('BIR Data Entry'!B1339,'Child Enrollment'!$B$2:$B$173,0))</f>
        <v>#N/A</v>
      </c>
      <c r="S1339" s="343" t="str">
        <f t="shared" si="60"/>
        <v/>
      </c>
      <c r="T1339" s="169">
        <f>IF(J1339='Do Not Use'!$L$15,1,0)</f>
        <v>0</v>
      </c>
      <c r="U1339" s="169">
        <f>IF(K1339='Do Not Use'!$M$14,1,0)</f>
        <v>0</v>
      </c>
      <c r="V1339" s="169">
        <f t="shared" si="61"/>
        <v>0</v>
      </c>
      <c r="W1339" s="169">
        <f>IF(K1339='Do Not Use'!$M$10,1,0)</f>
        <v>0</v>
      </c>
      <c r="X1339" s="169">
        <f>IF(K1339='Do Not Use'!$M$11,1,0)</f>
        <v>0</v>
      </c>
      <c r="Y1339" s="169">
        <f t="shared" si="62"/>
        <v>0</v>
      </c>
      <c r="Z1339" s="169">
        <f>IF(K1339='Do Not Use'!$M$5,1,0)</f>
        <v>0</v>
      </c>
    </row>
    <row r="1340" spans="1:26" x14ac:dyDescent="0.25">
      <c r="A1340" s="376"/>
      <c r="B1340" s="377"/>
      <c r="C1340" s="378"/>
      <c r="D1340" s="434"/>
      <c r="E1340" s="379"/>
      <c r="F1340" s="377"/>
      <c r="G1340" s="377"/>
      <c r="H1340" s="377"/>
      <c r="I1340" s="377"/>
      <c r="J1340" s="377"/>
      <c r="K1340" s="377"/>
      <c r="L1340" s="377"/>
      <c r="M1340" s="1" t="e">
        <f>INDEX('Child Enrollment'!$C$2:$C$173,MATCH('BIR Data Entry'!B1341,'Child Enrollment'!$B$2:$B$173,0))</f>
        <v>#N/A</v>
      </c>
      <c r="N1340" s="1" t="e">
        <f>INDEX('Child Enrollment'!$D$2:$D$173,MATCH('BIR Data Entry'!B1340,'Child Enrollment'!$B$2:$B$173,0))</f>
        <v>#N/A</v>
      </c>
      <c r="O1340" s="1" t="e">
        <f>INDEX('Child Enrollment'!$E$2:$E$173,MATCH('BIR Data Entry'!B1340,'Child Enrollment'!$B$2:$B$173,0))</f>
        <v>#N/A</v>
      </c>
      <c r="P1340" s="1" t="e">
        <f>INDEX('Child Enrollment'!$F$2:$F$173,MATCH('BIR Data Entry'!B1340,'Child Enrollment'!$B$2:$B$173,0))</f>
        <v>#N/A</v>
      </c>
      <c r="Q1340" s="1" t="e">
        <f>INDEX('Child Enrollment'!$G$2:$G$173,MATCH('BIR Data Entry'!B1340,'Child Enrollment'!$B$2:$B$173,0))</f>
        <v>#N/A</v>
      </c>
      <c r="R1340" s="1" t="e">
        <f>INDEX('Child Enrollment'!$H$2:$H$173,MATCH('BIR Data Entry'!B1340,'Child Enrollment'!$B$2:$B$173,0))</f>
        <v>#N/A</v>
      </c>
      <c r="S1340" s="343" t="str">
        <f t="shared" si="60"/>
        <v/>
      </c>
      <c r="T1340" s="169">
        <f>IF(J1340='Do Not Use'!$L$15,1,0)</f>
        <v>0</v>
      </c>
      <c r="U1340" s="169">
        <f>IF(K1340='Do Not Use'!$M$14,1,0)</f>
        <v>0</v>
      </c>
      <c r="V1340" s="169">
        <f t="shared" si="61"/>
        <v>0</v>
      </c>
      <c r="W1340" s="169">
        <f>IF(K1340='Do Not Use'!$M$10,1,0)</f>
        <v>0</v>
      </c>
      <c r="X1340" s="169">
        <f>IF(K1340='Do Not Use'!$M$11,1,0)</f>
        <v>0</v>
      </c>
      <c r="Y1340" s="169">
        <f t="shared" si="62"/>
        <v>0</v>
      </c>
      <c r="Z1340" s="169">
        <f>IF(K1340='Do Not Use'!$M$5,1,0)</f>
        <v>0</v>
      </c>
    </row>
    <row r="1341" spans="1:26" x14ac:dyDescent="0.25">
      <c r="A1341" s="376"/>
      <c r="B1341" s="377"/>
      <c r="C1341" s="378"/>
      <c r="D1341" s="434"/>
      <c r="E1341" s="379"/>
      <c r="F1341" s="377"/>
      <c r="G1341" s="377"/>
      <c r="H1341" s="377"/>
      <c r="I1341" s="377"/>
      <c r="J1341" s="377"/>
      <c r="K1341" s="377"/>
      <c r="L1341" s="377"/>
      <c r="M1341" s="1" t="e">
        <f>INDEX('Child Enrollment'!$C$2:$C$173,MATCH('BIR Data Entry'!B1342,'Child Enrollment'!$B$2:$B$173,0))</f>
        <v>#N/A</v>
      </c>
      <c r="N1341" s="1" t="e">
        <f>INDEX('Child Enrollment'!$D$2:$D$173,MATCH('BIR Data Entry'!B1341,'Child Enrollment'!$B$2:$B$173,0))</f>
        <v>#N/A</v>
      </c>
      <c r="O1341" s="1" t="e">
        <f>INDEX('Child Enrollment'!$E$2:$E$173,MATCH('BIR Data Entry'!B1341,'Child Enrollment'!$B$2:$B$173,0))</f>
        <v>#N/A</v>
      </c>
      <c r="P1341" s="1" t="e">
        <f>INDEX('Child Enrollment'!$F$2:$F$173,MATCH('BIR Data Entry'!B1341,'Child Enrollment'!$B$2:$B$173,0))</f>
        <v>#N/A</v>
      </c>
      <c r="Q1341" s="1" t="e">
        <f>INDEX('Child Enrollment'!$G$2:$G$173,MATCH('BIR Data Entry'!B1341,'Child Enrollment'!$B$2:$B$173,0))</f>
        <v>#N/A</v>
      </c>
      <c r="R1341" s="1" t="e">
        <f>INDEX('Child Enrollment'!$H$2:$H$173,MATCH('BIR Data Entry'!B1341,'Child Enrollment'!$B$2:$B$173,0))</f>
        <v>#N/A</v>
      </c>
      <c r="S1341" s="343" t="str">
        <f t="shared" si="60"/>
        <v/>
      </c>
      <c r="T1341" s="169">
        <f>IF(J1341='Do Not Use'!$L$15,1,0)</f>
        <v>0</v>
      </c>
      <c r="U1341" s="169">
        <f>IF(K1341='Do Not Use'!$M$14,1,0)</f>
        <v>0</v>
      </c>
      <c r="V1341" s="169">
        <f t="shared" si="61"/>
        <v>0</v>
      </c>
      <c r="W1341" s="169">
        <f>IF(K1341='Do Not Use'!$M$10,1,0)</f>
        <v>0</v>
      </c>
      <c r="X1341" s="169">
        <f>IF(K1341='Do Not Use'!$M$11,1,0)</f>
        <v>0</v>
      </c>
      <c r="Y1341" s="169">
        <f t="shared" si="62"/>
        <v>0</v>
      </c>
      <c r="Z1341" s="169">
        <f>IF(K1341='Do Not Use'!$M$5,1,0)</f>
        <v>0</v>
      </c>
    </row>
    <row r="1342" spans="1:26" x14ac:dyDescent="0.25">
      <c r="A1342" s="376"/>
      <c r="B1342" s="377"/>
      <c r="C1342" s="378"/>
      <c r="D1342" s="434"/>
      <c r="E1342" s="379"/>
      <c r="F1342" s="377"/>
      <c r="G1342" s="377"/>
      <c r="H1342" s="377"/>
      <c r="I1342" s="377"/>
      <c r="J1342" s="377"/>
      <c r="K1342" s="377"/>
      <c r="L1342" s="377"/>
      <c r="M1342" s="1" t="e">
        <f>INDEX('Child Enrollment'!$C$2:$C$173,MATCH('BIR Data Entry'!B1343,'Child Enrollment'!$B$2:$B$173,0))</f>
        <v>#N/A</v>
      </c>
      <c r="N1342" s="1" t="e">
        <f>INDEX('Child Enrollment'!$D$2:$D$173,MATCH('BIR Data Entry'!B1342,'Child Enrollment'!$B$2:$B$173,0))</f>
        <v>#N/A</v>
      </c>
      <c r="O1342" s="1" t="e">
        <f>INDEX('Child Enrollment'!$E$2:$E$173,MATCH('BIR Data Entry'!B1342,'Child Enrollment'!$B$2:$B$173,0))</f>
        <v>#N/A</v>
      </c>
      <c r="P1342" s="1" t="e">
        <f>INDEX('Child Enrollment'!$F$2:$F$173,MATCH('BIR Data Entry'!B1342,'Child Enrollment'!$B$2:$B$173,0))</f>
        <v>#N/A</v>
      </c>
      <c r="Q1342" s="1" t="e">
        <f>INDEX('Child Enrollment'!$G$2:$G$173,MATCH('BIR Data Entry'!B1342,'Child Enrollment'!$B$2:$B$173,0))</f>
        <v>#N/A</v>
      </c>
      <c r="R1342" s="1" t="e">
        <f>INDEX('Child Enrollment'!$H$2:$H$173,MATCH('BIR Data Entry'!B1342,'Child Enrollment'!$B$2:$B$173,0))</f>
        <v>#N/A</v>
      </c>
      <c r="S1342" s="343" t="str">
        <f t="shared" si="60"/>
        <v/>
      </c>
      <c r="T1342" s="169">
        <f>IF(J1342='Do Not Use'!$L$15,1,0)</f>
        <v>0</v>
      </c>
      <c r="U1342" s="169">
        <f>IF(K1342='Do Not Use'!$M$14,1,0)</f>
        <v>0</v>
      </c>
      <c r="V1342" s="169">
        <f t="shared" si="61"/>
        <v>0</v>
      </c>
      <c r="W1342" s="169">
        <f>IF(K1342='Do Not Use'!$M$10,1,0)</f>
        <v>0</v>
      </c>
      <c r="X1342" s="169">
        <f>IF(K1342='Do Not Use'!$M$11,1,0)</f>
        <v>0</v>
      </c>
      <c r="Y1342" s="169">
        <f t="shared" si="62"/>
        <v>0</v>
      </c>
      <c r="Z1342" s="169">
        <f>IF(K1342='Do Not Use'!$M$5,1,0)</f>
        <v>0</v>
      </c>
    </row>
    <row r="1343" spans="1:26" x14ac:dyDescent="0.25">
      <c r="A1343" s="376"/>
      <c r="B1343" s="377"/>
      <c r="C1343" s="378"/>
      <c r="D1343" s="434"/>
      <c r="E1343" s="379"/>
      <c r="F1343" s="377"/>
      <c r="G1343" s="377"/>
      <c r="H1343" s="377"/>
      <c r="I1343" s="377"/>
      <c r="J1343" s="377"/>
      <c r="K1343" s="377"/>
      <c r="L1343" s="377"/>
      <c r="M1343" s="1" t="e">
        <f>INDEX('Child Enrollment'!$C$2:$C$173,MATCH('BIR Data Entry'!B1344,'Child Enrollment'!$B$2:$B$173,0))</f>
        <v>#N/A</v>
      </c>
      <c r="N1343" s="1" t="e">
        <f>INDEX('Child Enrollment'!$D$2:$D$173,MATCH('BIR Data Entry'!B1343,'Child Enrollment'!$B$2:$B$173,0))</f>
        <v>#N/A</v>
      </c>
      <c r="O1343" s="1" t="e">
        <f>INDEX('Child Enrollment'!$E$2:$E$173,MATCH('BIR Data Entry'!B1343,'Child Enrollment'!$B$2:$B$173,0))</f>
        <v>#N/A</v>
      </c>
      <c r="P1343" s="1" t="e">
        <f>INDEX('Child Enrollment'!$F$2:$F$173,MATCH('BIR Data Entry'!B1343,'Child Enrollment'!$B$2:$B$173,0))</f>
        <v>#N/A</v>
      </c>
      <c r="Q1343" s="1" t="e">
        <f>INDEX('Child Enrollment'!$G$2:$G$173,MATCH('BIR Data Entry'!B1343,'Child Enrollment'!$B$2:$B$173,0))</f>
        <v>#N/A</v>
      </c>
      <c r="R1343" s="1" t="e">
        <f>INDEX('Child Enrollment'!$H$2:$H$173,MATCH('BIR Data Entry'!B1343,'Child Enrollment'!$B$2:$B$173,0))</f>
        <v>#N/A</v>
      </c>
      <c r="S1343" s="343" t="str">
        <f t="shared" si="60"/>
        <v/>
      </c>
      <c r="T1343" s="169">
        <f>IF(J1343='Do Not Use'!$L$15,1,0)</f>
        <v>0</v>
      </c>
      <c r="U1343" s="169">
        <f>IF(K1343='Do Not Use'!$M$14,1,0)</f>
        <v>0</v>
      </c>
      <c r="V1343" s="169">
        <f t="shared" si="61"/>
        <v>0</v>
      </c>
      <c r="W1343" s="169">
        <f>IF(K1343='Do Not Use'!$M$10,1,0)</f>
        <v>0</v>
      </c>
      <c r="X1343" s="169">
        <f>IF(K1343='Do Not Use'!$M$11,1,0)</f>
        <v>0</v>
      </c>
      <c r="Y1343" s="169">
        <f t="shared" si="62"/>
        <v>0</v>
      </c>
      <c r="Z1343" s="169">
        <f>IF(K1343='Do Not Use'!$M$5,1,0)</f>
        <v>0</v>
      </c>
    </row>
    <row r="1344" spans="1:26" x14ac:dyDescent="0.25">
      <c r="A1344" s="376"/>
      <c r="B1344" s="377"/>
      <c r="C1344" s="378"/>
      <c r="D1344" s="434"/>
      <c r="E1344" s="379"/>
      <c r="F1344" s="377"/>
      <c r="G1344" s="377"/>
      <c r="H1344" s="377"/>
      <c r="I1344" s="377"/>
      <c r="J1344" s="377"/>
      <c r="K1344" s="377"/>
      <c r="L1344" s="377"/>
      <c r="M1344" s="1" t="e">
        <f>INDEX('Child Enrollment'!$C$2:$C$173,MATCH('BIR Data Entry'!B1345,'Child Enrollment'!$B$2:$B$173,0))</f>
        <v>#N/A</v>
      </c>
      <c r="N1344" s="1" t="e">
        <f>INDEX('Child Enrollment'!$D$2:$D$173,MATCH('BIR Data Entry'!B1344,'Child Enrollment'!$B$2:$B$173,0))</f>
        <v>#N/A</v>
      </c>
      <c r="O1344" s="1" t="e">
        <f>INDEX('Child Enrollment'!$E$2:$E$173,MATCH('BIR Data Entry'!B1344,'Child Enrollment'!$B$2:$B$173,0))</f>
        <v>#N/A</v>
      </c>
      <c r="P1344" s="1" t="e">
        <f>INDEX('Child Enrollment'!$F$2:$F$173,MATCH('BIR Data Entry'!B1344,'Child Enrollment'!$B$2:$B$173,0))</f>
        <v>#N/A</v>
      </c>
      <c r="Q1344" s="1" t="e">
        <f>INDEX('Child Enrollment'!$G$2:$G$173,MATCH('BIR Data Entry'!B1344,'Child Enrollment'!$B$2:$B$173,0))</f>
        <v>#N/A</v>
      </c>
      <c r="R1344" s="1" t="e">
        <f>INDEX('Child Enrollment'!$H$2:$H$173,MATCH('BIR Data Entry'!B1344,'Child Enrollment'!$B$2:$B$173,0))</f>
        <v>#N/A</v>
      </c>
      <c r="S1344" s="343" t="str">
        <f t="shared" si="60"/>
        <v/>
      </c>
      <c r="T1344" s="169">
        <f>IF(J1344='Do Not Use'!$L$15,1,0)</f>
        <v>0</v>
      </c>
      <c r="U1344" s="169">
        <f>IF(K1344='Do Not Use'!$M$14,1,0)</f>
        <v>0</v>
      </c>
      <c r="V1344" s="169">
        <f t="shared" si="61"/>
        <v>0</v>
      </c>
      <c r="W1344" s="169">
        <f>IF(K1344='Do Not Use'!$M$10,1,0)</f>
        <v>0</v>
      </c>
      <c r="X1344" s="169">
        <f>IF(K1344='Do Not Use'!$M$11,1,0)</f>
        <v>0</v>
      </c>
      <c r="Y1344" s="169">
        <f t="shared" si="62"/>
        <v>0</v>
      </c>
      <c r="Z1344" s="169">
        <f>IF(K1344='Do Not Use'!$M$5,1,0)</f>
        <v>0</v>
      </c>
    </row>
    <row r="1345" spans="1:26" x14ac:dyDescent="0.25">
      <c r="A1345" s="376"/>
      <c r="B1345" s="377"/>
      <c r="C1345" s="378"/>
      <c r="D1345" s="434"/>
      <c r="E1345" s="379"/>
      <c r="F1345" s="377"/>
      <c r="G1345" s="377"/>
      <c r="H1345" s="377"/>
      <c r="I1345" s="377"/>
      <c r="J1345" s="377"/>
      <c r="K1345" s="377"/>
      <c r="L1345" s="377"/>
      <c r="M1345" s="1" t="e">
        <f>INDEX('Child Enrollment'!$C$2:$C$173,MATCH('BIR Data Entry'!B1346,'Child Enrollment'!$B$2:$B$173,0))</f>
        <v>#N/A</v>
      </c>
      <c r="N1345" s="1" t="e">
        <f>INDEX('Child Enrollment'!$D$2:$D$173,MATCH('BIR Data Entry'!B1345,'Child Enrollment'!$B$2:$B$173,0))</f>
        <v>#N/A</v>
      </c>
      <c r="O1345" s="1" t="e">
        <f>INDEX('Child Enrollment'!$E$2:$E$173,MATCH('BIR Data Entry'!B1345,'Child Enrollment'!$B$2:$B$173,0))</f>
        <v>#N/A</v>
      </c>
      <c r="P1345" s="1" t="e">
        <f>INDEX('Child Enrollment'!$F$2:$F$173,MATCH('BIR Data Entry'!B1345,'Child Enrollment'!$B$2:$B$173,0))</f>
        <v>#N/A</v>
      </c>
      <c r="Q1345" s="1" t="e">
        <f>INDEX('Child Enrollment'!$G$2:$G$173,MATCH('BIR Data Entry'!B1345,'Child Enrollment'!$B$2:$B$173,0))</f>
        <v>#N/A</v>
      </c>
      <c r="R1345" s="1" t="e">
        <f>INDEX('Child Enrollment'!$H$2:$H$173,MATCH('BIR Data Entry'!B1345,'Child Enrollment'!$B$2:$B$173,0))</f>
        <v>#N/A</v>
      </c>
      <c r="S1345" s="343" t="str">
        <f t="shared" si="60"/>
        <v/>
      </c>
      <c r="T1345" s="169">
        <f>IF(J1345='Do Not Use'!$L$15,1,0)</f>
        <v>0</v>
      </c>
      <c r="U1345" s="169">
        <f>IF(K1345='Do Not Use'!$M$14,1,0)</f>
        <v>0</v>
      </c>
      <c r="V1345" s="169">
        <f t="shared" si="61"/>
        <v>0</v>
      </c>
      <c r="W1345" s="169">
        <f>IF(K1345='Do Not Use'!$M$10,1,0)</f>
        <v>0</v>
      </c>
      <c r="X1345" s="169">
        <f>IF(K1345='Do Not Use'!$M$11,1,0)</f>
        <v>0</v>
      </c>
      <c r="Y1345" s="169">
        <f t="shared" si="62"/>
        <v>0</v>
      </c>
      <c r="Z1345" s="169">
        <f>IF(K1345='Do Not Use'!$M$5,1,0)</f>
        <v>0</v>
      </c>
    </row>
    <row r="1346" spans="1:26" x14ac:dyDescent="0.25">
      <c r="A1346" s="376"/>
      <c r="B1346" s="377"/>
      <c r="C1346" s="378"/>
      <c r="D1346" s="434"/>
      <c r="E1346" s="379"/>
      <c r="F1346" s="377"/>
      <c r="G1346" s="377"/>
      <c r="H1346" s="377"/>
      <c r="I1346" s="377"/>
      <c r="J1346" s="377"/>
      <c r="K1346" s="377"/>
      <c r="L1346" s="377"/>
      <c r="M1346" s="1" t="e">
        <f>INDEX('Child Enrollment'!$C$2:$C$173,MATCH('BIR Data Entry'!B1347,'Child Enrollment'!$B$2:$B$173,0))</f>
        <v>#N/A</v>
      </c>
      <c r="N1346" s="1" t="e">
        <f>INDEX('Child Enrollment'!$D$2:$D$173,MATCH('BIR Data Entry'!B1346,'Child Enrollment'!$B$2:$B$173,0))</f>
        <v>#N/A</v>
      </c>
      <c r="O1346" s="1" t="e">
        <f>INDEX('Child Enrollment'!$E$2:$E$173,MATCH('BIR Data Entry'!B1346,'Child Enrollment'!$B$2:$B$173,0))</f>
        <v>#N/A</v>
      </c>
      <c r="P1346" s="1" t="e">
        <f>INDEX('Child Enrollment'!$F$2:$F$173,MATCH('BIR Data Entry'!B1346,'Child Enrollment'!$B$2:$B$173,0))</f>
        <v>#N/A</v>
      </c>
      <c r="Q1346" s="1" t="e">
        <f>INDEX('Child Enrollment'!$G$2:$G$173,MATCH('BIR Data Entry'!B1346,'Child Enrollment'!$B$2:$B$173,0))</f>
        <v>#N/A</v>
      </c>
      <c r="R1346" s="1" t="e">
        <f>INDEX('Child Enrollment'!$H$2:$H$173,MATCH('BIR Data Entry'!B1346,'Child Enrollment'!$B$2:$B$173,0))</f>
        <v>#N/A</v>
      </c>
      <c r="S1346" s="343" t="str">
        <f t="shared" si="60"/>
        <v/>
      </c>
      <c r="T1346" s="169">
        <f>IF(J1346='Do Not Use'!$L$15,1,0)</f>
        <v>0</v>
      </c>
      <c r="U1346" s="169">
        <f>IF(K1346='Do Not Use'!$M$14,1,0)</f>
        <v>0</v>
      </c>
      <c r="V1346" s="169">
        <f t="shared" si="61"/>
        <v>0</v>
      </c>
      <c r="W1346" s="169">
        <f>IF(K1346='Do Not Use'!$M$10,1,0)</f>
        <v>0</v>
      </c>
      <c r="X1346" s="169">
        <f>IF(K1346='Do Not Use'!$M$11,1,0)</f>
        <v>0</v>
      </c>
      <c r="Y1346" s="169">
        <f t="shared" si="62"/>
        <v>0</v>
      </c>
      <c r="Z1346" s="169">
        <f>IF(K1346='Do Not Use'!$M$5,1,0)</f>
        <v>0</v>
      </c>
    </row>
    <row r="1347" spans="1:26" x14ac:dyDescent="0.25">
      <c r="A1347" s="376"/>
      <c r="B1347" s="377"/>
      <c r="C1347" s="378"/>
      <c r="D1347" s="434"/>
      <c r="E1347" s="379"/>
      <c r="F1347" s="377"/>
      <c r="G1347" s="377"/>
      <c r="H1347" s="377"/>
      <c r="I1347" s="377"/>
      <c r="J1347" s="377"/>
      <c r="K1347" s="377"/>
      <c r="L1347" s="377"/>
      <c r="M1347" s="1" t="e">
        <f>INDEX('Child Enrollment'!$C$2:$C$173,MATCH('BIR Data Entry'!B1348,'Child Enrollment'!$B$2:$B$173,0))</f>
        <v>#N/A</v>
      </c>
      <c r="N1347" s="1" t="e">
        <f>INDEX('Child Enrollment'!$D$2:$D$173,MATCH('BIR Data Entry'!B1347,'Child Enrollment'!$B$2:$B$173,0))</f>
        <v>#N/A</v>
      </c>
      <c r="O1347" s="1" t="e">
        <f>INDEX('Child Enrollment'!$E$2:$E$173,MATCH('BIR Data Entry'!B1347,'Child Enrollment'!$B$2:$B$173,0))</f>
        <v>#N/A</v>
      </c>
      <c r="P1347" s="1" t="e">
        <f>INDEX('Child Enrollment'!$F$2:$F$173,MATCH('BIR Data Entry'!B1347,'Child Enrollment'!$B$2:$B$173,0))</f>
        <v>#N/A</v>
      </c>
      <c r="Q1347" s="1" t="e">
        <f>INDEX('Child Enrollment'!$G$2:$G$173,MATCH('BIR Data Entry'!B1347,'Child Enrollment'!$B$2:$B$173,0))</f>
        <v>#N/A</v>
      </c>
      <c r="R1347" s="1" t="e">
        <f>INDEX('Child Enrollment'!$H$2:$H$173,MATCH('BIR Data Entry'!B1347,'Child Enrollment'!$B$2:$B$173,0))</f>
        <v>#N/A</v>
      </c>
      <c r="S1347" s="343" t="str">
        <f t="shared" ref="S1347:S1410" si="63">IF(E1347&gt;0,MROUND(E1347,"0:30"),"")</f>
        <v/>
      </c>
      <c r="T1347" s="169">
        <f>IF(J1347='Do Not Use'!$L$15,1,0)</f>
        <v>0</v>
      </c>
      <c r="U1347" s="169">
        <f>IF(K1347='Do Not Use'!$M$14,1,0)</f>
        <v>0</v>
      </c>
      <c r="V1347" s="169">
        <f t="shared" ref="V1347:V1410" si="64">SUM(T1347:U1347)</f>
        <v>0</v>
      </c>
      <c r="W1347" s="169">
        <f>IF(K1347='Do Not Use'!$M$10,1,0)</f>
        <v>0</v>
      </c>
      <c r="X1347" s="169">
        <f>IF(K1347='Do Not Use'!$M$11,1,0)</f>
        <v>0</v>
      </c>
      <c r="Y1347" s="169">
        <f t="shared" ref="Y1347:Y1410" si="65">SUM(W1347:X1347)</f>
        <v>0</v>
      </c>
      <c r="Z1347" s="169">
        <f>IF(K1347='Do Not Use'!$M$5,1,0)</f>
        <v>0</v>
      </c>
    </row>
    <row r="1348" spans="1:26" x14ac:dyDescent="0.25">
      <c r="A1348" s="376"/>
      <c r="B1348" s="377"/>
      <c r="C1348" s="378"/>
      <c r="D1348" s="434"/>
      <c r="E1348" s="379"/>
      <c r="F1348" s="377"/>
      <c r="G1348" s="377"/>
      <c r="H1348" s="377"/>
      <c r="I1348" s="377"/>
      <c r="J1348" s="377"/>
      <c r="K1348" s="377"/>
      <c r="L1348" s="377"/>
      <c r="M1348" s="1" t="e">
        <f>INDEX('Child Enrollment'!$C$2:$C$173,MATCH('BIR Data Entry'!B1349,'Child Enrollment'!$B$2:$B$173,0))</f>
        <v>#N/A</v>
      </c>
      <c r="N1348" s="1" t="e">
        <f>INDEX('Child Enrollment'!$D$2:$D$173,MATCH('BIR Data Entry'!B1348,'Child Enrollment'!$B$2:$B$173,0))</f>
        <v>#N/A</v>
      </c>
      <c r="O1348" s="1" t="e">
        <f>INDEX('Child Enrollment'!$E$2:$E$173,MATCH('BIR Data Entry'!B1348,'Child Enrollment'!$B$2:$B$173,0))</f>
        <v>#N/A</v>
      </c>
      <c r="P1348" s="1" t="e">
        <f>INDEX('Child Enrollment'!$F$2:$F$173,MATCH('BIR Data Entry'!B1348,'Child Enrollment'!$B$2:$B$173,0))</f>
        <v>#N/A</v>
      </c>
      <c r="Q1348" s="1" t="e">
        <f>INDEX('Child Enrollment'!$G$2:$G$173,MATCH('BIR Data Entry'!B1348,'Child Enrollment'!$B$2:$B$173,0))</f>
        <v>#N/A</v>
      </c>
      <c r="R1348" s="1" t="e">
        <f>INDEX('Child Enrollment'!$H$2:$H$173,MATCH('BIR Data Entry'!B1348,'Child Enrollment'!$B$2:$B$173,0))</f>
        <v>#N/A</v>
      </c>
      <c r="S1348" s="343" t="str">
        <f t="shared" si="63"/>
        <v/>
      </c>
      <c r="T1348" s="169">
        <f>IF(J1348='Do Not Use'!$L$15,1,0)</f>
        <v>0</v>
      </c>
      <c r="U1348" s="169">
        <f>IF(K1348='Do Not Use'!$M$14,1,0)</f>
        <v>0</v>
      </c>
      <c r="V1348" s="169">
        <f t="shared" si="64"/>
        <v>0</v>
      </c>
      <c r="W1348" s="169">
        <f>IF(K1348='Do Not Use'!$M$10,1,0)</f>
        <v>0</v>
      </c>
      <c r="X1348" s="169">
        <f>IF(K1348='Do Not Use'!$M$11,1,0)</f>
        <v>0</v>
      </c>
      <c r="Y1348" s="169">
        <f t="shared" si="65"/>
        <v>0</v>
      </c>
      <c r="Z1348" s="169">
        <f>IF(K1348='Do Not Use'!$M$5,1,0)</f>
        <v>0</v>
      </c>
    </row>
    <row r="1349" spans="1:26" x14ac:dyDescent="0.25">
      <c r="A1349" s="376"/>
      <c r="B1349" s="377"/>
      <c r="C1349" s="378"/>
      <c r="D1349" s="434"/>
      <c r="E1349" s="379"/>
      <c r="F1349" s="377"/>
      <c r="G1349" s="377"/>
      <c r="H1349" s="377"/>
      <c r="I1349" s="377"/>
      <c r="J1349" s="377"/>
      <c r="K1349" s="377"/>
      <c r="L1349" s="377"/>
      <c r="M1349" s="1" t="e">
        <f>INDEX('Child Enrollment'!$C$2:$C$173,MATCH('BIR Data Entry'!B1350,'Child Enrollment'!$B$2:$B$173,0))</f>
        <v>#N/A</v>
      </c>
      <c r="N1349" s="1" t="e">
        <f>INDEX('Child Enrollment'!$D$2:$D$173,MATCH('BIR Data Entry'!B1349,'Child Enrollment'!$B$2:$B$173,0))</f>
        <v>#N/A</v>
      </c>
      <c r="O1349" s="1" t="e">
        <f>INDEX('Child Enrollment'!$E$2:$E$173,MATCH('BIR Data Entry'!B1349,'Child Enrollment'!$B$2:$B$173,0))</f>
        <v>#N/A</v>
      </c>
      <c r="P1349" s="1" t="e">
        <f>INDEX('Child Enrollment'!$F$2:$F$173,MATCH('BIR Data Entry'!B1349,'Child Enrollment'!$B$2:$B$173,0))</f>
        <v>#N/A</v>
      </c>
      <c r="Q1349" s="1" t="e">
        <f>INDEX('Child Enrollment'!$G$2:$G$173,MATCH('BIR Data Entry'!B1349,'Child Enrollment'!$B$2:$B$173,0))</f>
        <v>#N/A</v>
      </c>
      <c r="R1349" s="1" t="e">
        <f>INDEX('Child Enrollment'!$H$2:$H$173,MATCH('BIR Data Entry'!B1349,'Child Enrollment'!$B$2:$B$173,0))</f>
        <v>#N/A</v>
      </c>
      <c r="S1349" s="343" t="str">
        <f t="shared" si="63"/>
        <v/>
      </c>
      <c r="T1349" s="169">
        <f>IF(J1349='Do Not Use'!$L$15,1,0)</f>
        <v>0</v>
      </c>
      <c r="U1349" s="169">
        <f>IF(K1349='Do Not Use'!$M$14,1,0)</f>
        <v>0</v>
      </c>
      <c r="V1349" s="169">
        <f t="shared" si="64"/>
        <v>0</v>
      </c>
      <c r="W1349" s="169">
        <f>IF(K1349='Do Not Use'!$M$10,1,0)</f>
        <v>0</v>
      </c>
      <c r="X1349" s="169">
        <f>IF(K1349='Do Not Use'!$M$11,1,0)</f>
        <v>0</v>
      </c>
      <c r="Y1349" s="169">
        <f t="shared" si="65"/>
        <v>0</v>
      </c>
      <c r="Z1349" s="169">
        <f>IF(K1349='Do Not Use'!$M$5,1,0)</f>
        <v>0</v>
      </c>
    </row>
    <row r="1350" spans="1:26" x14ac:dyDescent="0.25">
      <c r="A1350" s="376"/>
      <c r="B1350" s="377"/>
      <c r="C1350" s="378"/>
      <c r="D1350" s="434"/>
      <c r="E1350" s="379"/>
      <c r="F1350" s="377"/>
      <c r="G1350" s="377"/>
      <c r="H1350" s="377"/>
      <c r="I1350" s="377"/>
      <c r="J1350" s="377"/>
      <c r="K1350" s="377"/>
      <c r="L1350" s="377"/>
      <c r="M1350" s="1" t="e">
        <f>INDEX('Child Enrollment'!$C$2:$C$173,MATCH('BIR Data Entry'!B1351,'Child Enrollment'!$B$2:$B$173,0))</f>
        <v>#N/A</v>
      </c>
      <c r="N1350" s="1" t="e">
        <f>INDEX('Child Enrollment'!$D$2:$D$173,MATCH('BIR Data Entry'!B1350,'Child Enrollment'!$B$2:$B$173,0))</f>
        <v>#N/A</v>
      </c>
      <c r="O1350" s="1" t="e">
        <f>INDEX('Child Enrollment'!$E$2:$E$173,MATCH('BIR Data Entry'!B1350,'Child Enrollment'!$B$2:$B$173,0))</f>
        <v>#N/A</v>
      </c>
      <c r="P1350" s="1" t="e">
        <f>INDEX('Child Enrollment'!$F$2:$F$173,MATCH('BIR Data Entry'!B1350,'Child Enrollment'!$B$2:$B$173,0))</f>
        <v>#N/A</v>
      </c>
      <c r="Q1350" s="1" t="e">
        <f>INDEX('Child Enrollment'!$G$2:$G$173,MATCH('BIR Data Entry'!B1350,'Child Enrollment'!$B$2:$B$173,0))</f>
        <v>#N/A</v>
      </c>
      <c r="R1350" s="1" t="e">
        <f>INDEX('Child Enrollment'!$H$2:$H$173,MATCH('BIR Data Entry'!B1350,'Child Enrollment'!$B$2:$B$173,0))</f>
        <v>#N/A</v>
      </c>
      <c r="S1350" s="343" t="str">
        <f t="shared" si="63"/>
        <v/>
      </c>
      <c r="T1350" s="169">
        <f>IF(J1350='Do Not Use'!$L$15,1,0)</f>
        <v>0</v>
      </c>
      <c r="U1350" s="169">
        <f>IF(K1350='Do Not Use'!$M$14,1,0)</f>
        <v>0</v>
      </c>
      <c r="V1350" s="169">
        <f t="shared" si="64"/>
        <v>0</v>
      </c>
      <c r="W1350" s="169">
        <f>IF(K1350='Do Not Use'!$M$10,1,0)</f>
        <v>0</v>
      </c>
      <c r="X1350" s="169">
        <f>IF(K1350='Do Not Use'!$M$11,1,0)</f>
        <v>0</v>
      </c>
      <c r="Y1350" s="169">
        <f t="shared" si="65"/>
        <v>0</v>
      </c>
      <c r="Z1350" s="169">
        <f>IF(K1350='Do Not Use'!$M$5,1,0)</f>
        <v>0</v>
      </c>
    </row>
    <row r="1351" spans="1:26" x14ac:dyDescent="0.25">
      <c r="A1351" s="376"/>
      <c r="B1351" s="377"/>
      <c r="C1351" s="378"/>
      <c r="D1351" s="434"/>
      <c r="E1351" s="379"/>
      <c r="F1351" s="377"/>
      <c r="G1351" s="377"/>
      <c r="H1351" s="377"/>
      <c r="I1351" s="377"/>
      <c r="J1351" s="377"/>
      <c r="K1351" s="377"/>
      <c r="L1351" s="377"/>
      <c r="M1351" s="1" t="e">
        <f>INDEX('Child Enrollment'!$C$2:$C$173,MATCH('BIR Data Entry'!B1352,'Child Enrollment'!$B$2:$B$173,0))</f>
        <v>#N/A</v>
      </c>
      <c r="N1351" s="1" t="e">
        <f>INDEX('Child Enrollment'!$D$2:$D$173,MATCH('BIR Data Entry'!B1351,'Child Enrollment'!$B$2:$B$173,0))</f>
        <v>#N/A</v>
      </c>
      <c r="O1351" s="1" t="e">
        <f>INDEX('Child Enrollment'!$E$2:$E$173,MATCH('BIR Data Entry'!B1351,'Child Enrollment'!$B$2:$B$173,0))</f>
        <v>#N/A</v>
      </c>
      <c r="P1351" s="1" t="e">
        <f>INDEX('Child Enrollment'!$F$2:$F$173,MATCH('BIR Data Entry'!B1351,'Child Enrollment'!$B$2:$B$173,0))</f>
        <v>#N/A</v>
      </c>
      <c r="Q1351" s="1" t="e">
        <f>INDEX('Child Enrollment'!$G$2:$G$173,MATCH('BIR Data Entry'!B1351,'Child Enrollment'!$B$2:$B$173,0))</f>
        <v>#N/A</v>
      </c>
      <c r="R1351" s="1" t="e">
        <f>INDEX('Child Enrollment'!$H$2:$H$173,MATCH('BIR Data Entry'!B1351,'Child Enrollment'!$B$2:$B$173,0))</f>
        <v>#N/A</v>
      </c>
      <c r="S1351" s="343" t="str">
        <f t="shared" si="63"/>
        <v/>
      </c>
      <c r="T1351" s="169">
        <f>IF(J1351='Do Not Use'!$L$15,1,0)</f>
        <v>0</v>
      </c>
      <c r="U1351" s="169">
        <f>IF(K1351='Do Not Use'!$M$14,1,0)</f>
        <v>0</v>
      </c>
      <c r="V1351" s="169">
        <f t="shared" si="64"/>
        <v>0</v>
      </c>
      <c r="W1351" s="169">
        <f>IF(K1351='Do Not Use'!$M$10,1,0)</f>
        <v>0</v>
      </c>
      <c r="X1351" s="169">
        <f>IF(K1351='Do Not Use'!$M$11,1,0)</f>
        <v>0</v>
      </c>
      <c r="Y1351" s="169">
        <f t="shared" si="65"/>
        <v>0</v>
      </c>
      <c r="Z1351" s="169">
        <f>IF(K1351='Do Not Use'!$M$5,1,0)</f>
        <v>0</v>
      </c>
    </row>
    <row r="1352" spans="1:26" x14ac:dyDescent="0.25">
      <c r="A1352" s="376"/>
      <c r="B1352" s="377"/>
      <c r="C1352" s="378"/>
      <c r="D1352" s="434"/>
      <c r="E1352" s="379"/>
      <c r="F1352" s="377"/>
      <c r="G1352" s="377"/>
      <c r="H1352" s="377"/>
      <c r="I1352" s="377"/>
      <c r="J1352" s="377"/>
      <c r="K1352" s="377"/>
      <c r="L1352" s="377"/>
      <c r="M1352" s="1" t="e">
        <f>INDEX('Child Enrollment'!$C$2:$C$173,MATCH('BIR Data Entry'!B1353,'Child Enrollment'!$B$2:$B$173,0))</f>
        <v>#N/A</v>
      </c>
      <c r="N1352" s="1" t="e">
        <f>INDEX('Child Enrollment'!$D$2:$D$173,MATCH('BIR Data Entry'!B1352,'Child Enrollment'!$B$2:$B$173,0))</f>
        <v>#N/A</v>
      </c>
      <c r="O1352" s="1" t="e">
        <f>INDEX('Child Enrollment'!$E$2:$E$173,MATCH('BIR Data Entry'!B1352,'Child Enrollment'!$B$2:$B$173,0))</f>
        <v>#N/A</v>
      </c>
      <c r="P1352" s="1" t="e">
        <f>INDEX('Child Enrollment'!$F$2:$F$173,MATCH('BIR Data Entry'!B1352,'Child Enrollment'!$B$2:$B$173,0))</f>
        <v>#N/A</v>
      </c>
      <c r="Q1352" s="1" t="e">
        <f>INDEX('Child Enrollment'!$G$2:$G$173,MATCH('BIR Data Entry'!B1352,'Child Enrollment'!$B$2:$B$173,0))</f>
        <v>#N/A</v>
      </c>
      <c r="R1352" s="1" t="e">
        <f>INDEX('Child Enrollment'!$H$2:$H$173,MATCH('BIR Data Entry'!B1352,'Child Enrollment'!$B$2:$B$173,0))</f>
        <v>#N/A</v>
      </c>
      <c r="S1352" s="343" t="str">
        <f t="shared" si="63"/>
        <v/>
      </c>
      <c r="T1352" s="169">
        <f>IF(J1352='Do Not Use'!$L$15,1,0)</f>
        <v>0</v>
      </c>
      <c r="U1352" s="169">
        <f>IF(K1352='Do Not Use'!$M$14,1,0)</f>
        <v>0</v>
      </c>
      <c r="V1352" s="169">
        <f t="shared" si="64"/>
        <v>0</v>
      </c>
      <c r="W1352" s="169">
        <f>IF(K1352='Do Not Use'!$M$10,1,0)</f>
        <v>0</v>
      </c>
      <c r="X1352" s="169">
        <f>IF(K1352='Do Not Use'!$M$11,1,0)</f>
        <v>0</v>
      </c>
      <c r="Y1352" s="169">
        <f t="shared" si="65"/>
        <v>0</v>
      </c>
      <c r="Z1352" s="169">
        <f>IF(K1352='Do Not Use'!$M$5,1,0)</f>
        <v>0</v>
      </c>
    </row>
    <row r="1353" spans="1:26" x14ac:dyDescent="0.25">
      <c r="A1353" s="376"/>
      <c r="B1353" s="377"/>
      <c r="C1353" s="378"/>
      <c r="D1353" s="434"/>
      <c r="E1353" s="379"/>
      <c r="F1353" s="377"/>
      <c r="G1353" s="377"/>
      <c r="H1353" s="377"/>
      <c r="I1353" s="377"/>
      <c r="J1353" s="377"/>
      <c r="K1353" s="377"/>
      <c r="L1353" s="377"/>
      <c r="M1353" s="1" t="e">
        <f>INDEX('Child Enrollment'!$C$2:$C$173,MATCH('BIR Data Entry'!B1354,'Child Enrollment'!$B$2:$B$173,0))</f>
        <v>#N/A</v>
      </c>
      <c r="N1353" s="1" t="e">
        <f>INDEX('Child Enrollment'!$D$2:$D$173,MATCH('BIR Data Entry'!B1353,'Child Enrollment'!$B$2:$B$173,0))</f>
        <v>#N/A</v>
      </c>
      <c r="O1353" s="1" t="e">
        <f>INDEX('Child Enrollment'!$E$2:$E$173,MATCH('BIR Data Entry'!B1353,'Child Enrollment'!$B$2:$B$173,0))</f>
        <v>#N/A</v>
      </c>
      <c r="P1353" s="1" t="e">
        <f>INDEX('Child Enrollment'!$F$2:$F$173,MATCH('BIR Data Entry'!B1353,'Child Enrollment'!$B$2:$B$173,0))</f>
        <v>#N/A</v>
      </c>
      <c r="Q1353" s="1" t="e">
        <f>INDEX('Child Enrollment'!$G$2:$G$173,MATCH('BIR Data Entry'!B1353,'Child Enrollment'!$B$2:$B$173,0))</f>
        <v>#N/A</v>
      </c>
      <c r="R1353" s="1" t="e">
        <f>INDEX('Child Enrollment'!$H$2:$H$173,MATCH('BIR Data Entry'!B1353,'Child Enrollment'!$B$2:$B$173,0))</f>
        <v>#N/A</v>
      </c>
      <c r="S1353" s="343" t="str">
        <f t="shared" si="63"/>
        <v/>
      </c>
      <c r="T1353" s="169">
        <f>IF(J1353='Do Not Use'!$L$15,1,0)</f>
        <v>0</v>
      </c>
      <c r="U1353" s="169">
        <f>IF(K1353='Do Not Use'!$M$14,1,0)</f>
        <v>0</v>
      </c>
      <c r="V1353" s="169">
        <f t="shared" si="64"/>
        <v>0</v>
      </c>
      <c r="W1353" s="169">
        <f>IF(K1353='Do Not Use'!$M$10,1,0)</f>
        <v>0</v>
      </c>
      <c r="X1353" s="169">
        <f>IF(K1353='Do Not Use'!$M$11,1,0)</f>
        <v>0</v>
      </c>
      <c r="Y1353" s="169">
        <f t="shared" si="65"/>
        <v>0</v>
      </c>
      <c r="Z1353" s="169">
        <f>IF(K1353='Do Not Use'!$M$5,1,0)</f>
        <v>0</v>
      </c>
    </row>
    <row r="1354" spans="1:26" x14ac:dyDescent="0.25">
      <c r="A1354" s="376"/>
      <c r="B1354" s="377"/>
      <c r="C1354" s="378"/>
      <c r="D1354" s="434"/>
      <c r="E1354" s="379"/>
      <c r="F1354" s="377"/>
      <c r="G1354" s="377"/>
      <c r="H1354" s="377"/>
      <c r="I1354" s="377"/>
      <c r="J1354" s="377"/>
      <c r="K1354" s="377"/>
      <c r="L1354" s="377"/>
      <c r="M1354" s="1" t="e">
        <f>INDEX('Child Enrollment'!$C$2:$C$173,MATCH('BIR Data Entry'!B1355,'Child Enrollment'!$B$2:$B$173,0))</f>
        <v>#N/A</v>
      </c>
      <c r="N1354" s="1" t="e">
        <f>INDEX('Child Enrollment'!$D$2:$D$173,MATCH('BIR Data Entry'!B1354,'Child Enrollment'!$B$2:$B$173,0))</f>
        <v>#N/A</v>
      </c>
      <c r="O1354" s="1" t="e">
        <f>INDEX('Child Enrollment'!$E$2:$E$173,MATCH('BIR Data Entry'!B1354,'Child Enrollment'!$B$2:$B$173,0))</f>
        <v>#N/A</v>
      </c>
      <c r="P1354" s="1" t="e">
        <f>INDEX('Child Enrollment'!$F$2:$F$173,MATCH('BIR Data Entry'!B1354,'Child Enrollment'!$B$2:$B$173,0))</f>
        <v>#N/A</v>
      </c>
      <c r="Q1354" s="1" t="e">
        <f>INDEX('Child Enrollment'!$G$2:$G$173,MATCH('BIR Data Entry'!B1354,'Child Enrollment'!$B$2:$B$173,0))</f>
        <v>#N/A</v>
      </c>
      <c r="R1354" s="1" t="e">
        <f>INDEX('Child Enrollment'!$H$2:$H$173,MATCH('BIR Data Entry'!B1354,'Child Enrollment'!$B$2:$B$173,0))</f>
        <v>#N/A</v>
      </c>
      <c r="S1354" s="343" t="str">
        <f t="shared" si="63"/>
        <v/>
      </c>
      <c r="T1354" s="169">
        <f>IF(J1354='Do Not Use'!$L$15,1,0)</f>
        <v>0</v>
      </c>
      <c r="U1354" s="169">
        <f>IF(K1354='Do Not Use'!$M$14,1,0)</f>
        <v>0</v>
      </c>
      <c r="V1354" s="169">
        <f t="shared" si="64"/>
        <v>0</v>
      </c>
      <c r="W1354" s="169">
        <f>IF(K1354='Do Not Use'!$M$10,1,0)</f>
        <v>0</v>
      </c>
      <c r="X1354" s="169">
        <f>IF(K1354='Do Not Use'!$M$11,1,0)</f>
        <v>0</v>
      </c>
      <c r="Y1354" s="169">
        <f t="shared" si="65"/>
        <v>0</v>
      </c>
      <c r="Z1354" s="169">
        <f>IF(K1354='Do Not Use'!$M$5,1,0)</f>
        <v>0</v>
      </c>
    </row>
    <row r="1355" spans="1:26" x14ac:dyDescent="0.25">
      <c r="A1355" s="376"/>
      <c r="B1355" s="377"/>
      <c r="C1355" s="378"/>
      <c r="D1355" s="434"/>
      <c r="E1355" s="379"/>
      <c r="F1355" s="377"/>
      <c r="G1355" s="377"/>
      <c r="H1355" s="377"/>
      <c r="I1355" s="377"/>
      <c r="J1355" s="377"/>
      <c r="K1355" s="377"/>
      <c r="L1355" s="377"/>
      <c r="M1355" s="1" t="e">
        <f>INDEX('Child Enrollment'!$C$2:$C$173,MATCH('BIR Data Entry'!B1356,'Child Enrollment'!$B$2:$B$173,0))</f>
        <v>#N/A</v>
      </c>
      <c r="N1355" s="1" t="e">
        <f>INDEX('Child Enrollment'!$D$2:$D$173,MATCH('BIR Data Entry'!B1355,'Child Enrollment'!$B$2:$B$173,0))</f>
        <v>#N/A</v>
      </c>
      <c r="O1355" s="1" t="e">
        <f>INDEX('Child Enrollment'!$E$2:$E$173,MATCH('BIR Data Entry'!B1355,'Child Enrollment'!$B$2:$B$173,0))</f>
        <v>#N/A</v>
      </c>
      <c r="P1355" s="1" t="e">
        <f>INDEX('Child Enrollment'!$F$2:$F$173,MATCH('BIR Data Entry'!B1355,'Child Enrollment'!$B$2:$B$173,0))</f>
        <v>#N/A</v>
      </c>
      <c r="Q1355" s="1" t="e">
        <f>INDEX('Child Enrollment'!$G$2:$G$173,MATCH('BIR Data Entry'!B1355,'Child Enrollment'!$B$2:$B$173,0))</f>
        <v>#N/A</v>
      </c>
      <c r="R1355" s="1" t="e">
        <f>INDEX('Child Enrollment'!$H$2:$H$173,MATCH('BIR Data Entry'!B1355,'Child Enrollment'!$B$2:$B$173,0))</f>
        <v>#N/A</v>
      </c>
      <c r="S1355" s="343" t="str">
        <f t="shared" si="63"/>
        <v/>
      </c>
      <c r="T1355" s="169">
        <f>IF(J1355='Do Not Use'!$L$15,1,0)</f>
        <v>0</v>
      </c>
      <c r="U1355" s="169">
        <f>IF(K1355='Do Not Use'!$M$14,1,0)</f>
        <v>0</v>
      </c>
      <c r="V1355" s="169">
        <f t="shared" si="64"/>
        <v>0</v>
      </c>
      <c r="W1355" s="169">
        <f>IF(K1355='Do Not Use'!$M$10,1,0)</f>
        <v>0</v>
      </c>
      <c r="X1355" s="169">
        <f>IF(K1355='Do Not Use'!$M$11,1,0)</f>
        <v>0</v>
      </c>
      <c r="Y1355" s="169">
        <f t="shared" si="65"/>
        <v>0</v>
      </c>
      <c r="Z1355" s="169">
        <f>IF(K1355='Do Not Use'!$M$5,1,0)</f>
        <v>0</v>
      </c>
    </row>
    <row r="1356" spans="1:26" x14ac:dyDescent="0.25">
      <c r="A1356" s="376"/>
      <c r="B1356" s="377"/>
      <c r="C1356" s="378"/>
      <c r="D1356" s="434"/>
      <c r="E1356" s="379"/>
      <c r="F1356" s="377"/>
      <c r="G1356" s="377"/>
      <c r="H1356" s="377"/>
      <c r="I1356" s="377"/>
      <c r="J1356" s="377"/>
      <c r="K1356" s="377"/>
      <c r="L1356" s="377"/>
      <c r="M1356" s="1" t="e">
        <f>INDEX('Child Enrollment'!$C$2:$C$173,MATCH('BIR Data Entry'!B1357,'Child Enrollment'!$B$2:$B$173,0))</f>
        <v>#N/A</v>
      </c>
      <c r="N1356" s="1" t="e">
        <f>INDEX('Child Enrollment'!$D$2:$D$173,MATCH('BIR Data Entry'!B1356,'Child Enrollment'!$B$2:$B$173,0))</f>
        <v>#N/A</v>
      </c>
      <c r="O1356" s="1" t="e">
        <f>INDEX('Child Enrollment'!$E$2:$E$173,MATCH('BIR Data Entry'!B1356,'Child Enrollment'!$B$2:$B$173,0))</f>
        <v>#N/A</v>
      </c>
      <c r="P1356" s="1" t="e">
        <f>INDEX('Child Enrollment'!$F$2:$F$173,MATCH('BIR Data Entry'!B1356,'Child Enrollment'!$B$2:$B$173,0))</f>
        <v>#N/A</v>
      </c>
      <c r="Q1356" s="1" t="e">
        <f>INDEX('Child Enrollment'!$G$2:$G$173,MATCH('BIR Data Entry'!B1356,'Child Enrollment'!$B$2:$B$173,0))</f>
        <v>#N/A</v>
      </c>
      <c r="R1356" s="1" t="e">
        <f>INDEX('Child Enrollment'!$H$2:$H$173,MATCH('BIR Data Entry'!B1356,'Child Enrollment'!$B$2:$B$173,0))</f>
        <v>#N/A</v>
      </c>
      <c r="S1356" s="343" t="str">
        <f t="shared" si="63"/>
        <v/>
      </c>
      <c r="T1356" s="169">
        <f>IF(J1356='Do Not Use'!$L$15,1,0)</f>
        <v>0</v>
      </c>
      <c r="U1356" s="169">
        <f>IF(K1356='Do Not Use'!$M$14,1,0)</f>
        <v>0</v>
      </c>
      <c r="V1356" s="169">
        <f t="shared" si="64"/>
        <v>0</v>
      </c>
      <c r="W1356" s="169">
        <f>IF(K1356='Do Not Use'!$M$10,1,0)</f>
        <v>0</v>
      </c>
      <c r="X1356" s="169">
        <f>IF(K1356='Do Not Use'!$M$11,1,0)</f>
        <v>0</v>
      </c>
      <c r="Y1356" s="169">
        <f t="shared" si="65"/>
        <v>0</v>
      </c>
      <c r="Z1356" s="169">
        <f>IF(K1356='Do Not Use'!$M$5,1,0)</f>
        <v>0</v>
      </c>
    </row>
    <row r="1357" spans="1:26" x14ac:dyDescent="0.25">
      <c r="A1357" s="376"/>
      <c r="B1357" s="377"/>
      <c r="C1357" s="378"/>
      <c r="D1357" s="434"/>
      <c r="E1357" s="379"/>
      <c r="F1357" s="377"/>
      <c r="G1357" s="377"/>
      <c r="H1357" s="377"/>
      <c r="I1357" s="377"/>
      <c r="J1357" s="377"/>
      <c r="K1357" s="377"/>
      <c r="L1357" s="377"/>
      <c r="M1357" s="1" t="e">
        <f>INDEX('Child Enrollment'!$C$2:$C$173,MATCH('BIR Data Entry'!B1358,'Child Enrollment'!$B$2:$B$173,0))</f>
        <v>#N/A</v>
      </c>
      <c r="N1357" s="1" t="e">
        <f>INDEX('Child Enrollment'!$D$2:$D$173,MATCH('BIR Data Entry'!B1357,'Child Enrollment'!$B$2:$B$173,0))</f>
        <v>#N/A</v>
      </c>
      <c r="O1357" s="1" t="e">
        <f>INDEX('Child Enrollment'!$E$2:$E$173,MATCH('BIR Data Entry'!B1357,'Child Enrollment'!$B$2:$B$173,0))</f>
        <v>#N/A</v>
      </c>
      <c r="P1357" s="1" t="e">
        <f>INDEX('Child Enrollment'!$F$2:$F$173,MATCH('BIR Data Entry'!B1357,'Child Enrollment'!$B$2:$B$173,0))</f>
        <v>#N/A</v>
      </c>
      <c r="Q1357" s="1" t="e">
        <f>INDEX('Child Enrollment'!$G$2:$G$173,MATCH('BIR Data Entry'!B1357,'Child Enrollment'!$B$2:$B$173,0))</f>
        <v>#N/A</v>
      </c>
      <c r="R1357" s="1" t="e">
        <f>INDEX('Child Enrollment'!$H$2:$H$173,MATCH('BIR Data Entry'!B1357,'Child Enrollment'!$B$2:$B$173,0))</f>
        <v>#N/A</v>
      </c>
      <c r="S1357" s="343" t="str">
        <f t="shared" si="63"/>
        <v/>
      </c>
      <c r="T1357" s="169">
        <f>IF(J1357='Do Not Use'!$L$15,1,0)</f>
        <v>0</v>
      </c>
      <c r="U1357" s="169">
        <f>IF(K1357='Do Not Use'!$M$14,1,0)</f>
        <v>0</v>
      </c>
      <c r="V1357" s="169">
        <f t="shared" si="64"/>
        <v>0</v>
      </c>
      <c r="W1357" s="169">
        <f>IF(K1357='Do Not Use'!$M$10,1,0)</f>
        <v>0</v>
      </c>
      <c r="X1357" s="169">
        <f>IF(K1357='Do Not Use'!$M$11,1,0)</f>
        <v>0</v>
      </c>
      <c r="Y1357" s="169">
        <f t="shared" si="65"/>
        <v>0</v>
      </c>
      <c r="Z1357" s="169">
        <f>IF(K1357='Do Not Use'!$M$5,1,0)</f>
        <v>0</v>
      </c>
    </row>
    <row r="1358" spans="1:26" x14ac:dyDescent="0.25">
      <c r="A1358" s="376"/>
      <c r="B1358" s="377"/>
      <c r="C1358" s="378"/>
      <c r="D1358" s="434"/>
      <c r="E1358" s="379"/>
      <c r="F1358" s="377"/>
      <c r="G1358" s="377"/>
      <c r="H1358" s="377"/>
      <c r="I1358" s="377"/>
      <c r="J1358" s="377"/>
      <c r="K1358" s="377"/>
      <c r="L1358" s="377"/>
      <c r="M1358" s="1" t="e">
        <f>INDEX('Child Enrollment'!$C$2:$C$173,MATCH('BIR Data Entry'!B1359,'Child Enrollment'!$B$2:$B$173,0))</f>
        <v>#N/A</v>
      </c>
      <c r="N1358" s="1" t="e">
        <f>INDEX('Child Enrollment'!$D$2:$D$173,MATCH('BIR Data Entry'!B1358,'Child Enrollment'!$B$2:$B$173,0))</f>
        <v>#N/A</v>
      </c>
      <c r="O1358" s="1" t="e">
        <f>INDEX('Child Enrollment'!$E$2:$E$173,MATCH('BIR Data Entry'!B1358,'Child Enrollment'!$B$2:$B$173,0))</f>
        <v>#N/A</v>
      </c>
      <c r="P1358" s="1" t="e">
        <f>INDEX('Child Enrollment'!$F$2:$F$173,MATCH('BIR Data Entry'!B1358,'Child Enrollment'!$B$2:$B$173,0))</f>
        <v>#N/A</v>
      </c>
      <c r="Q1358" s="1" t="e">
        <f>INDEX('Child Enrollment'!$G$2:$G$173,MATCH('BIR Data Entry'!B1358,'Child Enrollment'!$B$2:$B$173,0))</f>
        <v>#N/A</v>
      </c>
      <c r="R1358" s="1" t="e">
        <f>INDEX('Child Enrollment'!$H$2:$H$173,MATCH('BIR Data Entry'!B1358,'Child Enrollment'!$B$2:$B$173,0))</f>
        <v>#N/A</v>
      </c>
      <c r="S1358" s="343" t="str">
        <f t="shared" si="63"/>
        <v/>
      </c>
      <c r="T1358" s="169">
        <f>IF(J1358='Do Not Use'!$L$15,1,0)</f>
        <v>0</v>
      </c>
      <c r="U1358" s="169">
        <f>IF(K1358='Do Not Use'!$M$14,1,0)</f>
        <v>0</v>
      </c>
      <c r="V1358" s="169">
        <f t="shared" si="64"/>
        <v>0</v>
      </c>
      <c r="W1358" s="169">
        <f>IF(K1358='Do Not Use'!$M$10,1,0)</f>
        <v>0</v>
      </c>
      <c r="X1358" s="169">
        <f>IF(K1358='Do Not Use'!$M$11,1,0)</f>
        <v>0</v>
      </c>
      <c r="Y1358" s="169">
        <f t="shared" si="65"/>
        <v>0</v>
      </c>
      <c r="Z1358" s="169">
        <f>IF(K1358='Do Not Use'!$M$5,1,0)</f>
        <v>0</v>
      </c>
    </row>
    <row r="1359" spans="1:26" x14ac:dyDescent="0.25">
      <c r="A1359" s="376"/>
      <c r="B1359" s="377"/>
      <c r="C1359" s="378"/>
      <c r="D1359" s="434"/>
      <c r="E1359" s="379"/>
      <c r="F1359" s="377"/>
      <c r="G1359" s="377"/>
      <c r="H1359" s="377"/>
      <c r="I1359" s="377"/>
      <c r="J1359" s="377"/>
      <c r="K1359" s="377"/>
      <c r="L1359" s="377"/>
      <c r="M1359" s="1" t="e">
        <f>INDEX('Child Enrollment'!$C$2:$C$173,MATCH('BIR Data Entry'!B1360,'Child Enrollment'!$B$2:$B$173,0))</f>
        <v>#N/A</v>
      </c>
      <c r="N1359" s="1" t="e">
        <f>INDEX('Child Enrollment'!$D$2:$D$173,MATCH('BIR Data Entry'!B1359,'Child Enrollment'!$B$2:$B$173,0))</f>
        <v>#N/A</v>
      </c>
      <c r="O1359" s="1" t="e">
        <f>INDEX('Child Enrollment'!$E$2:$E$173,MATCH('BIR Data Entry'!B1359,'Child Enrollment'!$B$2:$B$173,0))</f>
        <v>#N/A</v>
      </c>
      <c r="P1359" s="1" t="e">
        <f>INDEX('Child Enrollment'!$F$2:$F$173,MATCH('BIR Data Entry'!B1359,'Child Enrollment'!$B$2:$B$173,0))</f>
        <v>#N/A</v>
      </c>
      <c r="Q1359" s="1" t="e">
        <f>INDEX('Child Enrollment'!$G$2:$G$173,MATCH('BIR Data Entry'!B1359,'Child Enrollment'!$B$2:$B$173,0))</f>
        <v>#N/A</v>
      </c>
      <c r="R1359" s="1" t="e">
        <f>INDEX('Child Enrollment'!$H$2:$H$173,MATCH('BIR Data Entry'!B1359,'Child Enrollment'!$B$2:$B$173,0))</f>
        <v>#N/A</v>
      </c>
      <c r="S1359" s="343" t="str">
        <f t="shared" si="63"/>
        <v/>
      </c>
      <c r="T1359" s="169">
        <f>IF(J1359='Do Not Use'!$L$15,1,0)</f>
        <v>0</v>
      </c>
      <c r="U1359" s="169">
        <f>IF(K1359='Do Not Use'!$M$14,1,0)</f>
        <v>0</v>
      </c>
      <c r="V1359" s="169">
        <f t="shared" si="64"/>
        <v>0</v>
      </c>
      <c r="W1359" s="169">
        <f>IF(K1359='Do Not Use'!$M$10,1,0)</f>
        <v>0</v>
      </c>
      <c r="X1359" s="169">
        <f>IF(K1359='Do Not Use'!$M$11,1,0)</f>
        <v>0</v>
      </c>
      <c r="Y1359" s="169">
        <f t="shared" si="65"/>
        <v>0</v>
      </c>
      <c r="Z1359" s="169">
        <f>IF(K1359='Do Not Use'!$M$5,1,0)</f>
        <v>0</v>
      </c>
    </row>
    <row r="1360" spans="1:26" x14ac:dyDescent="0.25">
      <c r="A1360" s="376"/>
      <c r="B1360" s="377"/>
      <c r="C1360" s="378"/>
      <c r="D1360" s="434"/>
      <c r="E1360" s="379"/>
      <c r="F1360" s="377"/>
      <c r="G1360" s="377"/>
      <c r="H1360" s="377"/>
      <c r="I1360" s="377"/>
      <c r="J1360" s="377"/>
      <c r="K1360" s="377"/>
      <c r="L1360" s="377"/>
      <c r="M1360" s="1" t="e">
        <f>INDEX('Child Enrollment'!$C$2:$C$173,MATCH('BIR Data Entry'!B1361,'Child Enrollment'!$B$2:$B$173,0))</f>
        <v>#N/A</v>
      </c>
      <c r="N1360" s="1" t="e">
        <f>INDEX('Child Enrollment'!$D$2:$D$173,MATCH('BIR Data Entry'!B1360,'Child Enrollment'!$B$2:$B$173,0))</f>
        <v>#N/A</v>
      </c>
      <c r="O1360" s="1" t="e">
        <f>INDEX('Child Enrollment'!$E$2:$E$173,MATCH('BIR Data Entry'!B1360,'Child Enrollment'!$B$2:$B$173,0))</f>
        <v>#N/A</v>
      </c>
      <c r="P1360" s="1" t="e">
        <f>INDEX('Child Enrollment'!$F$2:$F$173,MATCH('BIR Data Entry'!B1360,'Child Enrollment'!$B$2:$B$173,0))</f>
        <v>#N/A</v>
      </c>
      <c r="Q1360" s="1" t="e">
        <f>INDEX('Child Enrollment'!$G$2:$G$173,MATCH('BIR Data Entry'!B1360,'Child Enrollment'!$B$2:$B$173,0))</f>
        <v>#N/A</v>
      </c>
      <c r="R1360" s="1" t="e">
        <f>INDEX('Child Enrollment'!$H$2:$H$173,MATCH('BIR Data Entry'!B1360,'Child Enrollment'!$B$2:$B$173,0))</f>
        <v>#N/A</v>
      </c>
      <c r="S1360" s="343" t="str">
        <f t="shared" si="63"/>
        <v/>
      </c>
      <c r="T1360" s="169">
        <f>IF(J1360='Do Not Use'!$L$15,1,0)</f>
        <v>0</v>
      </c>
      <c r="U1360" s="169">
        <f>IF(K1360='Do Not Use'!$M$14,1,0)</f>
        <v>0</v>
      </c>
      <c r="V1360" s="169">
        <f t="shared" si="64"/>
        <v>0</v>
      </c>
      <c r="W1360" s="169">
        <f>IF(K1360='Do Not Use'!$M$10,1,0)</f>
        <v>0</v>
      </c>
      <c r="X1360" s="169">
        <f>IF(K1360='Do Not Use'!$M$11,1,0)</f>
        <v>0</v>
      </c>
      <c r="Y1360" s="169">
        <f t="shared" si="65"/>
        <v>0</v>
      </c>
      <c r="Z1360" s="169">
        <f>IF(K1360='Do Not Use'!$M$5,1,0)</f>
        <v>0</v>
      </c>
    </row>
    <row r="1361" spans="1:26" x14ac:dyDescent="0.25">
      <c r="A1361" s="376"/>
      <c r="B1361" s="377"/>
      <c r="C1361" s="378"/>
      <c r="D1361" s="434"/>
      <c r="E1361" s="379"/>
      <c r="F1361" s="377"/>
      <c r="G1361" s="377"/>
      <c r="H1361" s="377"/>
      <c r="I1361" s="377"/>
      <c r="J1361" s="377"/>
      <c r="K1361" s="377"/>
      <c r="L1361" s="377"/>
      <c r="M1361" s="1" t="e">
        <f>INDEX('Child Enrollment'!$C$2:$C$173,MATCH('BIR Data Entry'!B1362,'Child Enrollment'!$B$2:$B$173,0))</f>
        <v>#N/A</v>
      </c>
      <c r="N1361" s="1" t="e">
        <f>INDEX('Child Enrollment'!$D$2:$D$173,MATCH('BIR Data Entry'!B1361,'Child Enrollment'!$B$2:$B$173,0))</f>
        <v>#N/A</v>
      </c>
      <c r="O1361" s="1" t="e">
        <f>INDEX('Child Enrollment'!$E$2:$E$173,MATCH('BIR Data Entry'!B1361,'Child Enrollment'!$B$2:$B$173,0))</f>
        <v>#N/A</v>
      </c>
      <c r="P1361" s="1" t="e">
        <f>INDEX('Child Enrollment'!$F$2:$F$173,MATCH('BIR Data Entry'!B1361,'Child Enrollment'!$B$2:$B$173,0))</f>
        <v>#N/A</v>
      </c>
      <c r="Q1361" s="1" t="e">
        <f>INDEX('Child Enrollment'!$G$2:$G$173,MATCH('BIR Data Entry'!B1361,'Child Enrollment'!$B$2:$B$173,0))</f>
        <v>#N/A</v>
      </c>
      <c r="R1361" s="1" t="e">
        <f>INDEX('Child Enrollment'!$H$2:$H$173,MATCH('BIR Data Entry'!B1361,'Child Enrollment'!$B$2:$B$173,0))</f>
        <v>#N/A</v>
      </c>
      <c r="S1361" s="343" t="str">
        <f t="shared" si="63"/>
        <v/>
      </c>
      <c r="T1361" s="169">
        <f>IF(J1361='Do Not Use'!$L$15,1,0)</f>
        <v>0</v>
      </c>
      <c r="U1361" s="169">
        <f>IF(K1361='Do Not Use'!$M$14,1,0)</f>
        <v>0</v>
      </c>
      <c r="V1361" s="169">
        <f t="shared" si="64"/>
        <v>0</v>
      </c>
      <c r="W1361" s="169">
        <f>IF(K1361='Do Not Use'!$M$10,1,0)</f>
        <v>0</v>
      </c>
      <c r="X1361" s="169">
        <f>IF(K1361='Do Not Use'!$M$11,1,0)</f>
        <v>0</v>
      </c>
      <c r="Y1361" s="169">
        <f t="shared" si="65"/>
        <v>0</v>
      </c>
      <c r="Z1361" s="169">
        <f>IF(K1361='Do Not Use'!$M$5,1,0)</f>
        <v>0</v>
      </c>
    </row>
    <row r="1362" spans="1:26" x14ac:dyDescent="0.25">
      <c r="A1362" s="376"/>
      <c r="B1362" s="377"/>
      <c r="C1362" s="378"/>
      <c r="D1362" s="434"/>
      <c r="E1362" s="379"/>
      <c r="F1362" s="377"/>
      <c r="G1362" s="377"/>
      <c r="H1362" s="377"/>
      <c r="I1362" s="377"/>
      <c r="J1362" s="377"/>
      <c r="K1362" s="377"/>
      <c r="L1362" s="377"/>
      <c r="M1362" s="1" t="e">
        <f>INDEX('Child Enrollment'!$C$2:$C$173,MATCH('BIR Data Entry'!B1363,'Child Enrollment'!$B$2:$B$173,0))</f>
        <v>#N/A</v>
      </c>
      <c r="N1362" s="1" t="e">
        <f>INDEX('Child Enrollment'!$D$2:$D$173,MATCH('BIR Data Entry'!B1362,'Child Enrollment'!$B$2:$B$173,0))</f>
        <v>#N/A</v>
      </c>
      <c r="O1362" s="1" t="e">
        <f>INDEX('Child Enrollment'!$E$2:$E$173,MATCH('BIR Data Entry'!B1362,'Child Enrollment'!$B$2:$B$173,0))</f>
        <v>#N/A</v>
      </c>
      <c r="P1362" s="1" t="e">
        <f>INDEX('Child Enrollment'!$F$2:$F$173,MATCH('BIR Data Entry'!B1362,'Child Enrollment'!$B$2:$B$173,0))</f>
        <v>#N/A</v>
      </c>
      <c r="Q1362" s="1" t="e">
        <f>INDEX('Child Enrollment'!$G$2:$G$173,MATCH('BIR Data Entry'!B1362,'Child Enrollment'!$B$2:$B$173,0))</f>
        <v>#N/A</v>
      </c>
      <c r="R1362" s="1" t="e">
        <f>INDEX('Child Enrollment'!$H$2:$H$173,MATCH('BIR Data Entry'!B1362,'Child Enrollment'!$B$2:$B$173,0))</f>
        <v>#N/A</v>
      </c>
      <c r="S1362" s="343" t="str">
        <f t="shared" si="63"/>
        <v/>
      </c>
      <c r="T1362" s="169">
        <f>IF(J1362='Do Not Use'!$L$15,1,0)</f>
        <v>0</v>
      </c>
      <c r="U1362" s="169">
        <f>IF(K1362='Do Not Use'!$M$14,1,0)</f>
        <v>0</v>
      </c>
      <c r="V1362" s="169">
        <f t="shared" si="64"/>
        <v>0</v>
      </c>
      <c r="W1362" s="169">
        <f>IF(K1362='Do Not Use'!$M$10,1,0)</f>
        <v>0</v>
      </c>
      <c r="X1362" s="169">
        <f>IF(K1362='Do Not Use'!$M$11,1,0)</f>
        <v>0</v>
      </c>
      <c r="Y1362" s="169">
        <f t="shared" si="65"/>
        <v>0</v>
      </c>
      <c r="Z1362" s="169">
        <f>IF(K1362='Do Not Use'!$M$5,1,0)</f>
        <v>0</v>
      </c>
    </row>
    <row r="1363" spans="1:26" x14ac:dyDescent="0.25">
      <c r="A1363" s="376"/>
      <c r="B1363" s="377"/>
      <c r="C1363" s="378"/>
      <c r="D1363" s="434"/>
      <c r="E1363" s="379"/>
      <c r="F1363" s="377"/>
      <c r="G1363" s="377"/>
      <c r="H1363" s="377"/>
      <c r="I1363" s="377"/>
      <c r="J1363" s="377"/>
      <c r="K1363" s="377"/>
      <c r="L1363" s="377"/>
      <c r="M1363" s="1" t="e">
        <f>INDEX('Child Enrollment'!$C$2:$C$173,MATCH('BIR Data Entry'!B1364,'Child Enrollment'!$B$2:$B$173,0))</f>
        <v>#N/A</v>
      </c>
      <c r="N1363" s="1" t="e">
        <f>INDEX('Child Enrollment'!$D$2:$D$173,MATCH('BIR Data Entry'!B1363,'Child Enrollment'!$B$2:$B$173,0))</f>
        <v>#N/A</v>
      </c>
      <c r="O1363" s="1" t="e">
        <f>INDEX('Child Enrollment'!$E$2:$E$173,MATCH('BIR Data Entry'!B1363,'Child Enrollment'!$B$2:$B$173,0))</f>
        <v>#N/A</v>
      </c>
      <c r="P1363" s="1" t="e">
        <f>INDEX('Child Enrollment'!$F$2:$F$173,MATCH('BIR Data Entry'!B1363,'Child Enrollment'!$B$2:$B$173,0))</f>
        <v>#N/A</v>
      </c>
      <c r="Q1363" s="1" t="e">
        <f>INDEX('Child Enrollment'!$G$2:$G$173,MATCH('BIR Data Entry'!B1363,'Child Enrollment'!$B$2:$B$173,0))</f>
        <v>#N/A</v>
      </c>
      <c r="R1363" s="1" t="e">
        <f>INDEX('Child Enrollment'!$H$2:$H$173,MATCH('BIR Data Entry'!B1363,'Child Enrollment'!$B$2:$B$173,0))</f>
        <v>#N/A</v>
      </c>
      <c r="S1363" s="343" t="str">
        <f t="shared" si="63"/>
        <v/>
      </c>
      <c r="T1363" s="169">
        <f>IF(J1363='Do Not Use'!$L$15,1,0)</f>
        <v>0</v>
      </c>
      <c r="U1363" s="169">
        <f>IF(K1363='Do Not Use'!$M$14,1,0)</f>
        <v>0</v>
      </c>
      <c r="V1363" s="169">
        <f t="shared" si="64"/>
        <v>0</v>
      </c>
      <c r="W1363" s="169">
        <f>IF(K1363='Do Not Use'!$M$10,1,0)</f>
        <v>0</v>
      </c>
      <c r="X1363" s="169">
        <f>IF(K1363='Do Not Use'!$M$11,1,0)</f>
        <v>0</v>
      </c>
      <c r="Y1363" s="169">
        <f t="shared" si="65"/>
        <v>0</v>
      </c>
      <c r="Z1363" s="169">
        <f>IF(K1363='Do Not Use'!$M$5,1,0)</f>
        <v>0</v>
      </c>
    </row>
    <row r="1364" spans="1:26" x14ac:dyDescent="0.25">
      <c r="A1364" s="376"/>
      <c r="B1364" s="377"/>
      <c r="C1364" s="378"/>
      <c r="D1364" s="434"/>
      <c r="E1364" s="379"/>
      <c r="F1364" s="377"/>
      <c r="G1364" s="377"/>
      <c r="H1364" s="377"/>
      <c r="I1364" s="377"/>
      <c r="J1364" s="377"/>
      <c r="K1364" s="377"/>
      <c r="L1364" s="377"/>
      <c r="M1364" s="1" t="e">
        <f>INDEX('Child Enrollment'!$C$2:$C$173,MATCH('BIR Data Entry'!B1365,'Child Enrollment'!$B$2:$B$173,0))</f>
        <v>#N/A</v>
      </c>
      <c r="N1364" s="1" t="e">
        <f>INDEX('Child Enrollment'!$D$2:$D$173,MATCH('BIR Data Entry'!B1364,'Child Enrollment'!$B$2:$B$173,0))</f>
        <v>#N/A</v>
      </c>
      <c r="O1364" s="1" t="e">
        <f>INDEX('Child Enrollment'!$E$2:$E$173,MATCH('BIR Data Entry'!B1364,'Child Enrollment'!$B$2:$B$173,0))</f>
        <v>#N/A</v>
      </c>
      <c r="P1364" s="1" t="e">
        <f>INDEX('Child Enrollment'!$F$2:$F$173,MATCH('BIR Data Entry'!B1364,'Child Enrollment'!$B$2:$B$173,0))</f>
        <v>#N/A</v>
      </c>
      <c r="Q1364" s="1" t="e">
        <f>INDEX('Child Enrollment'!$G$2:$G$173,MATCH('BIR Data Entry'!B1364,'Child Enrollment'!$B$2:$B$173,0))</f>
        <v>#N/A</v>
      </c>
      <c r="R1364" s="1" t="e">
        <f>INDEX('Child Enrollment'!$H$2:$H$173,MATCH('BIR Data Entry'!B1364,'Child Enrollment'!$B$2:$B$173,0))</f>
        <v>#N/A</v>
      </c>
      <c r="S1364" s="343" t="str">
        <f t="shared" si="63"/>
        <v/>
      </c>
      <c r="T1364" s="169">
        <f>IF(J1364='Do Not Use'!$L$15,1,0)</f>
        <v>0</v>
      </c>
      <c r="U1364" s="169">
        <f>IF(K1364='Do Not Use'!$M$14,1,0)</f>
        <v>0</v>
      </c>
      <c r="V1364" s="169">
        <f t="shared" si="64"/>
        <v>0</v>
      </c>
      <c r="W1364" s="169">
        <f>IF(K1364='Do Not Use'!$M$10,1,0)</f>
        <v>0</v>
      </c>
      <c r="X1364" s="169">
        <f>IF(K1364='Do Not Use'!$M$11,1,0)</f>
        <v>0</v>
      </c>
      <c r="Y1364" s="169">
        <f t="shared" si="65"/>
        <v>0</v>
      </c>
      <c r="Z1364" s="169">
        <f>IF(K1364='Do Not Use'!$M$5,1,0)</f>
        <v>0</v>
      </c>
    </row>
    <row r="1365" spans="1:26" x14ac:dyDescent="0.25">
      <c r="A1365" s="376"/>
      <c r="B1365" s="377"/>
      <c r="C1365" s="378"/>
      <c r="D1365" s="434"/>
      <c r="E1365" s="379"/>
      <c r="F1365" s="377"/>
      <c r="G1365" s="377"/>
      <c r="H1365" s="377"/>
      <c r="I1365" s="377"/>
      <c r="J1365" s="377"/>
      <c r="K1365" s="377"/>
      <c r="L1365" s="377"/>
      <c r="M1365" s="1" t="e">
        <f>INDEX('Child Enrollment'!$C$2:$C$173,MATCH('BIR Data Entry'!B1366,'Child Enrollment'!$B$2:$B$173,0))</f>
        <v>#N/A</v>
      </c>
      <c r="N1365" s="1" t="e">
        <f>INDEX('Child Enrollment'!$D$2:$D$173,MATCH('BIR Data Entry'!B1365,'Child Enrollment'!$B$2:$B$173,0))</f>
        <v>#N/A</v>
      </c>
      <c r="O1365" s="1" t="e">
        <f>INDEX('Child Enrollment'!$E$2:$E$173,MATCH('BIR Data Entry'!B1365,'Child Enrollment'!$B$2:$B$173,0))</f>
        <v>#N/A</v>
      </c>
      <c r="P1365" s="1" t="e">
        <f>INDEX('Child Enrollment'!$F$2:$F$173,MATCH('BIR Data Entry'!B1365,'Child Enrollment'!$B$2:$B$173,0))</f>
        <v>#N/A</v>
      </c>
      <c r="Q1365" s="1" t="e">
        <f>INDEX('Child Enrollment'!$G$2:$G$173,MATCH('BIR Data Entry'!B1365,'Child Enrollment'!$B$2:$B$173,0))</f>
        <v>#N/A</v>
      </c>
      <c r="R1365" s="1" t="e">
        <f>INDEX('Child Enrollment'!$H$2:$H$173,MATCH('BIR Data Entry'!B1365,'Child Enrollment'!$B$2:$B$173,0))</f>
        <v>#N/A</v>
      </c>
      <c r="S1365" s="343" t="str">
        <f t="shared" si="63"/>
        <v/>
      </c>
      <c r="T1365" s="169">
        <f>IF(J1365='Do Not Use'!$L$15,1,0)</f>
        <v>0</v>
      </c>
      <c r="U1365" s="169">
        <f>IF(K1365='Do Not Use'!$M$14,1,0)</f>
        <v>0</v>
      </c>
      <c r="V1365" s="169">
        <f t="shared" si="64"/>
        <v>0</v>
      </c>
      <c r="W1365" s="169">
        <f>IF(K1365='Do Not Use'!$M$10,1,0)</f>
        <v>0</v>
      </c>
      <c r="X1365" s="169">
        <f>IF(K1365='Do Not Use'!$M$11,1,0)</f>
        <v>0</v>
      </c>
      <c r="Y1365" s="169">
        <f t="shared" si="65"/>
        <v>0</v>
      </c>
      <c r="Z1365" s="169">
        <f>IF(K1365='Do Not Use'!$M$5,1,0)</f>
        <v>0</v>
      </c>
    </row>
    <row r="1366" spans="1:26" x14ac:dyDescent="0.25">
      <c r="A1366" s="376"/>
      <c r="B1366" s="377"/>
      <c r="C1366" s="378"/>
      <c r="D1366" s="434"/>
      <c r="E1366" s="379"/>
      <c r="F1366" s="377"/>
      <c r="G1366" s="377"/>
      <c r="H1366" s="377"/>
      <c r="I1366" s="377"/>
      <c r="J1366" s="377"/>
      <c r="K1366" s="377"/>
      <c r="L1366" s="377"/>
      <c r="M1366" s="1" t="e">
        <f>INDEX('Child Enrollment'!$C$2:$C$173,MATCH('BIR Data Entry'!B1367,'Child Enrollment'!$B$2:$B$173,0))</f>
        <v>#N/A</v>
      </c>
      <c r="N1366" s="1" t="e">
        <f>INDEX('Child Enrollment'!$D$2:$D$173,MATCH('BIR Data Entry'!B1366,'Child Enrollment'!$B$2:$B$173,0))</f>
        <v>#N/A</v>
      </c>
      <c r="O1366" s="1" t="e">
        <f>INDEX('Child Enrollment'!$E$2:$E$173,MATCH('BIR Data Entry'!B1366,'Child Enrollment'!$B$2:$B$173,0))</f>
        <v>#N/A</v>
      </c>
      <c r="P1366" s="1" t="e">
        <f>INDEX('Child Enrollment'!$F$2:$F$173,MATCH('BIR Data Entry'!B1366,'Child Enrollment'!$B$2:$B$173,0))</f>
        <v>#N/A</v>
      </c>
      <c r="Q1366" s="1" t="e">
        <f>INDEX('Child Enrollment'!$G$2:$G$173,MATCH('BIR Data Entry'!B1366,'Child Enrollment'!$B$2:$B$173,0))</f>
        <v>#N/A</v>
      </c>
      <c r="R1366" s="1" t="e">
        <f>INDEX('Child Enrollment'!$H$2:$H$173,MATCH('BIR Data Entry'!B1366,'Child Enrollment'!$B$2:$B$173,0))</f>
        <v>#N/A</v>
      </c>
      <c r="S1366" s="343" t="str">
        <f t="shared" si="63"/>
        <v/>
      </c>
      <c r="T1366" s="169">
        <f>IF(J1366='Do Not Use'!$L$15,1,0)</f>
        <v>0</v>
      </c>
      <c r="U1366" s="169">
        <f>IF(K1366='Do Not Use'!$M$14,1,0)</f>
        <v>0</v>
      </c>
      <c r="V1366" s="169">
        <f t="shared" si="64"/>
        <v>0</v>
      </c>
      <c r="W1366" s="169">
        <f>IF(K1366='Do Not Use'!$M$10,1,0)</f>
        <v>0</v>
      </c>
      <c r="X1366" s="169">
        <f>IF(K1366='Do Not Use'!$M$11,1,0)</f>
        <v>0</v>
      </c>
      <c r="Y1366" s="169">
        <f t="shared" si="65"/>
        <v>0</v>
      </c>
      <c r="Z1366" s="169">
        <f>IF(K1366='Do Not Use'!$M$5,1,0)</f>
        <v>0</v>
      </c>
    </row>
    <row r="1367" spans="1:26" x14ac:dyDescent="0.25">
      <c r="A1367" s="376"/>
      <c r="B1367" s="377"/>
      <c r="C1367" s="378"/>
      <c r="D1367" s="434"/>
      <c r="E1367" s="379"/>
      <c r="F1367" s="377"/>
      <c r="G1367" s="377"/>
      <c r="H1367" s="377"/>
      <c r="I1367" s="377"/>
      <c r="J1367" s="377"/>
      <c r="K1367" s="377"/>
      <c r="L1367" s="377"/>
      <c r="M1367" s="1" t="e">
        <f>INDEX('Child Enrollment'!$C$2:$C$173,MATCH('BIR Data Entry'!B1368,'Child Enrollment'!$B$2:$B$173,0))</f>
        <v>#N/A</v>
      </c>
      <c r="N1367" s="1" t="e">
        <f>INDEX('Child Enrollment'!$D$2:$D$173,MATCH('BIR Data Entry'!B1367,'Child Enrollment'!$B$2:$B$173,0))</f>
        <v>#N/A</v>
      </c>
      <c r="O1367" s="1" t="e">
        <f>INDEX('Child Enrollment'!$E$2:$E$173,MATCH('BIR Data Entry'!B1367,'Child Enrollment'!$B$2:$B$173,0))</f>
        <v>#N/A</v>
      </c>
      <c r="P1367" s="1" t="e">
        <f>INDEX('Child Enrollment'!$F$2:$F$173,MATCH('BIR Data Entry'!B1367,'Child Enrollment'!$B$2:$B$173,0))</f>
        <v>#N/A</v>
      </c>
      <c r="Q1367" s="1" t="e">
        <f>INDEX('Child Enrollment'!$G$2:$G$173,MATCH('BIR Data Entry'!B1367,'Child Enrollment'!$B$2:$B$173,0))</f>
        <v>#N/A</v>
      </c>
      <c r="R1367" s="1" t="e">
        <f>INDEX('Child Enrollment'!$H$2:$H$173,MATCH('BIR Data Entry'!B1367,'Child Enrollment'!$B$2:$B$173,0))</f>
        <v>#N/A</v>
      </c>
      <c r="S1367" s="343" t="str">
        <f t="shared" si="63"/>
        <v/>
      </c>
      <c r="T1367" s="169">
        <f>IF(J1367='Do Not Use'!$L$15,1,0)</f>
        <v>0</v>
      </c>
      <c r="U1367" s="169">
        <f>IF(K1367='Do Not Use'!$M$14,1,0)</f>
        <v>0</v>
      </c>
      <c r="V1367" s="169">
        <f t="shared" si="64"/>
        <v>0</v>
      </c>
      <c r="W1367" s="169">
        <f>IF(K1367='Do Not Use'!$M$10,1,0)</f>
        <v>0</v>
      </c>
      <c r="X1367" s="169">
        <f>IF(K1367='Do Not Use'!$M$11,1,0)</f>
        <v>0</v>
      </c>
      <c r="Y1367" s="169">
        <f t="shared" si="65"/>
        <v>0</v>
      </c>
      <c r="Z1367" s="169">
        <f>IF(K1367='Do Not Use'!$M$5,1,0)</f>
        <v>0</v>
      </c>
    </row>
    <row r="1368" spans="1:26" x14ac:dyDescent="0.25">
      <c r="A1368" s="376"/>
      <c r="B1368" s="377"/>
      <c r="C1368" s="378"/>
      <c r="D1368" s="434"/>
      <c r="E1368" s="379"/>
      <c r="F1368" s="377"/>
      <c r="G1368" s="377"/>
      <c r="H1368" s="377"/>
      <c r="I1368" s="377"/>
      <c r="J1368" s="377"/>
      <c r="K1368" s="377"/>
      <c r="L1368" s="377"/>
      <c r="M1368" s="1" t="e">
        <f>INDEX('Child Enrollment'!$C$2:$C$173,MATCH('BIR Data Entry'!B1369,'Child Enrollment'!$B$2:$B$173,0))</f>
        <v>#N/A</v>
      </c>
      <c r="N1368" s="1" t="e">
        <f>INDEX('Child Enrollment'!$D$2:$D$173,MATCH('BIR Data Entry'!B1368,'Child Enrollment'!$B$2:$B$173,0))</f>
        <v>#N/A</v>
      </c>
      <c r="O1368" s="1" t="e">
        <f>INDEX('Child Enrollment'!$E$2:$E$173,MATCH('BIR Data Entry'!B1368,'Child Enrollment'!$B$2:$B$173,0))</f>
        <v>#N/A</v>
      </c>
      <c r="P1368" s="1" t="e">
        <f>INDEX('Child Enrollment'!$F$2:$F$173,MATCH('BIR Data Entry'!B1368,'Child Enrollment'!$B$2:$B$173,0))</f>
        <v>#N/A</v>
      </c>
      <c r="Q1368" s="1" t="e">
        <f>INDEX('Child Enrollment'!$G$2:$G$173,MATCH('BIR Data Entry'!B1368,'Child Enrollment'!$B$2:$B$173,0))</f>
        <v>#N/A</v>
      </c>
      <c r="R1368" s="1" t="e">
        <f>INDEX('Child Enrollment'!$H$2:$H$173,MATCH('BIR Data Entry'!B1368,'Child Enrollment'!$B$2:$B$173,0))</f>
        <v>#N/A</v>
      </c>
      <c r="S1368" s="343" t="str">
        <f t="shared" si="63"/>
        <v/>
      </c>
      <c r="T1368" s="169">
        <f>IF(J1368='Do Not Use'!$L$15,1,0)</f>
        <v>0</v>
      </c>
      <c r="U1368" s="169">
        <f>IF(K1368='Do Not Use'!$M$14,1,0)</f>
        <v>0</v>
      </c>
      <c r="V1368" s="169">
        <f t="shared" si="64"/>
        <v>0</v>
      </c>
      <c r="W1368" s="169">
        <f>IF(K1368='Do Not Use'!$M$10,1,0)</f>
        <v>0</v>
      </c>
      <c r="X1368" s="169">
        <f>IF(K1368='Do Not Use'!$M$11,1,0)</f>
        <v>0</v>
      </c>
      <c r="Y1368" s="169">
        <f t="shared" si="65"/>
        <v>0</v>
      </c>
      <c r="Z1368" s="169">
        <f>IF(K1368='Do Not Use'!$M$5,1,0)</f>
        <v>0</v>
      </c>
    </row>
    <row r="1369" spans="1:26" x14ac:dyDescent="0.25">
      <c r="A1369" s="376"/>
      <c r="B1369" s="377"/>
      <c r="C1369" s="378"/>
      <c r="D1369" s="434"/>
      <c r="E1369" s="379"/>
      <c r="F1369" s="377"/>
      <c r="G1369" s="377"/>
      <c r="H1369" s="377"/>
      <c r="I1369" s="377"/>
      <c r="J1369" s="377"/>
      <c r="K1369" s="377"/>
      <c r="L1369" s="377"/>
      <c r="M1369" s="1" t="e">
        <f>INDEX('Child Enrollment'!$C$2:$C$173,MATCH('BIR Data Entry'!B1370,'Child Enrollment'!$B$2:$B$173,0))</f>
        <v>#N/A</v>
      </c>
      <c r="N1369" s="1" t="e">
        <f>INDEX('Child Enrollment'!$D$2:$D$173,MATCH('BIR Data Entry'!B1369,'Child Enrollment'!$B$2:$B$173,0))</f>
        <v>#N/A</v>
      </c>
      <c r="O1369" s="1" t="e">
        <f>INDEX('Child Enrollment'!$E$2:$E$173,MATCH('BIR Data Entry'!B1369,'Child Enrollment'!$B$2:$B$173,0))</f>
        <v>#N/A</v>
      </c>
      <c r="P1369" s="1" t="e">
        <f>INDEX('Child Enrollment'!$F$2:$F$173,MATCH('BIR Data Entry'!B1369,'Child Enrollment'!$B$2:$B$173,0))</f>
        <v>#N/A</v>
      </c>
      <c r="Q1369" s="1" t="e">
        <f>INDEX('Child Enrollment'!$G$2:$G$173,MATCH('BIR Data Entry'!B1369,'Child Enrollment'!$B$2:$B$173,0))</f>
        <v>#N/A</v>
      </c>
      <c r="R1369" s="1" t="e">
        <f>INDEX('Child Enrollment'!$H$2:$H$173,MATCH('BIR Data Entry'!B1369,'Child Enrollment'!$B$2:$B$173,0))</f>
        <v>#N/A</v>
      </c>
      <c r="S1369" s="343" t="str">
        <f t="shared" si="63"/>
        <v/>
      </c>
      <c r="T1369" s="169">
        <f>IF(J1369='Do Not Use'!$L$15,1,0)</f>
        <v>0</v>
      </c>
      <c r="U1369" s="169">
        <f>IF(K1369='Do Not Use'!$M$14,1,0)</f>
        <v>0</v>
      </c>
      <c r="V1369" s="169">
        <f t="shared" si="64"/>
        <v>0</v>
      </c>
      <c r="W1369" s="169">
        <f>IF(K1369='Do Not Use'!$M$10,1,0)</f>
        <v>0</v>
      </c>
      <c r="X1369" s="169">
        <f>IF(K1369='Do Not Use'!$M$11,1,0)</f>
        <v>0</v>
      </c>
      <c r="Y1369" s="169">
        <f t="shared" si="65"/>
        <v>0</v>
      </c>
      <c r="Z1369" s="169">
        <f>IF(K1369='Do Not Use'!$M$5,1,0)</f>
        <v>0</v>
      </c>
    </row>
    <row r="1370" spans="1:26" x14ac:dyDescent="0.25">
      <c r="A1370" s="376"/>
      <c r="B1370" s="377"/>
      <c r="C1370" s="378"/>
      <c r="D1370" s="434"/>
      <c r="E1370" s="379"/>
      <c r="F1370" s="377"/>
      <c r="G1370" s="377"/>
      <c r="H1370" s="377"/>
      <c r="I1370" s="377"/>
      <c r="J1370" s="377"/>
      <c r="K1370" s="377"/>
      <c r="L1370" s="377"/>
      <c r="M1370" s="1" t="e">
        <f>INDEX('Child Enrollment'!$C$2:$C$173,MATCH('BIR Data Entry'!B1371,'Child Enrollment'!$B$2:$B$173,0))</f>
        <v>#N/A</v>
      </c>
      <c r="N1370" s="1" t="e">
        <f>INDEX('Child Enrollment'!$D$2:$D$173,MATCH('BIR Data Entry'!B1370,'Child Enrollment'!$B$2:$B$173,0))</f>
        <v>#N/A</v>
      </c>
      <c r="O1370" s="1" t="e">
        <f>INDEX('Child Enrollment'!$E$2:$E$173,MATCH('BIR Data Entry'!B1370,'Child Enrollment'!$B$2:$B$173,0))</f>
        <v>#N/A</v>
      </c>
      <c r="P1370" s="1" t="e">
        <f>INDEX('Child Enrollment'!$F$2:$F$173,MATCH('BIR Data Entry'!B1370,'Child Enrollment'!$B$2:$B$173,0))</f>
        <v>#N/A</v>
      </c>
      <c r="Q1370" s="1" t="e">
        <f>INDEX('Child Enrollment'!$G$2:$G$173,MATCH('BIR Data Entry'!B1370,'Child Enrollment'!$B$2:$B$173,0))</f>
        <v>#N/A</v>
      </c>
      <c r="R1370" s="1" t="e">
        <f>INDEX('Child Enrollment'!$H$2:$H$173,MATCH('BIR Data Entry'!B1370,'Child Enrollment'!$B$2:$B$173,0))</f>
        <v>#N/A</v>
      </c>
      <c r="S1370" s="343" t="str">
        <f t="shared" si="63"/>
        <v/>
      </c>
      <c r="T1370" s="169">
        <f>IF(J1370='Do Not Use'!$L$15,1,0)</f>
        <v>0</v>
      </c>
      <c r="U1370" s="169">
        <f>IF(K1370='Do Not Use'!$M$14,1,0)</f>
        <v>0</v>
      </c>
      <c r="V1370" s="169">
        <f t="shared" si="64"/>
        <v>0</v>
      </c>
      <c r="W1370" s="169">
        <f>IF(K1370='Do Not Use'!$M$10,1,0)</f>
        <v>0</v>
      </c>
      <c r="X1370" s="169">
        <f>IF(K1370='Do Not Use'!$M$11,1,0)</f>
        <v>0</v>
      </c>
      <c r="Y1370" s="169">
        <f t="shared" si="65"/>
        <v>0</v>
      </c>
      <c r="Z1370" s="169">
        <f>IF(K1370='Do Not Use'!$M$5,1,0)</f>
        <v>0</v>
      </c>
    </row>
    <row r="1371" spans="1:26" x14ac:dyDescent="0.25">
      <c r="A1371" s="376"/>
      <c r="B1371" s="377"/>
      <c r="C1371" s="378"/>
      <c r="D1371" s="434"/>
      <c r="E1371" s="379"/>
      <c r="F1371" s="377"/>
      <c r="G1371" s="377"/>
      <c r="H1371" s="377"/>
      <c r="I1371" s="377"/>
      <c r="J1371" s="377"/>
      <c r="K1371" s="377"/>
      <c r="L1371" s="377"/>
      <c r="M1371" s="1" t="e">
        <f>INDEX('Child Enrollment'!$C$2:$C$173,MATCH('BIR Data Entry'!B1372,'Child Enrollment'!$B$2:$B$173,0))</f>
        <v>#N/A</v>
      </c>
      <c r="N1371" s="1" t="e">
        <f>INDEX('Child Enrollment'!$D$2:$D$173,MATCH('BIR Data Entry'!B1371,'Child Enrollment'!$B$2:$B$173,0))</f>
        <v>#N/A</v>
      </c>
      <c r="O1371" s="1" t="e">
        <f>INDEX('Child Enrollment'!$E$2:$E$173,MATCH('BIR Data Entry'!B1371,'Child Enrollment'!$B$2:$B$173,0))</f>
        <v>#N/A</v>
      </c>
      <c r="P1371" s="1" t="e">
        <f>INDEX('Child Enrollment'!$F$2:$F$173,MATCH('BIR Data Entry'!B1371,'Child Enrollment'!$B$2:$B$173,0))</f>
        <v>#N/A</v>
      </c>
      <c r="Q1371" s="1" t="e">
        <f>INDEX('Child Enrollment'!$G$2:$G$173,MATCH('BIR Data Entry'!B1371,'Child Enrollment'!$B$2:$B$173,0))</f>
        <v>#N/A</v>
      </c>
      <c r="R1371" s="1" t="e">
        <f>INDEX('Child Enrollment'!$H$2:$H$173,MATCH('BIR Data Entry'!B1371,'Child Enrollment'!$B$2:$B$173,0))</f>
        <v>#N/A</v>
      </c>
      <c r="S1371" s="343" t="str">
        <f t="shared" si="63"/>
        <v/>
      </c>
      <c r="T1371" s="169">
        <f>IF(J1371='Do Not Use'!$L$15,1,0)</f>
        <v>0</v>
      </c>
      <c r="U1371" s="169">
        <f>IF(K1371='Do Not Use'!$M$14,1,0)</f>
        <v>0</v>
      </c>
      <c r="V1371" s="169">
        <f t="shared" si="64"/>
        <v>0</v>
      </c>
      <c r="W1371" s="169">
        <f>IF(K1371='Do Not Use'!$M$10,1,0)</f>
        <v>0</v>
      </c>
      <c r="X1371" s="169">
        <f>IF(K1371='Do Not Use'!$M$11,1,0)</f>
        <v>0</v>
      </c>
      <c r="Y1371" s="169">
        <f t="shared" si="65"/>
        <v>0</v>
      </c>
      <c r="Z1371" s="169">
        <f>IF(K1371='Do Not Use'!$M$5,1,0)</f>
        <v>0</v>
      </c>
    </row>
    <row r="1372" spans="1:26" x14ac:dyDescent="0.25">
      <c r="A1372" s="376"/>
      <c r="B1372" s="377"/>
      <c r="C1372" s="378"/>
      <c r="D1372" s="434"/>
      <c r="E1372" s="379"/>
      <c r="F1372" s="377"/>
      <c r="G1372" s="377"/>
      <c r="H1372" s="377"/>
      <c r="I1372" s="377"/>
      <c r="J1372" s="377"/>
      <c r="K1372" s="377"/>
      <c r="L1372" s="377"/>
      <c r="M1372" s="1" t="e">
        <f>INDEX('Child Enrollment'!$C$2:$C$173,MATCH('BIR Data Entry'!B1373,'Child Enrollment'!$B$2:$B$173,0))</f>
        <v>#N/A</v>
      </c>
      <c r="N1372" s="1" t="e">
        <f>INDEX('Child Enrollment'!$D$2:$D$173,MATCH('BIR Data Entry'!B1372,'Child Enrollment'!$B$2:$B$173,0))</f>
        <v>#N/A</v>
      </c>
      <c r="O1372" s="1" t="e">
        <f>INDEX('Child Enrollment'!$E$2:$E$173,MATCH('BIR Data Entry'!B1372,'Child Enrollment'!$B$2:$B$173,0))</f>
        <v>#N/A</v>
      </c>
      <c r="P1372" s="1" t="e">
        <f>INDEX('Child Enrollment'!$F$2:$F$173,MATCH('BIR Data Entry'!B1372,'Child Enrollment'!$B$2:$B$173,0))</f>
        <v>#N/A</v>
      </c>
      <c r="Q1372" s="1" t="e">
        <f>INDEX('Child Enrollment'!$G$2:$G$173,MATCH('BIR Data Entry'!B1372,'Child Enrollment'!$B$2:$B$173,0))</f>
        <v>#N/A</v>
      </c>
      <c r="R1372" s="1" t="e">
        <f>INDEX('Child Enrollment'!$H$2:$H$173,MATCH('BIR Data Entry'!B1372,'Child Enrollment'!$B$2:$B$173,0))</f>
        <v>#N/A</v>
      </c>
      <c r="S1372" s="343" t="str">
        <f t="shared" si="63"/>
        <v/>
      </c>
      <c r="T1372" s="169">
        <f>IF(J1372='Do Not Use'!$L$15,1,0)</f>
        <v>0</v>
      </c>
      <c r="U1372" s="169">
        <f>IF(K1372='Do Not Use'!$M$14,1,0)</f>
        <v>0</v>
      </c>
      <c r="V1372" s="169">
        <f t="shared" si="64"/>
        <v>0</v>
      </c>
      <c r="W1372" s="169">
        <f>IF(K1372='Do Not Use'!$M$10,1,0)</f>
        <v>0</v>
      </c>
      <c r="X1372" s="169">
        <f>IF(K1372='Do Not Use'!$M$11,1,0)</f>
        <v>0</v>
      </c>
      <c r="Y1372" s="169">
        <f t="shared" si="65"/>
        <v>0</v>
      </c>
      <c r="Z1372" s="169">
        <f>IF(K1372='Do Not Use'!$M$5,1,0)</f>
        <v>0</v>
      </c>
    </row>
    <row r="1373" spans="1:26" x14ac:dyDescent="0.25">
      <c r="A1373" s="376"/>
      <c r="B1373" s="377"/>
      <c r="C1373" s="378"/>
      <c r="D1373" s="434"/>
      <c r="E1373" s="379"/>
      <c r="F1373" s="377"/>
      <c r="G1373" s="377"/>
      <c r="H1373" s="377"/>
      <c r="I1373" s="377"/>
      <c r="J1373" s="377"/>
      <c r="K1373" s="377"/>
      <c r="L1373" s="377"/>
      <c r="M1373" s="1" t="e">
        <f>INDEX('Child Enrollment'!$C$2:$C$173,MATCH('BIR Data Entry'!B1374,'Child Enrollment'!$B$2:$B$173,0))</f>
        <v>#N/A</v>
      </c>
      <c r="N1373" s="1" t="e">
        <f>INDEX('Child Enrollment'!$D$2:$D$173,MATCH('BIR Data Entry'!B1373,'Child Enrollment'!$B$2:$B$173,0))</f>
        <v>#N/A</v>
      </c>
      <c r="O1373" s="1" t="e">
        <f>INDEX('Child Enrollment'!$E$2:$E$173,MATCH('BIR Data Entry'!B1373,'Child Enrollment'!$B$2:$B$173,0))</f>
        <v>#N/A</v>
      </c>
      <c r="P1373" s="1" t="e">
        <f>INDEX('Child Enrollment'!$F$2:$F$173,MATCH('BIR Data Entry'!B1373,'Child Enrollment'!$B$2:$B$173,0))</f>
        <v>#N/A</v>
      </c>
      <c r="Q1373" s="1" t="e">
        <f>INDEX('Child Enrollment'!$G$2:$G$173,MATCH('BIR Data Entry'!B1373,'Child Enrollment'!$B$2:$B$173,0))</f>
        <v>#N/A</v>
      </c>
      <c r="R1373" s="1" t="e">
        <f>INDEX('Child Enrollment'!$H$2:$H$173,MATCH('BIR Data Entry'!B1373,'Child Enrollment'!$B$2:$B$173,0))</f>
        <v>#N/A</v>
      </c>
      <c r="S1373" s="343" t="str">
        <f t="shared" si="63"/>
        <v/>
      </c>
      <c r="T1373" s="169">
        <f>IF(J1373='Do Not Use'!$L$15,1,0)</f>
        <v>0</v>
      </c>
      <c r="U1373" s="169">
        <f>IF(K1373='Do Not Use'!$M$14,1,0)</f>
        <v>0</v>
      </c>
      <c r="V1373" s="169">
        <f t="shared" si="64"/>
        <v>0</v>
      </c>
      <c r="W1373" s="169">
        <f>IF(K1373='Do Not Use'!$M$10,1,0)</f>
        <v>0</v>
      </c>
      <c r="X1373" s="169">
        <f>IF(K1373='Do Not Use'!$M$11,1,0)</f>
        <v>0</v>
      </c>
      <c r="Y1373" s="169">
        <f t="shared" si="65"/>
        <v>0</v>
      </c>
      <c r="Z1373" s="169">
        <f>IF(K1373='Do Not Use'!$M$5,1,0)</f>
        <v>0</v>
      </c>
    </row>
    <row r="1374" spans="1:26" x14ac:dyDescent="0.25">
      <c r="A1374" s="376"/>
      <c r="B1374" s="377"/>
      <c r="C1374" s="378"/>
      <c r="D1374" s="434"/>
      <c r="E1374" s="379"/>
      <c r="F1374" s="377"/>
      <c r="G1374" s="377"/>
      <c r="H1374" s="377"/>
      <c r="I1374" s="377"/>
      <c r="J1374" s="377"/>
      <c r="K1374" s="377"/>
      <c r="L1374" s="377"/>
      <c r="M1374" s="1" t="e">
        <f>INDEX('Child Enrollment'!$C$2:$C$173,MATCH('BIR Data Entry'!B1375,'Child Enrollment'!$B$2:$B$173,0))</f>
        <v>#N/A</v>
      </c>
      <c r="N1374" s="1" t="e">
        <f>INDEX('Child Enrollment'!$D$2:$D$173,MATCH('BIR Data Entry'!B1374,'Child Enrollment'!$B$2:$B$173,0))</f>
        <v>#N/A</v>
      </c>
      <c r="O1374" s="1" t="e">
        <f>INDEX('Child Enrollment'!$E$2:$E$173,MATCH('BIR Data Entry'!B1374,'Child Enrollment'!$B$2:$B$173,0))</f>
        <v>#N/A</v>
      </c>
      <c r="P1374" s="1" t="e">
        <f>INDEX('Child Enrollment'!$F$2:$F$173,MATCH('BIR Data Entry'!B1374,'Child Enrollment'!$B$2:$B$173,0))</f>
        <v>#N/A</v>
      </c>
      <c r="Q1374" s="1" t="e">
        <f>INDEX('Child Enrollment'!$G$2:$G$173,MATCH('BIR Data Entry'!B1374,'Child Enrollment'!$B$2:$B$173,0))</f>
        <v>#N/A</v>
      </c>
      <c r="R1374" s="1" t="e">
        <f>INDEX('Child Enrollment'!$H$2:$H$173,MATCH('BIR Data Entry'!B1374,'Child Enrollment'!$B$2:$B$173,0))</f>
        <v>#N/A</v>
      </c>
      <c r="S1374" s="343" t="str">
        <f t="shared" si="63"/>
        <v/>
      </c>
      <c r="T1374" s="169">
        <f>IF(J1374='Do Not Use'!$L$15,1,0)</f>
        <v>0</v>
      </c>
      <c r="U1374" s="169">
        <f>IF(K1374='Do Not Use'!$M$14,1,0)</f>
        <v>0</v>
      </c>
      <c r="V1374" s="169">
        <f t="shared" si="64"/>
        <v>0</v>
      </c>
      <c r="W1374" s="169">
        <f>IF(K1374='Do Not Use'!$M$10,1,0)</f>
        <v>0</v>
      </c>
      <c r="X1374" s="169">
        <f>IF(K1374='Do Not Use'!$M$11,1,0)</f>
        <v>0</v>
      </c>
      <c r="Y1374" s="169">
        <f t="shared" si="65"/>
        <v>0</v>
      </c>
      <c r="Z1374" s="169">
        <f>IF(K1374='Do Not Use'!$M$5,1,0)</f>
        <v>0</v>
      </c>
    </row>
    <row r="1375" spans="1:26" x14ac:dyDescent="0.25">
      <c r="A1375" s="376"/>
      <c r="B1375" s="377"/>
      <c r="C1375" s="378"/>
      <c r="D1375" s="434"/>
      <c r="E1375" s="379"/>
      <c r="F1375" s="377"/>
      <c r="G1375" s="377"/>
      <c r="H1375" s="377"/>
      <c r="I1375" s="377"/>
      <c r="J1375" s="377"/>
      <c r="K1375" s="377"/>
      <c r="L1375" s="377"/>
      <c r="M1375" s="1" t="e">
        <f>INDEX('Child Enrollment'!$C$2:$C$173,MATCH('BIR Data Entry'!B1376,'Child Enrollment'!$B$2:$B$173,0))</f>
        <v>#N/A</v>
      </c>
      <c r="N1375" s="1" t="e">
        <f>INDEX('Child Enrollment'!$D$2:$D$173,MATCH('BIR Data Entry'!B1375,'Child Enrollment'!$B$2:$B$173,0))</f>
        <v>#N/A</v>
      </c>
      <c r="O1375" s="1" t="e">
        <f>INDEX('Child Enrollment'!$E$2:$E$173,MATCH('BIR Data Entry'!B1375,'Child Enrollment'!$B$2:$B$173,0))</f>
        <v>#N/A</v>
      </c>
      <c r="P1375" s="1" t="e">
        <f>INDEX('Child Enrollment'!$F$2:$F$173,MATCH('BIR Data Entry'!B1375,'Child Enrollment'!$B$2:$B$173,0))</f>
        <v>#N/A</v>
      </c>
      <c r="Q1375" s="1" t="e">
        <f>INDEX('Child Enrollment'!$G$2:$G$173,MATCH('BIR Data Entry'!B1375,'Child Enrollment'!$B$2:$B$173,0))</f>
        <v>#N/A</v>
      </c>
      <c r="R1375" s="1" t="e">
        <f>INDEX('Child Enrollment'!$H$2:$H$173,MATCH('BIR Data Entry'!B1375,'Child Enrollment'!$B$2:$B$173,0))</f>
        <v>#N/A</v>
      </c>
      <c r="S1375" s="343" t="str">
        <f t="shared" si="63"/>
        <v/>
      </c>
      <c r="T1375" s="169">
        <f>IF(J1375='Do Not Use'!$L$15,1,0)</f>
        <v>0</v>
      </c>
      <c r="U1375" s="169">
        <f>IF(K1375='Do Not Use'!$M$14,1,0)</f>
        <v>0</v>
      </c>
      <c r="V1375" s="169">
        <f t="shared" si="64"/>
        <v>0</v>
      </c>
      <c r="W1375" s="169">
        <f>IF(K1375='Do Not Use'!$M$10,1,0)</f>
        <v>0</v>
      </c>
      <c r="X1375" s="169">
        <f>IF(K1375='Do Not Use'!$M$11,1,0)</f>
        <v>0</v>
      </c>
      <c r="Y1375" s="169">
        <f t="shared" si="65"/>
        <v>0</v>
      </c>
      <c r="Z1375" s="169">
        <f>IF(K1375='Do Not Use'!$M$5,1,0)</f>
        <v>0</v>
      </c>
    </row>
    <row r="1376" spans="1:26" x14ac:dyDescent="0.25">
      <c r="A1376" s="376"/>
      <c r="B1376" s="377"/>
      <c r="C1376" s="378"/>
      <c r="D1376" s="434"/>
      <c r="E1376" s="379"/>
      <c r="F1376" s="377"/>
      <c r="G1376" s="377"/>
      <c r="H1376" s="377"/>
      <c r="I1376" s="377"/>
      <c r="J1376" s="377"/>
      <c r="K1376" s="377"/>
      <c r="L1376" s="377"/>
      <c r="M1376" s="1" t="e">
        <f>INDEX('Child Enrollment'!$C$2:$C$173,MATCH('BIR Data Entry'!B1377,'Child Enrollment'!$B$2:$B$173,0))</f>
        <v>#N/A</v>
      </c>
      <c r="N1376" s="1" t="e">
        <f>INDEX('Child Enrollment'!$D$2:$D$173,MATCH('BIR Data Entry'!B1376,'Child Enrollment'!$B$2:$B$173,0))</f>
        <v>#N/A</v>
      </c>
      <c r="O1376" s="1" t="e">
        <f>INDEX('Child Enrollment'!$E$2:$E$173,MATCH('BIR Data Entry'!B1376,'Child Enrollment'!$B$2:$B$173,0))</f>
        <v>#N/A</v>
      </c>
      <c r="P1376" s="1" t="e">
        <f>INDEX('Child Enrollment'!$F$2:$F$173,MATCH('BIR Data Entry'!B1376,'Child Enrollment'!$B$2:$B$173,0))</f>
        <v>#N/A</v>
      </c>
      <c r="Q1376" s="1" t="e">
        <f>INDEX('Child Enrollment'!$G$2:$G$173,MATCH('BIR Data Entry'!B1376,'Child Enrollment'!$B$2:$B$173,0))</f>
        <v>#N/A</v>
      </c>
      <c r="R1376" s="1" t="e">
        <f>INDEX('Child Enrollment'!$H$2:$H$173,MATCH('BIR Data Entry'!B1376,'Child Enrollment'!$B$2:$B$173,0))</f>
        <v>#N/A</v>
      </c>
      <c r="S1376" s="343" t="str">
        <f t="shared" si="63"/>
        <v/>
      </c>
      <c r="T1376" s="169">
        <f>IF(J1376='Do Not Use'!$L$15,1,0)</f>
        <v>0</v>
      </c>
      <c r="U1376" s="169">
        <f>IF(K1376='Do Not Use'!$M$14,1,0)</f>
        <v>0</v>
      </c>
      <c r="V1376" s="169">
        <f t="shared" si="64"/>
        <v>0</v>
      </c>
      <c r="W1376" s="169">
        <f>IF(K1376='Do Not Use'!$M$10,1,0)</f>
        <v>0</v>
      </c>
      <c r="X1376" s="169">
        <f>IF(K1376='Do Not Use'!$M$11,1,0)</f>
        <v>0</v>
      </c>
      <c r="Y1376" s="169">
        <f t="shared" si="65"/>
        <v>0</v>
      </c>
      <c r="Z1376" s="169">
        <f>IF(K1376='Do Not Use'!$M$5,1,0)</f>
        <v>0</v>
      </c>
    </row>
    <row r="1377" spans="1:26" x14ac:dyDescent="0.25">
      <c r="A1377" s="376"/>
      <c r="B1377" s="377"/>
      <c r="C1377" s="378"/>
      <c r="D1377" s="434"/>
      <c r="E1377" s="379"/>
      <c r="F1377" s="377"/>
      <c r="G1377" s="377"/>
      <c r="H1377" s="377"/>
      <c r="I1377" s="377"/>
      <c r="J1377" s="377"/>
      <c r="K1377" s="377"/>
      <c r="L1377" s="377"/>
      <c r="M1377" s="1" t="e">
        <f>INDEX('Child Enrollment'!$C$2:$C$173,MATCH('BIR Data Entry'!B1378,'Child Enrollment'!$B$2:$B$173,0))</f>
        <v>#N/A</v>
      </c>
      <c r="N1377" s="1" t="e">
        <f>INDEX('Child Enrollment'!$D$2:$D$173,MATCH('BIR Data Entry'!B1377,'Child Enrollment'!$B$2:$B$173,0))</f>
        <v>#N/A</v>
      </c>
      <c r="O1377" s="1" t="e">
        <f>INDEX('Child Enrollment'!$E$2:$E$173,MATCH('BIR Data Entry'!B1377,'Child Enrollment'!$B$2:$B$173,0))</f>
        <v>#N/A</v>
      </c>
      <c r="P1377" s="1" t="e">
        <f>INDEX('Child Enrollment'!$F$2:$F$173,MATCH('BIR Data Entry'!B1377,'Child Enrollment'!$B$2:$B$173,0))</f>
        <v>#N/A</v>
      </c>
      <c r="Q1377" s="1" t="e">
        <f>INDEX('Child Enrollment'!$G$2:$G$173,MATCH('BIR Data Entry'!B1377,'Child Enrollment'!$B$2:$B$173,0))</f>
        <v>#N/A</v>
      </c>
      <c r="R1377" s="1" t="e">
        <f>INDEX('Child Enrollment'!$H$2:$H$173,MATCH('BIR Data Entry'!B1377,'Child Enrollment'!$B$2:$B$173,0))</f>
        <v>#N/A</v>
      </c>
      <c r="S1377" s="343" t="str">
        <f t="shared" si="63"/>
        <v/>
      </c>
      <c r="T1377" s="169">
        <f>IF(J1377='Do Not Use'!$L$15,1,0)</f>
        <v>0</v>
      </c>
      <c r="U1377" s="169">
        <f>IF(K1377='Do Not Use'!$M$14,1,0)</f>
        <v>0</v>
      </c>
      <c r="V1377" s="169">
        <f t="shared" si="64"/>
        <v>0</v>
      </c>
      <c r="W1377" s="169">
        <f>IF(K1377='Do Not Use'!$M$10,1,0)</f>
        <v>0</v>
      </c>
      <c r="X1377" s="169">
        <f>IF(K1377='Do Not Use'!$M$11,1,0)</f>
        <v>0</v>
      </c>
      <c r="Y1377" s="169">
        <f t="shared" si="65"/>
        <v>0</v>
      </c>
      <c r="Z1377" s="169">
        <f>IF(K1377='Do Not Use'!$M$5,1,0)</f>
        <v>0</v>
      </c>
    </row>
    <row r="1378" spans="1:26" x14ac:dyDescent="0.25">
      <c r="A1378" s="376"/>
      <c r="B1378" s="377"/>
      <c r="C1378" s="378"/>
      <c r="D1378" s="434"/>
      <c r="E1378" s="379"/>
      <c r="F1378" s="377"/>
      <c r="G1378" s="377"/>
      <c r="H1378" s="377"/>
      <c r="I1378" s="377"/>
      <c r="J1378" s="377"/>
      <c r="K1378" s="377"/>
      <c r="L1378" s="377"/>
      <c r="M1378" s="1" t="e">
        <f>INDEX('Child Enrollment'!$C$2:$C$173,MATCH('BIR Data Entry'!B1379,'Child Enrollment'!$B$2:$B$173,0))</f>
        <v>#N/A</v>
      </c>
      <c r="N1378" s="1" t="e">
        <f>INDEX('Child Enrollment'!$D$2:$D$173,MATCH('BIR Data Entry'!B1378,'Child Enrollment'!$B$2:$B$173,0))</f>
        <v>#N/A</v>
      </c>
      <c r="O1378" s="1" t="e">
        <f>INDEX('Child Enrollment'!$E$2:$E$173,MATCH('BIR Data Entry'!B1378,'Child Enrollment'!$B$2:$B$173,0))</f>
        <v>#N/A</v>
      </c>
      <c r="P1378" s="1" t="e">
        <f>INDEX('Child Enrollment'!$F$2:$F$173,MATCH('BIR Data Entry'!B1378,'Child Enrollment'!$B$2:$B$173,0))</f>
        <v>#N/A</v>
      </c>
      <c r="Q1378" s="1" t="e">
        <f>INDEX('Child Enrollment'!$G$2:$G$173,MATCH('BIR Data Entry'!B1378,'Child Enrollment'!$B$2:$B$173,0))</f>
        <v>#N/A</v>
      </c>
      <c r="R1378" s="1" t="e">
        <f>INDEX('Child Enrollment'!$H$2:$H$173,MATCH('BIR Data Entry'!B1378,'Child Enrollment'!$B$2:$B$173,0))</f>
        <v>#N/A</v>
      </c>
      <c r="S1378" s="343" t="str">
        <f t="shared" si="63"/>
        <v/>
      </c>
      <c r="T1378" s="169">
        <f>IF(J1378='Do Not Use'!$L$15,1,0)</f>
        <v>0</v>
      </c>
      <c r="U1378" s="169">
        <f>IF(K1378='Do Not Use'!$M$14,1,0)</f>
        <v>0</v>
      </c>
      <c r="V1378" s="169">
        <f t="shared" si="64"/>
        <v>0</v>
      </c>
      <c r="W1378" s="169">
        <f>IF(K1378='Do Not Use'!$M$10,1,0)</f>
        <v>0</v>
      </c>
      <c r="X1378" s="169">
        <f>IF(K1378='Do Not Use'!$M$11,1,0)</f>
        <v>0</v>
      </c>
      <c r="Y1378" s="169">
        <f t="shared" si="65"/>
        <v>0</v>
      </c>
      <c r="Z1378" s="169">
        <f>IF(K1378='Do Not Use'!$M$5,1,0)</f>
        <v>0</v>
      </c>
    </row>
    <row r="1379" spans="1:26" x14ac:dyDescent="0.25">
      <c r="A1379" s="376"/>
      <c r="B1379" s="377"/>
      <c r="C1379" s="378"/>
      <c r="D1379" s="434"/>
      <c r="E1379" s="379"/>
      <c r="F1379" s="377"/>
      <c r="G1379" s="377"/>
      <c r="H1379" s="377"/>
      <c r="I1379" s="377"/>
      <c r="J1379" s="377"/>
      <c r="K1379" s="377"/>
      <c r="L1379" s="377"/>
      <c r="M1379" s="1" t="e">
        <f>INDEX('Child Enrollment'!$C$2:$C$173,MATCH('BIR Data Entry'!B1380,'Child Enrollment'!$B$2:$B$173,0))</f>
        <v>#N/A</v>
      </c>
      <c r="N1379" s="1" t="e">
        <f>INDEX('Child Enrollment'!$D$2:$D$173,MATCH('BIR Data Entry'!B1379,'Child Enrollment'!$B$2:$B$173,0))</f>
        <v>#N/A</v>
      </c>
      <c r="O1379" s="1" t="e">
        <f>INDEX('Child Enrollment'!$E$2:$E$173,MATCH('BIR Data Entry'!B1379,'Child Enrollment'!$B$2:$B$173,0))</f>
        <v>#N/A</v>
      </c>
      <c r="P1379" s="1" t="e">
        <f>INDEX('Child Enrollment'!$F$2:$F$173,MATCH('BIR Data Entry'!B1379,'Child Enrollment'!$B$2:$B$173,0))</f>
        <v>#N/A</v>
      </c>
      <c r="Q1379" s="1" t="e">
        <f>INDEX('Child Enrollment'!$G$2:$G$173,MATCH('BIR Data Entry'!B1379,'Child Enrollment'!$B$2:$B$173,0))</f>
        <v>#N/A</v>
      </c>
      <c r="R1379" s="1" t="e">
        <f>INDEX('Child Enrollment'!$H$2:$H$173,MATCH('BIR Data Entry'!B1379,'Child Enrollment'!$B$2:$B$173,0))</f>
        <v>#N/A</v>
      </c>
      <c r="S1379" s="343" t="str">
        <f t="shared" si="63"/>
        <v/>
      </c>
      <c r="T1379" s="169">
        <f>IF(J1379='Do Not Use'!$L$15,1,0)</f>
        <v>0</v>
      </c>
      <c r="U1379" s="169">
        <f>IF(K1379='Do Not Use'!$M$14,1,0)</f>
        <v>0</v>
      </c>
      <c r="V1379" s="169">
        <f t="shared" si="64"/>
        <v>0</v>
      </c>
      <c r="W1379" s="169">
        <f>IF(K1379='Do Not Use'!$M$10,1,0)</f>
        <v>0</v>
      </c>
      <c r="X1379" s="169">
        <f>IF(K1379='Do Not Use'!$M$11,1,0)</f>
        <v>0</v>
      </c>
      <c r="Y1379" s="169">
        <f t="shared" si="65"/>
        <v>0</v>
      </c>
      <c r="Z1379" s="169">
        <f>IF(K1379='Do Not Use'!$M$5,1,0)</f>
        <v>0</v>
      </c>
    </row>
    <row r="1380" spans="1:26" x14ac:dyDescent="0.25">
      <c r="A1380" s="376"/>
      <c r="B1380" s="377"/>
      <c r="C1380" s="378"/>
      <c r="D1380" s="434"/>
      <c r="E1380" s="379"/>
      <c r="F1380" s="377"/>
      <c r="G1380" s="377"/>
      <c r="H1380" s="377"/>
      <c r="I1380" s="377"/>
      <c r="J1380" s="377"/>
      <c r="K1380" s="377"/>
      <c r="L1380" s="377"/>
      <c r="M1380" s="1" t="e">
        <f>INDEX('Child Enrollment'!$C$2:$C$173,MATCH('BIR Data Entry'!B1381,'Child Enrollment'!$B$2:$B$173,0))</f>
        <v>#N/A</v>
      </c>
      <c r="N1380" s="1" t="e">
        <f>INDEX('Child Enrollment'!$D$2:$D$173,MATCH('BIR Data Entry'!B1380,'Child Enrollment'!$B$2:$B$173,0))</f>
        <v>#N/A</v>
      </c>
      <c r="O1380" s="1" t="e">
        <f>INDEX('Child Enrollment'!$E$2:$E$173,MATCH('BIR Data Entry'!B1380,'Child Enrollment'!$B$2:$B$173,0))</f>
        <v>#N/A</v>
      </c>
      <c r="P1380" s="1" t="e">
        <f>INDEX('Child Enrollment'!$F$2:$F$173,MATCH('BIR Data Entry'!B1380,'Child Enrollment'!$B$2:$B$173,0))</f>
        <v>#N/A</v>
      </c>
      <c r="Q1380" s="1" t="e">
        <f>INDEX('Child Enrollment'!$G$2:$G$173,MATCH('BIR Data Entry'!B1380,'Child Enrollment'!$B$2:$B$173,0))</f>
        <v>#N/A</v>
      </c>
      <c r="R1380" s="1" t="e">
        <f>INDEX('Child Enrollment'!$H$2:$H$173,MATCH('BIR Data Entry'!B1380,'Child Enrollment'!$B$2:$B$173,0))</f>
        <v>#N/A</v>
      </c>
      <c r="S1380" s="343" t="str">
        <f t="shared" si="63"/>
        <v/>
      </c>
      <c r="T1380" s="169">
        <f>IF(J1380='Do Not Use'!$L$15,1,0)</f>
        <v>0</v>
      </c>
      <c r="U1380" s="169">
        <f>IF(K1380='Do Not Use'!$M$14,1,0)</f>
        <v>0</v>
      </c>
      <c r="V1380" s="169">
        <f t="shared" si="64"/>
        <v>0</v>
      </c>
      <c r="W1380" s="169">
        <f>IF(K1380='Do Not Use'!$M$10,1,0)</f>
        <v>0</v>
      </c>
      <c r="X1380" s="169">
        <f>IF(K1380='Do Not Use'!$M$11,1,0)</f>
        <v>0</v>
      </c>
      <c r="Y1380" s="169">
        <f t="shared" si="65"/>
        <v>0</v>
      </c>
      <c r="Z1380" s="169">
        <f>IF(K1380='Do Not Use'!$M$5,1,0)</f>
        <v>0</v>
      </c>
    </row>
    <row r="1381" spans="1:26" x14ac:dyDescent="0.25">
      <c r="A1381" s="376"/>
      <c r="B1381" s="377"/>
      <c r="C1381" s="378"/>
      <c r="D1381" s="434"/>
      <c r="E1381" s="379"/>
      <c r="F1381" s="377"/>
      <c r="G1381" s="377"/>
      <c r="H1381" s="377"/>
      <c r="I1381" s="377"/>
      <c r="J1381" s="377"/>
      <c r="K1381" s="377"/>
      <c r="L1381" s="377"/>
      <c r="M1381" s="1" t="e">
        <f>INDEX('Child Enrollment'!$C$2:$C$173,MATCH('BIR Data Entry'!B1382,'Child Enrollment'!$B$2:$B$173,0))</f>
        <v>#N/A</v>
      </c>
      <c r="N1381" s="1" t="e">
        <f>INDEX('Child Enrollment'!$D$2:$D$173,MATCH('BIR Data Entry'!B1381,'Child Enrollment'!$B$2:$B$173,0))</f>
        <v>#N/A</v>
      </c>
      <c r="O1381" s="1" t="e">
        <f>INDEX('Child Enrollment'!$E$2:$E$173,MATCH('BIR Data Entry'!B1381,'Child Enrollment'!$B$2:$B$173,0))</f>
        <v>#N/A</v>
      </c>
      <c r="P1381" s="1" t="e">
        <f>INDEX('Child Enrollment'!$F$2:$F$173,MATCH('BIR Data Entry'!B1381,'Child Enrollment'!$B$2:$B$173,0))</f>
        <v>#N/A</v>
      </c>
      <c r="Q1381" s="1" t="e">
        <f>INDEX('Child Enrollment'!$G$2:$G$173,MATCH('BIR Data Entry'!B1381,'Child Enrollment'!$B$2:$B$173,0))</f>
        <v>#N/A</v>
      </c>
      <c r="R1381" s="1" t="e">
        <f>INDEX('Child Enrollment'!$H$2:$H$173,MATCH('BIR Data Entry'!B1381,'Child Enrollment'!$B$2:$B$173,0))</f>
        <v>#N/A</v>
      </c>
      <c r="S1381" s="343" t="str">
        <f t="shared" si="63"/>
        <v/>
      </c>
      <c r="T1381" s="169">
        <f>IF(J1381='Do Not Use'!$L$15,1,0)</f>
        <v>0</v>
      </c>
      <c r="U1381" s="169">
        <f>IF(K1381='Do Not Use'!$M$14,1,0)</f>
        <v>0</v>
      </c>
      <c r="V1381" s="169">
        <f t="shared" si="64"/>
        <v>0</v>
      </c>
      <c r="W1381" s="169">
        <f>IF(K1381='Do Not Use'!$M$10,1,0)</f>
        <v>0</v>
      </c>
      <c r="X1381" s="169">
        <f>IF(K1381='Do Not Use'!$M$11,1,0)</f>
        <v>0</v>
      </c>
      <c r="Y1381" s="169">
        <f t="shared" si="65"/>
        <v>0</v>
      </c>
      <c r="Z1381" s="169">
        <f>IF(K1381='Do Not Use'!$M$5,1,0)</f>
        <v>0</v>
      </c>
    </row>
    <row r="1382" spans="1:26" x14ac:dyDescent="0.25">
      <c r="A1382" s="376"/>
      <c r="B1382" s="377"/>
      <c r="C1382" s="378"/>
      <c r="D1382" s="434"/>
      <c r="E1382" s="379"/>
      <c r="F1382" s="377"/>
      <c r="G1382" s="377"/>
      <c r="H1382" s="377"/>
      <c r="I1382" s="377"/>
      <c r="J1382" s="377"/>
      <c r="K1382" s="377"/>
      <c r="L1382" s="377"/>
      <c r="M1382" s="1" t="e">
        <f>INDEX('Child Enrollment'!$C$2:$C$173,MATCH('BIR Data Entry'!B1383,'Child Enrollment'!$B$2:$B$173,0))</f>
        <v>#N/A</v>
      </c>
      <c r="N1382" s="1" t="e">
        <f>INDEX('Child Enrollment'!$D$2:$D$173,MATCH('BIR Data Entry'!B1382,'Child Enrollment'!$B$2:$B$173,0))</f>
        <v>#N/A</v>
      </c>
      <c r="O1382" s="1" t="e">
        <f>INDEX('Child Enrollment'!$E$2:$E$173,MATCH('BIR Data Entry'!B1382,'Child Enrollment'!$B$2:$B$173,0))</f>
        <v>#N/A</v>
      </c>
      <c r="P1382" s="1" t="e">
        <f>INDEX('Child Enrollment'!$F$2:$F$173,MATCH('BIR Data Entry'!B1382,'Child Enrollment'!$B$2:$B$173,0))</f>
        <v>#N/A</v>
      </c>
      <c r="Q1382" s="1" t="e">
        <f>INDEX('Child Enrollment'!$G$2:$G$173,MATCH('BIR Data Entry'!B1382,'Child Enrollment'!$B$2:$B$173,0))</f>
        <v>#N/A</v>
      </c>
      <c r="R1382" s="1" t="e">
        <f>INDEX('Child Enrollment'!$H$2:$H$173,MATCH('BIR Data Entry'!B1382,'Child Enrollment'!$B$2:$B$173,0))</f>
        <v>#N/A</v>
      </c>
      <c r="S1382" s="343" t="str">
        <f t="shared" si="63"/>
        <v/>
      </c>
      <c r="T1382" s="169">
        <f>IF(J1382='Do Not Use'!$L$15,1,0)</f>
        <v>0</v>
      </c>
      <c r="U1382" s="169">
        <f>IF(K1382='Do Not Use'!$M$14,1,0)</f>
        <v>0</v>
      </c>
      <c r="V1382" s="169">
        <f t="shared" si="64"/>
        <v>0</v>
      </c>
      <c r="W1382" s="169">
        <f>IF(K1382='Do Not Use'!$M$10,1,0)</f>
        <v>0</v>
      </c>
      <c r="X1382" s="169">
        <f>IF(K1382='Do Not Use'!$M$11,1,0)</f>
        <v>0</v>
      </c>
      <c r="Y1382" s="169">
        <f t="shared" si="65"/>
        <v>0</v>
      </c>
      <c r="Z1382" s="169">
        <f>IF(K1382='Do Not Use'!$M$5,1,0)</f>
        <v>0</v>
      </c>
    </row>
    <row r="1383" spans="1:26" x14ac:dyDescent="0.25">
      <c r="A1383" s="376"/>
      <c r="B1383" s="377"/>
      <c r="C1383" s="378"/>
      <c r="D1383" s="434"/>
      <c r="E1383" s="379"/>
      <c r="F1383" s="377"/>
      <c r="G1383" s="377"/>
      <c r="H1383" s="377"/>
      <c r="I1383" s="377"/>
      <c r="J1383" s="377"/>
      <c r="K1383" s="377"/>
      <c r="L1383" s="377"/>
      <c r="M1383" s="1" t="e">
        <f>INDEX('Child Enrollment'!$C$2:$C$173,MATCH('BIR Data Entry'!B1384,'Child Enrollment'!$B$2:$B$173,0))</f>
        <v>#N/A</v>
      </c>
      <c r="N1383" s="1" t="e">
        <f>INDEX('Child Enrollment'!$D$2:$D$173,MATCH('BIR Data Entry'!B1383,'Child Enrollment'!$B$2:$B$173,0))</f>
        <v>#N/A</v>
      </c>
      <c r="O1383" s="1" t="e">
        <f>INDEX('Child Enrollment'!$E$2:$E$173,MATCH('BIR Data Entry'!B1383,'Child Enrollment'!$B$2:$B$173,0))</f>
        <v>#N/A</v>
      </c>
      <c r="P1383" s="1" t="e">
        <f>INDEX('Child Enrollment'!$F$2:$F$173,MATCH('BIR Data Entry'!B1383,'Child Enrollment'!$B$2:$B$173,0))</f>
        <v>#N/A</v>
      </c>
      <c r="Q1383" s="1" t="e">
        <f>INDEX('Child Enrollment'!$G$2:$G$173,MATCH('BIR Data Entry'!B1383,'Child Enrollment'!$B$2:$B$173,0))</f>
        <v>#N/A</v>
      </c>
      <c r="R1383" s="1" t="e">
        <f>INDEX('Child Enrollment'!$H$2:$H$173,MATCH('BIR Data Entry'!B1383,'Child Enrollment'!$B$2:$B$173,0))</f>
        <v>#N/A</v>
      </c>
      <c r="S1383" s="343" t="str">
        <f t="shared" si="63"/>
        <v/>
      </c>
      <c r="T1383" s="169">
        <f>IF(J1383='Do Not Use'!$L$15,1,0)</f>
        <v>0</v>
      </c>
      <c r="U1383" s="169">
        <f>IF(K1383='Do Not Use'!$M$14,1,0)</f>
        <v>0</v>
      </c>
      <c r="V1383" s="169">
        <f t="shared" si="64"/>
        <v>0</v>
      </c>
      <c r="W1383" s="169">
        <f>IF(K1383='Do Not Use'!$M$10,1,0)</f>
        <v>0</v>
      </c>
      <c r="X1383" s="169">
        <f>IF(K1383='Do Not Use'!$M$11,1,0)</f>
        <v>0</v>
      </c>
      <c r="Y1383" s="169">
        <f t="shared" si="65"/>
        <v>0</v>
      </c>
      <c r="Z1383" s="169">
        <f>IF(K1383='Do Not Use'!$M$5,1,0)</f>
        <v>0</v>
      </c>
    </row>
    <row r="1384" spans="1:26" x14ac:dyDescent="0.25">
      <c r="A1384" s="376"/>
      <c r="B1384" s="377"/>
      <c r="C1384" s="378"/>
      <c r="D1384" s="434"/>
      <c r="E1384" s="379"/>
      <c r="F1384" s="377"/>
      <c r="G1384" s="377"/>
      <c r="H1384" s="377"/>
      <c r="I1384" s="377"/>
      <c r="J1384" s="377"/>
      <c r="K1384" s="377"/>
      <c r="L1384" s="377"/>
      <c r="M1384" s="1" t="e">
        <f>INDEX('Child Enrollment'!$C$2:$C$173,MATCH('BIR Data Entry'!B1385,'Child Enrollment'!$B$2:$B$173,0))</f>
        <v>#N/A</v>
      </c>
      <c r="N1384" s="1" t="e">
        <f>INDEX('Child Enrollment'!$D$2:$D$173,MATCH('BIR Data Entry'!B1384,'Child Enrollment'!$B$2:$B$173,0))</f>
        <v>#N/A</v>
      </c>
      <c r="O1384" s="1" t="e">
        <f>INDEX('Child Enrollment'!$E$2:$E$173,MATCH('BIR Data Entry'!B1384,'Child Enrollment'!$B$2:$B$173,0))</f>
        <v>#N/A</v>
      </c>
      <c r="P1384" s="1" t="e">
        <f>INDEX('Child Enrollment'!$F$2:$F$173,MATCH('BIR Data Entry'!B1384,'Child Enrollment'!$B$2:$B$173,0))</f>
        <v>#N/A</v>
      </c>
      <c r="Q1384" s="1" t="e">
        <f>INDEX('Child Enrollment'!$G$2:$G$173,MATCH('BIR Data Entry'!B1384,'Child Enrollment'!$B$2:$B$173,0))</f>
        <v>#N/A</v>
      </c>
      <c r="R1384" s="1" t="e">
        <f>INDEX('Child Enrollment'!$H$2:$H$173,MATCH('BIR Data Entry'!B1384,'Child Enrollment'!$B$2:$B$173,0))</f>
        <v>#N/A</v>
      </c>
      <c r="S1384" s="343" t="str">
        <f t="shared" si="63"/>
        <v/>
      </c>
      <c r="T1384" s="169">
        <f>IF(J1384='Do Not Use'!$L$15,1,0)</f>
        <v>0</v>
      </c>
      <c r="U1384" s="169">
        <f>IF(K1384='Do Not Use'!$M$14,1,0)</f>
        <v>0</v>
      </c>
      <c r="V1384" s="169">
        <f t="shared" si="64"/>
        <v>0</v>
      </c>
      <c r="W1384" s="169">
        <f>IF(K1384='Do Not Use'!$M$10,1,0)</f>
        <v>0</v>
      </c>
      <c r="X1384" s="169">
        <f>IF(K1384='Do Not Use'!$M$11,1,0)</f>
        <v>0</v>
      </c>
      <c r="Y1384" s="169">
        <f t="shared" si="65"/>
        <v>0</v>
      </c>
      <c r="Z1384" s="169">
        <f>IF(K1384='Do Not Use'!$M$5,1,0)</f>
        <v>0</v>
      </c>
    </row>
    <row r="1385" spans="1:26" x14ac:dyDescent="0.25">
      <c r="A1385" s="376"/>
      <c r="B1385" s="377"/>
      <c r="C1385" s="378"/>
      <c r="D1385" s="434"/>
      <c r="E1385" s="379"/>
      <c r="F1385" s="377"/>
      <c r="G1385" s="377"/>
      <c r="H1385" s="377"/>
      <c r="I1385" s="377"/>
      <c r="J1385" s="377"/>
      <c r="K1385" s="377"/>
      <c r="L1385" s="377"/>
      <c r="M1385" s="1" t="e">
        <f>INDEX('Child Enrollment'!$C$2:$C$173,MATCH('BIR Data Entry'!B1386,'Child Enrollment'!$B$2:$B$173,0))</f>
        <v>#N/A</v>
      </c>
      <c r="N1385" s="1" t="e">
        <f>INDEX('Child Enrollment'!$D$2:$D$173,MATCH('BIR Data Entry'!B1385,'Child Enrollment'!$B$2:$B$173,0))</f>
        <v>#N/A</v>
      </c>
      <c r="O1385" s="1" t="e">
        <f>INDEX('Child Enrollment'!$E$2:$E$173,MATCH('BIR Data Entry'!B1385,'Child Enrollment'!$B$2:$B$173,0))</f>
        <v>#N/A</v>
      </c>
      <c r="P1385" s="1" t="e">
        <f>INDEX('Child Enrollment'!$F$2:$F$173,MATCH('BIR Data Entry'!B1385,'Child Enrollment'!$B$2:$B$173,0))</f>
        <v>#N/A</v>
      </c>
      <c r="Q1385" s="1" t="e">
        <f>INDEX('Child Enrollment'!$G$2:$G$173,MATCH('BIR Data Entry'!B1385,'Child Enrollment'!$B$2:$B$173,0))</f>
        <v>#N/A</v>
      </c>
      <c r="R1385" s="1" t="e">
        <f>INDEX('Child Enrollment'!$H$2:$H$173,MATCH('BIR Data Entry'!B1385,'Child Enrollment'!$B$2:$B$173,0))</f>
        <v>#N/A</v>
      </c>
      <c r="S1385" s="343" t="str">
        <f t="shared" si="63"/>
        <v/>
      </c>
      <c r="T1385" s="169">
        <f>IF(J1385='Do Not Use'!$L$15,1,0)</f>
        <v>0</v>
      </c>
      <c r="U1385" s="169">
        <f>IF(K1385='Do Not Use'!$M$14,1,0)</f>
        <v>0</v>
      </c>
      <c r="V1385" s="169">
        <f t="shared" si="64"/>
        <v>0</v>
      </c>
      <c r="W1385" s="169">
        <f>IF(K1385='Do Not Use'!$M$10,1,0)</f>
        <v>0</v>
      </c>
      <c r="X1385" s="169">
        <f>IF(K1385='Do Not Use'!$M$11,1,0)</f>
        <v>0</v>
      </c>
      <c r="Y1385" s="169">
        <f t="shared" si="65"/>
        <v>0</v>
      </c>
      <c r="Z1385" s="169">
        <f>IF(K1385='Do Not Use'!$M$5,1,0)</f>
        <v>0</v>
      </c>
    </row>
    <row r="1386" spans="1:26" x14ac:dyDescent="0.25">
      <c r="A1386" s="376"/>
      <c r="B1386" s="377"/>
      <c r="C1386" s="378"/>
      <c r="D1386" s="434"/>
      <c r="E1386" s="379"/>
      <c r="F1386" s="377"/>
      <c r="G1386" s="377"/>
      <c r="H1386" s="377"/>
      <c r="I1386" s="377"/>
      <c r="J1386" s="377"/>
      <c r="K1386" s="377"/>
      <c r="L1386" s="377"/>
      <c r="M1386" s="1" t="e">
        <f>INDEX('Child Enrollment'!$C$2:$C$173,MATCH('BIR Data Entry'!B1387,'Child Enrollment'!$B$2:$B$173,0))</f>
        <v>#N/A</v>
      </c>
      <c r="N1386" s="1" t="e">
        <f>INDEX('Child Enrollment'!$D$2:$D$173,MATCH('BIR Data Entry'!B1386,'Child Enrollment'!$B$2:$B$173,0))</f>
        <v>#N/A</v>
      </c>
      <c r="O1386" s="1" t="e">
        <f>INDEX('Child Enrollment'!$E$2:$E$173,MATCH('BIR Data Entry'!B1386,'Child Enrollment'!$B$2:$B$173,0))</f>
        <v>#N/A</v>
      </c>
      <c r="P1386" s="1" t="e">
        <f>INDEX('Child Enrollment'!$F$2:$F$173,MATCH('BIR Data Entry'!B1386,'Child Enrollment'!$B$2:$B$173,0))</f>
        <v>#N/A</v>
      </c>
      <c r="Q1386" s="1" t="e">
        <f>INDEX('Child Enrollment'!$G$2:$G$173,MATCH('BIR Data Entry'!B1386,'Child Enrollment'!$B$2:$B$173,0))</f>
        <v>#N/A</v>
      </c>
      <c r="R1386" s="1" t="e">
        <f>INDEX('Child Enrollment'!$H$2:$H$173,MATCH('BIR Data Entry'!B1386,'Child Enrollment'!$B$2:$B$173,0))</f>
        <v>#N/A</v>
      </c>
      <c r="S1386" s="343" t="str">
        <f t="shared" si="63"/>
        <v/>
      </c>
      <c r="T1386" s="169">
        <f>IF(J1386='Do Not Use'!$L$15,1,0)</f>
        <v>0</v>
      </c>
      <c r="U1386" s="169">
        <f>IF(K1386='Do Not Use'!$M$14,1,0)</f>
        <v>0</v>
      </c>
      <c r="V1386" s="169">
        <f t="shared" si="64"/>
        <v>0</v>
      </c>
      <c r="W1386" s="169">
        <f>IF(K1386='Do Not Use'!$M$10,1,0)</f>
        <v>0</v>
      </c>
      <c r="X1386" s="169">
        <f>IF(K1386='Do Not Use'!$M$11,1,0)</f>
        <v>0</v>
      </c>
      <c r="Y1386" s="169">
        <f t="shared" si="65"/>
        <v>0</v>
      </c>
      <c r="Z1386" s="169">
        <f>IF(K1386='Do Not Use'!$M$5,1,0)</f>
        <v>0</v>
      </c>
    </row>
    <row r="1387" spans="1:26" x14ac:dyDescent="0.25">
      <c r="A1387" s="376"/>
      <c r="B1387" s="377"/>
      <c r="C1387" s="378"/>
      <c r="D1387" s="434"/>
      <c r="E1387" s="379"/>
      <c r="F1387" s="377"/>
      <c r="G1387" s="377"/>
      <c r="H1387" s="377"/>
      <c r="I1387" s="377"/>
      <c r="J1387" s="377"/>
      <c r="K1387" s="377"/>
      <c r="L1387" s="377"/>
      <c r="M1387" s="1" t="e">
        <f>INDEX('Child Enrollment'!$C$2:$C$173,MATCH('BIR Data Entry'!B1388,'Child Enrollment'!$B$2:$B$173,0))</f>
        <v>#N/A</v>
      </c>
      <c r="N1387" s="1" t="e">
        <f>INDEX('Child Enrollment'!$D$2:$D$173,MATCH('BIR Data Entry'!B1387,'Child Enrollment'!$B$2:$B$173,0))</f>
        <v>#N/A</v>
      </c>
      <c r="O1387" s="1" t="e">
        <f>INDEX('Child Enrollment'!$E$2:$E$173,MATCH('BIR Data Entry'!B1387,'Child Enrollment'!$B$2:$B$173,0))</f>
        <v>#N/A</v>
      </c>
      <c r="P1387" s="1" t="e">
        <f>INDEX('Child Enrollment'!$F$2:$F$173,MATCH('BIR Data Entry'!B1387,'Child Enrollment'!$B$2:$B$173,0))</f>
        <v>#N/A</v>
      </c>
      <c r="Q1387" s="1" t="e">
        <f>INDEX('Child Enrollment'!$G$2:$G$173,MATCH('BIR Data Entry'!B1387,'Child Enrollment'!$B$2:$B$173,0))</f>
        <v>#N/A</v>
      </c>
      <c r="R1387" s="1" t="e">
        <f>INDEX('Child Enrollment'!$H$2:$H$173,MATCH('BIR Data Entry'!B1387,'Child Enrollment'!$B$2:$B$173,0))</f>
        <v>#N/A</v>
      </c>
      <c r="S1387" s="343" t="str">
        <f t="shared" si="63"/>
        <v/>
      </c>
      <c r="T1387" s="169">
        <f>IF(J1387='Do Not Use'!$L$15,1,0)</f>
        <v>0</v>
      </c>
      <c r="U1387" s="169">
        <f>IF(K1387='Do Not Use'!$M$14,1,0)</f>
        <v>0</v>
      </c>
      <c r="V1387" s="169">
        <f t="shared" si="64"/>
        <v>0</v>
      </c>
      <c r="W1387" s="169">
        <f>IF(K1387='Do Not Use'!$M$10,1,0)</f>
        <v>0</v>
      </c>
      <c r="X1387" s="169">
        <f>IF(K1387='Do Not Use'!$M$11,1,0)</f>
        <v>0</v>
      </c>
      <c r="Y1387" s="169">
        <f t="shared" si="65"/>
        <v>0</v>
      </c>
      <c r="Z1387" s="169">
        <f>IF(K1387='Do Not Use'!$M$5,1,0)</f>
        <v>0</v>
      </c>
    </row>
    <row r="1388" spans="1:26" x14ac:dyDescent="0.25">
      <c r="A1388" s="376"/>
      <c r="B1388" s="377"/>
      <c r="C1388" s="378"/>
      <c r="D1388" s="434"/>
      <c r="E1388" s="379"/>
      <c r="F1388" s="377"/>
      <c r="G1388" s="377"/>
      <c r="H1388" s="377"/>
      <c r="I1388" s="377"/>
      <c r="J1388" s="377"/>
      <c r="K1388" s="377"/>
      <c r="L1388" s="377"/>
      <c r="M1388" s="1" t="e">
        <f>INDEX('Child Enrollment'!$C$2:$C$173,MATCH('BIR Data Entry'!B1389,'Child Enrollment'!$B$2:$B$173,0))</f>
        <v>#N/A</v>
      </c>
      <c r="N1388" s="1" t="e">
        <f>INDEX('Child Enrollment'!$D$2:$D$173,MATCH('BIR Data Entry'!B1388,'Child Enrollment'!$B$2:$B$173,0))</f>
        <v>#N/A</v>
      </c>
      <c r="O1388" s="1" t="e">
        <f>INDEX('Child Enrollment'!$E$2:$E$173,MATCH('BIR Data Entry'!B1388,'Child Enrollment'!$B$2:$B$173,0))</f>
        <v>#N/A</v>
      </c>
      <c r="P1388" s="1" t="e">
        <f>INDEX('Child Enrollment'!$F$2:$F$173,MATCH('BIR Data Entry'!B1388,'Child Enrollment'!$B$2:$B$173,0))</f>
        <v>#N/A</v>
      </c>
      <c r="Q1388" s="1" t="e">
        <f>INDEX('Child Enrollment'!$G$2:$G$173,MATCH('BIR Data Entry'!B1388,'Child Enrollment'!$B$2:$B$173,0))</f>
        <v>#N/A</v>
      </c>
      <c r="R1388" s="1" t="e">
        <f>INDEX('Child Enrollment'!$H$2:$H$173,MATCH('BIR Data Entry'!B1388,'Child Enrollment'!$B$2:$B$173,0))</f>
        <v>#N/A</v>
      </c>
      <c r="S1388" s="343" t="str">
        <f t="shared" si="63"/>
        <v/>
      </c>
      <c r="T1388" s="169">
        <f>IF(J1388='Do Not Use'!$L$15,1,0)</f>
        <v>0</v>
      </c>
      <c r="U1388" s="169">
        <f>IF(K1388='Do Not Use'!$M$14,1,0)</f>
        <v>0</v>
      </c>
      <c r="V1388" s="169">
        <f t="shared" si="64"/>
        <v>0</v>
      </c>
      <c r="W1388" s="169">
        <f>IF(K1388='Do Not Use'!$M$10,1,0)</f>
        <v>0</v>
      </c>
      <c r="X1388" s="169">
        <f>IF(K1388='Do Not Use'!$M$11,1,0)</f>
        <v>0</v>
      </c>
      <c r="Y1388" s="169">
        <f t="shared" si="65"/>
        <v>0</v>
      </c>
      <c r="Z1388" s="169">
        <f>IF(K1388='Do Not Use'!$M$5,1,0)</f>
        <v>0</v>
      </c>
    </row>
    <row r="1389" spans="1:26" x14ac:dyDescent="0.25">
      <c r="A1389" s="376"/>
      <c r="B1389" s="377"/>
      <c r="C1389" s="378"/>
      <c r="D1389" s="434"/>
      <c r="E1389" s="379"/>
      <c r="F1389" s="377"/>
      <c r="G1389" s="377"/>
      <c r="H1389" s="377"/>
      <c r="I1389" s="377"/>
      <c r="J1389" s="377"/>
      <c r="K1389" s="377"/>
      <c r="L1389" s="377"/>
      <c r="M1389" s="1" t="e">
        <f>INDEX('Child Enrollment'!$C$2:$C$173,MATCH('BIR Data Entry'!B1390,'Child Enrollment'!$B$2:$B$173,0))</f>
        <v>#N/A</v>
      </c>
      <c r="N1389" s="1" t="e">
        <f>INDEX('Child Enrollment'!$D$2:$D$173,MATCH('BIR Data Entry'!B1389,'Child Enrollment'!$B$2:$B$173,0))</f>
        <v>#N/A</v>
      </c>
      <c r="O1389" s="1" t="e">
        <f>INDEX('Child Enrollment'!$E$2:$E$173,MATCH('BIR Data Entry'!B1389,'Child Enrollment'!$B$2:$B$173,0))</f>
        <v>#N/A</v>
      </c>
      <c r="P1389" s="1" t="e">
        <f>INDEX('Child Enrollment'!$F$2:$F$173,MATCH('BIR Data Entry'!B1389,'Child Enrollment'!$B$2:$B$173,0))</f>
        <v>#N/A</v>
      </c>
      <c r="Q1389" s="1" t="e">
        <f>INDEX('Child Enrollment'!$G$2:$G$173,MATCH('BIR Data Entry'!B1389,'Child Enrollment'!$B$2:$B$173,0))</f>
        <v>#N/A</v>
      </c>
      <c r="R1389" s="1" t="e">
        <f>INDEX('Child Enrollment'!$H$2:$H$173,MATCH('BIR Data Entry'!B1389,'Child Enrollment'!$B$2:$B$173,0))</f>
        <v>#N/A</v>
      </c>
      <c r="S1389" s="343" t="str">
        <f t="shared" si="63"/>
        <v/>
      </c>
      <c r="T1389" s="169">
        <f>IF(J1389='Do Not Use'!$L$15,1,0)</f>
        <v>0</v>
      </c>
      <c r="U1389" s="169">
        <f>IF(K1389='Do Not Use'!$M$14,1,0)</f>
        <v>0</v>
      </c>
      <c r="V1389" s="169">
        <f t="shared" si="64"/>
        <v>0</v>
      </c>
      <c r="W1389" s="169">
        <f>IF(K1389='Do Not Use'!$M$10,1,0)</f>
        <v>0</v>
      </c>
      <c r="X1389" s="169">
        <f>IF(K1389='Do Not Use'!$M$11,1,0)</f>
        <v>0</v>
      </c>
      <c r="Y1389" s="169">
        <f t="shared" si="65"/>
        <v>0</v>
      </c>
      <c r="Z1389" s="169">
        <f>IF(K1389='Do Not Use'!$M$5,1,0)</f>
        <v>0</v>
      </c>
    </row>
    <row r="1390" spans="1:26" x14ac:dyDescent="0.25">
      <c r="A1390" s="376"/>
      <c r="B1390" s="377"/>
      <c r="C1390" s="378"/>
      <c r="D1390" s="434"/>
      <c r="E1390" s="379"/>
      <c r="F1390" s="377"/>
      <c r="G1390" s="377"/>
      <c r="H1390" s="377"/>
      <c r="I1390" s="377"/>
      <c r="J1390" s="377"/>
      <c r="K1390" s="377"/>
      <c r="L1390" s="377"/>
      <c r="M1390" s="1" t="e">
        <f>INDEX('Child Enrollment'!$C$2:$C$173,MATCH('BIR Data Entry'!B1391,'Child Enrollment'!$B$2:$B$173,0))</f>
        <v>#N/A</v>
      </c>
      <c r="N1390" s="1" t="e">
        <f>INDEX('Child Enrollment'!$D$2:$D$173,MATCH('BIR Data Entry'!B1390,'Child Enrollment'!$B$2:$B$173,0))</f>
        <v>#N/A</v>
      </c>
      <c r="O1390" s="1" t="e">
        <f>INDEX('Child Enrollment'!$E$2:$E$173,MATCH('BIR Data Entry'!B1390,'Child Enrollment'!$B$2:$B$173,0))</f>
        <v>#N/A</v>
      </c>
      <c r="P1390" s="1" t="e">
        <f>INDEX('Child Enrollment'!$F$2:$F$173,MATCH('BIR Data Entry'!B1390,'Child Enrollment'!$B$2:$B$173,0))</f>
        <v>#N/A</v>
      </c>
      <c r="Q1390" s="1" t="e">
        <f>INDEX('Child Enrollment'!$G$2:$G$173,MATCH('BIR Data Entry'!B1390,'Child Enrollment'!$B$2:$B$173,0))</f>
        <v>#N/A</v>
      </c>
      <c r="R1390" s="1" t="e">
        <f>INDEX('Child Enrollment'!$H$2:$H$173,MATCH('BIR Data Entry'!B1390,'Child Enrollment'!$B$2:$B$173,0))</f>
        <v>#N/A</v>
      </c>
      <c r="S1390" s="343" t="str">
        <f t="shared" si="63"/>
        <v/>
      </c>
      <c r="T1390" s="169">
        <f>IF(J1390='Do Not Use'!$L$15,1,0)</f>
        <v>0</v>
      </c>
      <c r="U1390" s="169">
        <f>IF(K1390='Do Not Use'!$M$14,1,0)</f>
        <v>0</v>
      </c>
      <c r="V1390" s="169">
        <f t="shared" si="64"/>
        <v>0</v>
      </c>
      <c r="W1390" s="169">
        <f>IF(K1390='Do Not Use'!$M$10,1,0)</f>
        <v>0</v>
      </c>
      <c r="X1390" s="169">
        <f>IF(K1390='Do Not Use'!$M$11,1,0)</f>
        <v>0</v>
      </c>
      <c r="Y1390" s="169">
        <f t="shared" si="65"/>
        <v>0</v>
      </c>
      <c r="Z1390" s="169">
        <f>IF(K1390='Do Not Use'!$M$5,1,0)</f>
        <v>0</v>
      </c>
    </row>
    <row r="1391" spans="1:26" x14ac:dyDescent="0.25">
      <c r="A1391" s="376"/>
      <c r="B1391" s="377"/>
      <c r="C1391" s="378"/>
      <c r="D1391" s="434"/>
      <c r="E1391" s="379"/>
      <c r="F1391" s="377"/>
      <c r="G1391" s="377"/>
      <c r="H1391" s="377"/>
      <c r="I1391" s="377"/>
      <c r="J1391" s="377"/>
      <c r="K1391" s="377"/>
      <c r="L1391" s="377"/>
      <c r="M1391" s="1" t="e">
        <f>INDEX('Child Enrollment'!$C$2:$C$173,MATCH('BIR Data Entry'!B1392,'Child Enrollment'!$B$2:$B$173,0))</f>
        <v>#N/A</v>
      </c>
      <c r="N1391" s="1" t="e">
        <f>INDEX('Child Enrollment'!$D$2:$D$173,MATCH('BIR Data Entry'!B1391,'Child Enrollment'!$B$2:$B$173,0))</f>
        <v>#N/A</v>
      </c>
      <c r="O1391" s="1" t="e">
        <f>INDEX('Child Enrollment'!$E$2:$E$173,MATCH('BIR Data Entry'!B1391,'Child Enrollment'!$B$2:$B$173,0))</f>
        <v>#N/A</v>
      </c>
      <c r="P1391" s="1" t="e">
        <f>INDEX('Child Enrollment'!$F$2:$F$173,MATCH('BIR Data Entry'!B1391,'Child Enrollment'!$B$2:$B$173,0))</f>
        <v>#N/A</v>
      </c>
      <c r="Q1391" s="1" t="e">
        <f>INDEX('Child Enrollment'!$G$2:$G$173,MATCH('BIR Data Entry'!B1391,'Child Enrollment'!$B$2:$B$173,0))</f>
        <v>#N/A</v>
      </c>
      <c r="R1391" s="1" t="e">
        <f>INDEX('Child Enrollment'!$H$2:$H$173,MATCH('BIR Data Entry'!B1391,'Child Enrollment'!$B$2:$B$173,0))</f>
        <v>#N/A</v>
      </c>
      <c r="S1391" s="343" t="str">
        <f t="shared" si="63"/>
        <v/>
      </c>
      <c r="T1391" s="169">
        <f>IF(J1391='Do Not Use'!$L$15,1,0)</f>
        <v>0</v>
      </c>
      <c r="U1391" s="169">
        <f>IF(K1391='Do Not Use'!$M$14,1,0)</f>
        <v>0</v>
      </c>
      <c r="V1391" s="169">
        <f t="shared" si="64"/>
        <v>0</v>
      </c>
      <c r="W1391" s="169">
        <f>IF(K1391='Do Not Use'!$M$10,1,0)</f>
        <v>0</v>
      </c>
      <c r="X1391" s="169">
        <f>IF(K1391='Do Not Use'!$M$11,1,0)</f>
        <v>0</v>
      </c>
      <c r="Y1391" s="169">
        <f t="shared" si="65"/>
        <v>0</v>
      </c>
      <c r="Z1391" s="169">
        <f>IF(K1391='Do Not Use'!$M$5,1,0)</f>
        <v>0</v>
      </c>
    </row>
    <row r="1392" spans="1:26" x14ac:dyDescent="0.25">
      <c r="A1392" s="376"/>
      <c r="B1392" s="377"/>
      <c r="C1392" s="378"/>
      <c r="D1392" s="434"/>
      <c r="E1392" s="379"/>
      <c r="F1392" s="377"/>
      <c r="G1392" s="377"/>
      <c r="H1392" s="377"/>
      <c r="I1392" s="377"/>
      <c r="J1392" s="377"/>
      <c r="K1392" s="377"/>
      <c r="L1392" s="377"/>
      <c r="M1392" s="1" t="e">
        <f>INDEX('Child Enrollment'!$C$2:$C$173,MATCH('BIR Data Entry'!B1393,'Child Enrollment'!$B$2:$B$173,0))</f>
        <v>#N/A</v>
      </c>
      <c r="N1392" s="1" t="e">
        <f>INDEX('Child Enrollment'!$D$2:$D$173,MATCH('BIR Data Entry'!B1392,'Child Enrollment'!$B$2:$B$173,0))</f>
        <v>#N/A</v>
      </c>
      <c r="O1392" s="1" t="e">
        <f>INDEX('Child Enrollment'!$E$2:$E$173,MATCH('BIR Data Entry'!B1392,'Child Enrollment'!$B$2:$B$173,0))</f>
        <v>#N/A</v>
      </c>
      <c r="P1392" s="1" t="e">
        <f>INDEX('Child Enrollment'!$F$2:$F$173,MATCH('BIR Data Entry'!B1392,'Child Enrollment'!$B$2:$B$173,0))</f>
        <v>#N/A</v>
      </c>
      <c r="Q1392" s="1" t="e">
        <f>INDEX('Child Enrollment'!$G$2:$G$173,MATCH('BIR Data Entry'!B1392,'Child Enrollment'!$B$2:$B$173,0))</f>
        <v>#N/A</v>
      </c>
      <c r="R1392" s="1" t="e">
        <f>INDEX('Child Enrollment'!$H$2:$H$173,MATCH('BIR Data Entry'!B1392,'Child Enrollment'!$B$2:$B$173,0))</f>
        <v>#N/A</v>
      </c>
      <c r="S1392" s="343" t="str">
        <f t="shared" si="63"/>
        <v/>
      </c>
      <c r="T1392" s="169">
        <f>IF(J1392='Do Not Use'!$L$15,1,0)</f>
        <v>0</v>
      </c>
      <c r="U1392" s="169">
        <f>IF(K1392='Do Not Use'!$M$14,1,0)</f>
        <v>0</v>
      </c>
      <c r="V1392" s="169">
        <f t="shared" si="64"/>
        <v>0</v>
      </c>
      <c r="W1392" s="169">
        <f>IF(K1392='Do Not Use'!$M$10,1,0)</f>
        <v>0</v>
      </c>
      <c r="X1392" s="169">
        <f>IF(K1392='Do Not Use'!$M$11,1,0)</f>
        <v>0</v>
      </c>
      <c r="Y1392" s="169">
        <f t="shared" si="65"/>
        <v>0</v>
      </c>
      <c r="Z1392" s="169">
        <f>IF(K1392='Do Not Use'!$M$5,1,0)</f>
        <v>0</v>
      </c>
    </row>
    <row r="1393" spans="1:26" x14ac:dyDescent="0.25">
      <c r="A1393" s="376"/>
      <c r="B1393" s="377"/>
      <c r="C1393" s="378"/>
      <c r="D1393" s="434"/>
      <c r="E1393" s="379"/>
      <c r="F1393" s="377"/>
      <c r="G1393" s="377"/>
      <c r="H1393" s="377"/>
      <c r="I1393" s="377"/>
      <c r="J1393" s="377"/>
      <c r="K1393" s="377"/>
      <c r="L1393" s="377"/>
      <c r="M1393" s="1" t="e">
        <f>INDEX('Child Enrollment'!$C$2:$C$173,MATCH('BIR Data Entry'!B1394,'Child Enrollment'!$B$2:$B$173,0))</f>
        <v>#N/A</v>
      </c>
      <c r="N1393" s="1" t="e">
        <f>INDEX('Child Enrollment'!$D$2:$D$173,MATCH('BIR Data Entry'!B1393,'Child Enrollment'!$B$2:$B$173,0))</f>
        <v>#N/A</v>
      </c>
      <c r="O1393" s="1" t="e">
        <f>INDEX('Child Enrollment'!$E$2:$E$173,MATCH('BIR Data Entry'!B1393,'Child Enrollment'!$B$2:$B$173,0))</f>
        <v>#N/A</v>
      </c>
      <c r="P1393" s="1" t="e">
        <f>INDEX('Child Enrollment'!$F$2:$F$173,MATCH('BIR Data Entry'!B1393,'Child Enrollment'!$B$2:$B$173,0))</f>
        <v>#N/A</v>
      </c>
      <c r="Q1393" s="1" t="e">
        <f>INDEX('Child Enrollment'!$G$2:$G$173,MATCH('BIR Data Entry'!B1393,'Child Enrollment'!$B$2:$B$173,0))</f>
        <v>#N/A</v>
      </c>
      <c r="R1393" s="1" t="e">
        <f>INDEX('Child Enrollment'!$H$2:$H$173,MATCH('BIR Data Entry'!B1393,'Child Enrollment'!$B$2:$B$173,0))</f>
        <v>#N/A</v>
      </c>
      <c r="S1393" s="343" t="str">
        <f t="shared" si="63"/>
        <v/>
      </c>
      <c r="T1393" s="169">
        <f>IF(J1393='Do Not Use'!$L$15,1,0)</f>
        <v>0</v>
      </c>
      <c r="U1393" s="169">
        <f>IF(K1393='Do Not Use'!$M$14,1,0)</f>
        <v>0</v>
      </c>
      <c r="V1393" s="169">
        <f t="shared" si="64"/>
        <v>0</v>
      </c>
      <c r="W1393" s="169">
        <f>IF(K1393='Do Not Use'!$M$10,1,0)</f>
        <v>0</v>
      </c>
      <c r="X1393" s="169">
        <f>IF(K1393='Do Not Use'!$M$11,1,0)</f>
        <v>0</v>
      </c>
      <c r="Y1393" s="169">
        <f t="shared" si="65"/>
        <v>0</v>
      </c>
      <c r="Z1393" s="169">
        <f>IF(K1393='Do Not Use'!$M$5,1,0)</f>
        <v>0</v>
      </c>
    </row>
    <row r="1394" spans="1:26" x14ac:dyDescent="0.25">
      <c r="A1394" s="376"/>
      <c r="B1394" s="377"/>
      <c r="C1394" s="378"/>
      <c r="D1394" s="434"/>
      <c r="E1394" s="379"/>
      <c r="F1394" s="377"/>
      <c r="G1394" s="377"/>
      <c r="H1394" s="377"/>
      <c r="I1394" s="377"/>
      <c r="J1394" s="377"/>
      <c r="K1394" s="377"/>
      <c r="L1394" s="377"/>
      <c r="M1394" s="1" t="e">
        <f>INDEX('Child Enrollment'!$C$2:$C$173,MATCH('BIR Data Entry'!B1395,'Child Enrollment'!$B$2:$B$173,0))</f>
        <v>#N/A</v>
      </c>
      <c r="N1394" s="1" t="e">
        <f>INDEX('Child Enrollment'!$D$2:$D$173,MATCH('BIR Data Entry'!B1394,'Child Enrollment'!$B$2:$B$173,0))</f>
        <v>#N/A</v>
      </c>
      <c r="O1394" s="1" t="e">
        <f>INDEX('Child Enrollment'!$E$2:$E$173,MATCH('BIR Data Entry'!B1394,'Child Enrollment'!$B$2:$B$173,0))</f>
        <v>#N/A</v>
      </c>
      <c r="P1394" s="1" t="e">
        <f>INDEX('Child Enrollment'!$F$2:$F$173,MATCH('BIR Data Entry'!B1394,'Child Enrollment'!$B$2:$B$173,0))</f>
        <v>#N/A</v>
      </c>
      <c r="Q1394" s="1" t="e">
        <f>INDEX('Child Enrollment'!$G$2:$G$173,MATCH('BIR Data Entry'!B1394,'Child Enrollment'!$B$2:$B$173,0))</f>
        <v>#N/A</v>
      </c>
      <c r="R1394" s="1" t="e">
        <f>INDEX('Child Enrollment'!$H$2:$H$173,MATCH('BIR Data Entry'!B1394,'Child Enrollment'!$B$2:$B$173,0))</f>
        <v>#N/A</v>
      </c>
      <c r="S1394" s="343" t="str">
        <f t="shared" si="63"/>
        <v/>
      </c>
      <c r="T1394" s="169">
        <f>IF(J1394='Do Not Use'!$L$15,1,0)</f>
        <v>0</v>
      </c>
      <c r="U1394" s="169">
        <f>IF(K1394='Do Not Use'!$M$14,1,0)</f>
        <v>0</v>
      </c>
      <c r="V1394" s="169">
        <f t="shared" si="64"/>
        <v>0</v>
      </c>
      <c r="W1394" s="169">
        <f>IF(K1394='Do Not Use'!$M$10,1,0)</f>
        <v>0</v>
      </c>
      <c r="X1394" s="169">
        <f>IF(K1394='Do Not Use'!$M$11,1,0)</f>
        <v>0</v>
      </c>
      <c r="Y1394" s="169">
        <f t="shared" si="65"/>
        <v>0</v>
      </c>
      <c r="Z1394" s="169">
        <f>IF(K1394='Do Not Use'!$M$5,1,0)</f>
        <v>0</v>
      </c>
    </row>
    <row r="1395" spans="1:26" x14ac:dyDescent="0.25">
      <c r="A1395" s="376"/>
      <c r="B1395" s="377"/>
      <c r="C1395" s="378"/>
      <c r="D1395" s="434"/>
      <c r="E1395" s="379"/>
      <c r="F1395" s="377"/>
      <c r="G1395" s="377"/>
      <c r="H1395" s="377"/>
      <c r="I1395" s="377"/>
      <c r="J1395" s="377"/>
      <c r="K1395" s="377"/>
      <c r="L1395" s="377"/>
      <c r="M1395" s="1" t="e">
        <f>INDEX('Child Enrollment'!$C$2:$C$173,MATCH('BIR Data Entry'!B1396,'Child Enrollment'!$B$2:$B$173,0))</f>
        <v>#N/A</v>
      </c>
      <c r="N1395" s="1" t="e">
        <f>INDEX('Child Enrollment'!$D$2:$D$173,MATCH('BIR Data Entry'!B1395,'Child Enrollment'!$B$2:$B$173,0))</f>
        <v>#N/A</v>
      </c>
      <c r="O1395" s="1" t="e">
        <f>INDEX('Child Enrollment'!$E$2:$E$173,MATCH('BIR Data Entry'!B1395,'Child Enrollment'!$B$2:$B$173,0))</f>
        <v>#N/A</v>
      </c>
      <c r="P1395" s="1" t="e">
        <f>INDEX('Child Enrollment'!$F$2:$F$173,MATCH('BIR Data Entry'!B1395,'Child Enrollment'!$B$2:$B$173,0))</f>
        <v>#N/A</v>
      </c>
      <c r="Q1395" s="1" t="e">
        <f>INDEX('Child Enrollment'!$G$2:$G$173,MATCH('BIR Data Entry'!B1395,'Child Enrollment'!$B$2:$B$173,0))</f>
        <v>#N/A</v>
      </c>
      <c r="R1395" s="1" t="e">
        <f>INDEX('Child Enrollment'!$H$2:$H$173,MATCH('BIR Data Entry'!B1395,'Child Enrollment'!$B$2:$B$173,0))</f>
        <v>#N/A</v>
      </c>
      <c r="S1395" s="343" t="str">
        <f t="shared" si="63"/>
        <v/>
      </c>
      <c r="T1395" s="169">
        <f>IF(J1395='Do Not Use'!$L$15,1,0)</f>
        <v>0</v>
      </c>
      <c r="U1395" s="169">
        <f>IF(K1395='Do Not Use'!$M$14,1,0)</f>
        <v>0</v>
      </c>
      <c r="V1395" s="169">
        <f t="shared" si="64"/>
        <v>0</v>
      </c>
      <c r="W1395" s="169">
        <f>IF(K1395='Do Not Use'!$M$10,1,0)</f>
        <v>0</v>
      </c>
      <c r="X1395" s="169">
        <f>IF(K1395='Do Not Use'!$M$11,1,0)</f>
        <v>0</v>
      </c>
      <c r="Y1395" s="169">
        <f t="shared" si="65"/>
        <v>0</v>
      </c>
      <c r="Z1395" s="169">
        <f>IF(K1395='Do Not Use'!$M$5,1,0)</f>
        <v>0</v>
      </c>
    </row>
    <row r="1396" spans="1:26" x14ac:dyDescent="0.25">
      <c r="A1396" s="376"/>
      <c r="B1396" s="377"/>
      <c r="C1396" s="378"/>
      <c r="D1396" s="434"/>
      <c r="E1396" s="379"/>
      <c r="F1396" s="377"/>
      <c r="G1396" s="377"/>
      <c r="H1396" s="377"/>
      <c r="I1396" s="377"/>
      <c r="J1396" s="377"/>
      <c r="K1396" s="377"/>
      <c r="L1396" s="377"/>
      <c r="M1396" s="1" t="e">
        <f>INDEX('Child Enrollment'!$C$2:$C$173,MATCH('BIR Data Entry'!B1397,'Child Enrollment'!$B$2:$B$173,0))</f>
        <v>#N/A</v>
      </c>
      <c r="N1396" s="1" t="e">
        <f>INDEX('Child Enrollment'!$D$2:$D$173,MATCH('BIR Data Entry'!B1396,'Child Enrollment'!$B$2:$B$173,0))</f>
        <v>#N/A</v>
      </c>
      <c r="O1396" s="1" t="e">
        <f>INDEX('Child Enrollment'!$E$2:$E$173,MATCH('BIR Data Entry'!B1396,'Child Enrollment'!$B$2:$B$173,0))</f>
        <v>#N/A</v>
      </c>
      <c r="P1396" s="1" t="e">
        <f>INDEX('Child Enrollment'!$F$2:$F$173,MATCH('BIR Data Entry'!B1396,'Child Enrollment'!$B$2:$B$173,0))</f>
        <v>#N/A</v>
      </c>
      <c r="Q1396" s="1" t="e">
        <f>INDEX('Child Enrollment'!$G$2:$G$173,MATCH('BIR Data Entry'!B1396,'Child Enrollment'!$B$2:$B$173,0))</f>
        <v>#N/A</v>
      </c>
      <c r="R1396" s="1" t="e">
        <f>INDEX('Child Enrollment'!$H$2:$H$173,MATCH('BIR Data Entry'!B1396,'Child Enrollment'!$B$2:$B$173,0))</f>
        <v>#N/A</v>
      </c>
      <c r="S1396" s="343" t="str">
        <f t="shared" si="63"/>
        <v/>
      </c>
      <c r="T1396" s="169">
        <f>IF(J1396='Do Not Use'!$L$15,1,0)</f>
        <v>0</v>
      </c>
      <c r="U1396" s="169">
        <f>IF(K1396='Do Not Use'!$M$14,1,0)</f>
        <v>0</v>
      </c>
      <c r="V1396" s="169">
        <f t="shared" si="64"/>
        <v>0</v>
      </c>
      <c r="W1396" s="169">
        <f>IF(K1396='Do Not Use'!$M$10,1,0)</f>
        <v>0</v>
      </c>
      <c r="X1396" s="169">
        <f>IF(K1396='Do Not Use'!$M$11,1,0)</f>
        <v>0</v>
      </c>
      <c r="Y1396" s="169">
        <f t="shared" si="65"/>
        <v>0</v>
      </c>
      <c r="Z1396" s="169">
        <f>IF(K1396='Do Not Use'!$M$5,1,0)</f>
        <v>0</v>
      </c>
    </row>
    <row r="1397" spans="1:26" x14ac:dyDescent="0.25">
      <c r="A1397" s="376"/>
      <c r="B1397" s="377"/>
      <c r="C1397" s="378"/>
      <c r="D1397" s="434"/>
      <c r="E1397" s="379"/>
      <c r="F1397" s="377"/>
      <c r="G1397" s="377"/>
      <c r="H1397" s="377"/>
      <c r="I1397" s="377"/>
      <c r="J1397" s="377"/>
      <c r="K1397" s="377"/>
      <c r="L1397" s="377"/>
      <c r="M1397" s="1" t="e">
        <f>INDEX('Child Enrollment'!$C$2:$C$173,MATCH('BIR Data Entry'!B1398,'Child Enrollment'!$B$2:$B$173,0))</f>
        <v>#N/A</v>
      </c>
      <c r="N1397" s="1" t="e">
        <f>INDEX('Child Enrollment'!$D$2:$D$173,MATCH('BIR Data Entry'!B1397,'Child Enrollment'!$B$2:$B$173,0))</f>
        <v>#N/A</v>
      </c>
      <c r="O1397" s="1" t="e">
        <f>INDEX('Child Enrollment'!$E$2:$E$173,MATCH('BIR Data Entry'!B1397,'Child Enrollment'!$B$2:$B$173,0))</f>
        <v>#N/A</v>
      </c>
      <c r="P1397" s="1" t="e">
        <f>INDEX('Child Enrollment'!$F$2:$F$173,MATCH('BIR Data Entry'!B1397,'Child Enrollment'!$B$2:$B$173,0))</f>
        <v>#N/A</v>
      </c>
      <c r="Q1397" s="1" t="e">
        <f>INDEX('Child Enrollment'!$G$2:$G$173,MATCH('BIR Data Entry'!B1397,'Child Enrollment'!$B$2:$B$173,0))</f>
        <v>#N/A</v>
      </c>
      <c r="R1397" s="1" t="e">
        <f>INDEX('Child Enrollment'!$H$2:$H$173,MATCH('BIR Data Entry'!B1397,'Child Enrollment'!$B$2:$B$173,0))</f>
        <v>#N/A</v>
      </c>
      <c r="S1397" s="343" t="str">
        <f t="shared" si="63"/>
        <v/>
      </c>
      <c r="T1397" s="169">
        <f>IF(J1397='Do Not Use'!$L$15,1,0)</f>
        <v>0</v>
      </c>
      <c r="U1397" s="169">
        <f>IF(K1397='Do Not Use'!$M$14,1,0)</f>
        <v>0</v>
      </c>
      <c r="V1397" s="169">
        <f t="shared" si="64"/>
        <v>0</v>
      </c>
      <c r="W1397" s="169">
        <f>IF(K1397='Do Not Use'!$M$10,1,0)</f>
        <v>0</v>
      </c>
      <c r="X1397" s="169">
        <f>IF(K1397='Do Not Use'!$M$11,1,0)</f>
        <v>0</v>
      </c>
      <c r="Y1397" s="169">
        <f t="shared" si="65"/>
        <v>0</v>
      </c>
      <c r="Z1397" s="169">
        <f>IF(K1397='Do Not Use'!$M$5,1,0)</f>
        <v>0</v>
      </c>
    </row>
    <row r="1398" spans="1:26" x14ac:dyDescent="0.25">
      <c r="A1398" s="376"/>
      <c r="B1398" s="377"/>
      <c r="C1398" s="378"/>
      <c r="D1398" s="434"/>
      <c r="E1398" s="379"/>
      <c r="F1398" s="377"/>
      <c r="G1398" s="377"/>
      <c r="H1398" s="377"/>
      <c r="I1398" s="377"/>
      <c r="J1398" s="377"/>
      <c r="K1398" s="377"/>
      <c r="L1398" s="377"/>
      <c r="M1398" s="1" t="e">
        <f>INDEX('Child Enrollment'!$C$2:$C$173,MATCH('BIR Data Entry'!B1399,'Child Enrollment'!$B$2:$B$173,0))</f>
        <v>#N/A</v>
      </c>
      <c r="N1398" s="1" t="e">
        <f>INDEX('Child Enrollment'!$D$2:$D$173,MATCH('BIR Data Entry'!B1398,'Child Enrollment'!$B$2:$B$173,0))</f>
        <v>#N/A</v>
      </c>
      <c r="O1398" s="1" t="e">
        <f>INDEX('Child Enrollment'!$E$2:$E$173,MATCH('BIR Data Entry'!B1398,'Child Enrollment'!$B$2:$B$173,0))</f>
        <v>#N/A</v>
      </c>
      <c r="P1398" s="1" t="e">
        <f>INDEX('Child Enrollment'!$F$2:$F$173,MATCH('BIR Data Entry'!B1398,'Child Enrollment'!$B$2:$B$173,0))</f>
        <v>#N/A</v>
      </c>
      <c r="Q1398" s="1" t="e">
        <f>INDEX('Child Enrollment'!$G$2:$G$173,MATCH('BIR Data Entry'!B1398,'Child Enrollment'!$B$2:$B$173,0))</f>
        <v>#N/A</v>
      </c>
      <c r="R1398" s="1" t="e">
        <f>INDEX('Child Enrollment'!$H$2:$H$173,MATCH('BIR Data Entry'!B1398,'Child Enrollment'!$B$2:$B$173,0))</f>
        <v>#N/A</v>
      </c>
      <c r="S1398" s="343" t="str">
        <f t="shared" si="63"/>
        <v/>
      </c>
      <c r="T1398" s="169">
        <f>IF(J1398='Do Not Use'!$L$15,1,0)</f>
        <v>0</v>
      </c>
      <c r="U1398" s="169">
        <f>IF(K1398='Do Not Use'!$M$14,1,0)</f>
        <v>0</v>
      </c>
      <c r="V1398" s="169">
        <f t="shared" si="64"/>
        <v>0</v>
      </c>
      <c r="W1398" s="169">
        <f>IF(K1398='Do Not Use'!$M$10,1,0)</f>
        <v>0</v>
      </c>
      <c r="X1398" s="169">
        <f>IF(K1398='Do Not Use'!$M$11,1,0)</f>
        <v>0</v>
      </c>
      <c r="Y1398" s="169">
        <f t="shared" si="65"/>
        <v>0</v>
      </c>
      <c r="Z1398" s="169">
        <f>IF(K1398='Do Not Use'!$M$5,1,0)</f>
        <v>0</v>
      </c>
    </row>
    <row r="1399" spans="1:26" x14ac:dyDescent="0.25">
      <c r="A1399" s="376"/>
      <c r="B1399" s="377"/>
      <c r="C1399" s="378"/>
      <c r="D1399" s="434"/>
      <c r="E1399" s="379"/>
      <c r="F1399" s="377"/>
      <c r="G1399" s="377"/>
      <c r="H1399" s="377"/>
      <c r="I1399" s="377"/>
      <c r="J1399" s="377"/>
      <c r="K1399" s="377"/>
      <c r="L1399" s="377"/>
      <c r="M1399" s="1" t="e">
        <f>INDEX('Child Enrollment'!$C$2:$C$173,MATCH('BIR Data Entry'!B1400,'Child Enrollment'!$B$2:$B$173,0))</f>
        <v>#N/A</v>
      </c>
      <c r="N1399" s="1" t="e">
        <f>INDEX('Child Enrollment'!$D$2:$D$173,MATCH('BIR Data Entry'!B1399,'Child Enrollment'!$B$2:$B$173,0))</f>
        <v>#N/A</v>
      </c>
      <c r="O1399" s="1" t="e">
        <f>INDEX('Child Enrollment'!$E$2:$E$173,MATCH('BIR Data Entry'!B1399,'Child Enrollment'!$B$2:$B$173,0))</f>
        <v>#N/A</v>
      </c>
      <c r="P1399" s="1" t="e">
        <f>INDEX('Child Enrollment'!$F$2:$F$173,MATCH('BIR Data Entry'!B1399,'Child Enrollment'!$B$2:$B$173,0))</f>
        <v>#N/A</v>
      </c>
      <c r="Q1399" s="1" t="e">
        <f>INDEX('Child Enrollment'!$G$2:$G$173,MATCH('BIR Data Entry'!B1399,'Child Enrollment'!$B$2:$B$173,0))</f>
        <v>#N/A</v>
      </c>
      <c r="R1399" s="1" t="e">
        <f>INDEX('Child Enrollment'!$H$2:$H$173,MATCH('BIR Data Entry'!B1399,'Child Enrollment'!$B$2:$B$173,0))</f>
        <v>#N/A</v>
      </c>
      <c r="S1399" s="343" t="str">
        <f t="shared" si="63"/>
        <v/>
      </c>
      <c r="T1399" s="169">
        <f>IF(J1399='Do Not Use'!$L$15,1,0)</f>
        <v>0</v>
      </c>
      <c r="U1399" s="169">
        <f>IF(K1399='Do Not Use'!$M$14,1,0)</f>
        <v>0</v>
      </c>
      <c r="V1399" s="169">
        <f t="shared" si="64"/>
        <v>0</v>
      </c>
      <c r="W1399" s="169">
        <f>IF(K1399='Do Not Use'!$M$10,1,0)</f>
        <v>0</v>
      </c>
      <c r="X1399" s="169">
        <f>IF(K1399='Do Not Use'!$M$11,1,0)</f>
        <v>0</v>
      </c>
      <c r="Y1399" s="169">
        <f t="shared" si="65"/>
        <v>0</v>
      </c>
      <c r="Z1399" s="169">
        <f>IF(K1399='Do Not Use'!$M$5,1,0)</f>
        <v>0</v>
      </c>
    </row>
    <row r="1400" spans="1:26" x14ac:dyDescent="0.25">
      <c r="A1400" s="376"/>
      <c r="B1400" s="377"/>
      <c r="C1400" s="378"/>
      <c r="D1400" s="434"/>
      <c r="E1400" s="379"/>
      <c r="F1400" s="377"/>
      <c r="G1400" s="377"/>
      <c r="H1400" s="377"/>
      <c r="I1400" s="377"/>
      <c r="J1400" s="377"/>
      <c r="K1400" s="377"/>
      <c r="L1400" s="377"/>
      <c r="M1400" s="1" t="e">
        <f>INDEX('Child Enrollment'!$C$2:$C$173,MATCH('BIR Data Entry'!B1401,'Child Enrollment'!$B$2:$B$173,0))</f>
        <v>#N/A</v>
      </c>
      <c r="N1400" s="1" t="e">
        <f>INDEX('Child Enrollment'!$D$2:$D$173,MATCH('BIR Data Entry'!B1400,'Child Enrollment'!$B$2:$B$173,0))</f>
        <v>#N/A</v>
      </c>
      <c r="O1400" s="1" t="e">
        <f>INDEX('Child Enrollment'!$E$2:$E$173,MATCH('BIR Data Entry'!B1400,'Child Enrollment'!$B$2:$B$173,0))</f>
        <v>#N/A</v>
      </c>
      <c r="P1400" s="1" t="e">
        <f>INDEX('Child Enrollment'!$F$2:$F$173,MATCH('BIR Data Entry'!B1400,'Child Enrollment'!$B$2:$B$173,0))</f>
        <v>#N/A</v>
      </c>
      <c r="Q1400" s="1" t="e">
        <f>INDEX('Child Enrollment'!$G$2:$G$173,MATCH('BIR Data Entry'!B1400,'Child Enrollment'!$B$2:$B$173,0))</f>
        <v>#N/A</v>
      </c>
      <c r="R1400" s="1" t="e">
        <f>INDEX('Child Enrollment'!$H$2:$H$173,MATCH('BIR Data Entry'!B1400,'Child Enrollment'!$B$2:$B$173,0))</f>
        <v>#N/A</v>
      </c>
      <c r="S1400" s="343" t="str">
        <f t="shared" si="63"/>
        <v/>
      </c>
      <c r="T1400" s="169">
        <f>IF(J1400='Do Not Use'!$L$15,1,0)</f>
        <v>0</v>
      </c>
      <c r="U1400" s="169">
        <f>IF(K1400='Do Not Use'!$M$14,1,0)</f>
        <v>0</v>
      </c>
      <c r="V1400" s="169">
        <f t="shared" si="64"/>
        <v>0</v>
      </c>
      <c r="W1400" s="169">
        <f>IF(K1400='Do Not Use'!$M$10,1,0)</f>
        <v>0</v>
      </c>
      <c r="X1400" s="169">
        <f>IF(K1400='Do Not Use'!$M$11,1,0)</f>
        <v>0</v>
      </c>
      <c r="Y1400" s="169">
        <f t="shared" si="65"/>
        <v>0</v>
      </c>
      <c r="Z1400" s="169">
        <f>IF(K1400='Do Not Use'!$M$5,1,0)</f>
        <v>0</v>
      </c>
    </row>
    <row r="1401" spans="1:26" x14ac:dyDescent="0.25">
      <c r="A1401" s="376"/>
      <c r="B1401" s="377"/>
      <c r="C1401" s="378"/>
      <c r="D1401" s="434"/>
      <c r="E1401" s="379"/>
      <c r="F1401" s="377"/>
      <c r="G1401" s="377"/>
      <c r="H1401" s="377"/>
      <c r="I1401" s="377"/>
      <c r="J1401" s="377"/>
      <c r="K1401" s="377"/>
      <c r="L1401" s="377"/>
      <c r="M1401" s="1" t="e">
        <f>INDEX('Child Enrollment'!$C$2:$C$173,MATCH('BIR Data Entry'!B1402,'Child Enrollment'!$B$2:$B$173,0))</f>
        <v>#N/A</v>
      </c>
      <c r="N1401" s="1" t="e">
        <f>INDEX('Child Enrollment'!$D$2:$D$173,MATCH('BIR Data Entry'!B1401,'Child Enrollment'!$B$2:$B$173,0))</f>
        <v>#N/A</v>
      </c>
      <c r="O1401" s="1" t="e">
        <f>INDEX('Child Enrollment'!$E$2:$E$173,MATCH('BIR Data Entry'!B1401,'Child Enrollment'!$B$2:$B$173,0))</f>
        <v>#N/A</v>
      </c>
      <c r="P1401" s="1" t="e">
        <f>INDEX('Child Enrollment'!$F$2:$F$173,MATCH('BIR Data Entry'!B1401,'Child Enrollment'!$B$2:$B$173,0))</f>
        <v>#N/A</v>
      </c>
      <c r="Q1401" s="1" t="e">
        <f>INDEX('Child Enrollment'!$G$2:$G$173,MATCH('BIR Data Entry'!B1401,'Child Enrollment'!$B$2:$B$173,0))</f>
        <v>#N/A</v>
      </c>
      <c r="R1401" s="1" t="e">
        <f>INDEX('Child Enrollment'!$H$2:$H$173,MATCH('BIR Data Entry'!B1401,'Child Enrollment'!$B$2:$B$173,0))</f>
        <v>#N/A</v>
      </c>
      <c r="S1401" s="343" t="str">
        <f t="shared" si="63"/>
        <v/>
      </c>
      <c r="T1401" s="169">
        <f>IF(J1401='Do Not Use'!$L$15,1,0)</f>
        <v>0</v>
      </c>
      <c r="U1401" s="169">
        <f>IF(K1401='Do Not Use'!$M$14,1,0)</f>
        <v>0</v>
      </c>
      <c r="V1401" s="169">
        <f t="shared" si="64"/>
        <v>0</v>
      </c>
      <c r="W1401" s="169">
        <f>IF(K1401='Do Not Use'!$M$10,1,0)</f>
        <v>0</v>
      </c>
      <c r="X1401" s="169">
        <f>IF(K1401='Do Not Use'!$M$11,1,0)</f>
        <v>0</v>
      </c>
      <c r="Y1401" s="169">
        <f t="shared" si="65"/>
        <v>0</v>
      </c>
      <c r="Z1401" s="169">
        <f>IF(K1401='Do Not Use'!$M$5,1,0)</f>
        <v>0</v>
      </c>
    </row>
    <row r="1402" spans="1:26" x14ac:dyDescent="0.25">
      <c r="A1402" s="376"/>
      <c r="B1402" s="377"/>
      <c r="C1402" s="378"/>
      <c r="D1402" s="434"/>
      <c r="E1402" s="379"/>
      <c r="F1402" s="377"/>
      <c r="G1402" s="377"/>
      <c r="H1402" s="377"/>
      <c r="I1402" s="377"/>
      <c r="J1402" s="377"/>
      <c r="K1402" s="377"/>
      <c r="L1402" s="377"/>
      <c r="M1402" s="1" t="e">
        <f>INDEX('Child Enrollment'!$C$2:$C$173,MATCH('BIR Data Entry'!B1403,'Child Enrollment'!$B$2:$B$173,0))</f>
        <v>#N/A</v>
      </c>
      <c r="N1402" s="1" t="e">
        <f>INDEX('Child Enrollment'!$D$2:$D$173,MATCH('BIR Data Entry'!B1402,'Child Enrollment'!$B$2:$B$173,0))</f>
        <v>#N/A</v>
      </c>
      <c r="O1402" s="1" t="e">
        <f>INDEX('Child Enrollment'!$E$2:$E$173,MATCH('BIR Data Entry'!B1402,'Child Enrollment'!$B$2:$B$173,0))</f>
        <v>#N/A</v>
      </c>
      <c r="P1402" s="1" t="e">
        <f>INDEX('Child Enrollment'!$F$2:$F$173,MATCH('BIR Data Entry'!B1402,'Child Enrollment'!$B$2:$B$173,0))</f>
        <v>#N/A</v>
      </c>
      <c r="Q1402" s="1" t="e">
        <f>INDEX('Child Enrollment'!$G$2:$G$173,MATCH('BIR Data Entry'!B1402,'Child Enrollment'!$B$2:$B$173,0))</f>
        <v>#N/A</v>
      </c>
      <c r="R1402" s="1" t="e">
        <f>INDEX('Child Enrollment'!$H$2:$H$173,MATCH('BIR Data Entry'!B1402,'Child Enrollment'!$B$2:$B$173,0))</f>
        <v>#N/A</v>
      </c>
      <c r="S1402" s="343" t="str">
        <f t="shared" si="63"/>
        <v/>
      </c>
      <c r="T1402" s="169">
        <f>IF(J1402='Do Not Use'!$L$15,1,0)</f>
        <v>0</v>
      </c>
      <c r="U1402" s="169">
        <f>IF(K1402='Do Not Use'!$M$14,1,0)</f>
        <v>0</v>
      </c>
      <c r="V1402" s="169">
        <f t="shared" si="64"/>
        <v>0</v>
      </c>
      <c r="W1402" s="169">
        <f>IF(K1402='Do Not Use'!$M$10,1,0)</f>
        <v>0</v>
      </c>
      <c r="X1402" s="169">
        <f>IF(K1402='Do Not Use'!$M$11,1,0)</f>
        <v>0</v>
      </c>
      <c r="Y1402" s="169">
        <f t="shared" si="65"/>
        <v>0</v>
      </c>
      <c r="Z1402" s="169">
        <f>IF(K1402='Do Not Use'!$M$5,1,0)</f>
        <v>0</v>
      </c>
    </row>
    <row r="1403" spans="1:26" x14ac:dyDescent="0.25">
      <c r="A1403" s="376"/>
      <c r="B1403" s="377"/>
      <c r="C1403" s="378"/>
      <c r="D1403" s="434"/>
      <c r="E1403" s="379"/>
      <c r="F1403" s="377"/>
      <c r="G1403" s="377"/>
      <c r="H1403" s="377"/>
      <c r="I1403" s="377"/>
      <c r="J1403" s="377"/>
      <c r="K1403" s="377"/>
      <c r="L1403" s="377"/>
      <c r="M1403" s="1" t="e">
        <f>INDEX('Child Enrollment'!$C$2:$C$173,MATCH('BIR Data Entry'!B1404,'Child Enrollment'!$B$2:$B$173,0))</f>
        <v>#N/A</v>
      </c>
      <c r="N1403" s="1" t="e">
        <f>INDEX('Child Enrollment'!$D$2:$D$173,MATCH('BIR Data Entry'!B1403,'Child Enrollment'!$B$2:$B$173,0))</f>
        <v>#N/A</v>
      </c>
      <c r="O1403" s="1" t="e">
        <f>INDEX('Child Enrollment'!$E$2:$E$173,MATCH('BIR Data Entry'!B1403,'Child Enrollment'!$B$2:$B$173,0))</f>
        <v>#N/A</v>
      </c>
      <c r="P1403" s="1" t="e">
        <f>INDEX('Child Enrollment'!$F$2:$F$173,MATCH('BIR Data Entry'!B1403,'Child Enrollment'!$B$2:$B$173,0))</f>
        <v>#N/A</v>
      </c>
      <c r="Q1403" s="1" t="e">
        <f>INDEX('Child Enrollment'!$G$2:$G$173,MATCH('BIR Data Entry'!B1403,'Child Enrollment'!$B$2:$B$173,0))</f>
        <v>#N/A</v>
      </c>
      <c r="R1403" s="1" t="e">
        <f>INDEX('Child Enrollment'!$H$2:$H$173,MATCH('BIR Data Entry'!B1403,'Child Enrollment'!$B$2:$B$173,0))</f>
        <v>#N/A</v>
      </c>
      <c r="S1403" s="343" t="str">
        <f t="shared" si="63"/>
        <v/>
      </c>
      <c r="T1403" s="169">
        <f>IF(J1403='Do Not Use'!$L$15,1,0)</f>
        <v>0</v>
      </c>
      <c r="U1403" s="169">
        <f>IF(K1403='Do Not Use'!$M$14,1,0)</f>
        <v>0</v>
      </c>
      <c r="V1403" s="169">
        <f t="shared" si="64"/>
        <v>0</v>
      </c>
      <c r="W1403" s="169">
        <f>IF(K1403='Do Not Use'!$M$10,1,0)</f>
        <v>0</v>
      </c>
      <c r="X1403" s="169">
        <f>IF(K1403='Do Not Use'!$M$11,1,0)</f>
        <v>0</v>
      </c>
      <c r="Y1403" s="169">
        <f t="shared" si="65"/>
        <v>0</v>
      </c>
      <c r="Z1403" s="169">
        <f>IF(K1403='Do Not Use'!$M$5,1,0)</f>
        <v>0</v>
      </c>
    </row>
    <row r="1404" spans="1:26" x14ac:dyDescent="0.25">
      <c r="A1404" s="376"/>
      <c r="B1404" s="377"/>
      <c r="C1404" s="378"/>
      <c r="D1404" s="434"/>
      <c r="E1404" s="379"/>
      <c r="F1404" s="377"/>
      <c r="G1404" s="377"/>
      <c r="H1404" s="377"/>
      <c r="I1404" s="377"/>
      <c r="J1404" s="377"/>
      <c r="K1404" s="377"/>
      <c r="L1404" s="377"/>
      <c r="M1404" s="1" t="e">
        <f>INDEX('Child Enrollment'!$C$2:$C$173,MATCH('BIR Data Entry'!B1405,'Child Enrollment'!$B$2:$B$173,0))</f>
        <v>#N/A</v>
      </c>
      <c r="N1404" s="1" t="e">
        <f>INDEX('Child Enrollment'!$D$2:$D$173,MATCH('BIR Data Entry'!B1404,'Child Enrollment'!$B$2:$B$173,0))</f>
        <v>#N/A</v>
      </c>
      <c r="O1404" s="1" t="e">
        <f>INDEX('Child Enrollment'!$E$2:$E$173,MATCH('BIR Data Entry'!B1404,'Child Enrollment'!$B$2:$B$173,0))</f>
        <v>#N/A</v>
      </c>
      <c r="P1404" s="1" t="e">
        <f>INDEX('Child Enrollment'!$F$2:$F$173,MATCH('BIR Data Entry'!B1404,'Child Enrollment'!$B$2:$B$173,0))</f>
        <v>#N/A</v>
      </c>
      <c r="Q1404" s="1" t="e">
        <f>INDEX('Child Enrollment'!$G$2:$G$173,MATCH('BIR Data Entry'!B1404,'Child Enrollment'!$B$2:$B$173,0))</f>
        <v>#N/A</v>
      </c>
      <c r="R1404" s="1" t="e">
        <f>INDEX('Child Enrollment'!$H$2:$H$173,MATCH('BIR Data Entry'!B1404,'Child Enrollment'!$B$2:$B$173,0))</f>
        <v>#N/A</v>
      </c>
      <c r="S1404" s="343" t="str">
        <f t="shared" si="63"/>
        <v/>
      </c>
      <c r="T1404" s="169">
        <f>IF(J1404='Do Not Use'!$L$15,1,0)</f>
        <v>0</v>
      </c>
      <c r="U1404" s="169">
        <f>IF(K1404='Do Not Use'!$M$14,1,0)</f>
        <v>0</v>
      </c>
      <c r="V1404" s="169">
        <f t="shared" si="64"/>
        <v>0</v>
      </c>
      <c r="W1404" s="169">
        <f>IF(K1404='Do Not Use'!$M$10,1,0)</f>
        <v>0</v>
      </c>
      <c r="X1404" s="169">
        <f>IF(K1404='Do Not Use'!$M$11,1,0)</f>
        <v>0</v>
      </c>
      <c r="Y1404" s="169">
        <f t="shared" si="65"/>
        <v>0</v>
      </c>
      <c r="Z1404" s="169">
        <f>IF(K1404='Do Not Use'!$M$5,1,0)</f>
        <v>0</v>
      </c>
    </row>
    <row r="1405" spans="1:26" x14ac:dyDescent="0.25">
      <c r="A1405" s="376"/>
      <c r="B1405" s="377"/>
      <c r="C1405" s="378"/>
      <c r="D1405" s="434"/>
      <c r="E1405" s="379"/>
      <c r="F1405" s="377"/>
      <c r="G1405" s="377"/>
      <c r="H1405" s="377"/>
      <c r="I1405" s="377"/>
      <c r="J1405" s="377"/>
      <c r="K1405" s="377"/>
      <c r="L1405" s="377"/>
      <c r="M1405" s="1" t="e">
        <f>INDEX('Child Enrollment'!$C$2:$C$173,MATCH('BIR Data Entry'!B1406,'Child Enrollment'!$B$2:$B$173,0))</f>
        <v>#N/A</v>
      </c>
      <c r="N1405" s="1" t="e">
        <f>INDEX('Child Enrollment'!$D$2:$D$173,MATCH('BIR Data Entry'!B1405,'Child Enrollment'!$B$2:$B$173,0))</f>
        <v>#N/A</v>
      </c>
      <c r="O1405" s="1" t="e">
        <f>INDEX('Child Enrollment'!$E$2:$E$173,MATCH('BIR Data Entry'!B1405,'Child Enrollment'!$B$2:$B$173,0))</f>
        <v>#N/A</v>
      </c>
      <c r="P1405" s="1" t="e">
        <f>INDEX('Child Enrollment'!$F$2:$F$173,MATCH('BIR Data Entry'!B1405,'Child Enrollment'!$B$2:$B$173,0))</f>
        <v>#N/A</v>
      </c>
      <c r="Q1405" s="1" t="e">
        <f>INDEX('Child Enrollment'!$G$2:$G$173,MATCH('BIR Data Entry'!B1405,'Child Enrollment'!$B$2:$B$173,0))</f>
        <v>#N/A</v>
      </c>
      <c r="R1405" s="1" t="e">
        <f>INDEX('Child Enrollment'!$H$2:$H$173,MATCH('BIR Data Entry'!B1405,'Child Enrollment'!$B$2:$B$173,0))</f>
        <v>#N/A</v>
      </c>
      <c r="S1405" s="343" t="str">
        <f t="shared" si="63"/>
        <v/>
      </c>
      <c r="T1405" s="169">
        <f>IF(J1405='Do Not Use'!$L$15,1,0)</f>
        <v>0</v>
      </c>
      <c r="U1405" s="169">
        <f>IF(K1405='Do Not Use'!$M$14,1,0)</f>
        <v>0</v>
      </c>
      <c r="V1405" s="169">
        <f t="shared" si="64"/>
        <v>0</v>
      </c>
      <c r="W1405" s="169">
        <f>IF(K1405='Do Not Use'!$M$10,1,0)</f>
        <v>0</v>
      </c>
      <c r="X1405" s="169">
        <f>IF(K1405='Do Not Use'!$M$11,1,0)</f>
        <v>0</v>
      </c>
      <c r="Y1405" s="169">
        <f t="shared" si="65"/>
        <v>0</v>
      </c>
      <c r="Z1405" s="169">
        <f>IF(K1405='Do Not Use'!$M$5,1,0)</f>
        <v>0</v>
      </c>
    </row>
    <row r="1406" spans="1:26" x14ac:dyDescent="0.25">
      <c r="A1406" s="376"/>
      <c r="B1406" s="377"/>
      <c r="C1406" s="378"/>
      <c r="D1406" s="434"/>
      <c r="E1406" s="379"/>
      <c r="F1406" s="377"/>
      <c r="G1406" s="377"/>
      <c r="H1406" s="377"/>
      <c r="I1406" s="377"/>
      <c r="J1406" s="377"/>
      <c r="K1406" s="377"/>
      <c r="L1406" s="377"/>
      <c r="M1406" s="1" t="e">
        <f>INDEX('Child Enrollment'!$C$2:$C$173,MATCH('BIR Data Entry'!B1407,'Child Enrollment'!$B$2:$B$173,0))</f>
        <v>#N/A</v>
      </c>
      <c r="N1406" s="1" t="e">
        <f>INDEX('Child Enrollment'!$D$2:$D$173,MATCH('BIR Data Entry'!B1406,'Child Enrollment'!$B$2:$B$173,0))</f>
        <v>#N/A</v>
      </c>
      <c r="O1406" s="1" t="e">
        <f>INDEX('Child Enrollment'!$E$2:$E$173,MATCH('BIR Data Entry'!B1406,'Child Enrollment'!$B$2:$B$173,0))</f>
        <v>#N/A</v>
      </c>
      <c r="P1406" s="1" t="e">
        <f>INDEX('Child Enrollment'!$F$2:$F$173,MATCH('BIR Data Entry'!B1406,'Child Enrollment'!$B$2:$B$173,0))</f>
        <v>#N/A</v>
      </c>
      <c r="Q1406" s="1" t="e">
        <f>INDEX('Child Enrollment'!$G$2:$G$173,MATCH('BIR Data Entry'!B1406,'Child Enrollment'!$B$2:$B$173,0))</f>
        <v>#N/A</v>
      </c>
      <c r="R1406" s="1" t="e">
        <f>INDEX('Child Enrollment'!$H$2:$H$173,MATCH('BIR Data Entry'!B1406,'Child Enrollment'!$B$2:$B$173,0))</f>
        <v>#N/A</v>
      </c>
      <c r="S1406" s="343" t="str">
        <f t="shared" si="63"/>
        <v/>
      </c>
      <c r="T1406" s="169">
        <f>IF(J1406='Do Not Use'!$L$15,1,0)</f>
        <v>0</v>
      </c>
      <c r="U1406" s="169">
        <f>IF(K1406='Do Not Use'!$M$14,1,0)</f>
        <v>0</v>
      </c>
      <c r="V1406" s="169">
        <f t="shared" si="64"/>
        <v>0</v>
      </c>
      <c r="W1406" s="169">
        <f>IF(K1406='Do Not Use'!$M$10,1,0)</f>
        <v>0</v>
      </c>
      <c r="X1406" s="169">
        <f>IF(K1406='Do Not Use'!$M$11,1,0)</f>
        <v>0</v>
      </c>
      <c r="Y1406" s="169">
        <f t="shared" si="65"/>
        <v>0</v>
      </c>
      <c r="Z1406" s="169">
        <f>IF(K1406='Do Not Use'!$M$5,1,0)</f>
        <v>0</v>
      </c>
    </row>
    <row r="1407" spans="1:26" x14ac:dyDescent="0.25">
      <c r="A1407" s="376"/>
      <c r="B1407" s="377"/>
      <c r="C1407" s="378"/>
      <c r="D1407" s="434"/>
      <c r="E1407" s="379"/>
      <c r="F1407" s="377"/>
      <c r="G1407" s="377"/>
      <c r="H1407" s="377"/>
      <c r="I1407" s="377"/>
      <c r="J1407" s="377"/>
      <c r="K1407" s="377"/>
      <c r="L1407" s="377"/>
      <c r="M1407" s="1" t="e">
        <f>INDEX('Child Enrollment'!$C$2:$C$173,MATCH('BIR Data Entry'!B1408,'Child Enrollment'!$B$2:$B$173,0))</f>
        <v>#N/A</v>
      </c>
      <c r="N1407" s="1" t="e">
        <f>INDEX('Child Enrollment'!$D$2:$D$173,MATCH('BIR Data Entry'!B1407,'Child Enrollment'!$B$2:$B$173,0))</f>
        <v>#N/A</v>
      </c>
      <c r="O1407" s="1" t="e">
        <f>INDEX('Child Enrollment'!$E$2:$E$173,MATCH('BIR Data Entry'!B1407,'Child Enrollment'!$B$2:$B$173,0))</f>
        <v>#N/A</v>
      </c>
      <c r="P1407" s="1" t="e">
        <f>INDEX('Child Enrollment'!$F$2:$F$173,MATCH('BIR Data Entry'!B1407,'Child Enrollment'!$B$2:$B$173,0))</f>
        <v>#N/A</v>
      </c>
      <c r="Q1407" s="1" t="e">
        <f>INDEX('Child Enrollment'!$G$2:$G$173,MATCH('BIR Data Entry'!B1407,'Child Enrollment'!$B$2:$B$173,0))</f>
        <v>#N/A</v>
      </c>
      <c r="R1407" s="1" t="e">
        <f>INDEX('Child Enrollment'!$H$2:$H$173,MATCH('BIR Data Entry'!B1407,'Child Enrollment'!$B$2:$B$173,0))</f>
        <v>#N/A</v>
      </c>
      <c r="S1407" s="343" t="str">
        <f t="shared" si="63"/>
        <v/>
      </c>
      <c r="T1407" s="169">
        <f>IF(J1407='Do Not Use'!$L$15,1,0)</f>
        <v>0</v>
      </c>
      <c r="U1407" s="169">
        <f>IF(K1407='Do Not Use'!$M$14,1,0)</f>
        <v>0</v>
      </c>
      <c r="V1407" s="169">
        <f t="shared" si="64"/>
        <v>0</v>
      </c>
      <c r="W1407" s="169">
        <f>IF(K1407='Do Not Use'!$M$10,1,0)</f>
        <v>0</v>
      </c>
      <c r="X1407" s="169">
        <f>IF(K1407='Do Not Use'!$M$11,1,0)</f>
        <v>0</v>
      </c>
      <c r="Y1407" s="169">
        <f t="shared" si="65"/>
        <v>0</v>
      </c>
      <c r="Z1407" s="169">
        <f>IF(K1407='Do Not Use'!$M$5,1,0)</f>
        <v>0</v>
      </c>
    </row>
    <row r="1408" spans="1:26" x14ac:dyDescent="0.25">
      <c r="A1408" s="376"/>
      <c r="B1408" s="377"/>
      <c r="C1408" s="378"/>
      <c r="D1408" s="434"/>
      <c r="E1408" s="379"/>
      <c r="F1408" s="377"/>
      <c r="G1408" s="377"/>
      <c r="H1408" s="377"/>
      <c r="I1408" s="377"/>
      <c r="J1408" s="377"/>
      <c r="K1408" s="377"/>
      <c r="L1408" s="377"/>
      <c r="M1408" s="1" t="e">
        <f>INDEX('Child Enrollment'!$C$2:$C$173,MATCH('BIR Data Entry'!B1409,'Child Enrollment'!$B$2:$B$173,0))</f>
        <v>#N/A</v>
      </c>
      <c r="N1408" s="1" t="e">
        <f>INDEX('Child Enrollment'!$D$2:$D$173,MATCH('BIR Data Entry'!B1408,'Child Enrollment'!$B$2:$B$173,0))</f>
        <v>#N/A</v>
      </c>
      <c r="O1408" s="1" t="e">
        <f>INDEX('Child Enrollment'!$E$2:$E$173,MATCH('BIR Data Entry'!B1408,'Child Enrollment'!$B$2:$B$173,0))</f>
        <v>#N/A</v>
      </c>
      <c r="P1408" s="1" t="e">
        <f>INDEX('Child Enrollment'!$F$2:$F$173,MATCH('BIR Data Entry'!B1408,'Child Enrollment'!$B$2:$B$173,0))</f>
        <v>#N/A</v>
      </c>
      <c r="Q1408" s="1" t="e">
        <f>INDEX('Child Enrollment'!$G$2:$G$173,MATCH('BIR Data Entry'!B1408,'Child Enrollment'!$B$2:$B$173,0))</f>
        <v>#N/A</v>
      </c>
      <c r="R1408" s="1" t="e">
        <f>INDEX('Child Enrollment'!$H$2:$H$173,MATCH('BIR Data Entry'!B1408,'Child Enrollment'!$B$2:$B$173,0))</f>
        <v>#N/A</v>
      </c>
      <c r="S1408" s="343" t="str">
        <f t="shared" si="63"/>
        <v/>
      </c>
      <c r="T1408" s="169">
        <f>IF(J1408='Do Not Use'!$L$15,1,0)</f>
        <v>0</v>
      </c>
      <c r="U1408" s="169">
        <f>IF(K1408='Do Not Use'!$M$14,1,0)</f>
        <v>0</v>
      </c>
      <c r="V1408" s="169">
        <f t="shared" si="64"/>
        <v>0</v>
      </c>
      <c r="W1408" s="169">
        <f>IF(K1408='Do Not Use'!$M$10,1,0)</f>
        <v>0</v>
      </c>
      <c r="X1408" s="169">
        <f>IF(K1408='Do Not Use'!$M$11,1,0)</f>
        <v>0</v>
      </c>
      <c r="Y1408" s="169">
        <f t="shared" si="65"/>
        <v>0</v>
      </c>
      <c r="Z1408" s="169">
        <f>IF(K1408='Do Not Use'!$M$5,1,0)</f>
        <v>0</v>
      </c>
    </row>
    <row r="1409" spans="1:26" x14ac:dyDescent="0.25">
      <c r="A1409" s="376"/>
      <c r="B1409" s="377"/>
      <c r="C1409" s="378"/>
      <c r="D1409" s="434"/>
      <c r="E1409" s="379"/>
      <c r="F1409" s="377"/>
      <c r="G1409" s="377"/>
      <c r="H1409" s="377"/>
      <c r="I1409" s="377"/>
      <c r="J1409" s="377"/>
      <c r="K1409" s="377"/>
      <c r="L1409" s="377"/>
      <c r="M1409" s="1" t="e">
        <f>INDEX('Child Enrollment'!$C$2:$C$173,MATCH('BIR Data Entry'!B1410,'Child Enrollment'!$B$2:$B$173,0))</f>
        <v>#N/A</v>
      </c>
      <c r="N1409" s="1" t="e">
        <f>INDEX('Child Enrollment'!$D$2:$D$173,MATCH('BIR Data Entry'!B1409,'Child Enrollment'!$B$2:$B$173,0))</f>
        <v>#N/A</v>
      </c>
      <c r="O1409" s="1" t="e">
        <f>INDEX('Child Enrollment'!$E$2:$E$173,MATCH('BIR Data Entry'!B1409,'Child Enrollment'!$B$2:$B$173,0))</f>
        <v>#N/A</v>
      </c>
      <c r="P1409" s="1" t="e">
        <f>INDEX('Child Enrollment'!$F$2:$F$173,MATCH('BIR Data Entry'!B1409,'Child Enrollment'!$B$2:$B$173,0))</f>
        <v>#N/A</v>
      </c>
      <c r="Q1409" s="1" t="e">
        <f>INDEX('Child Enrollment'!$G$2:$G$173,MATCH('BIR Data Entry'!B1409,'Child Enrollment'!$B$2:$B$173,0))</f>
        <v>#N/A</v>
      </c>
      <c r="R1409" s="1" t="e">
        <f>INDEX('Child Enrollment'!$H$2:$H$173,MATCH('BIR Data Entry'!B1409,'Child Enrollment'!$B$2:$B$173,0))</f>
        <v>#N/A</v>
      </c>
      <c r="S1409" s="343" t="str">
        <f t="shared" si="63"/>
        <v/>
      </c>
      <c r="T1409" s="169">
        <f>IF(J1409='Do Not Use'!$L$15,1,0)</f>
        <v>0</v>
      </c>
      <c r="U1409" s="169">
        <f>IF(K1409='Do Not Use'!$M$14,1,0)</f>
        <v>0</v>
      </c>
      <c r="V1409" s="169">
        <f t="shared" si="64"/>
        <v>0</v>
      </c>
      <c r="W1409" s="169">
        <f>IF(K1409='Do Not Use'!$M$10,1,0)</f>
        <v>0</v>
      </c>
      <c r="X1409" s="169">
        <f>IF(K1409='Do Not Use'!$M$11,1,0)</f>
        <v>0</v>
      </c>
      <c r="Y1409" s="169">
        <f t="shared" si="65"/>
        <v>0</v>
      </c>
      <c r="Z1409" s="169">
        <f>IF(K1409='Do Not Use'!$M$5,1,0)</f>
        <v>0</v>
      </c>
    </row>
    <row r="1410" spans="1:26" x14ac:dyDescent="0.25">
      <c r="A1410" s="376"/>
      <c r="B1410" s="377"/>
      <c r="C1410" s="378"/>
      <c r="D1410" s="434"/>
      <c r="E1410" s="379"/>
      <c r="F1410" s="377"/>
      <c r="G1410" s="377"/>
      <c r="H1410" s="377"/>
      <c r="I1410" s="377"/>
      <c r="J1410" s="377"/>
      <c r="K1410" s="377"/>
      <c r="L1410" s="377"/>
      <c r="M1410" s="1" t="e">
        <f>INDEX('Child Enrollment'!$C$2:$C$173,MATCH('BIR Data Entry'!B1411,'Child Enrollment'!$B$2:$B$173,0))</f>
        <v>#N/A</v>
      </c>
      <c r="N1410" s="1" t="e">
        <f>INDEX('Child Enrollment'!$D$2:$D$173,MATCH('BIR Data Entry'!B1410,'Child Enrollment'!$B$2:$B$173,0))</f>
        <v>#N/A</v>
      </c>
      <c r="O1410" s="1" t="e">
        <f>INDEX('Child Enrollment'!$E$2:$E$173,MATCH('BIR Data Entry'!B1410,'Child Enrollment'!$B$2:$B$173,0))</f>
        <v>#N/A</v>
      </c>
      <c r="P1410" s="1" t="e">
        <f>INDEX('Child Enrollment'!$F$2:$F$173,MATCH('BIR Data Entry'!B1410,'Child Enrollment'!$B$2:$B$173,0))</f>
        <v>#N/A</v>
      </c>
      <c r="Q1410" s="1" t="e">
        <f>INDEX('Child Enrollment'!$G$2:$G$173,MATCH('BIR Data Entry'!B1410,'Child Enrollment'!$B$2:$B$173,0))</f>
        <v>#N/A</v>
      </c>
      <c r="R1410" s="1" t="e">
        <f>INDEX('Child Enrollment'!$H$2:$H$173,MATCH('BIR Data Entry'!B1410,'Child Enrollment'!$B$2:$B$173,0))</f>
        <v>#N/A</v>
      </c>
      <c r="S1410" s="343" t="str">
        <f t="shared" si="63"/>
        <v/>
      </c>
      <c r="T1410" s="169">
        <f>IF(J1410='Do Not Use'!$L$15,1,0)</f>
        <v>0</v>
      </c>
      <c r="U1410" s="169">
        <f>IF(K1410='Do Not Use'!$M$14,1,0)</f>
        <v>0</v>
      </c>
      <c r="V1410" s="169">
        <f t="shared" si="64"/>
        <v>0</v>
      </c>
      <c r="W1410" s="169">
        <f>IF(K1410='Do Not Use'!$M$10,1,0)</f>
        <v>0</v>
      </c>
      <c r="X1410" s="169">
        <f>IF(K1410='Do Not Use'!$M$11,1,0)</f>
        <v>0</v>
      </c>
      <c r="Y1410" s="169">
        <f t="shared" si="65"/>
        <v>0</v>
      </c>
      <c r="Z1410" s="169">
        <f>IF(K1410='Do Not Use'!$M$5,1,0)</f>
        <v>0</v>
      </c>
    </row>
    <row r="1411" spans="1:26" x14ac:dyDescent="0.25">
      <c r="A1411" s="376"/>
      <c r="B1411" s="377"/>
      <c r="C1411" s="378"/>
      <c r="D1411" s="434"/>
      <c r="E1411" s="379"/>
      <c r="F1411" s="377"/>
      <c r="G1411" s="377"/>
      <c r="H1411" s="377"/>
      <c r="I1411" s="377"/>
      <c r="J1411" s="377"/>
      <c r="K1411" s="377"/>
      <c r="L1411" s="377"/>
      <c r="M1411" s="1" t="e">
        <f>INDEX('Child Enrollment'!$C$2:$C$173,MATCH('BIR Data Entry'!B1412,'Child Enrollment'!$B$2:$B$173,0))</f>
        <v>#N/A</v>
      </c>
      <c r="N1411" s="1" t="e">
        <f>INDEX('Child Enrollment'!$D$2:$D$173,MATCH('BIR Data Entry'!B1411,'Child Enrollment'!$B$2:$B$173,0))</f>
        <v>#N/A</v>
      </c>
      <c r="O1411" s="1" t="e">
        <f>INDEX('Child Enrollment'!$E$2:$E$173,MATCH('BIR Data Entry'!B1411,'Child Enrollment'!$B$2:$B$173,0))</f>
        <v>#N/A</v>
      </c>
      <c r="P1411" s="1" t="e">
        <f>INDEX('Child Enrollment'!$F$2:$F$173,MATCH('BIR Data Entry'!B1411,'Child Enrollment'!$B$2:$B$173,0))</f>
        <v>#N/A</v>
      </c>
      <c r="Q1411" s="1" t="e">
        <f>INDEX('Child Enrollment'!$G$2:$G$173,MATCH('BIR Data Entry'!B1411,'Child Enrollment'!$B$2:$B$173,0))</f>
        <v>#N/A</v>
      </c>
      <c r="R1411" s="1" t="e">
        <f>INDEX('Child Enrollment'!$H$2:$H$173,MATCH('BIR Data Entry'!B1411,'Child Enrollment'!$B$2:$B$173,0))</f>
        <v>#N/A</v>
      </c>
      <c r="S1411" s="343" t="str">
        <f t="shared" ref="S1411:S1474" si="66">IF(E1411&gt;0,MROUND(E1411,"0:30"),"")</f>
        <v/>
      </c>
      <c r="T1411" s="169">
        <f>IF(J1411='Do Not Use'!$L$15,1,0)</f>
        <v>0</v>
      </c>
      <c r="U1411" s="169">
        <f>IF(K1411='Do Not Use'!$M$14,1,0)</f>
        <v>0</v>
      </c>
      <c r="V1411" s="169">
        <f t="shared" ref="V1411:V1474" si="67">SUM(T1411:U1411)</f>
        <v>0</v>
      </c>
      <c r="W1411" s="169">
        <f>IF(K1411='Do Not Use'!$M$10,1,0)</f>
        <v>0</v>
      </c>
      <c r="X1411" s="169">
        <f>IF(K1411='Do Not Use'!$M$11,1,0)</f>
        <v>0</v>
      </c>
      <c r="Y1411" s="169">
        <f t="shared" ref="Y1411:Y1474" si="68">SUM(W1411:X1411)</f>
        <v>0</v>
      </c>
      <c r="Z1411" s="169">
        <f>IF(K1411='Do Not Use'!$M$5,1,0)</f>
        <v>0</v>
      </c>
    </row>
    <row r="1412" spans="1:26" x14ac:dyDescent="0.25">
      <c r="A1412" s="376"/>
      <c r="B1412" s="377"/>
      <c r="C1412" s="378"/>
      <c r="D1412" s="434"/>
      <c r="E1412" s="379"/>
      <c r="F1412" s="377"/>
      <c r="G1412" s="377"/>
      <c r="H1412" s="377"/>
      <c r="I1412" s="377"/>
      <c r="J1412" s="377"/>
      <c r="K1412" s="377"/>
      <c r="L1412" s="377"/>
      <c r="M1412" s="1" t="e">
        <f>INDEX('Child Enrollment'!$C$2:$C$173,MATCH('BIR Data Entry'!B1413,'Child Enrollment'!$B$2:$B$173,0))</f>
        <v>#N/A</v>
      </c>
      <c r="N1412" s="1" t="e">
        <f>INDEX('Child Enrollment'!$D$2:$D$173,MATCH('BIR Data Entry'!B1412,'Child Enrollment'!$B$2:$B$173,0))</f>
        <v>#N/A</v>
      </c>
      <c r="O1412" s="1" t="e">
        <f>INDEX('Child Enrollment'!$E$2:$E$173,MATCH('BIR Data Entry'!B1412,'Child Enrollment'!$B$2:$B$173,0))</f>
        <v>#N/A</v>
      </c>
      <c r="P1412" s="1" t="e">
        <f>INDEX('Child Enrollment'!$F$2:$F$173,MATCH('BIR Data Entry'!B1412,'Child Enrollment'!$B$2:$B$173,0))</f>
        <v>#N/A</v>
      </c>
      <c r="Q1412" s="1" t="e">
        <f>INDEX('Child Enrollment'!$G$2:$G$173,MATCH('BIR Data Entry'!B1412,'Child Enrollment'!$B$2:$B$173,0))</f>
        <v>#N/A</v>
      </c>
      <c r="R1412" s="1" t="e">
        <f>INDEX('Child Enrollment'!$H$2:$H$173,MATCH('BIR Data Entry'!B1412,'Child Enrollment'!$B$2:$B$173,0))</f>
        <v>#N/A</v>
      </c>
      <c r="S1412" s="343" t="str">
        <f t="shared" si="66"/>
        <v/>
      </c>
      <c r="T1412" s="169">
        <f>IF(J1412='Do Not Use'!$L$15,1,0)</f>
        <v>0</v>
      </c>
      <c r="U1412" s="169">
        <f>IF(K1412='Do Not Use'!$M$14,1,0)</f>
        <v>0</v>
      </c>
      <c r="V1412" s="169">
        <f t="shared" si="67"/>
        <v>0</v>
      </c>
      <c r="W1412" s="169">
        <f>IF(K1412='Do Not Use'!$M$10,1,0)</f>
        <v>0</v>
      </c>
      <c r="X1412" s="169">
        <f>IF(K1412='Do Not Use'!$M$11,1,0)</f>
        <v>0</v>
      </c>
      <c r="Y1412" s="169">
        <f t="shared" si="68"/>
        <v>0</v>
      </c>
      <c r="Z1412" s="169">
        <f>IF(K1412='Do Not Use'!$M$5,1,0)</f>
        <v>0</v>
      </c>
    </row>
    <row r="1413" spans="1:26" x14ac:dyDescent="0.25">
      <c r="A1413" s="376"/>
      <c r="B1413" s="377"/>
      <c r="C1413" s="378"/>
      <c r="D1413" s="434"/>
      <c r="E1413" s="379"/>
      <c r="F1413" s="377"/>
      <c r="G1413" s="377"/>
      <c r="H1413" s="377"/>
      <c r="I1413" s="377"/>
      <c r="J1413" s="377"/>
      <c r="K1413" s="377"/>
      <c r="L1413" s="377"/>
      <c r="M1413" s="1" t="e">
        <f>INDEX('Child Enrollment'!$C$2:$C$173,MATCH('BIR Data Entry'!B1414,'Child Enrollment'!$B$2:$B$173,0))</f>
        <v>#N/A</v>
      </c>
      <c r="N1413" s="1" t="e">
        <f>INDEX('Child Enrollment'!$D$2:$D$173,MATCH('BIR Data Entry'!B1413,'Child Enrollment'!$B$2:$B$173,0))</f>
        <v>#N/A</v>
      </c>
      <c r="O1413" s="1" t="e">
        <f>INDEX('Child Enrollment'!$E$2:$E$173,MATCH('BIR Data Entry'!B1413,'Child Enrollment'!$B$2:$B$173,0))</f>
        <v>#N/A</v>
      </c>
      <c r="P1413" s="1" t="e">
        <f>INDEX('Child Enrollment'!$F$2:$F$173,MATCH('BIR Data Entry'!B1413,'Child Enrollment'!$B$2:$B$173,0))</f>
        <v>#N/A</v>
      </c>
      <c r="Q1413" s="1" t="e">
        <f>INDEX('Child Enrollment'!$G$2:$G$173,MATCH('BIR Data Entry'!B1413,'Child Enrollment'!$B$2:$B$173,0))</f>
        <v>#N/A</v>
      </c>
      <c r="R1413" s="1" t="e">
        <f>INDEX('Child Enrollment'!$H$2:$H$173,MATCH('BIR Data Entry'!B1413,'Child Enrollment'!$B$2:$B$173,0))</f>
        <v>#N/A</v>
      </c>
      <c r="S1413" s="343" t="str">
        <f t="shared" si="66"/>
        <v/>
      </c>
      <c r="T1413" s="169">
        <f>IF(J1413='Do Not Use'!$L$15,1,0)</f>
        <v>0</v>
      </c>
      <c r="U1413" s="169">
        <f>IF(K1413='Do Not Use'!$M$14,1,0)</f>
        <v>0</v>
      </c>
      <c r="V1413" s="169">
        <f t="shared" si="67"/>
        <v>0</v>
      </c>
      <c r="W1413" s="169">
        <f>IF(K1413='Do Not Use'!$M$10,1,0)</f>
        <v>0</v>
      </c>
      <c r="X1413" s="169">
        <f>IF(K1413='Do Not Use'!$M$11,1,0)</f>
        <v>0</v>
      </c>
      <c r="Y1413" s="169">
        <f t="shared" si="68"/>
        <v>0</v>
      </c>
      <c r="Z1413" s="169">
        <f>IF(K1413='Do Not Use'!$M$5,1,0)</f>
        <v>0</v>
      </c>
    </row>
    <row r="1414" spans="1:26" x14ac:dyDescent="0.25">
      <c r="A1414" s="376"/>
      <c r="B1414" s="377"/>
      <c r="C1414" s="378"/>
      <c r="D1414" s="434"/>
      <c r="E1414" s="379"/>
      <c r="F1414" s="377"/>
      <c r="G1414" s="377"/>
      <c r="H1414" s="377"/>
      <c r="I1414" s="377"/>
      <c r="J1414" s="377"/>
      <c r="K1414" s="377"/>
      <c r="L1414" s="377"/>
      <c r="M1414" s="1" t="e">
        <f>INDEX('Child Enrollment'!$C$2:$C$173,MATCH('BIR Data Entry'!B1415,'Child Enrollment'!$B$2:$B$173,0))</f>
        <v>#N/A</v>
      </c>
      <c r="N1414" s="1" t="e">
        <f>INDEX('Child Enrollment'!$D$2:$D$173,MATCH('BIR Data Entry'!B1414,'Child Enrollment'!$B$2:$B$173,0))</f>
        <v>#N/A</v>
      </c>
      <c r="O1414" s="1" t="e">
        <f>INDEX('Child Enrollment'!$E$2:$E$173,MATCH('BIR Data Entry'!B1414,'Child Enrollment'!$B$2:$B$173,0))</f>
        <v>#N/A</v>
      </c>
      <c r="P1414" s="1" t="e">
        <f>INDEX('Child Enrollment'!$F$2:$F$173,MATCH('BIR Data Entry'!B1414,'Child Enrollment'!$B$2:$B$173,0))</f>
        <v>#N/A</v>
      </c>
      <c r="Q1414" s="1" t="e">
        <f>INDEX('Child Enrollment'!$G$2:$G$173,MATCH('BIR Data Entry'!B1414,'Child Enrollment'!$B$2:$B$173,0))</f>
        <v>#N/A</v>
      </c>
      <c r="R1414" s="1" t="e">
        <f>INDEX('Child Enrollment'!$H$2:$H$173,MATCH('BIR Data Entry'!B1414,'Child Enrollment'!$B$2:$B$173,0))</f>
        <v>#N/A</v>
      </c>
      <c r="S1414" s="343" t="str">
        <f t="shared" si="66"/>
        <v/>
      </c>
      <c r="T1414" s="169">
        <f>IF(J1414='Do Not Use'!$L$15,1,0)</f>
        <v>0</v>
      </c>
      <c r="U1414" s="169">
        <f>IF(K1414='Do Not Use'!$M$14,1,0)</f>
        <v>0</v>
      </c>
      <c r="V1414" s="169">
        <f t="shared" si="67"/>
        <v>0</v>
      </c>
      <c r="W1414" s="169">
        <f>IF(K1414='Do Not Use'!$M$10,1,0)</f>
        <v>0</v>
      </c>
      <c r="X1414" s="169">
        <f>IF(K1414='Do Not Use'!$M$11,1,0)</f>
        <v>0</v>
      </c>
      <c r="Y1414" s="169">
        <f t="shared" si="68"/>
        <v>0</v>
      </c>
      <c r="Z1414" s="169">
        <f>IF(K1414='Do Not Use'!$M$5,1,0)</f>
        <v>0</v>
      </c>
    </row>
    <row r="1415" spans="1:26" x14ac:dyDescent="0.25">
      <c r="A1415" s="376"/>
      <c r="B1415" s="377"/>
      <c r="C1415" s="378"/>
      <c r="D1415" s="434"/>
      <c r="E1415" s="379"/>
      <c r="F1415" s="377"/>
      <c r="G1415" s="377"/>
      <c r="H1415" s="377"/>
      <c r="I1415" s="377"/>
      <c r="J1415" s="377"/>
      <c r="K1415" s="377"/>
      <c r="L1415" s="377"/>
      <c r="M1415" s="1" t="e">
        <f>INDEX('Child Enrollment'!$C$2:$C$173,MATCH('BIR Data Entry'!B1416,'Child Enrollment'!$B$2:$B$173,0))</f>
        <v>#N/A</v>
      </c>
      <c r="N1415" s="1" t="e">
        <f>INDEX('Child Enrollment'!$D$2:$D$173,MATCH('BIR Data Entry'!B1415,'Child Enrollment'!$B$2:$B$173,0))</f>
        <v>#N/A</v>
      </c>
      <c r="O1415" s="1" t="e">
        <f>INDEX('Child Enrollment'!$E$2:$E$173,MATCH('BIR Data Entry'!B1415,'Child Enrollment'!$B$2:$B$173,0))</f>
        <v>#N/A</v>
      </c>
      <c r="P1415" s="1" t="e">
        <f>INDEX('Child Enrollment'!$F$2:$F$173,MATCH('BIR Data Entry'!B1415,'Child Enrollment'!$B$2:$B$173,0))</f>
        <v>#N/A</v>
      </c>
      <c r="Q1415" s="1" t="e">
        <f>INDEX('Child Enrollment'!$G$2:$G$173,MATCH('BIR Data Entry'!B1415,'Child Enrollment'!$B$2:$B$173,0))</f>
        <v>#N/A</v>
      </c>
      <c r="R1415" s="1" t="e">
        <f>INDEX('Child Enrollment'!$H$2:$H$173,MATCH('BIR Data Entry'!B1415,'Child Enrollment'!$B$2:$B$173,0))</f>
        <v>#N/A</v>
      </c>
      <c r="S1415" s="343" t="str">
        <f t="shared" si="66"/>
        <v/>
      </c>
      <c r="T1415" s="169">
        <f>IF(J1415='Do Not Use'!$L$15,1,0)</f>
        <v>0</v>
      </c>
      <c r="U1415" s="169">
        <f>IF(K1415='Do Not Use'!$M$14,1,0)</f>
        <v>0</v>
      </c>
      <c r="V1415" s="169">
        <f t="shared" si="67"/>
        <v>0</v>
      </c>
      <c r="W1415" s="169">
        <f>IF(K1415='Do Not Use'!$M$10,1,0)</f>
        <v>0</v>
      </c>
      <c r="X1415" s="169">
        <f>IF(K1415='Do Not Use'!$M$11,1,0)</f>
        <v>0</v>
      </c>
      <c r="Y1415" s="169">
        <f t="shared" si="68"/>
        <v>0</v>
      </c>
      <c r="Z1415" s="169">
        <f>IF(K1415='Do Not Use'!$M$5,1,0)</f>
        <v>0</v>
      </c>
    </row>
    <row r="1416" spans="1:26" x14ac:dyDescent="0.25">
      <c r="A1416" s="376"/>
      <c r="B1416" s="377"/>
      <c r="C1416" s="378"/>
      <c r="D1416" s="434"/>
      <c r="E1416" s="379"/>
      <c r="F1416" s="377"/>
      <c r="G1416" s="377"/>
      <c r="H1416" s="377"/>
      <c r="I1416" s="377"/>
      <c r="J1416" s="377"/>
      <c r="K1416" s="377"/>
      <c r="L1416" s="377"/>
      <c r="M1416" s="1" t="e">
        <f>INDEX('Child Enrollment'!$C$2:$C$173,MATCH('BIR Data Entry'!B1417,'Child Enrollment'!$B$2:$B$173,0))</f>
        <v>#N/A</v>
      </c>
      <c r="N1416" s="1" t="e">
        <f>INDEX('Child Enrollment'!$D$2:$D$173,MATCH('BIR Data Entry'!B1416,'Child Enrollment'!$B$2:$B$173,0))</f>
        <v>#N/A</v>
      </c>
      <c r="O1416" s="1" t="e">
        <f>INDEX('Child Enrollment'!$E$2:$E$173,MATCH('BIR Data Entry'!B1416,'Child Enrollment'!$B$2:$B$173,0))</f>
        <v>#N/A</v>
      </c>
      <c r="P1416" s="1" t="e">
        <f>INDEX('Child Enrollment'!$F$2:$F$173,MATCH('BIR Data Entry'!B1416,'Child Enrollment'!$B$2:$B$173,0))</f>
        <v>#N/A</v>
      </c>
      <c r="Q1416" s="1" t="e">
        <f>INDEX('Child Enrollment'!$G$2:$G$173,MATCH('BIR Data Entry'!B1416,'Child Enrollment'!$B$2:$B$173,0))</f>
        <v>#N/A</v>
      </c>
      <c r="R1416" s="1" t="e">
        <f>INDEX('Child Enrollment'!$H$2:$H$173,MATCH('BIR Data Entry'!B1416,'Child Enrollment'!$B$2:$B$173,0))</f>
        <v>#N/A</v>
      </c>
      <c r="S1416" s="343" t="str">
        <f t="shared" si="66"/>
        <v/>
      </c>
      <c r="T1416" s="169">
        <f>IF(J1416='Do Not Use'!$L$15,1,0)</f>
        <v>0</v>
      </c>
      <c r="U1416" s="169">
        <f>IF(K1416='Do Not Use'!$M$14,1,0)</f>
        <v>0</v>
      </c>
      <c r="V1416" s="169">
        <f t="shared" si="67"/>
        <v>0</v>
      </c>
      <c r="W1416" s="169">
        <f>IF(K1416='Do Not Use'!$M$10,1,0)</f>
        <v>0</v>
      </c>
      <c r="X1416" s="169">
        <f>IF(K1416='Do Not Use'!$M$11,1,0)</f>
        <v>0</v>
      </c>
      <c r="Y1416" s="169">
        <f t="shared" si="68"/>
        <v>0</v>
      </c>
      <c r="Z1416" s="169">
        <f>IF(K1416='Do Not Use'!$M$5,1,0)</f>
        <v>0</v>
      </c>
    </row>
    <row r="1417" spans="1:26" x14ac:dyDescent="0.25">
      <c r="A1417" s="376"/>
      <c r="B1417" s="377"/>
      <c r="C1417" s="378"/>
      <c r="D1417" s="434"/>
      <c r="E1417" s="379"/>
      <c r="F1417" s="377"/>
      <c r="G1417" s="377"/>
      <c r="H1417" s="377"/>
      <c r="I1417" s="377"/>
      <c r="J1417" s="377"/>
      <c r="K1417" s="377"/>
      <c r="L1417" s="377"/>
      <c r="M1417" s="1" t="e">
        <f>INDEX('Child Enrollment'!$C$2:$C$173,MATCH('BIR Data Entry'!B1418,'Child Enrollment'!$B$2:$B$173,0))</f>
        <v>#N/A</v>
      </c>
      <c r="N1417" s="1" t="e">
        <f>INDEX('Child Enrollment'!$D$2:$D$173,MATCH('BIR Data Entry'!B1417,'Child Enrollment'!$B$2:$B$173,0))</f>
        <v>#N/A</v>
      </c>
      <c r="O1417" s="1" t="e">
        <f>INDEX('Child Enrollment'!$E$2:$E$173,MATCH('BIR Data Entry'!B1417,'Child Enrollment'!$B$2:$B$173,0))</f>
        <v>#N/A</v>
      </c>
      <c r="P1417" s="1" t="e">
        <f>INDEX('Child Enrollment'!$F$2:$F$173,MATCH('BIR Data Entry'!B1417,'Child Enrollment'!$B$2:$B$173,0))</f>
        <v>#N/A</v>
      </c>
      <c r="Q1417" s="1" t="e">
        <f>INDEX('Child Enrollment'!$G$2:$G$173,MATCH('BIR Data Entry'!B1417,'Child Enrollment'!$B$2:$B$173,0))</f>
        <v>#N/A</v>
      </c>
      <c r="R1417" s="1" t="e">
        <f>INDEX('Child Enrollment'!$H$2:$H$173,MATCH('BIR Data Entry'!B1417,'Child Enrollment'!$B$2:$B$173,0))</f>
        <v>#N/A</v>
      </c>
      <c r="S1417" s="343" t="str">
        <f t="shared" si="66"/>
        <v/>
      </c>
      <c r="T1417" s="169">
        <f>IF(J1417='Do Not Use'!$L$15,1,0)</f>
        <v>0</v>
      </c>
      <c r="U1417" s="169">
        <f>IF(K1417='Do Not Use'!$M$14,1,0)</f>
        <v>0</v>
      </c>
      <c r="V1417" s="169">
        <f t="shared" si="67"/>
        <v>0</v>
      </c>
      <c r="W1417" s="169">
        <f>IF(K1417='Do Not Use'!$M$10,1,0)</f>
        <v>0</v>
      </c>
      <c r="X1417" s="169">
        <f>IF(K1417='Do Not Use'!$M$11,1,0)</f>
        <v>0</v>
      </c>
      <c r="Y1417" s="169">
        <f t="shared" si="68"/>
        <v>0</v>
      </c>
      <c r="Z1417" s="169">
        <f>IF(K1417='Do Not Use'!$M$5,1,0)</f>
        <v>0</v>
      </c>
    </row>
    <row r="1418" spans="1:26" x14ac:dyDescent="0.25">
      <c r="A1418" s="376"/>
      <c r="B1418" s="377"/>
      <c r="C1418" s="378"/>
      <c r="D1418" s="434"/>
      <c r="E1418" s="379"/>
      <c r="F1418" s="377"/>
      <c r="G1418" s="377"/>
      <c r="H1418" s="377"/>
      <c r="I1418" s="377"/>
      <c r="J1418" s="377"/>
      <c r="K1418" s="377"/>
      <c r="L1418" s="377"/>
      <c r="M1418" s="1" t="e">
        <f>INDEX('Child Enrollment'!$C$2:$C$173,MATCH('BIR Data Entry'!B1419,'Child Enrollment'!$B$2:$B$173,0))</f>
        <v>#N/A</v>
      </c>
      <c r="N1418" s="1" t="e">
        <f>INDEX('Child Enrollment'!$D$2:$D$173,MATCH('BIR Data Entry'!B1418,'Child Enrollment'!$B$2:$B$173,0))</f>
        <v>#N/A</v>
      </c>
      <c r="O1418" s="1" t="e">
        <f>INDEX('Child Enrollment'!$E$2:$E$173,MATCH('BIR Data Entry'!B1418,'Child Enrollment'!$B$2:$B$173,0))</f>
        <v>#N/A</v>
      </c>
      <c r="P1418" s="1" t="e">
        <f>INDEX('Child Enrollment'!$F$2:$F$173,MATCH('BIR Data Entry'!B1418,'Child Enrollment'!$B$2:$B$173,0))</f>
        <v>#N/A</v>
      </c>
      <c r="Q1418" s="1" t="e">
        <f>INDEX('Child Enrollment'!$G$2:$G$173,MATCH('BIR Data Entry'!B1418,'Child Enrollment'!$B$2:$B$173,0))</f>
        <v>#N/A</v>
      </c>
      <c r="R1418" s="1" t="e">
        <f>INDEX('Child Enrollment'!$H$2:$H$173,MATCH('BIR Data Entry'!B1418,'Child Enrollment'!$B$2:$B$173,0))</f>
        <v>#N/A</v>
      </c>
      <c r="S1418" s="343" t="str">
        <f t="shared" si="66"/>
        <v/>
      </c>
      <c r="T1418" s="169">
        <f>IF(J1418='Do Not Use'!$L$15,1,0)</f>
        <v>0</v>
      </c>
      <c r="U1418" s="169">
        <f>IF(K1418='Do Not Use'!$M$14,1,0)</f>
        <v>0</v>
      </c>
      <c r="V1418" s="169">
        <f t="shared" si="67"/>
        <v>0</v>
      </c>
      <c r="W1418" s="169">
        <f>IF(K1418='Do Not Use'!$M$10,1,0)</f>
        <v>0</v>
      </c>
      <c r="X1418" s="169">
        <f>IF(K1418='Do Not Use'!$M$11,1,0)</f>
        <v>0</v>
      </c>
      <c r="Y1418" s="169">
        <f t="shared" si="68"/>
        <v>0</v>
      </c>
      <c r="Z1418" s="169">
        <f>IF(K1418='Do Not Use'!$M$5,1,0)</f>
        <v>0</v>
      </c>
    </row>
    <row r="1419" spans="1:26" x14ac:dyDescent="0.25">
      <c r="A1419" s="376"/>
      <c r="B1419" s="377"/>
      <c r="C1419" s="378"/>
      <c r="D1419" s="434"/>
      <c r="E1419" s="379"/>
      <c r="F1419" s="377"/>
      <c r="G1419" s="377"/>
      <c r="H1419" s="377"/>
      <c r="I1419" s="377"/>
      <c r="J1419" s="377"/>
      <c r="K1419" s="377"/>
      <c r="L1419" s="377"/>
      <c r="M1419" s="1" t="e">
        <f>INDEX('Child Enrollment'!$C$2:$C$173,MATCH('BIR Data Entry'!B1420,'Child Enrollment'!$B$2:$B$173,0))</f>
        <v>#N/A</v>
      </c>
      <c r="N1419" s="1" t="e">
        <f>INDEX('Child Enrollment'!$D$2:$D$173,MATCH('BIR Data Entry'!B1419,'Child Enrollment'!$B$2:$B$173,0))</f>
        <v>#N/A</v>
      </c>
      <c r="O1419" s="1" t="e">
        <f>INDEX('Child Enrollment'!$E$2:$E$173,MATCH('BIR Data Entry'!B1419,'Child Enrollment'!$B$2:$B$173,0))</f>
        <v>#N/A</v>
      </c>
      <c r="P1419" s="1" t="e">
        <f>INDEX('Child Enrollment'!$F$2:$F$173,MATCH('BIR Data Entry'!B1419,'Child Enrollment'!$B$2:$B$173,0))</f>
        <v>#N/A</v>
      </c>
      <c r="Q1419" s="1" t="e">
        <f>INDEX('Child Enrollment'!$G$2:$G$173,MATCH('BIR Data Entry'!B1419,'Child Enrollment'!$B$2:$B$173,0))</f>
        <v>#N/A</v>
      </c>
      <c r="R1419" s="1" t="e">
        <f>INDEX('Child Enrollment'!$H$2:$H$173,MATCH('BIR Data Entry'!B1419,'Child Enrollment'!$B$2:$B$173,0))</f>
        <v>#N/A</v>
      </c>
      <c r="S1419" s="343" t="str">
        <f t="shared" si="66"/>
        <v/>
      </c>
      <c r="T1419" s="169">
        <f>IF(J1419='Do Not Use'!$L$15,1,0)</f>
        <v>0</v>
      </c>
      <c r="U1419" s="169">
        <f>IF(K1419='Do Not Use'!$M$14,1,0)</f>
        <v>0</v>
      </c>
      <c r="V1419" s="169">
        <f t="shared" si="67"/>
        <v>0</v>
      </c>
      <c r="W1419" s="169">
        <f>IF(K1419='Do Not Use'!$M$10,1,0)</f>
        <v>0</v>
      </c>
      <c r="X1419" s="169">
        <f>IF(K1419='Do Not Use'!$M$11,1,0)</f>
        <v>0</v>
      </c>
      <c r="Y1419" s="169">
        <f t="shared" si="68"/>
        <v>0</v>
      </c>
      <c r="Z1419" s="169">
        <f>IF(K1419='Do Not Use'!$M$5,1,0)</f>
        <v>0</v>
      </c>
    </row>
    <row r="1420" spans="1:26" x14ac:dyDescent="0.25">
      <c r="A1420" s="376"/>
      <c r="B1420" s="377"/>
      <c r="C1420" s="378"/>
      <c r="D1420" s="434"/>
      <c r="E1420" s="379"/>
      <c r="F1420" s="377"/>
      <c r="G1420" s="377"/>
      <c r="H1420" s="377"/>
      <c r="I1420" s="377"/>
      <c r="J1420" s="377"/>
      <c r="K1420" s="377"/>
      <c r="L1420" s="377"/>
      <c r="M1420" s="1" t="e">
        <f>INDEX('Child Enrollment'!$C$2:$C$173,MATCH('BIR Data Entry'!B1421,'Child Enrollment'!$B$2:$B$173,0))</f>
        <v>#N/A</v>
      </c>
      <c r="N1420" s="1" t="e">
        <f>INDEX('Child Enrollment'!$D$2:$D$173,MATCH('BIR Data Entry'!B1420,'Child Enrollment'!$B$2:$B$173,0))</f>
        <v>#N/A</v>
      </c>
      <c r="O1420" s="1" t="e">
        <f>INDEX('Child Enrollment'!$E$2:$E$173,MATCH('BIR Data Entry'!B1420,'Child Enrollment'!$B$2:$B$173,0))</f>
        <v>#N/A</v>
      </c>
      <c r="P1420" s="1" t="e">
        <f>INDEX('Child Enrollment'!$F$2:$F$173,MATCH('BIR Data Entry'!B1420,'Child Enrollment'!$B$2:$B$173,0))</f>
        <v>#N/A</v>
      </c>
      <c r="Q1420" s="1" t="e">
        <f>INDEX('Child Enrollment'!$G$2:$G$173,MATCH('BIR Data Entry'!B1420,'Child Enrollment'!$B$2:$B$173,0))</f>
        <v>#N/A</v>
      </c>
      <c r="R1420" s="1" t="e">
        <f>INDEX('Child Enrollment'!$H$2:$H$173,MATCH('BIR Data Entry'!B1420,'Child Enrollment'!$B$2:$B$173,0))</f>
        <v>#N/A</v>
      </c>
      <c r="S1420" s="343" t="str">
        <f t="shared" si="66"/>
        <v/>
      </c>
      <c r="T1420" s="169">
        <f>IF(J1420='Do Not Use'!$L$15,1,0)</f>
        <v>0</v>
      </c>
      <c r="U1420" s="169">
        <f>IF(K1420='Do Not Use'!$M$14,1,0)</f>
        <v>0</v>
      </c>
      <c r="V1420" s="169">
        <f t="shared" si="67"/>
        <v>0</v>
      </c>
      <c r="W1420" s="169">
        <f>IF(K1420='Do Not Use'!$M$10,1,0)</f>
        <v>0</v>
      </c>
      <c r="X1420" s="169">
        <f>IF(K1420='Do Not Use'!$M$11,1,0)</f>
        <v>0</v>
      </c>
      <c r="Y1420" s="169">
        <f t="shared" si="68"/>
        <v>0</v>
      </c>
      <c r="Z1420" s="169">
        <f>IF(K1420='Do Not Use'!$M$5,1,0)</f>
        <v>0</v>
      </c>
    </row>
    <row r="1421" spans="1:26" x14ac:dyDescent="0.25">
      <c r="A1421" s="376"/>
      <c r="B1421" s="377"/>
      <c r="C1421" s="378"/>
      <c r="D1421" s="434"/>
      <c r="E1421" s="379"/>
      <c r="F1421" s="377"/>
      <c r="G1421" s="377"/>
      <c r="H1421" s="377"/>
      <c r="I1421" s="377"/>
      <c r="J1421" s="377"/>
      <c r="K1421" s="377"/>
      <c r="L1421" s="377"/>
      <c r="M1421" s="1" t="e">
        <f>INDEX('Child Enrollment'!$C$2:$C$173,MATCH('BIR Data Entry'!B1422,'Child Enrollment'!$B$2:$B$173,0))</f>
        <v>#N/A</v>
      </c>
      <c r="N1421" s="1" t="e">
        <f>INDEX('Child Enrollment'!$D$2:$D$173,MATCH('BIR Data Entry'!B1421,'Child Enrollment'!$B$2:$B$173,0))</f>
        <v>#N/A</v>
      </c>
      <c r="O1421" s="1" t="e">
        <f>INDEX('Child Enrollment'!$E$2:$E$173,MATCH('BIR Data Entry'!B1421,'Child Enrollment'!$B$2:$B$173,0))</f>
        <v>#N/A</v>
      </c>
      <c r="P1421" s="1" t="e">
        <f>INDEX('Child Enrollment'!$F$2:$F$173,MATCH('BIR Data Entry'!B1421,'Child Enrollment'!$B$2:$B$173,0))</f>
        <v>#N/A</v>
      </c>
      <c r="Q1421" s="1" t="e">
        <f>INDEX('Child Enrollment'!$G$2:$G$173,MATCH('BIR Data Entry'!B1421,'Child Enrollment'!$B$2:$B$173,0))</f>
        <v>#N/A</v>
      </c>
      <c r="R1421" s="1" t="e">
        <f>INDEX('Child Enrollment'!$H$2:$H$173,MATCH('BIR Data Entry'!B1421,'Child Enrollment'!$B$2:$B$173,0))</f>
        <v>#N/A</v>
      </c>
      <c r="S1421" s="343" t="str">
        <f t="shared" si="66"/>
        <v/>
      </c>
      <c r="T1421" s="169">
        <f>IF(J1421='Do Not Use'!$L$15,1,0)</f>
        <v>0</v>
      </c>
      <c r="U1421" s="169">
        <f>IF(K1421='Do Not Use'!$M$14,1,0)</f>
        <v>0</v>
      </c>
      <c r="V1421" s="169">
        <f t="shared" si="67"/>
        <v>0</v>
      </c>
      <c r="W1421" s="169">
        <f>IF(K1421='Do Not Use'!$M$10,1,0)</f>
        <v>0</v>
      </c>
      <c r="X1421" s="169">
        <f>IF(K1421='Do Not Use'!$M$11,1,0)</f>
        <v>0</v>
      </c>
      <c r="Y1421" s="169">
        <f t="shared" si="68"/>
        <v>0</v>
      </c>
      <c r="Z1421" s="169">
        <f>IF(K1421='Do Not Use'!$M$5,1,0)</f>
        <v>0</v>
      </c>
    </row>
    <row r="1422" spans="1:26" x14ac:dyDescent="0.25">
      <c r="A1422" s="376"/>
      <c r="B1422" s="377"/>
      <c r="C1422" s="378"/>
      <c r="D1422" s="434"/>
      <c r="E1422" s="379"/>
      <c r="F1422" s="377"/>
      <c r="G1422" s="377"/>
      <c r="H1422" s="377"/>
      <c r="I1422" s="377"/>
      <c r="J1422" s="377"/>
      <c r="K1422" s="377"/>
      <c r="L1422" s="377"/>
      <c r="M1422" s="1" t="e">
        <f>INDEX('Child Enrollment'!$C$2:$C$173,MATCH('BIR Data Entry'!B1423,'Child Enrollment'!$B$2:$B$173,0))</f>
        <v>#N/A</v>
      </c>
      <c r="N1422" s="1" t="e">
        <f>INDEX('Child Enrollment'!$D$2:$D$173,MATCH('BIR Data Entry'!B1422,'Child Enrollment'!$B$2:$B$173,0))</f>
        <v>#N/A</v>
      </c>
      <c r="O1422" s="1" t="e">
        <f>INDEX('Child Enrollment'!$E$2:$E$173,MATCH('BIR Data Entry'!B1422,'Child Enrollment'!$B$2:$B$173,0))</f>
        <v>#N/A</v>
      </c>
      <c r="P1422" s="1" t="e">
        <f>INDEX('Child Enrollment'!$F$2:$F$173,MATCH('BIR Data Entry'!B1422,'Child Enrollment'!$B$2:$B$173,0))</f>
        <v>#N/A</v>
      </c>
      <c r="Q1422" s="1" t="e">
        <f>INDEX('Child Enrollment'!$G$2:$G$173,MATCH('BIR Data Entry'!B1422,'Child Enrollment'!$B$2:$B$173,0))</f>
        <v>#N/A</v>
      </c>
      <c r="R1422" s="1" t="e">
        <f>INDEX('Child Enrollment'!$H$2:$H$173,MATCH('BIR Data Entry'!B1422,'Child Enrollment'!$B$2:$B$173,0))</f>
        <v>#N/A</v>
      </c>
      <c r="S1422" s="343" t="str">
        <f t="shared" si="66"/>
        <v/>
      </c>
      <c r="T1422" s="169">
        <f>IF(J1422='Do Not Use'!$L$15,1,0)</f>
        <v>0</v>
      </c>
      <c r="U1422" s="169">
        <f>IF(K1422='Do Not Use'!$M$14,1,0)</f>
        <v>0</v>
      </c>
      <c r="V1422" s="169">
        <f t="shared" si="67"/>
        <v>0</v>
      </c>
      <c r="W1422" s="169">
        <f>IF(K1422='Do Not Use'!$M$10,1,0)</f>
        <v>0</v>
      </c>
      <c r="X1422" s="169">
        <f>IF(K1422='Do Not Use'!$M$11,1,0)</f>
        <v>0</v>
      </c>
      <c r="Y1422" s="169">
        <f t="shared" si="68"/>
        <v>0</v>
      </c>
      <c r="Z1422" s="169">
        <f>IF(K1422='Do Not Use'!$M$5,1,0)</f>
        <v>0</v>
      </c>
    </row>
    <row r="1423" spans="1:26" x14ac:dyDescent="0.25">
      <c r="A1423" s="376"/>
      <c r="B1423" s="377"/>
      <c r="C1423" s="378"/>
      <c r="D1423" s="434"/>
      <c r="E1423" s="379"/>
      <c r="F1423" s="377"/>
      <c r="G1423" s="377"/>
      <c r="H1423" s="377"/>
      <c r="I1423" s="377"/>
      <c r="J1423" s="377"/>
      <c r="K1423" s="377"/>
      <c r="L1423" s="377"/>
      <c r="M1423" s="1" t="e">
        <f>INDEX('Child Enrollment'!$C$2:$C$173,MATCH('BIR Data Entry'!B1424,'Child Enrollment'!$B$2:$B$173,0))</f>
        <v>#N/A</v>
      </c>
      <c r="N1423" s="1" t="e">
        <f>INDEX('Child Enrollment'!$D$2:$D$173,MATCH('BIR Data Entry'!B1423,'Child Enrollment'!$B$2:$B$173,0))</f>
        <v>#N/A</v>
      </c>
      <c r="O1423" s="1" t="e">
        <f>INDEX('Child Enrollment'!$E$2:$E$173,MATCH('BIR Data Entry'!B1423,'Child Enrollment'!$B$2:$B$173,0))</f>
        <v>#N/A</v>
      </c>
      <c r="P1423" s="1" t="e">
        <f>INDEX('Child Enrollment'!$F$2:$F$173,MATCH('BIR Data Entry'!B1423,'Child Enrollment'!$B$2:$B$173,0))</f>
        <v>#N/A</v>
      </c>
      <c r="Q1423" s="1" t="e">
        <f>INDEX('Child Enrollment'!$G$2:$G$173,MATCH('BIR Data Entry'!B1423,'Child Enrollment'!$B$2:$B$173,0))</f>
        <v>#N/A</v>
      </c>
      <c r="R1423" s="1" t="e">
        <f>INDEX('Child Enrollment'!$H$2:$H$173,MATCH('BIR Data Entry'!B1423,'Child Enrollment'!$B$2:$B$173,0))</f>
        <v>#N/A</v>
      </c>
      <c r="S1423" s="343" t="str">
        <f t="shared" si="66"/>
        <v/>
      </c>
      <c r="T1423" s="169">
        <f>IF(J1423='Do Not Use'!$L$15,1,0)</f>
        <v>0</v>
      </c>
      <c r="U1423" s="169">
        <f>IF(K1423='Do Not Use'!$M$14,1,0)</f>
        <v>0</v>
      </c>
      <c r="V1423" s="169">
        <f t="shared" si="67"/>
        <v>0</v>
      </c>
      <c r="W1423" s="169">
        <f>IF(K1423='Do Not Use'!$M$10,1,0)</f>
        <v>0</v>
      </c>
      <c r="X1423" s="169">
        <f>IF(K1423='Do Not Use'!$M$11,1,0)</f>
        <v>0</v>
      </c>
      <c r="Y1423" s="169">
        <f t="shared" si="68"/>
        <v>0</v>
      </c>
      <c r="Z1423" s="169">
        <f>IF(K1423='Do Not Use'!$M$5,1,0)</f>
        <v>0</v>
      </c>
    </row>
    <row r="1424" spans="1:26" x14ac:dyDescent="0.25">
      <c r="A1424" s="376"/>
      <c r="B1424" s="377"/>
      <c r="C1424" s="378"/>
      <c r="D1424" s="434"/>
      <c r="E1424" s="379"/>
      <c r="F1424" s="377"/>
      <c r="G1424" s="377"/>
      <c r="H1424" s="377"/>
      <c r="I1424" s="377"/>
      <c r="J1424" s="377"/>
      <c r="K1424" s="377"/>
      <c r="L1424" s="377"/>
      <c r="M1424" s="1" t="e">
        <f>INDEX('Child Enrollment'!$C$2:$C$173,MATCH('BIR Data Entry'!B1425,'Child Enrollment'!$B$2:$B$173,0))</f>
        <v>#N/A</v>
      </c>
      <c r="N1424" s="1" t="e">
        <f>INDEX('Child Enrollment'!$D$2:$D$173,MATCH('BIR Data Entry'!B1424,'Child Enrollment'!$B$2:$B$173,0))</f>
        <v>#N/A</v>
      </c>
      <c r="O1424" s="1" t="e">
        <f>INDEX('Child Enrollment'!$E$2:$E$173,MATCH('BIR Data Entry'!B1424,'Child Enrollment'!$B$2:$B$173,0))</f>
        <v>#N/A</v>
      </c>
      <c r="P1424" s="1" t="e">
        <f>INDEX('Child Enrollment'!$F$2:$F$173,MATCH('BIR Data Entry'!B1424,'Child Enrollment'!$B$2:$B$173,0))</f>
        <v>#N/A</v>
      </c>
      <c r="Q1424" s="1" t="e">
        <f>INDEX('Child Enrollment'!$G$2:$G$173,MATCH('BIR Data Entry'!B1424,'Child Enrollment'!$B$2:$B$173,0))</f>
        <v>#N/A</v>
      </c>
      <c r="R1424" s="1" t="e">
        <f>INDEX('Child Enrollment'!$H$2:$H$173,MATCH('BIR Data Entry'!B1424,'Child Enrollment'!$B$2:$B$173,0))</f>
        <v>#N/A</v>
      </c>
      <c r="S1424" s="343" t="str">
        <f t="shared" si="66"/>
        <v/>
      </c>
      <c r="T1424" s="169">
        <f>IF(J1424='Do Not Use'!$L$15,1,0)</f>
        <v>0</v>
      </c>
      <c r="U1424" s="169">
        <f>IF(K1424='Do Not Use'!$M$14,1,0)</f>
        <v>0</v>
      </c>
      <c r="V1424" s="169">
        <f t="shared" si="67"/>
        <v>0</v>
      </c>
      <c r="W1424" s="169">
        <f>IF(K1424='Do Not Use'!$M$10,1,0)</f>
        <v>0</v>
      </c>
      <c r="X1424" s="169">
        <f>IF(K1424='Do Not Use'!$M$11,1,0)</f>
        <v>0</v>
      </c>
      <c r="Y1424" s="169">
        <f t="shared" si="68"/>
        <v>0</v>
      </c>
      <c r="Z1424" s="169">
        <f>IF(K1424='Do Not Use'!$M$5,1,0)</f>
        <v>0</v>
      </c>
    </row>
    <row r="1425" spans="1:26" x14ac:dyDescent="0.25">
      <c r="A1425" s="376"/>
      <c r="B1425" s="377"/>
      <c r="C1425" s="378"/>
      <c r="D1425" s="434"/>
      <c r="E1425" s="379"/>
      <c r="F1425" s="377"/>
      <c r="G1425" s="377"/>
      <c r="H1425" s="377"/>
      <c r="I1425" s="377"/>
      <c r="J1425" s="377"/>
      <c r="K1425" s="377"/>
      <c r="L1425" s="377"/>
      <c r="M1425" s="1" t="e">
        <f>INDEX('Child Enrollment'!$C$2:$C$173,MATCH('BIR Data Entry'!B1426,'Child Enrollment'!$B$2:$B$173,0))</f>
        <v>#N/A</v>
      </c>
      <c r="N1425" s="1" t="e">
        <f>INDEX('Child Enrollment'!$D$2:$D$173,MATCH('BIR Data Entry'!B1425,'Child Enrollment'!$B$2:$B$173,0))</f>
        <v>#N/A</v>
      </c>
      <c r="O1425" s="1" t="e">
        <f>INDEX('Child Enrollment'!$E$2:$E$173,MATCH('BIR Data Entry'!B1425,'Child Enrollment'!$B$2:$B$173,0))</f>
        <v>#N/A</v>
      </c>
      <c r="P1425" s="1" t="e">
        <f>INDEX('Child Enrollment'!$F$2:$F$173,MATCH('BIR Data Entry'!B1425,'Child Enrollment'!$B$2:$B$173,0))</f>
        <v>#N/A</v>
      </c>
      <c r="Q1425" s="1" t="e">
        <f>INDEX('Child Enrollment'!$G$2:$G$173,MATCH('BIR Data Entry'!B1425,'Child Enrollment'!$B$2:$B$173,0))</f>
        <v>#N/A</v>
      </c>
      <c r="R1425" s="1" t="e">
        <f>INDEX('Child Enrollment'!$H$2:$H$173,MATCH('BIR Data Entry'!B1425,'Child Enrollment'!$B$2:$B$173,0))</f>
        <v>#N/A</v>
      </c>
      <c r="S1425" s="343" t="str">
        <f t="shared" si="66"/>
        <v/>
      </c>
      <c r="T1425" s="169">
        <f>IF(J1425='Do Not Use'!$L$15,1,0)</f>
        <v>0</v>
      </c>
      <c r="U1425" s="169">
        <f>IF(K1425='Do Not Use'!$M$14,1,0)</f>
        <v>0</v>
      </c>
      <c r="V1425" s="169">
        <f t="shared" si="67"/>
        <v>0</v>
      </c>
      <c r="W1425" s="169">
        <f>IF(K1425='Do Not Use'!$M$10,1,0)</f>
        <v>0</v>
      </c>
      <c r="X1425" s="169">
        <f>IF(K1425='Do Not Use'!$M$11,1,0)</f>
        <v>0</v>
      </c>
      <c r="Y1425" s="169">
        <f t="shared" si="68"/>
        <v>0</v>
      </c>
      <c r="Z1425" s="169">
        <f>IF(K1425='Do Not Use'!$M$5,1,0)</f>
        <v>0</v>
      </c>
    </row>
    <row r="1426" spans="1:26" x14ac:dyDescent="0.25">
      <c r="A1426" s="376"/>
      <c r="B1426" s="377"/>
      <c r="C1426" s="378"/>
      <c r="D1426" s="434"/>
      <c r="E1426" s="379"/>
      <c r="F1426" s="377"/>
      <c r="G1426" s="377"/>
      <c r="H1426" s="377"/>
      <c r="I1426" s="377"/>
      <c r="J1426" s="377"/>
      <c r="K1426" s="377"/>
      <c r="L1426" s="377"/>
      <c r="M1426" s="1" t="e">
        <f>INDEX('Child Enrollment'!$C$2:$C$173,MATCH('BIR Data Entry'!B1427,'Child Enrollment'!$B$2:$B$173,0))</f>
        <v>#N/A</v>
      </c>
      <c r="N1426" s="1" t="e">
        <f>INDEX('Child Enrollment'!$D$2:$D$173,MATCH('BIR Data Entry'!B1426,'Child Enrollment'!$B$2:$B$173,0))</f>
        <v>#N/A</v>
      </c>
      <c r="O1426" s="1" t="e">
        <f>INDEX('Child Enrollment'!$E$2:$E$173,MATCH('BIR Data Entry'!B1426,'Child Enrollment'!$B$2:$B$173,0))</f>
        <v>#N/A</v>
      </c>
      <c r="P1426" s="1" t="e">
        <f>INDEX('Child Enrollment'!$F$2:$F$173,MATCH('BIR Data Entry'!B1426,'Child Enrollment'!$B$2:$B$173,0))</f>
        <v>#N/A</v>
      </c>
      <c r="Q1426" s="1" t="e">
        <f>INDEX('Child Enrollment'!$G$2:$G$173,MATCH('BIR Data Entry'!B1426,'Child Enrollment'!$B$2:$B$173,0))</f>
        <v>#N/A</v>
      </c>
      <c r="R1426" s="1" t="e">
        <f>INDEX('Child Enrollment'!$H$2:$H$173,MATCH('BIR Data Entry'!B1426,'Child Enrollment'!$B$2:$B$173,0))</f>
        <v>#N/A</v>
      </c>
      <c r="S1426" s="343" t="str">
        <f t="shared" si="66"/>
        <v/>
      </c>
      <c r="T1426" s="169">
        <f>IF(J1426='Do Not Use'!$L$15,1,0)</f>
        <v>0</v>
      </c>
      <c r="U1426" s="169">
        <f>IF(K1426='Do Not Use'!$M$14,1,0)</f>
        <v>0</v>
      </c>
      <c r="V1426" s="169">
        <f t="shared" si="67"/>
        <v>0</v>
      </c>
      <c r="W1426" s="169">
        <f>IF(K1426='Do Not Use'!$M$10,1,0)</f>
        <v>0</v>
      </c>
      <c r="X1426" s="169">
        <f>IF(K1426='Do Not Use'!$M$11,1,0)</f>
        <v>0</v>
      </c>
      <c r="Y1426" s="169">
        <f t="shared" si="68"/>
        <v>0</v>
      </c>
      <c r="Z1426" s="169">
        <f>IF(K1426='Do Not Use'!$M$5,1,0)</f>
        <v>0</v>
      </c>
    </row>
    <row r="1427" spans="1:26" x14ac:dyDescent="0.25">
      <c r="A1427" s="376"/>
      <c r="B1427" s="377"/>
      <c r="C1427" s="378"/>
      <c r="D1427" s="434"/>
      <c r="E1427" s="379"/>
      <c r="F1427" s="377"/>
      <c r="G1427" s="377"/>
      <c r="H1427" s="377"/>
      <c r="I1427" s="377"/>
      <c r="J1427" s="377"/>
      <c r="K1427" s="377"/>
      <c r="L1427" s="377"/>
      <c r="M1427" s="1" t="e">
        <f>INDEX('Child Enrollment'!$C$2:$C$173,MATCH('BIR Data Entry'!B1428,'Child Enrollment'!$B$2:$B$173,0))</f>
        <v>#N/A</v>
      </c>
      <c r="N1427" s="1" t="e">
        <f>INDEX('Child Enrollment'!$D$2:$D$173,MATCH('BIR Data Entry'!B1427,'Child Enrollment'!$B$2:$B$173,0))</f>
        <v>#N/A</v>
      </c>
      <c r="O1427" s="1" t="e">
        <f>INDEX('Child Enrollment'!$E$2:$E$173,MATCH('BIR Data Entry'!B1427,'Child Enrollment'!$B$2:$B$173,0))</f>
        <v>#N/A</v>
      </c>
      <c r="P1427" s="1" t="e">
        <f>INDEX('Child Enrollment'!$F$2:$F$173,MATCH('BIR Data Entry'!B1427,'Child Enrollment'!$B$2:$B$173,0))</f>
        <v>#N/A</v>
      </c>
      <c r="Q1427" s="1" t="e">
        <f>INDEX('Child Enrollment'!$G$2:$G$173,MATCH('BIR Data Entry'!B1427,'Child Enrollment'!$B$2:$B$173,0))</f>
        <v>#N/A</v>
      </c>
      <c r="R1427" s="1" t="e">
        <f>INDEX('Child Enrollment'!$H$2:$H$173,MATCH('BIR Data Entry'!B1427,'Child Enrollment'!$B$2:$B$173,0))</f>
        <v>#N/A</v>
      </c>
      <c r="S1427" s="343" t="str">
        <f t="shared" si="66"/>
        <v/>
      </c>
      <c r="T1427" s="169">
        <f>IF(J1427='Do Not Use'!$L$15,1,0)</f>
        <v>0</v>
      </c>
      <c r="U1427" s="169">
        <f>IF(K1427='Do Not Use'!$M$14,1,0)</f>
        <v>0</v>
      </c>
      <c r="V1427" s="169">
        <f t="shared" si="67"/>
        <v>0</v>
      </c>
      <c r="W1427" s="169">
        <f>IF(K1427='Do Not Use'!$M$10,1,0)</f>
        <v>0</v>
      </c>
      <c r="X1427" s="169">
        <f>IF(K1427='Do Not Use'!$M$11,1,0)</f>
        <v>0</v>
      </c>
      <c r="Y1427" s="169">
        <f t="shared" si="68"/>
        <v>0</v>
      </c>
      <c r="Z1427" s="169">
        <f>IF(K1427='Do Not Use'!$M$5,1,0)</f>
        <v>0</v>
      </c>
    </row>
    <row r="1428" spans="1:26" x14ac:dyDescent="0.25">
      <c r="A1428" s="376"/>
      <c r="B1428" s="377"/>
      <c r="C1428" s="378"/>
      <c r="D1428" s="434"/>
      <c r="E1428" s="379"/>
      <c r="F1428" s="377"/>
      <c r="G1428" s="377"/>
      <c r="H1428" s="377"/>
      <c r="I1428" s="377"/>
      <c r="J1428" s="377"/>
      <c r="K1428" s="377"/>
      <c r="L1428" s="377"/>
      <c r="M1428" s="1" t="e">
        <f>INDEX('Child Enrollment'!$C$2:$C$173,MATCH('BIR Data Entry'!B1429,'Child Enrollment'!$B$2:$B$173,0))</f>
        <v>#N/A</v>
      </c>
      <c r="N1428" s="1" t="e">
        <f>INDEX('Child Enrollment'!$D$2:$D$173,MATCH('BIR Data Entry'!B1428,'Child Enrollment'!$B$2:$B$173,0))</f>
        <v>#N/A</v>
      </c>
      <c r="O1428" s="1" t="e">
        <f>INDEX('Child Enrollment'!$E$2:$E$173,MATCH('BIR Data Entry'!B1428,'Child Enrollment'!$B$2:$B$173,0))</f>
        <v>#N/A</v>
      </c>
      <c r="P1428" s="1" t="e">
        <f>INDEX('Child Enrollment'!$F$2:$F$173,MATCH('BIR Data Entry'!B1428,'Child Enrollment'!$B$2:$B$173,0))</f>
        <v>#N/A</v>
      </c>
      <c r="Q1428" s="1" t="e">
        <f>INDEX('Child Enrollment'!$G$2:$G$173,MATCH('BIR Data Entry'!B1428,'Child Enrollment'!$B$2:$B$173,0))</f>
        <v>#N/A</v>
      </c>
      <c r="R1428" s="1" t="e">
        <f>INDEX('Child Enrollment'!$H$2:$H$173,MATCH('BIR Data Entry'!B1428,'Child Enrollment'!$B$2:$B$173,0))</f>
        <v>#N/A</v>
      </c>
      <c r="S1428" s="343" t="str">
        <f t="shared" si="66"/>
        <v/>
      </c>
      <c r="T1428" s="169">
        <f>IF(J1428='Do Not Use'!$L$15,1,0)</f>
        <v>0</v>
      </c>
      <c r="U1428" s="169">
        <f>IF(K1428='Do Not Use'!$M$14,1,0)</f>
        <v>0</v>
      </c>
      <c r="V1428" s="169">
        <f t="shared" si="67"/>
        <v>0</v>
      </c>
      <c r="W1428" s="169">
        <f>IF(K1428='Do Not Use'!$M$10,1,0)</f>
        <v>0</v>
      </c>
      <c r="X1428" s="169">
        <f>IF(K1428='Do Not Use'!$M$11,1,0)</f>
        <v>0</v>
      </c>
      <c r="Y1428" s="169">
        <f t="shared" si="68"/>
        <v>0</v>
      </c>
      <c r="Z1428" s="169">
        <f>IF(K1428='Do Not Use'!$M$5,1,0)</f>
        <v>0</v>
      </c>
    </row>
    <row r="1429" spans="1:26" x14ac:dyDescent="0.25">
      <c r="A1429" s="376"/>
      <c r="B1429" s="377"/>
      <c r="C1429" s="378"/>
      <c r="D1429" s="434"/>
      <c r="E1429" s="379"/>
      <c r="F1429" s="377"/>
      <c r="G1429" s="377"/>
      <c r="H1429" s="377"/>
      <c r="I1429" s="377"/>
      <c r="J1429" s="377"/>
      <c r="K1429" s="377"/>
      <c r="L1429" s="377"/>
      <c r="M1429" s="1" t="e">
        <f>INDEX('Child Enrollment'!$C$2:$C$173,MATCH('BIR Data Entry'!B1430,'Child Enrollment'!$B$2:$B$173,0))</f>
        <v>#N/A</v>
      </c>
      <c r="N1429" s="1" t="e">
        <f>INDEX('Child Enrollment'!$D$2:$D$173,MATCH('BIR Data Entry'!B1429,'Child Enrollment'!$B$2:$B$173,0))</f>
        <v>#N/A</v>
      </c>
      <c r="O1429" s="1" t="e">
        <f>INDEX('Child Enrollment'!$E$2:$E$173,MATCH('BIR Data Entry'!B1429,'Child Enrollment'!$B$2:$B$173,0))</f>
        <v>#N/A</v>
      </c>
      <c r="P1429" s="1" t="e">
        <f>INDEX('Child Enrollment'!$F$2:$F$173,MATCH('BIR Data Entry'!B1429,'Child Enrollment'!$B$2:$B$173,0))</f>
        <v>#N/A</v>
      </c>
      <c r="Q1429" s="1" t="e">
        <f>INDEX('Child Enrollment'!$G$2:$G$173,MATCH('BIR Data Entry'!B1429,'Child Enrollment'!$B$2:$B$173,0))</f>
        <v>#N/A</v>
      </c>
      <c r="R1429" s="1" t="e">
        <f>INDEX('Child Enrollment'!$H$2:$H$173,MATCH('BIR Data Entry'!B1429,'Child Enrollment'!$B$2:$B$173,0))</f>
        <v>#N/A</v>
      </c>
      <c r="S1429" s="343" t="str">
        <f t="shared" si="66"/>
        <v/>
      </c>
      <c r="T1429" s="169">
        <f>IF(J1429='Do Not Use'!$L$15,1,0)</f>
        <v>0</v>
      </c>
      <c r="U1429" s="169">
        <f>IF(K1429='Do Not Use'!$M$14,1,0)</f>
        <v>0</v>
      </c>
      <c r="V1429" s="169">
        <f t="shared" si="67"/>
        <v>0</v>
      </c>
      <c r="W1429" s="169">
        <f>IF(K1429='Do Not Use'!$M$10,1,0)</f>
        <v>0</v>
      </c>
      <c r="X1429" s="169">
        <f>IF(K1429='Do Not Use'!$M$11,1,0)</f>
        <v>0</v>
      </c>
      <c r="Y1429" s="169">
        <f t="shared" si="68"/>
        <v>0</v>
      </c>
      <c r="Z1429" s="169">
        <f>IF(K1429='Do Not Use'!$M$5,1,0)</f>
        <v>0</v>
      </c>
    </row>
    <row r="1430" spans="1:26" x14ac:dyDescent="0.25">
      <c r="A1430" s="376"/>
      <c r="B1430" s="377"/>
      <c r="C1430" s="378"/>
      <c r="D1430" s="434"/>
      <c r="E1430" s="379"/>
      <c r="F1430" s="377"/>
      <c r="G1430" s="377"/>
      <c r="H1430" s="377"/>
      <c r="I1430" s="377"/>
      <c r="J1430" s="377"/>
      <c r="K1430" s="377"/>
      <c r="L1430" s="377"/>
      <c r="M1430" s="1" t="e">
        <f>INDEX('Child Enrollment'!$C$2:$C$173,MATCH('BIR Data Entry'!B1431,'Child Enrollment'!$B$2:$B$173,0))</f>
        <v>#N/A</v>
      </c>
      <c r="N1430" s="1" t="e">
        <f>INDEX('Child Enrollment'!$D$2:$D$173,MATCH('BIR Data Entry'!B1430,'Child Enrollment'!$B$2:$B$173,0))</f>
        <v>#N/A</v>
      </c>
      <c r="O1430" s="1" t="e">
        <f>INDEX('Child Enrollment'!$E$2:$E$173,MATCH('BIR Data Entry'!B1430,'Child Enrollment'!$B$2:$B$173,0))</f>
        <v>#N/A</v>
      </c>
      <c r="P1430" s="1" t="e">
        <f>INDEX('Child Enrollment'!$F$2:$F$173,MATCH('BIR Data Entry'!B1430,'Child Enrollment'!$B$2:$B$173,0))</f>
        <v>#N/A</v>
      </c>
      <c r="Q1430" s="1" t="e">
        <f>INDEX('Child Enrollment'!$G$2:$G$173,MATCH('BIR Data Entry'!B1430,'Child Enrollment'!$B$2:$B$173,0))</f>
        <v>#N/A</v>
      </c>
      <c r="R1430" s="1" t="e">
        <f>INDEX('Child Enrollment'!$H$2:$H$173,MATCH('BIR Data Entry'!B1430,'Child Enrollment'!$B$2:$B$173,0))</f>
        <v>#N/A</v>
      </c>
      <c r="S1430" s="343" t="str">
        <f t="shared" si="66"/>
        <v/>
      </c>
      <c r="T1430" s="169">
        <f>IF(J1430='Do Not Use'!$L$15,1,0)</f>
        <v>0</v>
      </c>
      <c r="U1430" s="169">
        <f>IF(K1430='Do Not Use'!$M$14,1,0)</f>
        <v>0</v>
      </c>
      <c r="V1430" s="169">
        <f t="shared" si="67"/>
        <v>0</v>
      </c>
      <c r="W1430" s="169">
        <f>IF(K1430='Do Not Use'!$M$10,1,0)</f>
        <v>0</v>
      </c>
      <c r="X1430" s="169">
        <f>IF(K1430='Do Not Use'!$M$11,1,0)</f>
        <v>0</v>
      </c>
      <c r="Y1430" s="169">
        <f t="shared" si="68"/>
        <v>0</v>
      </c>
      <c r="Z1430" s="169">
        <f>IF(K1430='Do Not Use'!$M$5,1,0)</f>
        <v>0</v>
      </c>
    </row>
    <row r="1431" spans="1:26" x14ac:dyDescent="0.25">
      <c r="A1431" s="376"/>
      <c r="B1431" s="377"/>
      <c r="C1431" s="378"/>
      <c r="D1431" s="434"/>
      <c r="E1431" s="379"/>
      <c r="F1431" s="377"/>
      <c r="G1431" s="377"/>
      <c r="H1431" s="377"/>
      <c r="I1431" s="377"/>
      <c r="J1431" s="377"/>
      <c r="K1431" s="377"/>
      <c r="L1431" s="377"/>
      <c r="M1431" s="1" t="e">
        <f>INDEX('Child Enrollment'!$C$2:$C$173,MATCH('BIR Data Entry'!B1432,'Child Enrollment'!$B$2:$B$173,0))</f>
        <v>#N/A</v>
      </c>
      <c r="N1431" s="1" t="e">
        <f>INDEX('Child Enrollment'!$D$2:$D$173,MATCH('BIR Data Entry'!B1431,'Child Enrollment'!$B$2:$B$173,0))</f>
        <v>#N/A</v>
      </c>
      <c r="O1431" s="1" t="e">
        <f>INDEX('Child Enrollment'!$E$2:$E$173,MATCH('BIR Data Entry'!B1431,'Child Enrollment'!$B$2:$B$173,0))</f>
        <v>#N/A</v>
      </c>
      <c r="P1431" s="1" t="e">
        <f>INDEX('Child Enrollment'!$F$2:$F$173,MATCH('BIR Data Entry'!B1431,'Child Enrollment'!$B$2:$B$173,0))</f>
        <v>#N/A</v>
      </c>
      <c r="Q1431" s="1" t="e">
        <f>INDEX('Child Enrollment'!$G$2:$G$173,MATCH('BIR Data Entry'!B1431,'Child Enrollment'!$B$2:$B$173,0))</f>
        <v>#N/A</v>
      </c>
      <c r="R1431" s="1" t="e">
        <f>INDEX('Child Enrollment'!$H$2:$H$173,MATCH('BIR Data Entry'!B1431,'Child Enrollment'!$B$2:$B$173,0))</f>
        <v>#N/A</v>
      </c>
      <c r="S1431" s="343" t="str">
        <f t="shared" si="66"/>
        <v/>
      </c>
      <c r="T1431" s="169">
        <f>IF(J1431='Do Not Use'!$L$15,1,0)</f>
        <v>0</v>
      </c>
      <c r="U1431" s="169">
        <f>IF(K1431='Do Not Use'!$M$14,1,0)</f>
        <v>0</v>
      </c>
      <c r="V1431" s="169">
        <f t="shared" si="67"/>
        <v>0</v>
      </c>
      <c r="W1431" s="169">
        <f>IF(K1431='Do Not Use'!$M$10,1,0)</f>
        <v>0</v>
      </c>
      <c r="X1431" s="169">
        <f>IF(K1431='Do Not Use'!$M$11,1,0)</f>
        <v>0</v>
      </c>
      <c r="Y1431" s="169">
        <f t="shared" si="68"/>
        <v>0</v>
      </c>
      <c r="Z1431" s="169">
        <f>IF(K1431='Do Not Use'!$M$5,1,0)</f>
        <v>0</v>
      </c>
    </row>
    <row r="1432" spans="1:26" x14ac:dyDescent="0.25">
      <c r="A1432" s="376"/>
      <c r="B1432" s="377"/>
      <c r="C1432" s="378"/>
      <c r="D1432" s="434"/>
      <c r="E1432" s="379"/>
      <c r="F1432" s="377"/>
      <c r="G1432" s="377"/>
      <c r="H1432" s="377"/>
      <c r="I1432" s="377"/>
      <c r="J1432" s="377"/>
      <c r="K1432" s="377"/>
      <c r="L1432" s="377"/>
      <c r="M1432" s="1" t="e">
        <f>INDEX('Child Enrollment'!$C$2:$C$173,MATCH('BIR Data Entry'!B1433,'Child Enrollment'!$B$2:$B$173,0))</f>
        <v>#N/A</v>
      </c>
      <c r="N1432" s="1" t="e">
        <f>INDEX('Child Enrollment'!$D$2:$D$173,MATCH('BIR Data Entry'!B1432,'Child Enrollment'!$B$2:$B$173,0))</f>
        <v>#N/A</v>
      </c>
      <c r="O1432" s="1" t="e">
        <f>INDEX('Child Enrollment'!$E$2:$E$173,MATCH('BIR Data Entry'!B1432,'Child Enrollment'!$B$2:$B$173,0))</f>
        <v>#N/A</v>
      </c>
      <c r="P1432" s="1" t="e">
        <f>INDEX('Child Enrollment'!$F$2:$F$173,MATCH('BIR Data Entry'!B1432,'Child Enrollment'!$B$2:$B$173,0))</f>
        <v>#N/A</v>
      </c>
      <c r="Q1432" s="1" t="e">
        <f>INDEX('Child Enrollment'!$G$2:$G$173,MATCH('BIR Data Entry'!B1432,'Child Enrollment'!$B$2:$B$173,0))</f>
        <v>#N/A</v>
      </c>
      <c r="R1432" s="1" t="e">
        <f>INDEX('Child Enrollment'!$H$2:$H$173,MATCH('BIR Data Entry'!B1432,'Child Enrollment'!$B$2:$B$173,0))</f>
        <v>#N/A</v>
      </c>
      <c r="S1432" s="343" t="str">
        <f t="shared" si="66"/>
        <v/>
      </c>
      <c r="T1432" s="169">
        <f>IF(J1432='Do Not Use'!$L$15,1,0)</f>
        <v>0</v>
      </c>
      <c r="U1432" s="169">
        <f>IF(K1432='Do Not Use'!$M$14,1,0)</f>
        <v>0</v>
      </c>
      <c r="V1432" s="169">
        <f t="shared" si="67"/>
        <v>0</v>
      </c>
      <c r="W1432" s="169">
        <f>IF(K1432='Do Not Use'!$M$10,1,0)</f>
        <v>0</v>
      </c>
      <c r="X1432" s="169">
        <f>IF(K1432='Do Not Use'!$M$11,1,0)</f>
        <v>0</v>
      </c>
      <c r="Y1432" s="169">
        <f t="shared" si="68"/>
        <v>0</v>
      </c>
      <c r="Z1432" s="169">
        <f>IF(K1432='Do Not Use'!$M$5,1,0)</f>
        <v>0</v>
      </c>
    </row>
    <row r="1433" spans="1:26" x14ac:dyDescent="0.25">
      <c r="A1433" s="376"/>
      <c r="B1433" s="377"/>
      <c r="C1433" s="378"/>
      <c r="D1433" s="434"/>
      <c r="E1433" s="379"/>
      <c r="F1433" s="377"/>
      <c r="G1433" s="377"/>
      <c r="H1433" s="377"/>
      <c r="I1433" s="377"/>
      <c r="J1433" s="377"/>
      <c r="K1433" s="377"/>
      <c r="L1433" s="377"/>
      <c r="M1433" s="1" t="e">
        <f>INDEX('Child Enrollment'!$C$2:$C$173,MATCH('BIR Data Entry'!B1434,'Child Enrollment'!$B$2:$B$173,0))</f>
        <v>#N/A</v>
      </c>
      <c r="N1433" s="1" t="e">
        <f>INDEX('Child Enrollment'!$D$2:$D$173,MATCH('BIR Data Entry'!B1433,'Child Enrollment'!$B$2:$B$173,0))</f>
        <v>#N/A</v>
      </c>
      <c r="O1433" s="1" t="e">
        <f>INDEX('Child Enrollment'!$E$2:$E$173,MATCH('BIR Data Entry'!B1433,'Child Enrollment'!$B$2:$B$173,0))</f>
        <v>#N/A</v>
      </c>
      <c r="P1433" s="1" t="e">
        <f>INDEX('Child Enrollment'!$F$2:$F$173,MATCH('BIR Data Entry'!B1433,'Child Enrollment'!$B$2:$B$173,0))</f>
        <v>#N/A</v>
      </c>
      <c r="Q1433" s="1" t="e">
        <f>INDEX('Child Enrollment'!$G$2:$G$173,MATCH('BIR Data Entry'!B1433,'Child Enrollment'!$B$2:$B$173,0))</f>
        <v>#N/A</v>
      </c>
      <c r="R1433" s="1" t="e">
        <f>INDEX('Child Enrollment'!$H$2:$H$173,MATCH('BIR Data Entry'!B1433,'Child Enrollment'!$B$2:$B$173,0))</f>
        <v>#N/A</v>
      </c>
      <c r="S1433" s="343" t="str">
        <f t="shared" si="66"/>
        <v/>
      </c>
      <c r="T1433" s="169">
        <f>IF(J1433='Do Not Use'!$L$15,1,0)</f>
        <v>0</v>
      </c>
      <c r="U1433" s="169">
        <f>IF(K1433='Do Not Use'!$M$14,1,0)</f>
        <v>0</v>
      </c>
      <c r="V1433" s="169">
        <f t="shared" si="67"/>
        <v>0</v>
      </c>
      <c r="W1433" s="169">
        <f>IF(K1433='Do Not Use'!$M$10,1,0)</f>
        <v>0</v>
      </c>
      <c r="X1433" s="169">
        <f>IF(K1433='Do Not Use'!$M$11,1,0)</f>
        <v>0</v>
      </c>
      <c r="Y1433" s="169">
        <f t="shared" si="68"/>
        <v>0</v>
      </c>
      <c r="Z1433" s="169">
        <f>IF(K1433='Do Not Use'!$M$5,1,0)</f>
        <v>0</v>
      </c>
    </row>
    <row r="1434" spans="1:26" x14ac:dyDescent="0.25">
      <c r="A1434" s="376"/>
      <c r="B1434" s="377"/>
      <c r="C1434" s="378"/>
      <c r="D1434" s="434"/>
      <c r="E1434" s="379"/>
      <c r="F1434" s="377"/>
      <c r="G1434" s="377"/>
      <c r="H1434" s="377"/>
      <c r="I1434" s="377"/>
      <c r="J1434" s="377"/>
      <c r="K1434" s="377"/>
      <c r="L1434" s="377"/>
      <c r="M1434" s="1" t="e">
        <f>INDEX('Child Enrollment'!$C$2:$C$173,MATCH('BIR Data Entry'!B1435,'Child Enrollment'!$B$2:$B$173,0))</f>
        <v>#N/A</v>
      </c>
      <c r="N1434" s="1" t="e">
        <f>INDEX('Child Enrollment'!$D$2:$D$173,MATCH('BIR Data Entry'!B1434,'Child Enrollment'!$B$2:$B$173,0))</f>
        <v>#N/A</v>
      </c>
      <c r="O1434" s="1" t="e">
        <f>INDEX('Child Enrollment'!$E$2:$E$173,MATCH('BIR Data Entry'!B1434,'Child Enrollment'!$B$2:$B$173,0))</f>
        <v>#N/A</v>
      </c>
      <c r="P1434" s="1" t="e">
        <f>INDEX('Child Enrollment'!$F$2:$F$173,MATCH('BIR Data Entry'!B1434,'Child Enrollment'!$B$2:$B$173,0))</f>
        <v>#N/A</v>
      </c>
      <c r="Q1434" s="1" t="e">
        <f>INDEX('Child Enrollment'!$G$2:$G$173,MATCH('BIR Data Entry'!B1434,'Child Enrollment'!$B$2:$B$173,0))</f>
        <v>#N/A</v>
      </c>
      <c r="R1434" s="1" t="e">
        <f>INDEX('Child Enrollment'!$H$2:$H$173,MATCH('BIR Data Entry'!B1434,'Child Enrollment'!$B$2:$B$173,0))</f>
        <v>#N/A</v>
      </c>
      <c r="S1434" s="343" t="str">
        <f t="shared" si="66"/>
        <v/>
      </c>
      <c r="T1434" s="169">
        <f>IF(J1434='Do Not Use'!$L$15,1,0)</f>
        <v>0</v>
      </c>
      <c r="U1434" s="169">
        <f>IF(K1434='Do Not Use'!$M$14,1,0)</f>
        <v>0</v>
      </c>
      <c r="V1434" s="169">
        <f t="shared" si="67"/>
        <v>0</v>
      </c>
      <c r="W1434" s="169">
        <f>IF(K1434='Do Not Use'!$M$10,1,0)</f>
        <v>0</v>
      </c>
      <c r="X1434" s="169">
        <f>IF(K1434='Do Not Use'!$M$11,1,0)</f>
        <v>0</v>
      </c>
      <c r="Y1434" s="169">
        <f t="shared" si="68"/>
        <v>0</v>
      </c>
      <c r="Z1434" s="169">
        <f>IF(K1434='Do Not Use'!$M$5,1,0)</f>
        <v>0</v>
      </c>
    </row>
    <row r="1435" spans="1:26" x14ac:dyDescent="0.25">
      <c r="A1435" s="376"/>
      <c r="B1435" s="377"/>
      <c r="C1435" s="378"/>
      <c r="D1435" s="434"/>
      <c r="E1435" s="379"/>
      <c r="F1435" s="377"/>
      <c r="G1435" s="377"/>
      <c r="H1435" s="377"/>
      <c r="I1435" s="377"/>
      <c r="J1435" s="377"/>
      <c r="K1435" s="377"/>
      <c r="L1435" s="377"/>
      <c r="M1435" s="1" t="e">
        <f>INDEX('Child Enrollment'!$C$2:$C$173,MATCH('BIR Data Entry'!B1436,'Child Enrollment'!$B$2:$B$173,0))</f>
        <v>#N/A</v>
      </c>
      <c r="N1435" s="1" t="e">
        <f>INDEX('Child Enrollment'!$D$2:$D$173,MATCH('BIR Data Entry'!B1435,'Child Enrollment'!$B$2:$B$173,0))</f>
        <v>#N/A</v>
      </c>
      <c r="O1435" s="1" t="e">
        <f>INDEX('Child Enrollment'!$E$2:$E$173,MATCH('BIR Data Entry'!B1435,'Child Enrollment'!$B$2:$B$173,0))</f>
        <v>#N/A</v>
      </c>
      <c r="P1435" s="1" t="e">
        <f>INDEX('Child Enrollment'!$F$2:$F$173,MATCH('BIR Data Entry'!B1435,'Child Enrollment'!$B$2:$B$173,0))</f>
        <v>#N/A</v>
      </c>
      <c r="Q1435" s="1" t="e">
        <f>INDEX('Child Enrollment'!$G$2:$G$173,MATCH('BIR Data Entry'!B1435,'Child Enrollment'!$B$2:$B$173,0))</f>
        <v>#N/A</v>
      </c>
      <c r="R1435" s="1" t="e">
        <f>INDEX('Child Enrollment'!$H$2:$H$173,MATCH('BIR Data Entry'!B1435,'Child Enrollment'!$B$2:$B$173,0))</f>
        <v>#N/A</v>
      </c>
      <c r="S1435" s="343" t="str">
        <f t="shared" si="66"/>
        <v/>
      </c>
      <c r="T1435" s="169">
        <f>IF(J1435='Do Not Use'!$L$15,1,0)</f>
        <v>0</v>
      </c>
      <c r="U1435" s="169">
        <f>IF(K1435='Do Not Use'!$M$14,1,0)</f>
        <v>0</v>
      </c>
      <c r="V1435" s="169">
        <f t="shared" si="67"/>
        <v>0</v>
      </c>
      <c r="W1435" s="169">
        <f>IF(K1435='Do Not Use'!$M$10,1,0)</f>
        <v>0</v>
      </c>
      <c r="X1435" s="169">
        <f>IF(K1435='Do Not Use'!$M$11,1,0)</f>
        <v>0</v>
      </c>
      <c r="Y1435" s="169">
        <f t="shared" si="68"/>
        <v>0</v>
      </c>
      <c r="Z1435" s="169">
        <f>IF(K1435='Do Not Use'!$M$5,1,0)</f>
        <v>0</v>
      </c>
    </row>
    <row r="1436" spans="1:26" x14ac:dyDescent="0.25">
      <c r="A1436" s="376"/>
      <c r="B1436" s="377"/>
      <c r="C1436" s="378"/>
      <c r="D1436" s="434"/>
      <c r="E1436" s="379"/>
      <c r="F1436" s="377"/>
      <c r="G1436" s="377"/>
      <c r="H1436" s="377"/>
      <c r="I1436" s="377"/>
      <c r="J1436" s="377"/>
      <c r="K1436" s="377"/>
      <c r="L1436" s="377"/>
      <c r="M1436" s="1" t="e">
        <f>INDEX('Child Enrollment'!$C$2:$C$173,MATCH('BIR Data Entry'!B1437,'Child Enrollment'!$B$2:$B$173,0))</f>
        <v>#N/A</v>
      </c>
      <c r="N1436" s="1" t="e">
        <f>INDEX('Child Enrollment'!$D$2:$D$173,MATCH('BIR Data Entry'!B1436,'Child Enrollment'!$B$2:$B$173,0))</f>
        <v>#N/A</v>
      </c>
      <c r="O1436" s="1" t="e">
        <f>INDEX('Child Enrollment'!$E$2:$E$173,MATCH('BIR Data Entry'!B1436,'Child Enrollment'!$B$2:$B$173,0))</f>
        <v>#N/A</v>
      </c>
      <c r="P1436" s="1" t="e">
        <f>INDEX('Child Enrollment'!$F$2:$F$173,MATCH('BIR Data Entry'!B1436,'Child Enrollment'!$B$2:$B$173,0))</f>
        <v>#N/A</v>
      </c>
      <c r="Q1436" s="1" t="e">
        <f>INDEX('Child Enrollment'!$G$2:$G$173,MATCH('BIR Data Entry'!B1436,'Child Enrollment'!$B$2:$B$173,0))</f>
        <v>#N/A</v>
      </c>
      <c r="R1436" s="1" t="e">
        <f>INDEX('Child Enrollment'!$H$2:$H$173,MATCH('BIR Data Entry'!B1436,'Child Enrollment'!$B$2:$B$173,0))</f>
        <v>#N/A</v>
      </c>
      <c r="S1436" s="343" t="str">
        <f t="shared" si="66"/>
        <v/>
      </c>
      <c r="T1436" s="169">
        <f>IF(J1436='Do Not Use'!$L$15,1,0)</f>
        <v>0</v>
      </c>
      <c r="U1436" s="169">
        <f>IF(K1436='Do Not Use'!$M$14,1,0)</f>
        <v>0</v>
      </c>
      <c r="V1436" s="169">
        <f t="shared" si="67"/>
        <v>0</v>
      </c>
      <c r="W1436" s="169">
        <f>IF(K1436='Do Not Use'!$M$10,1,0)</f>
        <v>0</v>
      </c>
      <c r="X1436" s="169">
        <f>IF(K1436='Do Not Use'!$M$11,1,0)</f>
        <v>0</v>
      </c>
      <c r="Y1436" s="169">
        <f t="shared" si="68"/>
        <v>0</v>
      </c>
      <c r="Z1436" s="169">
        <f>IF(K1436='Do Not Use'!$M$5,1,0)</f>
        <v>0</v>
      </c>
    </row>
    <row r="1437" spans="1:26" x14ac:dyDescent="0.25">
      <c r="A1437" s="376"/>
      <c r="B1437" s="377"/>
      <c r="C1437" s="378"/>
      <c r="D1437" s="434"/>
      <c r="E1437" s="379"/>
      <c r="F1437" s="377"/>
      <c r="G1437" s="377"/>
      <c r="H1437" s="377"/>
      <c r="I1437" s="377"/>
      <c r="J1437" s="377"/>
      <c r="K1437" s="377"/>
      <c r="L1437" s="377"/>
      <c r="M1437" s="1" t="e">
        <f>INDEX('Child Enrollment'!$C$2:$C$173,MATCH('BIR Data Entry'!B1438,'Child Enrollment'!$B$2:$B$173,0))</f>
        <v>#N/A</v>
      </c>
      <c r="N1437" s="1" t="e">
        <f>INDEX('Child Enrollment'!$D$2:$D$173,MATCH('BIR Data Entry'!B1437,'Child Enrollment'!$B$2:$B$173,0))</f>
        <v>#N/A</v>
      </c>
      <c r="O1437" s="1" t="e">
        <f>INDEX('Child Enrollment'!$E$2:$E$173,MATCH('BIR Data Entry'!B1437,'Child Enrollment'!$B$2:$B$173,0))</f>
        <v>#N/A</v>
      </c>
      <c r="P1437" s="1" t="e">
        <f>INDEX('Child Enrollment'!$F$2:$F$173,MATCH('BIR Data Entry'!B1437,'Child Enrollment'!$B$2:$B$173,0))</f>
        <v>#N/A</v>
      </c>
      <c r="Q1437" s="1" t="e">
        <f>INDEX('Child Enrollment'!$G$2:$G$173,MATCH('BIR Data Entry'!B1437,'Child Enrollment'!$B$2:$B$173,0))</f>
        <v>#N/A</v>
      </c>
      <c r="R1437" s="1" t="e">
        <f>INDEX('Child Enrollment'!$H$2:$H$173,MATCH('BIR Data Entry'!B1437,'Child Enrollment'!$B$2:$B$173,0))</f>
        <v>#N/A</v>
      </c>
      <c r="S1437" s="343" t="str">
        <f t="shared" si="66"/>
        <v/>
      </c>
      <c r="T1437" s="169">
        <f>IF(J1437='Do Not Use'!$L$15,1,0)</f>
        <v>0</v>
      </c>
      <c r="U1437" s="169">
        <f>IF(K1437='Do Not Use'!$M$14,1,0)</f>
        <v>0</v>
      </c>
      <c r="V1437" s="169">
        <f t="shared" si="67"/>
        <v>0</v>
      </c>
      <c r="W1437" s="169">
        <f>IF(K1437='Do Not Use'!$M$10,1,0)</f>
        <v>0</v>
      </c>
      <c r="X1437" s="169">
        <f>IF(K1437='Do Not Use'!$M$11,1,0)</f>
        <v>0</v>
      </c>
      <c r="Y1437" s="169">
        <f t="shared" si="68"/>
        <v>0</v>
      </c>
      <c r="Z1437" s="169">
        <f>IF(K1437='Do Not Use'!$M$5,1,0)</f>
        <v>0</v>
      </c>
    </row>
    <row r="1438" spans="1:26" x14ac:dyDescent="0.25">
      <c r="A1438" s="376"/>
      <c r="B1438" s="377"/>
      <c r="C1438" s="378"/>
      <c r="D1438" s="434"/>
      <c r="E1438" s="379"/>
      <c r="F1438" s="377"/>
      <c r="G1438" s="377"/>
      <c r="H1438" s="377"/>
      <c r="I1438" s="377"/>
      <c r="J1438" s="377"/>
      <c r="K1438" s="377"/>
      <c r="L1438" s="377"/>
      <c r="M1438" s="1" t="e">
        <f>INDEX('Child Enrollment'!$C$2:$C$173,MATCH('BIR Data Entry'!B1439,'Child Enrollment'!$B$2:$B$173,0))</f>
        <v>#N/A</v>
      </c>
      <c r="N1438" s="1" t="e">
        <f>INDEX('Child Enrollment'!$D$2:$D$173,MATCH('BIR Data Entry'!B1438,'Child Enrollment'!$B$2:$B$173,0))</f>
        <v>#N/A</v>
      </c>
      <c r="O1438" s="1" t="e">
        <f>INDEX('Child Enrollment'!$E$2:$E$173,MATCH('BIR Data Entry'!B1438,'Child Enrollment'!$B$2:$B$173,0))</f>
        <v>#N/A</v>
      </c>
      <c r="P1438" s="1" t="e">
        <f>INDEX('Child Enrollment'!$F$2:$F$173,MATCH('BIR Data Entry'!B1438,'Child Enrollment'!$B$2:$B$173,0))</f>
        <v>#N/A</v>
      </c>
      <c r="Q1438" s="1" t="e">
        <f>INDEX('Child Enrollment'!$G$2:$G$173,MATCH('BIR Data Entry'!B1438,'Child Enrollment'!$B$2:$B$173,0))</f>
        <v>#N/A</v>
      </c>
      <c r="R1438" s="1" t="e">
        <f>INDEX('Child Enrollment'!$H$2:$H$173,MATCH('BIR Data Entry'!B1438,'Child Enrollment'!$B$2:$B$173,0))</f>
        <v>#N/A</v>
      </c>
      <c r="S1438" s="343" t="str">
        <f t="shared" si="66"/>
        <v/>
      </c>
      <c r="T1438" s="169">
        <f>IF(J1438='Do Not Use'!$L$15,1,0)</f>
        <v>0</v>
      </c>
      <c r="U1438" s="169">
        <f>IF(K1438='Do Not Use'!$M$14,1,0)</f>
        <v>0</v>
      </c>
      <c r="V1438" s="169">
        <f t="shared" si="67"/>
        <v>0</v>
      </c>
      <c r="W1438" s="169">
        <f>IF(K1438='Do Not Use'!$M$10,1,0)</f>
        <v>0</v>
      </c>
      <c r="X1438" s="169">
        <f>IF(K1438='Do Not Use'!$M$11,1,0)</f>
        <v>0</v>
      </c>
      <c r="Y1438" s="169">
        <f t="shared" si="68"/>
        <v>0</v>
      </c>
      <c r="Z1438" s="169">
        <f>IF(K1438='Do Not Use'!$M$5,1,0)</f>
        <v>0</v>
      </c>
    </row>
    <row r="1439" spans="1:26" x14ac:dyDescent="0.25">
      <c r="A1439" s="376"/>
      <c r="B1439" s="377"/>
      <c r="C1439" s="378"/>
      <c r="D1439" s="434"/>
      <c r="E1439" s="379"/>
      <c r="F1439" s="377"/>
      <c r="G1439" s="377"/>
      <c r="H1439" s="377"/>
      <c r="I1439" s="377"/>
      <c r="J1439" s="377"/>
      <c r="K1439" s="377"/>
      <c r="L1439" s="377"/>
      <c r="M1439" s="1" t="e">
        <f>INDEX('Child Enrollment'!$C$2:$C$173,MATCH('BIR Data Entry'!B1440,'Child Enrollment'!$B$2:$B$173,0))</f>
        <v>#N/A</v>
      </c>
      <c r="N1439" s="1" t="e">
        <f>INDEX('Child Enrollment'!$D$2:$D$173,MATCH('BIR Data Entry'!B1439,'Child Enrollment'!$B$2:$B$173,0))</f>
        <v>#N/A</v>
      </c>
      <c r="O1439" s="1" t="e">
        <f>INDEX('Child Enrollment'!$E$2:$E$173,MATCH('BIR Data Entry'!B1439,'Child Enrollment'!$B$2:$B$173,0))</f>
        <v>#N/A</v>
      </c>
      <c r="P1439" s="1" t="e">
        <f>INDEX('Child Enrollment'!$F$2:$F$173,MATCH('BIR Data Entry'!B1439,'Child Enrollment'!$B$2:$B$173,0))</f>
        <v>#N/A</v>
      </c>
      <c r="Q1439" s="1" t="e">
        <f>INDEX('Child Enrollment'!$G$2:$G$173,MATCH('BIR Data Entry'!B1439,'Child Enrollment'!$B$2:$B$173,0))</f>
        <v>#N/A</v>
      </c>
      <c r="R1439" s="1" t="e">
        <f>INDEX('Child Enrollment'!$H$2:$H$173,MATCH('BIR Data Entry'!B1439,'Child Enrollment'!$B$2:$B$173,0))</f>
        <v>#N/A</v>
      </c>
      <c r="S1439" s="343" t="str">
        <f t="shared" si="66"/>
        <v/>
      </c>
      <c r="T1439" s="169">
        <f>IF(J1439='Do Not Use'!$L$15,1,0)</f>
        <v>0</v>
      </c>
      <c r="U1439" s="169">
        <f>IF(K1439='Do Not Use'!$M$14,1,0)</f>
        <v>0</v>
      </c>
      <c r="V1439" s="169">
        <f t="shared" si="67"/>
        <v>0</v>
      </c>
      <c r="W1439" s="169">
        <f>IF(K1439='Do Not Use'!$M$10,1,0)</f>
        <v>0</v>
      </c>
      <c r="X1439" s="169">
        <f>IF(K1439='Do Not Use'!$M$11,1,0)</f>
        <v>0</v>
      </c>
      <c r="Y1439" s="169">
        <f t="shared" si="68"/>
        <v>0</v>
      </c>
      <c r="Z1439" s="169">
        <f>IF(K1439='Do Not Use'!$M$5,1,0)</f>
        <v>0</v>
      </c>
    </row>
    <row r="1440" spans="1:26" x14ac:dyDescent="0.25">
      <c r="A1440" s="376"/>
      <c r="B1440" s="377"/>
      <c r="C1440" s="378"/>
      <c r="D1440" s="434"/>
      <c r="E1440" s="379"/>
      <c r="F1440" s="377"/>
      <c r="G1440" s="377"/>
      <c r="H1440" s="377"/>
      <c r="I1440" s="377"/>
      <c r="J1440" s="377"/>
      <c r="K1440" s="377"/>
      <c r="L1440" s="377"/>
      <c r="M1440" s="1" t="e">
        <f>INDEX('Child Enrollment'!$C$2:$C$173,MATCH('BIR Data Entry'!B1441,'Child Enrollment'!$B$2:$B$173,0))</f>
        <v>#N/A</v>
      </c>
      <c r="N1440" s="1" t="e">
        <f>INDEX('Child Enrollment'!$D$2:$D$173,MATCH('BIR Data Entry'!B1440,'Child Enrollment'!$B$2:$B$173,0))</f>
        <v>#N/A</v>
      </c>
      <c r="O1440" s="1" t="e">
        <f>INDEX('Child Enrollment'!$E$2:$E$173,MATCH('BIR Data Entry'!B1440,'Child Enrollment'!$B$2:$B$173,0))</f>
        <v>#N/A</v>
      </c>
      <c r="P1440" s="1" t="e">
        <f>INDEX('Child Enrollment'!$F$2:$F$173,MATCH('BIR Data Entry'!B1440,'Child Enrollment'!$B$2:$B$173,0))</f>
        <v>#N/A</v>
      </c>
      <c r="Q1440" s="1" t="e">
        <f>INDEX('Child Enrollment'!$G$2:$G$173,MATCH('BIR Data Entry'!B1440,'Child Enrollment'!$B$2:$B$173,0))</f>
        <v>#N/A</v>
      </c>
      <c r="R1440" s="1" t="e">
        <f>INDEX('Child Enrollment'!$H$2:$H$173,MATCH('BIR Data Entry'!B1440,'Child Enrollment'!$B$2:$B$173,0))</f>
        <v>#N/A</v>
      </c>
      <c r="S1440" s="343" t="str">
        <f t="shared" si="66"/>
        <v/>
      </c>
      <c r="T1440" s="169">
        <f>IF(J1440='Do Not Use'!$L$15,1,0)</f>
        <v>0</v>
      </c>
      <c r="U1440" s="169">
        <f>IF(K1440='Do Not Use'!$M$14,1,0)</f>
        <v>0</v>
      </c>
      <c r="V1440" s="169">
        <f t="shared" si="67"/>
        <v>0</v>
      </c>
      <c r="W1440" s="169">
        <f>IF(K1440='Do Not Use'!$M$10,1,0)</f>
        <v>0</v>
      </c>
      <c r="X1440" s="169">
        <f>IF(K1440='Do Not Use'!$M$11,1,0)</f>
        <v>0</v>
      </c>
      <c r="Y1440" s="169">
        <f t="shared" si="68"/>
        <v>0</v>
      </c>
      <c r="Z1440" s="169">
        <f>IF(K1440='Do Not Use'!$M$5,1,0)</f>
        <v>0</v>
      </c>
    </row>
    <row r="1441" spans="1:26" x14ac:dyDescent="0.25">
      <c r="A1441" s="376"/>
      <c r="B1441" s="377"/>
      <c r="C1441" s="378"/>
      <c r="D1441" s="434"/>
      <c r="E1441" s="379"/>
      <c r="F1441" s="377"/>
      <c r="G1441" s="377"/>
      <c r="H1441" s="377"/>
      <c r="I1441" s="377"/>
      <c r="J1441" s="377"/>
      <c r="K1441" s="377"/>
      <c r="L1441" s="377"/>
      <c r="M1441" s="1" t="e">
        <f>INDEX('Child Enrollment'!$C$2:$C$173,MATCH('BIR Data Entry'!B1442,'Child Enrollment'!$B$2:$B$173,0))</f>
        <v>#N/A</v>
      </c>
      <c r="N1441" s="1" t="e">
        <f>INDEX('Child Enrollment'!$D$2:$D$173,MATCH('BIR Data Entry'!B1441,'Child Enrollment'!$B$2:$B$173,0))</f>
        <v>#N/A</v>
      </c>
      <c r="O1441" s="1" t="e">
        <f>INDEX('Child Enrollment'!$E$2:$E$173,MATCH('BIR Data Entry'!B1441,'Child Enrollment'!$B$2:$B$173,0))</f>
        <v>#N/A</v>
      </c>
      <c r="P1441" s="1" t="e">
        <f>INDEX('Child Enrollment'!$F$2:$F$173,MATCH('BIR Data Entry'!B1441,'Child Enrollment'!$B$2:$B$173,0))</f>
        <v>#N/A</v>
      </c>
      <c r="Q1441" s="1" t="e">
        <f>INDEX('Child Enrollment'!$G$2:$G$173,MATCH('BIR Data Entry'!B1441,'Child Enrollment'!$B$2:$B$173,0))</f>
        <v>#N/A</v>
      </c>
      <c r="R1441" s="1" t="e">
        <f>INDEX('Child Enrollment'!$H$2:$H$173,MATCH('BIR Data Entry'!B1441,'Child Enrollment'!$B$2:$B$173,0))</f>
        <v>#N/A</v>
      </c>
      <c r="S1441" s="343" t="str">
        <f t="shared" si="66"/>
        <v/>
      </c>
      <c r="T1441" s="169">
        <f>IF(J1441='Do Not Use'!$L$15,1,0)</f>
        <v>0</v>
      </c>
      <c r="U1441" s="169">
        <f>IF(K1441='Do Not Use'!$M$14,1,0)</f>
        <v>0</v>
      </c>
      <c r="V1441" s="169">
        <f t="shared" si="67"/>
        <v>0</v>
      </c>
      <c r="W1441" s="169">
        <f>IF(K1441='Do Not Use'!$M$10,1,0)</f>
        <v>0</v>
      </c>
      <c r="X1441" s="169">
        <f>IF(K1441='Do Not Use'!$M$11,1,0)</f>
        <v>0</v>
      </c>
      <c r="Y1441" s="169">
        <f t="shared" si="68"/>
        <v>0</v>
      </c>
      <c r="Z1441" s="169">
        <f>IF(K1441='Do Not Use'!$M$5,1,0)</f>
        <v>0</v>
      </c>
    </row>
    <row r="1442" spans="1:26" x14ac:dyDescent="0.25">
      <c r="A1442" s="376"/>
      <c r="B1442" s="377"/>
      <c r="C1442" s="378"/>
      <c r="D1442" s="434"/>
      <c r="E1442" s="379"/>
      <c r="F1442" s="377"/>
      <c r="G1442" s="377"/>
      <c r="H1442" s="377"/>
      <c r="I1442" s="377"/>
      <c r="J1442" s="377"/>
      <c r="K1442" s="377"/>
      <c r="L1442" s="377"/>
      <c r="M1442" s="1" t="e">
        <f>INDEX('Child Enrollment'!$C$2:$C$173,MATCH('BIR Data Entry'!B1443,'Child Enrollment'!$B$2:$B$173,0))</f>
        <v>#N/A</v>
      </c>
      <c r="N1442" s="1" t="e">
        <f>INDEX('Child Enrollment'!$D$2:$D$173,MATCH('BIR Data Entry'!B1442,'Child Enrollment'!$B$2:$B$173,0))</f>
        <v>#N/A</v>
      </c>
      <c r="O1442" s="1" t="e">
        <f>INDEX('Child Enrollment'!$E$2:$E$173,MATCH('BIR Data Entry'!B1442,'Child Enrollment'!$B$2:$B$173,0))</f>
        <v>#N/A</v>
      </c>
      <c r="P1442" s="1" t="e">
        <f>INDEX('Child Enrollment'!$F$2:$F$173,MATCH('BIR Data Entry'!B1442,'Child Enrollment'!$B$2:$B$173,0))</f>
        <v>#N/A</v>
      </c>
      <c r="Q1442" s="1" t="e">
        <f>INDEX('Child Enrollment'!$G$2:$G$173,MATCH('BIR Data Entry'!B1442,'Child Enrollment'!$B$2:$B$173,0))</f>
        <v>#N/A</v>
      </c>
      <c r="R1442" s="1" t="e">
        <f>INDEX('Child Enrollment'!$H$2:$H$173,MATCH('BIR Data Entry'!B1442,'Child Enrollment'!$B$2:$B$173,0))</f>
        <v>#N/A</v>
      </c>
      <c r="S1442" s="343" t="str">
        <f t="shared" si="66"/>
        <v/>
      </c>
      <c r="T1442" s="169">
        <f>IF(J1442='Do Not Use'!$L$15,1,0)</f>
        <v>0</v>
      </c>
      <c r="U1442" s="169">
        <f>IF(K1442='Do Not Use'!$M$14,1,0)</f>
        <v>0</v>
      </c>
      <c r="V1442" s="169">
        <f t="shared" si="67"/>
        <v>0</v>
      </c>
      <c r="W1442" s="169">
        <f>IF(K1442='Do Not Use'!$M$10,1,0)</f>
        <v>0</v>
      </c>
      <c r="X1442" s="169">
        <f>IF(K1442='Do Not Use'!$M$11,1,0)</f>
        <v>0</v>
      </c>
      <c r="Y1442" s="169">
        <f t="shared" si="68"/>
        <v>0</v>
      </c>
      <c r="Z1442" s="169">
        <f>IF(K1442='Do Not Use'!$M$5,1,0)</f>
        <v>0</v>
      </c>
    </row>
    <row r="1443" spans="1:26" x14ac:dyDescent="0.25">
      <c r="A1443" s="376"/>
      <c r="B1443" s="377"/>
      <c r="C1443" s="378"/>
      <c r="D1443" s="434"/>
      <c r="E1443" s="379"/>
      <c r="F1443" s="377"/>
      <c r="G1443" s="377"/>
      <c r="H1443" s="377"/>
      <c r="I1443" s="377"/>
      <c r="J1443" s="377"/>
      <c r="K1443" s="377"/>
      <c r="L1443" s="377"/>
      <c r="M1443" s="1" t="e">
        <f>INDEX('Child Enrollment'!$C$2:$C$173,MATCH('BIR Data Entry'!B1444,'Child Enrollment'!$B$2:$B$173,0))</f>
        <v>#N/A</v>
      </c>
      <c r="N1443" s="1" t="e">
        <f>INDEX('Child Enrollment'!$D$2:$D$173,MATCH('BIR Data Entry'!B1443,'Child Enrollment'!$B$2:$B$173,0))</f>
        <v>#N/A</v>
      </c>
      <c r="O1443" s="1" t="e">
        <f>INDEX('Child Enrollment'!$E$2:$E$173,MATCH('BIR Data Entry'!B1443,'Child Enrollment'!$B$2:$B$173,0))</f>
        <v>#N/A</v>
      </c>
      <c r="P1443" s="1" t="e">
        <f>INDEX('Child Enrollment'!$F$2:$F$173,MATCH('BIR Data Entry'!B1443,'Child Enrollment'!$B$2:$B$173,0))</f>
        <v>#N/A</v>
      </c>
      <c r="Q1443" s="1" t="e">
        <f>INDEX('Child Enrollment'!$G$2:$G$173,MATCH('BIR Data Entry'!B1443,'Child Enrollment'!$B$2:$B$173,0))</f>
        <v>#N/A</v>
      </c>
      <c r="R1443" s="1" t="e">
        <f>INDEX('Child Enrollment'!$H$2:$H$173,MATCH('BIR Data Entry'!B1443,'Child Enrollment'!$B$2:$B$173,0))</f>
        <v>#N/A</v>
      </c>
      <c r="S1443" s="343" t="str">
        <f t="shared" si="66"/>
        <v/>
      </c>
      <c r="T1443" s="169">
        <f>IF(J1443='Do Not Use'!$L$15,1,0)</f>
        <v>0</v>
      </c>
      <c r="U1443" s="169">
        <f>IF(K1443='Do Not Use'!$M$14,1,0)</f>
        <v>0</v>
      </c>
      <c r="V1443" s="169">
        <f t="shared" si="67"/>
        <v>0</v>
      </c>
      <c r="W1443" s="169">
        <f>IF(K1443='Do Not Use'!$M$10,1,0)</f>
        <v>0</v>
      </c>
      <c r="X1443" s="169">
        <f>IF(K1443='Do Not Use'!$M$11,1,0)</f>
        <v>0</v>
      </c>
      <c r="Y1443" s="169">
        <f t="shared" si="68"/>
        <v>0</v>
      </c>
      <c r="Z1443" s="169">
        <f>IF(K1443='Do Not Use'!$M$5,1,0)</f>
        <v>0</v>
      </c>
    </row>
    <row r="1444" spans="1:26" x14ac:dyDescent="0.25">
      <c r="A1444" s="376"/>
      <c r="B1444" s="377"/>
      <c r="C1444" s="378"/>
      <c r="D1444" s="434"/>
      <c r="E1444" s="379"/>
      <c r="F1444" s="377"/>
      <c r="G1444" s="377"/>
      <c r="H1444" s="377"/>
      <c r="I1444" s="377"/>
      <c r="J1444" s="377"/>
      <c r="K1444" s="377"/>
      <c r="L1444" s="377"/>
      <c r="M1444" s="1" t="e">
        <f>INDEX('Child Enrollment'!$C$2:$C$173,MATCH('BIR Data Entry'!B1445,'Child Enrollment'!$B$2:$B$173,0))</f>
        <v>#N/A</v>
      </c>
      <c r="N1444" s="1" t="e">
        <f>INDEX('Child Enrollment'!$D$2:$D$173,MATCH('BIR Data Entry'!B1444,'Child Enrollment'!$B$2:$B$173,0))</f>
        <v>#N/A</v>
      </c>
      <c r="O1444" s="1" t="e">
        <f>INDEX('Child Enrollment'!$E$2:$E$173,MATCH('BIR Data Entry'!B1444,'Child Enrollment'!$B$2:$B$173,0))</f>
        <v>#N/A</v>
      </c>
      <c r="P1444" s="1" t="e">
        <f>INDEX('Child Enrollment'!$F$2:$F$173,MATCH('BIR Data Entry'!B1444,'Child Enrollment'!$B$2:$B$173,0))</f>
        <v>#N/A</v>
      </c>
      <c r="Q1444" s="1" t="e">
        <f>INDEX('Child Enrollment'!$G$2:$G$173,MATCH('BIR Data Entry'!B1444,'Child Enrollment'!$B$2:$B$173,0))</f>
        <v>#N/A</v>
      </c>
      <c r="R1444" s="1" t="e">
        <f>INDEX('Child Enrollment'!$H$2:$H$173,MATCH('BIR Data Entry'!B1444,'Child Enrollment'!$B$2:$B$173,0))</f>
        <v>#N/A</v>
      </c>
      <c r="S1444" s="343" t="str">
        <f t="shared" si="66"/>
        <v/>
      </c>
      <c r="T1444" s="169">
        <f>IF(J1444='Do Not Use'!$L$15,1,0)</f>
        <v>0</v>
      </c>
      <c r="U1444" s="169">
        <f>IF(K1444='Do Not Use'!$M$14,1,0)</f>
        <v>0</v>
      </c>
      <c r="V1444" s="169">
        <f t="shared" si="67"/>
        <v>0</v>
      </c>
      <c r="W1444" s="169">
        <f>IF(K1444='Do Not Use'!$M$10,1,0)</f>
        <v>0</v>
      </c>
      <c r="X1444" s="169">
        <f>IF(K1444='Do Not Use'!$M$11,1,0)</f>
        <v>0</v>
      </c>
      <c r="Y1444" s="169">
        <f t="shared" si="68"/>
        <v>0</v>
      </c>
      <c r="Z1444" s="169">
        <f>IF(K1444='Do Not Use'!$M$5,1,0)</f>
        <v>0</v>
      </c>
    </row>
    <row r="1445" spans="1:26" x14ac:dyDescent="0.25">
      <c r="A1445" s="376"/>
      <c r="B1445" s="377"/>
      <c r="C1445" s="378"/>
      <c r="D1445" s="434"/>
      <c r="E1445" s="379"/>
      <c r="F1445" s="377"/>
      <c r="G1445" s="377"/>
      <c r="H1445" s="377"/>
      <c r="I1445" s="377"/>
      <c r="J1445" s="377"/>
      <c r="K1445" s="377"/>
      <c r="L1445" s="377"/>
      <c r="M1445" s="1" t="e">
        <f>INDEX('Child Enrollment'!$C$2:$C$173,MATCH('BIR Data Entry'!B1446,'Child Enrollment'!$B$2:$B$173,0))</f>
        <v>#N/A</v>
      </c>
      <c r="N1445" s="1" t="e">
        <f>INDEX('Child Enrollment'!$D$2:$D$173,MATCH('BIR Data Entry'!B1445,'Child Enrollment'!$B$2:$B$173,0))</f>
        <v>#N/A</v>
      </c>
      <c r="O1445" s="1" t="e">
        <f>INDEX('Child Enrollment'!$E$2:$E$173,MATCH('BIR Data Entry'!B1445,'Child Enrollment'!$B$2:$B$173,0))</f>
        <v>#N/A</v>
      </c>
      <c r="P1445" s="1" t="e">
        <f>INDEX('Child Enrollment'!$F$2:$F$173,MATCH('BIR Data Entry'!B1445,'Child Enrollment'!$B$2:$B$173,0))</f>
        <v>#N/A</v>
      </c>
      <c r="Q1445" s="1" t="e">
        <f>INDEX('Child Enrollment'!$G$2:$G$173,MATCH('BIR Data Entry'!B1445,'Child Enrollment'!$B$2:$B$173,0))</f>
        <v>#N/A</v>
      </c>
      <c r="R1445" s="1" t="e">
        <f>INDEX('Child Enrollment'!$H$2:$H$173,MATCH('BIR Data Entry'!B1445,'Child Enrollment'!$B$2:$B$173,0))</f>
        <v>#N/A</v>
      </c>
      <c r="S1445" s="343" t="str">
        <f t="shared" si="66"/>
        <v/>
      </c>
      <c r="T1445" s="169">
        <f>IF(J1445='Do Not Use'!$L$15,1,0)</f>
        <v>0</v>
      </c>
      <c r="U1445" s="169">
        <f>IF(K1445='Do Not Use'!$M$14,1,0)</f>
        <v>0</v>
      </c>
      <c r="V1445" s="169">
        <f t="shared" si="67"/>
        <v>0</v>
      </c>
      <c r="W1445" s="169">
        <f>IF(K1445='Do Not Use'!$M$10,1,0)</f>
        <v>0</v>
      </c>
      <c r="X1445" s="169">
        <f>IF(K1445='Do Not Use'!$M$11,1,0)</f>
        <v>0</v>
      </c>
      <c r="Y1445" s="169">
        <f t="shared" si="68"/>
        <v>0</v>
      </c>
      <c r="Z1445" s="169">
        <f>IF(K1445='Do Not Use'!$M$5,1,0)</f>
        <v>0</v>
      </c>
    </row>
    <row r="1446" spans="1:26" x14ac:dyDescent="0.25">
      <c r="A1446" s="376"/>
      <c r="B1446" s="377"/>
      <c r="C1446" s="378"/>
      <c r="D1446" s="434"/>
      <c r="E1446" s="379"/>
      <c r="F1446" s="377"/>
      <c r="G1446" s="377"/>
      <c r="H1446" s="377"/>
      <c r="I1446" s="377"/>
      <c r="J1446" s="377"/>
      <c r="K1446" s="377"/>
      <c r="L1446" s="377"/>
      <c r="M1446" s="1" t="e">
        <f>INDEX('Child Enrollment'!$C$2:$C$173,MATCH('BIR Data Entry'!B1447,'Child Enrollment'!$B$2:$B$173,0))</f>
        <v>#N/A</v>
      </c>
      <c r="N1446" s="1" t="e">
        <f>INDEX('Child Enrollment'!$D$2:$D$173,MATCH('BIR Data Entry'!B1446,'Child Enrollment'!$B$2:$B$173,0))</f>
        <v>#N/A</v>
      </c>
      <c r="O1446" s="1" t="e">
        <f>INDEX('Child Enrollment'!$E$2:$E$173,MATCH('BIR Data Entry'!B1446,'Child Enrollment'!$B$2:$B$173,0))</f>
        <v>#N/A</v>
      </c>
      <c r="P1446" s="1" t="e">
        <f>INDEX('Child Enrollment'!$F$2:$F$173,MATCH('BIR Data Entry'!B1446,'Child Enrollment'!$B$2:$B$173,0))</f>
        <v>#N/A</v>
      </c>
      <c r="Q1446" s="1" t="e">
        <f>INDEX('Child Enrollment'!$G$2:$G$173,MATCH('BIR Data Entry'!B1446,'Child Enrollment'!$B$2:$B$173,0))</f>
        <v>#N/A</v>
      </c>
      <c r="R1446" s="1" t="e">
        <f>INDEX('Child Enrollment'!$H$2:$H$173,MATCH('BIR Data Entry'!B1446,'Child Enrollment'!$B$2:$B$173,0))</f>
        <v>#N/A</v>
      </c>
      <c r="S1446" s="343" t="str">
        <f t="shared" si="66"/>
        <v/>
      </c>
      <c r="T1446" s="169">
        <f>IF(J1446='Do Not Use'!$L$15,1,0)</f>
        <v>0</v>
      </c>
      <c r="U1446" s="169">
        <f>IF(K1446='Do Not Use'!$M$14,1,0)</f>
        <v>0</v>
      </c>
      <c r="V1446" s="169">
        <f t="shared" si="67"/>
        <v>0</v>
      </c>
      <c r="W1446" s="169">
        <f>IF(K1446='Do Not Use'!$M$10,1,0)</f>
        <v>0</v>
      </c>
      <c r="X1446" s="169">
        <f>IF(K1446='Do Not Use'!$M$11,1,0)</f>
        <v>0</v>
      </c>
      <c r="Y1446" s="169">
        <f t="shared" si="68"/>
        <v>0</v>
      </c>
      <c r="Z1446" s="169">
        <f>IF(K1446='Do Not Use'!$M$5,1,0)</f>
        <v>0</v>
      </c>
    </row>
    <row r="1447" spans="1:26" x14ac:dyDescent="0.25">
      <c r="A1447" s="376"/>
      <c r="B1447" s="377"/>
      <c r="C1447" s="378"/>
      <c r="D1447" s="434"/>
      <c r="E1447" s="379"/>
      <c r="F1447" s="377"/>
      <c r="G1447" s="377"/>
      <c r="H1447" s="377"/>
      <c r="I1447" s="377"/>
      <c r="J1447" s="377"/>
      <c r="K1447" s="377"/>
      <c r="L1447" s="377"/>
      <c r="M1447" s="1" t="e">
        <f>INDEX('Child Enrollment'!$C$2:$C$173,MATCH('BIR Data Entry'!B1448,'Child Enrollment'!$B$2:$B$173,0))</f>
        <v>#N/A</v>
      </c>
      <c r="N1447" s="1" t="e">
        <f>INDEX('Child Enrollment'!$D$2:$D$173,MATCH('BIR Data Entry'!B1447,'Child Enrollment'!$B$2:$B$173,0))</f>
        <v>#N/A</v>
      </c>
      <c r="O1447" s="1" t="e">
        <f>INDEX('Child Enrollment'!$E$2:$E$173,MATCH('BIR Data Entry'!B1447,'Child Enrollment'!$B$2:$B$173,0))</f>
        <v>#N/A</v>
      </c>
      <c r="P1447" s="1" t="e">
        <f>INDEX('Child Enrollment'!$F$2:$F$173,MATCH('BIR Data Entry'!B1447,'Child Enrollment'!$B$2:$B$173,0))</f>
        <v>#N/A</v>
      </c>
      <c r="Q1447" s="1" t="e">
        <f>INDEX('Child Enrollment'!$G$2:$G$173,MATCH('BIR Data Entry'!B1447,'Child Enrollment'!$B$2:$B$173,0))</f>
        <v>#N/A</v>
      </c>
      <c r="R1447" s="1" t="e">
        <f>INDEX('Child Enrollment'!$H$2:$H$173,MATCH('BIR Data Entry'!B1447,'Child Enrollment'!$B$2:$B$173,0))</f>
        <v>#N/A</v>
      </c>
      <c r="S1447" s="343" t="str">
        <f t="shared" si="66"/>
        <v/>
      </c>
      <c r="T1447" s="169">
        <f>IF(J1447='Do Not Use'!$L$15,1,0)</f>
        <v>0</v>
      </c>
      <c r="U1447" s="169">
        <f>IF(K1447='Do Not Use'!$M$14,1,0)</f>
        <v>0</v>
      </c>
      <c r="V1447" s="169">
        <f t="shared" si="67"/>
        <v>0</v>
      </c>
      <c r="W1447" s="169">
        <f>IF(K1447='Do Not Use'!$M$10,1,0)</f>
        <v>0</v>
      </c>
      <c r="X1447" s="169">
        <f>IF(K1447='Do Not Use'!$M$11,1,0)</f>
        <v>0</v>
      </c>
      <c r="Y1447" s="169">
        <f t="shared" si="68"/>
        <v>0</v>
      </c>
      <c r="Z1447" s="169">
        <f>IF(K1447='Do Not Use'!$M$5,1,0)</f>
        <v>0</v>
      </c>
    </row>
    <row r="1448" spans="1:26" x14ac:dyDescent="0.25">
      <c r="A1448" s="376"/>
      <c r="B1448" s="377"/>
      <c r="C1448" s="378"/>
      <c r="D1448" s="434"/>
      <c r="E1448" s="379"/>
      <c r="F1448" s="377"/>
      <c r="G1448" s="377"/>
      <c r="H1448" s="377"/>
      <c r="I1448" s="377"/>
      <c r="J1448" s="377"/>
      <c r="K1448" s="377"/>
      <c r="L1448" s="377"/>
      <c r="M1448" s="1" t="e">
        <f>INDEX('Child Enrollment'!$C$2:$C$173,MATCH('BIR Data Entry'!B1449,'Child Enrollment'!$B$2:$B$173,0))</f>
        <v>#N/A</v>
      </c>
      <c r="N1448" s="1" t="e">
        <f>INDEX('Child Enrollment'!$D$2:$D$173,MATCH('BIR Data Entry'!B1448,'Child Enrollment'!$B$2:$B$173,0))</f>
        <v>#N/A</v>
      </c>
      <c r="O1448" s="1" t="e">
        <f>INDEX('Child Enrollment'!$E$2:$E$173,MATCH('BIR Data Entry'!B1448,'Child Enrollment'!$B$2:$B$173,0))</f>
        <v>#N/A</v>
      </c>
      <c r="P1448" s="1" t="e">
        <f>INDEX('Child Enrollment'!$F$2:$F$173,MATCH('BIR Data Entry'!B1448,'Child Enrollment'!$B$2:$B$173,0))</f>
        <v>#N/A</v>
      </c>
      <c r="Q1448" s="1" t="e">
        <f>INDEX('Child Enrollment'!$G$2:$G$173,MATCH('BIR Data Entry'!B1448,'Child Enrollment'!$B$2:$B$173,0))</f>
        <v>#N/A</v>
      </c>
      <c r="R1448" s="1" t="e">
        <f>INDEX('Child Enrollment'!$H$2:$H$173,MATCH('BIR Data Entry'!B1448,'Child Enrollment'!$B$2:$B$173,0))</f>
        <v>#N/A</v>
      </c>
      <c r="S1448" s="343" t="str">
        <f t="shared" si="66"/>
        <v/>
      </c>
      <c r="T1448" s="169">
        <f>IF(J1448='Do Not Use'!$L$15,1,0)</f>
        <v>0</v>
      </c>
      <c r="U1448" s="169">
        <f>IF(K1448='Do Not Use'!$M$14,1,0)</f>
        <v>0</v>
      </c>
      <c r="V1448" s="169">
        <f t="shared" si="67"/>
        <v>0</v>
      </c>
      <c r="W1448" s="169">
        <f>IF(K1448='Do Not Use'!$M$10,1,0)</f>
        <v>0</v>
      </c>
      <c r="X1448" s="169">
        <f>IF(K1448='Do Not Use'!$M$11,1,0)</f>
        <v>0</v>
      </c>
      <c r="Y1448" s="169">
        <f t="shared" si="68"/>
        <v>0</v>
      </c>
      <c r="Z1448" s="169">
        <f>IF(K1448='Do Not Use'!$M$5,1,0)</f>
        <v>0</v>
      </c>
    </row>
    <row r="1449" spans="1:26" x14ac:dyDescent="0.25">
      <c r="A1449" s="376"/>
      <c r="B1449" s="377"/>
      <c r="C1449" s="378"/>
      <c r="D1449" s="434"/>
      <c r="E1449" s="379"/>
      <c r="F1449" s="377"/>
      <c r="G1449" s="377"/>
      <c r="H1449" s="377"/>
      <c r="I1449" s="377"/>
      <c r="J1449" s="377"/>
      <c r="K1449" s="377"/>
      <c r="L1449" s="377"/>
      <c r="M1449" s="1" t="e">
        <f>INDEX('Child Enrollment'!$C$2:$C$173,MATCH('BIR Data Entry'!B1450,'Child Enrollment'!$B$2:$B$173,0))</f>
        <v>#N/A</v>
      </c>
      <c r="N1449" s="1" t="e">
        <f>INDEX('Child Enrollment'!$D$2:$D$173,MATCH('BIR Data Entry'!B1449,'Child Enrollment'!$B$2:$B$173,0))</f>
        <v>#N/A</v>
      </c>
      <c r="O1449" s="1" t="e">
        <f>INDEX('Child Enrollment'!$E$2:$E$173,MATCH('BIR Data Entry'!B1449,'Child Enrollment'!$B$2:$B$173,0))</f>
        <v>#N/A</v>
      </c>
      <c r="P1449" s="1" t="e">
        <f>INDEX('Child Enrollment'!$F$2:$F$173,MATCH('BIR Data Entry'!B1449,'Child Enrollment'!$B$2:$B$173,0))</f>
        <v>#N/A</v>
      </c>
      <c r="Q1449" s="1" t="e">
        <f>INDEX('Child Enrollment'!$G$2:$G$173,MATCH('BIR Data Entry'!B1449,'Child Enrollment'!$B$2:$B$173,0))</f>
        <v>#N/A</v>
      </c>
      <c r="R1449" s="1" t="e">
        <f>INDEX('Child Enrollment'!$H$2:$H$173,MATCH('BIR Data Entry'!B1449,'Child Enrollment'!$B$2:$B$173,0))</f>
        <v>#N/A</v>
      </c>
      <c r="S1449" s="343" t="str">
        <f t="shared" si="66"/>
        <v/>
      </c>
      <c r="T1449" s="169">
        <f>IF(J1449='Do Not Use'!$L$15,1,0)</f>
        <v>0</v>
      </c>
      <c r="U1449" s="169">
        <f>IF(K1449='Do Not Use'!$M$14,1,0)</f>
        <v>0</v>
      </c>
      <c r="V1449" s="169">
        <f t="shared" si="67"/>
        <v>0</v>
      </c>
      <c r="W1449" s="169">
        <f>IF(K1449='Do Not Use'!$M$10,1,0)</f>
        <v>0</v>
      </c>
      <c r="X1449" s="169">
        <f>IF(K1449='Do Not Use'!$M$11,1,0)</f>
        <v>0</v>
      </c>
      <c r="Y1449" s="169">
        <f t="shared" si="68"/>
        <v>0</v>
      </c>
      <c r="Z1449" s="169">
        <f>IF(K1449='Do Not Use'!$M$5,1,0)</f>
        <v>0</v>
      </c>
    </row>
    <row r="1450" spans="1:26" x14ac:dyDescent="0.25">
      <c r="A1450" s="376"/>
      <c r="B1450" s="377"/>
      <c r="C1450" s="378"/>
      <c r="D1450" s="434"/>
      <c r="E1450" s="379"/>
      <c r="F1450" s="377"/>
      <c r="G1450" s="377"/>
      <c r="H1450" s="377"/>
      <c r="I1450" s="377"/>
      <c r="J1450" s="377"/>
      <c r="K1450" s="377"/>
      <c r="L1450" s="377"/>
      <c r="M1450" s="1" t="e">
        <f>INDEX('Child Enrollment'!$C$2:$C$173,MATCH('BIR Data Entry'!B1451,'Child Enrollment'!$B$2:$B$173,0))</f>
        <v>#N/A</v>
      </c>
      <c r="N1450" s="1" t="e">
        <f>INDEX('Child Enrollment'!$D$2:$D$173,MATCH('BIR Data Entry'!B1450,'Child Enrollment'!$B$2:$B$173,0))</f>
        <v>#N/A</v>
      </c>
      <c r="O1450" s="1" t="e">
        <f>INDEX('Child Enrollment'!$E$2:$E$173,MATCH('BIR Data Entry'!B1450,'Child Enrollment'!$B$2:$B$173,0))</f>
        <v>#N/A</v>
      </c>
      <c r="P1450" s="1" t="e">
        <f>INDEX('Child Enrollment'!$F$2:$F$173,MATCH('BIR Data Entry'!B1450,'Child Enrollment'!$B$2:$B$173,0))</f>
        <v>#N/A</v>
      </c>
      <c r="Q1450" s="1" t="e">
        <f>INDEX('Child Enrollment'!$G$2:$G$173,MATCH('BIR Data Entry'!B1450,'Child Enrollment'!$B$2:$B$173,0))</f>
        <v>#N/A</v>
      </c>
      <c r="R1450" s="1" t="e">
        <f>INDEX('Child Enrollment'!$H$2:$H$173,MATCH('BIR Data Entry'!B1450,'Child Enrollment'!$B$2:$B$173,0))</f>
        <v>#N/A</v>
      </c>
      <c r="S1450" s="343" t="str">
        <f t="shared" si="66"/>
        <v/>
      </c>
      <c r="T1450" s="169">
        <f>IF(J1450='Do Not Use'!$L$15,1,0)</f>
        <v>0</v>
      </c>
      <c r="U1450" s="169">
        <f>IF(K1450='Do Not Use'!$M$14,1,0)</f>
        <v>0</v>
      </c>
      <c r="V1450" s="169">
        <f t="shared" si="67"/>
        <v>0</v>
      </c>
      <c r="W1450" s="169">
        <f>IF(K1450='Do Not Use'!$M$10,1,0)</f>
        <v>0</v>
      </c>
      <c r="X1450" s="169">
        <f>IF(K1450='Do Not Use'!$M$11,1,0)</f>
        <v>0</v>
      </c>
      <c r="Y1450" s="169">
        <f t="shared" si="68"/>
        <v>0</v>
      </c>
      <c r="Z1450" s="169">
        <f>IF(K1450='Do Not Use'!$M$5,1,0)</f>
        <v>0</v>
      </c>
    </row>
    <row r="1451" spans="1:26" x14ac:dyDescent="0.25">
      <c r="A1451" s="376"/>
      <c r="B1451" s="377"/>
      <c r="C1451" s="378"/>
      <c r="D1451" s="434"/>
      <c r="E1451" s="379"/>
      <c r="F1451" s="377"/>
      <c r="G1451" s="377"/>
      <c r="H1451" s="377"/>
      <c r="I1451" s="377"/>
      <c r="J1451" s="377"/>
      <c r="K1451" s="377"/>
      <c r="L1451" s="377"/>
      <c r="M1451" s="1" t="e">
        <f>INDEX('Child Enrollment'!$C$2:$C$173,MATCH('BIR Data Entry'!B1452,'Child Enrollment'!$B$2:$B$173,0))</f>
        <v>#N/A</v>
      </c>
      <c r="N1451" s="1" t="e">
        <f>INDEX('Child Enrollment'!$D$2:$D$173,MATCH('BIR Data Entry'!B1451,'Child Enrollment'!$B$2:$B$173,0))</f>
        <v>#N/A</v>
      </c>
      <c r="O1451" s="1" t="e">
        <f>INDEX('Child Enrollment'!$E$2:$E$173,MATCH('BIR Data Entry'!B1451,'Child Enrollment'!$B$2:$B$173,0))</f>
        <v>#N/A</v>
      </c>
      <c r="P1451" s="1" t="e">
        <f>INDEX('Child Enrollment'!$F$2:$F$173,MATCH('BIR Data Entry'!B1451,'Child Enrollment'!$B$2:$B$173,0))</f>
        <v>#N/A</v>
      </c>
      <c r="Q1451" s="1" t="e">
        <f>INDEX('Child Enrollment'!$G$2:$G$173,MATCH('BIR Data Entry'!B1451,'Child Enrollment'!$B$2:$B$173,0))</f>
        <v>#N/A</v>
      </c>
      <c r="R1451" s="1" t="e">
        <f>INDEX('Child Enrollment'!$H$2:$H$173,MATCH('BIR Data Entry'!B1451,'Child Enrollment'!$B$2:$B$173,0))</f>
        <v>#N/A</v>
      </c>
      <c r="S1451" s="343" t="str">
        <f t="shared" si="66"/>
        <v/>
      </c>
      <c r="T1451" s="169">
        <f>IF(J1451='Do Not Use'!$L$15,1,0)</f>
        <v>0</v>
      </c>
      <c r="U1451" s="169">
        <f>IF(K1451='Do Not Use'!$M$14,1,0)</f>
        <v>0</v>
      </c>
      <c r="V1451" s="169">
        <f t="shared" si="67"/>
        <v>0</v>
      </c>
      <c r="W1451" s="169">
        <f>IF(K1451='Do Not Use'!$M$10,1,0)</f>
        <v>0</v>
      </c>
      <c r="X1451" s="169">
        <f>IF(K1451='Do Not Use'!$M$11,1,0)</f>
        <v>0</v>
      </c>
      <c r="Y1451" s="169">
        <f t="shared" si="68"/>
        <v>0</v>
      </c>
      <c r="Z1451" s="169">
        <f>IF(K1451='Do Not Use'!$M$5,1,0)</f>
        <v>0</v>
      </c>
    </row>
    <row r="1452" spans="1:26" x14ac:dyDescent="0.25">
      <c r="A1452" s="376"/>
      <c r="B1452" s="377"/>
      <c r="C1452" s="378"/>
      <c r="D1452" s="434"/>
      <c r="E1452" s="379"/>
      <c r="F1452" s="377"/>
      <c r="G1452" s="377"/>
      <c r="H1452" s="377"/>
      <c r="I1452" s="377"/>
      <c r="J1452" s="377"/>
      <c r="K1452" s="377"/>
      <c r="L1452" s="377"/>
      <c r="M1452" s="1" t="e">
        <f>INDEX('Child Enrollment'!$C$2:$C$173,MATCH('BIR Data Entry'!B1453,'Child Enrollment'!$B$2:$B$173,0))</f>
        <v>#N/A</v>
      </c>
      <c r="N1452" s="1" t="e">
        <f>INDEX('Child Enrollment'!$D$2:$D$173,MATCH('BIR Data Entry'!B1452,'Child Enrollment'!$B$2:$B$173,0))</f>
        <v>#N/A</v>
      </c>
      <c r="O1452" s="1" t="e">
        <f>INDEX('Child Enrollment'!$E$2:$E$173,MATCH('BIR Data Entry'!B1452,'Child Enrollment'!$B$2:$B$173,0))</f>
        <v>#N/A</v>
      </c>
      <c r="P1452" s="1" t="e">
        <f>INDEX('Child Enrollment'!$F$2:$F$173,MATCH('BIR Data Entry'!B1452,'Child Enrollment'!$B$2:$B$173,0))</f>
        <v>#N/A</v>
      </c>
      <c r="Q1452" s="1" t="e">
        <f>INDEX('Child Enrollment'!$G$2:$G$173,MATCH('BIR Data Entry'!B1452,'Child Enrollment'!$B$2:$B$173,0))</f>
        <v>#N/A</v>
      </c>
      <c r="R1452" s="1" t="e">
        <f>INDEX('Child Enrollment'!$H$2:$H$173,MATCH('BIR Data Entry'!B1452,'Child Enrollment'!$B$2:$B$173,0))</f>
        <v>#N/A</v>
      </c>
      <c r="S1452" s="343" t="str">
        <f t="shared" si="66"/>
        <v/>
      </c>
      <c r="T1452" s="169">
        <f>IF(J1452='Do Not Use'!$L$15,1,0)</f>
        <v>0</v>
      </c>
      <c r="U1452" s="169">
        <f>IF(K1452='Do Not Use'!$M$14,1,0)</f>
        <v>0</v>
      </c>
      <c r="V1452" s="169">
        <f t="shared" si="67"/>
        <v>0</v>
      </c>
      <c r="W1452" s="169">
        <f>IF(K1452='Do Not Use'!$M$10,1,0)</f>
        <v>0</v>
      </c>
      <c r="X1452" s="169">
        <f>IF(K1452='Do Not Use'!$M$11,1,0)</f>
        <v>0</v>
      </c>
      <c r="Y1452" s="169">
        <f t="shared" si="68"/>
        <v>0</v>
      </c>
      <c r="Z1452" s="169">
        <f>IF(K1452='Do Not Use'!$M$5,1,0)</f>
        <v>0</v>
      </c>
    </row>
    <row r="1453" spans="1:26" x14ac:dyDescent="0.25">
      <c r="A1453" s="376"/>
      <c r="B1453" s="377"/>
      <c r="C1453" s="378"/>
      <c r="D1453" s="434"/>
      <c r="E1453" s="379"/>
      <c r="F1453" s="377"/>
      <c r="G1453" s="377"/>
      <c r="H1453" s="377"/>
      <c r="I1453" s="377"/>
      <c r="J1453" s="377"/>
      <c r="K1453" s="377"/>
      <c r="L1453" s="377"/>
      <c r="M1453" s="1" t="e">
        <f>INDEX('Child Enrollment'!$C$2:$C$173,MATCH('BIR Data Entry'!B1454,'Child Enrollment'!$B$2:$B$173,0))</f>
        <v>#N/A</v>
      </c>
      <c r="N1453" s="1" t="e">
        <f>INDEX('Child Enrollment'!$D$2:$D$173,MATCH('BIR Data Entry'!B1453,'Child Enrollment'!$B$2:$B$173,0))</f>
        <v>#N/A</v>
      </c>
      <c r="O1453" s="1" t="e">
        <f>INDEX('Child Enrollment'!$E$2:$E$173,MATCH('BIR Data Entry'!B1453,'Child Enrollment'!$B$2:$B$173,0))</f>
        <v>#N/A</v>
      </c>
      <c r="P1453" s="1" t="e">
        <f>INDEX('Child Enrollment'!$F$2:$F$173,MATCH('BIR Data Entry'!B1453,'Child Enrollment'!$B$2:$B$173,0))</f>
        <v>#N/A</v>
      </c>
      <c r="Q1453" s="1" t="e">
        <f>INDEX('Child Enrollment'!$G$2:$G$173,MATCH('BIR Data Entry'!B1453,'Child Enrollment'!$B$2:$B$173,0))</f>
        <v>#N/A</v>
      </c>
      <c r="R1453" s="1" t="e">
        <f>INDEX('Child Enrollment'!$H$2:$H$173,MATCH('BIR Data Entry'!B1453,'Child Enrollment'!$B$2:$B$173,0))</f>
        <v>#N/A</v>
      </c>
      <c r="S1453" s="343" t="str">
        <f t="shared" si="66"/>
        <v/>
      </c>
      <c r="T1453" s="169">
        <f>IF(J1453='Do Not Use'!$L$15,1,0)</f>
        <v>0</v>
      </c>
      <c r="U1453" s="169">
        <f>IF(K1453='Do Not Use'!$M$14,1,0)</f>
        <v>0</v>
      </c>
      <c r="V1453" s="169">
        <f t="shared" si="67"/>
        <v>0</v>
      </c>
      <c r="W1453" s="169">
        <f>IF(K1453='Do Not Use'!$M$10,1,0)</f>
        <v>0</v>
      </c>
      <c r="X1453" s="169">
        <f>IF(K1453='Do Not Use'!$M$11,1,0)</f>
        <v>0</v>
      </c>
      <c r="Y1453" s="169">
        <f t="shared" si="68"/>
        <v>0</v>
      </c>
      <c r="Z1453" s="169">
        <f>IF(K1453='Do Not Use'!$M$5,1,0)</f>
        <v>0</v>
      </c>
    </row>
    <row r="1454" spans="1:26" x14ac:dyDescent="0.25">
      <c r="A1454" s="376"/>
      <c r="B1454" s="377"/>
      <c r="C1454" s="378"/>
      <c r="D1454" s="434"/>
      <c r="E1454" s="379"/>
      <c r="F1454" s="377"/>
      <c r="G1454" s="377"/>
      <c r="H1454" s="377"/>
      <c r="I1454" s="377"/>
      <c r="J1454" s="377"/>
      <c r="K1454" s="377"/>
      <c r="L1454" s="377"/>
      <c r="M1454" s="1" t="e">
        <f>INDEX('Child Enrollment'!$C$2:$C$173,MATCH('BIR Data Entry'!B1455,'Child Enrollment'!$B$2:$B$173,0))</f>
        <v>#N/A</v>
      </c>
      <c r="N1454" s="1" t="e">
        <f>INDEX('Child Enrollment'!$D$2:$D$173,MATCH('BIR Data Entry'!B1454,'Child Enrollment'!$B$2:$B$173,0))</f>
        <v>#N/A</v>
      </c>
      <c r="O1454" s="1" t="e">
        <f>INDEX('Child Enrollment'!$E$2:$E$173,MATCH('BIR Data Entry'!B1454,'Child Enrollment'!$B$2:$B$173,0))</f>
        <v>#N/A</v>
      </c>
      <c r="P1454" s="1" t="e">
        <f>INDEX('Child Enrollment'!$F$2:$F$173,MATCH('BIR Data Entry'!B1454,'Child Enrollment'!$B$2:$B$173,0))</f>
        <v>#N/A</v>
      </c>
      <c r="Q1454" s="1" t="e">
        <f>INDEX('Child Enrollment'!$G$2:$G$173,MATCH('BIR Data Entry'!B1454,'Child Enrollment'!$B$2:$B$173,0))</f>
        <v>#N/A</v>
      </c>
      <c r="R1454" s="1" t="e">
        <f>INDEX('Child Enrollment'!$H$2:$H$173,MATCH('BIR Data Entry'!B1454,'Child Enrollment'!$B$2:$B$173,0))</f>
        <v>#N/A</v>
      </c>
      <c r="S1454" s="343" t="str">
        <f t="shared" si="66"/>
        <v/>
      </c>
      <c r="T1454" s="169">
        <f>IF(J1454='Do Not Use'!$L$15,1,0)</f>
        <v>0</v>
      </c>
      <c r="U1454" s="169">
        <f>IF(K1454='Do Not Use'!$M$14,1,0)</f>
        <v>0</v>
      </c>
      <c r="V1454" s="169">
        <f t="shared" si="67"/>
        <v>0</v>
      </c>
      <c r="W1454" s="169">
        <f>IF(K1454='Do Not Use'!$M$10,1,0)</f>
        <v>0</v>
      </c>
      <c r="X1454" s="169">
        <f>IF(K1454='Do Not Use'!$M$11,1,0)</f>
        <v>0</v>
      </c>
      <c r="Y1454" s="169">
        <f t="shared" si="68"/>
        <v>0</v>
      </c>
      <c r="Z1454" s="169">
        <f>IF(K1454='Do Not Use'!$M$5,1,0)</f>
        <v>0</v>
      </c>
    </row>
    <row r="1455" spans="1:26" x14ac:dyDescent="0.25">
      <c r="A1455" s="376"/>
      <c r="B1455" s="377"/>
      <c r="C1455" s="378"/>
      <c r="D1455" s="434"/>
      <c r="E1455" s="379"/>
      <c r="F1455" s="377"/>
      <c r="G1455" s="377"/>
      <c r="H1455" s="377"/>
      <c r="I1455" s="377"/>
      <c r="J1455" s="377"/>
      <c r="K1455" s="377"/>
      <c r="L1455" s="377"/>
      <c r="M1455" s="1" t="e">
        <f>INDEX('Child Enrollment'!$C$2:$C$173,MATCH('BIR Data Entry'!B1456,'Child Enrollment'!$B$2:$B$173,0))</f>
        <v>#N/A</v>
      </c>
      <c r="N1455" s="1" t="e">
        <f>INDEX('Child Enrollment'!$D$2:$D$173,MATCH('BIR Data Entry'!B1455,'Child Enrollment'!$B$2:$B$173,0))</f>
        <v>#N/A</v>
      </c>
      <c r="O1455" s="1" t="e">
        <f>INDEX('Child Enrollment'!$E$2:$E$173,MATCH('BIR Data Entry'!B1455,'Child Enrollment'!$B$2:$B$173,0))</f>
        <v>#N/A</v>
      </c>
      <c r="P1455" s="1" t="e">
        <f>INDEX('Child Enrollment'!$F$2:$F$173,MATCH('BIR Data Entry'!B1455,'Child Enrollment'!$B$2:$B$173,0))</f>
        <v>#N/A</v>
      </c>
      <c r="Q1455" s="1" t="e">
        <f>INDEX('Child Enrollment'!$G$2:$G$173,MATCH('BIR Data Entry'!B1455,'Child Enrollment'!$B$2:$B$173,0))</f>
        <v>#N/A</v>
      </c>
      <c r="R1455" s="1" t="e">
        <f>INDEX('Child Enrollment'!$H$2:$H$173,MATCH('BIR Data Entry'!B1455,'Child Enrollment'!$B$2:$B$173,0))</f>
        <v>#N/A</v>
      </c>
      <c r="S1455" s="343" t="str">
        <f t="shared" si="66"/>
        <v/>
      </c>
      <c r="T1455" s="169">
        <f>IF(J1455='Do Not Use'!$L$15,1,0)</f>
        <v>0</v>
      </c>
      <c r="U1455" s="169">
        <f>IF(K1455='Do Not Use'!$M$14,1,0)</f>
        <v>0</v>
      </c>
      <c r="V1455" s="169">
        <f t="shared" si="67"/>
        <v>0</v>
      </c>
      <c r="W1455" s="169">
        <f>IF(K1455='Do Not Use'!$M$10,1,0)</f>
        <v>0</v>
      </c>
      <c r="X1455" s="169">
        <f>IF(K1455='Do Not Use'!$M$11,1,0)</f>
        <v>0</v>
      </c>
      <c r="Y1455" s="169">
        <f t="shared" si="68"/>
        <v>0</v>
      </c>
      <c r="Z1455" s="169">
        <f>IF(K1455='Do Not Use'!$M$5,1,0)</f>
        <v>0</v>
      </c>
    </row>
    <row r="1456" spans="1:26" x14ac:dyDescent="0.25">
      <c r="A1456" s="376"/>
      <c r="B1456" s="377"/>
      <c r="C1456" s="378"/>
      <c r="D1456" s="434"/>
      <c r="E1456" s="379"/>
      <c r="F1456" s="377"/>
      <c r="G1456" s="377"/>
      <c r="H1456" s="377"/>
      <c r="I1456" s="377"/>
      <c r="J1456" s="377"/>
      <c r="K1456" s="377"/>
      <c r="L1456" s="377"/>
      <c r="M1456" s="1" t="e">
        <f>INDEX('Child Enrollment'!$C$2:$C$173,MATCH('BIR Data Entry'!B1457,'Child Enrollment'!$B$2:$B$173,0))</f>
        <v>#N/A</v>
      </c>
      <c r="N1456" s="1" t="e">
        <f>INDEX('Child Enrollment'!$D$2:$D$173,MATCH('BIR Data Entry'!B1456,'Child Enrollment'!$B$2:$B$173,0))</f>
        <v>#N/A</v>
      </c>
      <c r="O1456" s="1" t="e">
        <f>INDEX('Child Enrollment'!$E$2:$E$173,MATCH('BIR Data Entry'!B1456,'Child Enrollment'!$B$2:$B$173,0))</f>
        <v>#N/A</v>
      </c>
      <c r="P1456" s="1" t="e">
        <f>INDEX('Child Enrollment'!$F$2:$F$173,MATCH('BIR Data Entry'!B1456,'Child Enrollment'!$B$2:$B$173,0))</f>
        <v>#N/A</v>
      </c>
      <c r="Q1456" s="1" t="e">
        <f>INDEX('Child Enrollment'!$G$2:$G$173,MATCH('BIR Data Entry'!B1456,'Child Enrollment'!$B$2:$B$173,0))</f>
        <v>#N/A</v>
      </c>
      <c r="R1456" s="1" t="e">
        <f>INDEX('Child Enrollment'!$H$2:$H$173,MATCH('BIR Data Entry'!B1456,'Child Enrollment'!$B$2:$B$173,0))</f>
        <v>#N/A</v>
      </c>
      <c r="S1456" s="343" t="str">
        <f t="shared" si="66"/>
        <v/>
      </c>
      <c r="T1456" s="169">
        <f>IF(J1456='Do Not Use'!$L$15,1,0)</f>
        <v>0</v>
      </c>
      <c r="U1456" s="169">
        <f>IF(K1456='Do Not Use'!$M$14,1,0)</f>
        <v>0</v>
      </c>
      <c r="V1456" s="169">
        <f t="shared" si="67"/>
        <v>0</v>
      </c>
      <c r="W1456" s="169">
        <f>IF(K1456='Do Not Use'!$M$10,1,0)</f>
        <v>0</v>
      </c>
      <c r="X1456" s="169">
        <f>IF(K1456='Do Not Use'!$M$11,1,0)</f>
        <v>0</v>
      </c>
      <c r="Y1456" s="169">
        <f t="shared" si="68"/>
        <v>0</v>
      </c>
      <c r="Z1456" s="169">
        <f>IF(K1456='Do Not Use'!$M$5,1,0)</f>
        <v>0</v>
      </c>
    </row>
    <row r="1457" spans="1:26" x14ac:dyDescent="0.25">
      <c r="A1457" s="376"/>
      <c r="B1457" s="377"/>
      <c r="C1457" s="378"/>
      <c r="D1457" s="434"/>
      <c r="E1457" s="379"/>
      <c r="F1457" s="377"/>
      <c r="G1457" s="377"/>
      <c r="H1457" s="377"/>
      <c r="I1457" s="377"/>
      <c r="J1457" s="377"/>
      <c r="K1457" s="377"/>
      <c r="L1457" s="377"/>
      <c r="M1457" s="1" t="e">
        <f>INDEX('Child Enrollment'!$C$2:$C$173,MATCH('BIR Data Entry'!B1458,'Child Enrollment'!$B$2:$B$173,0))</f>
        <v>#N/A</v>
      </c>
      <c r="N1457" s="1" t="e">
        <f>INDEX('Child Enrollment'!$D$2:$D$173,MATCH('BIR Data Entry'!B1457,'Child Enrollment'!$B$2:$B$173,0))</f>
        <v>#N/A</v>
      </c>
      <c r="O1457" s="1" t="e">
        <f>INDEX('Child Enrollment'!$E$2:$E$173,MATCH('BIR Data Entry'!B1457,'Child Enrollment'!$B$2:$B$173,0))</f>
        <v>#N/A</v>
      </c>
      <c r="P1457" s="1" t="e">
        <f>INDEX('Child Enrollment'!$F$2:$F$173,MATCH('BIR Data Entry'!B1457,'Child Enrollment'!$B$2:$B$173,0))</f>
        <v>#N/A</v>
      </c>
      <c r="Q1457" s="1" t="e">
        <f>INDEX('Child Enrollment'!$G$2:$G$173,MATCH('BIR Data Entry'!B1457,'Child Enrollment'!$B$2:$B$173,0))</f>
        <v>#N/A</v>
      </c>
      <c r="R1457" s="1" t="e">
        <f>INDEX('Child Enrollment'!$H$2:$H$173,MATCH('BIR Data Entry'!B1457,'Child Enrollment'!$B$2:$B$173,0))</f>
        <v>#N/A</v>
      </c>
      <c r="S1457" s="343" t="str">
        <f t="shared" si="66"/>
        <v/>
      </c>
      <c r="T1457" s="169">
        <f>IF(J1457='Do Not Use'!$L$15,1,0)</f>
        <v>0</v>
      </c>
      <c r="U1457" s="169">
        <f>IF(K1457='Do Not Use'!$M$14,1,0)</f>
        <v>0</v>
      </c>
      <c r="V1457" s="169">
        <f t="shared" si="67"/>
        <v>0</v>
      </c>
      <c r="W1457" s="169">
        <f>IF(K1457='Do Not Use'!$M$10,1,0)</f>
        <v>0</v>
      </c>
      <c r="X1457" s="169">
        <f>IF(K1457='Do Not Use'!$M$11,1,0)</f>
        <v>0</v>
      </c>
      <c r="Y1457" s="169">
        <f t="shared" si="68"/>
        <v>0</v>
      </c>
      <c r="Z1457" s="169">
        <f>IF(K1457='Do Not Use'!$M$5,1,0)</f>
        <v>0</v>
      </c>
    </row>
    <row r="1458" spans="1:26" x14ac:dyDescent="0.25">
      <c r="A1458" s="376"/>
      <c r="B1458" s="377"/>
      <c r="C1458" s="378"/>
      <c r="D1458" s="434"/>
      <c r="E1458" s="379"/>
      <c r="F1458" s="377"/>
      <c r="G1458" s="377"/>
      <c r="H1458" s="377"/>
      <c r="I1458" s="377"/>
      <c r="J1458" s="377"/>
      <c r="K1458" s="377"/>
      <c r="L1458" s="377"/>
      <c r="M1458" s="1" t="e">
        <f>INDEX('Child Enrollment'!$C$2:$C$173,MATCH('BIR Data Entry'!B1459,'Child Enrollment'!$B$2:$B$173,0))</f>
        <v>#N/A</v>
      </c>
      <c r="N1458" s="1" t="e">
        <f>INDEX('Child Enrollment'!$D$2:$D$173,MATCH('BIR Data Entry'!B1458,'Child Enrollment'!$B$2:$B$173,0))</f>
        <v>#N/A</v>
      </c>
      <c r="O1458" s="1" t="e">
        <f>INDEX('Child Enrollment'!$E$2:$E$173,MATCH('BIR Data Entry'!B1458,'Child Enrollment'!$B$2:$B$173,0))</f>
        <v>#N/A</v>
      </c>
      <c r="P1458" s="1" t="e">
        <f>INDEX('Child Enrollment'!$F$2:$F$173,MATCH('BIR Data Entry'!B1458,'Child Enrollment'!$B$2:$B$173,0))</f>
        <v>#N/A</v>
      </c>
      <c r="Q1458" s="1" t="e">
        <f>INDEX('Child Enrollment'!$G$2:$G$173,MATCH('BIR Data Entry'!B1458,'Child Enrollment'!$B$2:$B$173,0))</f>
        <v>#N/A</v>
      </c>
      <c r="R1458" s="1" t="e">
        <f>INDEX('Child Enrollment'!$H$2:$H$173,MATCH('BIR Data Entry'!B1458,'Child Enrollment'!$B$2:$B$173,0))</f>
        <v>#N/A</v>
      </c>
      <c r="S1458" s="343" t="str">
        <f t="shared" si="66"/>
        <v/>
      </c>
      <c r="T1458" s="169">
        <f>IF(J1458='Do Not Use'!$L$15,1,0)</f>
        <v>0</v>
      </c>
      <c r="U1458" s="169">
        <f>IF(K1458='Do Not Use'!$M$14,1,0)</f>
        <v>0</v>
      </c>
      <c r="V1458" s="169">
        <f t="shared" si="67"/>
        <v>0</v>
      </c>
      <c r="W1458" s="169">
        <f>IF(K1458='Do Not Use'!$M$10,1,0)</f>
        <v>0</v>
      </c>
      <c r="X1458" s="169">
        <f>IF(K1458='Do Not Use'!$M$11,1,0)</f>
        <v>0</v>
      </c>
      <c r="Y1458" s="169">
        <f t="shared" si="68"/>
        <v>0</v>
      </c>
      <c r="Z1458" s="169">
        <f>IF(K1458='Do Not Use'!$M$5,1,0)</f>
        <v>0</v>
      </c>
    </row>
    <row r="1459" spans="1:26" x14ac:dyDescent="0.25">
      <c r="A1459" s="376"/>
      <c r="B1459" s="377"/>
      <c r="C1459" s="378"/>
      <c r="D1459" s="434"/>
      <c r="E1459" s="379"/>
      <c r="F1459" s="377"/>
      <c r="G1459" s="377"/>
      <c r="H1459" s="377"/>
      <c r="I1459" s="377"/>
      <c r="J1459" s="377"/>
      <c r="K1459" s="377"/>
      <c r="L1459" s="377"/>
      <c r="M1459" s="1" t="e">
        <f>INDEX('Child Enrollment'!$C$2:$C$173,MATCH('BIR Data Entry'!B1460,'Child Enrollment'!$B$2:$B$173,0))</f>
        <v>#N/A</v>
      </c>
      <c r="N1459" s="1" t="e">
        <f>INDEX('Child Enrollment'!$D$2:$D$173,MATCH('BIR Data Entry'!B1459,'Child Enrollment'!$B$2:$B$173,0))</f>
        <v>#N/A</v>
      </c>
      <c r="O1459" s="1" t="e">
        <f>INDEX('Child Enrollment'!$E$2:$E$173,MATCH('BIR Data Entry'!B1459,'Child Enrollment'!$B$2:$B$173,0))</f>
        <v>#N/A</v>
      </c>
      <c r="P1459" s="1" t="e">
        <f>INDEX('Child Enrollment'!$F$2:$F$173,MATCH('BIR Data Entry'!B1459,'Child Enrollment'!$B$2:$B$173,0))</f>
        <v>#N/A</v>
      </c>
      <c r="Q1459" s="1" t="e">
        <f>INDEX('Child Enrollment'!$G$2:$G$173,MATCH('BIR Data Entry'!B1459,'Child Enrollment'!$B$2:$B$173,0))</f>
        <v>#N/A</v>
      </c>
      <c r="R1459" s="1" t="e">
        <f>INDEX('Child Enrollment'!$H$2:$H$173,MATCH('BIR Data Entry'!B1459,'Child Enrollment'!$B$2:$B$173,0))</f>
        <v>#N/A</v>
      </c>
      <c r="S1459" s="343" t="str">
        <f t="shared" si="66"/>
        <v/>
      </c>
      <c r="T1459" s="169">
        <f>IF(J1459='Do Not Use'!$L$15,1,0)</f>
        <v>0</v>
      </c>
      <c r="U1459" s="169">
        <f>IF(K1459='Do Not Use'!$M$14,1,0)</f>
        <v>0</v>
      </c>
      <c r="V1459" s="169">
        <f t="shared" si="67"/>
        <v>0</v>
      </c>
      <c r="W1459" s="169">
        <f>IF(K1459='Do Not Use'!$M$10,1,0)</f>
        <v>0</v>
      </c>
      <c r="X1459" s="169">
        <f>IF(K1459='Do Not Use'!$M$11,1,0)</f>
        <v>0</v>
      </c>
      <c r="Y1459" s="169">
        <f t="shared" si="68"/>
        <v>0</v>
      </c>
      <c r="Z1459" s="169">
        <f>IF(K1459='Do Not Use'!$M$5,1,0)</f>
        <v>0</v>
      </c>
    </row>
    <row r="1460" spans="1:26" x14ac:dyDescent="0.25">
      <c r="A1460" s="376"/>
      <c r="B1460" s="377"/>
      <c r="C1460" s="378"/>
      <c r="D1460" s="434"/>
      <c r="E1460" s="379"/>
      <c r="F1460" s="377"/>
      <c r="G1460" s="377"/>
      <c r="H1460" s="377"/>
      <c r="I1460" s="377"/>
      <c r="J1460" s="377"/>
      <c r="K1460" s="377"/>
      <c r="L1460" s="377"/>
      <c r="M1460" s="1" t="e">
        <f>INDEX('Child Enrollment'!$C$2:$C$173,MATCH('BIR Data Entry'!B1461,'Child Enrollment'!$B$2:$B$173,0))</f>
        <v>#N/A</v>
      </c>
      <c r="N1460" s="1" t="e">
        <f>INDEX('Child Enrollment'!$D$2:$D$173,MATCH('BIR Data Entry'!B1460,'Child Enrollment'!$B$2:$B$173,0))</f>
        <v>#N/A</v>
      </c>
      <c r="O1460" s="1" t="e">
        <f>INDEX('Child Enrollment'!$E$2:$E$173,MATCH('BIR Data Entry'!B1460,'Child Enrollment'!$B$2:$B$173,0))</f>
        <v>#N/A</v>
      </c>
      <c r="P1460" s="1" t="e">
        <f>INDEX('Child Enrollment'!$F$2:$F$173,MATCH('BIR Data Entry'!B1460,'Child Enrollment'!$B$2:$B$173,0))</f>
        <v>#N/A</v>
      </c>
      <c r="Q1460" s="1" t="e">
        <f>INDEX('Child Enrollment'!$G$2:$G$173,MATCH('BIR Data Entry'!B1460,'Child Enrollment'!$B$2:$B$173,0))</f>
        <v>#N/A</v>
      </c>
      <c r="R1460" s="1" t="e">
        <f>INDEX('Child Enrollment'!$H$2:$H$173,MATCH('BIR Data Entry'!B1460,'Child Enrollment'!$B$2:$B$173,0))</f>
        <v>#N/A</v>
      </c>
      <c r="S1460" s="343" t="str">
        <f t="shared" si="66"/>
        <v/>
      </c>
      <c r="T1460" s="169">
        <f>IF(J1460='Do Not Use'!$L$15,1,0)</f>
        <v>0</v>
      </c>
      <c r="U1460" s="169">
        <f>IF(K1460='Do Not Use'!$M$14,1,0)</f>
        <v>0</v>
      </c>
      <c r="V1460" s="169">
        <f t="shared" si="67"/>
        <v>0</v>
      </c>
      <c r="W1460" s="169">
        <f>IF(K1460='Do Not Use'!$M$10,1,0)</f>
        <v>0</v>
      </c>
      <c r="X1460" s="169">
        <f>IF(K1460='Do Not Use'!$M$11,1,0)</f>
        <v>0</v>
      </c>
      <c r="Y1460" s="169">
        <f t="shared" si="68"/>
        <v>0</v>
      </c>
      <c r="Z1460" s="169">
        <f>IF(K1460='Do Not Use'!$M$5,1,0)</f>
        <v>0</v>
      </c>
    </row>
    <row r="1461" spans="1:26" x14ac:dyDescent="0.25">
      <c r="A1461" s="376"/>
      <c r="B1461" s="377"/>
      <c r="C1461" s="378"/>
      <c r="D1461" s="434"/>
      <c r="E1461" s="379"/>
      <c r="F1461" s="377"/>
      <c r="G1461" s="377"/>
      <c r="H1461" s="377"/>
      <c r="I1461" s="377"/>
      <c r="J1461" s="377"/>
      <c r="K1461" s="377"/>
      <c r="L1461" s="377"/>
      <c r="M1461" s="1" t="e">
        <f>INDEX('Child Enrollment'!$C$2:$C$173,MATCH('BIR Data Entry'!B1462,'Child Enrollment'!$B$2:$B$173,0))</f>
        <v>#N/A</v>
      </c>
      <c r="N1461" s="1" t="e">
        <f>INDEX('Child Enrollment'!$D$2:$D$173,MATCH('BIR Data Entry'!B1461,'Child Enrollment'!$B$2:$B$173,0))</f>
        <v>#N/A</v>
      </c>
      <c r="O1461" s="1" t="e">
        <f>INDEX('Child Enrollment'!$E$2:$E$173,MATCH('BIR Data Entry'!B1461,'Child Enrollment'!$B$2:$B$173,0))</f>
        <v>#N/A</v>
      </c>
      <c r="P1461" s="1" t="e">
        <f>INDEX('Child Enrollment'!$F$2:$F$173,MATCH('BIR Data Entry'!B1461,'Child Enrollment'!$B$2:$B$173,0))</f>
        <v>#N/A</v>
      </c>
      <c r="Q1461" s="1" t="e">
        <f>INDEX('Child Enrollment'!$G$2:$G$173,MATCH('BIR Data Entry'!B1461,'Child Enrollment'!$B$2:$B$173,0))</f>
        <v>#N/A</v>
      </c>
      <c r="R1461" s="1" t="e">
        <f>INDEX('Child Enrollment'!$H$2:$H$173,MATCH('BIR Data Entry'!B1461,'Child Enrollment'!$B$2:$B$173,0))</f>
        <v>#N/A</v>
      </c>
      <c r="S1461" s="343" t="str">
        <f t="shared" si="66"/>
        <v/>
      </c>
      <c r="T1461" s="169">
        <f>IF(J1461='Do Not Use'!$L$15,1,0)</f>
        <v>0</v>
      </c>
      <c r="U1461" s="169">
        <f>IF(K1461='Do Not Use'!$M$14,1,0)</f>
        <v>0</v>
      </c>
      <c r="V1461" s="169">
        <f t="shared" si="67"/>
        <v>0</v>
      </c>
      <c r="W1461" s="169">
        <f>IF(K1461='Do Not Use'!$M$10,1,0)</f>
        <v>0</v>
      </c>
      <c r="X1461" s="169">
        <f>IF(K1461='Do Not Use'!$M$11,1,0)</f>
        <v>0</v>
      </c>
      <c r="Y1461" s="169">
        <f t="shared" si="68"/>
        <v>0</v>
      </c>
      <c r="Z1461" s="169">
        <f>IF(K1461='Do Not Use'!$M$5,1,0)</f>
        <v>0</v>
      </c>
    </row>
    <row r="1462" spans="1:26" x14ac:dyDescent="0.25">
      <c r="A1462" s="376"/>
      <c r="B1462" s="377"/>
      <c r="C1462" s="378"/>
      <c r="D1462" s="434"/>
      <c r="E1462" s="379"/>
      <c r="F1462" s="377"/>
      <c r="G1462" s="377"/>
      <c r="H1462" s="377"/>
      <c r="I1462" s="377"/>
      <c r="J1462" s="377"/>
      <c r="K1462" s="377"/>
      <c r="L1462" s="377"/>
      <c r="M1462" s="1" t="e">
        <f>INDEX('Child Enrollment'!$C$2:$C$173,MATCH('BIR Data Entry'!B1463,'Child Enrollment'!$B$2:$B$173,0))</f>
        <v>#N/A</v>
      </c>
      <c r="N1462" s="1" t="e">
        <f>INDEX('Child Enrollment'!$D$2:$D$173,MATCH('BIR Data Entry'!B1462,'Child Enrollment'!$B$2:$B$173,0))</f>
        <v>#N/A</v>
      </c>
      <c r="O1462" s="1" t="e">
        <f>INDEX('Child Enrollment'!$E$2:$E$173,MATCH('BIR Data Entry'!B1462,'Child Enrollment'!$B$2:$B$173,0))</f>
        <v>#N/A</v>
      </c>
      <c r="P1462" s="1" t="e">
        <f>INDEX('Child Enrollment'!$F$2:$F$173,MATCH('BIR Data Entry'!B1462,'Child Enrollment'!$B$2:$B$173,0))</f>
        <v>#N/A</v>
      </c>
      <c r="Q1462" s="1" t="e">
        <f>INDEX('Child Enrollment'!$G$2:$G$173,MATCH('BIR Data Entry'!B1462,'Child Enrollment'!$B$2:$B$173,0))</f>
        <v>#N/A</v>
      </c>
      <c r="R1462" s="1" t="e">
        <f>INDEX('Child Enrollment'!$H$2:$H$173,MATCH('BIR Data Entry'!B1462,'Child Enrollment'!$B$2:$B$173,0))</f>
        <v>#N/A</v>
      </c>
      <c r="S1462" s="343" t="str">
        <f t="shared" si="66"/>
        <v/>
      </c>
      <c r="T1462" s="169">
        <f>IF(J1462='Do Not Use'!$L$15,1,0)</f>
        <v>0</v>
      </c>
      <c r="U1462" s="169">
        <f>IF(K1462='Do Not Use'!$M$14,1,0)</f>
        <v>0</v>
      </c>
      <c r="V1462" s="169">
        <f t="shared" si="67"/>
        <v>0</v>
      </c>
      <c r="W1462" s="169">
        <f>IF(K1462='Do Not Use'!$M$10,1,0)</f>
        <v>0</v>
      </c>
      <c r="X1462" s="169">
        <f>IF(K1462='Do Not Use'!$M$11,1,0)</f>
        <v>0</v>
      </c>
      <c r="Y1462" s="169">
        <f t="shared" si="68"/>
        <v>0</v>
      </c>
      <c r="Z1462" s="169">
        <f>IF(K1462='Do Not Use'!$M$5,1,0)</f>
        <v>0</v>
      </c>
    </row>
    <row r="1463" spans="1:26" x14ac:dyDescent="0.25">
      <c r="A1463" s="376"/>
      <c r="B1463" s="377"/>
      <c r="C1463" s="378"/>
      <c r="D1463" s="434"/>
      <c r="E1463" s="379"/>
      <c r="F1463" s="377"/>
      <c r="G1463" s="377"/>
      <c r="H1463" s="377"/>
      <c r="I1463" s="377"/>
      <c r="J1463" s="377"/>
      <c r="K1463" s="377"/>
      <c r="L1463" s="377"/>
      <c r="M1463" s="1" t="e">
        <f>INDEX('Child Enrollment'!$C$2:$C$173,MATCH('BIR Data Entry'!B1464,'Child Enrollment'!$B$2:$B$173,0))</f>
        <v>#N/A</v>
      </c>
      <c r="N1463" s="1" t="e">
        <f>INDEX('Child Enrollment'!$D$2:$D$173,MATCH('BIR Data Entry'!B1463,'Child Enrollment'!$B$2:$B$173,0))</f>
        <v>#N/A</v>
      </c>
      <c r="O1463" s="1" t="e">
        <f>INDEX('Child Enrollment'!$E$2:$E$173,MATCH('BIR Data Entry'!B1463,'Child Enrollment'!$B$2:$B$173,0))</f>
        <v>#N/A</v>
      </c>
      <c r="P1463" s="1" t="e">
        <f>INDEX('Child Enrollment'!$F$2:$F$173,MATCH('BIR Data Entry'!B1463,'Child Enrollment'!$B$2:$B$173,0))</f>
        <v>#N/A</v>
      </c>
      <c r="Q1463" s="1" t="e">
        <f>INDEX('Child Enrollment'!$G$2:$G$173,MATCH('BIR Data Entry'!B1463,'Child Enrollment'!$B$2:$B$173,0))</f>
        <v>#N/A</v>
      </c>
      <c r="R1463" s="1" t="e">
        <f>INDEX('Child Enrollment'!$H$2:$H$173,MATCH('BIR Data Entry'!B1463,'Child Enrollment'!$B$2:$B$173,0))</f>
        <v>#N/A</v>
      </c>
      <c r="S1463" s="343" t="str">
        <f t="shared" si="66"/>
        <v/>
      </c>
      <c r="T1463" s="169">
        <f>IF(J1463='Do Not Use'!$L$15,1,0)</f>
        <v>0</v>
      </c>
      <c r="U1463" s="169">
        <f>IF(K1463='Do Not Use'!$M$14,1,0)</f>
        <v>0</v>
      </c>
      <c r="V1463" s="169">
        <f t="shared" si="67"/>
        <v>0</v>
      </c>
      <c r="W1463" s="169">
        <f>IF(K1463='Do Not Use'!$M$10,1,0)</f>
        <v>0</v>
      </c>
      <c r="X1463" s="169">
        <f>IF(K1463='Do Not Use'!$M$11,1,0)</f>
        <v>0</v>
      </c>
      <c r="Y1463" s="169">
        <f t="shared" si="68"/>
        <v>0</v>
      </c>
      <c r="Z1463" s="169">
        <f>IF(K1463='Do Not Use'!$M$5,1,0)</f>
        <v>0</v>
      </c>
    </row>
    <row r="1464" spans="1:26" x14ac:dyDescent="0.25">
      <c r="A1464" s="376"/>
      <c r="B1464" s="377"/>
      <c r="C1464" s="378"/>
      <c r="D1464" s="434"/>
      <c r="E1464" s="379"/>
      <c r="F1464" s="377"/>
      <c r="G1464" s="377"/>
      <c r="H1464" s="377"/>
      <c r="I1464" s="377"/>
      <c r="J1464" s="377"/>
      <c r="K1464" s="377"/>
      <c r="L1464" s="377"/>
      <c r="M1464" s="1" t="e">
        <f>INDEX('Child Enrollment'!$C$2:$C$173,MATCH('BIR Data Entry'!B1465,'Child Enrollment'!$B$2:$B$173,0))</f>
        <v>#N/A</v>
      </c>
      <c r="N1464" s="1" t="e">
        <f>INDEX('Child Enrollment'!$D$2:$D$173,MATCH('BIR Data Entry'!B1464,'Child Enrollment'!$B$2:$B$173,0))</f>
        <v>#N/A</v>
      </c>
      <c r="O1464" s="1" t="e">
        <f>INDEX('Child Enrollment'!$E$2:$E$173,MATCH('BIR Data Entry'!B1464,'Child Enrollment'!$B$2:$B$173,0))</f>
        <v>#N/A</v>
      </c>
      <c r="P1464" s="1" t="e">
        <f>INDEX('Child Enrollment'!$F$2:$F$173,MATCH('BIR Data Entry'!B1464,'Child Enrollment'!$B$2:$B$173,0))</f>
        <v>#N/A</v>
      </c>
      <c r="Q1464" s="1" t="e">
        <f>INDEX('Child Enrollment'!$G$2:$G$173,MATCH('BIR Data Entry'!B1464,'Child Enrollment'!$B$2:$B$173,0))</f>
        <v>#N/A</v>
      </c>
      <c r="R1464" s="1" t="e">
        <f>INDEX('Child Enrollment'!$H$2:$H$173,MATCH('BIR Data Entry'!B1464,'Child Enrollment'!$B$2:$B$173,0))</f>
        <v>#N/A</v>
      </c>
      <c r="S1464" s="343" t="str">
        <f t="shared" si="66"/>
        <v/>
      </c>
      <c r="T1464" s="169">
        <f>IF(J1464='Do Not Use'!$L$15,1,0)</f>
        <v>0</v>
      </c>
      <c r="U1464" s="169">
        <f>IF(K1464='Do Not Use'!$M$14,1,0)</f>
        <v>0</v>
      </c>
      <c r="V1464" s="169">
        <f t="shared" si="67"/>
        <v>0</v>
      </c>
      <c r="W1464" s="169">
        <f>IF(K1464='Do Not Use'!$M$10,1,0)</f>
        <v>0</v>
      </c>
      <c r="X1464" s="169">
        <f>IF(K1464='Do Not Use'!$M$11,1,0)</f>
        <v>0</v>
      </c>
      <c r="Y1464" s="169">
        <f t="shared" si="68"/>
        <v>0</v>
      </c>
      <c r="Z1464" s="169">
        <f>IF(K1464='Do Not Use'!$M$5,1,0)</f>
        <v>0</v>
      </c>
    </row>
    <row r="1465" spans="1:26" x14ac:dyDescent="0.25">
      <c r="A1465" s="376"/>
      <c r="B1465" s="377"/>
      <c r="C1465" s="378"/>
      <c r="D1465" s="434"/>
      <c r="E1465" s="379"/>
      <c r="F1465" s="377"/>
      <c r="G1465" s="377"/>
      <c r="H1465" s="377"/>
      <c r="I1465" s="377"/>
      <c r="J1465" s="377"/>
      <c r="K1465" s="377"/>
      <c r="L1465" s="377"/>
      <c r="M1465" s="1" t="e">
        <f>INDEX('Child Enrollment'!$C$2:$C$173,MATCH('BIR Data Entry'!B1466,'Child Enrollment'!$B$2:$B$173,0))</f>
        <v>#N/A</v>
      </c>
      <c r="N1465" s="1" t="e">
        <f>INDEX('Child Enrollment'!$D$2:$D$173,MATCH('BIR Data Entry'!B1465,'Child Enrollment'!$B$2:$B$173,0))</f>
        <v>#N/A</v>
      </c>
      <c r="O1465" s="1" t="e">
        <f>INDEX('Child Enrollment'!$E$2:$E$173,MATCH('BIR Data Entry'!B1465,'Child Enrollment'!$B$2:$B$173,0))</f>
        <v>#N/A</v>
      </c>
      <c r="P1465" s="1" t="e">
        <f>INDEX('Child Enrollment'!$F$2:$F$173,MATCH('BIR Data Entry'!B1465,'Child Enrollment'!$B$2:$B$173,0))</f>
        <v>#N/A</v>
      </c>
      <c r="Q1465" s="1" t="e">
        <f>INDEX('Child Enrollment'!$G$2:$G$173,MATCH('BIR Data Entry'!B1465,'Child Enrollment'!$B$2:$B$173,0))</f>
        <v>#N/A</v>
      </c>
      <c r="R1465" s="1" t="e">
        <f>INDEX('Child Enrollment'!$H$2:$H$173,MATCH('BIR Data Entry'!B1465,'Child Enrollment'!$B$2:$B$173,0))</f>
        <v>#N/A</v>
      </c>
      <c r="S1465" s="343" t="str">
        <f t="shared" si="66"/>
        <v/>
      </c>
      <c r="T1465" s="169">
        <f>IF(J1465='Do Not Use'!$L$15,1,0)</f>
        <v>0</v>
      </c>
      <c r="U1465" s="169">
        <f>IF(K1465='Do Not Use'!$M$14,1,0)</f>
        <v>0</v>
      </c>
      <c r="V1465" s="169">
        <f t="shared" si="67"/>
        <v>0</v>
      </c>
      <c r="W1465" s="169">
        <f>IF(K1465='Do Not Use'!$M$10,1,0)</f>
        <v>0</v>
      </c>
      <c r="X1465" s="169">
        <f>IF(K1465='Do Not Use'!$M$11,1,0)</f>
        <v>0</v>
      </c>
      <c r="Y1465" s="169">
        <f t="shared" si="68"/>
        <v>0</v>
      </c>
      <c r="Z1465" s="169">
        <f>IF(K1465='Do Not Use'!$M$5,1,0)</f>
        <v>0</v>
      </c>
    </row>
    <row r="1466" spans="1:26" x14ac:dyDescent="0.25">
      <c r="A1466" s="376"/>
      <c r="B1466" s="377"/>
      <c r="C1466" s="378"/>
      <c r="D1466" s="434"/>
      <c r="E1466" s="379"/>
      <c r="F1466" s="377"/>
      <c r="G1466" s="377"/>
      <c r="H1466" s="377"/>
      <c r="I1466" s="377"/>
      <c r="J1466" s="377"/>
      <c r="K1466" s="377"/>
      <c r="L1466" s="377"/>
      <c r="M1466" s="1" t="e">
        <f>INDEX('Child Enrollment'!$C$2:$C$173,MATCH('BIR Data Entry'!B1467,'Child Enrollment'!$B$2:$B$173,0))</f>
        <v>#N/A</v>
      </c>
      <c r="N1466" s="1" t="e">
        <f>INDEX('Child Enrollment'!$D$2:$D$173,MATCH('BIR Data Entry'!B1466,'Child Enrollment'!$B$2:$B$173,0))</f>
        <v>#N/A</v>
      </c>
      <c r="O1466" s="1" t="e">
        <f>INDEX('Child Enrollment'!$E$2:$E$173,MATCH('BIR Data Entry'!B1466,'Child Enrollment'!$B$2:$B$173,0))</f>
        <v>#N/A</v>
      </c>
      <c r="P1466" s="1" t="e">
        <f>INDEX('Child Enrollment'!$F$2:$F$173,MATCH('BIR Data Entry'!B1466,'Child Enrollment'!$B$2:$B$173,0))</f>
        <v>#N/A</v>
      </c>
      <c r="Q1466" s="1" t="e">
        <f>INDEX('Child Enrollment'!$G$2:$G$173,MATCH('BIR Data Entry'!B1466,'Child Enrollment'!$B$2:$B$173,0))</f>
        <v>#N/A</v>
      </c>
      <c r="R1466" s="1" t="e">
        <f>INDEX('Child Enrollment'!$H$2:$H$173,MATCH('BIR Data Entry'!B1466,'Child Enrollment'!$B$2:$B$173,0))</f>
        <v>#N/A</v>
      </c>
      <c r="S1466" s="343" t="str">
        <f t="shared" si="66"/>
        <v/>
      </c>
      <c r="T1466" s="169">
        <f>IF(J1466='Do Not Use'!$L$15,1,0)</f>
        <v>0</v>
      </c>
      <c r="U1466" s="169">
        <f>IF(K1466='Do Not Use'!$M$14,1,0)</f>
        <v>0</v>
      </c>
      <c r="V1466" s="169">
        <f t="shared" si="67"/>
        <v>0</v>
      </c>
      <c r="W1466" s="169">
        <f>IF(K1466='Do Not Use'!$M$10,1,0)</f>
        <v>0</v>
      </c>
      <c r="X1466" s="169">
        <f>IF(K1466='Do Not Use'!$M$11,1,0)</f>
        <v>0</v>
      </c>
      <c r="Y1466" s="169">
        <f t="shared" si="68"/>
        <v>0</v>
      </c>
      <c r="Z1466" s="169">
        <f>IF(K1466='Do Not Use'!$M$5,1,0)</f>
        <v>0</v>
      </c>
    </row>
    <row r="1467" spans="1:26" x14ac:dyDescent="0.25">
      <c r="A1467" s="376"/>
      <c r="B1467" s="377"/>
      <c r="C1467" s="378"/>
      <c r="D1467" s="434"/>
      <c r="E1467" s="379"/>
      <c r="F1467" s="377"/>
      <c r="G1467" s="377"/>
      <c r="H1467" s="377"/>
      <c r="I1467" s="377"/>
      <c r="J1467" s="377"/>
      <c r="K1467" s="377"/>
      <c r="L1467" s="377"/>
      <c r="M1467" s="1" t="e">
        <f>INDEX('Child Enrollment'!$C$2:$C$173,MATCH('BIR Data Entry'!B1468,'Child Enrollment'!$B$2:$B$173,0))</f>
        <v>#N/A</v>
      </c>
      <c r="N1467" s="1" t="e">
        <f>INDEX('Child Enrollment'!$D$2:$D$173,MATCH('BIR Data Entry'!B1467,'Child Enrollment'!$B$2:$B$173,0))</f>
        <v>#N/A</v>
      </c>
      <c r="O1467" s="1" t="e">
        <f>INDEX('Child Enrollment'!$E$2:$E$173,MATCH('BIR Data Entry'!B1467,'Child Enrollment'!$B$2:$B$173,0))</f>
        <v>#N/A</v>
      </c>
      <c r="P1467" s="1" t="e">
        <f>INDEX('Child Enrollment'!$F$2:$F$173,MATCH('BIR Data Entry'!B1467,'Child Enrollment'!$B$2:$B$173,0))</f>
        <v>#N/A</v>
      </c>
      <c r="Q1467" s="1" t="e">
        <f>INDEX('Child Enrollment'!$G$2:$G$173,MATCH('BIR Data Entry'!B1467,'Child Enrollment'!$B$2:$B$173,0))</f>
        <v>#N/A</v>
      </c>
      <c r="R1467" s="1" t="e">
        <f>INDEX('Child Enrollment'!$H$2:$H$173,MATCH('BIR Data Entry'!B1467,'Child Enrollment'!$B$2:$B$173,0))</f>
        <v>#N/A</v>
      </c>
      <c r="S1467" s="343" t="str">
        <f t="shared" si="66"/>
        <v/>
      </c>
      <c r="T1467" s="169">
        <f>IF(J1467='Do Not Use'!$L$15,1,0)</f>
        <v>0</v>
      </c>
      <c r="U1467" s="169">
        <f>IF(K1467='Do Not Use'!$M$14,1,0)</f>
        <v>0</v>
      </c>
      <c r="V1467" s="169">
        <f t="shared" si="67"/>
        <v>0</v>
      </c>
      <c r="W1467" s="169">
        <f>IF(K1467='Do Not Use'!$M$10,1,0)</f>
        <v>0</v>
      </c>
      <c r="X1467" s="169">
        <f>IF(K1467='Do Not Use'!$M$11,1,0)</f>
        <v>0</v>
      </c>
      <c r="Y1467" s="169">
        <f t="shared" si="68"/>
        <v>0</v>
      </c>
      <c r="Z1467" s="169">
        <f>IF(K1467='Do Not Use'!$M$5,1,0)</f>
        <v>0</v>
      </c>
    </row>
    <row r="1468" spans="1:26" x14ac:dyDescent="0.25">
      <c r="A1468" s="376"/>
      <c r="B1468" s="377"/>
      <c r="C1468" s="378"/>
      <c r="D1468" s="434"/>
      <c r="E1468" s="379"/>
      <c r="F1468" s="377"/>
      <c r="G1468" s="377"/>
      <c r="H1468" s="377"/>
      <c r="I1468" s="377"/>
      <c r="J1468" s="377"/>
      <c r="K1468" s="377"/>
      <c r="L1468" s="377"/>
      <c r="M1468" s="1" t="e">
        <f>INDEX('Child Enrollment'!$C$2:$C$173,MATCH('BIR Data Entry'!B1469,'Child Enrollment'!$B$2:$B$173,0))</f>
        <v>#N/A</v>
      </c>
      <c r="N1468" s="1" t="e">
        <f>INDEX('Child Enrollment'!$D$2:$D$173,MATCH('BIR Data Entry'!B1468,'Child Enrollment'!$B$2:$B$173,0))</f>
        <v>#N/A</v>
      </c>
      <c r="O1468" s="1" t="e">
        <f>INDEX('Child Enrollment'!$E$2:$E$173,MATCH('BIR Data Entry'!B1468,'Child Enrollment'!$B$2:$B$173,0))</f>
        <v>#N/A</v>
      </c>
      <c r="P1468" s="1" t="e">
        <f>INDEX('Child Enrollment'!$F$2:$F$173,MATCH('BIR Data Entry'!B1468,'Child Enrollment'!$B$2:$B$173,0))</f>
        <v>#N/A</v>
      </c>
      <c r="Q1468" s="1" t="e">
        <f>INDEX('Child Enrollment'!$G$2:$G$173,MATCH('BIR Data Entry'!B1468,'Child Enrollment'!$B$2:$B$173,0))</f>
        <v>#N/A</v>
      </c>
      <c r="R1468" s="1" t="e">
        <f>INDEX('Child Enrollment'!$H$2:$H$173,MATCH('BIR Data Entry'!B1468,'Child Enrollment'!$B$2:$B$173,0))</f>
        <v>#N/A</v>
      </c>
      <c r="S1468" s="343" t="str">
        <f t="shared" si="66"/>
        <v/>
      </c>
      <c r="T1468" s="169">
        <f>IF(J1468='Do Not Use'!$L$15,1,0)</f>
        <v>0</v>
      </c>
      <c r="U1468" s="169">
        <f>IF(K1468='Do Not Use'!$M$14,1,0)</f>
        <v>0</v>
      </c>
      <c r="V1468" s="169">
        <f t="shared" si="67"/>
        <v>0</v>
      </c>
      <c r="W1468" s="169">
        <f>IF(K1468='Do Not Use'!$M$10,1,0)</f>
        <v>0</v>
      </c>
      <c r="X1468" s="169">
        <f>IF(K1468='Do Not Use'!$M$11,1,0)</f>
        <v>0</v>
      </c>
      <c r="Y1468" s="169">
        <f t="shared" si="68"/>
        <v>0</v>
      </c>
      <c r="Z1468" s="169">
        <f>IF(K1468='Do Not Use'!$M$5,1,0)</f>
        <v>0</v>
      </c>
    </row>
    <row r="1469" spans="1:26" x14ac:dyDescent="0.25">
      <c r="A1469" s="376"/>
      <c r="B1469" s="377"/>
      <c r="C1469" s="378"/>
      <c r="D1469" s="434"/>
      <c r="E1469" s="379"/>
      <c r="F1469" s="377"/>
      <c r="G1469" s="377"/>
      <c r="H1469" s="377"/>
      <c r="I1469" s="377"/>
      <c r="J1469" s="377"/>
      <c r="K1469" s="377"/>
      <c r="L1469" s="377"/>
      <c r="M1469" s="1" t="e">
        <f>INDEX('Child Enrollment'!$C$2:$C$173,MATCH('BIR Data Entry'!B1470,'Child Enrollment'!$B$2:$B$173,0))</f>
        <v>#N/A</v>
      </c>
      <c r="N1469" s="1" t="e">
        <f>INDEX('Child Enrollment'!$D$2:$D$173,MATCH('BIR Data Entry'!B1469,'Child Enrollment'!$B$2:$B$173,0))</f>
        <v>#N/A</v>
      </c>
      <c r="O1469" s="1" t="e">
        <f>INDEX('Child Enrollment'!$E$2:$E$173,MATCH('BIR Data Entry'!B1469,'Child Enrollment'!$B$2:$B$173,0))</f>
        <v>#N/A</v>
      </c>
      <c r="P1469" s="1" t="e">
        <f>INDEX('Child Enrollment'!$F$2:$F$173,MATCH('BIR Data Entry'!B1469,'Child Enrollment'!$B$2:$B$173,0))</f>
        <v>#N/A</v>
      </c>
      <c r="Q1469" s="1" t="e">
        <f>INDEX('Child Enrollment'!$G$2:$G$173,MATCH('BIR Data Entry'!B1469,'Child Enrollment'!$B$2:$B$173,0))</f>
        <v>#N/A</v>
      </c>
      <c r="R1469" s="1" t="e">
        <f>INDEX('Child Enrollment'!$H$2:$H$173,MATCH('BIR Data Entry'!B1469,'Child Enrollment'!$B$2:$B$173,0))</f>
        <v>#N/A</v>
      </c>
      <c r="S1469" s="343" t="str">
        <f t="shared" si="66"/>
        <v/>
      </c>
      <c r="T1469" s="169">
        <f>IF(J1469='Do Not Use'!$L$15,1,0)</f>
        <v>0</v>
      </c>
      <c r="U1469" s="169">
        <f>IF(K1469='Do Not Use'!$M$14,1,0)</f>
        <v>0</v>
      </c>
      <c r="V1469" s="169">
        <f t="shared" si="67"/>
        <v>0</v>
      </c>
      <c r="W1469" s="169">
        <f>IF(K1469='Do Not Use'!$M$10,1,0)</f>
        <v>0</v>
      </c>
      <c r="X1469" s="169">
        <f>IF(K1469='Do Not Use'!$M$11,1,0)</f>
        <v>0</v>
      </c>
      <c r="Y1469" s="169">
        <f t="shared" si="68"/>
        <v>0</v>
      </c>
      <c r="Z1469" s="169">
        <f>IF(K1469='Do Not Use'!$M$5,1,0)</f>
        <v>0</v>
      </c>
    </row>
    <row r="1470" spans="1:26" x14ac:dyDescent="0.25">
      <c r="A1470" s="376"/>
      <c r="B1470" s="377"/>
      <c r="C1470" s="378"/>
      <c r="D1470" s="434"/>
      <c r="E1470" s="379"/>
      <c r="F1470" s="377"/>
      <c r="G1470" s="377"/>
      <c r="H1470" s="377"/>
      <c r="I1470" s="377"/>
      <c r="J1470" s="377"/>
      <c r="K1470" s="377"/>
      <c r="L1470" s="377"/>
      <c r="M1470" s="1" t="e">
        <f>INDEX('Child Enrollment'!$C$2:$C$173,MATCH('BIR Data Entry'!B1471,'Child Enrollment'!$B$2:$B$173,0))</f>
        <v>#N/A</v>
      </c>
      <c r="N1470" s="1" t="e">
        <f>INDEX('Child Enrollment'!$D$2:$D$173,MATCH('BIR Data Entry'!B1470,'Child Enrollment'!$B$2:$B$173,0))</f>
        <v>#N/A</v>
      </c>
      <c r="O1470" s="1" t="e">
        <f>INDEX('Child Enrollment'!$E$2:$E$173,MATCH('BIR Data Entry'!B1470,'Child Enrollment'!$B$2:$B$173,0))</f>
        <v>#N/A</v>
      </c>
      <c r="P1470" s="1" t="e">
        <f>INDEX('Child Enrollment'!$F$2:$F$173,MATCH('BIR Data Entry'!B1470,'Child Enrollment'!$B$2:$B$173,0))</f>
        <v>#N/A</v>
      </c>
      <c r="Q1470" s="1" t="e">
        <f>INDEX('Child Enrollment'!$G$2:$G$173,MATCH('BIR Data Entry'!B1470,'Child Enrollment'!$B$2:$B$173,0))</f>
        <v>#N/A</v>
      </c>
      <c r="R1470" s="1" t="e">
        <f>INDEX('Child Enrollment'!$H$2:$H$173,MATCH('BIR Data Entry'!B1470,'Child Enrollment'!$B$2:$B$173,0))</f>
        <v>#N/A</v>
      </c>
      <c r="S1470" s="343" t="str">
        <f t="shared" si="66"/>
        <v/>
      </c>
      <c r="T1470" s="169">
        <f>IF(J1470='Do Not Use'!$L$15,1,0)</f>
        <v>0</v>
      </c>
      <c r="U1470" s="169">
        <f>IF(K1470='Do Not Use'!$M$14,1,0)</f>
        <v>0</v>
      </c>
      <c r="V1470" s="169">
        <f t="shared" si="67"/>
        <v>0</v>
      </c>
      <c r="W1470" s="169">
        <f>IF(K1470='Do Not Use'!$M$10,1,0)</f>
        <v>0</v>
      </c>
      <c r="X1470" s="169">
        <f>IF(K1470='Do Not Use'!$M$11,1,0)</f>
        <v>0</v>
      </c>
      <c r="Y1470" s="169">
        <f t="shared" si="68"/>
        <v>0</v>
      </c>
      <c r="Z1470" s="169">
        <f>IF(K1470='Do Not Use'!$M$5,1,0)</f>
        <v>0</v>
      </c>
    </row>
    <row r="1471" spans="1:26" x14ac:dyDescent="0.25">
      <c r="A1471" s="376"/>
      <c r="B1471" s="377"/>
      <c r="C1471" s="378"/>
      <c r="D1471" s="434"/>
      <c r="E1471" s="379"/>
      <c r="F1471" s="377"/>
      <c r="G1471" s="377"/>
      <c r="H1471" s="377"/>
      <c r="I1471" s="377"/>
      <c r="J1471" s="377"/>
      <c r="K1471" s="377"/>
      <c r="L1471" s="377"/>
      <c r="M1471" s="1" t="e">
        <f>INDEX('Child Enrollment'!$C$2:$C$173,MATCH('BIR Data Entry'!B1472,'Child Enrollment'!$B$2:$B$173,0))</f>
        <v>#N/A</v>
      </c>
      <c r="N1471" s="1" t="e">
        <f>INDEX('Child Enrollment'!$D$2:$D$173,MATCH('BIR Data Entry'!B1471,'Child Enrollment'!$B$2:$B$173,0))</f>
        <v>#N/A</v>
      </c>
      <c r="O1471" s="1" t="e">
        <f>INDEX('Child Enrollment'!$E$2:$E$173,MATCH('BIR Data Entry'!B1471,'Child Enrollment'!$B$2:$B$173,0))</f>
        <v>#N/A</v>
      </c>
      <c r="P1471" s="1" t="e">
        <f>INDEX('Child Enrollment'!$F$2:$F$173,MATCH('BIR Data Entry'!B1471,'Child Enrollment'!$B$2:$B$173,0))</f>
        <v>#N/A</v>
      </c>
      <c r="Q1471" s="1" t="e">
        <f>INDEX('Child Enrollment'!$G$2:$G$173,MATCH('BIR Data Entry'!B1471,'Child Enrollment'!$B$2:$B$173,0))</f>
        <v>#N/A</v>
      </c>
      <c r="R1471" s="1" t="e">
        <f>INDEX('Child Enrollment'!$H$2:$H$173,MATCH('BIR Data Entry'!B1471,'Child Enrollment'!$B$2:$B$173,0))</f>
        <v>#N/A</v>
      </c>
      <c r="S1471" s="343" t="str">
        <f t="shared" si="66"/>
        <v/>
      </c>
      <c r="T1471" s="169">
        <f>IF(J1471='Do Not Use'!$L$15,1,0)</f>
        <v>0</v>
      </c>
      <c r="U1471" s="169">
        <f>IF(K1471='Do Not Use'!$M$14,1,0)</f>
        <v>0</v>
      </c>
      <c r="V1471" s="169">
        <f t="shared" si="67"/>
        <v>0</v>
      </c>
      <c r="W1471" s="169">
        <f>IF(K1471='Do Not Use'!$M$10,1,0)</f>
        <v>0</v>
      </c>
      <c r="X1471" s="169">
        <f>IF(K1471='Do Not Use'!$M$11,1,0)</f>
        <v>0</v>
      </c>
      <c r="Y1471" s="169">
        <f t="shared" si="68"/>
        <v>0</v>
      </c>
      <c r="Z1471" s="169">
        <f>IF(K1471='Do Not Use'!$M$5,1,0)</f>
        <v>0</v>
      </c>
    </row>
    <row r="1472" spans="1:26" x14ac:dyDescent="0.25">
      <c r="A1472" s="376"/>
      <c r="B1472" s="377"/>
      <c r="C1472" s="378"/>
      <c r="D1472" s="434"/>
      <c r="E1472" s="379"/>
      <c r="F1472" s="377"/>
      <c r="G1472" s="377"/>
      <c r="H1472" s="377"/>
      <c r="I1472" s="377"/>
      <c r="J1472" s="377"/>
      <c r="K1472" s="377"/>
      <c r="L1472" s="377"/>
      <c r="M1472" s="1" t="e">
        <f>INDEX('Child Enrollment'!$C$2:$C$173,MATCH('BIR Data Entry'!B1473,'Child Enrollment'!$B$2:$B$173,0))</f>
        <v>#N/A</v>
      </c>
      <c r="N1472" s="1" t="e">
        <f>INDEX('Child Enrollment'!$D$2:$D$173,MATCH('BIR Data Entry'!B1472,'Child Enrollment'!$B$2:$B$173,0))</f>
        <v>#N/A</v>
      </c>
      <c r="O1472" s="1" t="e">
        <f>INDEX('Child Enrollment'!$E$2:$E$173,MATCH('BIR Data Entry'!B1472,'Child Enrollment'!$B$2:$B$173,0))</f>
        <v>#N/A</v>
      </c>
      <c r="P1472" s="1" t="e">
        <f>INDEX('Child Enrollment'!$F$2:$F$173,MATCH('BIR Data Entry'!B1472,'Child Enrollment'!$B$2:$B$173,0))</f>
        <v>#N/A</v>
      </c>
      <c r="Q1472" s="1" t="e">
        <f>INDEX('Child Enrollment'!$G$2:$G$173,MATCH('BIR Data Entry'!B1472,'Child Enrollment'!$B$2:$B$173,0))</f>
        <v>#N/A</v>
      </c>
      <c r="R1472" s="1" t="e">
        <f>INDEX('Child Enrollment'!$H$2:$H$173,MATCH('BIR Data Entry'!B1472,'Child Enrollment'!$B$2:$B$173,0))</f>
        <v>#N/A</v>
      </c>
      <c r="S1472" s="343" t="str">
        <f t="shared" si="66"/>
        <v/>
      </c>
      <c r="T1472" s="169">
        <f>IF(J1472='Do Not Use'!$L$15,1,0)</f>
        <v>0</v>
      </c>
      <c r="U1472" s="169">
        <f>IF(K1472='Do Not Use'!$M$14,1,0)</f>
        <v>0</v>
      </c>
      <c r="V1472" s="169">
        <f t="shared" si="67"/>
        <v>0</v>
      </c>
      <c r="W1472" s="169">
        <f>IF(K1472='Do Not Use'!$M$10,1,0)</f>
        <v>0</v>
      </c>
      <c r="X1472" s="169">
        <f>IF(K1472='Do Not Use'!$M$11,1,0)</f>
        <v>0</v>
      </c>
      <c r="Y1472" s="169">
        <f t="shared" si="68"/>
        <v>0</v>
      </c>
      <c r="Z1472" s="169">
        <f>IF(K1472='Do Not Use'!$M$5,1,0)</f>
        <v>0</v>
      </c>
    </row>
    <row r="1473" spans="1:26" x14ac:dyDescent="0.25">
      <c r="A1473" s="376"/>
      <c r="B1473" s="377"/>
      <c r="C1473" s="378"/>
      <c r="D1473" s="434"/>
      <c r="E1473" s="379"/>
      <c r="F1473" s="377"/>
      <c r="G1473" s="377"/>
      <c r="H1473" s="377"/>
      <c r="I1473" s="377"/>
      <c r="J1473" s="377"/>
      <c r="K1473" s="377"/>
      <c r="L1473" s="377"/>
      <c r="M1473" s="1" t="e">
        <f>INDEX('Child Enrollment'!$C$2:$C$173,MATCH('BIR Data Entry'!B1474,'Child Enrollment'!$B$2:$B$173,0))</f>
        <v>#N/A</v>
      </c>
      <c r="N1473" s="1" t="e">
        <f>INDEX('Child Enrollment'!$D$2:$D$173,MATCH('BIR Data Entry'!B1473,'Child Enrollment'!$B$2:$B$173,0))</f>
        <v>#N/A</v>
      </c>
      <c r="O1473" s="1" t="e">
        <f>INDEX('Child Enrollment'!$E$2:$E$173,MATCH('BIR Data Entry'!B1473,'Child Enrollment'!$B$2:$B$173,0))</f>
        <v>#N/A</v>
      </c>
      <c r="P1473" s="1" t="e">
        <f>INDEX('Child Enrollment'!$F$2:$F$173,MATCH('BIR Data Entry'!B1473,'Child Enrollment'!$B$2:$B$173,0))</f>
        <v>#N/A</v>
      </c>
      <c r="Q1473" s="1" t="e">
        <f>INDEX('Child Enrollment'!$G$2:$G$173,MATCH('BIR Data Entry'!B1473,'Child Enrollment'!$B$2:$B$173,0))</f>
        <v>#N/A</v>
      </c>
      <c r="R1473" s="1" t="e">
        <f>INDEX('Child Enrollment'!$H$2:$H$173,MATCH('BIR Data Entry'!B1473,'Child Enrollment'!$B$2:$B$173,0))</f>
        <v>#N/A</v>
      </c>
      <c r="S1473" s="343" t="str">
        <f t="shared" si="66"/>
        <v/>
      </c>
      <c r="T1473" s="169">
        <f>IF(J1473='Do Not Use'!$L$15,1,0)</f>
        <v>0</v>
      </c>
      <c r="U1473" s="169">
        <f>IF(K1473='Do Not Use'!$M$14,1,0)</f>
        <v>0</v>
      </c>
      <c r="V1473" s="169">
        <f t="shared" si="67"/>
        <v>0</v>
      </c>
      <c r="W1473" s="169">
        <f>IF(K1473='Do Not Use'!$M$10,1,0)</f>
        <v>0</v>
      </c>
      <c r="X1473" s="169">
        <f>IF(K1473='Do Not Use'!$M$11,1,0)</f>
        <v>0</v>
      </c>
      <c r="Y1473" s="169">
        <f t="shared" si="68"/>
        <v>0</v>
      </c>
      <c r="Z1473" s="169">
        <f>IF(K1473='Do Not Use'!$M$5,1,0)</f>
        <v>0</v>
      </c>
    </row>
    <row r="1474" spans="1:26" x14ac:dyDescent="0.25">
      <c r="A1474" s="376"/>
      <c r="B1474" s="377"/>
      <c r="C1474" s="378"/>
      <c r="D1474" s="434"/>
      <c r="E1474" s="379"/>
      <c r="F1474" s="377"/>
      <c r="G1474" s="377"/>
      <c r="H1474" s="377"/>
      <c r="I1474" s="377"/>
      <c r="J1474" s="377"/>
      <c r="K1474" s="377"/>
      <c r="L1474" s="377"/>
      <c r="M1474" s="1" t="e">
        <f>INDEX('Child Enrollment'!$C$2:$C$173,MATCH('BIR Data Entry'!B1475,'Child Enrollment'!$B$2:$B$173,0))</f>
        <v>#N/A</v>
      </c>
      <c r="N1474" s="1" t="e">
        <f>INDEX('Child Enrollment'!$D$2:$D$173,MATCH('BIR Data Entry'!B1474,'Child Enrollment'!$B$2:$B$173,0))</f>
        <v>#N/A</v>
      </c>
      <c r="O1474" s="1" t="e">
        <f>INDEX('Child Enrollment'!$E$2:$E$173,MATCH('BIR Data Entry'!B1474,'Child Enrollment'!$B$2:$B$173,0))</f>
        <v>#N/A</v>
      </c>
      <c r="P1474" s="1" t="e">
        <f>INDEX('Child Enrollment'!$F$2:$F$173,MATCH('BIR Data Entry'!B1474,'Child Enrollment'!$B$2:$B$173,0))</f>
        <v>#N/A</v>
      </c>
      <c r="Q1474" s="1" t="e">
        <f>INDEX('Child Enrollment'!$G$2:$G$173,MATCH('BIR Data Entry'!B1474,'Child Enrollment'!$B$2:$B$173,0))</f>
        <v>#N/A</v>
      </c>
      <c r="R1474" s="1" t="e">
        <f>INDEX('Child Enrollment'!$H$2:$H$173,MATCH('BIR Data Entry'!B1474,'Child Enrollment'!$B$2:$B$173,0))</f>
        <v>#N/A</v>
      </c>
      <c r="S1474" s="343" t="str">
        <f t="shared" si="66"/>
        <v/>
      </c>
      <c r="T1474" s="169">
        <f>IF(J1474='Do Not Use'!$L$15,1,0)</f>
        <v>0</v>
      </c>
      <c r="U1474" s="169">
        <f>IF(K1474='Do Not Use'!$M$14,1,0)</f>
        <v>0</v>
      </c>
      <c r="V1474" s="169">
        <f t="shared" si="67"/>
        <v>0</v>
      </c>
      <c r="W1474" s="169">
        <f>IF(K1474='Do Not Use'!$M$10,1,0)</f>
        <v>0</v>
      </c>
      <c r="X1474" s="169">
        <f>IF(K1474='Do Not Use'!$M$11,1,0)</f>
        <v>0</v>
      </c>
      <c r="Y1474" s="169">
        <f t="shared" si="68"/>
        <v>0</v>
      </c>
      <c r="Z1474" s="169">
        <f>IF(K1474='Do Not Use'!$M$5,1,0)</f>
        <v>0</v>
      </c>
    </row>
    <row r="1475" spans="1:26" x14ac:dyDescent="0.25">
      <c r="A1475" s="376"/>
      <c r="B1475" s="377"/>
      <c r="C1475" s="378"/>
      <c r="D1475" s="434"/>
      <c r="E1475" s="379"/>
      <c r="F1475" s="377"/>
      <c r="G1475" s="377"/>
      <c r="H1475" s="377"/>
      <c r="I1475" s="377"/>
      <c r="J1475" s="377"/>
      <c r="K1475" s="377"/>
      <c r="L1475" s="377"/>
      <c r="M1475" s="1" t="e">
        <f>INDEX('Child Enrollment'!$C$2:$C$173,MATCH('BIR Data Entry'!B1476,'Child Enrollment'!$B$2:$B$173,0))</f>
        <v>#N/A</v>
      </c>
      <c r="N1475" s="1" t="e">
        <f>INDEX('Child Enrollment'!$D$2:$D$173,MATCH('BIR Data Entry'!B1475,'Child Enrollment'!$B$2:$B$173,0))</f>
        <v>#N/A</v>
      </c>
      <c r="O1475" s="1" t="e">
        <f>INDEX('Child Enrollment'!$E$2:$E$173,MATCH('BIR Data Entry'!B1475,'Child Enrollment'!$B$2:$B$173,0))</f>
        <v>#N/A</v>
      </c>
      <c r="P1475" s="1" t="e">
        <f>INDEX('Child Enrollment'!$F$2:$F$173,MATCH('BIR Data Entry'!B1475,'Child Enrollment'!$B$2:$B$173,0))</f>
        <v>#N/A</v>
      </c>
      <c r="Q1475" s="1" t="e">
        <f>INDEX('Child Enrollment'!$G$2:$G$173,MATCH('BIR Data Entry'!B1475,'Child Enrollment'!$B$2:$B$173,0))</f>
        <v>#N/A</v>
      </c>
      <c r="R1475" s="1" t="e">
        <f>INDEX('Child Enrollment'!$H$2:$H$173,MATCH('BIR Data Entry'!B1475,'Child Enrollment'!$B$2:$B$173,0))</f>
        <v>#N/A</v>
      </c>
      <c r="S1475" s="343" t="str">
        <f t="shared" ref="S1475:S1538" si="69">IF(E1475&gt;0,MROUND(E1475,"0:30"),"")</f>
        <v/>
      </c>
      <c r="T1475" s="169">
        <f>IF(J1475='Do Not Use'!$L$15,1,0)</f>
        <v>0</v>
      </c>
      <c r="U1475" s="169">
        <f>IF(K1475='Do Not Use'!$M$14,1,0)</f>
        <v>0</v>
      </c>
      <c r="V1475" s="169">
        <f t="shared" ref="V1475:V1538" si="70">SUM(T1475:U1475)</f>
        <v>0</v>
      </c>
      <c r="W1475" s="169">
        <f>IF(K1475='Do Not Use'!$M$10,1,0)</f>
        <v>0</v>
      </c>
      <c r="X1475" s="169">
        <f>IF(K1475='Do Not Use'!$M$11,1,0)</f>
        <v>0</v>
      </c>
      <c r="Y1475" s="169">
        <f t="shared" ref="Y1475:Y1538" si="71">SUM(W1475:X1475)</f>
        <v>0</v>
      </c>
      <c r="Z1475" s="169">
        <f>IF(K1475='Do Not Use'!$M$5,1,0)</f>
        <v>0</v>
      </c>
    </row>
    <row r="1476" spans="1:26" x14ac:dyDescent="0.25">
      <c r="A1476" s="376"/>
      <c r="B1476" s="377"/>
      <c r="C1476" s="378"/>
      <c r="D1476" s="434"/>
      <c r="E1476" s="379"/>
      <c r="F1476" s="377"/>
      <c r="G1476" s="377"/>
      <c r="H1476" s="377"/>
      <c r="I1476" s="377"/>
      <c r="J1476" s="377"/>
      <c r="K1476" s="377"/>
      <c r="L1476" s="377"/>
      <c r="M1476" s="1" t="e">
        <f>INDEX('Child Enrollment'!$C$2:$C$173,MATCH('BIR Data Entry'!B1477,'Child Enrollment'!$B$2:$B$173,0))</f>
        <v>#N/A</v>
      </c>
      <c r="N1476" s="1" t="e">
        <f>INDEX('Child Enrollment'!$D$2:$D$173,MATCH('BIR Data Entry'!B1476,'Child Enrollment'!$B$2:$B$173,0))</f>
        <v>#N/A</v>
      </c>
      <c r="O1476" s="1" t="e">
        <f>INDEX('Child Enrollment'!$E$2:$E$173,MATCH('BIR Data Entry'!B1476,'Child Enrollment'!$B$2:$B$173,0))</f>
        <v>#N/A</v>
      </c>
      <c r="P1476" s="1" t="e">
        <f>INDEX('Child Enrollment'!$F$2:$F$173,MATCH('BIR Data Entry'!B1476,'Child Enrollment'!$B$2:$B$173,0))</f>
        <v>#N/A</v>
      </c>
      <c r="Q1476" s="1" t="e">
        <f>INDEX('Child Enrollment'!$G$2:$G$173,MATCH('BIR Data Entry'!B1476,'Child Enrollment'!$B$2:$B$173,0))</f>
        <v>#N/A</v>
      </c>
      <c r="R1476" s="1" t="e">
        <f>INDEX('Child Enrollment'!$H$2:$H$173,MATCH('BIR Data Entry'!B1476,'Child Enrollment'!$B$2:$B$173,0))</f>
        <v>#N/A</v>
      </c>
      <c r="S1476" s="343" t="str">
        <f t="shared" si="69"/>
        <v/>
      </c>
      <c r="T1476" s="169">
        <f>IF(J1476='Do Not Use'!$L$15,1,0)</f>
        <v>0</v>
      </c>
      <c r="U1476" s="169">
        <f>IF(K1476='Do Not Use'!$M$14,1,0)</f>
        <v>0</v>
      </c>
      <c r="V1476" s="169">
        <f t="shared" si="70"/>
        <v>0</v>
      </c>
      <c r="W1476" s="169">
        <f>IF(K1476='Do Not Use'!$M$10,1,0)</f>
        <v>0</v>
      </c>
      <c r="X1476" s="169">
        <f>IF(K1476='Do Not Use'!$M$11,1,0)</f>
        <v>0</v>
      </c>
      <c r="Y1476" s="169">
        <f t="shared" si="71"/>
        <v>0</v>
      </c>
      <c r="Z1476" s="169">
        <f>IF(K1476='Do Not Use'!$M$5,1,0)</f>
        <v>0</v>
      </c>
    </row>
    <row r="1477" spans="1:26" x14ac:dyDescent="0.25">
      <c r="A1477" s="376"/>
      <c r="B1477" s="377"/>
      <c r="C1477" s="378"/>
      <c r="D1477" s="434"/>
      <c r="E1477" s="379"/>
      <c r="F1477" s="377"/>
      <c r="G1477" s="377"/>
      <c r="H1477" s="377"/>
      <c r="I1477" s="377"/>
      <c r="J1477" s="377"/>
      <c r="K1477" s="377"/>
      <c r="L1477" s="377"/>
      <c r="M1477" s="1" t="e">
        <f>INDEX('Child Enrollment'!$C$2:$C$173,MATCH('BIR Data Entry'!B1478,'Child Enrollment'!$B$2:$B$173,0))</f>
        <v>#N/A</v>
      </c>
      <c r="N1477" s="1" t="e">
        <f>INDEX('Child Enrollment'!$D$2:$D$173,MATCH('BIR Data Entry'!B1477,'Child Enrollment'!$B$2:$B$173,0))</f>
        <v>#N/A</v>
      </c>
      <c r="O1477" s="1" t="e">
        <f>INDEX('Child Enrollment'!$E$2:$E$173,MATCH('BIR Data Entry'!B1477,'Child Enrollment'!$B$2:$B$173,0))</f>
        <v>#N/A</v>
      </c>
      <c r="P1477" s="1" t="e">
        <f>INDEX('Child Enrollment'!$F$2:$F$173,MATCH('BIR Data Entry'!B1477,'Child Enrollment'!$B$2:$B$173,0))</f>
        <v>#N/A</v>
      </c>
      <c r="Q1477" s="1" t="e">
        <f>INDEX('Child Enrollment'!$G$2:$G$173,MATCH('BIR Data Entry'!B1477,'Child Enrollment'!$B$2:$B$173,0))</f>
        <v>#N/A</v>
      </c>
      <c r="R1477" s="1" t="e">
        <f>INDEX('Child Enrollment'!$H$2:$H$173,MATCH('BIR Data Entry'!B1477,'Child Enrollment'!$B$2:$B$173,0))</f>
        <v>#N/A</v>
      </c>
      <c r="S1477" s="343" t="str">
        <f t="shared" si="69"/>
        <v/>
      </c>
      <c r="T1477" s="169">
        <f>IF(J1477='Do Not Use'!$L$15,1,0)</f>
        <v>0</v>
      </c>
      <c r="U1477" s="169">
        <f>IF(K1477='Do Not Use'!$M$14,1,0)</f>
        <v>0</v>
      </c>
      <c r="V1477" s="169">
        <f t="shared" si="70"/>
        <v>0</v>
      </c>
      <c r="W1477" s="169">
        <f>IF(K1477='Do Not Use'!$M$10,1,0)</f>
        <v>0</v>
      </c>
      <c r="X1477" s="169">
        <f>IF(K1477='Do Not Use'!$M$11,1,0)</f>
        <v>0</v>
      </c>
      <c r="Y1477" s="169">
        <f t="shared" si="71"/>
        <v>0</v>
      </c>
      <c r="Z1477" s="169">
        <f>IF(K1477='Do Not Use'!$M$5,1,0)</f>
        <v>0</v>
      </c>
    </row>
    <row r="1478" spans="1:26" x14ac:dyDescent="0.25">
      <c r="A1478" s="376"/>
      <c r="B1478" s="377"/>
      <c r="C1478" s="378"/>
      <c r="D1478" s="434"/>
      <c r="E1478" s="379"/>
      <c r="F1478" s="377"/>
      <c r="G1478" s="377"/>
      <c r="H1478" s="377"/>
      <c r="I1478" s="377"/>
      <c r="J1478" s="377"/>
      <c r="K1478" s="377"/>
      <c r="L1478" s="377"/>
      <c r="M1478" s="1" t="e">
        <f>INDEX('Child Enrollment'!$C$2:$C$173,MATCH('BIR Data Entry'!B1479,'Child Enrollment'!$B$2:$B$173,0))</f>
        <v>#N/A</v>
      </c>
      <c r="N1478" s="1" t="e">
        <f>INDEX('Child Enrollment'!$D$2:$D$173,MATCH('BIR Data Entry'!B1478,'Child Enrollment'!$B$2:$B$173,0))</f>
        <v>#N/A</v>
      </c>
      <c r="O1478" s="1" t="e">
        <f>INDEX('Child Enrollment'!$E$2:$E$173,MATCH('BIR Data Entry'!B1478,'Child Enrollment'!$B$2:$B$173,0))</f>
        <v>#N/A</v>
      </c>
      <c r="P1478" s="1" t="e">
        <f>INDEX('Child Enrollment'!$F$2:$F$173,MATCH('BIR Data Entry'!B1478,'Child Enrollment'!$B$2:$B$173,0))</f>
        <v>#N/A</v>
      </c>
      <c r="Q1478" s="1" t="e">
        <f>INDEX('Child Enrollment'!$G$2:$G$173,MATCH('BIR Data Entry'!B1478,'Child Enrollment'!$B$2:$B$173,0))</f>
        <v>#N/A</v>
      </c>
      <c r="R1478" s="1" t="e">
        <f>INDEX('Child Enrollment'!$H$2:$H$173,MATCH('BIR Data Entry'!B1478,'Child Enrollment'!$B$2:$B$173,0))</f>
        <v>#N/A</v>
      </c>
      <c r="S1478" s="343" t="str">
        <f t="shared" si="69"/>
        <v/>
      </c>
      <c r="T1478" s="169">
        <f>IF(J1478='Do Not Use'!$L$15,1,0)</f>
        <v>0</v>
      </c>
      <c r="U1478" s="169">
        <f>IF(K1478='Do Not Use'!$M$14,1,0)</f>
        <v>0</v>
      </c>
      <c r="V1478" s="169">
        <f t="shared" si="70"/>
        <v>0</v>
      </c>
      <c r="W1478" s="169">
        <f>IF(K1478='Do Not Use'!$M$10,1,0)</f>
        <v>0</v>
      </c>
      <c r="X1478" s="169">
        <f>IF(K1478='Do Not Use'!$M$11,1,0)</f>
        <v>0</v>
      </c>
      <c r="Y1478" s="169">
        <f t="shared" si="71"/>
        <v>0</v>
      </c>
      <c r="Z1478" s="169">
        <f>IF(K1478='Do Not Use'!$M$5,1,0)</f>
        <v>0</v>
      </c>
    </row>
    <row r="1479" spans="1:26" x14ac:dyDescent="0.25">
      <c r="A1479" s="376"/>
      <c r="B1479" s="377"/>
      <c r="C1479" s="378"/>
      <c r="D1479" s="434"/>
      <c r="E1479" s="379"/>
      <c r="F1479" s="377"/>
      <c r="G1479" s="377"/>
      <c r="H1479" s="377"/>
      <c r="I1479" s="377"/>
      <c r="J1479" s="377"/>
      <c r="K1479" s="377"/>
      <c r="L1479" s="377"/>
      <c r="M1479" s="1" t="e">
        <f>INDEX('Child Enrollment'!$C$2:$C$173,MATCH('BIR Data Entry'!B1480,'Child Enrollment'!$B$2:$B$173,0))</f>
        <v>#N/A</v>
      </c>
      <c r="N1479" s="1" t="e">
        <f>INDEX('Child Enrollment'!$D$2:$D$173,MATCH('BIR Data Entry'!B1479,'Child Enrollment'!$B$2:$B$173,0))</f>
        <v>#N/A</v>
      </c>
      <c r="O1479" s="1" t="e">
        <f>INDEX('Child Enrollment'!$E$2:$E$173,MATCH('BIR Data Entry'!B1479,'Child Enrollment'!$B$2:$B$173,0))</f>
        <v>#N/A</v>
      </c>
      <c r="P1479" s="1" t="e">
        <f>INDEX('Child Enrollment'!$F$2:$F$173,MATCH('BIR Data Entry'!B1479,'Child Enrollment'!$B$2:$B$173,0))</f>
        <v>#N/A</v>
      </c>
      <c r="Q1479" s="1" t="e">
        <f>INDEX('Child Enrollment'!$G$2:$G$173,MATCH('BIR Data Entry'!B1479,'Child Enrollment'!$B$2:$B$173,0))</f>
        <v>#N/A</v>
      </c>
      <c r="R1479" s="1" t="e">
        <f>INDEX('Child Enrollment'!$H$2:$H$173,MATCH('BIR Data Entry'!B1479,'Child Enrollment'!$B$2:$B$173,0))</f>
        <v>#N/A</v>
      </c>
      <c r="S1479" s="343" t="str">
        <f t="shared" si="69"/>
        <v/>
      </c>
      <c r="T1479" s="169">
        <f>IF(J1479='Do Not Use'!$L$15,1,0)</f>
        <v>0</v>
      </c>
      <c r="U1479" s="169">
        <f>IF(K1479='Do Not Use'!$M$14,1,0)</f>
        <v>0</v>
      </c>
      <c r="V1479" s="169">
        <f t="shared" si="70"/>
        <v>0</v>
      </c>
      <c r="W1479" s="169">
        <f>IF(K1479='Do Not Use'!$M$10,1,0)</f>
        <v>0</v>
      </c>
      <c r="X1479" s="169">
        <f>IF(K1479='Do Not Use'!$M$11,1,0)</f>
        <v>0</v>
      </c>
      <c r="Y1479" s="169">
        <f t="shared" si="71"/>
        <v>0</v>
      </c>
      <c r="Z1479" s="169">
        <f>IF(K1479='Do Not Use'!$M$5,1,0)</f>
        <v>0</v>
      </c>
    </row>
    <row r="1480" spans="1:26" x14ac:dyDescent="0.25">
      <c r="A1480" s="376"/>
      <c r="B1480" s="377"/>
      <c r="C1480" s="378"/>
      <c r="D1480" s="434"/>
      <c r="E1480" s="379"/>
      <c r="F1480" s="377"/>
      <c r="G1480" s="377"/>
      <c r="H1480" s="377"/>
      <c r="I1480" s="377"/>
      <c r="J1480" s="377"/>
      <c r="K1480" s="377"/>
      <c r="L1480" s="377"/>
      <c r="M1480" s="1" t="e">
        <f>INDEX('Child Enrollment'!$C$2:$C$173,MATCH('BIR Data Entry'!B1481,'Child Enrollment'!$B$2:$B$173,0))</f>
        <v>#N/A</v>
      </c>
      <c r="N1480" s="1" t="e">
        <f>INDEX('Child Enrollment'!$D$2:$D$173,MATCH('BIR Data Entry'!B1480,'Child Enrollment'!$B$2:$B$173,0))</f>
        <v>#N/A</v>
      </c>
      <c r="O1480" s="1" t="e">
        <f>INDEX('Child Enrollment'!$E$2:$E$173,MATCH('BIR Data Entry'!B1480,'Child Enrollment'!$B$2:$B$173,0))</f>
        <v>#N/A</v>
      </c>
      <c r="P1480" s="1" t="e">
        <f>INDEX('Child Enrollment'!$F$2:$F$173,MATCH('BIR Data Entry'!B1480,'Child Enrollment'!$B$2:$B$173,0))</f>
        <v>#N/A</v>
      </c>
      <c r="Q1480" s="1" t="e">
        <f>INDEX('Child Enrollment'!$G$2:$G$173,MATCH('BIR Data Entry'!B1480,'Child Enrollment'!$B$2:$B$173,0))</f>
        <v>#N/A</v>
      </c>
      <c r="R1480" s="1" t="e">
        <f>INDEX('Child Enrollment'!$H$2:$H$173,MATCH('BIR Data Entry'!B1480,'Child Enrollment'!$B$2:$B$173,0))</f>
        <v>#N/A</v>
      </c>
      <c r="S1480" s="343" t="str">
        <f t="shared" si="69"/>
        <v/>
      </c>
      <c r="T1480" s="169">
        <f>IF(J1480='Do Not Use'!$L$15,1,0)</f>
        <v>0</v>
      </c>
      <c r="U1480" s="169">
        <f>IF(K1480='Do Not Use'!$M$14,1,0)</f>
        <v>0</v>
      </c>
      <c r="V1480" s="169">
        <f t="shared" si="70"/>
        <v>0</v>
      </c>
      <c r="W1480" s="169">
        <f>IF(K1480='Do Not Use'!$M$10,1,0)</f>
        <v>0</v>
      </c>
      <c r="X1480" s="169">
        <f>IF(K1480='Do Not Use'!$M$11,1,0)</f>
        <v>0</v>
      </c>
      <c r="Y1480" s="169">
        <f t="shared" si="71"/>
        <v>0</v>
      </c>
      <c r="Z1480" s="169">
        <f>IF(K1480='Do Not Use'!$M$5,1,0)</f>
        <v>0</v>
      </c>
    </row>
    <row r="1481" spans="1:26" x14ac:dyDescent="0.25">
      <c r="A1481" s="376"/>
      <c r="B1481" s="377"/>
      <c r="C1481" s="378"/>
      <c r="D1481" s="434"/>
      <c r="E1481" s="379"/>
      <c r="F1481" s="377"/>
      <c r="G1481" s="377"/>
      <c r="H1481" s="377"/>
      <c r="I1481" s="377"/>
      <c r="J1481" s="377"/>
      <c r="K1481" s="377"/>
      <c r="L1481" s="377"/>
      <c r="M1481" s="1" t="e">
        <f>INDEX('Child Enrollment'!$C$2:$C$173,MATCH('BIR Data Entry'!B1482,'Child Enrollment'!$B$2:$B$173,0))</f>
        <v>#N/A</v>
      </c>
      <c r="N1481" s="1" t="e">
        <f>INDEX('Child Enrollment'!$D$2:$D$173,MATCH('BIR Data Entry'!B1481,'Child Enrollment'!$B$2:$B$173,0))</f>
        <v>#N/A</v>
      </c>
      <c r="O1481" s="1" t="e">
        <f>INDEX('Child Enrollment'!$E$2:$E$173,MATCH('BIR Data Entry'!B1481,'Child Enrollment'!$B$2:$B$173,0))</f>
        <v>#N/A</v>
      </c>
      <c r="P1481" s="1" t="e">
        <f>INDEX('Child Enrollment'!$F$2:$F$173,MATCH('BIR Data Entry'!B1481,'Child Enrollment'!$B$2:$B$173,0))</f>
        <v>#N/A</v>
      </c>
      <c r="Q1481" s="1" t="e">
        <f>INDEX('Child Enrollment'!$G$2:$G$173,MATCH('BIR Data Entry'!B1481,'Child Enrollment'!$B$2:$B$173,0))</f>
        <v>#N/A</v>
      </c>
      <c r="R1481" s="1" t="e">
        <f>INDEX('Child Enrollment'!$H$2:$H$173,MATCH('BIR Data Entry'!B1481,'Child Enrollment'!$B$2:$B$173,0))</f>
        <v>#N/A</v>
      </c>
      <c r="S1481" s="343" t="str">
        <f t="shared" si="69"/>
        <v/>
      </c>
      <c r="T1481" s="169">
        <f>IF(J1481='Do Not Use'!$L$15,1,0)</f>
        <v>0</v>
      </c>
      <c r="U1481" s="169">
        <f>IF(K1481='Do Not Use'!$M$14,1,0)</f>
        <v>0</v>
      </c>
      <c r="V1481" s="169">
        <f t="shared" si="70"/>
        <v>0</v>
      </c>
      <c r="W1481" s="169">
        <f>IF(K1481='Do Not Use'!$M$10,1,0)</f>
        <v>0</v>
      </c>
      <c r="X1481" s="169">
        <f>IF(K1481='Do Not Use'!$M$11,1,0)</f>
        <v>0</v>
      </c>
      <c r="Y1481" s="169">
        <f t="shared" si="71"/>
        <v>0</v>
      </c>
      <c r="Z1481" s="169">
        <f>IF(K1481='Do Not Use'!$M$5,1,0)</f>
        <v>0</v>
      </c>
    </row>
    <row r="1482" spans="1:26" x14ac:dyDescent="0.25">
      <c r="A1482" s="376"/>
      <c r="B1482" s="377"/>
      <c r="C1482" s="378"/>
      <c r="D1482" s="434"/>
      <c r="E1482" s="379"/>
      <c r="F1482" s="377"/>
      <c r="G1482" s="377"/>
      <c r="H1482" s="377"/>
      <c r="I1482" s="377"/>
      <c r="J1482" s="377"/>
      <c r="K1482" s="377"/>
      <c r="L1482" s="377"/>
      <c r="M1482" s="1" t="e">
        <f>INDEX('Child Enrollment'!$C$2:$C$173,MATCH('BIR Data Entry'!B1483,'Child Enrollment'!$B$2:$B$173,0))</f>
        <v>#N/A</v>
      </c>
      <c r="N1482" s="1" t="e">
        <f>INDEX('Child Enrollment'!$D$2:$D$173,MATCH('BIR Data Entry'!B1482,'Child Enrollment'!$B$2:$B$173,0))</f>
        <v>#N/A</v>
      </c>
      <c r="O1482" s="1" t="e">
        <f>INDEX('Child Enrollment'!$E$2:$E$173,MATCH('BIR Data Entry'!B1482,'Child Enrollment'!$B$2:$B$173,0))</f>
        <v>#N/A</v>
      </c>
      <c r="P1482" s="1" t="e">
        <f>INDEX('Child Enrollment'!$F$2:$F$173,MATCH('BIR Data Entry'!B1482,'Child Enrollment'!$B$2:$B$173,0))</f>
        <v>#N/A</v>
      </c>
      <c r="Q1482" s="1" t="e">
        <f>INDEX('Child Enrollment'!$G$2:$G$173,MATCH('BIR Data Entry'!B1482,'Child Enrollment'!$B$2:$B$173,0))</f>
        <v>#N/A</v>
      </c>
      <c r="R1482" s="1" t="e">
        <f>INDEX('Child Enrollment'!$H$2:$H$173,MATCH('BIR Data Entry'!B1482,'Child Enrollment'!$B$2:$B$173,0))</f>
        <v>#N/A</v>
      </c>
      <c r="S1482" s="343" t="str">
        <f t="shared" si="69"/>
        <v/>
      </c>
      <c r="T1482" s="169">
        <f>IF(J1482='Do Not Use'!$L$15,1,0)</f>
        <v>0</v>
      </c>
      <c r="U1482" s="169">
        <f>IF(K1482='Do Not Use'!$M$14,1,0)</f>
        <v>0</v>
      </c>
      <c r="V1482" s="169">
        <f t="shared" si="70"/>
        <v>0</v>
      </c>
      <c r="W1482" s="169">
        <f>IF(K1482='Do Not Use'!$M$10,1,0)</f>
        <v>0</v>
      </c>
      <c r="X1482" s="169">
        <f>IF(K1482='Do Not Use'!$M$11,1,0)</f>
        <v>0</v>
      </c>
      <c r="Y1482" s="169">
        <f t="shared" si="71"/>
        <v>0</v>
      </c>
      <c r="Z1482" s="169">
        <f>IF(K1482='Do Not Use'!$M$5,1,0)</f>
        <v>0</v>
      </c>
    </row>
    <row r="1483" spans="1:26" x14ac:dyDescent="0.25">
      <c r="A1483" s="376"/>
      <c r="B1483" s="377"/>
      <c r="C1483" s="378"/>
      <c r="D1483" s="434"/>
      <c r="E1483" s="379"/>
      <c r="F1483" s="377"/>
      <c r="G1483" s="377"/>
      <c r="H1483" s="377"/>
      <c r="I1483" s="377"/>
      <c r="J1483" s="377"/>
      <c r="K1483" s="377"/>
      <c r="L1483" s="377"/>
      <c r="M1483" s="1" t="e">
        <f>INDEX('Child Enrollment'!$C$2:$C$173,MATCH('BIR Data Entry'!B1484,'Child Enrollment'!$B$2:$B$173,0))</f>
        <v>#N/A</v>
      </c>
      <c r="N1483" s="1" t="e">
        <f>INDEX('Child Enrollment'!$D$2:$D$173,MATCH('BIR Data Entry'!B1483,'Child Enrollment'!$B$2:$B$173,0))</f>
        <v>#N/A</v>
      </c>
      <c r="O1483" s="1" t="e">
        <f>INDEX('Child Enrollment'!$E$2:$E$173,MATCH('BIR Data Entry'!B1483,'Child Enrollment'!$B$2:$B$173,0))</f>
        <v>#N/A</v>
      </c>
      <c r="P1483" s="1" t="e">
        <f>INDEX('Child Enrollment'!$F$2:$F$173,MATCH('BIR Data Entry'!B1483,'Child Enrollment'!$B$2:$B$173,0))</f>
        <v>#N/A</v>
      </c>
      <c r="Q1483" s="1" t="e">
        <f>INDEX('Child Enrollment'!$G$2:$G$173,MATCH('BIR Data Entry'!B1483,'Child Enrollment'!$B$2:$B$173,0))</f>
        <v>#N/A</v>
      </c>
      <c r="R1483" s="1" t="e">
        <f>INDEX('Child Enrollment'!$H$2:$H$173,MATCH('BIR Data Entry'!B1483,'Child Enrollment'!$B$2:$B$173,0))</f>
        <v>#N/A</v>
      </c>
      <c r="S1483" s="343" t="str">
        <f t="shared" si="69"/>
        <v/>
      </c>
      <c r="T1483" s="169">
        <f>IF(J1483='Do Not Use'!$L$15,1,0)</f>
        <v>0</v>
      </c>
      <c r="U1483" s="169">
        <f>IF(K1483='Do Not Use'!$M$14,1,0)</f>
        <v>0</v>
      </c>
      <c r="V1483" s="169">
        <f t="shared" si="70"/>
        <v>0</v>
      </c>
      <c r="W1483" s="169">
        <f>IF(K1483='Do Not Use'!$M$10,1,0)</f>
        <v>0</v>
      </c>
      <c r="X1483" s="169">
        <f>IF(K1483='Do Not Use'!$M$11,1,0)</f>
        <v>0</v>
      </c>
      <c r="Y1483" s="169">
        <f t="shared" si="71"/>
        <v>0</v>
      </c>
      <c r="Z1483" s="169">
        <f>IF(K1483='Do Not Use'!$M$5,1,0)</f>
        <v>0</v>
      </c>
    </row>
    <row r="1484" spans="1:26" x14ac:dyDescent="0.25">
      <c r="A1484" s="376"/>
      <c r="B1484" s="377"/>
      <c r="C1484" s="378"/>
      <c r="D1484" s="434"/>
      <c r="E1484" s="379"/>
      <c r="F1484" s="377"/>
      <c r="G1484" s="377"/>
      <c r="H1484" s="377"/>
      <c r="I1484" s="377"/>
      <c r="J1484" s="377"/>
      <c r="K1484" s="377"/>
      <c r="L1484" s="377"/>
      <c r="M1484" s="1" t="e">
        <f>INDEX('Child Enrollment'!$C$2:$C$173,MATCH('BIR Data Entry'!B1485,'Child Enrollment'!$B$2:$B$173,0))</f>
        <v>#N/A</v>
      </c>
      <c r="N1484" s="1" t="e">
        <f>INDEX('Child Enrollment'!$D$2:$D$173,MATCH('BIR Data Entry'!B1484,'Child Enrollment'!$B$2:$B$173,0))</f>
        <v>#N/A</v>
      </c>
      <c r="O1484" s="1" t="e">
        <f>INDEX('Child Enrollment'!$E$2:$E$173,MATCH('BIR Data Entry'!B1484,'Child Enrollment'!$B$2:$B$173,0))</f>
        <v>#N/A</v>
      </c>
      <c r="P1484" s="1" t="e">
        <f>INDEX('Child Enrollment'!$F$2:$F$173,MATCH('BIR Data Entry'!B1484,'Child Enrollment'!$B$2:$B$173,0))</f>
        <v>#N/A</v>
      </c>
      <c r="Q1484" s="1" t="e">
        <f>INDEX('Child Enrollment'!$G$2:$G$173,MATCH('BIR Data Entry'!B1484,'Child Enrollment'!$B$2:$B$173,0))</f>
        <v>#N/A</v>
      </c>
      <c r="R1484" s="1" t="e">
        <f>INDEX('Child Enrollment'!$H$2:$H$173,MATCH('BIR Data Entry'!B1484,'Child Enrollment'!$B$2:$B$173,0))</f>
        <v>#N/A</v>
      </c>
      <c r="S1484" s="343" t="str">
        <f t="shared" si="69"/>
        <v/>
      </c>
      <c r="T1484" s="169">
        <f>IF(J1484='Do Not Use'!$L$15,1,0)</f>
        <v>0</v>
      </c>
      <c r="U1484" s="169">
        <f>IF(K1484='Do Not Use'!$M$14,1,0)</f>
        <v>0</v>
      </c>
      <c r="V1484" s="169">
        <f t="shared" si="70"/>
        <v>0</v>
      </c>
      <c r="W1484" s="169">
        <f>IF(K1484='Do Not Use'!$M$10,1,0)</f>
        <v>0</v>
      </c>
      <c r="X1484" s="169">
        <f>IF(K1484='Do Not Use'!$M$11,1,0)</f>
        <v>0</v>
      </c>
      <c r="Y1484" s="169">
        <f t="shared" si="71"/>
        <v>0</v>
      </c>
      <c r="Z1484" s="169">
        <f>IF(K1484='Do Not Use'!$M$5,1,0)</f>
        <v>0</v>
      </c>
    </row>
    <row r="1485" spans="1:26" x14ac:dyDescent="0.25">
      <c r="A1485" s="376"/>
      <c r="B1485" s="377"/>
      <c r="C1485" s="378"/>
      <c r="D1485" s="434"/>
      <c r="E1485" s="379"/>
      <c r="F1485" s="377"/>
      <c r="G1485" s="377"/>
      <c r="H1485" s="377"/>
      <c r="I1485" s="377"/>
      <c r="J1485" s="377"/>
      <c r="K1485" s="377"/>
      <c r="L1485" s="377"/>
      <c r="M1485" s="1" t="e">
        <f>INDEX('Child Enrollment'!$C$2:$C$173,MATCH('BIR Data Entry'!B1486,'Child Enrollment'!$B$2:$B$173,0))</f>
        <v>#N/A</v>
      </c>
      <c r="N1485" s="1" t="e">
        <f>INDEX('Child Enrollment'!$D$2:$D$173,MATCH('BIR Data Entry'!B1485,'Child Enrollment'!$B$2:$B$173,0))</f>
        <v>#N/A</v>
      </c>
      <c r="O1485" s="1" t="e">
        <f>INDEX('Child Enrollment'!$E$2:$E$173,MATCH('BIR Data Entry'!B1485,'Child Enrollment'!$B$2:$B$173,0))</f>
        <v>#N/A</v>
      </c>
      <c r="P1485" s="1" t="e">
        <f>INDEX('Child Enrollment'!$F$2:$F$173,MATCH('BIR Data Entry'!B1485,'Child Enrollment'!$B$2:$B$173,0))</f>
        <v>#N/A</v>
      </c>
      <c r="Q1485" s="1" t="e">
        <f>INDEX('Child Enrollment'!$G$2:$G$173,MATCH('BIR Data Entry'!B1485,'Child Enrollment'!$B$2:$B$173,0))</f>
        <v>#N/A</v>
      </c>
      <c r="R1485" s="1" t="e">
        <f>INDEX('Child Enrollment'!$H$2:$H$173,MATCH('BIR Data Entry'!B1485,'Child Enrollment'!$B$2:$B$173,0))</f>
        <v>#N/A</v>
      </c>
      <c r="S1485" s="343" t="str">
        <f t="shared" si="69"/>
        <v/>
      </c>
      <c r="T1485" s="169">
        <f>IF(J1485='Do Not Use'!$L$15,1,0)</f>
        <v>0</v>
      </c>
      <c r="U1485" s="169">
        <f>IF(K1485='Do Not Use'!$M$14,1,0)</f>
        <v>0</v>
      </c>
      <c r="V1485" s="169">
        <f t="shared" si="70"/>
        <v>0</v>
      </c>
      <c r="W1485" s="169">
        <f>IF(K1485='Do Not Use'!$M$10,1,0)</f>
        <v>0</v>
      </c>
      <c r="X1485" s="169">
        <f>IF(K1485='Do Not Use'!$M$11,1,0)</f>
        <v>0</v>
      </c>
      <c r="Y1485" s="169">
        <f t="shared" si="71"/>
        <v>0</v>
      </c>
      <c r="Z1485" s="169">
        <f>IF(K1485='Do Not Use'!$M$5,1,0)</f>
        <v>0</v>
      </c>
    </row>
    <row r="1486" spans="1:26" x14ac:dyDescent="0.25">
      <c r="A1486" s="376"/>
      <c r="B1486" s="377"/>
      <c r="C1486" s="378"/>
      <c r="D1486" s="434"/>
      <c r="E1486" s="379"/>
      <c r="F1486" s="377"/>
      <c r="G1486" s="377"/>
      <c r="H1486" s="377"/>
      <c r="I1486" s="377"/>
      <c r="J1486" s="377"/>
      <c r="K1486" s="377"/>
      <c r="L1486" s="377"/>
      <c r="M1486" s="1" t="e">
        <f>INDEX('Child Enrollment'!$C$2:$C$173,MATCH('BIR Data Entry'!B1487,'Child Enrollment'!$B$2:$B$173,0))</f>
        <v>#N/A</v>
      </c>
      <c r="N1486" s="1" t="e">
        <f>INDEX('Child Enrollment'!$D$2:$D$173,MATCH('BIR Data Entry'!B1486,'Child Enrollment'!$B$2:$B$173,0))</f>
        <v>#N/A</v>
      </c>
      <c r="O1486" s="1" t="e">
        <f>INDEX('Child Enrollment'!$E$2:$E$173,MATCH('BIR Data Entry'!B1486,'Child Enrollment'!$B$2:$B$173,0))</f>
        <v>#N/A</v>
      </c>
      <c r="P1486" s="1" t="e">
        <f>INDEX('Child Enrollment'!$F$2:$F$173,MATCH('BIR Data Entry'!B1486,'Child Enrollment'!$B$2:$B$173,0))</f>
        <v>#N/A</v>
      </c>
      <c r="Q1486" s="1" t="e">
        <f>INDEX('Child Enrollment'!$G$2:$G$173,MATCH('BIR Data Entry'!B1486,'Child Enrollment'!$B$2:$B$173,0))</f>
        <v>#N/A</v>
      </c>
      <c r="R1486" s="1" t="e">
        <f>INDEX('Child Enrollment'!$H$2:$H$173,MATCH('BIR Data Entry'!B1486,'Child Enrollment'!$B$2:$B$173,0))</f>
        <v>#N/A</v>
      </c>
      <c r="S1486" s="343" t="str">
        <f t="shared" si="69"/>
        <v/>
      </c>
      <c r="T1486" s="169">
        <f>IF(J1486='Do Not Use'!$L$15,1,0)</f>
        <v>0</v>
      </c>
      <c r="U1486" s="169">
        <f>IF(K1486='Do Not Use'!$M$14,1,0)</f>
        <v>0</v>
      </c>
      <c r="V1486" s="169">
        <f t="shared" si="70"/>
        <v>0</v>
      </c>
      <c r="W1486" s="169">
        <f>IF(K1486='Do Not Use'!$M$10,1,0)</f>
        <v>0</v>
      </c>
      <c r="X1486" s="169">
        <f>IF(K1486='Do Not Use'!$M$11,1,0)</f>
        <v>0</v>
      </c>
      <c r="Y1486" s="169">
        <f t="shared" si="71"/>
        <v>0</v>
      </c>
      <c r="Z1486" s="169">
        <f>IF(K1486='Do Not Use'!$M$5,1,0)</f>
        <v>0</v>
      </c>
    </row>
    <row r="1487" spans="1:26" x14ac:dyDescent="0.25">
      <c r="A1487" s="376"/>
      <c r="B1487" s="377"/>
      <c r="C1487" s="378"/>
      <c r="D1487" s="434"/>
      <c r="E1487" s="379"/>
      <c r="F1487" s="377"/>
      <c r="G1487" s="377"/>
      <c r="H1487" s="377"/>
      <c r="I1487" s="377"/>
      <c r="J1487" s="377"/>
      <c r="K1487" s="377"/>
      <c r="L1487" s="377"/>
      <c r="M1487" s="1" t="e">
        <f>INDEX('Child Enrollment'!$C$2:$C$173,MATCH('BIR Data Entry'!B1488,'Child Enrollment'!$B$2:$B$173,0))</f>
        <v>#N/A</v>
      </c>
      <c r="N1487" s="1" t="e">
        <f>INDEX('Child Enrollment'!$D$2:$D$173,MATCH('BIR Data Entry'!B1487,'Child Enrollment'!$B$2:$B$173,0))</f>
        <v>#N/A</v>
      </c>
      <c r="O1487" s="1" t="e">
        <f>INDEX('Child Enrollment'!$E$2:$E$173,MATCH('BIR Data Entry'!B1487,'Child Enrollment'!$B$2:$B$173,0))</f>
        <v>#N/A</v>
      </c>
      <c r="P1487" s="1" t="e">
        <f>INDEX('Child Enrollment'!$F$2:$F$173,MATCH('BIR Data Entry'!B1487,'Child Enrollment'!$B$2:$B$173,0))</f>
        <v>#N/A</v>
      </c>
      <c r="Q1487" s="1" t="e">
        <f>INDEX('Child Enrollment'!$G$2:$G$173,MATCH('BIR Data Entry'!B1487,'Child Enrollment'!$B$2:$B$173,0))</f>
        <v>#N/A</v>
      </c>
      <c r="R1487" s="1" t="e">
        <f>INDEX('Child Enrollment'!$H$2:$H$173,MATCH('BIR Data Entry'!B1487,'Child Enrollment'!$B$2:$B$173,0))</f>
        <v>#N/A</v>
      </c>
      <c r="S1487" s="343" t="str">
        <f t="shared" si="69"/>
        <v/>
      </c>
      <c r="T1487" s="169">
        <f>IF(J1487='Do Not Use'!$L$15,1,0)</f>
        <v>0</v>
      </c>
      <c r="U1487" s="169">
        <f>IF(K1487='Do Not Use'!$M$14,1,0)</f>
        <v>0</v>
      </c>
      <c r="V1487" s="169">
        <f t="shared" si="70"/>
        <v>0</v>
      </c>
      <c r="W1487" s="169">
        <f>IF(K1487='Do Not Use'!$M$10,1,0)</f>
        <v>0</v>
      </c>
      <c r="X1487" s="169">
        <f>IF(K1487='Do Not Use'!$M$11,1,0)</f>
        <v>0</v>
      </c>
      <c r="Y1487" s="169">
        <f t="shared" si="71"/>
        <v>0</v>
      </c>
      <c r="Z1487" s="169">
        <f>IF(K1487='Do Not Use'!$M$5,1,0)</f>
        <v>0</v>
      </c>
    </row>
    <row r="1488" spans="1:26" x14ac:dyDescent="0.25">
      <c r="A1488" s="376"/>
      <c r="B1488" s="377"/>
      <c r="C1488" s="378"/>
      <c r="D1488" s="434"/>
      <c r="E1488" s="379"/>
      <c r="F1488" s="377"/>
      <c r="G1488" s="377"/>
      <c r="H1488" s="377"/>
      <c r="I1488" s="377"/>
      <c r="J1488" s="377"/>
      <c r="K1488" s="377"/>
      <c r="L1488" s="377"/>
      <c r="M1488" s="1" t="e">
        <f>INDEX('Child Enrollment'!$C$2:$C$173,MATCH('BIR Data Entry'!B1489,'Child Enrollment'!$B$2:$B$173,0))</f>
        <v>#N/A</v>
      </c>
      <c r="N1488" s="1" t="e">
        <f>INDEX('Child Enrollment'!$D$2:$D$173,MATCH('BIR Data Entry'!B1488,'Child Enrollment'!$B$2:$B$173,0))</f>
        <v>#N/A</v>
      </c>
      <c r="O1488" s="1" t="e">
        <f>INDEX('Child Enrollment'!$E$2:$E$173,MATCH('BIR Data Entry'!B1488,'Child Enrollment'!$B$2:$B$173,0))</f>
        <v>#N/A</v>
      </c>
      <c r="P1488" s="1" t="e">
        <f>INDEX('Child Enrollment'!$F$2:$F$173,MATCH('BIR Data Entry'!B1488,'Child Enrollment'!$B$2:$B$173,0))</f>
        <v>#N/A</v>
      </c>
      <c r="Q1488" s="1" t="e">
        <f>INDEX('Child Enrollment'!$G$2:$G$173,MATCH('BIR Data Entry'!B1488,'Child Enrollment'!$B$2:$B$173,0))</f>
        <v>#N/A</v>
      </c>
      <c r="R1488" s="1" t="e">
        <f>INDEX('Child Enrollment'!$H$2:$H$173,MATCH('BIR Data Entry'!B1488,'Child Enrollment'!$B$2:$B$173,0))</f>
        <v>#N/A</v>
      </c>
      <c r="S1488" s="343" t="str">
        <f t="shared" si="69"/>
        <v/>
      </c>
      <c r="T1488" s="169">
        <f>IF(J1488='Do Not Use'!$L$15,1,0)</f>
        <v>0</v>
      </c>
      <c r="U1488" s="169">
        <f>IF(K1488='Do Not Use'!$M$14,1,0)</f>
        <v>0</v>
      </c>
      <c r="V1488" s="169">
        <f t="shared" si="70"/>
        <v>0</v>
      </c>
      <c r="W1488" s="169">
        <f>IF(K1488='Do Not Use'!$M$10,1,0)</f>
        <v>0</v>
      </c>
      <c r="X1488" s="169">
        <f>IF(K1488='Do Not Use'!$M$11,1,0)</f>
        <v>0</v>
      </c>
      <c r="Y1488" s="169">
        <f t="shared" si="71"/>
        <v>0</v>
      </c>
      <c r="Z1488" s="169">
        <f>IF(K1488='Do Not Use'!$M$5,1,0)</f>
        <v>0</v>
      </c>
    </row>
    <row r="1489" spans="1:26" x14ac:dyDescent="0.25">
      <c r="A1489" s="376"/>
      <c r="B1489" s="377"/>
      <c r="C1489" s="378"/>
      <c r="D1489" s="434"/>
      <c r="E1489" s="379"/>
      <c r="F1489" s="377"/>
      <c r="G1489" s="377"/>
      <c r="H1489" s="377"/>
      <c r="I1489" s="377"/>
      <c r="J1489" s="377"/>
      <c r="K1489" s="377"/>
      <c r="L1489" s="377"/>
      <c r="M1489" s="1" t="e">
        <f>INDEX('Child Enrollment'!$C$2:$C$173,MATCH('BIR Data Entry'!B1490,'Child Enrollment'!$B$2:$B$173,0))</f>
        <v>#N/A</v>
      </c>
      <c r="N1489" s="1" t="e">
        <f>INDEX('Child Enrollment'!$D$2:$D$173,MATCH('BIR Data Entry'!B1489,'Child Enrollment'!$B$2:$B$173,0))</f>
        <v>#N/A</v>
      </c>
      <c r="O1489" s="1" t="e">
        <f>INDEX('Child Enrollment'!$E$2:$E$173,MATCH('BIR Data Entry'!B1489,'Child Enrollment'!$B$2:$B$173,0))</f>
        <v>#N/A</v>
      </c>
      <c r="P1489" s="1" t="e">
        <f>INDEX('Child Enrollment'!$F$2:$F$173,MATCH('BIR Data Entry'!B1489,'Child Enrollment'!$B$2:$B$173,0))</f>
        <v>#N/A</v>
      </c>
      <c r="Q1489" s="1" t="e">
        <f>INDEX('Child Enrollment'!$G$2:$G$173,MATCH('BIR Data Entry'!B1489,'Child Enrollment'!$B$2:$B$173,0))</f>
        <v>#N/A</v>
      </c>
      <c r="R1489" s="1" t="e">
        <f>INDEX('Child Enrollment'!$H$2:$H$173,MATCH('BIR Data Entry'!B1489,'Child Enrollment'!$B$2:$B$173,0))</f>
        <v>#N/A</v>
      </c>
      <c r="S1489" s="343" t="str">
        <f t="shared" si="69"/>
        <v/>
      </c>
      <c r="T1489" s="169">
        <f>IF(J1489='Do Not Use'!$L$15,1,0)</f>
        <v>0</v>
      </c>
      <c r="U1489" s="169">
        <f>IF(K1489='Do Not Use'!$M$14,1,0)</f>
        <v>0</v>
      </c>
      <c r="V1489" s="169">
        <f t="shared" si="70"/>
        <v>0</v>
      </c>
      <c r="W1489" s="169">
        <f>IF(K1489='Do Not Use'!$M$10,1,0)</f>
        <v>0</v>
      </c>
      <c r="X1489" s="169">
        <f>IF(K1489='Do Not Use'!$M$11,1,0)</f>
        <v>0</v>
      </c>
      <c r="Y1489" s="169">
        <f t="shared" si="71"/>
        <v>0</v>
      </c>
      <c r="Z1489" s="169">
        <f>IF(K1489='Do Not Use'!$M$5,1,0)</f>
        <v>0</v>
      </c>
    </row>
    <row r="1490" spans="1:26" x14ac:dyDescent="0.25">
      <c r="A1490" s="376"/>
      <c r="B1490" s="377"/>
      <c r="C1490" s="378"/>
      <c r="D1490" s="434"/>
      <c r="E1490" s="379"/>
      <c r="F1490" s="377"/>
      <c r="G1490" s="377"/>
      <c r="H1490" s="377"/>
      <c r="I1490" s="377"/>
      <c r="J1490" s="377"/>
      <c r="K1490" s="377"/>
      <c r="L1490" s="377"/>
      <c r="M1490" s="1" t="e">
        <f>INDEX('Child Enrollment'!$C$2:$C$173,MATCH('BIR Data Entry'!B1491,'Child Enrollment'!$B$2:$B$173,0))</f>
        <v>#N/A</v>
      </c>
      <c r="N1490" s="1" t="e">
        <f>INDEX('Child Enrollment'!$D$2:$D$173,MATCH('BIR Data Entry'!B1490,'Child Enrollment'!$B$2:$B$173,0))</f>
        <v>#N/A</v>
      </c>
      <c r="O1490" s="1" t="e">
        <f>INDEX('Child Enrollment'!$E$2:$E$173,MATCH('BIR Data Entry'!B1490,'Child Enrollment'!$B$2:$B$173,0))</f>
        <v>#N/A</v>
      </c>
      <c r="P1490" s="1" t="e">
        <f>INDEX('Child Enrollment'!$F$2:$F$173,MATCH('BIR Data Entry'!B1490,'Child Enrollment'!$B$2:$B$173,0))</f>
        <v>#N/A</v>
      </c>
      <c r="Q1490" s="1" t="e">
        <f>INDEX('Child Enrollment'!$G$2:$G$173,MATCH('BIR Data Entry'!B1490,'Child Enrollment'!$B$2:$B$173,0))</f>
        <v>#N/A</v>
      </c>
      <c r="R1490" s="1" t="e">
        <f>INDEX('Child Enrollment'!$H$2:$H$173,MATCH('BIR Data Entry'!B1490,'Child Enrollment'!$B$2:$B$173,0))</f>
        <v>#N/A</v>
      </c>
      <c r="S1490" s="343" t="str">
        <f t="shared" si="69"/>
        <v/>
      </c>
      <c r="T1490" s="169">
        <f>IF(J1490='Do Not Use'!$L$15,1,0)</f>
        <v>0</v>
      </c>
      <c r="U1490" s="169">
        <f>IF(K1490='Do Not Use'!$M$14,1,0)</f>
        <v>0</v>
      </c>
      <c r="V1490" s="169">
        <f t="shared" si="70"/>
        <v>0</v>
      </c>
      <c r="W1490" s="169">
        <f>IF(K1490='Do Not Use'!$M$10,1,0)</f>
        <v>0</v>
      </c>
      <c r="X1490" s="169">
        <f>IF(K1490='Do Not Use'!$M$11,1,0)</f>
        <v>0</v>
      </c>
      <c r="Y1490" s="169">
        <f t="shared" si="71"/>
        <v>0</v>
      </c>
      <c r="Z1490" s="169">
        <f>IF(K1490='Do Not Use'!$M$5,1,0)</f>
        <v>0</v>
      </c>
    </row>
    <row r="1491" spans="1:26" x14ac:dyDescent="0.25">
      <c r="A1491" s="376"/>
      <c r="B1491" s="377"/>
      <c r="C1491" s="378"/>
      <c r="D1491" s="434"/>
      <c r="E1491" s="379"/>
      <c r="F1491" s="377"/>
      <c r="G1491" s="377"/>
      <c r="H1491" s="377"/>
      <c r="I1491" s="377"/>
      <c r="J1491" s="377"/>
      <c r="K1491" s="377"/>
      <c r="L1491" s="377"/>
      <c r="M1491" s="1" t="e">
        <f>INDEX('Child Enrollment'!$C$2:$C$173,MATCH('BIR Data Entry'!B1492,'Child Enrollment'!$B$2:$B$173,0))</f>
        <v>#N/A</v>
      </c>
      <c r="N1491" s="1" t="e">
        <f>INDEX('Child Enrollment'!$D$2:$D$173,MATCH('BIR Data Entry'!B1491,'Child Enrollment'!$B$2:$B$173,0))</f>
        <v>#N/A</v>
      </c>
      <c r="O1491" s="1" t="e">
        <f>INDEX('Child Enrollment'!$E$2:$E$173,MATCH('BIR Data Entry'!B1491,'Child Enrollment'!$B$2:$B$173,0))</f>
        <v>#N/A</v>
      </c>
      <c r="P1491" s="1" t="e">
        <f>INDEX('Child Enrollment'!$F$2:$F$173,MATCH('BIR Data Entry'!B1491,'Child Enrollment'!$B$2:$B$173,0))</f>
        <v>#N/A</v>
      </c>
      <c r="Q1491" s="1" t="e">
        <f>INDEX('Child Enrollment'!$G$2:$G$173,MATCH('BIR Data Entry'!B1491,'Child Enrollment'!$B$2:$B$173,0))</f>
        <v>#N/A</v>
      </c>
      <c r="R1491" s="1" t="e">
        <f>INDEX('Child Enrollment'!$H$2:$H$173,MATCH('BIR Data Entry'!B1491,'Child Enrollment'!$B$2:$B$173,0))</f>
        <v>#N/A</v>
      </c>
      <c r="S1491" s="343" t="str">
        <f t="shared" si="69"/>
        <v/>
      </c>
      <c r="T1491" s="169">
        <f>IF(J1491='Do Not Use'!$L$15,1,0)</f>
        <v>0</v>
      </c>
      <c r="U1491" s="169">
        <f>IF(K1491='Do Not Use'!$M$14,1,0)</f>
        <v>0</v>
      </c>
      <c r="V1491" s="169">
        <f t="shared" si="70"/>
        <v>0</v>
      </c>
      <c r="W1491" s="169">
        <f>IF(K1491='Do Not Use'!$M$10,1,0)</f>
        <v>0</v>
      </c>
      <c r="X1491" s="169">
        <f>IF(K1491='Do Not Use'!$M$11,1,0)</f>
        <v>0</v>
      </c>
      <c r="Y1491" s="169">
        <f t="shared" si="71"/>
        <v>0</v>
      </c>
      <c r="Z1491" s="169">
        <f>IF(K1491='Do Not Use'!$M$5,1,0)</f>
        <v>0</v>
      </c>
    </row>
    <row r="1492" spans="1:26" x14ac:dyDescent="0.25">
      <c r="A1492" s="376"/>
      <c r="B1492" s="377"/>
      <c r="C1492" s="378"/>
      <c r="D1492" s="434"/>
      <c r="E1492" s="379"/>
      <c r="F1492" s="377"/>
      <c r="G1492" s="377"/>
      <c r="H1492" s="377"/>
      <c r="I1492" s="377"/>
      <c r="J1492" s="377"/>
      <c r="K1492" s="377"/>
      <c r="L1492" s="377"/>
      <c r="M1492" s="1" t="e">
        <f>INDEX('Child Enrollment'!$C$2:$C$173,MATCH('BIR Data Entry'!B1493,'Child Enrollment'!$B$2:$B$173,0))</f>
        <v>#N/A</v>
      </c>
      <c r="N1492" s="1" t="e">
        <f>INDEX('Child Enrollment'!$D$2:$D$173,MATCH('BIR Data Entry'!B1492,'Child Enrollment'!$B$2:$B$173,0))</f>
        <v>#N/A</v>
      </c>
      <c r="O1492" s="1" t="e">
        <f>INDEX('Child Enrollment'!$E$2:$E$173,MATCH('BIR Data Entry'!B1492,'Child Enrollment'!$B$2:$B$173,0))</f>
        <v>#N/A</v>
      </c>
      <c r="P1492" s="1" t="e">
        <f>INDEX('Child Enrollment'!$F$2:$F$173,MATCH('BIR Data Entry'!B1492,'Child Enrollment'!$B$2:$B$173,0))</f>
        <v>#N/A</v>
      </c>
      <c r="Q1492" s="1" t="e">
        <f>INDEX('Child Enrollment'!$G$2:$G$173,MATCH('BIR Data Entry'!B1492,'Child Enrollment'!$B$2:$B$173,0))</f>
        <v>#N/A</v>
      </c>
      <c r="R1492" s="1" t="e">
        <f>INDEX('Child Enrollment'!$H$2:$H$173,MATCH('BIR Data Entry'!B1492,'Child Enrollment'!$B$2:$B$173,0))</f>
        <v>#N/A</v>
      </c>
      <c r="S1492" s="343" t="str">
        <f t="shared" si="69"/>
        <v/>
      </c>
      <c r="T1492" s="169">
        <f>IF(J1492='Do Not Use'!$L$15,1,0)</f>
        <v>0</v>
      </c>
      <c r="U1492" s="169">
        <f>IF(K1492='Do Not Use'!$M$14,1,0)</f>
        <v>0</v>
      </c>
      <c r="V1492" s="169">
        <f t="shared" si="70"/>
        <v>0</v>
      </c>
      <c r="W1492" s="169">
        <f>IF(K1492='Do Not Use'!$M$10,1,0)</f>
        <v>0</v>
      </c>
      <c r="X1492" s="169">
        <f>IF(K1492='Do Not Use'!$M$11,1,0)</f>
        <v>0</v>
      </c>
      <c r="Y1492" s="169">
        <f t="shared" si="71"/>
        <v>0</v>
      </c>
      <c r="Z1492" s="169">
        <f>IF(K1492='Do Not Use'!$M$5,1,0)</f>
        <v>0</v>
      </c>
    </row>
    <row r="1493" spans="1:26" x14ac:dyDescent="0.25">
      <c r="A1493" s="376"/>
      <c r="B1493" s="377"/>
      <c r="C1493" s="378"/>
      <c r="D1493" s="434"/>
      <c r="E1493" s="379"/>
      <c r="F1493" s="377"/>
      <c r="G1493" s="377"/>
      <c r="H1493" s="377"/>
      <c r="I1493" s="377"/>
      <c r="J1493" s="377"/>
      <c r="K1493" s="377"/>
      <c r="L1493" s="377"/>
      <c r="M1493" s="1" t="e">
        <f>INDEX('Child Enrollment'!$C$2:$C$173,MATCH('BIR Data Entry'!B1494,'Child Enrollment'!$B$2:$B$173,0))</f>
        <v>#N/A</v>
      </c>
      <c r="N1493" s="1" t="e">
        <f>INDEX('Child Enrollment'!$D$2:$D$173,MATCH('BIR Data Entry'!B1493,'Child Enrollment'!$B$2:$B$173,0))</f>
        <v>#N/A</v>
      </c>
      <c r="O1493" s="1" t="e">
        <f>INDEX('Child Enrollment'!$E$2:$E$173,MATCH('BIR Data Entry'!B1493,'Child Enrollment'!$B$2:$B$173,0))</f>
        <v>#N/A</v>
      </c>
      <c r="P1493" s="1" t="e">
        <f>INDEX('Child Enrollment'!$F$2:$F$173,MATCH('BIR Data Entry'!B1493,'Child Enrollment'!$B$2:$B$173,0))</f>
        <v>#N/A</v>
      </c>
      <c r="Q1493" s="1" t="e">
        <f>INDEX('Child Enrollment'!$G$2:$G$173,MATCH('BIR Data Entry'!B1493,'Child Enrollment'!$B$2:$B$173,0))</f>
        <v>#N/A</v>
      </c>
      <c r="R1493" s="1" t="e">
        <f>INDEX('Child Enrollment'!$H$2:$H$173,MATCH('BIR Data Entry'!B1493,'Child Enrollment'!$B$2:$B$173,0))</f>
        <v>#N/A</v>
      </c>
      <c r="S1493" s="343" t="str">
        <f t="shared" si="69"/>
        <v/>
      </c>
      <c r="T1493" s="169">
        <f>IF(J1493='Do Not Use'!$L$15,1,0)</f>
        <v>0</v>
      </c>
      <c r="U1493" s="169">
        <f>IF(K1493='Do Not Use'!$M$14,1,0)</f>
        <v>0</v>
      </c>
      <c r="V1493" s="169">
        <f t="shared" si="70"/>
        <v>0</v>
      </c>
      <c r="W1493" s="169">
        <f>IF(K1493='Do Not Use'!$M$10,1,0)</f>
        <v>0</v>
      </c>
      <c r="X1493" s="169">
        <f>IF(K1493='Do Not Use'!$M$11,1,0)</f>
        <v>0</v>
      </c>
      <c r="Y1493" s="169">
        <f t="shared" si="71"/>
        <v>0</v>
      </c>
      <c r="Z1493" s="169">
        <f>IF(K1493='Do Not Use'!$M$5,1,0)</f>
        <v>0</v>
      </c>
    </row>
    <row r="1494" spans="1:26" x14ac:dyDescent="0.25">
      <c r="A1494" s="376"/>
      <c r="B1494" s="377"/>
      <c r="C1494" s="378"/>
      <c r="D1494" s="434"/>
      <c r="E1494" s="379"/>
      <c r="F1494" s="377"/>
      <c r="G1494" s="377"/>
      <c r="H1494" s="377"/>
      <c r="I1494" s="377"/>
      <c r="J1494" s="377"/>
      <c r="K1494" s="377"/>
      <c r="L1494" s="377"/>
      <c r="M1494" s="1" t="e">
        <f>INDEX('Child Enrollment'!$C$2:$C$173,MATCH('BIR Data Entry'!B1495,'Child Enrollment'!$B$2:$B$173,0))</f>
        <v>#N/A</v>
      </c>
      <c r="N1494" s="1" t="e">
        <f>INDEX('Child Enrollment'!$D$2:$D$173,MATCH('BIR Data Entry'!B1494,'Child Enrollment'!$B$2:$B$173,0))</f>
        <v>#N/A</v>
      </c>
      <c r="O1494" s="1" t="e">
        <f>INDEX('Child Enrollment'!$E$2:$E$173,MATCH('BIR Data Entry'!B1494,'Child Enrollment'!$B$2:$B$173,0))</f>
        <v>#N/A</v>
      </c>
      <c r="P1494" s="1" t="e">
        <f>INDEX('Child Enrollment'!$F$2:$F$173,MATCH('BIR Data Entry'!B1494,'Child Enrollment'!$B$2:$B$173,0))</f>
        <v>#N/A</v>
      </c>
      <c r="Q1494" s="1" t="e">
        <f>INDEX('Child Enrollment'!$G$2:$G$173,MATCH('BIR Data Entry'!B1494,'Child Enrollment'!$B$2:$B$173,0))</f>
        <v>#N/A</v>
      </c>
      <c r="R1494" s="1" t="e">
        <f>INDEX('Child Enrollment'!$H$2:$H$173,MATCH('BIR Data Entry'!B1494,'Child Enrollment'!$B$2:$B$173,0))</f>
        <v>#N/A</v>
      </c>
      <c r="S1494" s="343" t="str">
        <f t="shared" si="69"/>
        <v/>
      </c>
      <c r="T1494" s="169">
        <f>IF(J1494='Do Not Use'!$L$15,1,0)</f>
        <v>0</v>
      </c>
      <c r="U1494" s="169">
        <f>IF(K1494='Do Not Use'!$M$14,1,0)</f>
        <v>0</v>
      </c>
      <c r="V1494" s="169">
        <f t="shared" si="70"/>
        <v>0</v>
      </c>
      <c r="W1494" s="169">
        <f>IF(K1494='Do Not Use'!$M$10,1,0)</f>
        <v>0</v>
      </c>
      <c r="X1494" s="169">
        <f>IF(K1494='Do Not Use'!$M$11,1,0)</f>
        <v>0</v>
      </c>
      <c r="Y1494" s="169">
        <f t="shared" si="71"/>
        <v>0</v>
      </c>
      <c r="Z1494" s="169">
        <f>IF(K1494='Do Not Use'!$M$5,1,0)</f>
        <v>0</v>
      </c>
    </row>
    <row r="1495" spans="1:26" x14ac:dyDescent="0.25">
      <c r="A1495" s="376"/>
      <c r="B1495" s="377"/>
      <c r="C1495" s="378"/>
      <c r="D1495" s="434"/>
      <c r="E1495" s="379"/>
      <c r="F1495" s="377"/>
      <c r="G1495" s="377"/>
      <c r="H1495" s="377"/>
      <c r="I1495" s="377"/>
      <c r="J1495" s="377"/>
      <c r="K1495" s="377"/>
      <c r="L1495" s="377"/>
      <c r="M1495" s="1" t="e">
        <f>INDEX('Child Enrollment'!$C$2:$C$173,MATCH('BIR Data Entry'!B1496,'Child Enrollment'!$B$2:$B$173,0))</f>
        <v>#N/A</v>
      </c>
      <c r="N1495" s="1" t="e">
        <f>INDEX('Child Enrollment'!$D$2:$D$173,MATCH('BIR Data Entry'!B1495,'Child Enrollment'!$B$2:$B$173,0))</f>
        <v>#N/A</v>
      </c>
      <c r="O1495" s="1" t="e">
        <f>INDEX('Child Enrollment'!$E$2:$E$173,MATCH('BIR Data Entry'!B1495,'Child Enrollment'!$B$2:$B$173,0))</f>
        <v>#N/A</v>
      </c>
      <c r="P1495" s="1" t="e">
        <f>INDEX('Child Enrollment'!$F$2:$F$173,MATCH('BIR Data Entry'!B1495,'Child Enrollment'!$B$2:$B$173,0))</f>
        <v>#N/A</v>
      </c>
      <c r="Q1495" s="1" t="e">
        <f>INDEX('Child Enrollment'!$G$2:$G$173,MATCH('BIR Data Entry'!B1495,'Child Enrollment'!$B$2:$B$173,0))</f>
        <v>#N/A</v>
      </c>
      <c r="R1495" s="1" t="e">
        <f>INDEX('Child Enrollment'!$H$2:$H$173,MATCH('BIR Data Entry'!B1495,'Child Enrollment'!$B$2:$B$173,0))</f>
        <v>#N/A</v>
      </c>
      <c r="S1495" s="343" t="str">
        <f t="shared" si="69"/>
        <v/>
      </c>
      <c r="T1495" s="169">
        <f>IF(J1495='Do Not Use'!$L$15,1,0)</f>
        <v>0</v>
      </c>
      <c r="U1495" s="169">
        <f>IF(K1495='Do Not Use'!$M$14,1,0)</f>
        <v>0</v>
      </c>
      <c r="V1495" s="169">
        <f t="shared" si="70"/>
        <v>0</v>
      </c>
      <c r="W1495" s="169">
        <f>IF(K1495='Do Not Use'!$M$10,1,0)</f>
        <v>0</v>
      </c>
      <c r="X1495" s="169">
        <f>IF(K1495='Do Not Use'!$M$11,1,0)</f>
        <v>0</v>
      </c>
      <c r="Y1495" s="169">
        <f t="shared" si="71"/>
        <v>0</v>
      </c>
      <c r="Z1495" s="169">
        <f>IF(K1495='Do Not Use'!$M$5,1,0)</f>
        <v>0</v>
      </c>
    </row>
    <row r="1496" spans="1:26" x14ac:dyDescent="0.25">
      <c r="A1496" s="376"/>
      <c r="B1496" s="377"/>
      <c r="C1496" s="378"/>
      <c r="D1496" s="434"/>
      <c r="E1496" s="379"/>
      <c r="F1496" s="377"/>
      <c r="G1496" s="377"/>
      <c r="H1496" s="377"/>
      <c r="I1496" s="377"/>
      <c r="J1496" s="377"/>
      <c r="K1496" s="377"/>
      <c r="L1496" s="377"/>
      <c r="M1496" s="1" t="e">
        <f>INDEX('Child Enrollment'!$C$2:$C$173,MATCH('BIR Data Entry'!B1497,'Child Enrollment'!$B$2:$B$173,0))</f>
        <v>#N/A</v>
      </c>
      <c r="N1496" s="1" t="e">
        <f>INDEX('Child Enrollment'!$D$2:$D$173,MATCH('BIR Data Entry'!B1496,'Child Enrollment'!$B$2:$B$173,0))</f>
        <v>#N/A</v>
      </c>
      <c r="O1496" s="1" t="e">
        <f>INDEX('Child Enrollment'!$E$2:$E$173,MATCH('BIR Data Entry'!B1496,'Child Enrollment'!$B$2:$B$173,0))</f>
        <v>#N/A</v>
      </c>
      <c r="P1496" s="1" t="e">
        <f>INDEX('Child Enrollment'!$F$2:$F$173,MATCH('BIR Data Entry'!B1496,'Child Enrollment'!$B$2:$B$173,0))</f>
        <v>#N/A</v>
      </c>
      <c r="Q1496" s="1" t="e">
        <f>INDEX('Child Enrollment'!$G$2:$G$173,MATCH('BIR Data Entry'!B1496,'Child Enrollment'!$B$2:$B$173,0))</f>
        <v>#N/A</v>
      </c>
      <c r="R1496" s="1" t="e">
        <f>INDEX('Child Enrollment'!$H$2:$H$173,MATCH('BIR Data Entry'!B1496,'Child Enrollment'!$B$2:$B$173,0))</f>
        <v>#N/A</v>
      </c>
      <c r="S1496" s="343" t="str">
        <f t="shared" si="69"/>
        <v/>
      </c>
      <c r="T1496" s="169">
        <f>IF(J1496='Do Not Use'!$L$15,1,0)</f>
        <v>0</v>
      </c>
      <c r="U1496" s="169">
        <f>IF(K1496='Do Not Use'!$M$14,1,0)</f>
        <v>0</v>
      </c>
      <c r="V1496" s="169">
        <f t="shared" si="70"/>
        <v>0</v>
      </c>
      <c r="W1496" s="169">
        <f>IF(K1496='Do Not Use'!$M$10,1,0)</f>
        <v>0</v>
      </c>
      <c r="X1496" s="169">
        <f>IF(K1496='Do Not Use'!$M$11,1,0)</f>
        <v>0</v>
      </c>
      <c r="Y1496" s="169">
        <f t="shared" si="71"/>
        <v>0</v>
      </c>
      <c r="Z1496" s="169">
        <f>IF(K1496='Do Not Use'!$M$5,1,0)</f>
        <v>0</v>
      </c>
    </row>
    <row r="1497" spans="1:26" x14ac:dyDescent="0.25">
      <c r="A1497" s="376"/>
      <c r="B1497" s="377"/>
      <c r="C1497" s="378"/>
      <c r="D1497" s="434"/>
      <c r="E1497" s="379"/>
      <c r="F1497" s="377"/>
      <c r="G1497" s="377"/>
      <c r="H1497" s="377"/>
      <c r="I1497" s="377"/>
      <c r="J1497" s="377"/>
      <c r="K1497" s="377"/>
      <c r="L1497" s="377"/>
      <c r="M1497" s="1" t="e">
        <f>INDEX('Child Enrollment'!$C$2:$C$173,MATCH('BIR Data Entry'!B1498,'Child Enrollment'!$B$2:$B$173,0))</f>
        <v>#N/A</v>
      </c>
      <c r="N1497" s="1" t="e">
        <f>INDEX('Child Enrollment'!$D$2:$D$173,MATCH('BIR Data Entry'!B1497,'Child Enrollment'!$B$2:$B$173,0))</f>
        <v>#N/A</v>
      </c>
      <c r="O1497" s="1" t="e">
        <f>INDEX('Child Enrollment'!$E$2:$E$173,MATCH('BIR Data Entry'!B1497,'Child Enrollment'!$B$2:$B$173,0))</f>
        <v>#N/A</v>
      </c>
      <c r="P1497" s="1" t="e">
        <f>INDEX('Child Enrollment'!$F$2:$F$173,MATCH('BIR Data Entry'!B1497,'Child Enrollment'!$B$2:$B$173,0))</f>
        <v>#N/A</v>
      </c>
      <c r="Q1497" s="1" t="e">
        <f>INDEX('Child Enrollment'!$G$2:$G$173,MATCH('BIR Data Entry'!B1497,'Child Enrollment'!$B$2:$B$173,0))</f>
        <v>#N/A</v>
      </c>
      <c r="R1497" s="1" t="e">
        <f>INDEX('Child Enrollment'!$H$2:$H$173,MATCH('BIR Data Entry'!B1497,'Child Enrollment'!$B$2:$B$173,0))</f>
        <v>#N/A</v>
      </c>
      <c r="S1497" s="343" t="str">
        <f t="shared" si="69"/>
        <v/>
      </c>
      <c r="T1497" s="169">
        <f>IF(J1497='Do Not Use'!$L$15,1,0)</f>
        <v>0</v>
      </c>
      <c r="U1497" s="169">
        <f>IF(K1497='Do Not Use'!$M$14,1,0)</f>
        <v>0</v>
      </c>
      <c r="V1497" s="169">
        <f t="shared" si="70"/>
        <v>0</v>
      </c>
      <c r="W1497" s="169">
        <f>IF(K1497='Do Not Use'!$M$10,1,0)</f>
        <v>0</v>
      </c>
      <c r="X1497" s="169">
        <f>IF(K1497='Do Not Use'!$M$11,1,0)</f>
        <v>0</v>
      </c>
      <c r="Y1497" s="169">
        <f t="shared" si="71"/>
        <v>0</v>
      </c>
      <c r="Z1497" s="169">
        <f>IF(K1497='Do Not Use'!$M$5,1,0)</f>
        <v>0</v>
      </c>
    </row>
    <row r="1498" spans="1:26" x14ac:dyDescent="0.25">
      <c r="A1498" s="376"/>
      <c r="B1498" s="377"/>
      <c r="C1498" s="378"/>
      <c r="D1498" s="434"/>
      <c r="E1498" s="379"/>
      <c r="F1498" s="377"/>
      <c r="G1498" s="377"/>
      <c r="H1498" s="377"/>
      <c r="I1498" s="377"/>
      <c r="J1498" s="377"/>
      <c r="K1498" s="377"/>
      <c r="L1498" s="377"/>
      <c r="M1498" s="1" t="e">
        <f>INDEX('Child Enrollment'!$C$2:$C$173,MATCH('BIR Data Entry'!B1499,'Child Enrollment'!$B$2:$B$173,0))</f>
        <v>#N/A</v>
      </c>
      <c r="N1498" s="1" t="e">
        <f>INDEX('Child Enrollment'!$D$2:$D$173,MATCH('BIR Data Entry'!B1498,'Child Enrollment'!$B$2:$B$173,0))</f>
        <v>#N/A</v>
      </c>
      <c r="O1498" s="1" t="e">
        <f>INDEX('Child Enrollment'!$E$2:$E$173,MATCH('BIR Data Entry'!B1498,'Child Enrollment'!$B$2:$B$173,0))</f>
        <v>#N/A</v>
      </c>
      <c r="P1498" s="1" t="e">
        <f>INDEX('Child Enrollment'!$F$2:$F$173,MATCH('BIR Data Entry'!B1498,'Child Enrollment'!$B$2:$B$173,0))</f>
        <v>#N/A</v>
      </c>
      <c r="Q1498" s="1" t="e">
        <f>INDEX('Child Enrollment'!$G$2:$G$173,MATCH('BIR Data Entry'!B1498,'Child Enrollment'!$B$2:$B$173,0))</f>
        <v>#N/A</v>
      </c>
      <c r="R1498" s="1" t="e">
        <f>INDEX('Child Enrollment'!$H$2:$H$173,MATCH('BIR Data Entry'!B1498,'Child Enrollment'!$B$2:$B$173,0))</f>
        <v>#N/A</v>
      </c>
      <c r="S1498" s="343" t="str">
        <f t="shared" si="69"/>
        <v/>
      </c>
      <c r="T1498" s="169">
        <f>IF(J1498='Do Not Use'!$L$15,1,0)</f>
        <v>0</v>
      </c>
      <c r="U1498" s="169">
        <f>IF(K1498='Do Not Use'!$M$14,1,0)</f>
        <v>0</v>
      </c>
      <c r="V1498" s="169">
        <f t="shared" si="70"/>
        <v>0</v>
      </c>
      <c r="W1498" s="169">
        <f>IF(K1498='Do Not Use'!$M$10,1,0)</f>
        <v>0</v>
      </c>
      <c r="X1498" s="169">
        <f>IF(K1498='Do Not Use'!$M$11,1,0)</f>
        <v>0</v>
      </c>
      <c r="Y1498" s="169">
        <f t="shared" si="71"/>
        <v>0</v>
      </c>
      <c r="Z1498" s="169">
        <f>IF(K1498='Do Not Use'!$M$5,1,0)</f>
        <v>0</v>
      </c>
    </row>
    <row r="1499" spans="1:26" x14ac:dyDescent="0.25">
      <c r="A1499" s="376"/>
      <c r="B1499" s="377"/>
      <c r="C1499" s="378"/>
      <c r="D1499" s="434"/>
      <c r="E1499" s="379"/>
      <c r="F1499" s="377"/>
      <c r="G1499" s="377"/>
      <c r="H1499" s="377"/>
      <c r="I1499" s="377"/>
      <c r="J1499" s="377"/>
      <c r="K1499" s="377"/>
      <c r="L1499" s="377"/>
      <c r="M1499" s="1" t="e">
        <f>INDEX('Child Enrollment'!$C$2:$C$173,MATCH('BIR Data Entry'!B1500,'Child Enrollment'!$B$2:$B$173,0))</f>
        <v>#N/A</v>
      </c>
      <c r="N1499" s="1" t="e">
        <f>INDEX('Child Enrollment'!$D$2:$D$173,MATCH('BIR Data Entry'!B1499,'Child Enrollment'!$B$2:$B$173,0))</f>
        <v>#N/A</v>
      </c>
      <c r="O1499" s="1" t="e">
        <f>INDEX('Child Enrollment'!$E$2:$E$173,MATCH('BIR Data Entry'!B1499,'Child Enrollment'!$B$2:$B$173,0))</f>
        <v>#N/A</v>
      </c>
      <c r="P1499" s="1" t="e">
        <f>INDEX('Child Enrollment'!$F$2:$F$173,MATCH('BIR Data Entry'!B1499,'Child Enrollment'!$B$2:$B$173,0))</f>
        <v>#N/A</v>
      </c>
      <c r="Q1499" s="1" t="e">
        <f>INDEX('Child Enrollment'!$G$2:$G$173,MATCH('BIR Data Entry'!B1499,'Child Enrollment'!$B$2:$B$173,0))</f>
        <v>#N/A</v>
      </c>
      <c r="R1499" s="1" t="e">
        <f>INDEX('Child Enrollment'!$H$2:$H$173,MATCH('BIR Data Entry'!B1499,'Child Enrollment'!$B$2:$B$173,0))</f>
        <v>#N/A</v>
      </c>
      <c r="S1499" s="343" t="str">
        <f t="shared" si="69"/>
        <v/>
      </c>
      <c r="T1499" s="169">
        <f>IF(J1499='Do Not Use'!$L$15,1,0)</f>
        <v>0</v>
      </c>
      <c r="U1499" s="169">
        <f>IF(K1499='Do Not Use'!$M$14,1,0)</f>
        <v>0</v>
      </c>
      <c r="V1499" s="169">
        <f t="shared" si="70"/>
        <v>0</v>
      </c>
      <c r="W1499" s="169">
        <f>IF(K1499='Do Not Use'!$M$10,1,0)</f>
        <v>0</v>
      </c>
      <c r="X1499" s="169">
        <f>IF(K1499='Do Not Use'!$M$11,1,0)</f>
        <v>0</v>
      </c>
      <c r="Y1499" s="169">
        <f t="shared" si="71"/>
        <v>0</v>
      </c>
      <c r="Z1499" s="169">
        <f>IF(K1499='Do Not Use'!$M$5,1,0)</f>
        <v>0</v>
      </c>
    </row>
    <row r="1500" spans="1:26" x14ac:dyDescent="0.25">
      <c r="A1500" s="376"/>
      <c r="B1500" s="377"/>
      <c r="C1500" s="378"/>
      <c r="D1500" s="434"/>
      <c r="E1500" s="379"/>
      <c r="F1500" s="377"/>
      <c r="G1500" s="377"/>
      <c r="H1500" s="377"/>
      <c r="I1500" s="377"/>
      <c r="J1500" s="377"/>
      <c r="K1500" s="377"/>
      <c r="L1500" s="377"/>
      <c r="M1500" s="1" t="e">
        <f>INDEX('Child Enrollment'!$C$2:$C$173,MATCH('BIR Data Entry'!B1501,'Child Enrollment'!$B$2:$B$173,0))</f>
        <v>#N/A</v>
      </c>
      <c r="N1500" s="1" t="e">
        <f>INDEX('Child Enrollment'!$D$2:$D$173,MATCH('BIR Data Entry'!B1500,'Child Enrollment'!$B$2:$B$173,0))</f>
        <v>#N/A</v>
      </c>
      <c r="O1500" s="1" t="e">
        <f>INDEX('Child Enrollment'!$E$2:$E$173,MATCH('BIR Data Entry'!B1500,'Child Enrollment'!$B$2:$B$173,0))</f>
        <v>#N/A</v>
      </c>
      <c r="P1500" s="1" t="e">
        <f>INDEX('Child Enrollment'!$F$2:$F$173,MATCH('BIR Data Entry'!B1500,'Child Enrollment'!$B$2:$B$173,0))</f>
        <v>#N/A</v>
      </c>
      <c r="Q1500" s="1" t="e">
        <f>INDEX('Child Enrollment'!$G$2:$G$173,MATCH('BIR Data Entry'!B1500,'Child Enrollment'!$B$2:$B$173,0))</f>
        <v>#N/A</v>
      </c>
      <c r="R1500" s="1" t="e">
        <f>INDEX('Child Enrollment'!$H$2:$H$173,MATCH('BIR Data Entry'!B1500,'Child Enrollment'!$B$2:$B$173,0))</f>
        <v>#N/A</v>
      </c>
      <c r="S1500" s="343" t="str">
        <f t="shared" si="69"/>
        <v/>
      </c>
      <c r="T1500" s="169">
        <f>IF(J1500='Do Not Use'!$L$15,1,0)</f>
        <v>0</v>
      </c>
      <c r="U1500" s="169">
        <f>IF(K1500='Do Not Use'!$M$14,1,0)</f>
        <v>0</v>
      </c>
      <c r="V1500" s="169">
        <f t="shared" si="70"/>
        <v>0</v>
      </c>
      <c r="W1500" s="169">
        <f>IF(K1500='Do Not Use'!$M$10,1,0)</f>
        <v>0</v>
      </c>
      <c r="X1500" s="169">
        <f>IF(K1500='Do Not Use'!$M$11,1,0)</f>
        <v>0</v>
      </c>
      <c r="Y1500" s="169">
        <f t="shared" si="71"/>
        <v>0</v>
      </c>
      <c r="Z1500" s="169">
        <f>IF(K1500='Do Not Use'!$M$5,1,0)</f>
        <v>0</v>
      </c>
    </row>
    <row r="1501" spans="1:26" x14ac:dyDescent="0.25">
      <c r="A1501" s="376"/>
      <c r="B1501" s="377"/>
      <c r="C1501" s="378"/>
      <c r="D1501" s="434"/>
      <c r="E1501" s="379"/>
      <c r="F1501" s="377"/>
      <c r="G1501" s="377"/>
      <c r="H1501" s="377"/>
      <c r="I1501" s="377"/>
      <c r="J1501" s="377"/>
      <c r="K1501" s="377"/>
      <c r="L1501" s="377"/>
      <c r="M1501" s="1" t="e">
        <f>INDEX('Child Enrollment'!$C$2:$C$173,MATCH('BIR Data Entry'!B1502,'Child Enrollment'!$B$2:$B$173,0))</f>
        <v>#N/A</v>
      </c>
      <c r="N1501" s="1" t="e">
        <f>INDEX('Child Enrollment'!$D$2:$D$173,MATCH('BIR Data Entry'!B1501,'Child Enrollment'!$B$2:$B$173,0))</f>
        <v>#N/A</v>
      </c>
      <c r="O1501" s="1" t="e">
        <f>INDEX('Child Enrollment'!$E$2:$E$173,MATCH('BIR Data Entry'!B1501,'Child Enrollment'!$B$2:$B$173,0))</f>
        <v>#N/A</v>
      </c>
      <c r="P1501" s="1" t="e">
        <f>INDEX('Child Enrollment'!$F$2:$F$173,MATCH('BIR Data Entry'!B1501,'Child Enrollment'!$B$2:$B$173,0))</f>
        <v>#N/A</v>
      </c>
      <c r="Q1501" s="1" t="e">
        <f>INDEX('Child Enrollment'!$G$2:$G$173,MATCH('BIR Data Entry'!B1501,'Child Enrollment'!$B$2:$B$173,0))</f>
        <v>#N/A</v>
      </c>
      <c r="R1501" s="1" t="e">
        <f>INDEX('Child Enrollment'!$H$2:$H$173,MATCH('BIR Data Entry'!B1501,'Child Enrollment'!$B$2:$B$173,0))</f>
        <v>#N/A</v>
      </c>
      <c r="S1501" s="343" t="str">
        <f t="shared" si="69"/>
        <v/>
      </c>
      <c r="T1501" s="169">
        <f>IF(J1501='Do Not Use'!$L$15,1,0)</f>
        <v>0</v>
      </c>
      <c r="U1501" s="169">
        <f>IF(K1501='Do Not Use'!$M$14,1,0)</f>
        <v>0</v>
      </c>
      <c r="V1501" s="169">
        <f t="shared" si="70"/>
        <v>0</v>
      </c>
      <c r="W1501" s="169">
        <f>IF(K1501='Do Not Use'!$M$10,1,0)</f>
        <v>0</v>
      </c>
      <c r="X1501" s="169">
        <f>IF(K1501='Do Not Use'!$M$11,1,0)</f>
        <v>0</v>
      </c>
      <c r="Y1501" s="169">
        <f t="shared" si="71"/>
        <v>0</v>
      </c>
      <c r="Z1501" s="169">
        <f>IF(K1501='Do Not Use'!$M$5,1,0)</f>
        <v>0</v>
      </c>
    </row>
    <row r="1502" spans="1:26" x14ac:dyDescent="0.25">
      <c r="A1502" s="376"/>
      <c r="B1502" s="377"/>
      <c r="C1502" s="378"/>
      <c r="D1502" s="434"/>
      <c r="E1502" s="379"/>
      <c r="F1502" s="377"/>
      <c r="G1502" s="377"/>
      <c r="H1502" s="377"/>
      <c r="I1502" s="377"/>
      <c r="J1502" s="377"/>
      <c r="K1502" s="377"/>
      <c r="L1502" s="377"/>
      <c r="M1502" s="1" t="e">
        <f>INDEX('Child Enrollment'!$C$2:$C$173,MATCH('BIR Data Entry'!B1503,'Child Enrollment'!$B$2:$B$173,0))</f>
        <v>#N/A</v>
      </c>
      <c r="N1502" s="1" t="e">
        <f>INDEX('Child Enrollment'!$D$2:$D$173,MATCH('BIR Data Entry'!B1502,'Child Enrollment'!$B$2:$B$173,0))</f>
        <v>#N/A</v>
      </c>
      <c r="O1502" s="1" t="e">
        <f>INDEX('Child Enrollment'!$E$2:$E$173,MATCH('BIR Data Entry'!B1502,'Child Enrollment'!$B$2:$B$173,0))</f>
        <v>#N/A</v>
      </c>
      <c r="P1502" s="1" t="e">
        <f>INDEX('Child Enrollment'!$F$2:$F$173,MATCH('BIR Data Entry'!B1502,'Child Enrollment'!$B$2:$B$173,0))</f>
        <v>#N/A</v>
      </c>
      <c r="Q1502" s="1" t="e">
        <f>INDEX('Child Enrollment'!$G$2:$G$173,MATCH('BIR Data Entry'!B1502,'Child Enrollment'!$B$2:$B$173,0))</f>
        <v>#N/A</v>
      </c>
      <c r="R1502" s="1" t="e">
        <f>INDEX('Child Enrollment'!$H$2:$H$173,MATCH('BIR Data Entry'!B1502,'Child Enrollment'!$B$2:$B$173,0))</f>
        <v>#N/A</v>
      </c>
      <c r="S1502" s="343" t="str">
        <f t="shared" si="69"/>
        <v/>
      </c>
      <c r="T1502" s="169">
        <f>IF(J1502='Do Not Use'!$L$15,1,0)</f>
        <v>0</v>
      </c>
      <c r="U1502" s="169">
        <f>IF(K1502='Do Not Use'!$M$14,1,0)</f>
        <v>0</v>
      </c>
      <c r="V1502" s="169">
        <f t="shared" si="70"/>
        <v>0</v>
      </c>
      <c r="W1502" s="169">
        <f>IF(K1502='Do Not Use'!$M$10,1,0)</f>
        <v>0</v>
      </c>
      <c r="X1502" s="169">
        <f>IF(K1502='Do Not Use'!$M$11,1,0)</f>
        <v>0</v>
      </c>
      <c r="Y1502" s="169">
        <f t="shared" si="71"/>
        <v>0</v>
      </c>
      <c r="Z1502" s="169">
        <f>IF(K1502='Do Not Use'!$M$5,1,0)</f>
        <v>0</v>
      </c>
    </row>
    <row r="1503" spans="1:26" x14ac:dyDescent="0.25">
      <c r="A1503" s="376"/>
      <c r="B1503" s="377"/>
      <c r="C1503" s="378"/>
      <c r="D1503" s="434"/>
      <c r="E1503" s="379"/>
      <c r="F1503" s="377"/>
      <c r="G1503" s="377"/>
      <c r="H1503" s="377"/>
      <c r="I1503" s="377"/>
      <c r="J1503" s="377"/>
      <c r="K1503" s="377"/>
      <c r="L1503" s="377"/>
      <c r="M1503" s="1" t="e">
        <f>INDEX('Child Enrollment'!$C$2:$C$173,MATCH('BIR Data Entry'!B1504,'Child Enrollment'!$B$2:$B$173,0))</f>
        <v>#N/A</v>
      </c>
      <c r="N1503" s="1" t="e">
        <f>INDEX('Child Enrollment'!$D$2:$D$173,MATCH('BIR Data Entry'!B1503,'Child Enrollment'!$B$2:$B$173,0))</f>
        <v>#N/A</v>
      </c>
      <c r="O1503" s="1" t="e">
        <f>INDEX('Child Enrollment'!$E$2:$E$173,MATCH('BIR Data Entry'!B1503,'Child Enrollment'!$B$2:$B$173,0))</f>
        <v>#N/A</v>
      </c>
      <c r="P1503" s="1" t="e">
        <f>INDEX('Child Enrollment'!$F$2:$F$173,MATCH('BIR Data Entry'!B1503,'Child Enrollment'!$B$2:$B$173,0))</f>
        <v>#N/A</v>
      </c>
      <c r="Q1503" s="1" t="e">
        <f>INDEX('Child Enrollment'!$G$2:$G$173,MATCH('BIR Data Entry'!B1503,'Child Enrollment'!$B$2:$B$173,0))</f>
        <v>#N/A</v>
      </c>
      <c r="R1503" s="1" t="e">
        <f>INDEX('Child Enrollment'!$H$2:$H$173,MATCH('BIR Data Entry'!B1503,'Child Enrollment'!$B$2:$B$173,0))</f>
        <v>#N/A</v>
      </c>
      <c r="S1503" s="343" t="str">
        <f t="shared" si="69"/>
        <v/>
      </c>
      <c r="T1503" s="169">
        <f>IF(J1503='Do Not Use'!$L$15,1,0)</f>
        <v>0</v>
      </c>
      <c r="U1503" s="169">
        <f>IF(K1503='Do Not Use'!$M$14,1,0)</f>
        <v>0</v>
      </c>
      <c r="V1503" s="169">
        <f t="shared" si="70"/>
        <v>0</v>
      </c>
      <c r="W1503" s="169">
        <f>IF(K1503='Do Not Use'!$M$10,1,0)</f>
        <v>0</v>
      </c>
      <c r="X1503" s="169">
        <f>IF(K1503='Do Not Use'!$M$11,1,0)</f>
        <v>0</v>
      </c>
      <c r="Y1503" s="169">
        <f t="shared" si="71"/>
        <v>0</v>
      </c>
      <c r="Z1503" s="169">
        <f>IF(K1503='Do Not Use'!$M$5,1,0)</f>
        <v>0</v>
      </c>
    </row>
    <row r="1504" spans="1:26" x14ac:dyDescent="0.25">
      <c r="A1504" s="376"/>
      <c r="B1504" s="377"/>
      <c r="C1504" s="378"/>
      <c r="D1504" s="434"/>
      <c r="E1504" s="379"/>
      <c r="F1504" s="377"/>
      <c r="G1504" s="377"/>
      <c r="H1504" s="377"/>
      <c r="I1504" s="377"/>
      <c r="J1504" s="377"/>
      <c r="K1504" s="377"/>
      <c r="L1504" s="377"/>
      <c r="M1504" s="1" t="e">
        <f>INDEX('Child Enrollment'!$C$2:$C$173,MATCH('BIR Data Entry'!B1505,'Child Enrollment'!$B$2:$B$173,0))</f>
        <v>#N/A</v>
      </c>
      <c r="N1504" s="1" t="e">
        <f>INDEX('Child Enrollment'!$D$2:$D$173,MATCH('BIR Data Entry'!B1504,'Child Enrollment'!$B$2:$B$173,0))</f>
        <v>#N/A</v>
      </c>
      <c r="O1504" s="1" t="e">
        <f>INDEX('Child Enrollment'!$E$2:$E$173,MATCH('BIR Data Entry'!B1504,'Child Enrollment'!$B$2:$B$173,0))</f>
        <v>#N/A</v>
      </c>
      <c r="P1504" s="1" t="e">
        <f>INDEX('Child Enrollment'!$F$2:$F$173,MATCH('BIR Data Entry'!B1504,'Child Enrollment'!$B$2:$B$173,0))</f>
        <v>#N/A</v>
      </c>
      <c r="Q1504" s="1" t="e">
        <f>INDEX('Child Enrollment'!$G$2:$G$173,MATCH('BIR Data Entry'!B1504,'Child Enrollment'!$B$2:$B$173,0))</f>
        <v>#N/A</v>
      </c>
      <c r="R1504" s="1" t="e">
        <f>INDEX('Child Enrollment'!$H$2:$H$173,MATCH('BIR Data Entry'!B1504,'Child Enrollment'!$B$2:$B$173,0))</f>
        <v>#N/A</v>
      </c>
      <c r="S1504" s="343" t="str">
        <f t="shared" si="69"/>
        <v/>
      </c>
      <c r="T1504" s="169">
        <f>IF(J1504='Do Not Use'!$L$15,1,0)</f>
        <v>0</v>
      </c>
      <c r="U1504" s="169">
        <f>IF(K1504='Do Not Use'!$M$14,1,0)</f>
        <v>0</v>
      </c>
      <c r="V1504" s="169">
        <f t="shared" si="70"/>
        <v>0</v>
      </c>
      <c r="W1504" s="169">
        <f>IF(K1504='Do Not Use'!$M$10,1,0)</f>
        <v>0</v>
      </c>
      <c r="X1504" s="169">
        <f>IF(K1504='Do Not Use'!$M$11,1,0)</f>
        <v>0</v>
      </c>
      <c r="Y1504" s="169">
        <f t="shared" si="71"/>
        <v>0</v>
      </c>
      <c r="Z1504" s="169">
        <f>IF(K1504='Do Not Use'!$M$5,1,0)</f>
        <v>0</v>
      </c>
    </row>
    <row r="1505" spans="1:26" x14ac:dyDescent="0.25">
      <c r="A1505" s="376"/>
      <c r="B1505" s="377"/>
      <c r="C1505" s="378"/>
      <c r="D1505" s="434"/>
      <c r="E1505" s="379"/>
      <c r="F1505" s="377"/>
      <c r="G1505" s="377"/>
      <c r="H1505" s="377"/>
      <c r="I1505" s="377"/>
      <c r="J1505" s="377"/>
      <c r="K1505" s="377"/>
      <c r="L1505" s="377"/>
      <c r="M1505" s="1" t="e">
        <f>INDEX('Child Enrollment'!$C$2:$C$173,MATCH('BIR Data Entry'!B1506,'Child Enrollment'!$B$2:$B$173,0))</f>
        <v>#N/A</v>
      </c>
      <c r="N1505" s="1" t="e">
        <f>INDEX('Child Enrollment'!$D$2:$D$173,MATCH('BIR Data Entry'!B1505,'Child Enrollment'!$B$2:$B$173,0))</f>
        <v>#N/A</v>
      </c>
      <c r="O1505" s="1" t="e">
        <f>INDEX('Child Enrollment'!$E$2:$E$173,MATCH('BIR Data Entry'!B1505,'Child Enrollment'!$B$2:$B$173,0))</f>
        <v>#N/A</v>
      </c>
      <c r="P1505" s="1" t="e">
        <f>INDEX('Child Enrollment'!$F$2:$F$173,MATCH('BIR Data Entry'!B1505,'Child Enrollment'!$B$2:$B$173,0))</f>
        <v>#N/A</v>
      </c>
      <c r="Q1505" s="1" t="e">
        <f>INDEX('Child Enrollment'!$G$2:$G$173,MATCH('BIR Data Entry'!B1505,'Child Enrollment'!$B$2:$B$173,0))</f>
        <v>#N/A</v>
      </c>
      <c r="R1505" s="1" t="e">
        <f>INDEX('Child Enrollment'!$H$2:$H$173,MATCH('BIR Data Entry'!B1505,'Child Enrollment'!$B$2:$B$173,0))</f>
        <v>#N/A</v>
      </c>
      <c r="S1505" s="343" t="str">
        <f t="shared" si="69"/>
        <v/>
      </c>
      <c r="T1505" s="169">
        <f>IF(J1505='Do Not Use'!$L$15,1,0)</f>
        <v>0</v>
      </c>
      <c r="U1505" s="169">
        <f>IF(K1505='Do Not Use'!$M$14,1,0)</f>
        <v>0</v>
      </c>
      <c r="V1505" s="169">
        <f t="shared" si="70"/>
        <v>0</v>
      </c>
      <c r="W1505" s="169">
        <f>IF(K1505='Do Not Use'!$M$10,1,0)</f>
        <v>0</v>
      </c>
      <c r="X1505" s="169">
        <f>IF(K1505='Do Not Use'!$M$11,1,0)</f>
        <v>0</v>
      </c>
      <c r="Y1505" s="169">
        <f t="shared" si="71"/>
        <v>0</v>
      </c>
      <c r="Z1505" s="169">
        <f>IF(K1505='Do Not Use'!$M$5,1,0)</f>
        <v>0</v>
      </c>
    </row>
    <row r="1506" spans="1:26" x14ac:dyDescent="0.25">
      <c r="A1506" s="376"/>
      <c r="B1506" s="377"/>
      <c r="C1506" s="378"/>
      <c r="D1506" s="434"/>
      <c r="E1506" s="379"/>
      <c r="F1506" s="377"/>
      <c r="G1506" s="377"/>
      <c r="H1506" s="377"/>
      <c r="I1506" s="377"/>
      <c r="J1506" s="377"/>
      <c r="K1506" s="377"/>
      <c r="L1506" s="377"/>
      <c r="M1506" s="1" t="e">
        <f>INDEX('Child Enrollment'!$C$2:$C$173,MATCH('BIR Data Entry'!B1507,'Child Enrollment'!$B$2:$B$173,0))</f>
        <v>#N/A</v>
      </c>
      <c r="N1506" s="1" t="e">
        <f>INDEX('Child Enrollment'!$D$2:$D$173,MATCH('BIR Data Entry'!B1506,'Child Enrollment'!$B$2:$B$173,0))</f>
        <v>#N/A</v>
      </c>
      <c r="O1506" s="1" t="e">
        <f>INDEX('Child Enrollment'!$E$2:$E$173,MATCH('BIR Data Entry'!B1506,'Child Enrollment'!$B$2:$B$173,0))</f>
        <v>#N/A</v>
      </c>
      <c r="P1506" s="1" t="e">
        <f>INDEX('Child Enrollment'!$F$2:$F$173,MATCH('BIR Data Entry'!B1506,'Child Enrollment'!$B$2:$B$173,0))</f>
        <v>#N/A</v>
      </c>
      <c r="Q1506" s="1" t="e">
        <f>INDEX('Child Enrollment'!$G$2:$G$173,MATCH('BIR Data Entry'!B1506,'Child Enrollment'!$B$2:$B$173,0))</f>
        <v>#N/A</v>
      </c>
      <c r="R1506" s="1" t="e">
        <f>INDEX('Child Enrollment'!$H$2:$H$173,MATCH('BIR Data Entry'!B1506,'Child Enrollment'!$B$2:$B$173,0))</f>
        <v>#N/A</v>
      </c>
      <c r="S1506" s="343" t="str">
        <f t="shared" si="69"/>
        <v/>
      </c>
      <c r="T1506" s="169">
        <f>IF(J1506='Do Not Use'!$L$15,1,0)</f>
        <v>0</v>
      </c>
      <c r="U1506" s="169">
        <f>IF(K1506='Do Not Use'!$M$14,1,0)</f>
        <v>0</v>
      </c>
      <c r="V1506" s="169">
        <f t="shared" si="70"/>
        <v>0</v>
      </c>
      <c r="W1506" s="169">
        <f>IF(K1506='Do Not Use'!$M$10,1,0)</f>
        <v>0</v>
      </c>
      <c r="X1506" s="169">
        <f>IF(K1506='Do Not Use'!$M$11,1,0)</f>
        <v>0</v>
      </c>
      <c r="Y1506" s="169">
        <f t="shared" si="71"/>
        <v>0</v>
      </c>
      <c r="Z1506" s="169">
        <f>IF(K1506='Do Not Use'!$M$5,1,0)</f>
        <v>0</v>
      </c>
    </row>
    <row r="1507" spans="1:26" x14ac:dyDescent="0.25">
      <c r="A1507" s="376"/>
      <c r="B1507" s="377"/>
      <c r="C1507" s="378"/>
      <c r="D1507" s="434"/>
      <c r="E1507" s="379"/>
      <c r="F1507" s="377"/>
      <c r="G1507" s="377"/>
      <c r="H1507" s="377"/>
      <c r="I1507" s="377"/>
      <c r="J1507" s="377"/>
      <c r="K1507" s="377"/>
      <c r="L1507" s="377"/>
      <c r="M1507" s="1" t="e">
        <f>INDEX('Child Enrollment'!$C$2:$C$173,MATCH('BIR Data Entry'!B1508,'Child Enrollment'!$B$2:$B$173,0))</f>
        <v>#N/A</v>
      </c>
      <c r="N1507" s="1" t="e">
        <f>INDEX('Child Enrollment'!$D$2:$D$173,MATCH('BIR Data Entry'!B1507,'Child Enrollment'!$B$2:$B$173,0))</f>
        <v>#N/A</v>
      </c>
      <c r="O1507" s="1" t="e">
        <f>INDEX('Child Enrollment'!$E$2:$E$173,MATCH('BIR Data Entry'!B1507,'Child Enrollment'!$B$2:$B$173,0))</f>
        <v>#N/A</v>
      </c>
      <c r="P1507" s="1" t="e">
        <f>INDEX('Child Enrollment'!$F$2:$F$173,MATCH('BIR Data Entry'!B1507,'Child Enrollment'!$B$2:$B$173,0))</f>
        <v>#N/A</v>
      </c>
      <c r="Q1507" s="1" t="e">
        <f>INDEX('Child Enrollment'!$G$2:$G$173,MATCH('BIR Data Entry'!B1507,'Child Enrollment'!$B$2:$B$173,0))</f>
        <v>#N/A</v>
      </c>
      <c r="R1507" s="1" t="e">
        <f>INDEX('Child Enrollment'!$H$2:$H$173,MATCH('BIR Data Entry'!B1507,'Child Enrollment'!$B$2:$B$173,0))</f>
        <v>#N/A</v>
      </c>
      <c r="S1507" s="343" t="str">
        <f t="shared" si="69"/>
        <v/>
      </c>
      <c r="T1507" s="169">
        <f>IF(J1507='Do Not Use'!$L$15,1,0)</f>
        <v>0</v>
      </c>
      <c r="U1507" s="169">
        <f>IF(K1507='Do Not Use'!$M$14,1,0)</f>
        <v>0</v>
      </c>
      <c r="V1507" s="169">
        <f t="shared" si="70"/>
        <v>0</v>
      </c>
      <c r="W1507" s="169">
        <f>IF(K1507='Do Not Use'!$M$10,1,0)</f>
        <v>0</v>
      </c>
      <c r="X1507" s="169">
        <f>IF(K1507='Do Not Use'!$M$11,1,0)</f>
        <v>0</v>
      </c>
      <c r="Y1507" s="169">
        <f t="shared" si="71"/>
        <v>0</v>
      </c>
      <c r="Z1507" s="169">
        <f>IF(K1507='Do Not Use'!$M$5,1,0)</f>
        <v>0</v>
      </c>
    </row>
    <row r="1508" spans="1:26" x14ac:dyDescent="0.25">
      <c r="A1508" s="376"/>
      <c r="B1508" s="377"/>
      <c r="C1508" s="378"/>
      <c r="D1508" s="434"/>
      <c r="E1508" s="379"/>
      <c r="F1508" s="377"/>
      <c r="G1508" s="377"/>
      <c r="H1508" s="377"/>
      <c r="I1508" s="377"/>
      <c r="J1508" s="377"/>
      <c r="K1508" s="377"/>
      <c r="L1508" s="377"/>
      <c r="M1508" s="1" t="e">
        <f>INDEX('Child Enrollment'!$C$2:$C$173,MATCH('BIR Data Entry'!B1509,'Child Enrollment'!$B$2:$B$173,0))</f>
        <v>#N/A</v>
      </c>
      <c r="N1508" s="1" t="e">
        <f>INDEX('Child Enrollment'!$D$2:$D$173,MATCH('BIR Data Entry'!B1508,'Child Enrollment'!$B$2:$B$173,0))</f>
        <v>#N/A</v>
      </c>
      <c r="O1508" s="1" t="e">
        <f>INDEX('Child Enrollment'!$E$2:$E$173,MATCH('BIR Data Entry'!B1508,'Child Enrollment'!$B$2:$B$173,0))</f>
        <v>#N/A</v>
      </c>
      <c r="P1508" s="1" t="e">
        <f>INDEX('Child Enrollment'!$F$2:$F$173,MATCH('BIR Data Entry'!B1508,'Child Enrollment'!$B$2:$B$173,0))</f>
        <v>#N/A</v>
      </c>
      <c r="Q1508" s="1" t="e">
        <f>INDEX('Child Enrollment'!$G$2:$G$173,MATCH('BIR Data Entry'!B1508,'Child Enrollment'!$B$2:$B$173,0))</f>
        <v>#N/A</v>
      </c>
      <c r="R1508" s="1" t="e">
        <f>INDEX('Child Enrollment'!$H$2:$H$173,MATCH('BIR Data Entry'!B1508,'Child Enrollment'!$B$2:$B$173,0))</f>
        <v>#N/A</v>
      </c>
      <c r="S1508" s="343" t="str">
        <f t="shared" si="69"/>
        <v/>
      </c>
      <c r="T1508" s="169">
        <f>IF(J1508='Do Not Use'!$L$15,1,0)</f>
        <v>0</v>
      </c>
      <c r="U1508" s="169">
        <f>IF(K1508='Do Not Use'!$M$14,1,0)</f>
        <v>0</v>
      </c>
      <c r="V1508" s="169">
        <f t="shared" si="70"/>
        <v>0</v>
      </c>
      <c r="W1508" s="169">
        <f>IF(K1508='Do Not Use'!$M$10,1,0)</f>
        <v>0</v>
      </c>
      <c r="X1508" s="169">
        <f>IF(K1508='Do Not Use'!$M$11,1,0)</f>
        <v>0</v>
      </c>
      <c r="Y1508" s="169">
        <f t="shared" si="71"/>
        <v>0</v>
      </c>
      <c r="Z1508" s="169">
        <f>IF(K1508='Do Not Use'!$M$5,1,0)</f>
        <v>0</v>
      </c>
    </row>
    <row r="1509" spans="1:26" x14ac:dyDescent="0.25">
      <c r="A1509" s="376"/>
      <c r="B1509" s="377"/>
      <c r="C1509" s="378"/>
      <c r="D1509" s="434"/>
      <c r="E1509" s="379"/>
      <c r="F1509" s="377"/>
      <c r="G1509" s="377"/>
      <c r="H1509" s="377"/>
      <c r="I1509" s="377"/>
      <c r="J1509" s="377"/>
      <c r="K1509" s="377"/>
      <c r="L1509" s="377"/>
      <c r="M1509" s="1" t="e">
        <f>INDEX('Child Enrollment'!$C$2:$C$173,MATCH('BIR Data Entry'!B1510,'Child Enrollment'!$B$2:$B$173,0))</f>
        <v>#N/A</v>
      </c>
      <c r="N1509" s="1" t="e">
        <f>INDEX('Child Enrollment'!$D$2:$D$173,MATCH('BIR Data Entry'!B1509,'Child Enrollment'!$B$2:$B$173,0))</f>
        <v>#N/A</v>
      </c>
      <c r="O1509" s="1" t="e">
        <f>INDEX('Child Enrollment'!$E$2:$E$173,MATCH('BIR Data Entry'!B1509,'Child Enrollment'!$B$2:$B$173,0))</f>
        <v>#N/A</v>
      </c>
      <c r="P1509" s="1" t="e">
        <f>INDEX('Child Enrollment'!$F$2:$F$173,MATCH('BIR Data Entry'!B1509,'Child Enrollment'!$B$2:$B$173,0))</f>
        <v>#N/A</v>
      </c>
      <c r="Q1509" s="1" t="e">
        <f>INDEX('Child Enrollment'!$G$2:$G$173,MATCH('BIR Data Entry'!B1509,'Child Enrollment'!$B$2:$B$173,0))</f>
        <v>#N/A</v>
      </c>
      <c r="R1509" s="1" t="e">
        <f>INDEX('Child Enrollment'!$H$2:$H$173,MATCH('BIR Data Entry'!B1509,'Child Enrollment'!$B$2:$B$173,0))</f>
        <v>#N/A</v>
      </c>
      <c r="S1509" s="343" t="str">
        <f t="shared" si="69"/>
        <v/>
      </c>
      <c r="T1509" s="169">
        <f>IF(J1509='Do Not Use'!$L$15,1,0)</f>
        <v>0</v>
      </c>
      <c r="U1509" s="169">
        <f>IF(K1509='Do Not Use'!$M$14,1,0)</f>
        <v>0</v>
      </c>
      <c r="V1509" s="169">
        <f t="shared" si="70"/>
        <v>0</v>
      </c>
      <c r="W1509" s="169">
        <f>IF(K1509='Do Not Use'!$M$10,1,0)</f>
        <v>0</v>
      </c>
      <c r="X1509" s="169">
        <f>IF(K1509='Do Not Use'!$M$11,1,0)</f>
        <v>0</v>
      </c>
      <c r="Y1509" s="169">
        <f t="shared" si="71"/>
        <v>0</v>
      </c>
      <c r="Z1509" s="169">
        <f>IF(K1509='Do Not Use'!$M$5,1,0)</f>
        <v>0</v>
      </c>
    </row>
    <row r="1510" spans="1:26" x14ac:dyDescent="0.25">
      <c r="A1510" s="376"/>
      <c r="B1510" s="377"/>
      <c r="C1510" s="378"/>
      <c r="D1510" s="434"/>
      <c r="E1510" s="379"/>
      <c r="F1510" s="377"/>
      <c r="G1510" s="377"/>
      <c r="H1510" s="377"/>
      <c r="I1510" s="377"/>
      <c r="J1510" s="377"/>
      <c r="K1510" s="377"/>
      <c r="L1510" s="377"/>
      <c r="M1510" s="1" t="e">
        <f>INDEX('Child Enrollment'!$C$2:$C$173,MATCH('BIR Data Entry'!B1511,'Child Enrollment'!$B$2:$B$173,0))</f>
        <v>#N/A</v>
      </c>
      <c r="N1510" s="1" t="e">
        <f>INDEX('Child Enrollment'!$D$2:$D$173,MATCH('BIR Data Entry'!B1510,'Child Enrollment'!$B$2:$B$173,0))</f>
        <v>#N/A</v>
      </c>
      <c r="O1510" s="1" t="e">
        <f>INDEX('Child Enrollment'!$E$2:$E$173,MATCH('BIR Data Entry'!B1510,'Child Enrollment'!$B$2:$B$173,0))</f>
        <v>#N/A</v>
      </c>
      <c r="P1510" s="1" t="e">
        <f>INDEX('Child Enrollment'!$F$2:$F$173,MATCH('BIR Data Entry'!B1510,'Child Enrollment'!$B$2:$B$173,0))</f>
        <v>#N/A</v>
      </c>
      <c r="Q1510" s="1" t="e">
        <f>INDEX('Child Enrollment'!$G$2:$G$173,MATCH('BIR Data Entry'!B1510,'Child Enrollment'!$B$2:$B$173,0))</f>
        <v>#N/A</v>
      </c>
      <c r="R1510" s="1" t="e">
        <f>INDEX('Child Enrollment'!$H$2:$H$173,MATCH('BIR Data Entry'!B1510,'Child Enrollment'!$B$2:$B$173,0))</f>
        <v>#N/A</v>
      </c>
      <c r="S1510" s="343" t="str">
        <f t="shared" si="69"/>
        <v/>
      </c>
      <c r="T1510" s="169">
        <f>IF(J1510='Do Not Use'!$L$15,1,0)</f>
        <v>0</v>
      </c>
      <c r="U1510" s="169">
        <f>IF(K1510='Do Not Use'!$M$14,1,0)</f>
        <v>0</v>
      </c>
      <c r="V1510" s="169">
        <f t="shared" si="70"/>
        <v>0</v>
      </c>
      <c r="W1510" s="169">
        <f>IF(K1510='Do Not Use'!$M$10,1,0)</f>
        <v>0</v>
      </c>
      <c r="X1510" s="169">
        <f>IF(K1510='Do Not Use'!$M$11,1,0)</f>
        <v>0</v>
      </c>
      <c r="Y1510" s="169">
        <f t="shared" si="71"/>
        <v>0</v>
      </c>
      <c r="Z1510" s="169">
        <f>IF(K1510='Do Not Use'!$M$5,1,0)</f>
        <v>0</v>
      </c>
    </row>
    <row r="1511" spans="1:26" x14ac:dyDescent="0.25">
      <c r="A1511" s="376"/>
      <c r="B1511" s="377"/>
      <c r="C1511" s="378"/>
      <c r="D1511" s="434"/>
      <c r="E1511" s="379"/>
      <c r="F1511" s="377"/>
      <c r="G1511" s="377"/>
      <c r="H1511" s="377"/>
      <c r="I1511" s="377"/>
      <c r="J1511" s="377"/>
      <c r="K1511" s="377"/>
      <c r="L1511" s="377"/>
      <c r="M1511" s="1" t="e">
        <f>INDEX('Child Enrollment'!$C$2:$C$173,MATCH('BIR Data Entry'!B1512,'Child Enrollment'!$B$2:$B$173,0))</f>
        <v>#N/A</v>
      </c>
      <c r="N1511" s="1" t="e">
        <f>INDEX('Child Enrollment'!$D$2:$D$173,MATCH('BIR Data Entry'!B1511,'Child Enrollment'!$B$2:$B$173,0))</f>
        <v>#N/A</v>
      </c>
      <c r="O1511" s="1" t="e">
        <f>INDEX('Child Enrollment'!$E$2:$E$173,MATCH('BIR Data Entry'!B1511,'Child Enrollment'!$B$2:$B$173,0))</f>
        <v>#N/A</v>
      </c>
      <c r="P1511" s="1" t="e">
        <f>INDEX('Child Enrollment'!$F$2:$F$173,MATCH('BIR Data Entry'!B1511,'Child Enrollment'!$B$2:$B$173,0))</f>
        <v>#N/A</v>
      </c>
      <c r="Q1511" s="1" t="e">
        <f>INDEX('Child Enrollment'!$G$2:$G$173,MATCH('BIR Data Entry'!B1511,'Child Enrollment'!$B$2:$B$173,0))</f>
        <v>#N/A</v>
      </c>
      <c r="R1511" s="1" t="e">
        <f>INDEX('Child Enrollment'!$H$2:$H$173,MATCH('BIR Data Entry'!B1511,'Child Enrollment'!$B$2:$B$173,0))</f>
        <v>#N/A</v>
      </c>
      <c r="S1511" s="343" t="str">
        <f t="shared" si="69"/>
        <v/>
      </c>
      <c r="T1511" s="169">
        <f>IF(J1511='Do Not Use'!$L$15,1,0)</f>
        <v>0</v>
      </c>
      <c r="U1511" s="169">
        <f>IF(K1511='Do Not Use'!$M$14,1,0)</f>
        <v>0</v>
      </c>
      <c r="V1511" s="169">
        <f t="shared" si="70"/>
        <v>0</v>
      </c>
      <c r="W1511" s="169">
        <f>IF(K1511='Do Not Use'!$M$10,1,0)</f>
        <v>0</v>
      </c>
      <c r="X1511" s="169">
        <f>IF(K1511='Do Not Use'!$M$11,1,0)</f>
        <v>0</v>
      </c>
      <c r="Y1511" s="169">
        <f t="shared" si="71"/>
        <v>0</v>
      </c>
      <c r="Z1511" s="169">
        <f>IF(K1511='Do Not Use'!$M$5,1,0)</f>
        <v>0</v>
      </c>
    </row>
    <row r="1512" spans="1:26" x14ac:dyDescent="0.25">
      <c r="A1512" s="376"/>
      <c r="B1512" s="377"/>
      <c r="C1512" s="378"/>
      <c r="D1512" s="434"/>
      <c r="E1512" s="379"/>
      <c r="F1512" s="377"/>
      <c r="G1512" s="377"/>
      <c r="H1512" s="377"/>
      <c r="I1512" s="377"/>
      <c r="J1512" s="377"/>
      <c r="K1512" s="377"/>
      <c r="L1512" s="377"/>
      <c r="M1512" s="1" t="e">
        <f>INDEX('Child Enrollment'!$C$2:$C$173,MATCH('BIR Data Entry'!B1513,'Child Enrollment'!$B$2:$B$173,0))</f>
        <v>#N/A</v>
      </c>
      <c r="N1512" s="1" t="e">
        <f>INDEX('Child Enrollment'!$D$2:$D$173,MATCH('BIR Data Entry'!B1512,'Child Enrollment'!$B$2:$B$173,0))</f>
        <v>#N/A</v>
      </c>
      <c r="O1512" s="1" t="e">
        <f>INDEX('Child Enrollment'!$E$2:$E$173,MATCH('BIR Data Entry'!B1512,'Child Enrollment'!$B$2:$B$173,0))</f>
        <v>#N/A</v>
      </c>
      <c r="P1512" s="1" t="e">
        <f>INDEX('Child Enrollment'!$F$2:$F$173,MATCH('BIR Data Entry'!B1512,'Child Enrollment'!$B$2:$B$173,0))</f>
        <v>#N/A</v>
      </c>
      <c r="Q1512" s="1" t="e">
        <f>INDEX('Child Enrollment'!$G$2:$G$173,MATCH('BIR Data Entry'!B1512,'Child Enrollment'!$B$2:$B$173,0))</f>
        <v>#N/A</v>
      </c>
      <c r="R1512" s="1" t="e">
        <f>INDEX('Child Enrollment'!$H$2:$H$173,MATCH('BIR Data Entry'!B1512,'Child Enrollment'!$B$2:$B$173,0))</f>
        <v>#N/A</v>
      </c>
      <c r="S1512" s="343" t="str">
        <f t="shared" si="69"/>
        <v/>
      </c>
      <c r="T1512" s="169">
        <f>IF(J1512='Do Not Use'!$L$15,1,0)</f>
        <v>0</v>
      </c>
      <c r="U1512" s="169">
        <f>IF(K1512='Do Not Use'!$M$14,1,0)</f>
        <v>0</v>
      </c>
      <c r="V1512" s="169">
        <f t="shared" si="70"/>
        <v>0</v>
      </c>
      <c r="W1512" s="169">
        <f>IF(K1512='Do Not Use'!$M$10,1,0)</f>
        <v>0</v>
      </c>
      <c r="X1512" s="169">
        <f>IF(K1512='Do Not Use'!$M$11,1,0)</f>
        <v>0</v>
      </c>
      <c r="Y1512" s="169">
        <f t="shared" si="71"/>
        <v>0</v>
      </c>
      <c r="Z1512" s="169">
        <f>IF(K1512='Do Not Use'!$M$5,1,0)</f>
        <v>0</v>
      </c>
    </row>
    <row r="1513" spans="1:26" x14ac:dyDescent="0.25">
      <c r="A1513" s="376"/>
      <c r="B1513" s="377"/>
      <c r="C1513" s="378"/>
      <c r="D1513" s="434"/>
      <c r="E1513" s="379"/>
      <c r="F1513" s="377"/>
      <c r="G1513" s="377"/>
      <c r="H1513" s="377"/>
      <c r="I1513" s="377"/>
      <c r="J1513" s="377"/>
      <c r="K1513" s="377"/>
      <c r="L1513" s="377"/>
      <c r="M1513" s="1" t="e">
        <f>INDEX('Child Enrollment'!$C$2:$C$173,MATCH('BIR Data Entry'!B1514,'Child Enrollment'!$B$2:$B$173,0))</f>
        <v>#N/A</v>
      </c>
      <c r="N1513" s="1" t="e">
        <f>INDEX('Child Enrollment'!$D$2:$D$173,MATCH('BIR Data Entry'!B1513,'Child Enrollment'!$B$2:$B$173,0))</f>
        <v>#N/A</v>
      </c>
      <c r="O1513" s="1" t="e">
        <f>INDEX('Child Enrollment'!$E$2:$E$173,MATCH('BIR Data Entry'!B1513,'Child Enrollment'!$B$2:$B$173,0))</f>
        <v>#N/A</v>
      </c>
      <c r="P1513" s="1" t="e">
        <f>INDEX('Child Enrollment'!$F$2:$F$173,MATCH('BIR Data Entry'!B1513,'Child Enrollment'!$B$2:$B$173,0))</f>
        <v>#N/A</v>
      </c>
      <c r="Q1513" s="1" t="e">
        <f>INDEX('Child Enrollment'!$G$2:$G$173,MATCH('BIR Data Entry'!B1513,'Child Enrollment'!$B$2:$B$173,0))</f>
        <v>#N/A</v>
      </c>
      <c r="R1513" s="1" t="e">
        <f>INDEX('Child Enrollment'!$H$2:$H$173,MATCH('BIR Data Entry'!B1513,'Child Enrollment'!$B$2:$B$173,0))</f>
        <v>#N/A</v>
      </c>
      <c r="S1513" s="343" t="str">
        <f t="shared" si="69"/>
        <v/>
      </c>
      <c r="T1513" s="169">
        <f>IF(J1513='Do Not Use'!$L$15,1,0)</f>
        <v>0</v>
      </c>
      <c r="U1513" s="169">
        <f>IF(K1513='Do Not Use'!$M$14,1,0)</f>
        <v>0</v>
      </c>
      <c r="V1513" s="169">
        <f t="shared" si="70"/>
        <v>0</v>
      </c>
      <c r="W1513" s="169">
        <f>IF(K1513='Do Not Use'!$M$10,1,0)</f>
        <v>0</v>
      </c>
      <c r="X1513" s="169">
        <f>IF(K1513='Do Not Use'!$M$11,1,0)</f>
        <v>0</v>
      </c>
      <c r="Y1513" s="169">
        <f t="shared" si="71"/>
        <v>0</v>
      </c>
      <c r="Z1513" s="169">
        <f>IF(K1513='Do Not Use'!$M$5,1,0)</f>
        <v>0</v>
      </c>
    </row>
    <row r="1514" spans="1:26" x14ac:dyDescent="0.25">
      <c r="A1514" s="376"/>
      <c r="B1514" s="377"/>
      <c r="C1514" s="378"/>
      <c r="D1514" s="434"/>
      <c r="E1514" s="379"/>
      <c r="F1514" s="377"/>
      <c r="G1514" s="377"/>
      <c r="H1514" s="377"/>
      <c r="I1514" s="377"/>
      <c r="J1514" s="377"/>
      <c r="K1514" s="377"/>
      <c r="L1514" s="377"/>
      <c r="M1514" s="1" t="e">
        <f>INDEX('Child Enrollment'!$C$2:$C$173,MATCH('BIR Data Entry'!B1515,'Child Enrollment'!$B$2:$B$173,0))</f>
        <v>#N/A</v>
      </c>
      <c r="N1514" s="1" t="e">
        <f>INDEX('Child Enrollment'!$D$2:$D$173,MATCH('BIR Data Entry'!B1514,'Child Enrollment'!$B$2:$B$173,0))</f>
        <v>#N/A</v>
      </c>
      <c r="O1514" s="1" t="e">
        <f>INDEX('Child Enrollment'!$E$2:$E$173,MATCH('BIR Data Entry'!B1514,'Child Enrollment'!$B$2:$B$173,0))</f>
        <v>#N/A</v>
      </c>
      <c r="P1514" s="1" t="e">
        <f>INDEX('Child Enrollment'!$F$2:$F$173,MATCH('BIR Data Entry'!B1514,'Child Enrollment'!$B$2:$B$173,0))</f>
        <v>#N/A</v>
      </c>
      <c r="Q1514" s="1" t="e">
        <f>INDEX('Child Enrollment'!$G$2:$G$173,MATCH('BIR Data Entry'!B1514,'Child Enrollment'!$B$2:$B$173,0))</f>
        <v>#N/A</v>
      </c>
      <c r="R1514" s="1" t="e">
        <f>INDEX('Child Enrollment'!$H$2:$H$173,MATCH('BIR Data Entry'!B1514,'Child Enrollment'!$B$2:$B$173,0))</f>
        <v>#N/A</v>
      </c>
      <c r="S1514" s="343" t="str">
        <f t="shared" si="69"/>
        <v/>
      </c>
      <c r="T1514" s="169">
        <f>IF(J1514='Do Not Use'!$L$15,1,0)</f>
        <v>0</v>
      </c>
      <c r="U1514" s="169">
        <f>IF(K1514='Do Not Use'!$M$14,1,0)</f>
        <v>0</v>
      </c>
      <c r="V1514" s="169">
        <f t="shared" si="70"/>
        <v>0</v>
      </c>
      <c r="W1514" s="169">
        <f>IF(K1514='Do Not Use'!$M$10,1,0)</f>
        <v>0</v>
      </c>
      <c r="X1514" s="169">
        <f>IF(K1514='Do Not Use'!$M$11,1,0)</f>
        <v>0</v>
      </c>
      <c r="Y1514" s="169">
        <f t="shared" si="71"/>
        <v>0</v>
      </c>
      <c r="Z1514" s="169">
        <f>IF(K1514='Do Not Use'!$M$5,1,0)</f>
        <v>0</v>
      </c>
    </row>
    <row r="1515" spans="1:26" x14ac:dyDescent="0.25">
      <c r="A1515" s="376"/>
      <c r="B1515" s="377"/>
      <c r="C1515" s="378"/>
      <c r="D1515" s="434"/>
      <c r="E1515" s="379"/>
      <c r="F1515" s="377"/>
      <c r="G1515" s="377"/>
      <c r="H1515" s="377"/>
      <c r="I1515" s="377"/>
      <c r="J1515" s="377"/>
      <c r="K1515" s="377"/>
      <c r="L1515" s="377"/>
      <c r="M1515" s="1" t="e">
        <f>INDEX('Child Enrollment'!$C$2:$C$173,MATCH('BIR Data Entry'!B1516,'Child Enrollment'!$B$2:$B$173,0))</f>
        <v>#N/A</v>
      </c>
      <c r="N1515" s="1" t="e">
        <f>INDEX('Child Enrollment'!$D$2:$D$173,MATCH('BIR Data Entry'!B1515,'Child Enrollment'!$B$2:$B$173,0))</f>
        <v>#N/A</v>
      </c>
      <c r="O1515" s="1" t="e">
        <f>INDEX('Child Enrollment'!$E$2:$E$173,MATCH('BIR Data Entry'!B1515,'Child Enrollment'!$B$2:$B$173,0))</f>
        <v>#N/A</v>
      </c>
      <c r="P1515" s="1" t="e">
        <f>INDEX('Child Enrollment'!$F$2:$F$173,MATCH('BIR Data Entry'!B1515,'Child Enrollment'!$B$2:$B$173,0))</f>
        <v>#N/A</v>
      </c>
      <c r="Q1515" s="1" t="e">
        <f>INDEX('Child Enrollment'!$G$2:$G$173,MATCH('BIR Data Entry'!B1515,'Child Enrollment'!$B$2:$B$173,0))</f>
        <v>#N/A</v>
      </c>
      <c r="R1515" s="1" t="e">
        <f>INDEX('Child Enrollment'!$H$2:$H$173,MATCH('BIR Data Entry'!B1515,'Child Enrollment'!$B$2:$B$173,0))</f>
        <v>#N/A</v>
      </c>
      <c r="S1515" s="343" t="str">
        <f t="shared" si="69"/>
        <v/>
      </c>
      <c r="T1515" s="169">
        <f>IF(J1515='Do Not Use'!$L$15,1,0)</f>
        <v>0</v>
      </c>
      <c r="U1515" s="169">
        <f>IF(K1515='Do Not Use'!$M$14,1,0)</f>
        <v>0</v>
      </c>
      <c r="V1515" s="169">
        <f t="shared" si="70"/>
        <v>0</v>
      </c>
      <c r="W1515" s="169">
        <f>IF(K1515='Do Not Use'!$M$10,1,0)</f>
        <v>0</v>
      </c>
      <c r="X1515" s="169">
        <f>IF(K1515='Do Not Use'!$M$11,1,0)</f>
        <v>0</v>
      </c>
      <c r="Y1515" s="169">
        <f t="shared" si="71"/>
        <v>0</v>
      </c>
      <c r="Z1515" s="169">
        <f>IF(K1515='Do Not Use'!$M$5,1,0)</f>
        <v>0</v>
      </c>
    </row>
    <row r="1516" spans="1:26" x14ac:dyDescent="0.25">
      <c r="A1516" s="376"/>
      <c r="B1516" s="377"/>
      <c r="C1516" s="378"/>
      <c r="D1516" s="434"/>
      <c r="E1516" s="379"/>
      <c r="F1516" s="377"/>
      <c r="G1516" s="377"/>
      <c r="H1516" s="377"/>
      <c r="I1516" s="377"/>
      <c r="J1516" s="377"/>
      <c r="K1516" s="377"/>
      <c r="L1516" s="377"/>
      <c r="M1516" s="1" t="e">
        <f>INDEX('Child Enrollment'!$C$2:$C$173,MATCH('BIR Data Entry'!B1517,'Child Enrollment'!$B$2:$B$173,0))</f>
        <v>#N/A</v>
      </c>
      <c r="N1516" s="1" t="e">
        <f>INDEX('Child Enrollment'!$D$2:$D$173,MATCH('BIR Data Entry'!B1516,'Child Enrollment'!$B$2:$B$173,0))</f>
        <v>#N/A</v>
      </c>
      <c r="O1516" s="1" t="e">
        <f>INDEX('Child Enrollment'!$E$2:$E$173,MATCH('BIR Data Entry'!B1516,'Child Enrollment'!$B$2:$B$173,0))</f>
        <v>#N/A</v>
      </c>
      <c r="P1516" s="1" t="e">
        <f>INDEX('Child Enrollment'!$F$2:$F$173,MATCH('BIR Data Entry'!B1516,'Child Enrollment'!$B$2:$B$173,0))</f>
        <v>#N/A</v>
      </c>
      <c r="Q1516" s="1" t="e">
        <f>INDEX('Child Enrollment'!$G$2:$G$173,MATCH('BIR Data Entry'!B1516,'Child Enrollment'!$B$2:$B$173,0))</f>
        <v>#N/A</v>
      </c>
      <c r="R1516" s="1" t="e">
        <f>INDEX('Child Enrollment'!$H$2:$H$173,MATCH('BIR Data Entry'!B1516,'Child Enrollment'!$B$2:$B$173,0))</f>
        <v>#N/A</v>
      </c>
      <c r="S1516" s="343" t="str">
        <f t="shared" si="69"/>
        <v/>
      </c>
      <c r="T1516" s="169">
        <f>IF(J1516='Do Not Use'!$L$15,1,0)</f>
        <v>0</v>
      </c>
      <c r="U1516" s="169">
        <f>IF(K1516='Do Not Use'!$M$14,1,0)</f>
        <v>0</v>
      </c>
      <c r="V1516" s="169">
        <f t="shared" si="70"/>
        <v>0</v>
      </c>
      <c r="W1516" s="169">
        <f>IF(K1516='Do Not Use'!$M$10,1,0)</f>
        <v>0</v>
      </c>
      <c r="X1516" s="169">
        <f>IF(K1516='Do Not Use'!$M$11,1,0)</f>
        <v>0</v>
      </c>
      <c r="Y1516" s="169">
        <f t="shared" si="71"/>
        <v>0</v>
      </c>
      <c r="Z1516" s="169">
        <f>IF(K1516='Do Not Use'!$M$5,1,0)</f>
        <v>0</v>
      </c>
    </row>
    <row r="1517" spans="1:26" x14ac:dyDescent="0.25">
      <c r="A1517" s="376"/>
      <c r="B1517" s="377"/>
      <c r="C1517" s="378"/>
      <c r="D1517" s="434"/>
      <c r="E1517" s="379"/>
      <c r="F1517" s="377"/>
      <c r="G1517" s="377"/>
      <c r="H1517" s="377"/>
      <c r="I1517" s="377"/>
      <c r="J1517" s="377"/>
      <c r="K1517" s="377"/>
      <c r="L1517" s="377"/>
      <c r="M1517" s="1" t="e">
        <f>INDEX('Child Enrollment'!$C$2:$C$173,MATCH('BIR Data Entry'!B1518,'Child Enrollment'!$B$2:$B$173,0))</f>
        <v>#N/A</v>
      </c>
      <c r="N1517" s="1" t="e">
        <f>INDEX('Child Enrollment'!$D$2:$D$173,MATCH('BIR Data Entry'!B1517,'Child Enrollment'!$B$2:$B$173,0))</f>
        <v>#N/A</v>
      </c>
      <c r="O1517" s="1" t="e">
        <f>INDEX('Child Enrollment'!$E$2:$E$173,MATCH('BIR Data Entry'!B1517,'Child Enrollment'!$B$2:$B$173,0))</f>
        <v>#N/A</v>
      </c>
      <c r="P1517" s="1" t="e">
        <f>INDEX('Child Enrollment'!$F$2:$F$173,MATCH('BIR Data Entry'!B1517,'Child Enrollment'!$B$2:$B$173,0))</f>
        <v>#N/A</v>
      </c>
      <c r="Q1517" s="1" t="e">
        <f>INDEX('Child Enrollment'!$G$2:$G$173,MATCH('BIR Data Entry'!B1517,'Child Enrollment'!$B$2:$B$173,0))</f>
        <v>#N/A</v>
      </c>
      <c r="R1517" s="1" t="e">
        <f>INDEX('Child Enrollment'!$H$2:$H$173,MATCH('BIR Data Entry'!B1517,'Child Enrollment'!$B$2:$B$173,0))</f>
        <v>#N/A</v>
      </c>
      <c r="S1517" s="343" t="str">
        <f t="shared" si="69"/>
        <v/>
      </c>
      <c r="T1517" s="169">
        <f>IF(J1517='Do Not Use'!$L$15,1,0)</f>
        <v>0</v>
      </c>
      <c r="U1517" s="169">
        <f>IF(K1517='Do Not Use'!$M$14,1,0)</f>
        <v>0</v>
      </c>
      <c r="V1517" s="169">
        <f t="shared" si="70"/>
        <v>0</v>
      </c>
      <c r="W1517" s="169">
        <f>IF(K1517='Do Not Use'!$M$10,1,0)</f>
        <v>0</v>
      </c>
      <c r="X1517" s="169">
        <f>IF(K1517='Do Not Use'!$M$11,1,0)</f>
        <v>0</v>
      </c>
      <c r="Y1517" s="169">
        <f t="shared" si="71"/>
        <v>0</v>
      </c>
      <c r="Z1517" s="169">
        <f>IF(K1517='Do Not Use'!$M$5,1,0)</f>
        <v>0</v>
      </c>
    </row>
    <row r="1518" spans="1:26" x14ac:dyDescent="0.25">
      <c r="A1518" s="376"/>
      <c r="B1518" s="377"/>
      <c r="C1518" s="378"/>
      <c r="D1518" s="434"/>
      <c r="E1518" s="379"/>
      <c r="F1518" s="377"/>
      <c r="G1518" s="377"/>
      <c r="H1518" s="377"/>
      <c r="I1518" s="377"/>
      <c r="J1518" s="377"/>
      <c r="K1518" s="377"/>
      <c r="L1518" s="377"/>
      <c r="M1518" s="1" t="e">
        <f>INDEX('Child Enrollment'!$C$2:$C$173,MATCH('BIR Data Entry'!B1519,'Child Enrollment'!$B$2:$B$173,0))</f>
        <v>#N/A</v>
      </c>
      <c r="N1518" s="1" t="e">
        <f>INDEX('Child Enrollment'!$D$2:$D$173,MATCH('BIR Data Entry'!B1518,'Child Enrollment'!$B$2:$B$173,0))</f>
        <v>#N/A</v>
      </c>
      <c r="O1518" s="1" t="e">
        <f>INDEX('Child Enrollment'!$E$2:$E$173,MATCH('BIR Data Entry'!B1518,'Child Enrollment'!$B$2:$B$173,0))</f>
        <v>#N/A</v>
      </c>
      <c r="P1518" s="1" t="e">
        <f>INDEX('Child Enrollment'!$F$2:$F$173,MATCH('BIR Data Entry'!B1518,'Child Enrollment'!$B$2:$B$173,0))</f>
        <v>#N/A</v>
      </c>
      <c r="Q1518" s="1" t="e">
        <f>INDEX('Child Enrollment'!$G$2:$G$173,MATCH('BIR Data Entry'!B1518,'Child Enrollment'!$B$2:$B$173,0))</f>
        <v>#N/A</v>
      </c>
      <c r="R1518" s="1" t="e">
        <f>INDEX('Child Enrollment'!$H$2:$H$173,MATCH('BIR Data Entry'!B1518,'Child Enrollment'!$B$2:$B$173,0))</f>
        <v>#N/A</v>
      </c>
      <c r="S1518" s="343" t="str">
        <f t="shared" si="69"/>
        <v/>
      </c>
      <c r="T1518" s="169">
        <f>IF(J1518='Do Not Use'!$L$15,1,0)</f>
        <v>0</v>
      </c>
      <c r="U1518" s="169">
        <f>IF(K1518='Do Not Use'!$M$14,1,0)</f>
        <v>0</v>
      </c>
      <c r="V1518" s="169">
        <f t="shared" si="70"/>
        <v>0</v>
      </c>
      <c r="W1518" s="169">
        <f>IF(K1518='Do Not Use'!$M$10,1,0)</f>
        <v>0</v>
      </c>
      <c r="X1518" s="169">
        <f>IF(K1518='Do Not Use'!$M$11,1,0)</f>
        <v>0</v>
      </c>
      <c r="Y1518" s="169">
        <f t="shared" si="71"/>
        <v>0</v>
      </c>
      <c r="Z1518" s="169">
        <f>IF(K1518='Do Not Use'!$M$5,1,0)</f>
        <v>0</v>
      </c>
    </row>
    <row r="1519" spans="1:26" x14ac:dyDescent="0.25">
      <c r="A1519" s="376"/>
      <c r="B1519" s="377"/>
      <c r="C1519" s="378"/>
      <c r="D1519" s="434"/>
      <c r="E1519" s="379"/>
      <c r="F1519" s="377"/>
      <c r="G1519" s="377"/>
      <c r="H1519" s="377"/>
      <c r="I1519" s="377"/>
      <c r="J1519" s="377"/>
      <c r="K1519" s="377"/>
      <c r="L1519" s="377"/>
      <c r="M1519" s="1" t="e">
        <f>INDEX('Child Enrollment'!$C$2:$C$173,MATCH('BIR Data Entry'!B1520,'Child Enrollment'!$B$2:$B$173,0))</f>
        <v>#N/A</v>
      </c>
      <c r="N1519" s="1" t="e">
        <f>INDEX('Child Enrollment'!$D$2:$D$173,MATCH('BIR Data Entry'!B1519,'Child Enrollment'!$B$2:$B$173,0))</f>
        <v>#N/A</v>
      </c>
      <c r="O1519" s="1" t="e">
        <f>INDEX('Child Enrollment'!$E$2:$E$173,MATCH('BIR Data Entry'!B1519,'Child Enrollment'!$B$2:$B$173,0))</f>
        <v>#N/A</v>
      </c>
      <c r="P1519" s="1" t="e">
        <f>INDEX('Child Enrollment'!$F$2:$F$173,MATCH('BIR Data Entry'!B1519,'Child Enrollment'!$B$2:$B$173,0))</f>
        <v>#N/A</v>
      </c>
      <c r="Q1519" s="1" t="e">
        <f>INDEX('Child Enrollment'!$G$2:$G$173,MATCH('BIR Data Entry'!B1519,'Child Enrollment'!$B$2:$B$173,0))</f>
        <v>#N/A</v>
      </c>
      <c r="R1519" s="1" t="e">
        <f>INDEX('Child Enrollment'!$H$2:$H$173,MATCH('BIR Data Entry'!B1519,'Child Enrollment'!$B$2:$B$173,0))</f>
        <v>#N/A</v>
      </c>
      <c r="S1519" s="343" t="str">
        <f t="shared" si="69"/>
        <v/>
      </c>
      <c r="T1519" s="169">
        <f>IF(J1519='Do Not Use'!$L$15,1,0)</f>
        <v>0</v>
      </c>
      <c r="U1519" s="169">
        <f>IF(K1519='Do Not Use'!$M$14,1,0)</f>
        <v>0</v>
      </c>
      <c r="V1519" s="169">
        <f t="shared" si="70"/>
        <v>0</v>
      </c>
      <c r="W1519" s="169">
        <f>IF(K1519='Do Not Use'!$M$10,1,0)</f>
        <v>0</v>
      </c>
      <c r="X1519" s="169">
        <f>IF(K1519='Do Not Use'!$M$11,1,0)</f>
        <v>0</v>
      </c>
      <c r="Y1519" s="169">
        <f t="shared" si="71"/>
        <v>0</v>
      </c>
      <c r="Z1519" s="169">
        <f>IF(K1519='Do Not Use'!$M$5,1,0)</f>
        <v>0</v>
      </c>
    </row>
    <row r="1520" spans="1:26" x14ac:dyDescent="0.25">
      <c r="A1520" s="376"/>
      <c r="B1520" s="377"/>
      <c r="C1520" s="378"/>
      <c r="D1520" s="434"/>
      <c r="E1520" s="379"/>
      <c r="F1520" s="377"/>
      <c r="G1520" s="377"/>
      <c r="H1520" s="377"/>
      <c r="I1520" s="377"/>
      <c r="J1520" s="377"/>
      <c r="K1520" s="377"/>
      <c r="L1520" s="377"/>
      <c r="M1520" s="1" t="e">
        <f>INDEX('Child Enrollment'!$C$2:$C$173,MATCH('BIR Data Entry'!B1521,'Child Enrollment'!$B$2:$B$173,0))</f>
        <v>#N/A</v>
      </c>
      <c r="N1520" s="1" t="e">
        <f>INDEX('Child Enrollment'!$D$2:$D$173,MATCH('BIR Data Entry'!B1520,'Child Enrollment'!$B$2:$B$173,0))</f>
        <v>#N/A</v>
      </c>
      <c r="O1520" s="1" t="e">
        <f>INDEX('Child Enrollment'!$E$2:$E$173,MATCH('BIR Data Entry'!B1520,'Child Enrollment'!$B$2:$B$173,0))</f>
        <v>#N/A</v>
      </c>
      <c r="P1520" s="1" t="e">
        <f>INDEX('Child Enrollment'!$F$2:$F$173,MATCH('BIR Data Entry'!B1520,'Child Enrollment'!$B$2:$B$173,0))</f>
        <v>#N/A</v>
      </c>
      <c r="Q1520" s="1" t="e">
        <f>INDEX('Child Enrollment'!$G$2:$G$173,MATCH('BIR Data Entry'!B1520,'Child Enrollment'!$B$2:$B$173,0))</f>
        <v>#N/A</v>
      </c>
      <c r="R1520" s="1" t="e">
        <f>INDEX('Child Enrollment'!$H$2:$H$173,MATCH('BIR Data Entry'!B1520,'Child Enrollment'!$B$2:$B$173,0))</f>
        <v>#N/A</v>
      </c>
      <c r="S1520" s="343" t="str">
        <f t="shared" si="69"/>
        <v/>
      </c>
      <c r="T1520" s="169">
        <f>IF(J1520='Do Not Use'!$L$15,1,0)</f>
        <v>0</v>
      </c>
      <c r="U1520" s="169">
        <f>IF(K1520='Do Not Use'!$M$14,1,0)</f>
        <v>0</v>
      </c>
      <c r="V1520" s="169">
        <f t="shared" si="70"/>
        <v>0</v>
      </c>
      <c r="W1520" s="169">
        <f>IF(K1520='Do Not Use'!$M$10,1,0)</f>
        <v>0</v>
      </c>
      <c r="X1520" s="169">
        <f>IF(K1520='Do Not Use'!$M$11,1,0)</f>
        <v>0</v>
      </c>
      <c r="Y1520" s="169">
        <f t="shared" si="71"/>
        <v>0</v>
      </c>
      <c r="Z1520" s="169">
        <f>IF(K1520='Do Not Use'!$M$5,1,0)</f>
        <v>0</v>
      </c>
    </row>
    <row r="1521" spans="1:26" x14ac:dyDescent="0.25">
      <c r="A1521" s="376"/>
      <c r="B1521" s="377"/>
      <c r="C1521" s="378"/>
      <c r="D1521" s="434"/>
      <c r="E1521" s="379"/>
      <c r="F1521" s="377"/>
      <c r="G1521" s="377"/>
      <c r="H1521" s="377"/>
      <c r="I1521" s="377"/>
      <c r="J1521" s="377"/>
      <c r="K1521" s="377"/>
      <c r="L1521" s="377"/>
      <c r="M1521" s="1" t="e">
        <f>INDEX('Child Enrollment'!$C$2:$C$173,MATCH('BIR Data Entry'!B1522,'Child Enrollment'!$B$2:$B$173,0))</f>
        <v>#N/A</v>
      </c>
      <c r="N1521" s="1" t="e">
        <f>INDEX('Child Enrollment'!$D$2:$D$173,MATCH('BIR Data Entry'!B1521,'Child Enrollment'!$B$2:$B$173,0))</f>
        <v>#N/A</v>
      </c>
      <c r="O1521" s="1" t="e">
        <f>INDEX('Child Enrollment'!$E$2:$E$173,MATCH('BIR Data Entry'!B1521,'Child Enrollment'!$B$2:$B$173,0))</f>
        <v>#N/A</v>
      </c>
      <c r="P1521" s="1" t="e">
        <f>INDEX('Child Enrollment'!$F$2:$F$173,MATCH('BIR Data Entry'!B1521,'Child Enrollment'!$B$2:$B$173,0))</f>
        <v>#N/A</v>
      </c>
      <c r="Q1521" s="1" t="e">
        <f>INDEX('Child Enrollment'!$G$2:$G$173,MATCH('BIR Data Entry'!B1521,'Child Enrollment'!$B$2:$B$173,0))</f>
        <v>#N/A</v>
      </c>
      <c r="R1521" s="1" t="e">
        <f>INDEX('Child Enrollment'!$H$2:$H$173,MATCH('BIR Data Entry'!B1521,'Child Enrollment'!$B$2:$B$173,0))</f>
        <v>#N/A</v>
      </c>
      <c r="S1521" s="343" t="str">
        <f t="shared" si="69"/>
        <v/>
      </c>
      <c r="T1521" s="169">
        <f>IF(J1521='Do Not Use'!$L$15,1,0)</f>
        <v>0</v>
      </c>
      <c r="U1521" s="169">
        <f>IF(K1521='Do Not Use'!$M$14,1,0)</f>
        <v>0</v>
      </c>
      <c r="V1521" s="169">
        <f t="shared" si="70"/>
        <v>0</v>
      </c>
      <c r="W1521" s="169">
        <f>IF(K1521='Do Not Use'!$M$10,1,0)</f>
        <v>0</v>
      </c>
      <c r="X1521" s="169">
        <f>IF(K1521='Do Not Use'!$M$11,1,0)</f>
        <v>0</v>
      </c>
      <c r="Y1521" s="169">
        <f t="shared" si="71"/>
        <v>0</v>
      </c>
      <c r="Z1521" s="169">
        <f>IF(K1521='Do Not Use'!$M$5,1,0)</f>
        <v>0</v>
      </c>
    </row>
    <row r="1522" spans="1:26" x14ac:dyDescent="0.25">
      <c r="A1522" s="376"/>
      <c r="B1522" s="377"/>
      <c r="C1522" s="378"/>
      <c r="D1522" s="434"/>
      <c r="E1522" s="379"/>
      <c r="F1522" s="377"/>
      <c r="G1522" s="377"/>
      <c r="H1522" s="377"/>
      <c r="I1522" s="377"/>
      <c r="J1522" s="377"/>
      <c r="K1522" s="377"/>
      <c r="L1522" s="377"/>
      <c r="M1522" s="1" t="e">
        <f>INDEX('Child Enrollment'!$C$2:$C$173,MATCH('BIR Data Entry'!B1523,'Child Enrollment'!$B$2:$B$173,0))</f>
        <v>#N/A</v>
      </c>
      <c r="N1522" s="1" t="e">
        <f>INDEX('Child Enrollment'!$D$2:$D$173,MATCH('BIR Data Entry'!B1522,'Child Enrollment'!$B$2:$B$173,0))</f>
        <v>#N/A</v>
      </c>
      <c r="O1522" s="1" t="e">
        <f>INDEX('Child Enrollment'!$E$2:$E$173,MATCH('BIR Data Entry'!B1522,'Child Enrollment'!$B$2:$B$173,0))</f>
        <v>#N/A</v>
      </c>
      <c r="P1522" s="1" t="e">
        <f>INDEX('Child Enrollment'!$F$2:$F$173,MATCH('BIR Data Entry'!B1522,'Child Enrollment'!$B$2:$B$173,0))</f>
        <v>#N/A</v>
      </c>
      <c r="Q1522" s="1" t="e">
        <f>INDEX('Child Enrollment'!$G$2:$G$173,MATCH('BIR Data Entry'!B1522,'Child Enrollment'!$B$2:$B$173,0))</f>
        <v>#N/A</v>
      </c>
      <c r="R1522" s="1" t="e">
        <f>INDEX('Child Enrollment'!$H$2:$H$173,MATCH('BIR Data Entry'!B1522,'Child Enrollment'!$B$2:$B$173,0))</f>
        <v>#N/A</v>
      </c>
      <c r="S1522" s="343" t="str">
        <f t="shared" si="69"/>
        <v/>
      </c>
      <c r="T1522" s="169">
        <f>IF(J1522='Do Not Use'!$L$15,1,0)</f>
        <v>0</v>
      </c>
      <c r="U1522" s="169">
        <f>IF(K1522='Do Not Use'!$M$14,1,0)</f>
        <v>0</v>
      </c>
      <c r="V1522" s="169">
        <f t="shared" si="70"/>
        <v>0</v>
      </c>
      <c r="W1522" s="169">
        <f>IF(K1522='Do Not Use'!$M$10,1,0)</f>
        <v>0</v>
      </c>
      <c r="X1522" s="169">
        <f>IF(K1522='Do Not Use'!$M$11,1,0)</f>
        <v>0</v>
      </c>
      <c r="Y1522" s="169">
        <f t="shared" si="71"/>
        <v>0</v>
      </c>
      <c r="Z1522" s="169">
        <f>IF(K1522='Do Not Use'!$M$5,1,0)</f>
        <v>0</v>
      </c>
    </row>
    <row r="1523" spans="1:26" x14ac:dyDescent="0.25">
      <c r="A1523" s="376"/>
      <c r="B1523" s="377"/>
      <c r="C1523" s="378"/>
      <c r="D1523" s="434"/>
      <c r="E1523" s="379"/>
      <c r="F1523" s="377"/>
      <c r="G1523" s="377"/>
      <c r="H1523" s="377"/>
      <c r="I1523" s="377"/>
      <c r="J1523" s="377"/>
      <c r="K1523" s="377"/>
      <c r="L1523" s="377"/>
      <c r="M1523" s="1" t="e">
        <f>INDEX('Child Enrollment'!$C$2:$C$173,MATCH('BIR Data Entry'!B1524,'Child Enrollment'!$B$2:$B$173,0))</f>
        <v>#N/A</v>
      </c>
      <c r="N1523" s="1" t="e">
        <f>INDEX('Child Enrollment'!$D$2:$D$173,MATCH('BIR Data Entry'!B1523,'Child Enrollment'!$B$2:$B$173,0))</f>
        <v>#N/A</v>
      </c>
      <c r="O1523" s="1" t="e">
        <f>INDEX('Child Enrollment'!$E$2:$E$173,MATCH('BIR Data Entry'!B1523,'Child Enrollment'!$B$2:$B$173,0))</f>
        <v>#N/A</v>
      </c>
      <c r="P1523" s="1" t="e">
        <f>INDEX('Child Enrollment'!$F$2:$F$173,MATCH('BIR Data Entry'!B1523,'Child Enrollment'!$B$2:$B$173,0))</f>
        <v>#N/A</v>
      </c>
      <c r="Q1523" s="1" t="e">
        <f>INDEX('Child Enrollment'!$G$2:$G$173,MATCH('BIR Data Entry'!B1523,'Child Enrollment'!$B$2:$B$173,0))</f>
        <v>#N/A</v>
      </c>
      <c r="R1523" s="1" t="e">
        <f>INDEX('Child Enrollment'!$H$2:$H$173,MATCH('BIR Data Entry'!B1523,'Child Enrollment'!$B$2:$B$173,0))</f>
        <v>#N/A</v>
      </c>
      <c r="S1523" s="343" t="str">
        <f t="shared" si="69"/>
        <v/>
      </c>
      <c r="T1523" s="169">
        <f>IF(J1523='Do Not Use'!$L$15,1,0)</f>
        <v>0</v>
      </c>
      <c r="U1523" s="169">
        <f>IF(K1523='Do Not Use'!$M$14,1,0)</f>
        <v>0</v>
      </c>
      <c r="V1523" s="169">
        <f t="shared" si="70"/>
        <v>0</v>
      </c>
      <c r="W1523" s="169">
        <f>IF(K1523='Do Not Use'!$M$10,1,0)</f>
        <v>0</v>
      </c>
      <c r="X1523" s="169">
        <f>IF(K1523='Do Not Use'!$M$11,1,0)</f>
        <v>0</v>
      </c>
      <c r="Y1523" s="169">
        <f t="shared" si="71"/>
        <v>0</v>
      </c>
      <c r="Z1523" s="169">
        <f>IF(K1523='Do Not Use'!$M$5,1,0)</f>
        <v>0</v>
      </c>
    </row>
    <row r="1524" spans="1:26" x14ac:dyDescent="0.25">
      <c r="A1524" s="376"/>
      <c r="B1524" s="377"/>
      <c r="C1524" s="378"/>
      <c r="D1524" s="434"/>
      <c r="E1524" s="379"/>
      <c r="F1524" s="377"/>
      <c r="G1524" s="377"/>
      <c r="H1524" s="377"/>
      <c r="I1524" s="377"/>
      <c r="J1524" s="377"/>
      <c r="K1524" s="377"/>
      <c r="L1524" s="377"/>
      <c r="M1524" s="1" t="e">
        <f>INDEX('Child Enrollment'!$C$2:$C$173,MATCH('BIR Data Entry'!B1525,'Child Enrollment'!$B$2:$B$173,0))</f>
        <v>#N/A</v>
      </c>
      <c r="N1524" s="1" t="e">
        <f>INDEX('Child Enrollment'!$D$2:$D$173,MATCH('BIR Data Entry'!B1524,'Child Enrollment'!$B$2:$B$173,0))</f>
        <v>#N/A</v>
      </c>
      <c r="O1524" s="1" t="e">
        <f>INDEX('Child Enrollment'!$E$2:$E$173,MATCH('BIR Data Entry'!B1524,'Child Enrollment'!$B$2:$B$173,0))</f>
        <v>#N/A</v>
      </c>
      <c r="P1524" s="1" t="e">
        <f>INDEX('Child Enrollment'!$F$2:$F$173,MATCH('BIR Data Entry'!B1524,'Child Enrollment'!$B$2:$B$173,0))</f>
        <v>#N/A</v>
      </c>
      <c r="Q1524" s="1" t="e">
        <f>INDEX('Child Enrollment'!$G$2:$G$173,MATCH('BIR Data Entry'!B1524,'Child Enrollment'!$B$2:$B$173,0))</f>
        <v>#N/A</v>
      </c>
      <c r="R1524" s="1" t="e">
        <f>INDEX('Child Enrollment'!$H$2:$H$173,MATCH('BIR Data Entry'!B1524,'Child Enrollment'!$B$2:$B$173,0))</f>
        <v>#N/A</v>
      </c>
      <c r="S1524" s="343" t="str">
        <f t="shared" si="69"/>
        <v/>
      </c>
      <c r="T1524" s="169">
        <f>IF(J1524='Do Not Use'!$L$15,1,0)</f>
        <v>0</v>
      </c>
      <c r="U1524" s="169">
        <f>IF(K1524='Do Not Use'!$M$14,1,0)</f>
        <v>0</v>
      </c>
      <c r="V1524" s="169">
        <f t="shared" si="70"/>
        <v>0</v>
      </c>
      <c r="W1524" s="169">
        <f>IF(K1524='Do Not Use'!$M$10,1,0)</f>
        <v>0</v>
      </c>
      <c r="X1524" s="169">
        <f>IF(K1524='Do Not Use'!$M$11,1,0)</f>
        <v>0</v>
      </c>
      <c r="Y1524" s="169">
        <f t="shared" si="71"/>
        <v>0</v>
      </c>
      <c r="Z1524" s="169">
        <f>IF(K1524='Do Not Use'!$M$5,1,0)</f>
        <v>0</v>
      </c>
    </row>
    <row r="1525" spans="1:26" x14ac:dyDescent="0.25">
      <c r="A1525" s="376"/>
      <c r="B1525" s="377"/>
      <c r="C1525" s="378"/>
      <c r="D1525" s="434"/>
      <c r="E1525" s="379"/>
      <c r="F1525" s="377"/>
      <c r="G1525" s="377"/>
      <c r="H1525" s="377"/>
      <c r="I1525" s="377"/>
      <c r="J1525" s="377"/>
      <c r="K1525" s="377"/>
      <c r="L1525" s="377"/>
      <c r="M1525" s="1" t="e">
        <f>INDEX('Child Enrollment'!$C$2:$C$173,MATCH('BIR Data Entry'!B1526,'Child Enrollment'!$B$2:$B$173,0))</f>
        <v>#N/A</v>
      </c>
      <c r="N1525" s="1" t="e">
        <f>INDEX('Child Enrollment'!$D$2:$D$173,MATCH('BIR Data Entry'!B1525,'Child Enrollment'!$B$2:$B$173,0))</f>
        <v>#N/A</v>
      </c>
      <c r="O1525" s="1" t="e">
        <f>INDEX('Child Enrollment'!$E$2:$E$173,MATCH('BIR Data Entry'!B1525,'Child Enrollment'!$B$2:$B$173,0))</f>
        <v>#N/A</v>
      </c>
      <c r="P1525" s="1" t="e">
        <f>INDEX('Child Enrollment'!$F$2:$F$173,MATCH('BIR Data Entry'!B1525,'Child Enrollment'!$B$2:$B$173,0))</f>
        <v>#N/A</v>
      </c>
      <c r="Q1525" s="1" t="e">
        <f>INDEX('Child Enrollment'!$G$2:$G$173,MATCH('BIR Data Entry'!B1525,'Child Enrollment'!$B$2:$B$173,0))</f>
        <v>#N/A</v>
      </c>
      <c r="R1525" s="1" t="e">
        <f>INDEX('Child Enrollment'!$H$2:$H$173,MATCH('BIR Data Entry'!B1525,'Child Enrollment'!$B$2:$B$173,0))</f>
        <v>#N/A</v>
      </c>
      <c r="S1525" s="343" t="str">
        <f t="shared" si="69"/>
        <v/>
      </c>
      <c r="T1525" s="169">
        <f>IF(J1525='Do Not Use'!$L$15,1,0)</f>
        <v>0</v>
      </c>
      <c r="U1525" s="169">
        <f>IF(K1525='Do Not Use'!$M$14,1,0)</f>
        <v>0</v>
      </c>
      <c r="V1525" s="169">
        <f t="shared" si="70"/>
        <v>0</v>
      </c>
      <c r="W1525" s="169">
        <f>IF(K1525='Do Not Use'!$M$10,1,0)</f>
        <v>0</v>
      </c>
      <c r="X1525" s="169">
        <f>IF(K1525='Do Not Use'!$M$11,1,0)</f>
        <v>0</v>
      </c>
      <c r="Y1525" s="169">
        <f t="shared" si="71"/>
        <v>0</v>
      </c>
      <c r="Z1525" s="169">
        <f>IF(K1525='Do Not Use'!$M$5,1,0)</f>
        <v>0</v>
      </c>
    </row>
    <row r="1526" spans="1:26" x14ac:dyDescent="0.25">
      <c r="A1526" s="376"/>
      <c r="B1526" s="377"/>
      <c r="C1526" s="378"/>
      <c r="D1526" s="434"/>
      <c r="E1526" s="379"/>
      <c r="F1526" s="377"/>
      <c r="G1526" s="377"/>
      <c r="H1526" s="377"/>
      <c r="I1526" s="377"/>
      <c r="J1526" s="377"/>
      <c r="K1526" s="377"/>
      <c r="L1526" s="377"/>
      <c r="M1526" s="1" t="e">
        <f>INDEX('Child Enrollment'!$C$2:$C$173,MATCH('BIR Data Entry'!B1527,'Child Enrollment'!$B$2:$B$173,0))</f>
        <v>#N/A</v>
      </c>
      <c r="N1526" s="1" t="e">
        <f>INDEX('Child Enrollment'!$D$2:$D$173,MATCH('BIR Data Entry'!B1526,'Child Enrollment'!$B$2:$B$173,0))</f>
        <v>#N/A</v>
      </c>
      <c r="O1526" s="1" t="e">
        <f>INDEX('Child Enrollment'!$E$2:$E$173,MATCH('BIR Data Entry'!B1526,'Child Enrollment'!$B$2:$B$173,0))</f>
        <v>#N/A</v>
      </c>
      <c r="P1526" s="1" t="e">
        <f>INDEX('Child Enrollment'!$F$2:$F$173,MATCH('BIR Data Entry'!B1526,'Child Enrollment'!$B$2:$B$173,0))</f>
        <v>#N/A</v>
      </c>
      <c r="Q1526" s="1" t="e">
        <f>INDEX('Child Enrollment'!$G$2:$G$173,MATCH('BIR Data Entry'!B1526,'Child Enrollment'!$B$2:$B$173,0))</f>
        <v>#N/A</v>
      </c>
      <c r="R1526" s="1" t="e">
        <f>INDEX('Child Enrollment'!$H$2:$H$173,MATCH('BIR Data Entry'!B1526,'Child Enrollment'!$B$2:$B$173,0))</f>
        <v>#N/A</v>
      </c>
      <c r="S1526" s="343" t="str">
        <f t="shared" si="69"/>
        <v/>
      </c>
      <c r="T1526" s="169">
        <f>IF(J1526='Do Not Use'!$L$15,1,0)</f>
        <v>0</v>
      </c>
      <c r="U1526" s="169">
        <f>IF(K1526='Do Not Use'!$M$14,1,0)</f>
        <v>0</v>
      </c>
      <c r="V1526" s="169">
        <f t="shared" si="70"/>
        <v>0</v>
      </c>
      <c r="W1526" s="169">
        <f>IF(K1526='Do Not Use'!$M$10,1,0)</f>
        <v>0</v>
      </c>
      <c r="X1526" s="169">
        <f>IF(K1526='Do Not Use'!$M$11,1,0)</f>
        <v>0</v>
      </c>
      <c r="Y1526" s="169">
        <f t="shared" si="71"/>
        <v>0</v>
      </c>
      <c r="Z1526" s="169">
        <f>IF(K1526='Do Not Use'!$M$5,1,0)</f>
        <v>0</v>
      </c>
    </row>
    <row r="1527" spans="1:26" x14ac:dyDescent="0.25">
      <c r="A1527" s="376"/>
      <c r="B1527" s="377"/>
      <c r="C1527" s="378"/>
      <c r="D1527" s="434"/>
      <c r="E1527" s="379"/>
      <c r="F1527" s="377"/>
      <c r="G1527" s="377"/>
      <c r="H1527" s="377"/>
      <c r="I1527" s="377"/>
      <c r="J1527" s="377"/>
      <c r="K1527" s="377"/>
      <c r="L1527" s="377"/>
      <c r="M1527" s="1" t="e">
        <f>INDEX('Child Enrollment'!$C$2:$C$173,MATCH('BIR Data Entry'!B1528,'Child Enrollment'!$B$2:$B$173,0))</f>
        <v>#N/A</v>
      </c>
      <c r="N1527" s="1" t="e">
        <f>INDEX('Child Enrollment'!$D$2:$D$173,MATCH('BIR Data Entry'!B1527,'Child Enrollment'!$B$2:$B$173,0))</f>
        <v>#N/A</v>
      </c>
      <c r="O1527" s="1" t="e">
        <f>INDEX('Child Enrollment'!$E$2:$E$173,MATCH('BIR Data Entry'!B1527,'Child Enrollment'!$B$2:$B$173,0))</f>
        <v>#N/A</v>
      </c>
      <c r="P1527" s="1" t="e">
        <f>INDEX('Child Enrollment'!$F$2:$F$173,MATCH('BIR Data Entry'!B1527,'Child Enrollment'!$B$2:$B$173,0))</f>
        <v>#N/A</v>
      </c>
      <c r="Q1527" s="1" t="e">
        <f>INDEX('Child Enrollment'!$G$2:$G$173,MATCH('BIR Data Entry'!B1527,'Child Enrollment'!$B$2:$B$173,0))</f>
        <v>#N/A</v>
      </c>
      <c r="R1527" s="1" t="e">
        <f>INDEX('Child Enrollment'!$H$2:$H$173,MATCH('BIR Data Entry'!B1527,'Child Enrollment'!$B$2:$B$173,0))</f>
        <v>#N/A</v>
      </c>
      <c r="S1527" s="343" t="str">
        <f t="shared" si="69"/>
        <v/>
      </c>
      <c r="T1527" s="169">
        <f>IF(J1527='Do Not Use'!$L$15,1,0)</f>
        <v>0</v>
      </c>
      <c r="U1527" s="169">
        <f>IF(K1527='Do Not Use'!$M$14,1,0)</f>
        <v>0</v>
      </c>
      <c r="V1527" s="169">
        <f t="shared" si="70"/>
        <v>0</v>
      </c>
      <c r="W1527" s="169">
        <f>IF(K1527='Do Not Use'!$M$10,1,0)</f>
        <v>0</v>
      </c>
      <c r="X1527" s="169">
        <f>IF(K1527='Do Not Use'!$M$11,1,0)</f>
        <v>0</v>
      </c>
      <c r="Y1527" s="169">
        <f t="shared" si="71"/>
        <v>0</v>
      </c>
      <c r="Z1527" s="169">
        <f>IF(K1527='Do Not Use'!$M$5,1,0)</f>
        <v>0</v>
      </c>
    </row>
    <row r="1528" spans="1:26" x14ac:dyDescent="0.25">
      <c r="A1528" s="376"/>
      <c r="B1528" s="377"/>
      <c r="C1528" s="378"/>
      <c r="D1528" s="434"/>
      <c r="E1528" s="379"/>
      <c r="F1528" s="377"/>
      <c r="G1528" s="377"/>
      <c r="H1528" s="377"/>
      <c r="I1528" s="377"/>
      <c r="J1528" s="377"/>
      <c r="K1528" s="377"/>
      <c r="L1528" s="377"/>
      <c r="M1528" s="1" t="e">
        <f>INDEX('Child Enrollment'!$C$2:$C$173,MATCH('BIR Data Entry'!B1529,'Child Enrollment'!$B$2:$B$173,0))</f>
        <v>#N/A</v>
      </c>
      <c r="N1528" s="1" t="e">
        <f>INDEX('Child Enrollment'!$D$2:$D$173,MATCH('BIR Data Entry'!B1528,'Child Enrollment'!$B$2:$B$173,0))</f>
        <v>#N/A</v>
      </c>
      <c r="O1528" s="1" t="e">
        <f>INDEX('Child Enrollment'!$E$2:$E$173,MATCH('BIR Data Entry'!B1528,'Child Enrollment'!$B$2:$B$173,0))</f>
        <v>#N/A</v>
      </c>
      <c r="P1528" s="1" t="e">
        <f>INDEX('Child Enrollment'!$F$2:$F$173,MATCH('BIR Data Entry'!B1528,'Child Enrollment'!$B$2:$B$173,0))</f>
        <v>#N/A</v>
      </c>
      <c r="Q1528" s="1" t="e">
        <f>INDEX('Child Enrollment'!$G$2:$G$173,MATCH('BIR Data Entry'!B1528,'Child Enrollment'!$B$2:$B$173,0))</f>
        <v>#N/A</v>
      </c>
      <c r="R1528" s="1" t="e">
        <f>INDEX('Child Enrollment'!$H$2:$H$173,MATCH('BIR Data Entry'!B1528,'Child Enrollment'!$B$2:$B$173,0))</f>
        <v>#N/A</v>
      </c>
      <c r="S1528" s="343" t="str">
        <f t="shared" si="69"/>
        <v/>
      </c>
      <c r="T1528" s="169">
        <f>IF(J1528='Do Not Use'!$L$15,1,0)</f>
        <v>0</v>
      </c>
      <c r="U1528" s="169">
        <f>IF(K1528='Do Not Use'!$M$14,1,0)</f>
        <v>0</v>
      </c>
      <c r="V1528" s="169">
        <f t="shared" si="70"/>
        <v>0</v>
      </c>
      <c r="W1528" s="169">
        <f>IF(K1528='Do Not Use'!$M$10,1,0)</f>
        <v>0</v>
      </c>
      <c r="X1528" s="169">
        <f>IF(K1528='Do Not Use'!$M$11,1,0)</f>
        <v>0</v>
      </c>
      <c r="Y1528" s="169">
        <f t="shared" si="71"/>
        <v>0</v>
      </c>
      <c r="Z1528" s="169">
        <f>IF(K1528='Do Not Use'!$M$5,1,0)</f>
        <v>0</v>
      </c>
    </row>
    <row r="1529" spans="1:26" x14ac:dyDescent="0.25">
      <c r="A1529" s="376"/>
      <c r="B1529" s="377"/>
      <c r="C1529" s="378"/>
      <c r="D1529" s="434"/>
      <c r="E1529" s="379"/>
      <c r="F1529" s="377"/>
      <c r="G1529" s="377"/>
      <c r="H1529" s="377"/>
      <c r="I1529" s="377"/>
      <c r="J1529" s="377"/>
      <c r="K1529" s="377"/>
      <c r="L1529" s="377"/>
      <c r="M1529" s="1" t="e">
        <f>INDEX('Child Enrollment'!$C$2:$C$173,MATCH('BIR Data Entry'!B1530,'Child Enrollment'!$B$2:$B$173,0))</f>
        <v>#N/A</v>
      </c>
      <c r="N1529" s="1" t="e">
        <f>INDEX('Child Enrollment'!$D$2:$D$173,MATCH('BIR Data Entry'!B1529,'Child Enrollment'!$B$2:$B$173,0))</f>
        <v>#N/A</v>
      </c>
      <c r="O1529" s="1" t="e">
        <f>INDEX('Child Enrollment'!$E$2:$E$173,MATCH('BIR Data Entry'!B1529,'Child Enrollment'!$B$2:$B$173,0))</f>
        <v>#N/A</v>
      </c>
      <c r="P1529" s="1" t="e">
        <f>INDEX('Child Enrollment'!$F$2:$F$173,MATCH('BIR Data Entry'!B1529,'Child Enrollment'!$B$2:$B$173,0))</f>
        <v>#N/A</v>
      </c>
      <c r="Q1529" s="1" t="e">
        <f>INDEX('Child Enrollment'!$G$2:$G$173,MATCH('BIR Data Entry'!B1529,'Child Enrollment'!$B$2:$B$173,0))</f>
        <v>#N/A</v>
      </c>
      <c r="R1529" s="1" t="e">
        <f>INDEX('Child Enrollment'!$H$2:$H$173,MATCH('BIR Data Entry'!B1529,'Child Enrollment'!$B$2:$B$173,0))</f>
        <v>#N/A</v>
      </c>
      <c r="S1529" s="343" t="str">
        <f t="shared" si="69"/>
        <v/>
      </c>
      <c r="T1529" s="169">
        <f>IF(J1529='Do Not Use'!$L$15,1,0)</f>
        <v>0</v>
      </c>
      <c r="U1529" s="169">
        <f>IF(K1529='Do Not Use'!$M$14,1,0)</f>
        <v>0</v>
      </c>
      <c r="V1529" s="169">
        <f t="shared" si="70"/>
        <v>0</v>
      </c>
      <c r="W1529" s="169">
        <f>IF(K1529='Do Not Use'!$M$10,1,0)</f>
        <v>0</v>
      </c>
      <c r="X1529" s="169">
        <f>IF(K1529='Do Not Use'!$M$11,1,0)</f>
        <v>0</v>
      </c>
      <c r="Y1529" s="169">
        <f t="shared" si="71"/>
        <v>0</v>
      </c>
      <c r="Z1529" s="169">
        <f>IF(K1529='Do Not Use'!$M$5,1,0)</f>
        <v>0</v>
      </c>
    </row>
    <row r="1530" spans="1:26" x14ac:dyDescent="0.25">
      <c r="A1530" s="376"/>
      <c r="B1530" s="377"/>
      <c r="C1530" s="378"/>
      <c r="D1530" s="434"/>
      <c r="E1530" s="379"/>
      <c r="F1530" s="377"/>
      <c r="G1530" s="377"/>
      <c r="H1530" s="377"/>
      <c r="I1530" s="377"/>
      <c r="J1530" s="377"/>
      <c r="K1530" s="377"/>
      <c r="L1530" s="377"/>
      <c r="M1530" s="1" t="e">
        <f>INDEX('Child Enrollment'!$C$2:$C$173,MATCH('BIR Data Entry'!B1531,'Child Enrollment'!$B$2:$B$173,0))</f>
        <v>#N/A</v>
      </c>
      <c r="N1530" s="1" t="e">
        <f>INDEX('Child Enrollment'!$D$2:$D$173,MATCH('BIR Data Entry'!B1530,'Child Enrollment'!$B$2:$B$173,0))</f>
        <v>#N/A</v>
      </c>
      <c r="O1530" s="1" t="e">
        <f>INDEX('Child Enrollment'!$E$2:$E$173,MATCH('BIR Data Entry'!B1530,'Child Enrollment'!$B$2:$B$173,0))</f>
        <v>#N/A</v>
      </c>
      <c r="P1530" s="1" t="e">
        <f>INDEX('Child Enrollment'!$F$2:$F$173,MATCH('BIR Data Entry'!B1530,'Child Enrollment'!$B$2:$B$173,0))</f>
        <v>#N/A</v>
      </c>
      <c r="Q1530" s="1" t="e">
        <f>INDEX('Child Enrollment'!$G$2:$G$173,MATCH('BIR Data Entry'!B1530,'Child Enrollment'!$B$2:$B$173,0))</f>
        <v>#N/A</v>
      </c>
      <c r="R1530" s="1" t="e">
        <f>INDEX('Child Enrollment'!$H$2:$H$173,MATCH('BIR Data Entry'!B1530,'Child Enrollment'!$B$2:$B$173,0))</f>
        <v>#N/A</v>
      </c>
      <c r="S1530" s="343" t="str">
        <f t="shared" si="69"/>
        <v/>
      </c>
      <c r="T1530" s="169">
        <f>IF(J1530='Do Not Use'!$L$15,1,0)</f>
        <v>0</v>
      </c>
      <c r="U1530" s="169">
        <f>IF(K1530='Do Not Use'!$M$14,1,0)</f>
        <v>0</v>
      </c>
      <c r="V1530" s="169">
        <f t="shared" si="70"/>
        <v>0</v>
      </c>
      <c r="W1530" s="169">
        <f>IF(K1530='Do Not Use'!$M$10,1,0)</f>
        <v>0</v>
      </c>
      <c r="X1530" s="169">
        <f>IF(K1530='Do Not Use'!$M$11,1,0)</f>
        <v>0</v>
      </c>
      <c r="Y1530" s="169">
        <f t="shared" si="71"/>
        <v>0</v>
      </c>
      <c r="Z1530" s="169">
        <f>IF(K1530='Do Not Use'!$M$5,1,0)</f>
        <v>0</v>
      </c>
    </row>
    <row r="1531" spans="1:26" x14ac:dyDescent="0.25">
      <c r="A1531" s="376"/>
      <c r="B1531" s="377"/>
      <c r="C1531" s="378"/>
      <c r="D1531" s="434"/>
      <c r="E1531" s="379"/>
      <c r="F1531" s="377"/>
      <c r="G1531" s="377"/>
      <c r="H1531" s="377"/>
      <c r="I1531" s="377"/>
      <c r="J1531" s="377"/>
      <c r="K1531" s="377"/>
      <c r="L1531" s="377"/>
      <c r="M1531" s="1" t="e">
        <f>INDEX('Child Enrollment'!$C$2:$C$173,MATCH('BIR Data Entry'!B1532,'Child Enrollment'!$B$2:$B$173,0))</f>
        <v>#N/A</v>
      </c>
      <c r="N1531" s="1" t="e">
        <f>INDEX('Child Enrollment'!$D$2:$D$173,MATCH('BIR Data Entry'!B1531,'Child Enrollment'!$B$2:$B$173,0))</f>
        <v>#N/A</v>
      </c>
      <c r="O1531" s="1" t="e">
        <f>INDEX('Child Enrollment'!$E$2:$E$173,MATCH('BIR Data Entry'!B1531,'Child Enrollment'!$B$2:$B$173,0))</f>
        <v>#N/A</v>
      </c>
      <c r="P1531" s="1" t="e">
        <f>INDEX('Child Enrollment'!$F$2:$F$173,MATCH('BIR Data Entry'!B1531,'Child Enrollment'!$B$2:$B$173,0))</f>
        <v>#N/A</v>
      </c>
      <c r="Q1531" s="1" t="e">
        <f>INDEX('Child Enrollment'!$G$2:$G$173,MATCH('BIR Data Entry'!B1531,'Child Enrollment'!$B$2:$B$173,0))</f>
        <v>#N/A</v>
      </c>
      <c r="R1531" s="1" t="e">
        <f>INDEX('Child Enrollment'!$H$2:$H$173,MATCH('BIR Data Entry'!B1531,'Child Enrollment'!$B$2:$B$173,0))</f>
        <v>#N/A</v>
      </c>
      <c r="S1531" s="343" t="str">
        <f t="shared" si="69"/>
        <v/>
      </c>
      <c r="T1531" s="169">
        <f>IF(J1531='Do Not Use'!$L$15,1,0)</f>
        <v>0</v>
      </c>
      <c r="U1531" s="169">
        <f>IF(K1531='Do Not Use'!$M$14,1,0)</f>
        <v>0</v>
      </c>
      <c r="V1531" s="169">
        <f t="shared" si="70"/>
        <v>0</v>
      </c>
      <c r="W1531" s="169">
        <f>IF(K1531='Do Not Use'!$M$10,1,0)</f>
        <v>0</v>
      </c>
      <c r="X1531" s="169">
        <f>IF(K1531='Do Not Use'!$M$11,1,0)</f>
        <v>0</v>
      </c>
      <c r="Y1531" s="169">
        <f t="shared" si="71"/>
        <v>0</v>
      </c>
      <c r="Z1531" s="169">
        <f>IF(K1531='Do Not Use'!$M$5,1,0)</f>
        <v>0</v>
      </c>
    </row>
    <row r="1532" spans="1:26" x14ac:dyDescent="0.25">
      <c r="A1532" s="376"/>
      <c r="B1532" s="377"/>
      <c r="C1532" s="378"/>
      <c r="D1532" s="434"/>
      <c r="E1532" s="379"/>
      <c r="F1532" s="377"/>
      <c r="G1532" s="377"/>
      <c r="H1532" s="377"/>
      <c r="I1532" s="377"/>
      <c r="J1532" s="377"/>
      <c r="K1532" s="377"/>
      <c r="L1532" s="377"/>
      <c r="M1532" s="1" t="e">
        <f>INDEX('Child Enrollment'!$C$2:$C$173,MATCH('BIR Data Entry'!B1533,'Child Enrollment'!$B$2:$B$173,0))</f>
        <v>#N/A</v>
      </c>
      <c r="N1532" s="1" t="e">
        <f>INDEX('Child Enrollment'!$D$2:$D$173,MATCH('BIR Data Entry'!B1532,'Child Enrollment'!$B$2:$B$173,0))</f>
        <v>#N/A</v>
      </c>
      <c r="O1532" s="1" t="e">
        <f>INDEX('Child Enrollment'!$E$2:$E$173,MATCH('BIR Data Entry'!B1532,'Child Enrollment'!$B$2:$B$173,0))</f>
        <v>#N/A</v>
      </c>
      <c r="P1532" s="1" t="e">
        <f>INDEX('Child Enrollment'!$F$2:$F$173,MATCH('BIR Data Entry'!B1532,'Child Enrollment'!$B$2:$B$173,0))</f>
        <v>#N/A</v>
      </c>
      <c r="Q1532" s="1" t="e">
        <f>INDEX('Child Enrollment'!$G$2:$G$173,MATCH('BIR Data Entry'!B1532,'Child Enrollment'!$B$2:$B$173,0))</f>
        <v>#N/A</v>
      </c>
      <c r="R1532" s="1" t="e">
        <f>INDEX('Child Enrollment'!$H$2:$H$173,MATCH('BIR Data Entry'!B1532,'Child Enrollment'!$B$2:$B$173,0))</f>
        <v>#N/A</v>
      </c>
      <c r="S1532" s="343" t="str">
        <f t="shared" si="69"/>
        <v/>
      </c>
      <c r="T1532" s="169">
        <f>IF(J1532='Do Not Use'!$L$15,1,0)</f>
        <v>0</v>
      </c>
      <c r="U1532" s="169">
        <f>IF(K1532='Do Not Use'!$M$14,1,0)</f>
        <v>0</v>
      </c>
      <c r="V1532" s="169">
        <f t="shared" si="70"/>
        <v>0</v>
      </c>
      <c r="W1532" s="169">
        <f>IF(K1532='Do Not Use'!$M$10,1,0)</f>
        <v>0</v>
      </c>
      <c r="X1532" s="169">
        <f>IF(K1532='Do Not Use'!$M$11,1,0)</f>
        <v>0</v>
      </c>
      <c r="Y1532" s="169">
        <f t="shared" si="71"/>
        <v>0</v>
      </c>
      <c r="Z1532" s="169">
        <f>IF(K1532='Do Not Use'!$M$5,1,0)</f>
        <v>0</v>
      </c>
    </row>
    <row r="1533" spans="1:26" x14ac:dyDescent="0.25">
      <c r="A1533" s="376"/>
      <c r="B1533" s="377"/>
      <c r="C1533" s="378"/>
      <c r="D1533" s="434"/>
      <c r="E1533" s="379"/>
      <c r="F1533" s="377"/>
      <c r="G1533" s="377"/>
      <c r="H1533" s="377"/>
      <c r="I1533" s="377"/>
      <c r="J1533" s="377"/>
      <c r="K1533" s="377"/>
      <c r="L1533" s="377"/>
      <c r="M1533" s="1" t="e">
        <f>INDEX('Child Enrollment'!$C$2:$C$173,MATCH('BIR Data Entry'!B1534,'Child Enrollment'!$B$2:$B$173,0))</f>
        <v>#N/A</v>
      </c>
      <c r="N1533" s="1" t="e">
        <f>INDEX('Child Enrollment'!$D$2:$D$173,MATCH('BIR Data Entry'!B1533,'Child Enrollment'!$B$2:$B$173,0))</f>
        <v>#N/A</v>
      </c>
      <c r="O1533" s="1" t="e">
        <f>INDEX('Child Enrollment'!$E$2:$E$173,MATCH('BIR Data Entry'!B1533,'Child Enrollment'!$B$2:$B$173,0))</f>
        <v>#N/A</v>
      </c>
      <c r="P1533" s="1" t="e">
        <f>INDEX('Child Enrollment'!$F$2:$F$173,MATCH('BIR Data Entry'!B1533,'Child Enrollment'!$B$2:$B$173,0))</f>
        <v>#N/A</v>
      </c>
      <c r="Q1533" s="1" t="e">
        <f>INDEX('Child Enrollment'!$G$2:$G$173,MATCH('BIR Data Entry'!B1533,'Child Enrollment'!$B$2:$B$173,0))</f>
        <v>#N/A</v>
      </c>
      <c r="R1533" s="1" t="e">
        <f>INDEX('Child Enrollment'!$H$2:$H$173,MATCH('BIR Data Entry'!B1533,'Child Enrollment'!$B$2:$B$173,0))</f>
        <v>#N/A</v>
      </c>
      <c r="S1533" s="343" t="str">
        <f t="shared" si="69"/>
        <v/>
      </c>
      <c r="T1533" s="169">
        <f>IF(J1533='Do Not Use'!$L$15,1,0)</f>
        <v>0</v>
      </c>
      <c r="U1533" s="169">
        <f>IF(K1533='Do Not Use'!$M$14,1,0)</f>
        <v>0</v>
      </c>
      <c r="V1533" s="169">
        <f t="shared" si="70"/>
        <v>0</v>
      </c>
      <c r="W1533" s="169">
        <f>IF(K1533='Do Not Use'!$M$10,1,0)</f>
        <v>0</v>
      </c>
      <c r="X1533" s="169">
        <f>IF(K1533='Do Not Use'!$M$11,1,0)</f>
        <v>0</v>
      </c>
      <c r="Y1533" s="169">
        <f t="shared" si="71"/>
        <v>0</v>
      </c>
      <c r="Z1533" s="169">
        <f>IF(K1533='Do Not Use'!$M$5,1,0)</f>
        <v>0</v>
      </c>
    </row>
    <row r="1534" spans="1:26" x14ac:dyDescent="0.25">
      <c r="A1534" s="376"/>
      <c r="B1534" s="377"/>
      <c r="C1534" s="378"/>
      <c r="D1534" s="434"/>
      <c r="E1534" s="379"/>
      <c r="F1534" s="377"/>
      <c r="G1534" s="377"/>
      <c r="H1534" s="377"/>
      <c r="I1534" s="377"/>
      <c r="J1534" s="377"/>
      <c r="K1534" s="377"/>
      <c r="L1534" s="377"/>
      <c r="M1534" s="1" t="e">
        <f>INDEX('Child Enrollment'!$C$2:$C$173,MATCH('BIR Data Entry'!B1535,'Child Enrollment'!$B$2:$B$173,0))</f>
        <v>#N/A</v>
      </c>
      <c r="N1534" s="1" t="e">
        <f>INDEX('Child Enrollment'!$D$2:$D$173,MATCH('BIR Data Entry'!B1534,'Child Enrollment'!$B$2:$B$173,0))</f>
        <v>#N/A</v>
      </c>
      <c r="O1534" s="1" t="e">
        <f>INDEX('Child Enrollment'!$E$2:$E$173,MATCH('BIR Data Entry'!B1534,'Child Enrollment'!$B$2:$B$173,0))</f>
        <v>#N/A</v>
      </c>
      <c r="P1534" s="1" t="e">
        <f>INDEX('Child Enrollment'!$F$2:$F$173,MATCH('BIR Data Entry'!B1534,'Child Enrollment'!$B$2:$B$173,0))</f>
        <v>#N/A</v>
      </c>
      <c r="Q1534" s="1" t="e">
        <f>INDEX('Child Enrollment'!$G$2:$G$173,MATCH('BIR Data Entry'!B1534,'Child Enrollment'!$B$2:$B$173,0))</f>
        <v>#N/A</v>
      </c>
      <c r="R1534" s="1" t="e">
        <f>INDEX('Child Enrollment'!$H$2:$H$173,MATCH('BIR Data Entry'!B1534,'Child Enrollment'!$B$2:$B$173,0))</f>
        <v>#N/A</v>
      </c>
      <c r="S1534" s="343" t="str">
        <f t="shared" si="69"/>
        <v/>
      </c>
      <c r="T1534" s="169">
        <f>IF(J1534='Do Not Use'!$L$15,1,0)</f>
        <v>0</v>
      </c>
      <c r="U1534" s="169">
        <f>IF(K1534='Do Not Use'!$M$14,1,0)</f>
        <v>0</v>
      </c>
      <c r="V1534" s="169">
        <f t="shared" si="70"/>
        <v>0</v>
      </c>
      <c r="W1534" s="169">
        <f>IF(K1534='Do Not Use'!$M$10,1,0)</f>
        <v>0</v>
      </c>
      <c r="X1534" s="169">
        <f>IF(K1534='Do Not Use'!$M$11,1,0)</f>
        <v>0</v>
      </c>
      <c r="Y1534" s="169">
        <f t="shared" si="71"/>
        <v>0</v>
      </c>
      <c r="Z1534" s="169">
        <f>IF(K1534='Do Not Use'!$M$5,1,0)</f>
        <v>0</v>
      </c>
    </row>
    <row r="1535" spans="1:26" x14ac:dyDescent="0.25">
      <c r="A1535" s="376"/>
      <c r="B1535" s="377"/>
      <c r="C1535" s="378"/>
      <c r="D1535" s="434"/>
      <c r="E1535" s="379"/>
      <c r="F1535" s="377"/>
      <c r="G1535" s="377"/>
      <c r="H1535" s="377"/>
      <c r="I1535" s="377"/>
      <c r="J1535" s="377"/>
      <c r="K1535" s="377"/>
      <c r="L1535" s="377"/>
      <c r="M1535" s="1" t="e">
        <f>INDEX('Child Enrollment'!$C$2:$C$173,MATCH('BIR Data Entry'!B1536,'Child Enrollment'!$B$2:$B$173,0))</f>
        <v>#N/A</v>
      </c>
      <c r="N1535" s="1" t="e">
        <f>INDEX('Child Enrollment'!$D$2:$D$173,MATCH('BIR Data Entry'!B1535,'Child Enrollment'!$B$2:$B$173,0))</f>
        <v>#N/A</v>
      </c>
      <c r="O1535" s="1" t="e">
        <f>INDEX('Child Enrollment'!$E$2:$E$173,MATCH('BIR Data Entry'!B1535,'Child Enrollment'!$B$2:$B$173,0))</f>
        <v>#N/A</v>
      </c>
      <c r="P1535" s="1" t="e">
        <f>INDEX('Child Enrollment'!$F$2:$F$173,MATCH('BIR Data Entry'!B1535,'Child Enrollment'!$B$2:$B$173,0))</f>
        <v>#N/A</v>
      </c>
      <c r="Q1535" s="1" t="e">
        <f>INDEX('Child Enrollment'!$G$2:$G$173,MATCH('BIR Data Entry'!B1535,'Child Enrollment'!$B$2:$B$173,0))</f>
        <v>#N/A</v>
      </c>
      <c r="R1535" s="1" t="e">
        <f>INDEX('Child Enrollment'!$H$2:$H$173,MATCH('BIR Data Entry'!B1535,'Child Enrollment'!$B$2:$B$173,0))</f>
        <v>#N/A</v>
      </c>
      <c r="S1535" s="343" t="str">
        <f t="shared" si="69"/>
        <v/>
      </c>
      <c r="T1535" s="169">
        <f>IF(J1535='Do Not Use'!$L$15,1,0)</f>
        <v>0</v>
      </c>
      <c r="U1535" s="169">
        <f>IF(K1535='Do Not Use'!$M$14,1,0)</f>
        <v>0</v>
      </c>
      <c r="V1535" s="169">
        <f t="shared" si="70"/>
        <v>0</v>
      </c>
      <c r="W1535" s="169">
        <f>IF(K1535='Do Not Use'!$M$10,1,0)</f>
        <v>0</v>
      </c>
      <c r="X1535" s="169">
        <f>IF(K1535='Do Not Use'!$M$11,1,0)</f>
        <v>0</v>
      </c>
      <c r="Y1535" s="169">
        <f t="shared" si="71"/>
        <v>0</v>
      </c>
      <c r="Z1535" s="169">
        <f>IF(K1535='Do Not Use'!$M$5,1,0)</f>
        <v>0</v>
      </c>
    </row>
    <row r="1536" spans="1:26" x14ac:dyDescent="0.25">
      <c r="A1536" s="376"/>
      <c r="B1536" s="377"/>
      <c r="C1536" s="378"/>
      <c r="D1536" s="434"/>
      <c r="E1536" s="379"/>
      <c r="F1536" s="377"/>
      <c r="G1536" s="377"/>
      <c r="H1536" s="377"/>
      <c r="I1536" s="377"/>
      <c r="J1536" s="377"/>
      <c r="K1536" s="377"/>
      <c r="L1536" s="377"/>
      <c r="M1536" s="1" t="e">
        <f>INDEX('Child Enrollment'!$C$2:$C$173,MATCH('BIR Data Entry'!B1537,'Child Enrollment'!$B$2:$B$173,0))</f>
        <v>#N/A</v>
      </c>
      <c r="N1536" s="1" t="e">
        <f>INDEX('Child Enrollment'!$D$2:$D$173,MATCH('BIR Data Entry'!B1536,'Child Enrollment'!$B$2:$B$173,0))</f>
        <v>#N/A</v>
      </c>
      <c r="O1536" s="1" t="e">
        <f>INDEX('Child Enrollment'!$E$2:$E$173,MATCH('BIR Data Entry'!B1536,'Child Enrollment'!$B$2:$B$173,0))</f>
        <v>#N/A</v>
      </c>
      <c r="P1536" s="1" t="e">
        <f>INDEX('Child Enrollment'!$F$2:$F$173,MATCH('BIR Data Entry'!B1536,'Child Enrollment'!$B$2:$B$173,0))</f>
        <v>#N/A</v>
      </c>
      <c r="Q1536" s="1" t="e">
        <f>INDEX('Child Enrollment'!$G$2:$G$173,MATCH('BIR Data Entry'!B1536,'Child Enrollment'!$B$2:$B$173,0))</f>
        <v>#N/A</v>
      </c>
      <c r="R1536" s="1" t="e">
        <f>INDEX('Child Enrollment'!$H$2:$H$173,MATCH('BIR Data Entry'!B1536,'Child Enrollment'!$B$2:$B$173,0))</f>
        <v>#N/A</v>
      </c>
      <c r="S1536" s="343" t="str">
        <f t="shared" si="69"/>
        <v/>
      </c>
      <c r="T1536" s="169">
        <f>IF(J1536='Do Not Use'!$L$15,1,0)</f>
        <v>0</v>
      </c>
      <c r="U1536" s="169">
        <f>IF(K1536='Do Not Use'!$M$14,1,0)</f>
        <v>0</v>
      </c>
      <c r="V1536" s="169">
        <f t="shared" si="70"/>
        <v>0</v>
      </c>
      <c r="W1536" s="169">
        <f>IF(K1536='Do Not Use'!$M$10,1,0)</f>
        <v>0</v>
      </c>
      <c r="X1536" s="169">
        <f>IF(K1536='Do Not Use'!$M$11,1,0)</f>
        <v>0</v>
      </c>
      <c r="Y1536" s="169">
        <f t="shared" si="71"/>
        <v>0</v>
      </c>
      <c r="Z1536" s="169">
        <f>IF(K1536='Do Not Use'!$M$5,1,0)</f>
        <v>0</v>
      </c>
    </row>
    <row r="1537" spans="1:26" x14ac:dyDescent="0.25">
      <c r="A1537" s="376"/>
      <c r="B1537" s="377"/>
      <c r="C1537" s="378"/>
      <c r="D1537" s="434"/>
      <c r="E1537" s="379"/>
      <c r="F1537" s="377"/>
      <c r="G1537" s="377"/>
      <c r="H1537" s="377"/>
      <c r="I1537" s="377"/>
      <c r="J1537" s="377"/>
      <c r="K1537" s="377"/>
      <c r="L1537" s="377"/>
      <c r="M1537" s="1" t="e">
        <f>INDEX('Child Enrollment'!$C$2:$C$173,MATCH('BIR Data Entry'!B1538,'Child Enrollment'!$B$2:$B$173,0))</f>
        <v>#N/A</v>
      </c>
      <c r="N1537" s="1" t="e">
        <f>INDEX('Child Enrollment'!$D$2:$D$173,MATCH('BIR Data Entry'!B1537,'Child Enrollment'!$B$2:$B$173,0))</f>
        <v>#N/A</v>
      </c>
      <c r="O1537" s="1" t="e">
        <f>INDEX('Child Enrollment'!$E$2:$E$173,MATCH('BIR Data Entry'!B1537,'Child Enrollment'!$B$2:$B$173,0))</f>
        <v>#N/A</v>
      </c>
      <c r="P1537" s="1" t="e">
        <f>INDEX('Child Enrollment'!$F$2:$F$173,MATCH('BIR Data Entry'!B1537,'Child Enrollment'!$B$2:$B$173,0))</f>
        <v>#N/A</v>
      </c>
      <c r="Q1537" s="1" t="e">
        <f>INDEX('Child Enrollment'!$G$2:$G$173,MATCH('BIR Data Entry'!B1537,'Child Enrollment'!$B$2:$B$173,0))</f>
        <v>#N/A</v>
      </c>
      <c r="R1537" s="1" t="e">
        <f>INDEX('Child Enrollment'!$H$2:$H$173,MATCH('BIR Data Entry'!B1537,'Child Enrollment'!$B$2:$B$173,0))</f>
        <v>#N/A</v>
      </c>
      <c r="S1537" s="343" t="str">
        <f t="shared" si="69"/>
        <v/>
      </c>
      <c r="T1537" s="169">
        <f>IF(J1537='Do Not Use'!$L$15,1,0)</f>
        <v>0</v>
      </c>
      <c r="U1537" s="169">
        <f>IF(K1537='Do Not Use'!$M$14,1,0)</f>
        <v>0</v>
      </c>
      <c r="V1537" s="169">
        <f t="shared" si="70"/>
        <v>0</v>
      </c>
      <c r="W1537" s="169">
        <f>IF(K1537='Do Not Use'!$M$10,1,0)</f>
        <v>0</v>
      </c>
      <c r="X1537" s="169">
        <f>IF(K1537='Do Not Use'!$M$11,1,0)</f>
        <v>0</v>
      </c>
      <c r="Y1537" s="169">
        <f t="shared" si="71"/>
        <v>0</v>
      </c>
      <c r="Z1537" s="169">
        <f>IF(K1537='Do Not Use'!$M$5,1,0)</f>
        <v>0</v>
      </c>
    </row>
    <row r="1538" spans="1:26" x14ac:dyDescent="0.25">
      <c r="A1538" s="376"/>
      <c r="B1538" s="377"/>
      <c r="C1538" s="378"/>
      <c r="D1538" s="434"/>
      <c r="E1538" s="379"/>
      <c r="F1538" s="377"/>
      <c r="G1538" s="377"/>
      <c r="H1538" s="377"/>
      <c r="I1538" s="377"/>
      <c r="J1538" s="377"/>
      <c r="K1538" s="377"/>
      <c r="L1538" s="377"/>
      <c r="M1538" s="1" t="e">
        <f>INDEX('Child Enrollment'!$C$2:$C$173,MATCH('BIR Data Entry'!B1539,'Child Enrollment'!$B$2:$B$173,0))</f>
        <v>#N/A</v>
      </c>
      <c r="N1538" s="1" t="e">
        <f>INDEX('Child Enrollment'!$D$2:$D$173,MATCH('BIR Data Entry'!B1538,'Child Enrollment'!$B$2:$B$173,0))</f>
        <v>#N/A</v>
      </c>
      <c r="O1538" s="1" t="e">
        <f>INDEX('Child Enrollment'!$E$2:$E$173,MATCH('BIR Data Entry'!B1538,'Child Enrollment'!$B$2:$B$173,0))</f>
        <v>#N/A</v>
      </c>
      <c r="P1538" s="1" t="e">
        <f>INDEX('Child Enrollment'!$F$2:$F$173,MATCH('BIR Data Entry'!B1538,'Child Enrollment'!$B$2:$B$173,0))</f>
        <v>#N/A</v>
      </c>
      <c r="Q1538" s="1" t="e">
        <f>INDEX('Child Enrollment'!$G$2:$G$173,MATCH('BIR Data Entry'!B1538,'Child Enrollment'!$B$2:$B$173,0))</f>
        <v>#N/A</v>
      </c>
      <c r="R1538" s="1" t="e">
        <f>INDEX('Child Enrollment'!$H$2:$H$173,MATCH('BIR Data Entry'!B1538,'Child Enrollment'!$B$2:$B$173,0))</f>
        <v>#N/A</v>
      </c>
      <c r="S1538" s="343" t="str">
        <f t="shared" si="69"/>
        <v/>
      </c>
      <c r="T1538" s="169">
        <f>IF(J1538='Do Not Use'!$L$15,1,0)</f>
        <v>0</v>
      </c>
      <c r="U1538" s="169">
        <f>IF(K1538='Do Not Use'!$M$14,1,0)</f>
        <v>0</v>
      </c>
      <c r="V1538" s="169">
        <f t="shared" si="70"/>
        <v>0</v>
      </c>
      <c r="W1538" s="169">
        <f>IF(K1538='Do Not Use'!$M$10,1,0)</f>
        <v>0</v>
      </c>
      <c r="X1538" s="169">
        <f>IF(K1538='Do Not Use'!$M$11,1,0)</f>
        <v>0</v>
      </c>
      <c r="Y1538" s="169">
        <f t="shared" si="71"/>
        <v>0</v>
      </c>
      <c r="Z1538" s="169">
        <f>IF(K1538='Do Not Use'!$M$5,1,0)</f>
        <v>0</v>
      </c>
    </row>
    <row r="1539" spans="1:26" x14ac:dyDescent="0.25">
      <c r="A1539" s="376"/>
      <c r="B1539" s="377"/>
      <c r="C1539" s="378"/>
      <c r="D1539" s="434"/>
      <c r="E1539" s="379"/>
      <c r="F1539" s="377"/>
      <c r="G1539" s="377"/>
      <c r="H1539" s="377"/>
      <c r="I1539" s="377"/>
      <c r="J1539" s="377"/>
      <c r="K1539" s="377"/>
      <c r="L1539" s="377"/>
      <c r="M1539" s="1" t="e">
        <f>INDEX('Child Enrollment'!$C$2:$C$173,MATCH('BIR Data Entry'!B1540,'Child Enrollment'!$B$2:$B$173,0))</f>
        <v>#N/A</v>
      </c>
      <c r="N1539" s="1" t="e">
        <f>INDEX('Child Enrollment'!$D$2:$D$173,MATCH('BIR Data Entry'!B1539,'Child Enrollment'!$B$2:$B$173,0))</f>
        <v>#N/A</v>
      </c>
      <c r="O1539" s="1" t="e">
        <f>INDEX('Child Enrollment'!$E$2:$E$173,MATCH('BIR Data Entry'!B1539,'Child Enrollment'!$B$2:$B$173,0))</f>
        <v>#N/A</v>
      </c>
      <c r="P1539" s="1" t="e">
        <f>INDEX('Child Enrollment'!$F$2:$F$173,MATCH('BIR Data Entry'!B1539,'Child Enrollment'!$B$2:$B$173,0))</f>
        <v>#N/A</v>
      </c>
      <c r="Q1539" s="1" t="e">
        <f>INDEX('Child Enrollment'!$G$2:$G$173,MATCH('BIR Data Entry'!B1539,'Child Enrollment'!$B$2:$B$173,0))</f>
        <v>#N/A</v>
      </c>
      <c r="R1539" s="1" t="e">
        <f>INDEX('Child Enrollment'!$H$2:$H$173,MATCH('BIR Data Entry'!B1539,'Child Enrollment'!$B$2:$B$173,0))</f>
        <v>#N/A</v>
      </c>
      <c r="S1539" s="343" t="str">
        <f t="shared" ref="S1539:S1602" si="72">IF(E1539&gt;0,MROUND(E1539,"0:30"),"")</f>
        <v/>
      </c>
      <c r="T1539" s="169">
        <f>IF(J1539='Do Not Use'!$L$15,1,0)</f>
        <v>0</v>
      </c>
      <c r="U1539" s="169">
        <f>IF(K1539='Do Not Use'!$M$14,1,0)</f>
        <v>0</v>
      </c>
      <c r="V1539" s="169">
        <f t="shared" ref="V1539:V1602" si="73">SUM(T1539:U1539)</f>
        <v>0</v>
      </c>
      <c r="W1539" s="169">
        <f>IF(K1539='Do Not Use'!$M$10,1,0)</f>
        <v>0</v>
      </c>
      <c r="X1539" s="169">
        <f>IF(K1539='Do Not Use'!$M$11,1,0)</f>
        <v>0</v>
      </c>
      <c r="Y1539" s="169">
        <f t="shared" ref="Y1539:Y1602" si="74">SUM(W1539:X1539)</f>
        <v>0</v>
      </c>
      <c r="Z1539" s="169">
        <f>IF(K1539='Do Not Use'!$M$5,1,0)</f>
        <v>0</v>
      </c>
    </row>
    <row r="1540" spans="1:26" x14ac:dyDescent="0.25">
      <c r="A1540" s="376"/>
      <c r="B1540" s="377"/>
      <c r="C1540" s="378"/>
      <c r="D1540" s="434"/>
      <c r="E1540" s="379"/>
      <c r="F1540" s="377"/>
      <c r="G1540" s="377"/>
      <c r="H1540" s="377"/>
      <c r="I1540" s="377"/>
      <c r="J1540" s="377"/>
      <c r="K1540" s="377"/>
      <c r="L1540" s="377"/>
      <c r="M1540" s="1" t="e">
        <f>INDEX('Child Enrollment'!$C$2:$C$173,MATCH('BIR Data Entry'!B1541,'Child Enrollment'!$B$2:$B$173,0))</f>
        <v>#N/A</v>
      </c>
      <c r="N1540" s="1" t="e">
        <f>INDEX('Child Enrollment'!$D$2:$D$173,MATCH('BIR Data Entry'!B1540,'Child Enrollment'!$B$2:$B$173,0))</f>
        <v>#N/A</v>
      </c>
      <c r="O1540" s="1" t="e">
        <f>INDEX('Child Enrollment'!$E$2:$E$173,MATCH('BIR Data Entry'!B1540,'Child Enrollment'!$B$2:$B$173,0))</f>
        <v>#N/A</v>
      </c>
      <c r="P1540" s="1" t="e">
        <f>INDEX('Child Enrollment'!$F$2:$F$173,MATCH('BIR Data Entry'!B1540,'Child Enrollment'!$B$2:$B$173,0))</f>
        <v>#N/A</v>
      </c>
      <c r="Q1540" s="1" t="e">
        <f>INDEX('Child Enrollment'!$G$2:$G$173,MATCH('BIR Data Entry'!B1540,'Child Enrollment'!$B$2:$B$173,0))</f>
        <v>#N/A</v>
      </c>
      <c r="R1540" s="1" t="e">
        <f>INDEX('Child Enrollment'!$H$2:$H$173,MATCH('BIR Data Entry'!B1540,'Child Enrollment'!$B$2:$B$173,0))</f>
        <v>#N/A</v>
      </c>
      <c r="S1540" s="343" t="str">
        <f t="shared" si="72"/>
        <v/>
      </c>
      <c r="T1540" s="169">
        <f>IF(J1540='Do Not Use'!$L$15,1,0)</f>
        <v>0</v>
      </c>
      <c r="U1540" s="169">
        <f>IF(K1540='Do Not Use'!$M$14,1,0)</f>
        <v>0</v>
      </c>
      <c r="V1540" s="169">
        <f t="shared" si="73"/>
        <v>0</v>
      </c>
      <c r="W1540" s="169">
        <f>IF(K1540='Do Not Use'!$M$10,1,0)</f>
        <v>0</v>
      </c>
      <c r="X1540" s="169">
        <f>IF(K1540='Do Not Use'!$M$11,1,0)</f>
        <v>0</v>
      </c>
      <c r="Y1540" s="169">
        <f t="shared" si="74"/>
        <v>0</v>
      </c>
      <c r="Z1540" s="169">
        <f>IF(K1540='Do Not Use'!$M$5,1,0)</f>
        <v>0</v>
      </c>
    </row>
    <row r="1541" spans="1:26" x14ac:dyDescent="0.25">
      <c r="A1541" s="376"/>
      <c r="B1541" s="377"/>
      <c r="C1541" s="378"/>
      <c r="D1541" s="434"/>
      <c r="E1541" s="379"/>
      <c r="F1541" s="377"/>
      <c r="G1541" s="377"/>
      <c r="H1541" s="377"/>
      <c r="I1541" s="377"/>
      <c r="J1541" s="377"/>
      <c r="K1541" s="377"/>
      <c r="L1541" s="377"/>
      <c r="M1541" s="1" t="e">
        <f>INDEX('Child Enrollment'!$C$2:$C$173,MATCH('BIR Data Entry'!B1542,'Child Enrollment'!$B$2:$B$173,0))</f>
        <v>#N/A</v>
      </c>
      <c r="N1541" s="1" t="e">
        <f>INDEX('Child Enrollment'!$D$2:$D$173,MATCH('BIR Data Entry'!B1541,'Child Enrollment'!$B$2:$B$173,0))</f>
        <v>#N/A</v>
      </c>
      <c r="O1541" s="1" t="e">
        <f>INDEX('Child Enrollment'!$E$2:$E$173,MATCH('BIR Data Entry'!B1541,'Child Enrollment'!$B$2:$B$173,0))</f>
        <v>#N/A</v>
      </c>
      <c r="P1541" s="1" t="e">
        <f>INDEX('Child Enrollment'!$F$2:$F$173,MATCH('BIR Data Entry'!B1541,'Child Enrollment'!$B$2:$B$173,0))</f>
        <v>#N/A</v>
      </c>
      <c r="Q1541" s="1" t="e">
        <f>INDEX('Child Enrollment'!$G$2:$G$173,MATCH('BIR Data Entry'!B1541,'Child Enrollment'!$B$2:$B$173,0))</f>
        <v>#N/A</v>
      </c>
      <c r="R1541" s="1" t="e">
        <f>INDEX('Child Enrollment'!$H$2:$H$173,MATCH('BIR Data Entry'!B1541,'Child Enrollment'!$B$2:$B$173,0))</f>
        <v>#N/A</v>
      </c>
      <c r="S1541" s="343" t="str">
        <f t="shared" si="72"/>
        <v/>
      </c>
      <c r="T1541" s="169">
        <f>IF(J1541='Do Not Use'!$L$15,1,0)</f>
        <v>0</v>
      </c>
      <c r="U1541" s="169">
        <f>IF(K1541='Do Not Use'!$M$14,1,0)</f>
        <v>0</v>
      </c>
      <c r="V1541" s="169">
        <f t="shared" si="73"/>
        <v>0</v>
      </c>
      <c r="W1541" s="169">
        <f>IF(K1541='Do Not Use'!$M$10,1,0)</f>
        <v>0</v>
      </c>
      <c r="X1541" s="169">
        <f>IF(K1541='Do Not Use'!$M$11,1,0)</f>
        <v>0</v>
      </c>
      <c r="Y1541" s="169">
        <f t="shared" si="74"/>
        <v>0</v>
      </c>
      <c r="Z1541" s="169">
        <f>IF(K1541='Do Not Use'!$M$5,1,0)</f>
        <v>0</v>
      </c>
    </row>
    <row r="1542" spans="1:26" x14ac:dyDescent="0.25">
      <c r="A1542" s="376"/>
      <c r="B1542" s="377"/>
      <c r="C1542" s="378"/>
      <c r="D1542" s="434"/>
      <c r="E1542" s="379"/>
      <c r="F1542" s="377"/>
      <c r="G1542" s="377"/>
      <c r="H1542" s="377"/>
      <c r="I1542" s="377"/>
      <c r="J1542" s="377"/>
      <c r="K1542" s="377"/>
      <c r="L1542" s="377"/>
      <c r="M1542" s="1" t="e">
        <f>INDEX('Child Enrollment'!$C$2:$C$173,MATCH('BIR Data Entry'!B1543,'Child Enrollment'!$B$2:$B$173,0))</f>
        <v>#N/A</v>
      </c>
      <c r="N1542" s="1" t="e">
        <f>INDEX('Child Enrollment'!$D$2:$D$173,MATCH('BIR Data Entry'!B1542,'Child Enrollment'!$B$2:$B$173,0))</f>
        <v>#N/A</v>
      </c>
      <c r="O1542" s="1" t="e">
        <f>INDEX('Child Enrollment'!$E$2:$E$173,MATCH('BIR Data Entry'!B1542,'Child Enrollment'!$B$2:$B$173,0))</f>
        <v>#N/A</v>
      </c>
      <c r="P1542" s="1" t="e">
        <f>INDEX('Child Enrollment'!$F$2:$F$173,MATCH('BIR Data Entry'!B1542,'Child Enrollment'!$B$2:$B$173,0))</f>
        <v>#N/A</v>
      </c>
      <c r="Q1542" s="1" t="e">
        <f>INDEX('Child Enrollment'!$G$2:$G$173,MATCH('BIR Data Entry'!B1542,'Child Enrollment'!$B$2:$B$173,0))</f>
        <v>#N/A</v>
      </c>
      <c r="R1542" s="1" t="e">
        <f>INDEX('Child Enrollment'!$H$2:$H$173,MATCH('BIR Data Entry'!B1542,'Child Enrollment'!$B$2:$B$173,0))</f>
        <v>#N/A</v>
      </c>
      <c r="S1542" s="343" t="str">
        <f t="shared" si="72"/>
        <v/>
      </c>
      <c r="T1542" s="169">
        <f>IF(J1542='Do Not Use'!$L$15,1,0)</f>
        <v>0</v>
      </c>
      <c r="U1542" s="169">
        <f>IF(K1542='Do Not Use'!$M$14,1,0)</f>
        <v>0</v>
      </c>
      <c r="V1542" s="169">
        <f t="shared" si="73"/>
        <v>0</v>
      </c>
      <c r="W1542" s="169">
        <f>IF(K1542='Do Not Use'!$M$10,1,0)</f>
        <v>0</v>
      </c>
      <c r="X1542" s="169">
        <f>IF(K1542='Do Not Use'!$M$11,1,0)</f>
        <v>0</v>
      </c>
      <c r="Y1542" s="169">
        <f t="shared" si="74"/>
        <v>0</v>
      </c>
      <c r="Z1542" s="169">
        <f>IF(K1542='Do Not Use'!$M$5,1,0)</f>
        <v>0</v>
      </c>
    </row>
    <row r="1543" spans="1:26" x14ac:dyDescent="0.25">
      <c r="A1543" s="376"/>
      <c r="B1543" s="377"/>
      <c r="C1543" s="378"/>
      <c r="D1543" s="434"/>
      <c r="E1543" s="379"/>
      <c r="F1543" s="377"/>
      <c r="G1543" s="377"/>
      <c r="H1543" s="377"/>
      <c r="I1543" s="377"/>
      <c r="J1543" s="377"/>
      <c r="K1543" s="377"/>
      <c r="L1543" s="377"/>
      <c r="M1543" s="1" t="e">
        <f>INDEX('Child Enrollment'!$C$2:$C$173,MATCH('BIR Data Entry'!B1544,'Child Enrollment'!$B$2:$B$173,0))</f>
        <v>#N/A</v>
      </c>
      <c r="N1543" s="1" t="e">
        <f>INDEX('Child Enrollment'!$D$2:$D$173,MATCH('BIR Data Entry'!B1543,'Child Enrollment'!$B$2:$B$173,0))</f>
        <v>#N/A</v>
      </c>
      <c r="O1543" s="1" t="e">
        <f>INDEX('Child Enrollment'!$E$2:$E$173,MATCH('BIR Data Entry'!B1543,'Child Enrollment'!$B$2:$B$173,0))</f>
        <v>#N/A</v>
      </c>
      <c r="P1543" s="1" t="e">
        <f>INDEX('Child Enrollment'!$F$2:$F$173,MATCH('BIR Data Entry'!B1543,'Child Enrollment'!$B$2:$B$173,0))</f>
        <v>#N/A</v>
      </c>
      <c r="Q1543" s="1" t="e">
        <f>INDEX('Child Enrollment'!$G$2:$G$173,MATCH('BIR Data Entry'!B1543,'Child Enrollment'!$B$2:$B$173,0))</f>
        <v>#N/A</v>
      </c>
      <c r="R1543" s="1" t="e">
        <f>INDEX('Child Enrollment'!$H$2:$H$173,MATCH('BIR Data Entry'!B1543,'Child Enrollment'!$B$2:$B$173,0))</f>
        <v>#N/A</v>
      </c>
      <c r="S1543" s="343" t="str">
        <f t="shared" si="72"/>
        <v/>
      </c>
      <c r="T1543" s="169">
        <f>IF(J1543='Do Not Use'!$L$15,1,0)</f>
        <v>0</v>
      </c>
      <c r="U1543" s="169">
        <f>IF(K1543='Do Not Use'!$M$14,1,0)</f>
        <v>0</v>
      </c>
      <c r="V1543" s="169">
        <f t="shared" si="73"/>
        <v>0</v>
      </c>
      <c r="W1543" s="169">
        <f>IF(K1543='Do Not Use'!$M$10,1,0)</f>
        <v>0</v>
      </c>
      <c r="X1543" s="169">
        <f>IF(K1543='Do Not Use'!$M$11,1,0)</f>
        <v>0</v>
      </c>
      <c r="Y1543" s="169">
        <f t="shared" si="74"/>
        <v>0</v>
      </c>
      <c r="Z1543" s="169">
        <f>IF(K1543='Do Not Use'!$M$5,1,0)</f>
        <v>0</v>
      </c>
    </row>
    <row r="1544" spans="1:26" x14ac:dyDescent="0.25">
      <c r="A1544" s="376"/>
      <c r="B1544" s="377"/>
      <c r="C1544" s="378"/>
      <c r="D1544" s="434"/>
      <c r="E1544" s="379"/>
      <c r="F1544" s="377"/>
      <c r="G1544" s="377"/>
      <c r="H1544" s="377"/>
      <c r="I1544" s="377"/>
      <c r="J1544" s="377"/>
      <c r="K1544" s="377"/>
      <c r="L1544" s="377"/>
      <c r="M1544" s="1" t="e">
        <f>INDEX('Child Enrollment'!$C$2:$C$173,MATCH('BIR Data Entry'!B1545,'Child Enrollment'!$B$2:$B$173,0))</f>
        <v>#N/A</v>
      </c>
      <c r="N1544" s="1" t="e">
        <f>INDEX('Child Enrollment'!$D$2:$D$173,MATCH('BIR Data Entry'!B1544,'Child Enrollment'!$B$2:$B$173,0))</f>
        <v>#N/A</v>
      </c>
      <c r="O1544" s="1" t="e">
        <f>INDEX('Child Enrollment'!$E$2:$E$173,MATCH('BIR Data Entry'!B1544,'Child Enrollment'!$B$2:$B$173,0))</f>
        <v>#N/A</v>
      </c>
      <c r="P1544" s="1" t="e">
        <f>INDEX('Child Enrollment'!$F$2:$F$173,MATCH('BIR Data Entry'!B1544,'Child Enrollment'!$B$2:$B$173,0))</f>
        <v>#N/A</v>
      </c>
      <c r="Q1544" s="1" t="e">
        <f>INDEX('Child Enrollment'!$G$2:$G$173,MATCH('BIR Data Entry'!B1544,'Child Enrollment'!$B$2:$B$173,0))</f>
        <v>#N/A</v>
      </c>
      <c r="R1544" s="1" t="e">
        <f>INDEX('Child Enrollment'!$H$2:$H$173,MATCH('BIR Data Entry'!B1544,'Child Enrollment'!$B$2:$B$173,0))</f>
        <v>#N/A</v>
      </c>
      <c r="S1544" s="343" t="str">
        <f t="shared" si="72"/>
        <v/>
      </c>
      <c r="T1544" s="169">
        <f>IF(J1544='Do Not Use'!$L$15,1,0)</f>
        <v>0</v>
      </c>
      <c r="U1544" s="169">
        <f>IF(K1544='Do Not Use'!$M$14,1,0)</f>
        <v>0</v>
      </c>
      <c r="V1544" s="169">
        <f t="shared" si="73"/>
        <v>0</v>
      </c>
      <c r="W1544" s="169">
        <f>IF(K1544='Do Not Use'!$M$10,1,0)</f>
        <v>0</v>
      </c>
      <c r="X1544" s="169">
        <f>IF(K1544='Do Not Use'!$M$11,1,0)</f>
        <v>0</v>
      </c>
      <c r="Y1544" s="169">
        <f t="shared" si="74"/>
        <v>0</v>
      </c>
      <c r="Z1544" s="169">
        <f>IF(K1544='Do Not Use'!$M$5,1,0)</f>
        <v>0</v>
      </c>
    </row>
    <row r="1545" spans="1:26" x14ac:dyDescent="0.25">
      <c r="A1545" s="376"/>
      <c r="B1545" s="377"/>
      <c r="C1545" s="378"/>
      <c r="D1545" s="434"/>
      <c r="E1545" s="379"/>
      <c r="F1545" s="377"/>
      <c r="G1545" s="377"/>
      <c r="H1545" s="377"/>
      <c r="I1545" s="377"/>
      <c r="J1545" s="377"/>
      <c r="K1545" s="377"/>
      <c r="L1545" s="377"/>
      <c r="M1545" s="1" t="e">
        <f>INDEX('Child Enrollment'!$C$2:$C$173,MATCH('BIR Data Entry'!B1546,'Child Enrollment'!$B$2:$B$173,0))</f>
        <v>#N/A</v>
      </c>
      <c r="N1545" s="1" t="e">
        <f>INDEX('Child Enrollment'!$D$2:$D$173,MATCH('BIR Data Entry'!B1545,'Child Enrollment'!$B$2:$B$173,0))</f>
        <v>#N/A</v>
      </c>
      <c r="O1545" s="1" t="e">
        <f>INDEX('Child Enrollment'!$E$2:$E$173,MATCH('BIR Data Entry'!B1545,'Child Enrollment'!$B$2:$B$173,0))</f>
        <v>#N/A</v>
      </c>
      <c r="P1545" s="1" t="e">
        <f>INDEX('Child Enrollment'!$F$2:$F$173,MATCH('BIR Data Entry'!B1545,'Child Enrollment'!$B$2:$B$173,0))</f>
        <v>#N/A</v>
      </c>
      <c r="Q1545" s="1" t="e">
        <f>INDEX('Child Enrollment'!$G$2:$G$173,MATCH('BIR Data Entry'!B1545,'Child Enrollment'!$B$2:$B$173,0))</f>
        <v>#N/A</v>
      </c>
      <c r="R1545" s="1" t="e">
        <f>INDEX('Child Enrollment'!$H$2:$H$173,MATCH('BIR Data Entry'!B1545,'Child Enrollment'!$B$2:$B$173,0))</f>
        <v>#N/A</v>
      </c>
      <c r="S1545" s="343" t="str">
        <f t="shared" si="72"/>
        <v/>
      </c>
      <c r="T1545" s="169">
        <f>IF(J1545='Do Not Use'!$L$15,1,0)</f>
        <v>0</v>
      </c>
      <c r="U1545" s="169">
        <f>IF(K1545='Do Not Use'!$M$14,1,0)</f>
        <v>0</v>
      </c>
      <c r="V1545" s="169">
        <f t="shared" si="73"/>
        <v>0</v>
      </c>
      <c r="W1545" s="169">
        <f>IF(K1545='Do Not Use'!$M$10,1,0)</f>
        <v>0</v>
      </c>
      <c r="X1545" s="169">
        <f>IF(K1545='Do Not Use'!$M$11,1,0)</f>
        <v>0</v>
      </c>
      <c r="Y1545" s="169">
        <f t="shared" si="74"/>
        <v>0</v>
      </c>
      <c r="Z1545" s="169">
        <f>IF(K1545='Do Not Use'!$M$5,1,0)</f>
        <v>0</v>
      </c>
    </row>
    <row r="1546" spans="1:26" x14ac:dyDescent="0.25">
      <c r="A1546" s="376"/>
      <c r="B1546" s="377"/>
      <c r="C1546" s="378"/>
      <c r="D1546" s="434"/>
      <c r="E1546" s="379"/>
      <c r="F1546" s="377"/>
      <c r="G1546" s="377"/>
      <c r="H1546" s="377"/>
      <c r="I1546" s="377"/>
      <c r="J1546" s="377"/>
      <c r="K1546" s="377"/>
      <c r="L1546" s="377"/>
      <c r="M1546" s="1" t="e">
        <f>INDEX('Child Enrollment'!$C$2:$C$173,MATCH('BIR Data Entry'!B1547,'Child Enrollment'!$B$2:$B$173,0))</f>
        <v>#N/A</v>
      </c>
      <c r="N1546" s="1" t="e">
        <f>INDEX('Child Enrollment'!$D$2:$D$173,MATCH('BIR Data Entry'!B1546,'Child Enrollment'!$B$2:$B$173,0))</f>
        <v>#N/A</v>
      </c>
      <c r="O1546" s="1" t="e">
        <f>INDEX('Child Enrollment'!$E$2:$E$173,MATCH('BIR Data Entry'!B1546,'Child Enrollment'!$B$2:$B$173,0))</f>
        <v>#N/A</v>
      </c>
      <c r="P1546" s="1" t="e">
        <f>INDEX('Child Enrollment'!$F$2:$F$173,MATCH('BIR Data Entry'!B1546,'Child Enrollment'!$B$2:$B$173,0))</f>
        <v>#N/A</v>
      </c>
      <c r="Q1546" s="1" t="e">
        <f>INDEX('Child Enrollment'!$G$2:$G$173,MATCH('BIR Data Entry'!B1546,'Child Enrollment'!$B$2:$B$173,0))</f>
        <v>#N/A</v>
      </c>
      <c r="R1546" s="1" t="e">
        <f>INDEX('Child Enrollment'!$H$2:$H$173,MATCH('BIR Data Entry'!B1546,'Child Enrollment'!$B$2:$B$173,0))</f>
        <v>#N/A</v>
      </c>
      <c r="S1546" s="343" t="str">
        <f t="shared" si="72"/>
        <v/>
      </c>
      <c r="T1546" s="169">
        <f>IF(J1546='Do Not Use'!$L$15,1,0)</f>
        <v>0</v>
      </c>
      <c r="U1546" s="169">
        <f>IF(K1546='Do Not Use'!$M$14,1,0)</f>
        <v>0</v>
      </c>
      <c r="V1546" s="169">
        <f t="shared" si="73"/>
        <v>0</v>
      </c>
      <c r="W1546" s="169">
        <f>IF(K1546='Do Not Use'!$M$10,1,0)</f>
        <v>0</v>
      </c>
      <c r="X1546" s="169">
        <f>IF(K1546='Do Not Use'!$M$11,1,0)</f>
        <v>0</v>
      </c>
      <c r="Y1546" s="169">
        <f t="shared" si="74"/>
        <v>0</v>
      </c>
      <c r="Z1546" s="169">
        <f>IF(K1546='Do Not Use'!$M$5,1,0)</f>
        <v>0</v>
      </c>
    </row>
    <row r="1547" spans="1:26" x14ac:dyDescent="0.25">
      <c r="A1547" s="376"/>
      <c r="B1547" s="377"/>
      <c r="C1547" s="378"/>
      <c r="D1547" s="434"/>
      <c r="E1547" s="379"/>
      <c r="F1547" s="377"/>
      <c r="G1547" s="377"/>
      <c r="H1547" s="377"/>
      <c r="I1547" s="377"/>
      <c r="J1547" s="377"/>
      <c r="K1547" s="377"/>
      <c r="L1547" s="377"/>
      <c r="M1547" s="1" t="e">
        <f>INDEX('Child Enrollment'!$C$2:$C$173,MATCH('BIR Data Entry'!B1548,'Child Enrollment'!$B$2:$B$173,0))</f>
        <v>#N/A</v>
      </c>
      <c r="N1547" s="1" t="e">
        <f>INDEX('Child Enrollment'!$D$2:$D$173,MATCH('BIR Data Entry'!B1547,'Child Enrollment'!$B$2:$B$173,0))</f>
        <v>#N/A</v>
      </c>
      <c r="O1547" s="1" t="e">
        <f>INDEX('Child Enrollment'!$E$2:$E$173,MATCH('BIR Data Entry'!B1547,'Child Enrollment'!$B$2:$B$173,0))</f>
        <v>#N/A</v>
      </c>
      <c r="P1547" s="1" t="e">
        <f>INDEX('Child Enrollment'!$F$2:$F$173,MATCH('BIR Data Entry'!B1547,'Child Enrollment'!$B$2:$B$173,0))</f>
        <v>#N/A</v>
      </c>
      <c r="Q1547" s="1" t="e">
        <f>INDEX('Child Enrollment'!$G$2:$G$173,MATCH('BIR Data Entry'!B1547,'Child Enrollment'!$B$2:$B$173,0))</f>
        <v>#N/A</v>
      </c>
      <c r="R1547" s="1" t="e">
        <f>INDEX('Child Enrollment'!$H$2:$H$173,MATCH('BIR Data Entry'!B1547,'Child Enrollment'!$B$2:$B$173,0))</f>
        <v>#N/A</v>
      </c>
      <c r="S1547" s="343" t="str">
        <f t="shared" si="72"/>
        <v/>
      </c>
      <c r="T1547" s="169">
        <f>IF(J1547='Do Not Use'!$L$15,1,0)</f>
        <v>0</v>
      </c>
      <c r="U1547" s="169">
        <f>IF(K1547='Do Not Use'!$M$14,1,0)</f>
        <v>0</v>
      </c>
      <c r="V1547" s="169">
        <f t="shared" si="73"/>
        <v>0</v>
      </c>
      <c r="W1547" s="169">
        <f>IF(K1547='Do Not Use'!$M$10,1,0)</f>
        <v>0</v>
      </c>
      <c r="X1547" s="169">
        <f>IF(K1547='Do Not Use'!$M$11,1,0)</f>
        <v>0</v>
      </c>
      <c r="Y1547" s="169">
        <f t="shared" si="74"/>
        <v>0</v>
      </c>
      <c r="Z1547" s="169">
        <f>IF(K1547='Do Not Use'!$M$5,1,0)</f>
        <v>0</v>
      </c>
    </row>
    <row r="1548" spans="1:26" x14ac:dyDescent="0.25">
      <c r="A1548" s="376"/>
      <c r="B1548" s="377"/>
      <c r="C1548" s="378"/>
      <c r="D1548" s="434"/>
      <c r="E1548" s="379"/>
      <c r="F1548" s="377"/>
      <c r="G1548" s="377"/>
      <c r="H1548" s="377"/>
      <c r="I1548" s="377"/>
      <c r="J1548" s="377"/>
      <c r="K1548" s="377"/>
      <c r="L1548" s="377"/>
      <c r="M1548" s="1" t="e">
        <f>INDEX('Child Enrollment'!$C$2:$C$173,MATCH('BIR Data Entry'!B1549,'Child Enrollment'!$B$2:$B$173,0))</f>
        <v>#N/A</v>
      </c>
      <c r="N1548" s="1" t="e">
        <f>INDEX('Child Enrollment'!$D$2:$D$173,MATCH('BIR Data Entry'!B1548,'Child Enrollment'!$B$2:$B$173,0))</f>
        <v>#N/A</v>
      </c>
      <c r="O1548" s="1" t="e">
        <f>INDEX('Child Enrollment'!$E$2:$E$173,MATCH('BIR Data Entry'!B1548,'Child Enrollment'!$B$2:$B$173,0))</f>
        <v>#N/A</v>
      </c>
      <c r="P1548" s="1" t="e">
        <f>INDEX('Child Enrollment'!$F$2:$F$173,MATCH('BIR Data Entry'!B1548,'Child Enrollment'!$B$2:$B$173,0))</f>
        <v>#N/A</v>
      </c>
      <c r="Q1548" s="1" t="e">
        <f>INDEX('Child Enrollment'!$G$2:$G$173,MATCH('BIR Data Entry'!B1548,'Child Enrollment'!$B$2:$B$173,0))</f>
        <v>#N/A</v>
      </c>
      <c r="R1548" s="1" t="e">
        <f>INDEX('Child Enrollment'!$H$2:$H$173,MATCH('BIR Data Entry'!B1548,'Child Enrollment'!$B$2:$B$173,0))</f>
        <v>#N/A</v>
      </c>
      <c r="S1548" s="343" t="str">
        <f t="shared" si="72"/>
        <v/>
      </c>
      <c r="T1548" s="169">
        <f>IF(J1548='Do Not Use'!$L$15,1,0)</f>
        <v>0</v>
      </c>
      <c r="U1548" s="169">
        <f>IF(K1548='Do Not Use'!$M$14,1,0)</f>
        <v>0</v>
      </c>
      <c r="V1548" s="169">
        <f t="shared" si="73"/>
        <v>0</v>
      </c>
      <c r="W1548" s="169">
        <f>IF(K1548='Do Not Use'!$M$10,1,0)</f>
        <v>0</v>
      </c>
      <c r="X1548" s="169">
        <f>IF(K1548='Do Not Use'!$M$11,1,0)</f>
        <v>0</v>
      </c>
      <c r="Y1548" s="169">
        <f t="shared" si="74"/>
        <v>0</v>
      </c>
      <c r="Z1548" s="169">
        <f>IF(K1548='Do Not Use'!$M$5,1,0)</f>
        <v>0</v>
      </c>
    </row>
    <row r="1549" spans="1:26" x14ac:dyDescent="0.25">
      <c r="A1549" s="376"/>
      <c r="B1549" s="377"/>
      <c r="C1549" s="378"/>
      <c r="D1549" s="434"/>
      <c r="E1549" s="379"/>
      <c r="F1549" s="377"/>
      <c r="G1549" s="377"/>
      <c r="H1549" s="377"/>
      <c r="I1549" s="377"/>
      <c r="J1549" s="377"/>
      <c r="K1549" s="377"/>
      <c r="L1549" s="377"/>
      <c r="M1549" s="1" t="e">
        <f>INDEX('Child Enrollment'!$C$2:$C$173,MATCH('BIR Data Entry'!B1550,'Child Enrollment'!$B$2:$B$173,0))</f>
        <v>#N/A</v>
      </c>
      <c r="N1549" s="1" t="e">
        <f>INDEX('Child Enrollment'!$D$2:$D$173,MATCH('BIR Data Entry'!B1549,'Child Enrollment'!$B$2:$B$173,0))</f>
        <v>#N/A</v>
      </c>
      <c r="O1549" s="1" t="e">
        <f>INDEX('Child Enrollment'!$E$2:$E$173,MATCH('BIR Data Entry'!B1549,'Child Enrollment'!$B$2:$B$173,0))</f>
        <v>#N/A</v>
      </c>
      <c r="P1549" s="1" t="e">
        <f>INDEX('Child Enrollment'!$F$2:$F$173,MATCH('BIR Data Entry'!B1549,'Child Enrollment'!$B$2:$B$173,0))</f>
        <v>#N/A</v>
      </c>
      <c r="Q1549" s="1" t="e">
        <f>INDEX('Child Enrollment'!$G$2:$G$173,MATCH('BIR Data Entry'!B1549,'Child Enrollment'!$B$2:$B$173,0))</f>
        <v>#N/A</v>
      </c>
      <c r="R1549" s="1" t="e">
        <f>INDEX('Child Enrollment'!$H$2:$H$173,MATCH('BIR Data Entry'!B1549,'Child Enrollment'!$B$2:$B$173,0))</f>
        <v>#N/A</v>
      </c>
      <c r="S1549" s="343" t="str">
        <f t="shared" si="72"/>
        <v/>
      </c>
      <c r="T1549" s="169">
        <f>IF(J1549='Do Not Use'!$L$15,1,0)</f>
        <v>0</v>
      </c>
      <c r="U1549" s="169">
        <f>IF(K1549='Do Not Use'!$M$14,1,0)</f>
        <v>0</v>
      </c>
      <c r="V1549" s="169">
        <f t="shared" si="73"/>
        <v>0</v>
      </c>
      <c r="W1549" s="169">
        <f>IF(K1549='Do Not Use'!$M$10,1,0)</f>
        <v>0</v>
      </c>
      <c r="X1549" s="169">
        <f>IF(K1549='Do Not Use'!$M$11,1,0)</f>
        <v>0</v>
      </c>
      <c r="Y1549" s="169">
        <f t="shared" si="74"/>
        <v>0</v>
      </c>
      <c r="Z1549" s="169">
        <f>IF(K1549='Do Not Use'!$M$5,1,0)</f>
        <v>0</v>
      </c>
    </row>
    <row r="1550" spans="1:26" x14ac:dyDescent="0.25">
      <c r="A1550" s="376"/>
      <c r="B1550" s="377"/>
      <c r="C1550" s="378"/>
      <c r="D1550" s="434"/>
      <c r="E1550" s="379"/>
      <c r="F1550" s="377"/>
      <c r="G1550" s="377"/>
      <c r="H1550" s="377"/>
      <c r="I1550" s="377"/>
      <c r="J1550" s="377"/>
      <c r="K1550" s="377"/>
      <c r="L1550" s="377"/>
      <c r="M1550" s="1" t="e">
        <f>INDEX('Child Enrollment'!$C$2:$C$173,MATCH('BIR Data Entry'!B1551,'Child Enrollment'!$B$2:$B$173,0))</f>
        <v>#N/A</v>
      </c>
      <c r="N1550" s="1" t="e">
        <f>INDEX('Child Enrollment'!$D$2:$D$173,MATCH('BIR Data Entry'!B1550,'Child Enrollment'!$B$2:$B$173,0))</f>
        <v>#N/A</v>
      </c>
      <c r="O1550" s="1" t="e">
        <f>INDEX('Child Enrollment'!$E$2:$E$173,MATCH('BIR Data Entry'!B1550,'Child Enrollment'!$B$2:$B$173,0))</f>
        <v>#N/A</v>
      </c>
      <c r="P1550" s="1" t="e">
        <f>INDEX('Child Enrollment'!$F$2:$F$173,MATCH('BIR Data Entry'!B1550,'Child Enrollment'!$B$2:$B$173,0))</f>
        <v>#N/A</v>
      </c>
      <c r="Q1550" s="1" t="e">
        <f>INDEX('Child Enrollment'!$G$2:$G$173,MATCH('BIR Data Entry'!B1550,'Child Enrollment'!$B$2:$B$173,0))</f>
        <v>#N/A</v>
      </c>
      <c r="R1550" s="1" t="e">
        <f>INDEX('Child Enrollment'!$H$2:$H$173,MATCH('BIR Data Entry'!B1550,'Child Enrollment'!$B$2:$B$173,0))</f>
        <v>#N/A</v>
      </c>
      <c r="S1550" s="343" t="str">
        <f t="shared" si="72"/>
        <v/>
      </c>
      <c r="T1550" s="169">
        <f>IF(J1550='Do Not Use'!$L$15,1,0)</f>
        <v>0</v>
      </c>
      <c r="U1550" s="169">
        <f>IF(K1550='Do Not Use'!$M$14,1,0)</f>
        <v>0</v>
      </c>
      <c r="V1550" s="169">
        <f t="shared" si="73"/>
        <v>0</v>
      </c>
      <c r="W1550" s="169">
        <f>IF(K1550='Do Not Use'!$M$10,1,0)</f>
        <v>0</v>
      </c>
      <c r="X1550" s="169">
        <f>IF(K1550='Do Not Use'!$M$11,1,0)</f>
        <v>0</v>
      </c>
      <c r="Y1550" s="169">
        <f t="shared" si="74"/>
        <v>0</v>
      </c>
      <c r="Z1550" s="169">
        <f>IF(K1550='Do Not Use'!$M$5,1,0)</f>
        <v>0</v>
      </c>
    </row>
    <row r="1551" spans="1:26" x14ac:dyDescent="0.25">
      <c r="A1551" s="376"/>
      <c r="B1551" s="377"/>
      <c r="C1551" s="378"/>
      <c r="D1551" s="434"/>
      <c r="E1551" s="379"/>
      <c r="F1551" s="377"/>
      <c r="G1551" s="377"/>
      <c r="H1551" s="377"/>
      <c r="I1551" s="377"/>
      <c r="J1551" s="377"/>
      <c r="K1551" s="377"/>
      <c r="L1551" s="377"/>
      <c r="M1551" s="1" t="e">
        <f>INDEX('Child Enrollment'!$C$2:$C$173,MATCH('BIR Data Entry'!B1552,'Child Enrollment'!$B$2:$B$173,0))</f>
        <v>#N/A</v>
      </c>
      <c r="N1551" s="1" t="e">
        <f>INDEX('Child Enrollment'!$D$2:$D$173,MATCH('BIR Data Entry'!B1551,'Child Enrollment'!$B$2:$B$173,0))</f>
        <v>#N/A</v>
      </c>
      <c r="O1551" s="1" t="e">
        <f>INDEX('Child Enrollment'!$E$2:$E$173,MATCH('BIR Data Entry'!B1551,'Child Enrollment'!$B$2:$B$173,0))</f>
        <v>#N/A</v>
      </c>
      <c r="P1551" s="1" t="e">
        <f>INDEX('Child Enrollment'!$F$2:$F$173,MATCH('BIR Data Entry'!B1551,'Child Enrollment'!$B$2:$B$173,0))</f>
        <v>#N/A</v>
      </c>
      <c r="Q1551" s="1" t="e">
        <f>INDEX('Child Enrollment'!$G$2:$G$173,MATCH('BIR Data Entry'!B1551,'Child Enrollment'!$B$2:$B$173,0))</f>
        <v>#N/A</v>
      </c>
      <c r="R1551" s="1" t="e">
        <f>INDEX('Child Enrollment'!$H$2:$H$173,MATCH('BIR Data Entry'!B1551,'Child Enrollment'!$B$2:$B$173,0))</f>
        <v>#N/A</v>
      </c>
      <c r="S1551" s="343" t="str">
        <f t="shared" si="72"/>
        <v/>
      </c>
      <c r="T1551" s="169">
        <f>IF(J1551='Do Not Use'!$L$15,1,0)</f>
        <v>0</v>
      </c>
      <c r="U1551" s="169">
        <f>IF(K1551='Do Not Use'!$M$14,1,0)</f>
        <v>0</v>
      </c>
      <c r="V1551" s="169">
        <f t="shared" si="73"/>
        <v>0</v>
      </c>
      <c r="W1551" s="169">
        <f>IF(K1551='Do Not Use'!$M$10,1,0)</f>
        <v>0</v>
      </c>
      <c r="X1551" s="169">
        <f>IF(K1551='Do Not Use'!$M$11,1,0)</f>
        <v>0</v>
      </c>
      <c r="Y1551" s="169">
        <f t="shared" si="74"/>
        <v>0</v>
      </c>
      <c r="Z1551" s="169">
        <f>IF(K1551='Do Not Use'!$M$5,1,0)</f>
        <v>0</v>
      </c>
    </row>
    <row r="1552" spans="1:26" x14ac:dyDescent="0.25">
      <c r="A1552" s="376"/>
      <c r="B1552" s="377"/>
      <c r="C1552" s="378"/>
      <c r="D1552" s="434"/>
      <c r="E1552" s="379"/>
      <c r="F1552" s="377"/>
      <c r="G1552" s="377"/>
      <c r="H1552" s="377"/>
      <c r="I1552" s="377"/>
      <c r="J1552" s="377"/>
      <c r="K1552" s="377"/>
      <c r="L1552" s="377"/>
      <c r="M1552" s="1" t="e">
        <f>INDEX('Child Enrollment'!$C$2:$C$173,MATCH('BIR Data Entry'!B1553,'Child Enrollment'!$B$2:$B$173,0))</f>
        <v>#N/A</v>
      </c>
      <c r="N1552" s="1" t="e">
        <f>INDEX('Child Enrollment'!$D$2:$D$173,MATCH('BIR Data Entry'!B1552,'Child Enrollment'!$B$2:$B$173,0))</f>
        <v>#N/A</v>
      </c>
      <c r="O1552" s="1" t="e">
        <f>INDEX('Child Enrollment'!$E$2:$E$173,MATCH('BIR Data Entry'!B1552,'Child Enrollment'!$B$2:$B$173,0))</f>
        <v>#N/A</v>
      </c>
      <c r="P1552" s="1" t="e">
        <f>INDEX('Child Enrollment'!$F$2:$F$173,MATCH('BIR Data Entry'!B1552,'Child Enrollment'!$B$2:$B$173,0))</f>
        <v>#N/A</v>
      </c>
      <c r="Q1552" s="1" t="e">
        <f>INDEX('Child Enrollment'!$G$2:$G$173,MATCH('BIR Data Entry'!B1552,'Child Enrollment'!$B$2:$B$173,0))</f>
        <v>#N/A</v>
      </c>
      <c r="R1552" s="1" t="e">
        <f>INDEX('Child Enrollment'!$H$2:$H$173,MATCH('BIR Data Entry'!B1552,'Child Enrollment'!$B$2:$B$173,0))</f>
        <v>#N/A</v>
      </c>
      <c r="S1552" s="343" t="str">
        <f t="shared" si="72"/>
        <v/>
      </c>
      <c r="T1552" s="169">
        <f>IF(J1552='Do Not Use'!$L$15,1,0)</f>
        <v>0</v>
      </c>
      <c r="U1552" s="169">
        <f>IF(K1552='Do Not Use'!$M$14,1,0)</f>
        <v>0</v>
      </c>
      <c r="V1552" s="169">
        <f t="shared" si="73"/>
        <v>0</v>
      </c>
      <c r="W1552" s="169">
        <f>IF(K1552='Do Not Use'!$M$10,1,0)</f>
        <v>0</v>
      </c>
      <c r="X1552" s="169">
        <f>IF(K1552='Do Not Use'!$M$11,1,0)</f>
        <v>0</v>
      </c>
      <c r="Y1552" s="169">
        <f t="shared" si="74"/>
        <v>0</v>
      </c>
      <c r="Z1552" s="169">
        <f>IF(K1552='Do Not Use'!$M$5,1,0)</f>
        <v>0</v>
      </c>
    </row>
    <row r="1553" spans="1:26" x14ac:dyDescent="0.25">
      <c r="A1553" s="376"/>
      <c r="B1553" s="377"/>
      <c r="C1553" s="378"/>
      <c r="D1553" s="434"/>
      <c r="E1553" s="379"/>
      <c r="F1553" s="377"/>
      <c r="G1553" s="377"/>
      <c r="H1553" s="377"/>
      <c r="I1553" s="377"/>
      <c r="J1553" s="377"/>
      <c r="K1553" s="377"/>
      <c r="L1553" s="377"/>
      <c r="M1553" s="1" t="e">
        <f>INDEX('Child Enrollment'!$C$2:$C$173,MATCH('BIR Data Entry'!B1554,'Child Enrollment'!$B$2:$B$173,0))</f>
        <v>#N/A</v>
      </c>
      <c r="N1553" s="1" t="e">
        <f>INDEX('Child Enrollment'!$D$2:$D$173,MATCH('BIR Data Entry'!B1553,'Child Enrollment'!$B$2:$B$173,0))</f>
        <v>#N/A</v>
      </c>
      <c r="O1553" s="1" t="e">
        <f>INDEX('Child Enrollment'!$E$2:$E$173,MATCH('BIR Data Entry'!B1553,'Child Enrollment'!$B$2:$B$173,0))</f>
        <v>#N/A</v>
      </c>
      <c r="P1553" s="1" t="e">
        <f>INDEX('Child Enrollment'!$F$2:$F$173,MATCH('BIR Data Entry'!B1553,'Child Enrollment'!$B$2:$B$173,0))</f>
        <v>#N/A</v>
      </c>
      <c r="Q1553" s="1" t="e">
        <f>INDEX('Child Enrollment'!$G$2:$G$173,MATCH('BIR Data Entry'!B1553,'Child Enrollment'!$B$2:$B$173,0))</f>
        <v>#N/A</v>
      </c>
      <c r="R1553" s="1" t="e">
        <f>INDEX('Child Enrollment'!$H$2:$H$173,MATCH('BIR Data Entry'!B1553,'Child Enrollment'!$B$2:$B$173,0))</f>
        <v>#N/A</v>
      </c>
      <c r="S1553" s="343" t="str">
        <f t="shared" si="72"/>
        <v/>
      </c>
      <c r="T1553" s="169">
        <f>IF(J1553='Do Not Use'!$L$15,1,0)</f>
        <v>0</v>
      </c>
      <c r="U1553" s="169">
        <f>IF(K1553='Do Not Use'!$M$14,1,0)</f>
        <v>0</v>
      </c>
      <c r="V1553" s="169">
        <f t="shared" si="73"/>
        <v>0</v>
      </c>
      <c r="W1553" s="169">
        <f>IF(K1553='Do Not Use'!$M$10,1,0)</f>
        <v>0</v>
      </c>
      <c r="X1553" s="169">
        <f>IF(K1553='Do Not Use'!$M$11,1,0)</f>
        <v>0</v>
      </c>
      <c r="Y1553" s="169">
        <f t="shared" si="74"/>
        <v>0</v>
      </c>
      <c r="Z1553" s="169">
        <f>IF(K1553='Do Not Use'!$M$5,1,0)</f>
        <v>0</v>
      </c>
    </row>
    <row r="1554" spans="1:26" x14ac:dyDescent="0.25">
      <c r="A1554" s="376"/>
      <c r="B1554" s="377"/>
      <c r="C1554" s="378"/>
      <c r="D1554" s="434"/>
      <c r="E1554" s="379"/>
      <c r="F1554" s="377"/>
      <c r="G1554" s="377"/>
      <c r="H1554" s="377"/>
      <c r="I1554" s="377"/>
      <c r="J1554" s="377"/>
      <c r="K1554" s="377"/>
      <c r="L1554" s="377"/>
      <c r="M1554" s="1" t="e">
        <f>INDEX('Child Enrollment'!$C$2:$C$173,MATCH('BIR Data Entry'!B1555,'Child Enrollment'!$B$2:$B$173,0))</f>
        <v>#N/A</v>
      </c>
      <c r="N1554" s="1" t="e">
        <f>INDEX('Child Enrollment'!$D$2:$D$173,MATCH('BIR Data Entry'!B1554,'Child Enrollment'!$B$2:$B$173,0))</f>
        <v>#N/A</v>
      </c>
      <c r="O1554" s="1" t="e">
        <f>INDEX('Child Enrollment'!$E$2:$E$173,MATCH('BIR Data Entry'!B1554,'Child Enrollment'!$B$2:$B$173,0))</f>
        <v>#N/A</v>
      </c>
      <c r="P1554" s="1" t="e">
        <f>INDEX('Child Enrollment'!$F$2:$F$173,MATCH('BIR Data Entry'!B1554,'Child Enrollment'!$B$2:$B$173,0))</f>
        <v>#N/A</v>
      </c>
      <c r="Q1554" s="1" t="e">
        <f>INDEX('Child Enrollment'!$G$2:$G$173,MATCH('BIR Data Entry'!B1554,'Child Enrollment'!$B$2:$B$173,0))</f>
        <v>#N/A</v>
      </c>
      <c r="R1554" s="1" t="e">
        <f>INDEX('Child Enrollment'!$H$2:$H$173,MATCH('BIR Data Entry'!B1554,'Child Enrollment'!$B$2:$B$173,0))</f>
        <v>#N/A</v>
      </c>
      <c r="S1554" s="343" t="str">
        <f t="shared" si="72"/>
        <v/>
      </c>
      <c r="T1554" s="169">
        <f>IF(J1554='Do Not Use'!$L$15,1,0)</f>
        <v>0</v>
      </c>
      <c r="U1554" s="169">
        <f>IF(K1554='Do Not Use'!$M$14,1,0)</f>
        <v>0</v>
      </c>
      <c r="V1554" s="169">
        <f t="shared" si="73"/>
        <v>0</v>
      </c>
      <c r="W1554" s="169">
        <f>IF(K1554='Do Not Use'!$M$10,1,0)</f>
        <v>0</v>
      </c>
      <c r="X1554" s="169">
        <f>IF(K1554='Do Not Use'!$M$11,1,0)</f>
        <v>0</v>
      </c>
      <c r="Y1554" s="169">
        <f t="shared" si="74"/>
        <v>0</v>
      </c>
      <c r="Z1554" s="169">
        <f>IF(K1554='Do Not Use'!$M$5,1,0)</f>
        <v>0</v>
      </c>
    </row>
    <row r="1555" spans="1:26" x14ac:dyDescent="0.25">
      <c r="A1555" s="376"/>
      <c r="B1555" s="377"/>
      <c r="C1555" s="378"/>
      <c r="D1555" s="434"/>
      <c r="E1555" s="379"/>
      <c r="F1555" s="377"/>
      <c r="G1555" s="377"/>
      <c r="H1555" s="377"/>
      <c r="I1555" s="377"/>
      <c r="J1555" s="377"/>
      <c r="K1555" s="377"/>
      <c r="L1555" s="377"/>
      <c r="M1555" s="1" t="e">
        <f>INDEX('Child Enrollment'!$C$2:$C$173,MATCH('BIR Data Entry'!B1556,'Child Enrollment'!$B$2:$B$173,0))</f>
        <v>#N/A</v>
      </c>
      <c r="N1555" s="1" t="e">
        <f>INDEX('Child Enrollment'!$D$2:$D$173,MATCH('BIR Data Entry'!B1555,'Child Enrollment'!$B$2:$B$173,0))</f>
        <v>#N/A</v>
      </c>
      <c r="O1555" s="1" t="e">
        <f>INDEX('Child Enrollment'!$E$2:$E$173,MATCH('BIR Data Entry'!B1555,'Child Enrollment'!$B$2:$B$173,0))</f>
        <v>#N/A</v>
      </c>
      <c r="P1555" s="1" t="e">
        <f>INDEX('Child Enrollment'!$F$2:$F$173,MATCH('BIR Data Entry'!B1555,'Child Enrollment'!$B$2:$B$173,0))</f>
        <v>#N/A</v>
      </c>
      <c r="Q1555" s="1" t="e">
        <f>INDEX('Child Enrollment'!$G$2:$G$173,MATCH('BIR Data Entry'!B1555,'Child Enrollment'!$B$2:$B$173,0))</f>
        <v>#N/A</v>
      </c>
      <c r="R1555" s="1" t="e">
        <f>INDEX('Child Enrollment'!$H$2:$H$173,MATCH('BIR Data Entry'!B1555,'Child Enrollment'!$B$2:$B$173,0))</f>
        <v>#N/A</v>
      </c>
      <c r="S1555" s="343" t="str">
        <f t="shared" si="72"/>
        <v/>
      </c>
      <c r="T1555" s="169">
        <f>IF(J1555='Do Not Use'!$L$15,1,0)</f>
        <v>0</v>
      </c>
      <c r="U1555" s="169">
        <f>IF(K1555='Do Not Use'!$M$14,1,0)</f>
        <v>0</v>
      </c>
      <c r="V1555" s="169">
        <f t="shared" si="73"/>
        <v>0</v>
      </c>
      <c r="W1555" s="169">
        <f>IF(K1555='Do Not Use'!$M$10,1,0)</f>
        <v>0</v>
      </c>
      <c r="X1555" s="169">
        <f>IF(K1555='Do Not Use'!$M$11,1,0)</f>
        <v>0</v>
      </c>
      <c r="Y1555" s="169">
        <f t="shared" si="74"/>
        <v>0</v>
      </c>
      <c r="Z1555" s="169">
        <f>IF(K1555='Do Not Use'!$M$5,1,0)</f>
        <v>0</v>
      </c>
    </row>
    <row r="1556" spans="1:26" x14ac:dyDescent="0.25">
      <c r="A1556" s="376"/>
      <c r="B1556" s="377"/>
      <c r="C1556" s="378"/>
      <c r="D1556" s="434"/>
      <c r="E1556" s="379"/>
      <c r="F1556" s="377"/>
      <c r="G1556" s="377"/>
      <c r="H1556" s="377"/>
      <c r="I1556" s="377"/>
      <c r="J1556" s="377"/>
      <c r="K1556" s="377"/>
      <c r="L1556" s="377"/>
      <c r="M1556" s="1" t="e">
        <f>INDEX('Child Enrollment'!$C$2:$C$173,MATCH('BIR Data Entry'!B1557,'Child Enrollment'!$B$2:$B$173,0))</f>
        <v>#N/A</v>
      </c>
      <c r="N1556" s="1" t="e">
        <f>INDEX('Child Enrollment'!$D$2:$D$173,MATCH('BIR Data Entry'!B1556,'Child Enrollment'!$B$2:$B$173,0))</f>
        <v>#N/A</v>
      </c>
      <c r="O1556" s="1" t="e">
        <f>INDEX('Child Enrollment'!$E$2:$E$173,MATCH('BIR Data Entry'!B1556,'Child Enrollment'!$B$2:$B$173,0))</f>
        <v>#N/A</v>
      </c>
      <c r="P1556" s="1" t="e">
        <f>INDEX('Child Enrollment'!$F$2:$F$173,MATCH('BIR Data Entry'!B1556,'Child Enrollment'!$B$2:$B$173,0))</f>
        <v>#N/A</v>
      </c>
      <c r="Q1556" s="1" t="e">
        <f>INDEX('Child Enrollment'!$G$2:$G$173,MATCH('BIR Data Entry'!B1556,'Child Enrollment'!$B$2:$B$173,0))</f>
        <v>#N/A</v>
      </c>
      <c r="R1556" s="1" t="e">
        <f>INDEX('Child Enrollment'!$H$2:$H$173,MATCH('BIR Data Entry'!B1556,'Child Enrollment'!$B$2:$B$173,0))</f>
        <v>#N/A</v>
      </c>
      <c r="S1556" s="343" t="str">
        <f t="shared" si="72"/>
        <v/>
      </c>
      <c r="T1556" s="169">
        <f>IF(J1556='Do Not Use'!$L$15,1,0)</f>
        <v>0</v>
      </c>
      <c r="U1556" s="169">
        <f>IF(K1556='Do Not Use'!$M$14,1,0)</f>
        <v>0</v>
      </c>
      <c r="V1556" s="169">
        <f t="shared" si="73"/>
        <v>0</v>
      </c>
      <c r="W1556" s="169">
        <f>IF(K1556='Do Not Use'!$M$10,1,0)</f>
        <v>0</v>
      </c>
      <c r="X1556" s="169">
        <f>IF(K1556='Do Not Use'!$M$11,1,0)</f>
        <v>0</v>
      </c>
      <c r="Y1556" s="169">
        <f t="shared" si="74"/>
        <v>0</v>
      </c>
      <c r="Z1556" s="169">
        <f>IF(K1556='Do Not Use'!$M$5,1,0)</f>
        <v>0</v>
      </c>
    </row>
    <row r="1557" spans="1:26" x14ac:dyDescent="0.25">
      <c r="A1557" s="376"/>
      <c r="B1557" s="377"/>
      <c r="C1557" s="378"/>
      <c r="D1557" s="434"/>
      <c r="E1557" s="379"/>
      <c r="F1557" s="377"/>
      <c r="G1557" s="377"/>
      <c r="H1557" s="377"/>
      <c r="I1557" s="377"/>
      <c r="J1557" s="377"/>
      <c r="K1557" s="377"/>
      <c r="L1557" s="377"/>
      <c r="M1557" s="1" t="e">
        <f>INDEX('Child Enrollment'!$C$2:$C$173,MATCH('BIR Data Entry'!B1558,'Child Enrollment'!$B$2:$B$173,0))</f>
        <v>#N/A</v>
      </c>
      <c r="N1557" s="1" t="e">
        <f>INDEX('Child Enrollment'!$D$2:$D$173,MATCH('BIR Data Entry'!B1557,'Child Enrollment'!$B$2:$B$173,0))</f>
        <v>#N/A</v>
      </c>
      <c r="O1557" s="1" t="e">
        <f>INDEX('Child Enrollment'!$E$2:$E$173,MATCH('BIR Data Entry'!B1557,'Child Enrollment'!$B$2:$B$173,0))</f>
        <v>#N/A</v>
      </c>
      <c r="P1557" s="1" t="e">
        <f>INDEX('Child Enrollment'!$F$2:$F$173,MATCH('BIR Data Entry'!B1557,'Child Enrollment'!$B$2:$B$173,0))</f>
        <v>#N/A</v>
      </c>
      <c r="Q1557" s="1" t="e">
        <f>INDEX('Child Enrollment'!$G$2:$G$173,MATCH('BIR Data Entry'!B1557,'Child Enrollment'!$B$2:$B$173,0))</f>
        <v>#N/A</v>
      </c>
      <c r="R1557" s="1" t="e">
        <f>INDEX('Child Enrollment'!$H$2:$H$173,MATCH('BIR Data Entry'!B1557,'Child Enrollment'!$B$2:$B$173,0))</f>
        <v>#N/A</v>
      </c>
      <c r="S1557" s="343" t="str">
        <f t="shared" si="72"/>
        <v/>
      </c>
      <c r="T1557" s="169">
        <f>IF(J1557='Do Not Use'!$L$15,1,0)</f>
        <v>0</v>
      </c>
      <c r="U1557" s="169">
        <f>IF(K1557='Do Not Use'!$M$14,1,0)</f>
        <v>0</v>
      </c>
      <c r="V1557" s="169">
        <f t="shared" si="73"/>
        <v>0</v>
      </c>
      <c r="W1557" s="169">
        <f>IF(K1557='Do Not Use'!$M$10,1,0)</f>
        <v>0</v>
      </c>
      <c r="X1557" s="169">
        <f>IF(K1557='Do Not Use'!$M$11,1,0)</f>
        <v>0</v>
      </c>
      <c r="Y1557" s="169">
        <f t="shared" si="74"/>
        <v>0</v>
      </c>
      <c r="Z1557" s="169">
        <f>IF(K1557='Do Not Use'!$M$5,1,0)</f>
        <v>0</v>
      </c>
    </row>
    <row r="1558" spans="1:26" x14ac:dyDescent="0.25">
      <c r="A1558" s="376"/>
      <c r="B1558" s="377"/>
      <c r="C1558" s="378"/>
      <c r="D1558" s="434"/>
      <c r="E1558" s="379"/>
      <c r="F1558" s="377"/>
      <c r="G1558" s="377"/>
      <c r="H1558" s="377"/>
      <c r="I1558" s="377"/>
      <c r="J1558" s="377"/>
      <c r="K1558" s="377"/>
      <c r="L1558" s="377"/>
      <c r="M1558" s="1" t="e">
        <f>INDEX('Child Enrollment'!$C$2:$C$173,MATCH('BIR Data Entry'!B1559,'Child Enrollment'!$B$2:$B$173,0))</f>
        <v>#N/A</v>
      </c>
      <c r="N1558" s="1" t="e">
        <f>INDEX('Child Enrollment'!$D$2:$D$173,MATCH('BIR Data Entry'!B1558,'Child Enrollment'!$B$2:$B$173,0))</f>
        <v>#N/A</v>
      </c>
      <c r="O1558" s="1" t="e">
        <f>INDEX('Child Enrollment'!$E$2:$E$173,MATCH('BIR Data Entry'!B1558,'Child Enrollment'!$B$2:$B$173,0))</f>
        <v>#N/A</v>
      </c>
      <c r="P1558" s="1" t="e">
        <f>INDEX('Child Enrollment'!$F$2:$F$173,MATCH('BIR Data Entry'!B1558,'Child Enrollment'!$B$2:$B$173,0))</f>
        <v>#N/A</v>
      </c>
      <c r="Q1558" s="1" t="e">
        <f>INDEX('Child Enrollment'!$G$2:$G$173,MATCH('BIR Data Entry'!B1558,'Child Enrollment'!$B$2:$B$173,0))</f>
        <v>#N/A</v>
      </c>
      <c r="R1558" s="1" t="e">
        <f>INDEX('Child Enrollment'!$H$2:$H$173,MATCH('BIR Data Entry'!B1558,'Child Enrollment'!$B$2:$B$173,0))</f>
        <v>#N/A</v>
      </c>
      <c r="S1558" s="343" t="str">
        <f t="shared" si="72"/>
        <v/>
      </c>
      <c r="T1558" s="169">
        <f>IF(J1558='Do Not Use'!$L$15,1,0)</f>
        <v>0</v>
      </c>
      <c r="U1558" s="169">
        <f>IF(K1558='Do Not Use'!$M$14,1,0)</f>
        <v>0</v>
      </c>
      <c r="V1558" s="169">
        <f t="shared" si="73"/>
        <v>0</v>
      </c>
      <c r="W1558" s="169">
        <f>IF(K1558='Do Not Use'!$M$10,1,0)</f>
        <v>0</v>
      </c>
      <c r="X1558" s="169">
        <f>IF(K1558='Do Not Use'!$M$11,1,0)</f>
        <v>0</v>
      </c>
      <c r="Y1558" s="169">
        <f t="shared" si="74"/>
        <v>0</v>
      </c>
      <c r="Z1558" s="169">
        <f>IF(K1558='Do Not Use'!$M$5,1,0)</f>
        <v>0</v>
      </c>
    </row>
    <row r="1559" spans="1:26" x14ac:dyDescent="0.25">
      <c r="A1559" s="376"/>
      <c r="B1559" s="377"/>
      <c r="C1559" s="378"/>
      <c r="D1559" s="434"/>
      <c r="E1559" s="379"/>
      <c r="F1559" s="377"/>
      <c r="G1559" s="377"/>
      <c r="H1559" s="377"/>
      <c r="I1559" s="377"/>
      <c r="J1559" s="377"/>
      <c r="K1559" s="377"/>
      <c r="L1559" s="377"/>
      <c r="M1559" s="1" t="e">
        <f>INDEX('Child Enrollment'!$C$2:$C$173,MATCH('BIR Data Entry'!B1560,'Child Enrollment'!$B$2:$B$173,0))</f>
        <v>#N/A</v>
      </c>
      <c r="N1559" s="1" t="e">
        <f>INDEX('Child Enrollment'!$D$2:$D$173,MATCH('BIR Data Entry'!B1559,'Child Enrollment'!$B$2:$B$173,0))</f>
        <v>#N/A</v>
      </c>
      <c r="O1559" s="1" t="e">
        <f>INDEX('Child Enrollment'!$E$2:$E$173,MATCH('BIR Data Entry'!B1559,'Child Enrollment'!$B$2:$B$173,0))</f>
        <v>#N/A</v>
      </c>
      <c r="P1559" s="1" t="e">
        <f>INDEX('Child Enrollment'!$F$2:$F$173,MATCH('BIR Data Entry'!B1559,'Child Enrollment'!$B$2:$B$173,0))</f>
        <v>#N/A</v>
      </c>
      <c r="Q1559" s="1" t="e">
        <f>INDEX('Child Enrollment'!$G$2:$G$173,MATCH('BIR Data Entry'!B1559,'Child Enrollment'!$B$2:$B$173,0))</f>
        <v>#N/A</v>
      </c>
      <c r="R1559" s="1" t="e">
        <f>INDEX('Child Enrollment'!$H$2:$H$173,MATCH('BIR Data Entry'!B1559,'Child Enrollment'!$B$2:$B$173,0))</f>
        <v>#N/A</v>
      </c>
      <c r="S1559" s="343" t="str">
        <f t="shared" si="72"/>
        <v/>
      </c>
      <c r="T1559" s="169">
        <f>IF(J1559='Do Not Use'!$L$15,1,0)</f>
        <v>0</v>
      </c>
      <c r="U1559" s="169">
        <f>IF(K1559='Do Not Use'!$M$14,1,0)</f>
        <v>0</v>
      </c>
      <c r="V1559" s="169">
        <f t="shared" si="73"/>
        <v>0</v>
      </c>
      <c r="W1559" s="169">
        <f>IF(K1559='Do Not Use'!$M$10,1,0)</f>
        <v>0</v>
      </c>
      <c r="X1559" s="169">
        <f>IF(K1559='Do Not Use'!$M$11,1,0)</f>
        <v>0</v>
      </c>
      <c r="Y1559" s="169">
        <f t="shared" si="74"/>
        <v>0</v>
      </c>
      <c r="Z1559" s="169">
        <f>IF(K1559='Do Not Use'!$M$5,1,0)</f>
        <v>0</v>
      </c>
    </row>
    <row r="1560" spans="1:26" x14ac:dyDescent="0.25">
      <c r="A1560" s="376"/>
      <c r="B1560" s="377"/>
      <c r="C1560" s="378"/>
      <c r="D1560" s="434"/>
      <c r="E1560" s="379"/>
      <c r="F1560" s="377"/>
      <c r="G1560" s="377"/>
      <c r="H1560" s="377"/>
      <c r="I1560" s="377"/>
      <c r="J1560" s="377"/>
      <c r="K1560" s="377"/>
      <c r="L1560" s="377"/>
      <c r="M1560" s="1" t="e">
        <f>INDEX('Child Enrollment'!$C$2:$C$173,MATCH('BIR Data Entry'!B1561,'Child Enrollment'!$B$2:$B$173,0))</f>
        <v>#N/A</v>
      </c>
      <c r="N1560" s="1" t="e">
        <f>INDEX('Child Enrollment'!$D$2:$D$173,MATCH('BIR Data Entry'!B1560,'Child Enrollment'!$B$2:$B$173,0))</f>
        <v>#N/A</v>
      </c>
      <c r="O1560" s="1" t="e">
        <f>INDEX('Child Enrollment'!$E$2:$E$173,MATCH('BIR Data Entry'!B1560,'Child Enrollment'!$B$2:$B$173,0))</f>
        <v>#N/A</v>
      </c>
      <c r="P1560" s="1" t="e">
        <f>INDEX('Child Enrollment'!$F$2:$F$173,MATCH('BIR Data Entry'!B1560,'Child Enrollment'!$B$2:$B$173,0))</f>
        <v>#N/A</v>
      </c>
      <c r="Q1560" s="1" t="e">
        <f>INDEX('Child Enrollment'!$G$2:$G$173,MATCH('BIR Data Entry'!B1560,'Child Enrollment'!$B$2:$B$173,0))</f>
        <v>#N/A</v>
      </c>
      <c r="R1560" s="1" t="e">
        <f>INDEX('Child Enrollment'!$H$2:$H$173,MATCH('BIR Data Entry'!B1560,'Child Enrollment'!$B$2:$B$173,0))</f>
        <v>#N/A</v>
      </c>
      <c r="S1560" s="343" t="str">
        <f t="shared" si="72"/>
        <v/>
      </c>
      <c r="T1560" s="169">
        <f>IF(J1560='Do Not Use'!$L$15,1,0)</f>
        <v>0</v>
      </c>
      <c r="U1560" s="169">
        <f>IF(K1560='Do Not Use'!$M$14,1,0)</f>
        <v>0</v>
      </c>
      <c r="V1560" s="169">
        <f t="shared" si="73"/>
        <v>0</v>
      </c>
      <c r="W1560" s="169">
        <f>IF(K1560='Do Not Use'!$M$10,1,0)</f>
        <v>0</v>
      </c>
      <c r="X1560" s="169">
        <f>IF(K1560='Do Not Use'!$M$11,1,0)</f>
        <v>0</v>
      </c>
      <c r="Y1560" s="169">
        <f t="shared" si="74"/>
        <v>0</v>
      </c>
      <c r="Z1560" s="169">
        <f>IF(K1560='Do Not Use'!$M$5,1,0)</f>
        <v>0</v>
      </c>
    </row>
    <row r="1561" spans="1:26" x14ac:dyDescent="0.25">
      <c r="A1561" s="376"/>
      <c r="B1561" s="377"/>
      <c r="C1561" s="378"/>
      <c r="D1561" s="434"/>
      <c r="E1561" s="379"/>
      <c r="F1561" s="377"/>
      <c r="G1561" s="377"/>
      <c r="H1561" s="377"/>
      <c r="I1561" s="377"/>
      <c r="J1561" s="377"/>
      <c r="K1561" s="377"/>
      <c r="L1561" s="377"/>
      <c r="M1561" s="1" t="e">
        <f>INDEX('Child Enrollment'!$C$2:$C$173,MATCH('BIR Data Entry'!B1562,'Child Enrollment'!$B$2:$B$173,0))</f>
        <v>#N/A</v>
      </c>
      <c r="N1561" s="1" t="e">
        <f>INDEX('Child Enrollment'!$D$2:$D$173,MATCH('BIR Data Entry'!B1561,'Child Enrollment'!$B$2:$B$173,0))</f>
        <v>#N/A</v>
      </c>
      <c r="O1561" s="1" t="e">
        <f>INDEX('Child Enrollment'!$E$2:$E$173,MATCH('BIR Data Entry'!B1561,'Child Enrollment'!$B$2:$B$173,0))</f>
        <v>#N/A</v>
      </c>
      <c r="P1561" s="1" t="e">
        <f>INDEX('Child Enrollment'!$F$2:$F$173,MATCH('BIR Data Entry'!B1561,'Child Enrollment'!$B$2:$B$173,0))</f>
        <v>#N/A</v>
      </c>
      <c r="Q1561" s="1" t="e">
        <f>INDEX('Child Enrollment'!$G$2:$G$173,MATCH('BIR Data Entry'!B1561,'Child Enrollment'!$B$2:$B$173,0))</f>
        <v>#N/A</v>
      </c>
      <c r="R1561" s="1" t="e">
        <f>INDEX('Child Enrollment'!$H$2:$H$173,MATCH('BIR Data Entry'!B1561,'Child Enrollment'!$B$2:$B$173,0))</f>
        <v>#N/A</v>
      </c>
      <c r="S1561" s="343" t="str">
        <f t="shared" si="72"/>
        <v/>
      </c>
      <c r="T1561" s="169">
        <f>IF(J1561='Do Not Use'!$L$15,1,0)</f>
        <v>0</v>
      </c>
      <c r="U1561" s="169">
        <f>IF(K1561='Do Not Use'!$M$14,1,0)</f>
        <v>0</v>
      </c>
      <c r="V1561" s="169">
        <f t="shared" si="73"/>
        <v>0</v>
      </c>
      <c r="W1561" s="169">
        <f>IF(K1561='Do Not Use'!$M$10,1,0)</f>
        <v>0</v>
      </c>
      <c r="X1561" s="169">
        <f>IF(K1561='Do Not Use'!$M$11,1,0)</f>
        <v>0</v>
      </c>
      <c r="Y1561" s="169">
        <f t="shared" si="74"/>
        <v>0</v>
      </c>
      <c r="Z1561" s="169">
        <f>IF(K1561='Do Not Use'!$M$5,1,0)</f>
        <v>0</v>
      </c>
    </row>
    <row r="1562" spans="1:26" x14ac:dyDescent="0.25">
      <c r="A1562" s="376"/>
      <c r="B1562" s="377"/>
      <c r="C1562" s="378"/>
      <c r="D1562" s="434"/>
      <c r="E1562" s="379"/>
      <c r="F1562" s="377"/>
      <c r="G1562" s="377"/>
      <c r="H1562" s="377"/>
      <c r="I1562" s="377"/>
      <c r="J1562" s="377"/>
      <c r="K1562" s="377"/>
      <c r="L1562" s="377"/>
      <c r="M1562" s="1" t="e">
        <f>INDEX('Child Enrollment'!$C$2:$C$173,MATCH('BIR Data Entry'!B1563,'Child Enrollment'!$B$2:$B$173,0))</f>
        <v>#N/A</v>
      </c>
      <c r="N1562" s="1" t="e">
        <f>INDEX('Child Enrollment'!$D$2:$D$173,MATCH('BIR Data Entry'!B1562,'Child Enrollment'!$B$2:$B$173,0))</f>
        <v>#N/A</v>
      </c>
      <c r="O1562" s="1" t="e">
        <f>INDEX('Child Enrollment'!$E$2:$E$173,MATCH('BIR Data Entry'!B1562,'Child Enrollment'!$B$2:$B$173,0))</f>
        <v>#N/A</v>
      </c>
      <c r="P1562" s="1" t="e">
        <f>INDEX('Child Enrollment'!$F$2:$F$173,MATCH('BIR Data Entry'!B1562,'Child Enrollment'!$B$2:$B$173,0))</f>
        <v>#N/A</v>
      </c>
      <c r="Q1562" s="1" t="e">
        <f>INDEX('Child Enrollment'!$G$2:$G$173,MATCH('BIR Data Entry'!B1562,'Child Enrollment'!$B$2:$B$173,0))</f>
        <v>#N/A</v>
      </c>
      <c r="R1562" s="1" t="e">
        <f>INDEX('Child Enrollment'!$H$2:$H$173,MATCH('BIR Data Entry'!B1562,'Child Enrollment'!$B$2:$B$173,0))</f>
        <v>#N/A</v>
      </c>
      <c r="S1562" s="343" t="str">
        <f t="shared" si="72"/>
        <v/>
      </c>
      <c r="T1562" s="169">
        <f>IF(J1562='Do Not Use'!$L$15,1,0)</f>
        <v>0</v>
      </c>
      <c r="U1562" s="169">
        <f>IF(K1562='Do Not Use'!$M$14,1,0)</f>
        <v>0</v>
      </c>
      <c r="V1562" s="169">
        <f t="shared" si="73"/>
        <v>0</v>
      </c>
      <c r="W1562" s="169">
        <f>IF(K1562='Do Not Use'!$M$10,1,0)</f>
        <v>0</v>
      </c>
      <c r="X1562" s="169">
        <f>IF(K1562='Do Not Use'!$M$11,1,0)</f>
        <v>0</v>
      </c>
      <c r="Y1562" s="169">
        <f t="shared" si="74"/>
        <v>0</v>
      </c>
      <c r="Z1562" s="169">
        <f>IF(K1562='Do Not Use'!$M$5,1,0)</f>
        <v>0</v>
      </c>
    </row>
    <row r="1563" spans="1:26" x14ac:dyDescent="0.25">
      <c r="A1563" s="376"/>
      <c r="B1563" s="377"/>
      <c r="C1563" s="378"/>
      <c r="D1563" s="434"/>
      <c r="E1563" s="379"/>
      <c r="F1563" s="377"/>
      <c r="G1563" s="377"/>
      <c r="H1563" s="377"/>
      <c r="I1563" s="377"/>
      <c r="J1563" s="377"/>
      <c r="K1563" s="377"/>
      <c r="L1563" s="377"/>
      <c r="M1563" s="1" t="e">
        <f>INDEX('Child Enrollment'!$C$2:$C$173,MATCH('BIR Data Entry'!B1564,'Child Enrollment'!$B$2:$B$173,0))</f>
        <v>#N/A</v>
      </c>
      <c r="N1563" s="1" t="e">
        <f>INDEX('Child Enrollment'!$D$2:$D$173,MATCH('BIR Data Entry'!B1563,'Child Enrollment'!$B$2:$B$173,0))</f>
        <v>#N/A</v>
      </c>
      <c r="O1563" s="1" t="e">
        <f>INDEX('Child Enrollment'!$E$2:$E$173,MATCH('BIR Data Entry'!B1563,'Child Enrollment'!$B$2:$B$173,0))</f>
        <v>#N/A</v>
      </c>
      <c r="P1563" s="1" t="e">
        <f>INDEX('Child Enrollment'!$F$2:$F$173,MATCH('BIR Data Entry'!B1563,'Child Enrollment'!$B$2:$B$173,0))</f>
        <v>#N/A</v>
      </c>
      <c r="Q1563" s="1" t="e">
        <f>INDEX('Child Enrollment'!$G$2:$G$173,MATCH('BIR Data Entry'!B1563,'Child Enrollment'!$B$2:$B$173,0))</f>
        <v>#N/A</v>
      </c>
      <c r="R1563" s="1" t="e">
        <f>INDEX('Child Enrollment'!$H$2:$H$173,MATCH('BIR Data Entry'!B1563,'Child Enrollment'!$B$2:$B$173,0))</f>
        <v>#N/A</v>
      </c>
      <c r="S1563" s="343" t="str">
        <f t="shared" si="72"/>
        <v/>
      </c>
      <c r="T1563" s="169">
        <f>IF(J1563='Do Not Use'!$L$15,1,0)</f>
        <v>0</v>
      </c>
      <c r="U1563" s="169">
        <f>IF(K1563='Do Not Use'!$M$14,1,0)</f>
        <v>0</v>
      </c>
      <c r="V1563" s="169">
        <f t="shared" si="73"/>
        <v>0</v>
      </c>
      <c r="W1563" s="169">
        <f>IF(K1563='Do Not Use'!$M$10,1,0)</f>
        <v>0</v>
      </c>
      <c r="X1563" s="169">
        <f>IF(K1563='Do Not Use'!$M$11,1,0)</f>
        <v>0</v>
      </c>
      <c r="Y1563" s="169">
        <f t="shared" si="74"/>
        <v>0</v>
      </c>
      <c r="Z1563" s="169">
        <f>IF(K1563='Do Not Use'!$M$5,1,0)</f>
        <v>0</v>
      </c>
    </row>
    <row r="1564" spans="1:26" x14ac:dyDescent="0.25">
      <c r="A1564" s="376"/>
      <c r="B1564" s="377"/>
      <c r="C1564" s="378"/>
      <c r="D1564" s="434"/>
      <c r="E1564" s="379"/>
      <c r="F1564" s="377"/>
      <c r="G1564" s="377"/>
      <c r="H1564" s="377"/>
      <c r="I1564" s="377"/>
      <c r="J1564" s="377"/>
      <c r="K1564" s="377"/>
      <c r="L1564" s="377"/>
      <c r="M1564" s="1" t="e">
        <f>INDEX('Child Enrollment'!$C$2:$C$173,MATCH('BIR Data Entry'!B1565,'Child Enrollment'!$B$2:$B$173,0))</f>
        <v>#N/A</v>
      </c>
      <c r="N1564" s="1" t="e">
        <f>INDEX('Child Enrollment'!$D$2:$D$173,MATCH('BIR Data Entry'!B1564,'Child Enrollment'!$B$2:$B$173,0))</f>
        <v>#N/A</v>
      </c>
      <c r="O1564" s="1" t="e">
        <f>INDEX('Child Enrollment'!$E$2:$E$173,MATCH('BIR Data Entry'!B1564,'Child Enrollment'!$B$2:$B$173,0))</f>
        <v>#N/A</v>
      </c>
      <c r="P1564" s="1" t="e">
        <f>INDEX('Child Enrollment'!$F$2:$F$173,MATCH('BIR Data Entry'!B1564,'Child Enrollment'!$B$2:$B$173,0))</f>
        <v>#N/A</v>
      </c>
      <c r="Q1564" s="1" t="e">
        <f>INDEX('Child Enrollment'!$G$2:$G$173,MATCH('BIR Data Entry'!B1564,'Child Enrollment'!$B$2:$B$173,0))</f>
        <v>#N/A</v>
      </c>
      <c r="R1564" s="1" t="e">
        <f>INDEX('Child Enrollment'!$H$2:$H$173,MATCH('BIR Data Entry'!B1564,'Child Enrollment'!$B$2:$B$173,0))</f>
        <v>#N/A</v>
      </c>
      <c r="S1564" s="343" t="str">
        <f t="shared" si="72"/>
        <v/>
      </c>
      <c r="T1564" s="169">
        <f>IF(J1564='Do Not Use'!$L$15,1,0)</f>
        <v>0</v>
      </c>
      <c r="U1564" s="169">
        <f>IF(K1564='Do Not Use'!$M$14,1,0)</f>
        <v>0</v>
      </c>
      <c r="V1564" s="169">
        <f t="shared" si="73"/>
        <v>0</v>
      </c>
      <c r="W1564" s="169">
        <f>IF(K1564='Do Not Use'!$M$10,1,0)</f>
        <v>0</v>
      </c>
      <c r="X1564" s="169">
        <f>IF(K1564='Do Not Use'!$M$11,1,0)</f>
        <v>0</v>
      </c>
      <c r="Y1564" s="169">
        <f t="shared" si="74"/>
        <v>0</v>
      </c>
      <c r="Z1564" s="169">
        <f>IF(K1564='Do Not Use'!$M$5,1,0)</f>
        <v>0</v>
      </c>
    </row>
    <row r="1565" spans="1:26" x14ac:dyDescent="0.25">
      <c r="A1565" s="376"/>
      <c r="B1565" s="377"/>
      <c r="C1565" s="378"/>
      <c r="D1565" s="434"/>
      <c r="E1565" s="379"/>
      <c r="F1565" s="377"/>
      <c r="G1565" s="377"/>
      <c r="H1565" s="377"/>
      <c r="I1565" s="377"/>
      <c r="J1565" s="377"/>
      <c r="K1565" s="377"/>
      <c r="L1565" s="377"/>
      <c r="M1565" s="1" t="e">
        <f>INDEX('Child Enrollment'!$C$2:$C$173,MATCH('BIR Data Entry'!B1566,'Child Enrollment'!$B$2:$B$173,0))</f>
        <v>#N/A</v>
      </c>
      <c r="N1565" s="1" t="e">
        <f>INDEX('Child Enrollment'!$D$2:$D$173,MATCH('BIR Data Entry'!B1565,'Child Enrollment'!$B$2:$B$173,0))</f>
        <v>#N/A</v>
      </c>
      <c r="O1565" s="1" t="e">
        <f>INDEX('Child Enrollment'!$E$2:$E$173,MATCH('BIR Data Entry'!B1565,'Child Enrollment'!$B$2:$B$173,0))</f>
        <v>#N/A</v>
      </c>
      <c r="P1565" s="1" t="e">
        <f>INDEX('Child Enrollment'!$F$2:$F$173,MATCH('BIR Data Entry'!B1565,'Child Enrollment'!$B$2:$B$173,0))</f>
        <v>#N/A</v>
      </c>
      <c r="Q1565" s="1" t="e">
        <f>INDEX('Child Enrollment'!$G$2:$G$173,MATCH('BIR Data Entry'!B1565,'Child Enrollment'!$B$2:$B$173,0))</f>
        <v>#N/A</v>
      </c>
      <c r="R1565" s="1" t="e">
        <f>INDEX('Child Enrollment'!$H$2:$H$173,MATCH('BIR Data Entry'!B1565,'Child Enrollment'!$B$2:$B$173,0))</f>
        <v>#N/A</v>
      </c>
      <c r="S1565" s="343" t="str">
        <f t="shared" si="72"/>
        <v/>
      </c>
      <c r="T1565" s="169">
        <f>IF(J1565='Do Not Use'!$L$15,1,0)</f>
        <v>0</v>
      </c>
      <c r="U1565" s="169">
        <f>IF(K1565='Do Not Use'!$M$14,1,0)</f>
        <v>0</v>
      </c>
      <c r="V1565" s="169">
        <f t="shared" si="73"/>
        <v>0</v>
      </c>
      <c r="W1565" s="169">
        <f>IF(K1565='Do Not Use'!$M$10,1,0)</f>
        <v>0</v>
      </c>
      <c r="X1565" s="169">
        <f>IF(K1565='Do Not Use'!$M$11,1,0)</f>
        <v>0</v>
      </c>
      <c r="Y1565" s="169">
        <f t="shared" si="74"/>
        <v>0</v>
      </c>
      <c r="Z1565" s="169">
        <f>IF(K1565='Do Not Use'!$M$5,1,0)</f>
        <v>0</v>
      </c>
    </row>
    <row r="1566" spans="1:26" x14ac:dyDescent="0.25">
      <c r="A1566" s="376"/>
      <c r="B1566" s="377"/>
      <c r="C1566" s="378"/>
      <c r="D1566" s="434"/>
      <c r="E1566" s="379"/>
      <c r="F1566" s="377"/>
      <c r="G1566" s="377"/>
      <c r="H1566" s="377"/>
      <c r="I1566" s="377"/>
      <c r="J1566" s="377"/>
      <c r="K1566" s="377"/>
      <c r="L1566" s="377"/>
      <c r="M1566" s="1" t="e">
        <f>INDEX('Child Enrollment'!$C$2:$C$173,MATCH('BIR Data Entry'!B1567,'Child Enrollment'!$B$2:$B$173,0))</f>
        <v>#N/A</v>
      </c>
      <c r="N1566" s="1" t="e">
        <f>INDEX('Child Enrollment'!$D$2:$D$173,MATCH('BIR Data Entry'!B1566,'Child Enrollment'!$B$2:$B$173,0))</f>
        <v>#N/A</v>
      </c>
      <c r="O1566" s="1" t="e">
        <f>INDEX('Child Enrollment'!$E$2:$E$173,MATCH('BIR Data Entry'!B1566,'Child Enrollment'!$B$2:$B$173,0))</f>
        <v>#N/A</v>
      </c>
      <c r="P1566" s="1" t="e">
        <f>INDEX('Child Enrollment'!$F$2:$F$173,MATCH('BIR Data Entry'!B1566,'Child Enrollment'!$B$2:$B$173,0))</f>
        <v>#N/A</v>
      </c>
      <c r="Q1566" s="1" t="e">
        <f>INDEX('Child Enrollment'!$G$2:$G$173,MATCH('BIR Data Entry'!B1566,'Child Enrollment'!$B$2:$B$173,0))</f>
        <v>#N/A</v>
      </c>
      <c r="R1566" s="1" t="e">
        <f>INDEX('Child Enrollment'!$H$2:$H$173,MATCH('BIR Data Entry'!B1566,'Child Enrollment'!$B$2:$B$173,0))</f>
        <v>#N/A</v>
      </c>
      <c r="S1566" s="343" t="str">
        <f t="shared" si="72"/>
        <v/>
      </c>
      <c r="T1566" s="169">
        <f>IF(J1566='Do Not Use'!$L$15,1,0)</f>
        <v>0</v>
      </c>
      <c r="U1566" s="169">
        <f>IF(K1566='Do Not Use'!$M$14,1,0)</f>
        <v>0</v>
      </c>
      <c r="V1566" s="169">
        <f t="shared" si="73"/>
        <v>0</v>
      </c>
      <c r="W1566" s="169">
        <f>IF(K1566='Do Not Use'!$M$10,1,0)</f>
        <v>0</v>
      </c>
      <c r="X1566" s="169">
        <f>IF(K1566='Do Not Use'!$M$11,1,0)</f>
        <v>0</v>
      </c>
      <c r="Y1566" s="169">
        <f t="shared" si="74"/>
        <v>0</v>
      </c>
      <c r="Z1566" s="169">
        <f>IF(K1566='Do Not Use'!$M$5,1,0)</f>
        <v>0</v>
      </c>
    </row>
    <row r="1567" spans="1:26" x14ac:dyDescent="0.25">
      <c r="A1567" s="376"/>
      <c r="B1567" s="377"/>
      <c r="C1567" s="378"/>
      <c r="D1567" s="434"/>
      <c r="E1567" s="379"/>
      <c r="F1567" s="377"/>
      <c r="G1567" s="377"/>
      <c r="H1567" s="377"/>
      <c r="I1567" s="377"/>
      <c r="J1567" s="377"/>
      <c r="K1567" s="377"/>
      <c r="L1567" s="377"/>
      <c r="M1567" s="1" t="e">
        <f>INDEX('Child Enrollment'!$C$2:$C$173,MATCH('BIR Data Entry'!B1568,'Child Enrollment'!$B$2:$B$173,0))</f>
        <v>#N/A</v>
      </c>
      <c r="N1567" s="1" t="e">
        <f>INDEX('Child Enrollment'!$D$2:$D$173,MATCH('BIR Data Entry'!B1567,'Child Enrollment'!$B$2:$B$173,0))</f>
        <v>#N/A</v>
      </c>
      <c r="O1567" s="1" t="e">
        <f>INDEX('Child Enrollment'!$E$2:$E$173,MATCH('BIR Data Entry'!B1567,'Child Enrollment'!$B$2:$B$173,0))</f>
        <v>#N/A</v>
      </c>
      <c r="P1567" s="1" t="e">
        <f>INDEX('Child Enrollment'!$F$2:$F$173,MATCH('BIR Data Entry'!B1567,'Child Enrollment'!$B$2:$B$173,0))</f>
        <v>#N/A</v>
      </c>
      <c r="Q1567" s="1" t="e">
        <f>INDEX('Child Enrollment'!$G$2:$G$173,MATCH('BIR Data Entry'!B1567,'Child Enrollment'!$B$2:$B$173,0))</f>
        <v>#N/A</v>
      </c>
      <c r="R1567" s="1" t="e">
        <f>INDEX('Child Enrollment'!$H$2:$H$173,MATCH('BIR Data Entry'!B1567,'Child Enrollment'!$B$2:$B$173,0))</f>
        <v>#N/A</v>
      </c>
      <c r="S1567" s="343" t="str">
        <f t="shared" si="72"/>
        <v/>
      </c>
      <c r="T1567" s="169">
        <f>IF(J1567='Do Not Use'!$L$15,1,0)</f>
        <v>0</v>
      </c>
      <c r="U1567" s="169">
        <f>IF(K1567='Do Not Use'!$M$14,1,0)</f>
        <v>0</v>
      </c>
      <c r="V1567" s="169">
        <f t="shared" si="73"/>
        <v>0</v>
      </c>
      <c r="W1567" s="169">
        <f>IF(K1567='Do Not Use'!$M$10,1,0)</f>
        <v>0</v>
      </c>
      <c r="X1567" s="169">
        <f>IF(K1567='Do Not Use'!$M$11,1,0)</f>
        <v>0</v>
      </c>
      <c r="Y1567" s="169">
        <f t="shared" si="74"/>
        <v>0</v>
      </c>
      <c r="Z1567" s="169">
        <f>IF(K1567='Do Not Use'!$M$5,1,0)</f>
        <v>0</v>
      </c>
    </row>
    <row r="1568" spans="1:26" x14ac:dyDescent="0.25">
      <c r="A1568" s="376"/>
      <c r="B1568" s="377"/>
      <c r="C1568" s="378"/>
      <c r="D1568" s="434"/>
      <c r="E1568" s="379"/>
      <c r="F1568" s="377"/>
      <c r="G1568" s="377"/>
      <c r="H1568" s="377"/>
      <c r="I1568" s="377"/>
      <c r="J1568" s="377"/>
      <c r="K1568" s="377"/>
      <c r="L1568" s="377"/>
      <c r="M1568" s="1" t="e">
        <f>INDEX('Child Enrollment'!$C$2:$C$173,MATCH('BIR Data Entry'!B1569,'Child Enrollment'!$B$2:$B$173,0))</f>
        <v>#N/A</v>
      </c>
      <c r="N1568" s="1" t="e">
        <f>INDEX('Child Enrollment'!$D$2:$D$173,MATCH('BIR Data Entry'!B1568,'Child Enrollment'!$B$2:$B$173,0))</f>
        <v>#N/A</v>
      </c>
      <c r="O1568" s="1" t="e">
        <f>INDEX('Child Enrollment'!$E$2:$E$173,MATCH('BIR Data Entry'!B1568,'Child Enrollment'!$B$2:$B$173,0))</f>
        <v>#N/A</v>
      </c>
      <c r="P1568" s="1" t="e">
        <f>INDEX('Child Enrollment'!$F$2:$F$173,MATCH('BIR Data Entry'!B1568,'Child Enrollment'!$B$2:$B$173,0))</f>
        <v>#N/A</v>
      </c>
      <c r="Q1568" s="1" t="e">
        <f>INDEX('Child Enrollment'!$G$2:$G$173,MATCH('BIR Data Entry'!B1568,'Child Enrollment'!$B$2:$B$173,0))</f>
        <v>#N/A</v>
      </c>
      <c r="R1568" s="1" t="e">
        <f>INDEX('Child Enrollment'!$H$2:$H$173,MATCH('BIR Data Entry'!B1568,'Child Enrollment'!$B$2:$B$173,0))</f>
        <v>#N/A</v>
      </c>
      <c r="S1568" s="343" t="str">
        <f t="shared" si="72"/>
        <v/>
      </c>
      <c r="T1568" s="169">
        <f>IF(J1568='Do Not Use'!$L$15,1,0)</f>
        <v>0</v>
      </c>
      <c r="U1568" s="169">
        <f>IF(K1568='Do Not Use'!$M$14,1,0)</f>
        <v>0</v>
      </c>
      <c r="V1568" s="169">
        <f t="shared" si="73"/>
        <v>0</v>
      </c>
      <c r="W1568" s="169">
        <f>IF(K1568='Do Not Use'!$M$10,1,0)</f>
        <v>0</v>
      </c>
      <c r="X1568" s="169">
        <f>IF(K1568='Do Not Use'!$M$11,1,0)</f>
        <v>0</v>
      </c>
      <c r="Y1568" s="169">
        <f t="shared" si="74"/>
        <v>0</v>
      </c>
      <c r="Z1568" s="169">
        <f>IF(K1568='Do Not Use'!$M$5,1,0)</f>
        <v>0</v>
      </c>
    </row>
    <row r="1569" spans="1:26" x14ac:dyDescent="0.25">
      <c r="A1569" s="376"/>
      <c r="B1569" s="377"/>
      <c r="C1569" s="378"/>
      <c r="D1569" s="434"/>
      <c r="E1569" s="379"/>
      <c r="F1569" s="377"/>
      <c r="G1569" s="377"/>
      <c r="H1569" s="377"/>
      <c r="I1569" s="377"/>
      <c r="J1569" s="377"/>
      <c r="K1569" s="377"/>
      <c r="L1569" s="377"/>
      <c r="M1569" s="1" t="e">
        <f>INDEX('Child Enrollment'!$C$2:$C$173,MATCH('BIR Data Entry'!B1570,'Child Enrollment'!$B$2:$B$173,0))</f>
        <v>#N/A</v>
      </c>
      <c r="N1569" s="1" t="e">
        <f>INDEX('Child Enrollment'!$D$2:$D$173,MATCH('BIR Data Entry'!B1569,'Child Enrollment'!$B$2:$B$173,0))</f>
        <v>#N/A</v>
      </c>
      <c r="O1569" s="1" t="e">
        <f>INDEX('Child Enrollment'!$E$2:$E$173,MATCH('BIR Data Entry'!B1569,'Child Enrollment'!$B$2:$B$173,0))</f>
        <v>#N/A</v>
      </c>
      <c r="P1569" s="1" t="e">
        <f>INDEX('Child Enrollment'!$F$2:$F$173,MATCH('BIR Data Entry'!B1569,'Child Enrollment'!$B$2:$B$173,0))</f>
        <v>#N/A</v>
      </c>
      <c r="Q1569" s="1" t="e">
        <f>INDEX('Child Enrollment'!$G$2:$G$173,MATCH('BIR Data Entry'!B1569,'Child Enrollment'!$B$2:$B$173,0))</f>
        <v>#N/A</v>
      </c>
      <c r="R1569" s="1" t="e">
        <f>INDEX('Child Enrollment'!$H$2:$H$173,MATCH('BIR Data Entry'!B1569,'Child Enrollment'!$B$2:$B$173,0))</f>
        <v>#N/A</v>
      </c>
      <c r="S1569" s="343" t="str">
        <f t="shared" si="72"/>
        <v/>
      </c>
      <c r="T1569" s="169">
        <f>IF(J1569='Do Not Use'!$L$15,1,0)</f>
        <v>0</v>
      </c>
      <c r="U1569" s="169">
        <f>IF(K1569='Do Not Use'!$M$14,1,0)</f>
        <v>0</v>
      </c>
      <c r="V1569" s="169">
        <f t="shared" si="73"/>
        <v>0</v>
      </c>
      <c r="W1569" s="169">
        <f>IF(K1569='Do Not Use'!$M$10,1,0)</f>
        <v>0</v>
      </c>
      <c r="X1569" s="169">
        <f>IF(K1569='Do Not Use'!$M$11,1,0)</f>
        <v>0</v>
      </c>
      <c r="Y1569" s="169">
        <f t="shared" si="74"/>
        <v>0</v>
      </c>
      <c r="Z1569" s="169">
        <f>IF(K1569='Do Not Use'!$M$5,1,0)</f>
        <v>0</v>
      </c>
    </row>
    <row r="1570" spans="1:26" x14ac:dyDescent="0.25">
      <c r="A1570" s="376"/>
      <c r="B1570" s="377"/>
      <c r="C1570" s="378"/>
      <c r="D1570" s="434"/>
      <c r="E1570" s="379"/>
      <c r="F1570" s="377"/>
      <c r="G1570" s="377"/>
      <c r="H1570" s="377"/>
      <c r="I1570" s="377"/>
      <c r="J1570" s="377"/>
      <c r="K1570" s="377"/>
      <c r="L1570" s="377"/>
      <c r="M1570" s="1" t="e">
        <f>INDEX('Child Enrollment'!$C$2:$C$173,MATCH('BIR Data Entry'!B1571,'Child Enrollment'!$B$2:$B$173,0))</f>
        <v>#N/A</v>
      </c>
      <c r="N1570" s="1" t="e">
        <f>INDEX('Child Enrollment'!$D$2:$D$173,MATCH('BIR Data Entry'!B1570,'Child Enrollment'!$B$2:$B$173,0))</f>
        <v>#N/A</v>
      </c>
      <c r="O1570" s="1" t="e">
        <f>INDEX('Child Enrollment'!$E$2:$E$173,MATCH('BIR Data Entry'!B1570,'Child Enrollment'!$B$2:$B$173,0))</f>
        <v>#N/A</v>
      </c>
      <c r="P1570" s="1" t="e">
        <f>INDEX('Child Enrollment'!$F$2:$F$173,MATCH('BIR Data Entry'!B1570,'Child Enrollment'!$B$2:$B$173,0))</f>
        <v>#N/A</v>
      </c>
      <c r="Q1570" s="1" t="e">
        <f>INDEX('Child Enrollment'!$G$2:$G$173,MATCH('BIR Data Entry'!B1570,'Child Enrollment'!$B$2:$B$173,0))</f>
        <v>#N/A</v>
      </c>
      <c r="R1570" s="1" t="e">
        <f>INDEX('Child Enrollment'!$H$2:$H$173,MATCH('BIR Data Entry'!B1570,'Child Enrollment'!$B$2:$B$173,0))</f>
        <v>#N/A</v>
      </c>
      <c r="S1570" s="343" t="str">
        <f t="shared" si="72"/>
        <v/>
      </c>
      <c r="T1570" s="169">
        <f>IF(J1570='Do Not Use'!$L$15,1,0)</f>
        <v>0</v>
      </c>
      <c r="U1570" s="169">
        <f>IF(K1570='Do Not Use'!$M$14,1,0)</f>
        <v>0</v>
      </c>
      <c r="V1570" s="169">
        <f t="shared" si="73"/>
        <v>0</v>
      </c>
      <c r="W1570" s="169">
        <f>IF(K1570='Do Not Use'!$M$10,1,0)</f>
        <v>0</v>
      </c>
      <c r="X1570" s="169">
        <f>IF(K1570='Do Not Use'!$M$11,1,0)</f>
        <v>0</v>
      </c>
      <c r="Y1570" s="169">
        <f t="shared" si="74"/>
        <v>0</v>
      </c>
      <c r="Z1570" s="169">
        <f>IF(K1570='Do Not Use'!$M$5,1,0)</f>
        <v>0</v>
      </c>
    </row>
    <row r="1571" spans="1:26" x14ac:dyDescent="0.25">
      <c r="A1571" s="376"/>
      <c r="B1571" s="377"/>
      <c r="C1571" s="378"/>
      <c r="D1571" s="434"/>
      <c r="E1571" s="379"/>
      <c r="F1571" s="377"/>
      <c r="G1571" s="377"/>
      <c r="H1571" s="377"/>
      <c r="I1571" s="377"/>
      <c r="J1571" s="377"/>
      <c r="K1571" s="377"/>
      <c r="L1571" s="377"/>
      <c r="M1571" s="1" t="e">
        <f>INDEX('Child Enrollment'!$C$2:$C$173,MATCH('BIR Data Entry'!B1572,'Child Enrollment'!$B$2:$B$173,0))</f>
        <v>#N/A</v>
      </c>
      <c r="N1571" s="1" t="e">
        <f>INDEX('Child Enrollment'!$D$2:$D$173,MATCH('BIR Data Entry'!B1571,'Child Enrollment'!$B$2:$B$173,0))</f>
        <v>#N/A</v>
      </c>
      <c r="O1571" s="1" t="e">
        <f>INDEX('Child Enrollment'!$E$2:$E$173,MATCH('BIR Data Entry'!B1571,'Child Enrollment'!$B$2:$B$173,0))</f>
        <v>#N/A</v>
      </c>
      <c r="P1571" s="1" t="e">
        <f>INDEX('Child Enrollment'!$F$2:$F$173,MATCH('BIR Data Entry'!B1571,'Child Enrollment'!$B$2:$B$173,0))</f>
        <v>#N/A</v>
      </c>
      <c r="Q1571" s="1" t="e">
        <f>INDEX('Child Enrollment'!$G$2:$G$173,MATCH('BIR Data Entry'!B1571,'Child Enrollment'!$B$2:$B$173,0))</f>
        <v>#N/A</v>
      </c>
      <c r="R1571" s="1" t="e">
        <f>INDEX('Child Enrollment'!$H$2:$H$173,MATCH('BIR Data Entry'!B1571,'Child Enrollment'!$B$2:$B$173,0))</f>
        <v>#N/A</v>
      </c>
      <c r="S1571" s="343" t="str">
        <f t="shared" si="72"/>
        <v/>
      </c>
      <c r="T1571" s="169">
        <f>IF(J1571='Do Not Use'!$L$15,1,0)</f>
        <v>0</v>
      </c>
      <c r="U1571" s="169">
        <f>IF(K1571='Do Not Use'!$M$14,1,0)</f>
        <v>0</v>
      </c>
      <c r="V1571" s="169">
        <f t="shared" si="73"/>
        <v>0</v>
      </c>
      <c r="W1571" s="169">
        <f>IF(K1571='Do Not Use'!$M$10,1,0)</f>
        <v>0</v>
      </c>
      <c r="X1571" s="169">
        <f>IF(K1571='Do Not Use'!$M$11,1,0)</f>
        <v>0</v>
      </c>
      <c r="Y1571" s="169">
        <f t="shared" si="74"/>
        <v>0</v>
      </c>
      <c r="Z1571" s="169">
        <f>IF(K1571='Do Not Use'!$M$5,1,0)</f>
        <v>0</v>
      </c>
    </row>
    <row r="1572" spans="1:26" x14ac:dyDescent="0.25">
      <c r="A1572" s="376"/>
      <c r="B1572" s="377"/>
      <c r="C1572" s="378"/>
      <c r="D1572" s="434"/>
      <c r="E1572" s="379"/>
      <c r="F1572" s="377"/>
      <c r="G1572" s="377"/>
      <c r="H1572" s="377"/>
      <c r="I1572" s="377"/>
      <c r="J1572" s="377"/>
      <c r="K1572" s="377"/>
      <c r="L1572" s="377"/>
      <c r="M1572" s="1" t="e">
        <f>INDEX('Child Enrollment'!$C$2:$C$173,MATCH('BIR Data Entry'!B1573,'Child Enrollment'!$B$2:$B$173,0))</f>
        <v>#N/A</v>
      </c>
      <c r="N1572" s="1" t="e">
        <f>INDEX('Child Enrollment'!$D$2:$D$173,MATCH('BIR Data Entry'!B1572,'Child Enrollment'!$B$2:$B$173,0))</f>
        <v>#N/A</v>
      </c>
      <c r="O1572" s="1" t="e">
        <f>INDEX('Child Enrollment'!$E$2:$E$173,MATCH('BIR Data Entry'!B1572,'Child Enrollment'!$B$2:$B$173,0))</f>
        <v>#N/A</v>
      </c>
      <c r="P1572" s="1" t="e">
        <f>INDEX('Child Enrollment'!$F$2:$F$173,MATCH('BIR Data Entry'!B1572,'Child Enrollment'!$B$2:$B$173,0))</f>
        <v>#N/A</v>
      </c>
      <c r="Q1572" s="1" t="e">
        <f>INDEX('Child Enrollment'!$G$2:$G$173,MATCH('BIR Data Entry'!B1572,'Child Enrollment'!$B$2:$B$173,0))</f>
        <v>#N/A</v>
      </c>
      <c r="R1572" s="1" t="e">
        <f>INDEX('Child Enrollment'!$H$2:$H$173,MATCH('BIR Data Entry'!B1572,'Child Enrollment'!$B$2:$B$173,0))</f>
        <v>#N/A</v>
      </c>
      <c r="S1572" s="343" t="str">
        <f t="shared" si="72"/>
        <v/>
      </c>
      <c r="T1572" s="169">
        <f>IF(J1572='Do Not Use'!$L$15,1,0)</f>
        <v>0</v>
      </c>
      <c r="U1572" s="169">
        <f>IF(K1572='Do Not Use'!$M$14,1,0)</f>
        <v>0</v>
      </c>
      <c r="V1572" s="169">
        <f t="shared" si="73"/>
        <v>0</v>
      </c>
      <c r="W1572" s="169">
        <f>IF(K1572='Do Not Use'!$M$10,1,0)</f>
        <v>0</v>
      </c>
      <c r="X1572" s="169">
        <f>IF(K1572='Do Not Use'!$M$11,1,0)</f>
        <v>0</v>
      </c>
      <c r="Y1572" s="169">
        <f t="shared" si="74"/>
        <v>0</v>
      </c>
      <c r="Z1572" s="169">
        <f>IF(K1572='Do Not Use'!$M$5,1,0)</f>
        <v>0</v>
      </c>
    </row>
    <row r="1573" spans="1:26" x14ac:dyDescent="0.25">
      <c r="A1573" s="376"/>
      <c r="B1573" s="377"/>
      <c r="C1573" s="378"/>
      <c r="D1573" s="434"/>
      <c r="E1573" s="379"/>
      <c r="F1573" s="377"/>
      <c r="G1573" s="377"/>
      <c r="H1573" s="377"/>
      <c r="I1573" s="377"/>
      <c r="J1573" s="377"/>
      <c r="K1573" s="377"/>
      <c r="L1573" s="377"/>
      <c r="M1573" s="1" t="e">
        <f>INDEX('Child Enrollment'!$C$2:$C$173,MATCH('BIR Data Entry'!B1574,'Child Enrollment'!$B$2:$B$173,0))</f>
        <v>#N/A</v>
      </c>
      <c r="N1573" s="1" t="e">
        <f>INDEX('Child Enrollment'!$D$2:$D$173,MATCH('BIR Data Entry'!B1573,'Child Enrollment'!$B$2:$B$173,0))</f>
        <v>#N/A</v>
      </c>
      <c r="O1573" s="1" t="e">
        <f>INDEX('Child Enrollment'!$E$2:$E$173,MATCH('BIR Data Entry'!B1573,'Child Enrollment'!$B$2:$B$173,0))</f>
        <v>#N/A</v>
      </c>
      <c r="P1573" s="1" t="e">
        <f>INDEX('Child Enrollment'!$F$2:$F$173,MATCH('BIR Data Entry'!B1573,'Child Enrollment'!$B$2:$B$173,0))</f>
        <v>#N/A</v>
      </c>
      <c r="Q1573" s="1" t="e">
        <f>INDEX('Child Enrollment'!$G$2:$G$173,MATCH('BIR Data Entry'!B1573,'Child Enrollment'!$B$2:$B$173,0))</f>
        <v>#N/A</v>
      </c>
      <c r="R1573" s="1" t="e">
        <f>INDEX('Child Enrollment'!$H$2:$H$173,MATCH('BIR Data Entry'!B1573,'Child Enrollment'!$B$2:$B$173,0))</f>
        <v>#N/A</v>
      </c>
      <c r="S1573" s="343" t="str">
        <f t="shared" si="72"/>
        <v/>
      </c>
      <c r="T1573" s="169">
        <f>IF(J1573='Do Not Use'!$L$15,1,0)</f>
        <v>0</v>
      </c>
      <c r="U1573" s="169">
        <f>IF(K1573='Do Not Use'!$M$14,1,0)</f>
        <v>0</v>
      </c>
      <c r="V1573" s="169">
        <f t="shared" si="73"/>
        <v>0</v>
      </c>
      <c r="W1573" s="169">
        <f>IF(K1573='Do Not Use'!$M$10,1,0)</f>
        <v>0</v>
      </c>
      <c r="X1573" s="169">
        <f>IF(K1573='Do Not Use'!$M$11,1,0)</f>
        <v>0</v>
      </c>
      <c r="Y1573" s="169">
        <f t="shared" si="74"/>
        <v>0</v>
      </c>
      <c r="Z1573" s="169">
        <f>IF(K1573='Do Not Use'!$M$5,1,0)</f>
        <v>0</v>
      </c>
    </row>
    <row r="1574" spans="1:26" x14ac:dyDescent="0.25">
      <c r="A1574" s="376"/>
      <c r="B1574" s="377"/>
      <c r="C1574" s="378"/>
      <c r="D1574" s="434"/>
      <c r="E1574" s="379"/>
      <c r="F1574" s="377"/>
      <c r="G1574" s="377"/>
      <c r="H1574" s="377"/>
      <c r="I1574" s="377"/>
      <c r="J1574" s="377"/>
      <c r="K1574" s="377"/>
      <c r="L1574" s="377"/>
      <c r="M1574" s="1" t="e">
        <f>INDEX('Child Enrollment'!$C$2:$C$173,MATCH('BIR Data Entry'!B1575,'Child Enrollment'!$B$2:$B$173,0))</f>
        <v>#N/A</v>
      </c>
      <c r="N1574" s="1" t="e">
        <f>INDEX('Child Enrollment'!$D$2:$D$173,MATCH('BIR Data Entry'!B1574,'Child Enrollment'!$B$2:$B$173,0))</f>
        <v>#N/A</v>
      </c>
      <c r="O1574" s="1" t="e">
        <f>INDEX('Child Enrollment'!$E$2:$E$173,MATCH('BIR Data Entry'!B1574,'Child Enrollment'!$B$2:$B$173,0))</f>
        <v>#N/A</v>
      </c>
      <c r="P1574" s="1" t="e">
        <f>INDEX('Child Enrollment'!$F$2:$F$173,MATCH('BIR Data Entry'!B1574,'Child Enrollment'!$B$2:$B$173,0))</f>
        <v>#N/A</v>
      </c>
      <c r="Q1574" s="1" t="e">
        <f>INDEX('Child Enrollment'!$G$2:$G$173,MATCH('BIR Data Entry'!B1574,'Child Enrollment'!$B$2:$B$173,0))</f>
        <v>#N/A</v>
      </c>
      <c r="R1574" s="1" t="e">
        <f>INDEX('Child Enrollment'!$H$2:$H$173,MATCH('BIR Data Entry'!B1574,'Child Enrollment'!$B$2:$B$173,0))</f>
        <v>#N/A</v>
      </c>
      <c r="S1574" s="343" t="str">
        <f t="shared" si="72"/>
        <v/>
      </c>
      <c r="T1574" s="169">
        <f>IF(J1574='Do Not Use'!$L$15,1,0)</f>
        <v>0</v>
      </c>
      <c r="U1574" s="169">
        <f>IF(K1574='Do Not Use'!$M$14,1,0)</f>
        <v>0</v>
      </c>
      <c r="V1574" s="169">
        <f t="shared" si="73"/>
        <v>0</v>
      </c>
      <c r="W1574" s="169">
        <f>IF(K1574='Do Not Use'!$M$10,1,0)</f>
        <v>0</v>
      </c>
      <c r="X1574" s="169">
        <f>IF(K1574='Do Not Use'!$M$11,1,0)</f>
        <v>0</v>
      </c>
      <c r="Y1574" s="169">
        <f t="shared" si="74"/>
        <v>0</v>
      </c>
      <c r="Z1574" s="169">
        <f>IF(K1574='Do Not Use'!$M$5,1,0)</f>
        <v>0</v>
      </c>
    </row>
    <row r="1575" spans="1:26" x14ac:dyDescent="0.25">
      <c r="A1575" s="376"/>
      <c r="B1575" s="377"/>
      <c r="C1575" s="378"/>
      <c r="D1575" s="434"/>
      <c r="E1575" s="379"/>
      <c r="F1575" s="377"/>
      <c r="G1575" s="377"/>
      <c r="H1575" s="377"/>
      <c r="I1575" s="377"/>
      <c r="J1575" s="377"/>
      <c r="K1575" s="377"/>
      <c r="L1575" s="377"/>
      <c r="M1575" s="1" t="e">
        <f>INDEX('Child Enrollment'!$C$2:$C$173,MATCH('BIR Data Entry'!B1576,'Child Enrollment'!$B$2:$B$173,0))</f>
        <v>#N/A</v>
      </c>
      <c r="N1575" s="1" t="e">
        <f>INDEX('Child Enrollment'!$D$2:$D$173,MATCH('BIR Data Entry'!B1575,'Child Enrollment'!$B$2:$B$173,0))</f>
        <v>#N/A</v>
      </c>
      <c r="O1575" s="1" t="e">
        <f>INDEX('Child Enrollment'!$E$2:$E$173,MATCH('BIR Data Entry'!B1575,'Child Enrollment'!$B$2:$B$173,0))</f>
        <v>#N/A</v>
      </c>
      <c r="P1575" s="1" t="e">
        <f>INDEX('Child Enrollment'!$F$2:$F$173,MATCH('BIR Data Entry'!B1575,'Child Enrollment'!$B$2:$B$173,0))</f>
        <v>#N/A</v>
      </c>
      <c r="Q1575" s="1" t="e">
        <f>INDEX('Child Enrollment'!$G$2:$G$173,MATCH('BIR Data Entry'!B1575,'Child Enrollment'!$B$2:$B$173,0))</f>
        <v>#N/A</v>
      </c>
      <c r="R1575" s="1" t="e">
        <f>INDEX('Child Enrollment'!$H$2:$H$173,MATCH('BIR Data Entry'!B1575,'Child Enrollment'!$B$2:$B$173,0))</f>
        <v>#N/A</v>
      </c>
      <c r="S1575" s="343" t="str">
        <f t="shared" si="72"/>
        <v/>
      </c>
      <c r="T1575" s="169">
        <f>IF(J1575='Do Not Use'!$L$15,1,0)</f>
        <v>0</v>
      </c>
      <c r="U1575" s="169">
        <f>IF(K1575='Do Not Use'!$M$14,1,0)</f>
        <v>0</v>
      </c>
      <c r="V1575" s="169">
        <f t="shared" si="73"/>
        <v>0</v>
      </c>
      <c r="W1575" s="169">
        <f>IF(K1575='Do Not Use'!$M$10,1,0)</f>
        <v>0</v>
      </c>
      <c r="X1575" s="169">
        <f>IF(K1575='Do Not Use'!$M$11,1,0)</f>
        <v>0</v>
      </c>
      <c r="Y1575" s="169">
        <f t="shared" si="74"/>
        <v>0</v>
      </c>
      <c r="Z1575" s="169">
        <f>IF(K1575='Do Not Use'!$M$5,1,0)</f>
        <v>0</v>
      </c>
    </row>
    <row r="1576" spans="1:26" x14ac:dyDescent="0.25">
      <c r="A1576" s="376"/>
      <c r="B1576" s="377"/>
      <c r="C1576" s="378"/>
      <c r="D1576" s="434"/>
      <c r="E1576" s="379"/>
      <c r="F1576" s="377"/>
      <c r="G1576" s="377"/>
      <c r="H1576" s="377"/>
      <c r="I1576" s="377"/>
      <c r="J1576" s="377"/>
      <c r="K1576" s="377"/>
      <c r="L1576" s="377"/>
      <c r="M1576" s="1" t="e">
        <f>INDEX('Child Enrollment'!$C$2:$C$173,MATCH('BIR Data Entry'!B1577,'Child Enrollment'!$B$2:$B$173,0))</f>
        <v>#N/A</v>
      </c>
      <c r="N1576" s="1" t="e">
        <f>INDEX('Child Enrollment'!$D$2:$D$173,MATCH('BIR Data Entry'!B1576,'Child Enrollment'!$B$2:$B$173,0))</f>
        <v>#N/A</v>
      </c>
      <c r="O1576" s="1" t="e">
        <f>INDEX('Child Enrollment'!$E$2:$E$173,MATCH('BIR Data Entry'!B1576,'Child Enrollment'!$B$2:$B$173,0))</f>
        <v>#N/A</v>
      </c>
      <c r="P1576" s="1" t="e">
        <f>INDEX('Child Enrollment'!$F$2:$F$173,MATCH('BIR Data Entry'!B1576,'Child Enrollment'!$B$2:$B$173,0))</f>
        <v>#N/A</v>
      </c>
      <c r="Q1576" s="1" t="e">
        <f>INDEX('Child Enrollment'!$G$2:$G$173,MATCH('BIR Data Entry'!B1576,'Child Enrollment'!$B$2:$B$173,0))</f>
        <v>#N/A</v>
      </c>
      <c r="R1576" s="1" t="e">
        <f>INDEX('Child Enrollment'!$H$2:$H$173,MATCH('BIR Data Entry'!B1576,'Child Enrollment'!$B$2:$B$173,0))</f>
        <v>#N/A</v>
      </c>
      <c r="S1576" s="343" t="str">
        <f t="shared" si="72"/>
        <v/>
      </c>
      <c r="T1576" s="169">
        <f>IF(J1576='Do Not Use'!$L$15,1,0)</f>
        <v>0</v>
      </c>
      <c r="U1576" s="169">
        <f>IF(K1576='Do Not Use'!$M$14,1,0)</f>
        <v>0</v>
      </c>
      <c r="V1576" s="169">
        <f t="shared" si="73"/>
        <v>0</v>
      </c>
      <c r="W1576" s="169">
        <f>IF(K1576='Do Not Use'!$M$10,1,0)</f>
        <v>0</v>
      </c>
      <c r="X1576" s="169">
        <f>IF(K1576='Do Not Use'!$M$11,1,0)</f>
        <v>0</v>
      </c>
      <c r="Y1576" s="169">
        <f t="shared" si="74"/>
        <v>0</v>
      </c>
      <c r="Z1576" s="169">
        <f>IF(K1576='Do Not Use'!$M$5,1,0)</f>
        <v>0</v>
      </c>
    </row>
    <row r="1577" spans="1:26" x14ac:dyDescent="0.25">
      <c r="A1577" s="376"/>
      <c r="B1577" s="377"/>
      <c r="C1577" s="378"/>
      <c r="D1577" s="434"/>
      <c r="E1577" s="379"/>
      <c r="F1577" s="377"/>
      <c r="G1577" s="377"/>
      <c r="H1577" s="377"/>
      <c r="I1577" s="377"/>
      <c r="J1577" s="377"/>
      <c r="K1577" s="377"/>
      <c r="L1577" s="377"/>
      <c r="M1577" s="1" t="e">
        <f>INDEX('Child Enrollment'!$C$2:$C$173,MATCH('BIR Data Entry'!B1578,'Child Enrollment'!$B$2:$B$173,0))</f>
        <v>#N/A</v>
      </c>
      <c r="N1577" s="1" t="e">
        <f>INDEX('Child Enrollment'!$D$2:$D$173,MATCH('BIR Data Entry'!B1577,'Child Enrollment'!$B$2:$B$173,0))</f>
        <v>#N/A</v>
      </c>
      <c r="O1577" s="1" t="e">
        <f>INDEX('Child Enrollment'!$E$2:$E$173,MATCH('BIR Data Entry'!B1577,'Child Enrollment'!$B$2:$B$173,0))</f>
        <v>#N/A</v>
      </c>
      <c r="P1577" s="1" t="e">
        <f>INDEX('Child Enrollment'!$F$2:$F$173,MATCH('BIR Data Entry'!B1577,'Child Enrollment'!$B$2:$B$173,0))</f>
        <v>#N/A</v>
      </c>
      <c r="Q1577" s="1" t="e">
        <f>INDEX('Child Enrollment'!$G$2:$G$173,MATCH('BIR Data Entry'!B1577,'Child Enrollment'!$B$2:$B$173,0))</f>
        <v>#N/A</v>
      </c>
      <c r="R1577" s="1" t="e">
        <f>INDEX('Child Enrollment'!$H$2:$H$173,MATCH('BIR Data Entry'!B1577,'Child Enrollment'!$B$2:$B$173,0))</f>
        <v>#N/A</v>
      </c>
      <c r="S1577" s="343" t="str">
        <f t="shared" si="72"/>
        <v/>
      </c>
      <c r="T1577" s="169">
        <f>IF(J1577='Do Not Use'!$L$15,1,0)</f>
        <v>0</v>
      </c>
      <c r="U1577" s="169">
        <f>IF(K1577='Do Not Use'!$M$14,1,0)</f>
        <v>0</v>
      </c>
      <c r="V1577" s="169">
        <f t="shared" si="73"/>
        <v>0</v>
      </c>
      <c r="W1577" s="169">
        <f>IF(K1577='Do Not Use'!$M$10,1,0)</f>
        <v>0</v>
      </c>
      <c r="X1577" s="169">
        <f>IF(K1577='Do Not Use'!$M$11,1,0)</f>
        <v>0</v>
      </c>
      <c r="Y1577" s="169">
        <f t="shared" si="74"/>
        <v>0</v>
      </c>
      <c r="Z1577" s="169">
        <f>IF(K1577='Do Not Use'!$M$5,1,0)</f>
        <v>0</v>
      </c>
    </row>
    <row r="1578" spans="1:26" x14ac:dyDescent="0.25">
      <c r="A1578" s="376"/>
      <c r="B1578" s="377"/>
      <c r="C1578" s="378"/>
      <c r="D1578" s="434"/>
      <c r="E1578" s="379"/>
      <c r="F1578" s="377"/>
      <c r="G1578" s="377"/>
      <c r="H1578" s="377"/>
      <c r="I1578" s="377"/>
      <c r="J1578" s="377"/>
      <c r="K1578" s="377"/>
      <c r="L1578" s="377"/>
      <c r="M1578" s="1" t="e">
        <f>INDEX('Child Enrollment'!$C$2:$C$173,MATCH('BIR Data Entry'!B1579,'Child Enrollment'!$B$2:$B$173,0))</f>
        <v>#N/A</v>
      </c>
      <c r="N1578" s="1" t="e">
        <f>INDEX('Child Enrollment'!$D$2:$D$173,MATCH('BIR Data Entry'!B1578,'Child Enrollment'!$B$2:$B$173,0))</f>
        <v>#N/A</v>
      </c>
      <c r="O1578" s="1" t="e">
        <f>INDEX('Child Enrollment'!$E$2:$E$173,MATCH('BIR Data Entry'!B1578,'Child Enrollment'!$B$2:$B$173,0))</f>
        <v>#N/A</v>
      </c>
      <c r="P1578" s="1" t="e">
        <f>INDEX('Child Enrollment'!$F$2:$F$173,MATCH('BIR Data Entry'!B1578,'Child Enrollment'!$B$2:$B$173,0))</f>
        <v>#N/A</v>
      </c>
      <c r="Q1578" s="1" t="e">
        <f>INDEX('Child Enrollment'!$G$2:$G$173,MATCH('BIR Data Entry'!B1578,'Child Enrollment'!$B$2:$B$173,0))</f>
        <v>#N/A</v>
      </c>
      <c r="R1578" s="1" t="e">
        <f>INDEX('Child Enrollment'!$H$2:$H$173,MATCH('BIR Data Entry'!B1578,'Child Enrollment'!$B$2:$B$173,0))</f>
        <v>#N/A</v>
      </c>
      <c r="S1578" s="343" t="str">
        <f t="shared" si="72"/>
        <v/>
      </c>
      <c r="T1578" s="169">
        <f>IF(J1578='Do Not Use'!$L$15,1,0)</f>
        <v>0</v>
      </c>
      <c r="U1578" s="169">
        <f>IF(K1578='Do Not Use'!$M$14,1,0)</f>
        <v>0</v>
      </c>
      <c r="V1578" s="169">
        <f t="shared" si="73"/>
        <v>0</v>
      </c>
      <c r="W1578" s="169">
        <f>IF(K1578='Do Not Use'!$M$10,1,0)</f>
        <v>0</v>
      </c>
      <c r="X1578" s="169">
        <f>IF(K1578='Do Not Use'!$M$11,1,0)</f>
        <v>0</v>
      </c>
      <c r="Y1578" s="169">
        <f t="shared" si="74"/>
        <v>0</v>
      </c>
      <c r="Z1578" s="169">
        <f>IF(K1578='Do Not Use'!$M$5,1,0)</f>
        <v>0</v>
      </c>
    </row>
    <row r="1579" spans="1:26" x14ac:dyDescent="0.25">
      <c r="A1579" s="376"/>
      <c r="B1579" s="377"/>
      <c r="C1579" s="378"/>
      <c r="D1579" s="434"/>
      <c r="E1579" s="379"/>
      <c r="F1579" s="377"/>
      <c r="G1579" s="377"/>
      <c r="H1579" s="377"/>
      <c r="I1579" s="377"/>
      <c r="J1579" s="377"/>
      <c r="K1579" s="377"/>
      <c r="L1579" s="377"/>
      <c r="M1579" s="1" t="e">
        <f>INDEX('Child Enrollment'!$C$2:$C$173,MATCH('BIR Data Entry'!B1580,'Child Enrollment'!$B$2:$B$173,0))</f>
        <v>#N/A</v>
      </c>
      <c r="N1579" s="1" t="e">
        <f>INDEX('Child Enrollment'!$D$2:$D$173,MATCH('BIR Data Entry'!B1579,'Child Enrollment'!$B$2:$B$173,0))</f>
        <v>#N/A</v>
      </c>
      <c r="O1579" s="1" t="e">
        <f>INDEX('Child Enrollment'!$E$2:$E$173,MATCH('BIR Data Entry'!B1579,'Child Enrollment'!$B$2:$B$173,0))</f>
        <v>#N/A</v>
      </c>
      <c r="P1579" s="1" t="e">
        <f>INDEX('Child Enrollment'!$F$2:$F$173,MATCH('BIR Data Entry'!B1579,'Child Enrollment'!$B$2:$B$173,0))</f>
        <v>#N/A</v>
      </c>
      <c r="Q1579" s="1" t="e">
        <f>INDEX('Child Enrollment'!$G$2:$G$173,MATCH('BIR Data Entry'!B1579,'Child Enrollment'!$B$2:$B$173,0))</f>
        <v>#N/A</v>
      </c>
      <c r="R1579" s="1" t="e">
        <f>INDEX('Child Enrollment'!$H$2:$H$173,MATCH('BIR Data Entry'!B1579,'Child Enrollment'!$B$2:$B$173,0))</f>
        <v>#N/A</v>
      </c>
      <c r="S1579" s="343" t="str">
        <f t="shared" si="72"/>
        <v/>
      </c>
      <c r="T1579" s="169">
        <f>IF(J1579='Do Not Use'!$L$15,1,0)</f>
        <v>0</v>
      </c>
      <c r="U1579" s="169">
        <f>IF(K1579='Do Not Use'!$M$14,1,0)</f>
        <v>0</v>
      </c>
      <c r="V1579" s="169">
        <f t="shared" si="73"/>
        <v>0</v>
      </c>
      <c r="W1579" s="169">
        <f>IF(K1579='Do Not Use'!$M$10,1,0)</f>
        <v>0</v>
      </c>
      <c r="X1579" s="169">
        <f>IF(K1579='Do Not Use'!$M$11,1,0)</f>
        <v>0</v>
      </c>
      <c r="Y1579" s="169">
        <f t="shared" si="74"/>
        <v>0</v>
      </c>
      <c r="Z1579" s="169">
        <f>IF(K1579='Do Not Use'!$M$5,1,0)</f>
        <v>0</v>
      </c>
    </row>
    <row r="1580" spans="1:26" x14ac:dyDescent="0.25">
      <c r="A1580" s="376"/>
      <c r="B1580" s="377"/>
      <c r="C1580" s="378"/>
      <c r="D1580" s="434"/>
      <c r="E1580" s="379"/>
      <c r="F1580" s="377"/>
      <c r="G1580" s="377"/>
      <c r="H1580" s="377"/>
      <c r="I1580" s="377"/>
      <c r="J1580" s="377"/>
      <c r="K1580" s="377"/>
      <c r="L1580" s="377"/>
      <c r="M1580" s="1" t="e">
        <f>INDEX('Child Enrollment'!$C$2:$C$173,MATCH('BIR Data Entry'!B1581,'Child Enrollment'!$B$2:$B$173,0))</f>
        <v>#N/A</v>
      </c>
      <c r="N1580" s="1" t="e">
        <f>INDEX('Child Enrollment'!$D$2:$D$173,MATCH('BIR Data Entry'!B1580,'Child Enrollment'!$B$2:$B$173,0))</f>
        <v>#N/A</v>
      </c>
      <c r="O1580" s="1" t="e">
        <f>INDEX('Child Enrollment'!$E$2:$E$173,MATCH('BIR Data Entry'!B1580,'Child Enrollment'!$B$2:$B$173,0))</f>
        <v>#N/A</v>
      </c>
      <c r="P1580" s="1" t="e">
        <f>INDEX('Child Enrollment'!$F$2:$F$173,MATCH('BIR Data Entry'!B1580,'Child Enrollment'!$B$2:$B$173,0))</f>
        <v>#N/A</v>
      </c>
      <c r="Q1580" s="1" t="e">
        <f>INDEX('Child Enrollment'!$G$2:$G$173,MATCH('BIR Data Entry'!B1580,'Child Enrollment'!$B$2:$B$173,0))</f>
        <v>#N/A</v>
      </c>
      <c r="R1580" s="1" t="e">
        <f>INDEX('Child Enrollment'!$H$2:$H$173,MATCH('BIR Data Entry'!B1580,'Child Enrollment'!$B$2:$B$173,0))</f>
        <v>#N/A</v>
      </c>
      <c r="S1580" s="343" t="str">
        <f t="shared" si="72"/>
        <v/>
      </c>
      <c r="T1580" s="169">
        <f>IF(J1580='Do Not Use'!$L$15,1,0)</f>
        <v>0</v>
      </c>
      <c r="U1580" s="169">
        <f>IF(K1580='Do Not Use'!$M$14,1,0)</f>
        <v>0</v>
      </c>
      <c r="V1580" s="169">
        <f t="shared" si="73"/>
        <v>0</v>
      </c>
      <c r="W1580" s="169">
        <f>IF(K1580='Do Not Use'!$M$10,1,0)</f>
        <v>0</v>
      </c>
      <c r="X1580" s="169">
        <f>IF(K1580='Do Not Use'!$M$11,1,0)</f>
        <v>0</v>
      </c>
      <c r="Y1580" s="169">
        <f t="shared" si="74"/>
        <v>0</v>
      </c>
      <c r="Z1580" s="169">
        <f>IF(K1580='Do Not Use'!$M$5,1,0)</f>
        <v>0</v>
      </c>
    </row>
    <row r="1581" spans="1:26" x14ac:dyDescent="0.25">
      <c r="A1581" s="376"/>
      <c r="B1581" s="377"/>
      <c r="C1581" s="378"/>
      <c r="D1581" s="434"/>
      <c r="E1581" s="379"/>
      <c r="F1581" s="377"/>
      <c r="G1581" s="377"/>
      <c r="H1581" s="377"/>
      <c r="I1581" s="377"/>
      <c r="J1581" s="377"/>
      <c r="K1581" s="377"/>
      <c r="L1581" s="377"/>
      <c r="M1581" s="1" t="e">
        <f>INDEX('Child Enrollment'!$C$2:$C$173,MATCH('BIR Data Entry'!B1582,'Child Enrollment'!$B$2:$B$173,0))</f>
        <v>#N/A</v>
      </c>
      <c r="N1581" s="1" t="e">
        <f>INDEX('Child Enrollment'!$D$2:$D$173,MATCH('BIR Data Entry'!B1581,'Child Enrollment'!$B$2:$B$173,0))</f>
        <v>#N/A</v>
      </c>
      <c r="O1581" s="1" t="e">
        <f>INDEX('Child Enrollment'!$E$2:$E$173,MATCH('BIR Data Entry'!B1581,'Child Enrollment'!$B$2:$B$173,0))</f>
        <v>#N/A</v>
      </c>
      <c r="P1581" s="1" t="e">
        <f>INDEX('Child Enrollment'!$F$2:$F$173,MATCH('BIR Data Entry'!B1581,'Child Enrollment'!$B$2:$B$173,0))</f>
        <v>#N/A</v>
      </c>
      <c r="Q1581" s="1" t="e">
        <f>INDEX('Child Enrollment'!$G$2:$G$173,MATCH('BIR Data Entry'!B1581,'Child Enrollment'!$B$2:$B$173,0))</f>
        <v>#N/A</v>
      </c>
      <c r="R1581" s="1" t="e">
        <f>INDEX('Child Enrollment'!$H$2:$H$173,MATCH('BIR Data Entry'!B1581,'Child Enrollment'!$B$2:$B$173,0))</f>
        <v>#N/A</v>
      </c>
      <c r="S1581" s="343" t="str">
        <f t="shared" si="72"/>
        <v/>
      </c>
      <c r="T1581" s="169">
        <f>IF(J1581='Do Not Use'!$L$15,1,0)</f>
        <v>0</v>
      </c>
      <c r="U1581" s="169">
        <f>IF(K1581='Do Not Use'!$M$14,1,0)</f>
        <v>0</v>
      </c>
      <c r="V1581" s="169">
        <f t="shared" si="73"/>
        <v>0</v>
      </c>
      <c r="W1581" s="169">
        <f>IF(K1581='Do Not Use'!$M$10,1,0)</f>
        <v>0</v>
      </c>
      <c r="X1581" s="169">
        <f>IF(K1581='Do Not Use'!$M$11,1,0)</f>
        <v>0</v>
      </c>
      <c r="Y1581" s="169">
        <f t="shared" si="74"/>
        <v>0</v>
      </c>
      <c r="Z1581" s="169">
        <f>IF(K1581='Do Not Use'!$M$5,1,0)</f>
        <v>0</v>
      </c>
    </row>
    <row r="1582" spans="1:26" x14ac:dyDescent="0.25">
      <c r="A1582" s="376"/>
      <c r="B1582" s="377"/>
      <c r="C1582" s="378"/>
      <c r="D1582" s="434"/>
      <c r="E1582" s="379"/>
      <c r="F1582" s="377"/>
      <c r="G1582" s="377"/>
      <c r="H1582" s="377"/>
      <c r="I1582" s="377"/>
      <c r="J1582" s="377"/>
      <c r="K1582" s="377"/>
      <c r="L1582" s="377"/>
      <c r="M1582" s="1" t="e">
        <f>INDEX('Child Enrollment'!$C$2:$C$173,MATCH('BIR Data Entry'!B1583,'Child Enrollment'!$B$2:$B$173,0))</f>
        <v>#N/A</v>
      </c>
      <c r="N1582" s="1" t="e">
        <f>INDEX('Child Enrollment'!$D$2:$D$173,MATCH('BIR Data Entry'!B1582,'Child Enrollment'!$B$2:$B$173,0))</f>
        <v>#N/A</v>
      </c>
      <c r="O1582" s="1" t="e">
        <f>INDEX('Child Enrollment'!$E$2:$E$173,MATCH('BIR Data Entry'!B1582,'Child Enrollment'!$B$2:$B$173,0))</f>
        <v>#N/A</v>
      </c>
      <c r="P1582" s="1" t="e">
        <f>INDEX('Child Enrollment'!$F$2:$F$173,MATCH('BIR Data Entry'!B1582,'Child Enrollment'!$B$2:$B$173,0))</f>
        <v>#N/A</v>
      </c>
      <c r="Q1582" s="1" t="e">
        <f>INDEX('Child Enrollment'!$G$2:$G$173,MATCH('BIR Data Entry'!B1582,'Child Enrollment'!$B$2:$B$173,0))</f>
        <v>#N/A</v>
      </c>
      <c r="R1582" s="1" t="e">
        <f>INDEX('Child Enrollment'!$H$2:$H$173,MATCH('BIR Data Entry'!B1582,'Child Enrollment'!$B$2:$B$173,0))</f>
        <v>#N/A</v>
      </c>
      <c r="S1582" s="343" t="str">
        <f t="shared" si="72"/>
        <v/>
      </c>
      <c r="T1582" s="169">
        <f>IF(J1582='Do Not Use'!$L$15,1,0)</f>
        <v>0</v>
      </c>
      <c r="U1582" s="169">
        <f>IF(K1582='Do Not Use'!$M$14,1,0)</f>
        <v>0</v>
      </c>
      <c r="V1582" s="169">
        <f t="shared" si="73"/>
        <v>0</v>
      </c>
      <c r="W1582" s="169">
        <f>IF(K1582='Do Not Use'!$M$10,1,0)</f>
        <v>0</v>
      </c>
      <c r="X1582" s="169">
        <f>IF(K1582='Do Not Use'!$M$11,1,0)</f>
        <v>0</v>
      </c>
      <c r="Y1582" s="169">
        <f t="shared" si="74"/>
        <v>0</v>
      </c>
      <c r="Z1582" s="169">
        <f>IF(K1582='Do Not Use'!$M$5,1,0)</f>
        <v>0</v>
      </c>
    </row>
    <row r="1583" spans="1:26" x14ac:dyDescent="0.25">
      <c r="A1583" s="376"/>
      <c r="B1583" s="377"/>
      <c r="C1583" s="378"/>
      <c r="D1583" s="434"/>
      <c r="E1583" s="379"/>
      <c r="F1583" s="377"/>
      <c r="G1583" s="377"/>
      <c r="H1583" s="377"/>
      <c r="I1583" s="377"/>
      <c r="J1583" s="377"/>
      <c r="K1583" s="377"/>
      <c r="L1583" s="377"/>
      <c r="M1583" s="1" t="e">
        <f>INDEX('Child Enrollment'!$C$2:$C$173,MATCH('BIR Data Entry'!B1584,'Child Enrollment'!$B$2:$B$173,0))</f>
        <v>#N/A</v>
      </c>
      <c r="N1583" s="1" t="e">
        <f>INDEX('Child Enrollment'!$D$2:$D$173,MATCH('BIR Data Entry'!B1583,'Child Enrollment'!$B$2:$B$173,0))</f>
        <v>#N/A</v>
      </c>
      <c r="O1583" s="1" t="e">
        <f>INDEX('Child Enrollment'!$E$2:$E$173,MATCH('BIR Data Entry'!B1583,'Child Enrollment'!$B$2:$B$173,0))</f>
        <v>#N/A</v>
      </c>
      <c r="P1583" s="1" t="e">
        <f>INDEX('Child Enrollment'!$F$2:$F$173,MATCH('BIR Data Entry'!B1583,'Child Enrollment'!$B$2:$B$173,0))</f>
        <v>#N/A</v>
      </c>
      <c r="Q1583" s="1" t="e">
        <f>INDEX('Child Enrollment'!$G$2:$G$173,MATCH('BIR Data Entry'!B1583,'Child Enrollment'!$B$2:$B$173,0))</f>
        <v>#N/A</v>
      </c>
      <c r="R1583" s="1" t="e">
        <f>INDEX('Child Enrollment'!$H$2:$H$173,MATCH('BIR Data Entry'!B1583,'Child Enrollment'!$B$2:$B$173,0))</f>
        <v>#N/A</v>
      </c>
      <c r="S1583" s="343" t="str">
        <f t="shared" si="72"/>
        <v/>
      </c>
      <c r="T1583" s="169">
        <f>IF(J1583='Do Not Use'!$L$15,1,0)</f>
        <v>0</v>
      </c>
      <c r="U1583" s="169">
        <f>IF(K1583='Do Not Use'!$M$14,1,0)</f>
        <v>0</v>
      </c>
      <c r="V1583" s="169">
        <f t="shared" si="73"/>
        <v>0</v>
      </c>
      <c r="W1583" s="169">
        <f>IF(K1583='Do Not Use'!$M$10,1,0)</f>
        <v>0</v>
      </c>
      <c r="X1583" s="169">
        <f>IF(K1583='Do Not Use'!$M$11,1,0)</f>
        <v>0</v>
      </c>
      <c r="Y1583" s="169">
        <f t="shared" si="74"/>
        <v>0</v>
      </c>
      <c r="Z1583" s="169">
        <f>IF(K1583='Do Not Use'!$M$5,1,0)</f>
        <v>0</v>
      </c>
    </row>
    <row r="1584" spans="1:26" x14ac:dyDescent="0.25">
      <c r="A1584" s="376"/>
      <c r="B1584" s="377"/>
      <c r="C1584" s="378"/>
      <c r="D1584" s="434"/>
      <c r="E1584" s="379"/>
      <c r="F1584" s="377"/>
      <c r="G1584" s="377"/>
      <c r="H1584" s="377"/>
      <c r="I1584" s="377"/>
      <c r="J1584" s="377"/>
      <c r="K1584" s="377"/>
      <c r="L1584" s="377"/>
      <c r="M1584" s="1" t="e">
        <f>INDEX('Child Enrollment'!$C$2:$C$173,MATCH('BIR Data Entry'!B1585,'Child Enrollment'!$B$2:$B$173,0))</f>
        <v>#N/A</v>
      </c>
      <c r="N1584" s="1" t="e">
        <f>INDEX('Child Enrollment'!$D$2:$D$173,MATCH('BIR Data Entry'!B1584,'Child Enrollment'!$B$2:$B$173,0))</f>
        <v>#N/A</v>
      </c>
      <c r="O1584" s="1" t="e">
        <f>INDEX('Child Enrollment'!$E$2:$E$173,MATCH('BIR Data Entry'!B1584,'Child Enrollment'!$B$2:$B$173,0))</f>
        <v>#N/A</v>
      </c>
      <c r="P1584" s="1" t="e">
        <f>INDEX('Child Enrollment'!$F$2:$F$173,MATCH('BIR Data Entry'!B1584,'Child Enrollment'!$B$2:$B$173,0))</f>
        <v>#N/A</v>
      </c>
      <c r="Q1584" s="1" t="e">
        <f>INDEX('Child Enrollment'!$G$2:$G$173,MATCH('BIR Data Entry'!B1584,'Child Enrollment'!$B$2:$B$173,0))</f>
        <v>#N/A</v>
      </c>
      <c r="R1584" s="1" t="e">
        <f>INDEX('Child Enrollment'!$H$2:$H$173,MATCH('BIR Data Entry'!B1584,'Child Enrollment'!$B$2:$B$173,0))</f>
        <v>#N/A</v>
      </c>
      <c r="S1584" s="343" t="str">
        <f t="shared" si="72"/>
        <v/>
      </c>
      <c r="T1584" s="169">
        <f>IF(J1584='Do Not Use'!$L$15,1,0)</f>
        <v>0</v>
      </c>
      <c r="U1584" s="169">
        <f>IF(K1584='Do Not Use'!$M$14,1,0)</f>
        <v>0</v>
      </c>
      <c r="V1584" s="169">
        <f t="shared" si="73"/>
        <v>0</v>
      </c>
      <c r="W1584" s="169">
        <f>IF(K1584='Do Not Use'!$M$10,1,0)</f>
        <v>0</v>
      </c>
      <c r="X1584" s="169">
        <f>IF(K1584='Do Not Use'!$M$11,1,0)</f>
        <v>0</v>
      </c>
      <c r="Y1584" s="169">
        <f t="shared" si="74"/>
        <v>0</v>
      </c>
      <c r="Z1584" s="169">
        <f>IF(K1584='Do Not Use'!$M$5,1,0)</f>
        <v>0</v>
      </c>
    </row>
    <row r="1585" spans="1:26" x14ac:dyDescent="0.25">
      <c r="A1585" s="376"/>
      <c r="B1585" s="377"/>
      <c r="C1585" s="378"/>
      <c r="D1585" s="434"/>
      <c r="E1585" s="379"/>
      <c r="F1585" s="377"/>
      <c r="G1585" s="377"/>
      <c r="H1585" s="377"/>
      <c r="I1585" s="377"/>
      <c r="J1585" s="377"/>
      <c r="K1585" s="377"/>
      <c r="L1585" s="377"/>
      <c r="M1585" s="1" t="e">
        <f>INDEX('Child Enrollment'!$C$2:$C$173,MATCH('BIR Data Entry'!B1586,'Child Enrollment'!$B$2:$B$173,0))</f>
        <v>#N/A</v>
      </c>
      <c r="N1585" s="1" t="e">
        <f>INDEX('Child Enrollment'!$D$2:$D$173,MATCH('BIR Data Entry'!B1585,'Child Enrollment'!$B$2:$B$173,0))</f>
        <v>#N/A</v>
      </c>
      <c r="O1585" s="1" t="e">
        <f>INDEX('Child Enrollment'!$E$2:$E$173,MATCH('BIR Data Entry'!B1585,'Child Enrollment'!$B$2:$B$173,0))</f>
        <v>#N/A</v>
      </c>
      <c r="P1585" s="1" t="e">
        <f>INDEX('Child Enrollment'!$F$2:$F$173,MATCH('BIR Data Entry'!B1585,'Child Enrollment'!$B$2:$B$173,0))</f>
        <v>#N/A</v>
      </c>
      <c r="Q1585" s="1" t="e">
        <f>INDEX('Child Enrollment'!$G$2:$G$173,MATCH('BIR Data Entry'!B1585,'Child Enrollment'!$B$2:$B$173,0))</f>
        <v>#N/A</v>
      </c>
      <c r="R1585" s="1" t="e">
        <f>INDEX('Child Enrollment'!$H$2:$H$173,MATCH('BIR Data Entry'!B1585,'Child Enrollment'!$B$2:$B$173,0))</f>
        <v>#N/A</v>
      </c>
      <c r="S1585" s="343" t="str">
        <f t="shared" si="72"/>
        <v/>
      </c>
      <c r="T1585" s="169">
        <f>IF(J1585='Do Not Use'!$L$15,1,0)</f>
        <v>0</v>
      </c>
      <c r="U1585" s="169">
        <f>IF(K1585='Do Not Use'!$M$14,1,0)</f>
        <v>0</v>
      </c>
      <c r="V1585" s="169">
        <f t="shared" si="73"/>
        <v>0</v>
      </c>
      <c r="W1585" s="169">
        <f>IF(K1585='Do Not Use'!$M$10,1,0)</f>
        <v>0</v>
      </c>
      <c r="X1585" s="169">
        <f>IF(K1585='Do Not Use'!$M$11,1,0)</f>
        <v>0</v>
      </c>
      <c r="Y1585" s="169">
        <f t="shared" si="74"/>
        <v>0</v>
      </c>
      <c r="Z1585" s="169">
        <f>IF(K1585='Do Not Use'!$M$5,1,0)</f>
        <v>0</v>
      </c>
    </row>
    <row r="1586" spans="1:26" x14ac:dyDescent="0.25">
      <c r="A1586" s="376"/>
      <c r="B1586" s="377"/>
      <c r="C1586" s="378"/>
      <c r="D1586" s="434"/>
      <c r="E1586" s="379"/>
      <c r="F1586" s="377"/>
      <c r="G1586" s="377"/>
      <c r="H1586" s="377"/>
      <c r="I1586" s="377"/>
      <c r="J1586" s="377"/>
      <c r="K1586" s="377"/>
      <c r="L1586" s="377"/>
      <c r="M1586" s="1" t="e">
        <f>INDEX('Child Enrollment'!$C$2:$C$173,MATCH('BIR Data Entry'!B1587,'Child Enrollment'!$B$2:$B$173,0))</f>
        <v>#N/A</v>
      </c>
      <c r="N1586" s="1" t="e">
        <f>INDEX('Child Enrollment'!$D$2:$D$173,MATCH('BIR Data Entry'!B1586,'Child Enrollment'!$B$2:$B$173,0))</f>
        <v>#N/A</v>
      </c>
      <c r="O1586" s="1" t="e">
        <f>INDEX('Child Enrollment'!$E$2:$E$173,MATCH('BIR Data Entry'!B1586,'Child Enrollment'!$B$2:$B$173,0))</f>
        <v>#N/A</v>
      </c>
      <c r="P1586" s="1" t="e">
        <f>INDEX('Child Enrollment'!$F$2:$F$173,MATCH('BIR Data Entry'!B1586,'Child Enrollment'!$B$2:$B$173,0))</f>
        <v>#N/A</v>
      </c>
      <c r="Q1586" s="1" t="e">
        <f>INDEX('Child Enrollment'!$G$2:$G$173,MATCH('BIR Data Entry'!B1586,'Child Enrollment'!$B$2:$B$173,0))</f>
        <v>#N/A</v>
      </c>
      <c r="R1586" s="1" t="e">
        <f>INDEX('Child Enrollment'!$H$2:$H$173,MATCH('BIR Data Entry'!B1586,'Child Enrollment'!$B$2:$B$173,0))</f>
        <v>#N/A</v>
      </c>
      <c r="S1586" s="343" t="str">
        <f t="shared" si="72"/>
        <v/>
      </c>
      <c r="T1586" s="169">
        <f>IF(J1586='Do Not Use'!$L$15,1,0)</f>
        <v>0</v>
      </c>
      <c r="U1586" s="169">
        <f>IF(K1586='Do Not Use'!$M$14,1,0)</f>
        <v>0</v>
      </c>
      <c r="V1586" s="169">
        <f t="shared" si="73"/>
        <v>0</v>
      </c>
      <c r="W1586" s="169">
        <f>IF(K1586='Do Not Use'!$M$10,1,0)</f>
        <v>0</v>
      </c>
      <c r="X1586" s="169">
        <f>IF(K1586='Do Not Use'!$M$11,1,0)</f>
        <v>0</v>
      </c>
      <c r="Y1586" s="169">
        <f t="shared" si="74"/>
        <v>0</v>
      </c>
      <c r="Z1586" s="169">
        <f>IF(K1586='Do Not Use'!$M$5,1,0)</f>
        <v>0</v>
      </c>
    </row>
    <row r="1587" spans="1:26" x14ac:dyDescent="0.25">
      <c r="A1587" s="376"/>
      <c r="B1587" s="377"/>
      <c r="C1587" s="378"/>
      <c r="D1587" s="434"/>
      <c r="E1587" s="379"/>
      <c r="F1587" s="377"/>
      <c r="G1587" s="377"/>
      <c r="H1587" s="377"/>
      <c r="I1587" s="377"/>
      <c r="J1587" s="377"/>
      <c r="K1587" s="377"/>
      <c r="L1587" s="377"/>
      <c r="M1587" s="1" t="e">
        <f>INDEX('Child Enrollment'!$C$2:$C$173,MATCH('BIR Data Entry'!B1588,'Child Enrollment'!$B$2:$B$173,0))</f>
        <v>#N/A</v>
      </c>
      <c r="N1587" s="1" t="e">
        <f>INDEX('Child Enrollment'!$D$2:$D$173,MATCH('BIR Data Entry'!B1587,'Child Enrollment'!$B$2:$B$173,0))</f>
        <v>#N/A</v>
      </c>
      <c r="O1587" s="1" t="e">
        <f>INDEX('Child Enrollment'!$E$2:$E$173,MATCH('BIR Data Entry'!B1587,'Child Enrollment'!$B$2:$B$173,0))</f>
        <v>#N/A</v>
      </c>
      <c r="P1587" s="1" t="e">
        <f>INDEX('Child Enrollment'!$F$2:$F$173,MATCH('BIR Data Entry'!B1587,'Child Enrollment'!$B$2:$B$173,0))</f>
        <v>#N/A</v>
      </c>
      <c r="Q1587" s="1" t="e">
        <f>INDEX('Child Enrollment'!$G$2:$G$173,MATCH('BIR Data Entry'!B1587,'Child Enrollment'!$B$2:$B$173,0))</f>
        <v>#N/A</v>
      </c>
      <c r="R1587" s="1" t="e">
        <f>INDEX('Child Enrollment'!$H$2:$H$173,MATCH('BIR Data Entry'!B1587,'Child Enrollment'!$B$2:$B$173,0))</f>
        <v>#N/A</v>
      </c>
      <c r="S1587" s="343" t="str">
        <f t="shared" si="72"/>
        <v/>
      </c>
      <c r="T1587" s="169">
        <f>IF(J1587='Do Not Use'!$L$15,1,0)</f>
        <v>0</v>
      </c>
      <c r="U1587" s="169">
        <f>IF(K1587='Do Not Use'!$M$14,1,0)</f>
        <v>0</v>
      </c>
      <c r="V1587" s="169">
        <f t="shared" si="73"/>
        <v>0</v>
      </c>
      <c r="W1587" s="169">
        <f>IF(K1587='Do Not Use'!$M$10,1,0)</f>
        <v>0</v>
      </c>
      <c r="X1587" s="169">
        <f>IF(K1587='Do Not Use'!$M$11,1,0)</f>
        <v>0</v>
      </c>
      <c r="Y1587" s="169">
        <f t="shared" si="74"/>
        <v>0</v>
      </c>
      <c r="Z1587" s="169">
        <f>IF(K1587='Do Not Use'!$M$5,1,0)</f>
        <v>0</v>
      </c>
    </row>
    <row r="1588" spans="1:26" x14ac:dyDescent="0.25">
      <c r="A1588" s="376"/>
      <c r="B1588" s="377"/>
      <c r="C1588" s="378"/>
      <c r="D1588" s="434"/>
      <c r="E1588" s="379"/>
      <c r="F1588" s="377"/>
      <c r="G1588" s="377"/>
      <c r="H1588" s="377"/>
      <c r="I1588" s="377"/>
      <c r="J1588" s="377"/>
      <c r="K1588" s="377"/>
      <c r="L1588" s="377"/>
      <c r="M1588" s="1" t="e">
        <f>INDEX('Child Enrollment'!$C$2:$C$173,MATCH('BIR Data Entry'!B1589,'Child Enrollment'!$B$2:$B$173,0))</f>
        <v>#N/A</v>
      </c>
      <c r="N1588" s="1" t="e">
        <f>INDEX('Child Enrollment'!$D$2:$D$173,MATCH('BIR Data Entry'!B1588,'Child Enrollment'!$B$2:$B$173,0))</f>
        <v>#N/A</v>
      </c>
      <c r="O1588" s="1" t="e">
        <f>INDEX('Child Enrollment'!$E$2:$E$173,MATCH('BIR Data Entry'!B1588,'Child Enrollment'!$B$2:$B$173,0))</f>
        <v>#N/A</v>
      </c>
      <c r="P1588" s="1" t="e">
        <f>INDEX('Child Enrollment'!$F$2:$F$173,MATCH('BIR Data Entry'!B1588,'Child Enrollment'!$B$2:$B$173,0))</f>
        <v>#N/A</v>
      </c>
      <c r="Q1588" s="1" t="e">
        <f>INDEX('Child Enrollment'!$G$2:$G$173,MATCH('BIR Data Entry'!B1588,'Child Enrollment'!$B$2:$B$173,0))</f>
        <v>#N/A</v>
      </c>
      <c r="R1588" s="1" t="e">
        <f>INDEX('Child Enrollment'!$H$2:$H$173,MATCH('BIR Data Entry'!B1588,'Child Enrollment'!$B$2:$B$173,0))</f>
        <v>#N/A</v>
      </c>
      <c r="S1588" s="343" t="str">
        <f t="shared" si="72"/>
        <v/>
      </c>
      <c r="T1588" s="169">
        <f>IF(J1588='Do Not Use'!$L$15,1,0)</f>
        <v>0</v>
      </c>
      <c r="U1588" s="169">
        <f>IF(K1588='Do Not Use'!$M$14,1,0)</f>
        <v>0</v>
      </c>
      <c r="V1588" s="169">
        <f t="shared" si="73"/>
        <v>0</v>
      </c>
      <c r="W1588" s="169">
        <f>IF(K1588='Do Not Use'!$M$10,1,0)</f>
        <v>0</v>
      </c>
      <c r="X1588" s="169">
        <f>IF(K1588='Do Not Use'!$M$11,1,0)</f>
        <v>0</v>
      </c>
      <c r="Y1588" s="169">
        <f t="shared" si="74"/>
        <v>0</v>
      </c>
      <c r="Z1588" s="169">
        <f>IF(K1588='Do Not Use'!$M$5,1,0)</f>
        <v>0</v>
      </c>
    </row>
    <row r="1589" spans="1:26" x14ac:dyDescent="0.25">
      <c r="A1589" s="376"/>
      <c r="B1589" s="377"/>
      <c r="C1589" s="378"/>
      <c r="D1589" s="434"/>
      <c r="E1589" s="379"/>
      <c r="F1589" s="377"/>
      <c r="G1589" s="377"/>
      <c r="H1589" s="377"/>
      <c r="I1589" s="377"/>
      <c r="J1589" s="377"/>
      <c r="K1589" s="377"/>
      <c r="L1589" s="377"/>
      <c r="M1589" s="1" t="e">
        <f>INDEX('Child Enrollment'!$C$2:$C$173,MATCH('BIR Data Entry'!B1590,'Child Enrollment'!$B$2:$B$173,0))</f>
        <v>#N/A</v>
      </c>
      <c r="N1589" s="1" t="e">
        <f>INDEX('Child Enrollment'!$D$2:$D$173,MATCH('BIR Data Entry'!B1589,'Child Enrollment'!$B$2:$B$173,0))</f>
        <v>#N/A</v>
      </c>
      <c r="O1589" s="1" t="e">
        <f>INDEX('Child Enrollment'!$E$2:$E$173,MATCH('BIR Data Entry'!B1589,'Child Enrollment'!$B$2:$B$173,0))</f>
        <v>#N/A</v>
      </c>
      <c r="P1589" s="1" t="e">
        <f>INDEX('Child Enrollment'!$F$2:$F$173,MATCH('BIR Data Entry'!B1589,'Child Enrollment'!$B$2:$B$173,0))</f>
        <v>#N/A</v>
      </c>
      <c r="Q1589" s="1" t="e">
        <f>INDEX('Child Enrollment'!$G$2:$G$173,MATCH('BIR Data Entry'!B1589,'Child Enrollment'!$B$2:$B$173,0))</f>
        <v>#N/A</v>
      </c>
      <c r="R1589" s="1" t="e">
        <f>INDEX('Child Enrollment'!$H$2:$H$173,MATCH('BIR Data Entry'!B1589,'Child Enrollment'!$B$2:$B$173,0))</f>
        <v>#N/A</v>
      </c>
      <c r="S1589" s="343" t="str">
        <f t="shared" si="72"/>
        <v/>
      </c>
      <c r="T1589" s="169">
        <f>IF(J1589='Do Not Use'!$L$15,1,0)</f>
        <v>0</v>
      </c>
      <c r="U1589" s="169">
        <f>IF(K1589='Do Not Use'!$M$14,1,0)</f>
        <v>0</v>
      </c>
      <c r="V1589" s="169">
        <f t="shared" si="73"/>
        <v>0</v>
      </c>
      <c r="W1589" s="169">
        <f>IF(K1589='Do Not Use'!$M$10,1,0)</f>
        <v>0</v>
      </c>
      <c r="X1589" s="169">
        <f>IF(K1589='Do Not Use'!$M$11,1,0)</f>
        <v>0</v>
      </c>
      <c r="Y1589" s="169">
        <f t="shared" si="74"/>
        <v>0</v>
      </c>
      <c r="Z1589" s="169">
        <f>IF(K1589='Do Not Use'!$M$5,1,0)</f>
        <v>0</v>
      </c>
    </row>
    <row r="1590" spans="1:26" x14ac:dyDescent="0.25">
      <c r="A1590" s="376"/>
      <c r="B1590" s="377"/>
      <c r="C1590" s="378"/>
      <c r="D1590" s="434"/>
      <c r="E1590" s="379"/>
      <c r="F1590" s="377"/>
      <c r="G1590" s="377"/>
      <c r="H1590" s="377"/>
      <c r="I1590" s="377"/>
      <c r="J1590" s="377"/>
      <c r="K1590" s="377"/>
      <c r="L1590" s="377"/>
      <c r="M1590" s="1" t="e">
        <f>INDEX('Child Enrollment'!$C$2:$C$173,MATCH('BIR Data Entry'!B1591,'Child Enrollment'!$B$2:$B$173,0))</f>
        <v>#N/A</v>
      </c>
      <c r="N1590" s="1" t="e">
        <f>INDEX('Child Enrollment'!$D$2:$D$173,MATCH('BIR Data Entry'!B1590,'Child Enrollment'!$B$2:$B$173,0))</f>
        <v>#N/A</v>
      </c>
      <c r="O1590" s="1" t="e">
        <f>INDEX('Child Enrollment'!$E$2:$E$173,MATCH('BIR Data Entry'!B1590,'Child Enrollment'!$B$2:$B$173,0))</f>
        <v>#N/A</v>
      </c>
      <c r="P1590" s="1" t="e">
        <f>INDEX('Child Enrollment'!$F$2:$F$173,MATCH('BIR Data Entry'!B1590,'Child Enrollment'!$B$2:$B$173,0))</f>
        <v>#N/A</v>
      </c>
      <c r="Q1590" s="1" t="e">
        <f>INDEX('Child Enrollment'!$G$2:$G$173,MATCH('BIR Data Entry'!B1590,'Child Enrollment'!$B$2:$B$173,0))</f>
        <v>#N/A</v>
      </c>
      <c r="R1590" s="1" t="e">
        <f>INDEX('Child Enrollment'!$H$2:$H$173,MATCH('BIR Data Entry'!B1590,'Child Enrollment'!$B$2:$B$173,0))</f>
        <v>#N/A</v>
      </c>
      <c r="S1590" s="343" t="str">
        <f t="shared" si="72"/>
        <v/>
      </c>
      <c r="T1590" s="169">
        <f>IF(J1590='Do Not Use'!$L$15,1,0)</f>
        <v>0</v>
      </c>
      <c r="U1590" s="169">
        <f>IF(K1590='Do Not Use'!$M$14,1,0)</f>
        <v>0</v>
      </c>
      <c r="V1590" s="169">
        <f t="shared" si="73"/>
        <v>0</v>
      </c>
      <c r="W1590" s="169">
        <f>IF(K1590='Do Not Use'!$M$10,1,0)</f>
        <v>0</v>
      </c>
      <c r="X1590" s="169">
        <f>IF(K1590='Do Not Use'!$M$11,1,0)</f>
        <v>0</v>
      </c>
      <c r="Y1590" s="169">
        <f t="shared" si="74"/>
        <v>0</v>
      </c>
      <c r="Z1590" s="169">
        <f>IF(K1590='Do Not Use'!$M$5,1,0)</f>
        <v>0</v>
      </c>
    </row>
    <row r="1591" spans="1:26" x14ac:dyDescent="0.25">
      <c r="A1591" s="376"/>
      <c r="B1591" s="377"/>
      <c r="C1591" s="378"/>
      <c r="D1591" s="434"/>
      <c r="E1591" s="379"/>
      <c r="F1591" s="377"/>
      <c r="G1591" s="377"/>
      <c r="H1591" s="377"/>
      <c r="I1591" s="377"/>
      <c r="J1591" s="377"/>
      <c r="K1591" s="377"/>
      <c r="L1591" s="377"/>
      <c r="M1591" s="1" t="e">
        <f>INDEX('Child Enrollment'!$C$2:$C$173,MATCH('BIR Data Entry'!B1592,'Child Enrollment'!$B$2:$B$173,0))</f>
        <v>#N/A</v>
      </c>
      <c r="N1591" s="1" t="e">
        <f>INDEX('Child Enrollment'!$D$2:$D$173,MATCH('BIR Data Entry'!B1591,'Child Enrollment'!$B$2:$B$173,0))</f>
        <v>#N/A</v>
      </c>
      <c r="O1591" s="1" t="e">
        <f>INDEX('Child Enrollment'!$E$2:$E$173,MATCH('BIR Data Entry'!B1591,'Child Enrollment'!$B$2:$B$173,0))</f>
        <v>#N/A</v>
      </c>
      <c r="P1591" s="1" t="e">
        <f>INDEX('Child Enrollment'!$F$2:$F$173,MATCH('BIR Data Entry'!B1591,'Child Enrollment'!$B$2:$B$173,0))</f>
        <v>#N/A</v>
      </c>
      <c r="Q1591" s="1" t="e">
        <f>INDEX('Child Enrollment'!$G$2:$G$173,MATCH('BIR Data Entry'!B1591,'Child Enrollment'!$B$2:$B$173,0))</f>
        <v>#N/A</v>
      </c>
      <c r="R1591" s="1" t="e">
        <f>INDEX('Child Enrollment'!$H$2:$H$173,MATCH('BIR Data Entry'!B1591,'Child Enrollment'!$B$2:$B$173,0))</f>
        <v>#N/A</v>
      </c>
      <c r="S1591" s="343" t="str">
        <f t="shared" si="72"/>
        <v/>
      </c>
      <c r="T1591" s="169">
        <f>IF(J1591='Do Not Use'!$L$15,1,0)</f>
        <v>0</v>
      </c>
      <c r="U1591" s="169">
        <f>IF(K1591='Do Not Use'!$M$14,1,0)</f>
        <v>0</v>
      </c>
      <c r="V1591" s="169">
        <f t="shared" si="73"/>
        <v>0</v>
      </c>
      <c r="W1591" s="169">
        <f>IF(K1591='Do Not Use'!$M$10,1,0)</f>
        <v>0</v>
      </c>
      <c r="X1591" s="169">
        <f>IF(K1591='Do Not Use'!$M$11,1,0)</f>
        <v>0</v>
      </c>
      <c r="Y1591" s="169">
        <f t="shared" si="74"/>
        <v>0</v>
      </c>
      <c r="Z1591" s="169">
        <f>IF(K1591='Do Not Use'!$M$5,1,0)</f>
        <v>0</v>
      </c>
    </row>
    <row r="1592" spans="1:26" x14ac:dyDescent="0.25">
      <c r="A1592" s="376"/>
      <c r="B1592" s="377"/>
      <c r="C1592" s="378"/>
      <c r="D1592" s="434"/>
      <c r="E1592" s="379"/>
      <c r="F1592" s="377"/>
      <c r="G1592" s="377"/>
      <c r="H1592" s="377"/>
      <c r="I1592" s="377"/>
      <c r="J1592" s="377"/>
      <c r="K1592" s="377"/>
      <c r="L1592" s="377"/>
      <c r="M1592" s="1" t="e">
        <f>INDEX('Child Enrollment'!$C$2:$C$173,MATCH('BIR Data Entry'!B1593,'Child Enrollment'!$B$2:$B$173,0))</f>
        <v>#N/A</v>
      </c>
      <c r="N1592" s="1" t="e">
        <f>INDEX('Child Enrollment'!$D$2:$D$173,MATCH('BIR Data Entry'!B1592,'Child Enrollment'!$B$2:$B$173,0))</f>
        <v>#N/A</v>
      </c>
      <c r="O1592" s="1" t="e">
        <f>INDEX('Child Enrollment'!$E$2:$E$173,MATCH('BIR Data Entry'!B1592,'Child Enrollment'!$B$2:$B$173,0))</f>
        <v>#N/A</v>
      </c>
      <c r="P1592" s="1" t="e">
        <f>INDEX('Child Enrollment'!$F$2:$F$173,MATCH('BIR Data Entry'!B1592,'Child Enrollment'!$B$2:$B$173,0))</f>
        <v>#N/A</v>
      </c>
      <c r="Q1592" s="1" t="e">
        <f>INDEX('Child Enrollment'!$G$2:$G$173,MATCH('BIR Data Entry'!B1592,'Child Enrollment'!$B$2:$B$173,0))</f>
        <v>#N/A</v>
      </c>
      <c r="R1592" s="1" t="e">
        <f>INDEX('Child Enrollment'!$H$2:$H$173,MATCH('BIR Data Entry'!B1592,'Child Enrollment'!$B$2:$B$173,0))</f>
        <v>#N/A</v>
      </c>
      <c r="S1592" s="343" t="str">
        <f t="shared" si="72"/>
        <v/>
      </c>
      <c r="T1592" s="169">
        <f>IF(J1592='Do Not Use'!$L$15,1,0)</f>
        <v>0</v>
      </c>
      <c r="U1592" s="169">
        <f>IF(K1592='Do Not Use'!$M$14,1,0)</f>
        <v>0</v>
      </c>
      <c r="V1592" s="169">
        <f t="shared" si="73"/>
        <v>0</v>
      </c>
      <c r="W1592" s="169">
        <f>IF(K1592='Do Not Use'!$M$10,1,0)</f>
        <v>0</v>
      </c>
      <c r="X1592" s="169">
        <f>IF(K1592='Do Not Use'!$M$11,1,0)</f>
        <v>0</v>
      </c>
      <c r="Y1592" s="169">
        <f t="shared" si="74"/>
        <v>0</v>
      </c>
      <c r="Z1592" s="169">
        <f>IF(K1592='Do Not Use'!$M$5,1,0)</f>
        <v>0</v>
      </c>
    </row>
    <row r="1593" spans="1:26" x14ac:dyDescent="0.25">
      <c r="A1593" s="376"/>
      <c r="B1593" s="377"/>
      <c r="C1593" s="378"/>
      <c r="D1593" s="434"/>
      <c r="E1593" s="379"/>
      <c r="F1593" s="377"/>
      <c r="G1593" s="377"/>
      <c r="H1593" s="377"/>
      <c r="I1593" s="377"/>
      <c r="J1593" s="377"/>
      <c r="K1593" s="377"/>
      <c r="L1593" s="377"/>
      <c r="M1593" s="1" t="e">
        <f>INDEX('Child Enrollment'!$C$2:$C$173,MATCH('BIR Data Entry'!B1594,'Child Enrollment'!$B$2:$B$173,0))</f>
        <v>#N/A</v>
      </c>
      <c r="N1593" s="1" t="e">
        <f>INDEX('Child Enrollment'!$D$2:$D$173,MATCH('BIR Data Entry'!B1593,'Child Enrollment'!$B$2:$B$173,0))</f>
        <v>#N/A</v>
      </c>
      <c r="O1593" s="1" t="e">
        <f>INDEX('Child Enrollment'!$E$2:$E$173,MATCH('BIR Data Entry'!B1593,'Child Enrollment'!$B$2:$B$173,0))</f>
        <v>#N/A</v>
      </c>
      <c r="P1593" s="1" t="e">
        <f>INDEX('Child Enrollment'!$F$2:$F$173,MATCH('BIR Data Entry'!B1593,'Child Enrollment'!$B$2:$B$173,0))</f>
        <v>#N/A</v>
      </c>
      <c r="Q1593" s="1" t="e">
        <f>INDEX('Child Enrollment'!$G$2:$G$173,MATCH('BIR Data Entry'!B1593,'Child Enrollment'!$B$2:$B$173,0))</f>
        <v>#N/A</v>
      </c>
      <c r="R1593" s="1" t="e">
        <f>INDEX('Child Enrollment'!$H$2:$H$173,MATCH('BIR Data Entry'!B1593,'Child Enrollment'!$B$2:$B$173,0))</f>
        <v>#N/A</v>
      </c>
      <c r="S1593" s="343" t="str">
        <f t="shared" si="72"/>
        <v/>
      </c>
      <c r="T1593" s="169">
        <f>IF(J1593='Do Not Use'!$L$15,1,0)</f>
        <v>0</v>
      </c>
      <c r="U1593" s="169">
        <f>IF(K1593='Do Not Use'!$M$14,1,0)</f>
        <v>0</v>
      </c>
      <c r="V1593" s="169">
        <f t="shared" si="73"/>
        <v>0</v>
      </c>
      <c r="W1593" s="169">
        <f>IF(K1593='Do Not Use'!$M$10,1,0)</f>
        <v>0</v>
      </c>
      <c r="X1593" s="169">
        <f>IF(K1593='Do Not Use'!$M$11,1,0)</f>
        <v>0</v>
      </c>
      <c r="Y1593" s="169">
        <f t="shared" si="74"/>
        <v>0</v>
      </c>
      <c r="Z1593" s="169">
        <f>IF(K1593='Do Not Use'!$M$5,1,0)</f>
        <v>0</v>
      </c>
    </row>
    <row r="1594" spans="1:26" x14ac:dyDescent="0.25">
      <c r="A1594" s="376"/>
      <c r="B1594" s="377"/>
      <c r="C1594" s="378"/>
      <c r="D1594" s="434"/>
      <c r="E1594" s="379"/>
      <c r="F1594" s="377"/>
      <c r="G1594" s="377"/>
      <c r="H1594" s="377"/>
      <c r="I1594" s="377"/>
      <c r="J1594" s="377"/>
      <c r="K1594" s="377"/>
      <c r="L1594" s="377"/>
      <c r="M1594" s="1" t="e">
        <f>INDEX('Child Enrollment'!$C$2:$C$173,MATCH('BIR Data Entry'!B1595,'Child Enrollment'!$B$2:$B$173,0))</f>
        <v>#N/A</v>
      </c>
      <c r="N1594" s="1" t="e">
        <f>INDEX('Child Enrollment'!$D$2:$D$173,MATCH('BIR Data Entry'!B1594,'Child Enrollment'!$B$2:$B$173,0))</f>
        <v>#N/A</v>
      </c>
      <c r="O1594" s="1" t="e">
        <f>INDEX('Child Enrollment'!$E$2:$E$173,MATCH('BIR Data Entry'!B1594,'Child Enrollment'!$B$2:$B$173,0))</f>
        <v>#N/A</v>
      </c>
      <c r="P1594" s="1" t="e">
        <f>INDEX('Child Enrollment'!$F$2:$F$173,MATCH('BIR Data Entry'!B1594,'Child Enrollment'!$B$2:$B$173,0))</f>
        <v>#N/A</v>
      </c>
      <c r="Q1594" s="1" t="e">
        <f>INDEX('Child Enrollment'!$G$2:$G$173,MATCH('BIR Data Entry'!B1594,'Child Enrollment'!$B$2:$B$173,0))</f>
        <v>#N/A</v>
      </c>
      <c r="R1594" s="1" t="e">
        <f>INDEX('Child Enrollment'!$H$2:$H$173,MATCH('BIR Data Entry'!B1594,'Child Enrollment'!$B$2:$B$173,0))</f>
        <v>#N/A</v>
      </c>
      <c r="S1594" s="343" t="str">
        <f t="shared" si="72"/>
        <v/>
      </c>
      <c r="T1594" s="169">
        <f>IF(J1594='Do Not Use'!$L$15,1,0)</f>
        <v>0</v>
      </c>
      <c r="U1594" s="169">
        <f>IF(K1594='Do Not Use'!$M$14,1,0)</f>
        <v>0</v>
      </c>
      <c r="V1594" s="169">
        <f t="shared" si="73"/>
        <v>0</v>
      </c>
      <c r="W1594" s="169">
        <f>IF(K1594='Do Not Use'!$M$10,1,0)</f>
        <v>0</v>
      </c>
      <c r="X1594" s="169">
        <f>IF(K1594='Do Not Use'!$M$11,1,0)</f>
        <v>0</v>
      </c>
      <c r="Y1594" s="169">
        <f t="shared" si="74"/>
        <v>0</v>
      </c>
      <c r="Z1594" s="169">
        <f>IF(K1594='Do Not Use'!$M$5,1,0)</f>
        <v>0</v>
      </c>
    </row>
    <row r="1595" spans="1:26" x14ac:dyDescent="0.25">
      <c r="A1595" s="376"/>
      <c r="B1595" s="377"/>
      <c r="C1595" s="378"/>
      <c r="D1595" s="434"/>
      <c r="E1595" s="379"/>
      <c r="F1595" s="377"/>
      <c r="G1595" s="377"/>
      <c r="H1595" s="377"/>
      <c r="I1595" s="377"/>
      <c r="J1595" s="377"/>
      <c r="K1595" s="377"/>
      <c r="L1595" s="377"/>
      <c r="M1595" s="1" t="e">
        <f>INDEX('Child Enrollment'!$C$2:$C$173,MATCH('BIR Data Entry'!B1596,'Child Enrollment'!$B$2:$B$173,0))</f>
        <v>#N/A</v>
      </c>
      <c r="N1595" s="1" t="e">
        <f>INDEX('Child Enrollment'!$D$2:$D$173,MATCH('BIR Data Entry'!B1595,'Child Enrollment'!$B$2:$B$173,0))</f>
        <v>#N/A</v>
      </c>
      <c r="O1595" s="1" t="e">
        <f>INDEX('Child Enrollment'!$E$2:$E$173,MATCH('BIR Data Entry'!B1595,'Child Enrollment'!$B$2:$B$173,0))</f>
        <v>#N/A</v>
      </c>
      <c r="P1595" s="1" t="e">
        <f>INDEX('Child Enrollment'!$F$2:$F$173,MATCH('BIR Data Entry'!B1595,'Child Enrollment'!$B$2:$B$173,0))</f>
        <v>#N/A</v>
      </c>
      <c r="Q1595" s="1" t="e">
        <f>INDEX('Child Enrollment'!$G$2:$G$173,MATCH('BIR Data Entry'!B1595,'Child Enrollment'!$B$2:$B$173,0))</f>
        <v>#N/A</v>
      </c>
      <c r="R1595" s="1" t="e">
        <f>INDEX('Child Enrollment'!$H$2:$H$173,MATCH('BIR Data Entry'!B1595,'Child Enrollment'!$B$2:$B$173,0))</f>
        <v>#N/A</v>
      </c>
      <c r="S1595" s="343" t="str">
        <f t="shared" si="72"/>
        <v/>
      </c>
      <c r="T1595" s="169">
        <f>IF(J1595='Do Not Use'!$L$15,1,0)</f>
        <v>0</v>
      </c>
      <c r="U1595" s="169">
        <f>IF(K1595='Do Not Use'!$M$14,1,0)</f>
        <v>0</v>
      </c>
      <c r="V1595" s="169">
        <f t="shared" si="73"/>
        <v>0</v>
      </c>
      <c r="W1595" s="169">
        <f>IF(K1595='Do Not Use'!$M$10,1,0)</f>
        <v>0</v>
      </c>
      <c r="X1595" s="169">
        <f>IF(K1595='Do Not Use'!$M$11,1,0)</f>
        <v>0</v>
      </c>
      <c r="Y1595" s="169">
        <f t="shared" si="74"/>
        <v>0</v>
      </c>
      <c r="Z1595" s="169">
        <f>IF(K1595='Do Not Use'!$M$5,1,0)</f>
        <v>0</v>
      </c>
    </row>
    <row r="1596" spans="1:26" x14ac:dyDescent="0.25">
      <c r="A1596" s="376"/>
      <c r="B1596" s="377"/>
      <c r="C1596" s="378"/>
      <c r="D1596" s="434"/>
      <c r="E1596" s="379"/>
      <c r="F1596" s="377"/>
      <c r="G1596" s="377"/>
      <c r="H1596" s="377"/>
      <c r="I1596" s="377"/>
      <c r="J1596" s="377"/>
      <c r="K1596" s="377"/>
      <c r="L1596" s="377"/>
      <c r="M1596" s="1" t="e">
        <f>INDEX('Child Enrollment'!$C$2:$C$173,MATCH('BIR Data Entry'!B1597,'Child Enrollment'!$B$2:$B$173,0))</f>
        <v>#N/A</v>
      </c>
      <c r="N1596" s="1" t="e">
        <f>INDEX('Child Enrollment'!$D$2:$D$173,MATCH('BIR Data Entry'!B1596,'Child Enrollment'!$B$2:$B$173,0))</f>
        <v>#N/A</v>
      </c>
      <c r="O1596" s="1" t="e">
        <f>INDEX('Child Enrollment'!$E$2:$E$173,MATCH('BIR Data Entry'!B1596,'Child Enrollment'!$B$2:$B$173,0))</f>
        <v>#N/A</v>
      </c>
      <c r="P1596" s="1" t="e">
        <f>INDEX('Child Enrollment'!$F$2:$F$173,MATCH('BIR Data Entry'!B1596,'Child Enrollment'!$B$2:$B$173,0))</f>
        <v>#N/A</v>
      </c>
      <c r="Q1596" s="1" t="e">
        <f>INDEX('Child Enrollment'!$G$2:$G$173,MATCH('BIR Data Entry'!B1596,'Child Enrollment'!$B$2:$B$173,0))</f>
        <v>#N/A</v>
      </c>
      <c r="R1596" s="1" t="e">
        <f>INDEX('Child Enrollment'!$H$2:$H$173,MATCH('BIR Data Entry'!B1596,'Child Enrollment'!$B$2:$B$173,0))</f>
        <v>#N/A</v>
      </c>
      <c r="S1596" s="343" t="str">
        <f t="shared" si="72"/>
        <v/>
      </c>
      <c r="T1596" s="169">
        <f>IF(J1596='Do Not Use'!$L$15,1,0)</f>
        <v>0</v>
      </c>
      <c r="U1596" s="169">
        <f>IF(K1596='Do Not Use'!$M$14,1,0)</f>
        <v>0</v>
      </c>
      <c r="V1596" s="169">
        <f t="shared" si="73"/>
        <v>0</v>
      </c>
      <c r="W1596" s="169">
        <f>IF(K1596='Do Not Use'!$M$10,1,0)</f>
        <v>0</v>
      </c>
      <c r="X1596" s="169">
        <f>IF(K1596='Do Not Use'!$M$11,1,0)</f>
        <v>0</v>
      </c>
      <c r="Y1596" s="169">
        <f t="shared" si="74"/>
        <v>0</v>
      </c>
      <c r="Z1596" s="169">
        <f>IF(K1596='Do Not Use'!$M$5,1,0)</f>
        <v>0</v>
      </c>
    </row>
    <row r="1597" spans="1:26" x14ac:dyDescent="0.25">
      <c r="A1597" s="376"/>
      <c r="B1597" s="377"/>
      <c r="C1597" s="378"/>
      <c r="D1597" s="434"/>
      <c r="E1597" s="379"/>
      <c r="F1597" s="377"/>
      <c r="G1597" s="377"/>
      <c r="H1597" s="377"/>
      <c r="I1597" s="377"/>
      <c r="J1597" s="377"/>
      <c r="K1597" s="377"/>
      <c r="L1597" s="377"/>
      <c r="M1597" s="1" t="e">
        <f>INDEX('Child Enrollment'!$C$2:$C$173,MATCH('BIR Data Entry'!B1598,'Child Enrollment'!$B$2:$B$173,0))</f>
        <v>#N/A</v>
      </c>
      <c r="N1597" s="1" t="e">
        <f>INDEX('Child Enrollment'!$D$2:$D$173,MATCH('BIR Data Entry'!B1597,'Child Enrollment'!$B$2:$B$173,0))</f>
        <v>#N/A</v>
      </c>
      <c r="O1597" s="1" t="e">
        <f>INDEX('Child Enrollment'!$E$2:$E$173,MATCH('BIR Data Entry'!B1597,'Child Enrollment'!$B$2:$B$173,0))</f>
        <v>#N/A</v>
      </c>
      <c r="P1597" s="1" t="e">
        <f>INDEX('Child Enrollment'!$F$2:$F$173,MATCH('BIR Data Entry'!B1597,'Child Enrollment'!$B$2:$B$173,0))</f>
        <v>#N/A</v>
      </c>
      <c r="Q1597" s="1" t="e">
        <f>INDEX('Child Enrollment'!$G$2:$G$173,MATCH('BIR Data Entry'!B1597,'Child Enrollment'!$B$2:$B$173,0))</f>
        <v>#N/A</v>
      </c>
      <c r="R1597" s="1" t="e">
        <f>INDEX('Child Enrollment'!$H$2:$H$173,MATCH('BIR Data Entry'!B1597,'Child Enrollment'!$B$2:$B$173,0))</f>
        <v>#N/A</v>
      </c>
      <c r="S1597" s="343" t="str">
        <f t="shared" si="72"/>
        <v/>
      </c>
      <c r="T1597" s="169">
        <f>IF(J1597='Do Not Use'!$L$15,1,0)</f>
        <v>0</v>
      </c>
      <c r="U1597" s="169">
        <f>IF(K1597='Do Not Use'!$M$14,1,0)</f>
        <v>0</v>
      </c>
      <c r="V1597" s="169">
        <f t="shared" si="73"/>
        <v>0</v>
      </c>
      <c r="W1597" s="169">
        <f>IF(K1597='Do Not Use'!$M$10,1,0)</f>
        <v>0</v>
      </c>
      <c r="X1597" s="169">
        <f>IF(K1597='Do Not Use'!$M$11,1,0)</f>
        <v>0</v>
      </c>
      <c r="Y1597" s="169">
        <f t="shared" si="74"/>
        <v>0</v>
      </c>
      <c r="Z1597" s="169">
        <f>IF(K1597='Do Not Use'!$M$5,1,0)</f>
        <v>0</v>
      </c>
    </row>
    <row r="1598" spans="1:26" x14ac:dyDescent="0.25">
      <c r="A1598" s="376"/>
      <c r="B1598" s="377"/>
      <c r="C1598" s="378"/>
      <c r="D1598" s="434"/>
      <c r="E1598" s="379"/>
      <c r="F1598" s="377"/>
      <c r="G1598" s="377"/>
      <c r="H1598" s="377"/>
      <c r="I1598" s="377"/>
      <c r="J1598" s="377"/>
      <c r="K1598" s="377"/>
      <c r="L1598" s="377"/>
      <c r="M1598" s="1" t="e">
        <f>INDEX('Child Enrollment'!$C$2:$C$173,MATCH('BIR Data Entry'!B1599,'Child Enrollment'!$B$2:$B$173,0))</f>
        <v>#N/A</v>
      </c>
      <c r="N1598" s="1" t="e">
        <f>INDEX('Child Enrollment'!$D$2:$D$173,MATCH('BIR Data Entry'!B1598,'Child Enrollment'!$B$2:$B$173,0))</f>
        <v>#N/A</v>
      </c>
      <c r="O1598" s="1" t="e">
        <f>INDEX('Child Enrollment'!$E$2:$E$173,MATCH('BIR Data Entry'!B1598,'Child Enrollment'!$B$2:$B$173,0))</f>
        <v>#N/A</v>
      </c>
      <c r="P1598" s="1" t="e">
        <f>INDEX('Child Enrollment'!$F$2:$F$173,MATCH('BIR Data Entry'!B1598,'Child Enrollment'!$B$2:$B$173,0))</f>
        <v>#N/A</v>
      </c>
      <c r="Q1598" s="1" t="e">
        <f>INDEX('Child Enrollment'!$G$2:$G$173,MATCH('BIR Data Entry'!B1598,'Child Enrollment'!$B$2:$B$173,0))</f>
        <v>#N/A</v>
      </c>
      <c r="R1598" s="1" t="e">
        <f>INDEX('Child Enrollment'!$H$2:$H$173,MATCH('BIR Data Entry'!B1598,'Child Enrollment'!$B$2:$B$173,0))</f>
        <v>#N/A</v>
      </c>
      <c r="S1598" s="343" t="str">
        <f t="shared" si="72"/>
        <v/>
      </c>
      <c r="T1598" s="169">
        <f>IF(J1598='Do Not Use'!$L$15,1,0)</f>
        <v>0</v>
      </c>
      <c r="U1598" s="169">
        <f>IF(K1598='Do Not Use'!$M$14,1,0)</f>
        <v>0</v>
      </c>
      <c r="V1598" s="169">
        <f t="shared" si="73"/>
        <v>0</v>
      </c>
      <c r="W1598" s="169">
        <f>IF(K1598='Do Not Use'!$M$10,1,0)</f>
        <v>0</v>
      </c>
      <c r="X1598" s="169">
        <f>IF(K1598='Do Not Use'!$M$11,1,0)</f>
        <v>0</v>
      </c>
      <c r="Y1598" s="169">
        <f t="shared" si="74"/>
        <v>0</v>
      </c>
      <c r="Z1598" s="169">
        <f>IF(K1598='Do Not Use'!$M$5,1,0)</f>
        <v>0</v>
      </c>
    </row>
    <row r="1599" spans="1:26" x14ac:dyDescent="0.25">
      <c r="A1599" s="376"/>
      <c r="B1599" s="377"/>
      <c r="C1599" s="378"/>
      <c r="D1599" s="434"/>
      <c r="E1599" s="379"/>
      <c r="F1599" s="377"/>
      <c r="G1599" s="377"/>
      <c r="H1599" s="377"/>
      <c r="I1599" s="377"/>
      <c r="J1599" s="377"/>
      <c r="K1599" s="377"/>
      <c r="L1599" s="377"/>
      <c r="M1599" s="1" t="e">
        <f>INDEX('Child Enrollment'!$C$2:$C$173,MATCH('BIR Data Entry'!B1600,'Child Enrollment'!$B$2:$B$173,0))</f>
        <v>#N/A</v>
      </c>
      <c r="N1599" s="1" t="e">
        <f>INDEX('Child Enrollment'!$D$2:$D$173,MATCH('BIR Data Entry'!B1599,'Child Enrollment'!$B$2:$B$173,0))</f>
        <v>#N/A</v>
      </c>
      <c r="O1599" s="1" t="e">
        <f>INDEX('Child Enrollment'!$E$2:$E$173,MATCH('BIR Data Entry'!B1599,'Child Enrollment'!$B$2:$B$173,0))</f>
        <v>#N/A</v>
      </c>
      <c r="P1599" s="1" t="e">
        <f>INDEX('Child Enrollment'!$F$2:$F$173,MATCH('BIR Data Entry'!B1599,'Child Enrollment'!$B$2:$B$173,0))</f>
        <v>#N/A</v>
      </c>
      <c r="Q1599" s="1" t="e">
        <f>INDEX('Child Enrollment'!$G$2:$G$173,MATCH('BIR Data Entry'!B1599,'Child Enrollment'!$B$2:$B$173,0))</f>
        <v>#N/A</v>
      </c>
      <c r="R1599" s="1" t="e">
        <f>INDEX('Child Enrollment'!$H$2:$H$173,MATCH('BIR Data Entry'!B1599,'Child Enrollment'!$B$2:$B$173,0))</f>
        <v>#N/A</v>
      </c>
      <c r="S1599" s="343" t="str">
        <f t="shared" si="72"/>
        <v/>
      </c>
      <c r="T1599" s="169">
        <f>IF(J1599='Do Not Use'!$L$15,1,0)</f>
        <v>0</v>
      </c>
      <c r="U1599" s="169">
        <f>IF(K1599='Do Not Use'!$M$14,1,0)</f>
        <v>0</v>
      </c>
      <c r="V1599" s="169">
        <f t="shared" si="73"/>
        <v>0</v>
      </c>
      <c r="W1599" s="169">
        <f>IF(K1599='Do Not Use'!$M$10,1,0)</f>
        <v>0</v>
      </c>
      <c r="X1599" s="169">
        <f>IF(K1599='Do Not Use'!$M$11,1,0)</f>
        <v>0</v>
      </c>
      <c r="Y1599" s="169">
        <f t="shared" si="74"/>
        <v>0</v>
      </c>
      <c r="Z1599" s="169">
        <f>IF(K1599='Do Not Use'!$M$5,1,0)</f>
        <v>0</v>
      </c>
    </row>
    <row r="1600" spans="1:26" x14ac:dyDescent="0.25">
      <c r="A1600" s="376"/>
      <c r="B1600" s="377"/>
      <c r="C1600" s="378"/>
      <c r="D1600" s="434"/>
      <c r="E1600" s="379"/>
      <c r="F1600" s="377"/>
      <c r="G1600" s="377"/>
      <c r="H1600" s="377"/>
      <c r="I1600" s="377"/>
      <c r="J1600" s="377"/>
      <c r="K1600" s="377"/>
      <c r="L1600" s="377"/>
      <c r="M1600" s="1" t="e">
        <f>INDEX('Child Enrollment'!$C$2:$C$173,MATCH('BIR Data Entry'!B1601,'Child Enrollment'!$B$2:$B$173,0))</f>
        <v>#N/A</v>
      </c>
      <c r="N1600" s="1" t="e">
        <f>INDEX('Child Enrollment'!$D$2:$D$173,MATCH('BIR Data Entry'!B1600,'Child Enrollment'!$B$2:$B$173,0))</f>
        <v>#N/A</v>
      </c>
      <c r="O1600" s="1" t="e">
        <f>INDEX('Child Enrollment'!$E$2:$E$173,MATCH('BIR Data Entry'!B1600,'Child Enrollment'!$B$2:$B$173,0))</f>
        <v>#N/A</v>
      </c>
      <c r="P1600" s="1" t="e">
        <f>INDEX('Child Enrollment'!$F$2:$F$173,MATCH('BIR Data Entry'!B1600,'Child Enrollment'!$B$2:$B$173,0))</f>
        <v>#N/A</v>
      </c>
      <c r="Q1600" s="1" t="e">
        <f>INDEX('Child Enrollment'!$G$2:$G$173,MATCH('BIR Data Entry'!B1600,'Child Enrollment'!$B$2:$B$173,0))</f>
        <v>#N/A</v>
      </c>
      <c r="R1600" s="1" t="e">
        <f>INDEX('Child Enrollment'!$H$2:$H$173,MATCH('BIR Data Entry'!B1600,'Child Enrollment'!$B$2:$B$173,0))</f>
        <v>#N/A</v>
      </c>
      <c r="S1600" s="343" t="str">
        <f t="shared" si="72"/>
        <v/>
      </c>
      <c r="T1600" s="169">
        <f>IF(J1600='Do Not Use'!$L$15,1,0)</f>
        <v>0</v>
      </c>
      <c r="U1600" s="169">
        <f>IF(K1600='Do Not Use'!$M$14,1,0)</f>
        <v>0</v>
      </c>
      <c r="V1600" s="169">
        <f t="shared" si="73"/>
        <v>0</v>
      </c>
      <c r="W1600" s="169">
        <f>IF(K1600='Do Not Use'!$M$10,1,0)</f>
        <v>0</v>
      </c>
      <c r="X1600" s="169">
        <f>IF(K1600='Do Not Use'!$M$11,1,0)</f>
        <v>0</v>
      </c>
      <c r="Y1600" s="169">
        <f t="shared" si="74"/>
        <v>0</v>
      </c>
      <c r="Z1600" s="169">
        <f>IF(K1600='Do Not Use'!$M$5,1,0)</f>
        <v>0</v>
      </c>
    </row>
    <row r="1601" spans="1:26" x14ac:dyDescent="0.25">
      <c r="A1601" s="376"/>
      <c r="B1601" s="377"/>
      <c r="C1601" s="378"/>
      <c r="D1601" s="434"/>
      <c r="E1601" s="379"/>
      <c r="F1601" s="377"/>
      <c r="G1601" s="377"/>
      <c r="H1601" s="377"/>
      <c r="I1601" s="377"/>
      <c r="J1601" s="377"/>
      <c r="K1601" s="377"/>
      <c r="L1601" s="377"/>
      <c r="M1601" s="1" t="e">
        <f>INDEX('Child Enrollment'!$C$2:$C$173,MATCH('BIR Data Entry'!B1602,'Child Enrollment'!$B$2:$B$173,0))</f>
        <v>#N/A</v>
      </c>
      <c r="N1601" s="1" t="e">
        <f>INDEX('Child Enrollment'!$D$2:$D$173,MATCH('BIR Data Entry'!B1601,'Child Enrollment'!$B$2:$B$173,0))</f>
        <v>#N/A</v>
      </c>
      <c r="O1601" s="1" t="e">
        <f>INDEX('Child Enrollment'!$E$2:$E$173,MATCH('BIR Data Entry'!B1601,'Child Enrollment'!$B$2:$B$173,0))</f>
        <v>#N/A</v>
      </c>
      <c r="P1601" s="1" t="e">
        <f>INDEX('Child Enrollment'!$F$2:$F$173,MATCH('BIR Data Entry'!B1601,'Child Enrollment'!$B$2:$B$173,0))</f>
        <v>#N/A</v>
      </c>
      <c r="Q1601" s="1" t="e">
        <f>INDEX('Child Enrollment'!$G$2:$G$173,MATCH('BIR Data Entry'!B1601,'Child Enrollment'!$B$2:$B$173,0))</f>
        <v>#N/A</v>
      </c>
      <c r="R1601" s="1" t="e">
        <f>INDEX('Child Enrollment'!$H$2:$H$173,MATCH('BIR Data Entry'!B1601,'Child Enrollment'!$B$2:$B$173,0))</f>
        <v>#N/A</v>
      </c>
      <c r="S1601" s="343" t="str">
        <f t="shared" si="72"/>
        <v/>
      </c>
      <c r="T1601" s="169">
        <f>IF(J1601='Do Not Use'!$L$15,1,0)</f>
        <v>0</v>
      </c>
      <c r="U1601" s="169">
        <f>IF(K1601='Do Not Use'!$M$14,1,0)</f>
        <v>0</v>
      </c>
      <c r="V1601" s="169">
        <f t="shared" si="73"/>
        <v>0</v>
      </c>
      <c r="W1601" s="169">
        <f>IF(K1601='Do Not Use'!$M$10,1,0)</f>
        <v>0</v>
      </c>
      <c r="X1601" s="169">
        <f>IF(K1601='Do Not Use'!$M$11,1,0)</f>
        <v>0</v>
      </c>
      <c r="Y1601" s="169">
        <f t="shared" si="74"/>
        <v>0</v>
      </c>
      <c r="Z1601" s="169">
        <f>IF(K1601='Do Not Use'!$M$5,1,0)</f>
        <v>0</v>
      </c>
    </row>
    <row r="1602" spans="1:26" x14ac:dyDescent="0.25">
      <c r="A1602" s="376"/>
      <c r="B1602" s="377"/>
      <c r="C1602" s="378"/>
      <c r="D1602" s="434"/>
      <c r="E1602" s="379"/>
      <c r="F1602" s="377"/>
      <c r="G1602" s="377"/>
      <c r="H1602" s="377"/>
      <c r="I1602" s="377"/>
      <c r="J1602" s="377"/>
      <c r="K1602" s="377"/>
      <c r="L1602" s="377"/>
      <c r="M1602" s="1" t="e">
        <f>INDEX('Child Enrollment'!$C$2:$C$173,MATCH('BIR Data Entry'!B1603,'Child Enrollment'!$B$2:$B$173,0))</f>
        <v>#N/A</v>
      </c>
      <c r="N1602" s="1" t="e">
        <f>INDEX('Child Enrollment'!$D$2:$D$173,MATCH('BIR Data Entry'!B1602,'Child Enrollment'!$B$2:$B$173,0))</f>
        <v>#N/A</v>
      </c>
      <c r="O1602" s="1" t="e">
        <f>INDEX('Child Enrollment'!$E$2:$E$173,MATCH('BIR Data Entry'!B1602,'Child Enrollment'!$B$2:$B$173,0))</f>
        <v>#N/A</v>
      </c>
      <c r="P1602" s="1" t="e">
        <f>INDEX('Child Enrollment'!$F$2:$F$173,MATCH('BIR Data Entry'!B1602,'Child Enrollment'!$B$2:$B$173,0))</f>
        <v>#N/A</v>
      </c>
      <c r="Q1602" s="1" t="e">
        <f>INDEX('Child Enrollment'!$G$2:$G$173,MATCH('BIR Data Entry'!B1602,'Child Enrollment'!$B$2:$B$173,0))</f>
        <v>#N/A</v>
      </c>
      <c r="R1602" s="1" t="e">
        <f>INDEX('Child Enrollment'!$H$2:$H$173,MATCH('BIR Data Entry'!B1602,'Child Enrollment'!$B$2:$B$173,0))</f>
        <v>#N/A</v>
      </c>
      <c r="S1602" s="343" t="str">
        <f t="shared" si="72"/>
        <v/>
      </c>
      <c r="T1602" s="169">
        <f>IF(J1602='Do Not Use'!$L$15,1,0)</f>
        <v>0</v>
      </c>
      <c r="U1602" s="169">
        <f>IF(K1602='Do Not Use'!$M$14,1,0)</f>
        <v>0</v>
      </c>
      <c r="V1602" s="169">
        <f t="shared" si="73"/>
        <v>0</v>
      </c>
      <c r="W1602" s="169">
        <f>IF(K1602='Do Not Use'!$M$10,1,0)</f>
        <v>0</v>
      </c>
      <c r="X1602" s="169">
        <f>IF(K1602='Do Not Use'!$M$11,1,0)</f>
        <v>0</v>
      </c>
      <c r="Y1602" s="169">
        <f t="shared" si="74"/>
        <v>0</v>
      </c>
      <c r="Z1602" s="169">
        <f>IF(K1602='Do Not Use'!$M$5,1,0)</f>
        <v>0</v>
      </c>
    </row>
    <row r="1603" spans="1:26" x14ac:dyDescent="0.25">
      <c r="A1603" s="376"/>
      <c r="B1603" s="377"/>
      <c r="C1603" s="378"/>
      <c r="D1603" s="434"/>
      <c r="E1603" s="379"/>
      <c r="F1603" s="377"/>
      <c r="G1603" s="377"/>
      <c r="H1603" s="377"/>
      <c r="I1603" s="377"/>
      <c r="J1603" s="377"/>
      <c r="K1603" s="377"/>
      <c r="L1603" s="377"/>
      <c r="M1603" s="1" t="e">
        <f>INDEX('Child Enrollment'!$C$2:$C$173,MATCH('BIR Data Entry'!B1604,'Child Enrollment'!$B$2:$B$173,0))</f>
        <v>#N/A</v>
      </c>
      <c r="N1603" s="1" t="e">
        <f>INDEX('Child Enrollment'!$D$2:$D$173,MATCH('BIR Data Entry'!B1603,'Child Enrollment'!$B$2:$B$173,0))</f>
        <v>#N/A</v>
      </c>
      <c r="O1603" s="1" t="e">
        <f>INDEX('Child Enrollment'!$E$2:$E$173,MATCH('BIR Data Entry'!B1603,'Child Enrollment'!$B$2:$B$173,0))</f>
        <v>#N/A</v>
      </c>
      <c r="P1603" s="1" t="e">
        <f>INDEX('Child Enrollment'!$F$2:$F$173,MATCH('BIR Data Entry'!B1603,'Child Enrollment'!$B$2:$B$173,0))</f>
        <v>#N/A</v>
      </c>
      <c r="Q1603" s="1" t="e">
        <f>INDEX('Child Enrollment'!$G$2:$G$173,MATCH('BIR Data Entry'!B1603,'Child Enrollment'!$B$2:$B$173,0))</f>
        <v>#N/A</v>
      </c>
      <c r="R1603" s="1" t="e">
        <f>INDEX('Child Enrollment'!$H$2:$H$173,MATCH('BIR Data Entry'!B1603,'Child Enrollment'!$B$2:$B$173,0))</f>
        <v>#N/A</v>
      </c>
      <c r="S1603" s="343" t="str">
        <f t="shared" ref="S1603:S1666" si="75">IF(E1603&gt;0,MROUND(E1603,"0:30"),"")</f>
        <v/>
      </c>
      <c r="T1603" s="169">
        <f>IF(J1603='Do Not Use'!$L$15,1,0)</f>
        <v>0</v>
      </c>
      <c r="U1603" s="169">
        <f>IF(K1603='Do Not Use'!$M$14,1,0)</f>
        <v>0</v>
      </c>
      <c r="V1603" s="169">
        <f t="shared" ref="V1603:V1666" si="76">SUM(T1603:U1603)</f>
        <v>0</v>
      </c>
      <c r="W1603" s="169">
        <f>IF(K1603='Do Not Use'!$M$10,1,0)</f>
        <v>0</v>
      </c>
      <c r="X1603" s="169">
        <f>IF(K1603='Do Not Use'!$M$11,1,0)</f>
        <v>0</v>
      </c>
      <c r="Y1603" s="169">
        <f t="shared" ref="Y1603:Y1666" si="77">SUM(W1603:X1603)</f>
        <v>0</v>
      </c>
      <c r="Z1603" s="169">
        <f>IF(K1603='Do Not Use'!$M$5,1,0)</f>
        <v>0</v>
      </c>
    </row>
    <row r="1604" spans="1:26" x14ac:dyDescent="0.25">
      <c r="A1604" s="376"/>
      <c r="B1604" s="377"/>
      <c r="C1604" s="378"/>
      <c r="D1604" s="434"/>
      <c r="E1604" s="379"/>
      <c r="F1604" s="377"/>
      <c r="G1604" s="377"/>
      <c r="H1604" s="377"/>
      <c r="I1604" s="377"/>
      <c r="J1604" s="377"/>
      <c r="K1604" s="377"/>
      <c r="L1604" s="377"/>
      <c r="M1604" s="1" t="e">
        <f>INDEX('Child Enrollment'!$C$2:$C$173,MATCH('BIR Data Entry'!B1605,'Child Enrollment'!$B$2:$B$173,0))</f>
        <v>#N/A</v>
      </c>
      <c r="N1604" s="1" t="e">
        <f>INDEX('Child Enrollment'!$D$2:$D$173,MATCH('BIR Data Entry'!B1604,'Child Enrollment'!$B$2:$B$173,0))</f>
        <v>#N/A</v>
      </c>
      <c r="O1604" s="1" t="e">
        <f>INDEX('Child Enrollment'!$E$2:$E$173,MATCH('BIR Data Entry'!B1604,'Child Enrollment'!$B$2:$B$173,0))</f>
        <v>#N/A</v>
      </c>
      <c r="P1604" s="1" t="e">
        <f>INDEX('Child Enrollment'!$F$2:$F$173,MATCH('BIR Data Entry'!B1604,'Child Enrollment'!$B$2:$B$173,0))</f>
        <v>#N/A</v>
      </c>
      <c r="Q1604" s="1" t="e">
        <f>INDEX('Child Enrollment'!$G$2:$G$173,MATCH('BIR Data Entry'!B1604,'Child Enrollment'!$B$2:$B$173,0))</f>
        <v>#N/A</v>
      </c>
      <c r="R1604" s="1" t="e">
        <f>INDEX('Child Enrollment'!$H$2:$H$173,MATCH('BIR Data Entry'!B1604,'Child Enrollment'!$B$2:$B$173,0))</f>
        <v>#N/A</v>
      </c>
      <c r="S1604" s="343" t="str">
        <f t="shared" si="75"/>
        <v/>
      </c>
      <c r="T1604" s="169">
        <f>IF(J1604='Do Not Use'!$L$15,1,0)</f>
        <v>0</v>
      </c>
      <c r="U1604" s="169">
        <f>IF(K1604='Do Not Use'!$M$14,1,0)</f>
        <v>0</v>
      </c>
      <c r="V1604" s="169">
        <f t="shared" si="76"/>
        <v>0</v>
      </c>
      <c r="W1604" s="169">
        <f>IF(K1604='Do Not Use'!$M$10,1,0)</f>
        <v>0</v>
      </c>
      <c r="X1604" s="169">
        <f>IF(K1604='Do Not Use'!$M$11,1,0)</f>
        <v>0</v>
      </c>
      <c r="Y1604" s="169">
        <f t="shared" si="77"/>
        <v>0</v>
      </c>
      <c r="Z1604" s="169">
        <f>IF(K1604='Do Not Use'!$M$5,1,0)</f>
        <v>0</v>
      </c>
    </row>
    <row r="1605" spans="1:26" x14ac:dyDescent="0.25">
      <c r="A1605" s="376"/>
      <c r="B1605" s="377"/>
      <c r="C1605" s="378"/>
      <c r="D1605" s="434"/>
      <c r="E1605" s="379"/>
      <c r="F1605" s="377"/>
      <c r="G1605" s="377"/>
      <c r="H1605" s="377"/>
      <c r="I1605" s="377"/>
      <c r="J1605" s="377"/>
      <c r="K1605" s="377"/>
      <c r="L1605" s="377"/>
      <c r="M1605" s="1" t="e">
        <f>INDEX('Child Enrollment'!$C$2:$C$173,MATCH('BIR Data Entry'!B1606,'Child Enrollment'!$B$2:$B$173,0))</f>
        <v>#N/A</v>
      </c>
      <c r="N1605" s="1" t="e">
        <f>INDEX('Child Enrollment'!$D$2:$D$173,MATCH('BIR Data Entry'!B1605,'Child Enrollment'!$B$2:$B$173,0))</f>
        <v>#N/A</v>
      </c>
      <c r="O1605" s="1" t="e">
        <f>INDEX('Child Enrollment'!$E$2:$E$173,MATCH('BIR Data Entry'!B1605,'Child Enrollment'!$B$2:$B$173,0))</f>
        <v>#N/A</v>
      </c>
      <c r="P1605" s="1" t="e">
        <f>INDEX('Child Enrollment'!$F$2:$F$173,MATCH('BIR Data Entry'!B1605,'Child Enrollment'!$B$2:$B$173,0))</f>
        <v>#N/A</v>
      </c>
      <c r="Q1605" s="1" t="e">
        <f>INDEX('Child Enrollment'!$G$2:$G$173,MATCH('BIR Data Entry'!B1605,'Child Enrollment'!$B$2:$B$173,0))</f>
        <v>#N/A</v>
      </c>
      <c r="R1605" s="1" t="e">
        <f>INDEX('Child Enrollment'!$H$2:$H$173,MATCH('BIR Data Entry'!B1605,'Child Enrollment'!$B$2:$B$173,0))</f>
        <v>#N/A</v>
      </c>
      <c r="S1605" s="343" t="str">
        <f t="shared" si="75"/>
        <v/>
      </c>
      <c r="T1605" s="169">
        <f>IF(J1605='Do Not Use'!$L$15,1,0)</f>
        <v>0</v>
      </c>
      <c r="U1605" s="169">
        <f>IF(K1605='Do Not Use'!$M$14,1,0)</f>
        <v>0</v>
      </c>
      <c r="V1605" s="169">
        <f t="shared" si="76"/>
        <v>0</v>
      </c>
      <c r="W1605" s="169">
        <f>IF(K1605='Do Not Use'!$M$10,1,0)</f>
        <v>0</v>
      </c>
      <c r="X1605" s="169">
        <f>IF(K1605='Do Not Use'!$M$11,1,0)</f>
        <v>0</v>
      </c>
      <c r="Y1605" s="169">
        <f t="shared" si="77"/>
        <v>0</v>
      </c>
      <c r="Z1605" s="169">
        <f>IF(K1605='Do Not Use'!$M$5,1,0)</f>
        <v>0</v>
      </c>
    </row>
    <row r="1606" spans="1:26" x14ac:dyDescent="0.25">
      <c r="A1606" s="376"/>
      <c r="B1606" s="377"/>
      <c r="C1606" s="378"/>
      <c r="D1606" s="434"/>
      <c r="E1606" s="379"/>
      <c r="F1606" s="377"/>
      <c r="G1606" s="377"/>
      <c r="H1606" s="377"/>
      <c r="I1606" s="377"/>
      <c r="J1606" s="377"/>
      <c r="K1606" s="377"/>
      <c r="L1606" s="377"/>
      <c r="M1606" s="1" t="e">
        <f>INDEX('Child Enrollment'!$C$2:$C$173,MATCH('BIR Data Entry'!B1607,'Child Enrollment'!$B$2:$B$173,0))</f>
        <v>#N/A</v>
      </c>
      <c r="N1606" s="1" t="e">
        <f>INDEX('Child Enrollment'!$D$2:$D$173,MATCH('BIR Data Entry'!B1606,'Child Enrollment'!$B$2:$B$173,0))</f>
        <v>#N/A</v>
      </c>
      <c r="O1606" s="1" t="e">
        <f>INDEX('Child Enrollment'!$E$2:$E$173,MATCH('BIR Data Entry'!B1606,'Child Enrollment'!$B$2:$B$173,0))</f>
        <v>#N/A</v>
      </c>
      <c r="P1606" s="1" t="e">
        <f>INDEX('Child Enrollment'!$F$2:$F$173,MATCH('BIR Data Entry'!B1606,'Child Enrollment'!$B$2:$B$173,0))</f>
        <v>#N/A</v>
      </c>
      <c r="Q1606" s="1" t="e">
        <f>INDEX('Child Enrollment'!$G$2:$G$173,MATCH('BIR Data Entry'!B1606,'Child Enrollment'!$B$2:$B$173,0))</f>
        <v>#N/A</v>
      </c>
      <c r="R1606" s="1" t="e">
        <f>INDEX('Child Enrollment'!$H$2:$H$173,MATCH('BIR Data Entry'!B1606,'Child Enrollment'!$B$2:$B$173,0))</f>
        <v>#N/A</v>
      </c>
      <c r="S1606" s="343" t="str">
        <f t="shared" si="75"/>
        <v/>
      </c>
      <c r="T1606" s="169">
        <f>IF(J1606='Do Not Use'!$L$15,1,0)</f>
        <v>0</v>
      </c>
      <c r="U1606" s="169">
        <f>IF(K1606='Do Not Use'!$M$14,1,0)</f>
        <v>0</v>
      </c>
      <c r="V1606" s="169">
        <f t="shared" si="76"/>
        <v>0</v>
      </c>
      <c r="W1606" s="169">
        <f>IF(K1606='Do Not Use'!$M$10,1,0)</f>
        <v>0</v>
      </c>
      <c r="X1606" s="169">
        <f>IF(K1606='Do Not Use'!$M$11,1,0)</f>
        <v>0</v>
      </c>
      <c r="Y1606" s="169">
        <f t="shared" si="77"/>
        <v>0</v>
      </c>
      <c r="Z1606" s="169">
        <f>IF(K1606='Do Not Use'!$M$5,1,0)</f>
        <v>0</v>
      </c>
    </row>
    <row r="1607" spans="1:26" x14ac:dyDescent="0.25">
      <c r="A1607" s="376"/>
      <c r="B1607" s="377"/>
      <c r="C1607" s="378"/>
      <c r="D1607" s="434"/>
      <c r="E1607" s="379"/>
      <c r="F1607" s="377"/>
      <c r="G1607" s="377"/>
      <c r="H1607" s="377"/>
      <c r="I1607" s="377"/>
      <c r="J1607" s="377"/>
      <c r="K1607" s="377"/>
      <c r="L1607" s="377"/>
      <c r="M1607" s="1" t="e">
        <f>INDEX('Child Enrollment'!$C$2:$C$173,MATCH('BIR Data Entry'!B1608,'Child Enrollment'!$B$2:$B$173,0))</f>
        <v>#N/A</v>
      </c>
      <c r="N1607" s="1" t="e">
        <f>INDEX('Child Enrollment'!$D$2:$D$173,MATCH('BIR Data Entry'!B1607,'Child Enrollment'!$B$2:$B$173,0))</f>
        <v>#N/A</v>
      </c>
      <c r="O1607" s="1" t="e">
        <f>INDEX('Child Enrollment'!$E$2:$E$173,MATCH('BIR Data Entry'!B1607,'Child Enrollment'!$B$2:$B$173,0))</f>
        <v>#N/A</v>
      </c>
      <c r="P1607" s="1" t="e">
        <f>INDEX('Child Enrollment'!$F$2:$F$173,MATCH('BIR Data Entry'!B1607,'Child Enrollment'!$B$2:$B$173,0))</f>
        <v>#N/A</v>
      </c>
      <c r="Q1607" s="1" t="e">
        <f>INDEX('Child Enrollment'!$G$2:$G$173,MATCH('BIR Data Entry'!B1607,'Child Enrollment'!$B$2:$B$173,0))</f>
        <v>#N/A</v>
      </c>
      <c r="R1607" s="1" t="e">
        <f>INDEX('Child Enrollment'!$H$2:$H$173,MATCH('BIR Data Entry'!B1607,'Child Enrollment'!$B$2:$B$173,0))</f>
        <v>#N/A</v>
      </c>
      <c r="S1607" s="343" t="str">
        <f t="shared" si="75"/>
        <v/>
      </c>
      <c r="T1607" s="169">
        <f>IF(J1607='Do Not Use'!$L$15,1,0)</f>
        <v>0</v>
      </c>
      <c r="U1607" s="169">
        <f>IF(K1607='Do Not Use'!$M$14,1,0)</f>
        <v>0</v>
      </c>
      <c r="V1607" s="169">
        <f t="shared" si="76"/>
        <v>0</v>
      </c>
      <c r="W1607" s="169">
        <f>IF(K1607='Do Not Use'!$M$10,1,0)</f>
        <v>0</v>
      </c>
      <c r="X1607" s="169">
        <f>IF(K1607='Do Not Use'!$M$11,1,0)</f>
        <v>0</v>
      </c>
      <c r="Y1607" s="169">
        <f t="shared" si="77"/>
        <v>0</v>
      </c>
      <c r="Z1607" s="169">
        <f>IF(K1607='Do Not Use'!$M$5,1,0)</f>
        <v>0</v>
      </c>
    </row>
    <row r="1608" spans="1:26" x14ac:dyDescent="0.25">
      <c r="A1608" s="376"/>
      <c r="B1608" s="377"/>
      <c r="C1608" s="378"/>
      <c r="D1608" s="434"/>
      <c r="E1608" s="379"/>
      <c r="F1608" s="377"/>
      <c r="G1608" s="377"/>
      <c r="H1608" s="377"/>
      <c r="I1608" s="377"/>
      <c r="J1608" s="377"/>
      <c r="K1608" s="377"/>
      <c r="L1608" s="377"/>
      <c r="M1608" s="1" t="e">
        <f>INDEX('Child Enrollment'!$C$2:$C$173,MATCH('BIR Data Entry'!B1609,'Child Enrollment'!$B$2:$B$173,0))</f>
        <v>#N/A</v>
      </c>
      <c r="N1608" s="1" t="e">
        <f>INDEX('Child Enrollment'!$D$2:$D$173,MATCH('BIR Data Entry'!B1608,'Child Enrollment'!$B$2:$B$173,0))</f>
        <v>#N/A</v>
      </c>
      <c r="O1608" s="1" t="e">
        <f>INDEX('Child Enrollment'!$E$2:$E$173,MATCH('BIR Data Entry'!B1608,'Child Enrollment'!$B$2:$B$173,0))</f>
        <v>#N/A</v>
      </c>
      <c r="P1608" s="1" t="e">
        <f>INDEX('Child Enrollment'!$F$2:$F$173,MATCH('BIR Data Entry'!B1608,'Child Enrollment'!$B$2:$B$173,0))</f>
        <v>#N/A</v>
      </c>
      <c r="Q1608" s="1" t="e">
        <f>INDEX('Child Enrollment'!$G$2:$G$173,MATCH('BIR Data Entry'!B1608,'Child Enrollment'!$B$2:$B$173,0))</f>
        <v>#N/A</v>
      </c>
      <c r="R1608" s="1" t="e">
        <f>INDEX('Child Enrollment'!$H$2:$H$173,MATCH('BIR Data Entry'!B1608,'Child Enrollment'!$B$2:$B$173,0))</f>
        <v>#N/A</v>
      </c>
      <c r="S1608" s="343" t="str">
        <f t="shared" si="75"/>
        <v/>
      </c>
      <c r="T1608" s="169">
        <f>IF(J1608='Do Not Use'!$L$15,1,0)</f>
        <v>0</v>
      </c>
      <c r="U1608" s="169">
        <f>IF(K1608='Do Not Use'!$M$14,1,0)</f>
        <v>0</v>
      </c>
      <c r="V1608" s="169">
        <f t="shared" si="76"/>
        <v>0</v>
      </c>
      <c r="W1608" s="169">
        <f>IF(K1608='Do Not Use'!$M$10,1,0)</f>
        <v>0</v>
      </c>
      <c r="X1608" s="169">
        <f>IF(K1608='Do Not Use'!$M$11,1,0)</f>
        <v>0</v>
      </c>
      <c r="Y1608" s="169">
        <f t="shared" si="77"/>
        <v>0</v>
      </c>
      <c r="Z1608" s="169">
        <f>IF(K1608='Do Not Use'!$M$5,1,0)</f>
        <v>0</v>
      </c>
    </row>
    <row r="1609" spans="1:26" x14ac:dyDescent="0.25">
      <c r="A1609" s="376"/>
      <c r="B1609" s="377"/>
      <c r="C1609" s="378"/>
      <c r="D1609" s="434"/>
      <c r="E1609" s="379"/>
      <c r="F1609" s="377"/>
      <c r="G1609" s="377"/>
      <c r="H1609" s="377"/>
      <c r="I1609" s="377"/>
      <c r="J1609" s="377"/>
      <c r="K1609" s="377"/>
      <c r="L1609" s="377"/>
      <c r="M1609" s="1" t="e">
        <f>INDEX('Child Enrollment'!$C$2:$C$173,MATCH('BIR Data Entry'!B1610,'Child Enrollment'!$B$2:$B$173,0))</f>
        <v>#N/A</v>
      </c>
      <c r="N1609" s="1" t="e">
        <f>INDEX('Child Enrollment'!$D$2:$D$173,MATCH('BIR Data Entry'!B1609,'Child Enrollment'!$B$2:$B$173,0))</f>
        <v>#N/A</v>
      </c>
      <c r="O1609" s="1" t="e">
        <f>INDEX('Child Enrollment'!$E$2:$E$173,MATCH('BIR Data Entry'!B1609,'Child Enrollment'!$B$2:$B$173,0))</f>
        <v>#N/A</v>
      </c>
      <c r="P1609" s="1" t="e">
        <f>INDEX('Child Enrollment'!$F$2:$F$173,MATCH('BIR Data Entry'!B1609,'Child Enrollment'!$B$2:$B$173,0))</f>
        <v>#N/A</v>
      </c>
      <c r="Q1609" s="1" t="e">
        <f>INDEX('Child Enrollment'!$G$2:$G$173,MATCH('BIR Data Entry'!B1609,'Child Enrollment'!$B$2:$B$173,0))</f>
        <v>#N/A</v>
      </c>
      <c r="R1609" s="1" t="e">
        <f>INDEX('Child Enrollment'!$H$2:$H$173,MATCH('BIR Data Entry'!B1609,'Child Enrollment'!$B$2:$B$173,0))</f>
        <v>#N/A</v>
      </c>
      <c r="S1609" s="343" t="str">
        <f t="shared" si="75"/>
        <v/>
      </c>
      <c r="T1609" s="169">
        <f>IF(J1609='Do Not Use'!$L$15,1,0)</f>
        <v>0</v>
      </c>
      <c r="U1609" s="169">
        <f>IF(K1609='Do Not Use'!$M$14,1,0)</f>
        <v>0</v>
      </c>
      <c r="V1609" s="169">
        <f t="shared" si="76"/>
        <v>0</v>
      </c>
      <c r="W1609" s="169">
        <f>IF(K1609='Do Not Use'!$M$10,1,0)</f>
        <v>0</v>
      </c>
      <c r="X1609" s="169">
        <f>IF(K1609='Do Not Use'!$M$11,1,0)</f>
        <v>0</v>
      </c>
      <c r="Y1609" s="169">
        <f t="shared" si="77"/>
        <v>0</v>
      </c>
      <c r="Z1609" s="169">
        <f>IF(K1609='Do Not Use'!$M$5,1,0)</f>
        <v>0</v>
      </c>
    </row>
    <row r="1610" spans="1:26" x14ac:dyDescent="0.25">
      <c r="A1610" s="376"/>
      <c r="B1610" s="377"/>
      <c r="C1610" s="378"/>
      <c r="D1610" s="434"/>
      <c r="E1610" s="379"/>
      <c r="F1610" s="377"/>
      <c r="G1610" s="377"/>
      <c r="H1610" s="377"/>
      <c r="I1610" s="377"/>
      <c r="J1610" s="377"/>
      <c r="K1610" s="377"/>
      <c r="L1610" s="377"/>
      <c r="M1610" s="1" t="e">
        <f>INDEX('Child Enrollment'!$C$2:$C$173,MATCH('BIR Data Entry'!B1611,'Child Enrollment'!$B$2:$B$173,0))</f>
        <v>#N/A</v>
      </c>
      <c r="N1610" s="1" t="e">
        <f>INDEX('Child Enrollment'!$D$2:$D$173,MATCH('BIR Data Entry'!B1610,'Child Enrollment'!$B$2:$B$173,0))</f>
        <v>#N/A</v>
      </c>
      <c r="O1610" s="1" t="e">
        <f>INDEX('Child Enrollment'!$E$2:$E$173,MATCH('BIR Data Entry'!B1610,'Child Enrollment'!$B$2:$B$173,0))</f>
        <v>#N/A</v>
      </c>
      <c r="P1610" s="1" t="e">
        <f>INDEX('Child Enrollment'!$F$2:$F$173,MATCH('BIR Data Entry'!B1610,'Child Enrollment'!$B$2:$B$173,0))</f>
        <v>#N/A</v>
      </c>
      <c r="Q1610" s="1" t="e">
        <f>INDEX('Child Enrollment'!$G$2:$G$173,MATCH('BIR Data Entry'!B1610,'Child Enrollment'!$B$2:$B$173,0))</f>
        <v>#N/A</v>
      </c>
      <c r="R1610" s="1" t="e">
        <f>INDEX('Child Enrollment'!$H$2:$H$173,MATCH('BIR Data Entry'!B1610,'Child Enrollment'!$B$2:$B$173,0))</f>
        <v>#N/A</v>
      </c>
      <c r="S1610" s="343" t="str">
        <f t="shared" si="75"/>
        <v/>
      </c>
      <c r="T1610" s="169">
        <f>IF(J1610='Do Not Use'!$L$15,1,0)</f>
        <v>0</v>
      </c>
      <c r="U1610" s="169">
        <f>IF(K1610='Do Not Use'!$M$14,1,0)</f>
        <v>0</v>
      </c>
      <c r="V1610" s="169">
        <f t="shared" si="76"/>
        <v>0</v>
      </c>
      <c r="W1610" s="169">
        <f>IF(K1610='Do Not Use'!$M$10,1,0)</f>
        <v>0</v>
      </c>
      <c r="X1610" s="169">
        <f>IF(K1610='Do Not Use'!$M$11,1,0)</f>
        <v>0</v>
      </c>
      <c r="Y1610" s="169">
        <f t="shared" si="77"/>
        <v>0</v>
      </c>
      <c r="Z1610" s="169">
        <f>IF(K1610='Do Not Use'!$M$5,1,0)</f>
        <v>0</v>
      </c>
    </row>
    <row r="1611" spans="1:26" x14ac:dyDescent="0.25">
      <c r="A1611" s="376"/>
      <c r="B1611" s="377"/>
      <c r="C1611" s="378"/>
      <c r="D1611" s="434"/>
      <c r="E1611" s="379"/>
      <c r="F1611" s="377"/>
      <c r="G1611" s="377"/>
      <c r="H1611" s="377"/>
      <c r="I1611" s="377"/>
      <c r="J1611" s="377"/>
      <c r="K1611" s="377"/>
      <c r="L1611" s="377"/>
      <c r="M1611" s="1" t="e">
        <f>INDEX('Child Enrollment'!$C$2:$C$173,MATCH('BIR Data Entry'!B1612,'Child Enrollment'!$B$2:$B$173,0))</f>
        <v>#N/A</v>
      </c>
      <c r="N1611" s="1" t="e">
        <f>INDEX('Child Enrollment'!$D$2:$D$173,MATCH('BIR Data Entry'!B1611,'Child Enrollment'!$B$2:$B$173,0))</f>
        <v>#N/A</v>
      </c>
      <c r="O1611" s="1" t="e">
        <f>INDEX('Child Enrollment'!$E$2:$E$173,MATCH('BIR Data Entry'!B1611,'Child Enrollment'!$B$2:$B$173,0))</f>
        <v>#N/A</v>
      </c>
      <c r="P1611" s="1" t="e">
        <f>INDEX('Child Enrollment'!$F$2:$F$173,MATCH('BIR Data Entry'!B1611,'Child Enrollment'!$B$2:$B$173,0))</f>
        <v>#N/A</v>
      </c>
      <c r="Q1611" s="1" t="e">
        <f>INDEX('Child Enrollment'!$G$2:$G$173,MATCH('BIR Data Entry'!B1611,'Child Enrollment'!$B$2:$B$173,0))</f>
        <v>#N/A</v>
      </c>
      <c r="R1611" s="1" t="e">
        <f>INDEX('Child Enrollment'!$H$2:$H$173,MATCH('BIR Data Entry'!B1611,'Child Enrollment'!$B$2:$B$173,0))</f>
        <v>#N/A</v>
      </c>
      <c r="S1611" s="343" t="str">
        <f t="shared" si="75"/>
        <v/>
      </c>
      <c r="T1611" s="169">
        <f>IF(J1611='Do Not Use'!$L$15,1,0)</f>
        <v>0</v>
      </c>
      <c r="U1611" s="169">
        <f>IF(K1611='Do Not Use'!$M$14,1,0)</f>
        <v>0</v>
      </c>
      <c r="V1611" s="169">
        <f t="shared" si="76"/>
        <v>0</v>
      </c>
      <c r="W1611" s="169">
        <f>IF(K1611='Do Not Use'!$M$10,1,0)</f>
        <v>0</v>
      </c>
      <c r="X1611" s="169">
        <f>IF(K1611='Do Not Use'!$M$11,1,0)</f>
        <v>0</v>
      </c>
      <c r="Y1611" s="169">
        <f t="shared" si="77"/>
        <v>0</v>
      </c>
      <c r="Z1611" s="169">
        <f>IF(K1611='Do Not Use'!$M$5,1,0)</f>
        <v>0</v>
      </c>
    </row>
    <row r="1612" spans="1:26" x14ac:dyDescent="0.25">
      <c r="A1612" s="376"/>
      <c r="B1612" s="377"/>
      <c r="C1612" s="378"/>
      <c r="D1612" s="434"/>
      <c r="E1612" s="379"/>
      <c r="F1612" s="377"/>
      <c r="G1612" s="377"/>
      <c r="H1612" s="377"/>
      <c r="I1612" s="377"/>
      <c r="J1612" s="377"/>
      <c r="K1612" s="377"/>
      <c r="L1612" s="377"/>
      <c r="M1612" s="1" t="e">
        <f>INDEX('Child Enrollment'!$C$2:$C$173,MATCH('BIR Data Entry'!B1613,'Child Enrollment'!$B$2:$B$173,0))</f>
        <v>#N/A</v>
      </c>
      <c r="N1612" s="1" t="e">
        <f>INDEX('Child Enrollment'!$D$2:$D$173,MATCH('BIR Data Entry'!B1612,'Child Enrollment'!$B$2:$B$173,0))</f>
        <v>#N/A</v>
      </c>
      <c r="O1612" s="1" t="e">
        <f>INDEX('Child Enrollment'!$E$2:$E$173,MATCH('BIR Data Entry'!B1612,'Child Enrollment'!$B$2:$B$173,0))</f>
        <v>#N/A</v>
      </c>
      <c r="P1612" s="1" t="e">
        <f>INDEX('Child Enrollment'!$F$2:$F$173,MATCH('BIR Data Entry'!B1612,'Child Enrollment'!$B$2:$B$173,0))</f>
        <v>#N/A</v>
      </c>
      <c r="Q1612" s="1" t="e">
        <f>INDEX('Child Enrollment'!$G$2:$G$173,MATCH('BIR Data Entry'!B1612,'Child Enrollment'!$B$2:$B$173,0))</f>
        <v>#N/A</v>
      </c>
      <c r="R1612" s="1" t="e">
        <f>INDEX('Child Enrollment'!$H$2:$H$173,MATCH('BIR Data Entry'!B1612,'Child Enrollment'!$B$2:$B$173,0))</f>
        <v>#N/A</v>
      </c>
      <c r="S1612" s="343" t="str">
        <f t="shared" si="75"/>
        <v/>
      </c>
      <c r="T1612" s="169">
        <f>IF(J1612='Do Not Use'!$L$15,1,0)</f>
        <v>0</v>
      </c>
      <c r="U1612" s="169">
        <f>IF(K1612='Do Not Use'!$M$14,1,0)</f>
        <v>0</v>
      </c>
      <c r="V1612" s="169">
        <f t="shared" si="76"/>
        <v>0</v>
      </c>
      <c r="W1612" s="169">
        <f>IF(K1612='Do Not Use'!$M$10,1,0)</f>
        <v>0</v>
      </c>
      <c r="X1612" s="169">
        <f>IF(K1612='Do Not Use'!$M$11,1,0)</f>
        <v>0</v>
      </c>
      <c r="Y1612" s="169">
        <f t="shared" si="77"/>
        <v>0</v>
      </c>
      <c r="Z1612" s="169">
        <f>IF(K1612='Do Not Use'!$M$5,1,0)</f>
        <v>0</v>
      </c>
    </row>
    <row r="1613" spans="1:26" x14ac:dyDescent="0.25">
      <c r="A1613" s="376"/>
      <c r="B1613" s="377"/>
      <c r="C1613" s="378"/>
      <c r="D1613" s="434"/>
      <c r="E1613" s="379"/>
      <c r="F1613" s="377"/>
      <c r="G1613" s="377"/>
      <c r="H1613" s="377"/>
      <c r="I1613" s="377"/>
      <c r="J1613" s="377"/>
      <c r="K1613" s="377"/>
      <c r="L1613" s="377"/>
      <c r="M1613" s="1" t="e">
        <f>INDEX('Child Enrollment'!$C$2:$C$173,MATCH('BIR Data Entry'!B1614,'Child Enrollment'!$B$2:$B$173,0))</f>
        <v>#N/A</v>
      </c>
      <c r="N1613" s="1" t="e">
        <f>INDEX('Child Enrollment'!$D$2:$D$173,MATCH('BIR Data Entry'!B1613,'Child Enrollment'!$B$2:$B$173,0))</f>
        <v>#N/A</v>
      </c>
      <c r="O1613" s="1" t="e">
        <f>INDEX('Child Enrollment'!$E$2:$E$173,MATCH('BIR Data Entry'!B1613,'Child Enrollment'!$B$2:$B$173,0))</f>
        <v>#N/A</v>
      </c>
      <c r="P1613" s="1" t="e">
        <f>INDEX('Child Enrollment'!$F$2:$F$173,MATCH('BIR Data Entry'!B1613,'Child Enrollment'!$B$2:$B$173,0))</f>
        <v>#N/A</v>
      </c>
      <c r="Q1613" s="1" t="e">
        <f>INDEX('Child Enrollment'!$G$2:$G$173,MATCH('BIR Data Entry'!B1613,'Child Enrollment'!$B$2:$B$173,0))</f>
        <v>#N/A</v>
      </c>
      <c r="R1613" s="1" t="e">
        <f>INDEX('Child Enrollment'!$H$2:$H$173,MATCH('BIR Data Entry'!B1613,'Child Enrollment'!$B$2:$B$173,0))</f>
        <v>#N/A</v>
      </c>
      <c r="S1613" s="343" t="str">
        <f t="shared" si="75"/>
        <v/>
      </c>
      <c r="T1613" s="169">
        <f>IF(J1613='Do Not Use'!$L$15,1,0)</f>
        <v>0</v>
      </c>
      <c r="U1613" s="169">
        <f>IF(K1613='Do Not Use'!$M$14,1,0)</f>
        <v>0</v>
      </c>
      <c r="V1613" s="169">
        <f t="shared" si="76"/>
        <v>0</v>
      </c>
      <c r="W1613" s="169">
        <f>IF(K1613='Do Not Use'!$M$10,1,0)</f>
        <v>0</v>
      </c>
      <c r="X1613" s="169">
        <f>IF(K1613='Do Not Use'!$M$11,1,0)</f>
        <v>0</v>
      </c>
      <c r="Y1613" s="169">
        <f t="shared" si="77"/>
        <v>0</v>
      </c>
      <c r="Z1613" s="169">
        <f>IF(K1613='Do Not Use'!$M$5,1,0)</f>
        <v>0</v>
      </c>
    </row>
    <row r="1614" spans="1:26" x14ac:dyDescent="0.25">
      <c r="A1614" s="376"/>
      <c r="B1614" s="377"/>
      <c r="C1614" s="378"/>
      <c r="D1614" s="434"/>
      <c r="E1614" s="379"/>
      <c r="F1614" s="377"/>
      <c r="G1614" s="377"/>
      <c r="H1614" s="377"/>
      <c r="I1614" s="377"/>
      <c r="J1614" s="377"/>
      <c r="K1614" s="377"/>
      <c r="L1614" s="377"/>
      <c r="M1614" s="1" t="e">
        <f>INDEX('Child Enrollment'!$C$2:$C$173,MATCH('BIR Data Entry'!B1615,'Child Enrollment'!$B$2:$B$173,0))</f>
        <v>#N/A</v>
      </c>
      <c r="N1614" s="1" t="e">
        <f>INDEX('Child Enrollment'!$D$2:$D$173,MATCH('BIR Data Entry'!B1614,'Child Enrollment'!$B$2:$B$173,0))</f>
        <v>#N/A</v>
      </c>
      <c r="O1614" s="1" t="e">
        <f>INDEX('Child Enrollment'!$E$2:$E$173,MATCH('BIR Data Entry'!B1614,'Child Enrollment'!$B$2:$B$173,0))</f>
        <v>#N/A</v>
      </c>
      <c r="P1614" s="1" t="e">
        <f>INDEX('Child Enrollment'!$F$2:$F$173,MATCH('BIR Data Entry'!B1614,'Child Enrollment'!$B$2:$B$173,0))</f>
        <v>#N/A</v>
      </c>
      <c r="Q1614" s="1" t="e">
        <f>INDEX('Child Enrollment'!$G$2:$G$173,MATCH('BIR Data Entry'!B1614,'Child Enrollment'!$B$2:$B$173,0))</f>
        <v>#N/A</v>
      </c>
      <c r="R1614" s="1" t="e">
        <f>INDEX('Child Enrollment'!$H$2:$H$173,MATCH('BIR Data Entry'!B1614,'Child Enrollment'!$B$2:$B$173,0))</f>
        <v>#N/A</v>
      </c>
      <c r="S1614" s="343" t="str">
        <f t="shared" si="75"/>
        <v/>
      </c>
      <c r="T1614" s="169">
        <f>IF(J1614='Do Not Use'!$L$15,1,0)</f>
        <v>0</v>
      </c>
      <c r="U1614" s="169">
        <f>IF(K1614='Do Not Use'!$M$14,1,0)</f>
        <v>0</v>
      </c>
      <c r="V1614" s="169">
        <f t="shared" si="76"/>
        <v>0</v>
      </c>
      <c r="W1614" s="169">
        <f>IF(K1614='Do Not Use'!$M$10,1,0)</f>
        <v>0</v>
      </c>
      <c r="X1614" s="169">
        <f>IF(K1614='Do Not Use'!$M$11,1,0)</f>
        <v>0</v>
      </c>
      <c r="Y1614" s="169">
        <f t="shared" si="77"/>
        <v>0</v>
      </c>
      <c r="Z1614" s="169">
        <f>IF(K1614='Do Not Use'!$M$5,1,0)</f>
        <v>0</v>
      </c>
    </row>
    <row r="1615" spans="1:26" x14ac:dyDescent="0.25">
      <c r="A1615" s="376"/>
      <c r="B1615" s="377"/>
      <c r="C1615" s="378"/>
      <c r="D1615" s="434"/>
      <c r="E1615" s="379"/>
      <c r="F1615" s="377"/>
      <c r="G1615" s="377"/>
      <c r="H1615" s="377"/>
      <c r="I1615" s="377"/>
      <c r="J1615" s="377"/>
      <c r="K1615" s="377"/>
      <c r="L1615" s="377"/>
      <c r="M1615" s="1" t="e">
        <f>INDEX('Child Enrollment'!$C$2:$C$173,MATCH('BIR Data Entry'!B1616,'Child Enrollment'!$B$2:$B$173,0))</f>
        <v>#N/A</v>
      </c>
      <c r="N1615" s="1" t="e">
        <f>INDEX('Child Enrollment'!$D$2:$D$173,MATCH('BIR Data Entry'!B1615,'Child Enrollment'!$B$2:$B$173,0))</f>
        <v>#N/A</v>
      </c>
      <c r="O1615" s="1" t="e">
        <f>INDEX('Child Enrollment'!$E$2:$E$173,MATCH('BIR Data Entry'!B1615,'Child Enrollment'!$B$2:$B$173,0))</f>
        <v>#N/A</v>
      </c>
      <c r="P1615" s="1" t="e">
        <f>INDEX('Child Enrollment'!$F$2:$F$173,MATCH('BIR Data Entry'!B1615,'Child Enrollment'!$B$2:$B$173,0))</f>
        <v>#N/A</v>
      </c>
      <c r="Q1615" s="1" t="e">
        <f>INDEX('Child Enrollment'!$G$2:$G$173,MATCH('BIR Data Entry'!B1615,'Child Enrollment'!$B$2:$B$173,0))</f>
        <v>#N/A</v>
      </c>
      <c r="R1615" s="1" t="e">
        <f>INDEX('Child Enrollment'!$H$2:$H$173,MATCH('BIR Data Entry'!B1615,'Child Enrollment'!$B$2:$B$173,0))</f>
        <v>#N/A</v>
      </c>
      <c r="S1615" s="343" t="str">
        <f t="shared" si="75"/>
        <v/>
      </c>
      <c r="T1615" s="169">
        <f>IF(J1615='Do Not Use'!$L$15,1,0)</f>
        <v>0</v>
      </c>
      <c r="U1615" s="169">
        <f>IF(K1615='Do Not Use'!$M$14,1,0)</f>
        <v>0</v>
      </c>
      <c r="V1615" s="169">
        <f t="shared" si="76"/>
        <v>0</v>
      </c>
      <c r="W1615" s="169">
        <f>IF(K1615='Do Not Use'!$M$10,1,0)</f>
        <v>0</v>
      </c>
      <c r="X1615" s="169">
        <f>IF(K1615='Do Not Use'!$M$11,1,0)</f>
        <v>0</v>
      </c>
      <c r="Y1615" s="169">
        <f t="shared" si="77"/>
        <v>0</v>
      </c>
      <c r="Z1615" s="169">
        <f>IF(K1615='Do Not Use'!$M$5,1,0)</f>
        <v>0</v>
      </c>
    </row>
    <row r="1616" spans="1:26" x14ac:dyDescent="0.25">
      <c r="A1616" s="376"/>
      <c r="B1616" s="377"/>
      <c r="C1616" s="378"/>
      <c r="D1616" s="434"/>
      <c r="E1616" s="379"/>
      <c r="F1616" s="377"/>
      <c r="G1616" s="377"/>
      <c r="H1616" s="377"/>
      <c r="I1616" s="377"/>
      <c r="J1616" s="377"/>
      <c r="K1616" s="377"/>
      <c r="L1616" s="377"/>
      <c r="M1616" s="1" t="e">
        <f>INDEX('Child Enrollment'!$C$2:$C$173,MATCH('BIR Data Entry'!B1617,'Child Enrollment'!$B$2:$B$173,0))</f>
        <v>#N/A</v>
      </c>
      <c r="N1616" s="1" t="e">
        <f>INDEX('Child Enrollment'!$D$2:$D$173,MATCH('BIR Data Entry'!B1616,'Child Enrollment'!$B$2:$B$173,0))</f>
        <v>#N/A</v>
      </c>
      <c r="O1616" s="1" t="e">
        <f>INDEX('Child Enrollment'!$E$2:$E$173,MATCH('BIR Data Entry'!B1616,'Child Enrollment'!$B$2:$B$173,0))</f>
        <v>#N/A</v>
      </c>
      <c r="P1616" s="1" t="e">
        <f>INDEX('Child Enrollment'!$F$2:$F$173,MATCH('BIR Data Entry'!B1616,'Child Enrollment'!$B$2:$B$173,0))</f>
        <v>#N/A</v>
      </c>
      <c r="Q1616" s="1" t="e">
        <f>INDEX('Child Enrollment'!$G$2:$G$173,MATCH('BIR Data Entry'!B1616,'Child Enrollment'!$B$2:$B$173,0))</f>
        <v>#N/A</v>
      </c>
      <c r="R1616" s="1" t="e">
        <f>INDEX('Child Enrollment'!$H$2:$H$173,MATCH('BIR Data Entry'!B1616,'Child Enrollment'!$B$2:$B$173,0))</f>
        <v>#N/A</v>
      </c>
      <c r="S1616" s="343" t="str">
        <f t="shared" si="75"/>
        <v/>
      </c>
      <c r="T1616" s="169">
        <f>IF(J1616='Do Not Use'!$L$15,1,0)</f>
        <v>0</v>
      </c>
      <c r="U1616" s="169">
        <f>IF(K1616='Do Not Use'!$M$14,1,0)</f>
        <v>0</v>
      </c>
      <c r="V1616" s="169">
        <f t="shared" si="76"/>
        <v>0</v>
      </c>
      <c r="W1616" s="169">
        <f>IF(K1616='Do Not Use'!$M$10,1,0)</f>
        <v>0</v>
      </c>
      <c r="X1616" s="169">
        <f>IF(K1616='Do Not Use'!$M$11,1,0)</f>
        <v>0</v>
      </c>
      <c r="Y1616" s="169">
        <f t="shared" si="77"/>
        <v>0</v>
      </c>
      <c r="Z1616" s="169">
        <f>IF(K1616='Do Not Use'!$M$5,1,0)</f>
        <v>0</v>
      </c>
    </row>
    <row r="1617" spans="1:26" x14ac:dyDescent="0.25">
      <c r="A1617" s="376"/>
      <c r="B1617" s="377"/>
      <c r="C1617" s="378"/>
      <c r="D1617" s="434"/>
      <c r="E1617" s="379"/>
      <c r="F1617" s="377"/>
      <c r="G1617" s="377"/>
      <c r="H1617" s="377"/>
      <c r="I1617" s="377"/>
      <c r="J1617" s="377"/>
      <c r="K1617" s="377"/>
      <c r="L1617" s="377"/>
      <c r="M1617" s="1" t="e">
        <f>INDEX('Child Enrollment'!$C$2:$C$173,MATCH('BIR Data Entry'!B1618,'Child Enrollment'!$B$2:$B$173,0))</f>
        <v>#N/A</v>
      </c>
      <c r="N1617" s="1" t="e">
        <f>INDEX('Child Enrollment'!$D$2:$D$173,MATCH('BIR Data Entry'!B1617,'Child Enrollment'!$B$2:$B$173,0))</f>
        <v>#N/A</v>
      </c>
      <c r="O1617" s="1" t="e">
        <f>INDEX('Child Enrollment'!$E$2:$E$173,MATCH('BIR Data Entry'!B1617,'Child Enrollment'!$B$2:$B$173,0))</f>
        <v>#N/A</v>
      </c>
      <c r="P1617" s="1" t="e">
        <f>INDEX('Child Enrollment'!$F$2:$F$173,MATCH('BIR Data Entry'!B1617,'Child Enrollment'!$B$2:$B$173,0))</f>
        <v>#N/A</v>
      </c>
      <c r="Q1617" s="1" t="e">
        <f>INDEX('Child Enrollment'!$G$2:$G$173,MATCH('BIR Data Entry'!B1617,'Child Enrollment'!$B$2:$B$173,0))</f>
        <v>#N/A</v>
      </c>
      <c r="R1617" s="1" t="e">
        <f>INDEX('Child Enrollment'!$H$2:$H$173,MATCH('BIR Data Entry'!B1617,'Child Enrollment'!$B$2:$B$173,0))</f>
        <v>#N/A</v>
      </c>
      <c r="S1617" s="343" t="str">
        <f t="shared" si="75"/>
        <v/>
      </c>
      <c r="T1617" s="169">
        <f>IF(J1617='Do Not Use'!$L$15,1,0)</f>
        <v>0</v>
      </c>
      <c r="U1617" s="169">
        <f>IF(K1617='Do Not Use'!$M$14,1,0)</f>
        <v>0</v>
      </c>
      <c r="V1617" s="169">
        <f t="shared" si="76"/>
        <v>0</v>
      </c>
      <c r="W1617" s="169">
        <f>IF(K1617='Do Not Use'!$M$10,1,0)</f>
        <v>0</v>
      </c>
      <c r="X1617" s="169">
        <f>IF(K1617='Do Not Use'!$M$11,1,0)</f>
        <v>0</v>
      </c>
      <c r="Y1617" s="169">
        <f t="shared" si="77"/>
        <v>0</v>
      </c>
      <c r="Z1617" s="169">
        <f>IF(K1617='Do Not Use'!$M$5,1,0)</f>
        <v>0</v>
      </c>
    </row>
    <row r="1618" spans="1:26" x14ac:dyDescent="0.25">
      <c r="A1618" s="376"/>
      <c r="B1618" s="377"/>
      <c r="C1618" s="378"/>
      <c r="D1618" s="434"/>
      <c r="E1618" s="379"/>
      <c r="F1618" s="377"/>
      <c r="G1618" s="377"/>
      <c r="H1618" s="377"/>
      <c r="I1618" s="377"/>
      <c r="J1618" s="377"/>
      <c r="K1618" s="377"/>
      <c r="L1618" s="377"/>
      <c r="M1618" s="1" t="e">
        <f>INDEX('Child Enrollment'!$C$2:$C$173,MATCH('BIR Data Entry'!B1619,'Child Enrollment'!$B$2:$B$173,0))</f>
        <v>#N/A</v>
      </c>
      <c r="N1618" s="1" t="e">
        <f>INDEX('Child Enrollment'!$D$2:$D$173,MATCH('BIR Data Entry'!B1618,'Child Enrollment'!$B$2:$B$173,0))</f>
        <v>#N/A</v>
      </c>
      <c r="O1618" s="1" t="e">
        <f>INDEX('Child Enrollment'!$E$2:$E$173,MATCH('BIR Data Entry'!B1618,'Child Enrollment'!$B$2:$B$173,0))</f>
        <v>#N/A</v>
      </c>
      <c r="P1618" s="1" t="e">
        <f>INDEX('Child Enrollment'!$F$2:$F$173,MATCH('BIR Data Entry'!B1618,'Child Enrollment'!$B$2:$B$173,0))</f>
        <v>#N/A</v>
      </c>
      <c r="Q1618" s="1" t="e">
        <f>INDEX('Child Enrollment'!$G$2:$G$173,MATCH('BIR Data Entry'!B1618,'Child Enrollment'!$B$2:$B$173,0))</f>
        <v>#N/A</v>
      </c>
      <c r="R1618" s="1" t="e">
        <f>INDEX('Child Enrollment'!$H$2:$H$173,MATCH('BIR Data Entry'!B1618,'Child Enrollment'!$B$2:$B$173,0))</f>
        <v>#N/A</v>
      </c>
      <c r="S1618" s="343" t="str">
        <f t="shared" si="75"/>
        <v/>
      </c>
      <c r="T1618" s="169">
        <f>IF(J1618='Do Not Use'!$L$15,1,0)</f>
        <v>0</v>
      </c>
      <c r="U1618" s="169">
        <f>IF(K1618='Do Not Use'!$M$14,1,0)</f>
        <v>0</v>
      </c>
      <c r="V1618" s="169">
        <f t="shared" si="76"/>
        <v>0</v>
      </c>
      <c r="W1618" s="169">
        <f>IF(K1618='Do Not Use'!$M$10,1,0)</f>
        <v>0</v>
      </c>
      <c r="X1618" s="169">
        <f>IF(K1618='Do Not Use'!$M$11,1,0)</f>
        <v>0</v>
      </c>
      <c r="Y1618" s="169">
        <f t="shared" si="77"/>
        <v>0</v>
      </c>
      <c r="Z1618" s="169">
        <f>IF(K1618='Do Not Use'!$M$5,1,0)</f>
        <v>0</v>
      </c>
    </row>
    <row r="1619" spans="1:26" x14ac:dyDescent="0.25">
      <c r="A1619" s="376"/>
      <c r="B1619" s="377"/>
      <c r="C1619" s="378"/>
      <c r="D1619" s="434"/>
      <c r="E1619" s="379"/>
      <c r="F1619" s="377"/>
      <c r="G1619" s="377"/>
      <c r="H1619" s="377"/>
      <c r="I1619" s="377"/>
      <c r="J1619" s="377"/>
      <c r="K1619" s="377"/>
      <c r="L1619" s="377"/>
      <c r="M1619" s="1" t="e">
        <f>INDEX('Child Enrollment'!$C$2:$C$173,MATCH('BIR Data Entry'!B1620,'Child Enrollment'!$B$2:$B$173,0))</f>
        <v>#N/A</v>
      </c>
      <c r="N1619" s="1" t="e">
        <f>INDEX('Child Enrollment'!$D$2:$D$173,MATCH('BIR Data Entry'!B1619,'Child Enrollment'!$B$2:$B$173,0))</f>
        <v>#N/A</v>
      </c>
      <c r="O1619" s="1" t="e">
        <f>INDEX('Child Enrollment'!$E$2:$E$173,MATCH('BIR Data Entry'!B1619,'Child Enrollment'!$B$2:$B$173,0))</f>
        <v>#N/A</v>
      </c>
      <c r="P1619" s="1" t="e">
        <f>INDEX('Child Enrollment'!$F$2:$F$173,MATCH('BIR Data Entry'!B1619,'Child Enrollment'!$B$2:$B$173,0))</f>
        <v>#N/A</v>
      </c>
      <c r="Q1619" s="1" t="e">
        <f>INDEX('Child Enrollment'!$G$2:$G$173,MATCH('BIR Data Entry'!B1619,'Child Enrollment'!$B$2:$B$173,0))</f>
        <v>#N/A</v>
      </c>
      <c r="R1619" s="1" t="e">
        <f>INDEX('Child Enrollment'!$H$2:$H$173,MATCH('BIR Data Entry'!B1619,'Child Enrollment'!$B$2:$B$173,0))</f>
        <v>#N/A</v>
      </c>
      <c r="S1619" s="343" t="str">
        <f t="shared" si="75"/>
        <v/>
      </c>
      <c r="T1619" s="169">
        <f>IF(J1619='Do Not Use'!$L$15,1,0)</f>
        <v>0</v>
      </c>
      <c r="U1619" s="169">
        <f>IF(K1619='Do Not Use'!$M$14,1,0)</f>
        <v>0</v>
      </c>
      <c r="V1619" s="169">
        <f t="shared" si="76"/>
        <v>0</v>
      </c>
      <c r="W1619" s="169">
        <f>IF(K1619='Do Not Use'!$M$10,1,0)</f>
        <v>0</v>
      </c>
      <c r="X1619" s="169">
        <f>IF(K1619='Do Not Use'!$M$11,1,0)</f>
        <v>0</v>
      </c>
      <c r="Y1619" s="169">
        <f t="shared" si="77"/>
        <v>0</v>
      </c>
      <c r="Z1619" s="169">
        <f>IF(K1619='Do Not Use'!$M$5,1,0)</f>
        <v>0</v>
      </c>
    </row>
    <row r="1620" spans="1:26" x14ac:dyDescent="0.25">
      <c r="A1620" s="376"/>
      <c r="B1620" s="377"/>
      <c r="C1620" s="378"/>
      <c r="D1620" s="434"/>
      <c r="E1620" s="379"/>
      <c r="F1620" s="377"/>
      <c r="G1620" s="377"/>
      <c r="H1620" s="377"/>
      <c r="I1620" s="377"/>
      <c r="J1620" s="377"/>
      <c r="K1620" s="377"/>
      <c r="L1620" s="377"/>
      <c r="M1620" s="1" t="e">
        <f>INDEX('Child Enrollment'!$C$2:$C$173,MATCH('BIR Data Entry'!B1621,'Child Enrollment'!$B$2:$B$173,0))</f>
        <v>#N/A</v>
      </c>
      <c r="N1620" s="1" t="e">
        <f>INDEX('Child Enrollment'!$D$2:$D$173,MATCH('BIR Data Entry'!B1620,'Child Enrollment'!$B$2:$B$173,0))</f>
        <v>#N/A</v>
      </c>
      <c r="O1620" s="1" t="e">
        <f>INDEX('Child Enrollment'!$E$2:$E$173,MATCH('BIR Data Entry'!B1620,'Child Enrollment'!$B$2:$B$173,0))</f>
        <v>#N/A</v>
      </c>
      <c r="P1620" s="1" t="e">
        <f>INDEX('Child Enrollment'!$F$2:$F$173,MATCH('BIR Data Entry'!B1620,'Child Enrollment'!$B$2:$B$173,0))</f>
        <v>#N/A</v>
      </c>
      <c r="Q1620" s="1" t="e">
        <f>INDEX('Child Enrollment'!$G$2:$G$173,MATCH('BIR Data Entry'!B1620,'Child Enrollment'!$B$2:$B$173,0))</f>
        <v>#N/A</v>
      </c>
      <c r="R1620" s="1" t="e">
        <f>INDEX('Child Enrollment'!$H$2:$H$173,MATCH('BIR Data Entry'!B1620,'Child Enrollment'!$B$2:$B$173,0))</f>
        <v>#N/A</v>
      </c>
      <c r="S1620" s="343" t="str">
        <f t="shared" si="75"/>
        <v/>
      </c>
      <c r="T1620" s="169">
        <f>IF(J1620='Do Not Use'!$L$15,1,0)</f>
        <v>0</v>
      </c>
      <c r="U1620" s="169">
        <f>IF(K1620='Do Not Use'!$M$14,1,0)</f>
        <v>0</v>
      </c>
      <c r="V1620" s="169">
        <f t="shared" si="76"/>
        <v>0</v>
      </c>
      <c r="W1620" s="169">
        <f>IF(K1620='Do Not Use'!$M$10,1,0)</f>
        <v>0</v>
      </c>
      <c r="X1620" s="169">
        <f>IF(K1620='Do Not Use'!$M$11,1,0)</f>
        <v>0</v>
      </c>
      <c r="Y1620" s="169">
        <f t="shared" si="77"/>
        <v>0</v>
      </c>
      <c r="Z1620" s="169">
        <f>IF(K1620='Do Not Use'!$M$5,1,0)</f>
        <v>0</v>
      </c>
    </row>
    <row r="1621" spans="1:26" x14ac:dyDescent="0.25">
      <c r="A1621" s="376"/>
      <c r="B1621" s="377"/>
      <c r="C1621" s="378"/>
      <c r="D1621" s="434"/>
      <c r="E1621" s="379"/>
      <c r="F1621" s="377"/>
      <c r="G1621" s="377"/>
      <c r="H1621" s="377"/>
      <c r="I1621" s="377"/>
      <c r="J1621" s="377"/>
      <c r="K1621" s="377"/>
      <c r="L1621" s="377"/>
      <c r="M1621" s="1" t="e">
        <f>INDEX('Child Enrollment'!$C$2:$C$173,MATCH('BIR Data Entry'!B1622,'Child Enrollment'!$B$2:$B$173,0))</f>
        <v>#N/A</v>
      </c>
      <c r="N1621" s="1" t="e">
        <f>INDEX('Child Enrollment'!$D$2:$D$173,MATCH('BIR Data Entry'!B1621,'Child Enrollment'!$B$2:$B$173,0))</f>
        <v>#N/A</v>
      </c>
      <c r="O1621" s="1" t="e">
        <f>INDEX('Child Enrollment'!$E$2:$E$173,MATCH('BIR Data Entry'!B1621,'Child Enrollment'!$B$2:$B$173,0))</f>
        <v>#N/A</v>
      </c>
      <c r="P1621" s="1" t="e">
        <f>INDEX('Child Enrollment'!$F$2:$F$173,MATCH('BIR Data Entry'!B1621,'Child Enrollment'!$B$2:$B$173,0))</f>
        <v>#N/A</v>
      </c>
      <c r="Q1621" s="1" t="e">
        <f>INDEX('Child Enrollment'!$G$2:$G$173,MATCH('BIR Data Entry'!B1621,'Child Enrollment'!$B$2:$B$173,0))</f>
        <v>#N/A</v>
      </c>
      <c r="R1621" s="1" t="e">
        <f>INDEX('Child Enrollment'!$H$2:$H$173,MATCH('BIR Data Entry'!B1621,'Child Enrollment'!$B$2:$B$173,0))</f>
        <v>#N/A</v>
      </c>
      <c r="S1621" s="343" t="str">
        <f t="shared" si="75"/>
        <v/>
      </c>
      <c r="T1621" s="169">
        <f>IF(J1621='Do Not Use'!$L$15,1,0)</f>
        <v>0</v>
      </c>
      <c r="U1621" s="169">
        <f>IF(K1621='Do Not Use'!$M$14,1,0)</f>
        <v>0</v>
      </c>
      <c r="V1621" s="169">
        <f t="shared" si="76"/>
        <v>0</v>
      </c>
      <c r="W1621" s="169">
        <f>IF(K1621='Do Not Use'!$M$10,1,0)</f>
        <v>0</v>
      </c>
      <c r="X1621" s="169">
        <f>IF(K1621='Do Not Use'!$M$11,1,0)</f>
        <v>0</v>
      </c>
      <c r="Y1621" s="169">
        <f t="shared" si="77"/>
        <v>0</v>
      </c>
      <c r="Z1621" s="169">
        <f>IF(K1621='Do Not Use'!$M$5,1,0)</f>
        <v>0</v>
      </c>
    </row>
    <row r="1622" spans="1:26" x14ac:dyDescent="0.25">
      <c r="A1622" s="376"/>
      <c r="B1622" s="377"/>
      <c r="C1622" s="378"/>
      <c r="D1622" s="434"/>
      <c r="E1622" s="379"/>
      <c r="F1622" s="377"/>
      <c r="G1622" s="377"/>
      <c r="H1622" s="377"/>
      <c r="I1622" s="377"/>
      <c r="J1622" s="377"/>
      <c r="K1622" s="377"/>
      <c r="L1622" s="377"/>
      <c r="M1622" s="1" t="e">
        <f>INDEX('Child Enrollment'!$C$2:$C$173,MATCH('BIR Data Entry'!B1623,'Child Enrollment'!$B$2:$B$173,0))</f>
        <v>#N/A</v>
      </c>
      <c r="N1622" s="1" t="e">
        <f>INDEX('Child Enrollment'!$D$2:$D$173,MATCH('BIR Data Entry'!B1622,'Child Enrollment'!$B$2:$B$173,0))</f>
        <v>#N/A</v>
      </c>
      <c r="O1622" s="1" t="e">
        <f>INDEX('Child Enrollment'!$E$2:$E$173,MATCH('BIR Data Entry'!B1622,'Child Enrollment'!$B$2:$B$173,0))</f>
        <v>#N/A</v>
      </c>
      <c r="P1622" s="1" t="e">
        <f>INDEX('Child Enrollment'!$F$2:$F$173,MATCH('BIR Data Entry'!B1622,'Child Enrollment'!$B$2:$B$173,0))</f>
        <v>#N/A</v>
      </c>
      <c r="Q1622" s="1" t="e">
        <f>INDEX('Child Enrollment'!$G$2:$G$173,MATCH('BIR Data Entry'!B1622,'Child Enrollment'!$B$2:$B$173,0))</f>
        <v>#N/A</v>
      </c>
      <c r="R1622" s="1" t="e">
        <f>INDEX('Child Enrollment'!$H$2:$H$173,MATCH('BIR Data Entry'!B1622,'Child Enrollment'!$B$2:$B$173,0))</f>
        <v>#N/A</v>
      </c>
      <c r="S1622" s="343" t="str">
        <f t="shared" si="75"/>
        <v/>
      </c>
      <c r="T1622" s="169">
        <f>IF(J1622='Do Not Use'!$L$15,1,0)</f>
        <v>0</v>
      </c>
      <c r="U1622" s="169">
        <f>IF(K1622='Do Not Use'!$M$14,1,0)</f>
        <v>0</v>
      </c>
      <c r="V1622" s="169">
        <f t="shared" si="76"/>
        <v>0</v>
      </c>
      <c r="W1622" s="169">
        <f>IF(K1622='Do Not Use'!$M$10,1,0)</f>
        <v>0</v>
      </c>
      <c r="X1622" s="169">
        <f>IF(K1622='Do Not Use'!$M$11,1,0)</f>
        <v>0</v>
      </c>
      <c r="Y1622" s="169">
        <f t="shared" si="77"/>
        <v>0</v>
      </c>
      <c r="Z1622" s="169">
        <f>IF(K1622='Do Not Use'!$M$5,1,0)</f>
        <v>0</v>
      </c>
    </row>
    <row r="1623" spans="1:26" x14ac:dyDescent="0.25">
      <c r="A1623" s="376"/>
      <c r="B1623" s="377"/>
      <c r="C1623" s="378"/>
      <c r="D1623" s="434"/>
      <c r="E1623" s="379"/>
      <c r="F1623" s="377"/>
      <c r="G1623" s="377"/>
      <c r="H1623" s="377"/>
      <c r="I1623" s="377"/>
      <c r="J1623" s="377"/>
      <c r="K1623" s="377"/>
      <c r="L1623" s="377"/>
      <c r="M1623" s="1" t="e">
        <f>INDEX('Child Enrollment'!$C$2:$C$173,MATCH('BIR Data Entry'!B1624,'Child Enrollment'!$B$2:$B$173,0))</f>
        <v>#N/A</v>
      </c>
      <c r="N1623" s="1" t="e">
        <f>INDEX('Child Enrollment'!$D$2:$D$173,MATCH('BIR Data Entry'!B1623,'Child Enrollment'!$B$2:$B$173,0))</f>
        <v>#N/A</v>
      </c>
      <c r="O1623" s="1" t="e">
        <f>INDEX('Child Enrollment'!$E$2:$E$173,MATCH('BIR Data Entry'!B1623,'Child Enrollment'!$B$2:$B$173,0))</f>
        <v>#N/A</v>
      </c>
      <c r="P1623" s="1" t="e">
        <f>INDEX('Child Enrollment'!$F$2:$F$173,MATCH('BIR Data Entry'!B1623,'Child Enrollment'!$B$2:$B$173,0))</f>
        <v>#N/A</v>
      </c>
      <c r="Q1623" s="1" t="e">
        <f>INDEX('Child Enrollment'!$G$2:$G$173,MATCH('BIR Data Entry'!B1623,'Child Enrollment'!$B$2:$B$173,0))</f>
        <v>#N/A</v>
      </c>
      <c r="R1623" s="1" t="e">
        <f>INDEX('Child Enrollment'!$H$2:$H$173,MATCH('BIR Data Entry'!B1623,'Child Enrollment'!$B$2:$B$173,0))</f>
        <v>#N/A</v>
      </c>
      <c r="S1623" s="343" t="str">
        <f t="shared" si="75"/>
        <v/>
      </c>
      <c r="T1623" s="169">
        <f>IF(J1623='Do Not Use'!$L$15,1,0)</f>
        <v>0</v>
      </c>
      <c r="U1623" s="169">
        <f>IF(K1623='Do Not Use'!$M$14,1,0)</f>
        <v>0</v>
      </c>
      <c r="V1623" s="169">
        <f t="shared" si="76"/>
        <v>0</v>
      </c>
      <c r="W1623" s="169">
        <f>IF(K1623='Do Not Use'!$M$10,1,0)</f>
        <v>0</v>
      </c>
      <c r="X1623" s="169">
        <f>IF(K1623='Do Not Use'!$M$11,1,0)</f>
        <v>0</v>
      </c>
      <c r="Y1623" s="169">
        <f t="shared" si="77"/>
        <v>0</v>
      </c>
      <c r="Z1623" s="169">
        <f>IF(K1623='Do Not Use'!$M$5,1,0)</f>
        <v>0</v>
      </c>
    </row>
    <row r="1624" spans="1:26" x14ac:dyDescent="0.25">
      <c r="A1624" s="376"/>
      <c r="B1624" s="377"/>
      <c r="C1624" s="378"/>
      <c r="D1624" s="434"/>
      <c r="E1624" s="379"/>
      <c r="F1624" s="377"/>
      <c r="G1624" s="377"/>
      <c r="H1624" s="377"/>
      <c r="I1624" s="377"/>
      <c r="J1624" s="377"/>
      <c r="K1624" s="377"/>
      <c r="L1624" s="377"/>
      <c r="M1624" s="1" t="e">
        <f>INDEX('Child Enrollment'!$C$2:$C$173,MATCH('BIR Data Entry'!B1625,'Child Enrollment'!$B$2:$B$173,0))</f>
        <v>#N/A</v>
      </c>
      <c r="N1624" s="1" t="e">
        <f>INDEX('Child Enrollment'!$D$2:$D$173,MATCH('BIR Data Entry'!B1624,'Child Enrollment'!$B$2:$B$173,0))</f>
        <v>#N/A</v>
      </c>
      <c r="O1624" s="1" t="e">
        <f>INDEX('Child Enrollment'!$E$2:$E$173,MATCH('BIR Data Entry'!B1624,'Child Enrollment'!$B$2:$B$173,0))</f>
        <v>#N/A</v>
      </c>
      <c r="P1624" s="1" t="e">
        <f>INDEX('Child Enrollment'!$F$2:$F$173,MATCH('BIR Data Entry'!B1624,'Child Enrollment'!$B$2:$B$173,0))</f>
        <v>#N/A</v>
      </c>
      <c r="Q1624" s="1" t="e">
        <f>INDEX('Child Enrollment'!$G$2:$G$173,MATCH('BIR Data Entry'!B1624,'Child Enrollment'!$B$2:$B$173,0))</f>
        <v>#N/A</v>
      </c>
      <c r="R1624" s="1" t="e">
        <f>INDEX('Child Enrollment'!$H$2:$H$173,MATCH('BIR Data Entry'!B1624,'Child Enrollment'!$B$2:$B$173,0))</f>
        <v>#N/A</v>
      </c>
      <c r="S1624" s="343" t="str">
        <f t="shared" si="75"/>
        <v/>
      </c>
      <c r="T1624" s="169">
        <f>IF(J1624='Do Not Use'!$L$15,1,0)</f>
        <v>0</v>
      </c>
      <c r="U1624" s="169">
        <f>IF(K1624='Do Not Use'!$M$14,1,0)</f>
        <v>0</v>
      </c>
      <c r="V1624" s="169">
        <f t="shared" si="76"/>
        <v>0</v>
      </c>
      <c r="W1624" s="169">
        <f>IF(K1624='Do Not Use'!$M$10,1,0)</f>
        <v>0</v>
      </c>
      <c r="X1624" s="169">
        <f>IF(K1624='Do Not Use'!$M$11,1,0)</f>
        <v>0</v>
      </c>
      <c r="Y1624" s="169">
        <f t="shared" si="77"/>
        <v>0</v>
      </c>
      <c r="Z1624" s="169">
        <f>IF(K1624='Do Not Use'!$M$5,1,0)</f>
        <v>0</v>
      </c>
    </row>
    <row r="1625" spans="1:26" x14ac:dyDescent="0.25">
      <c r="A1625" s="376"/>
      <c r="B1625" s="377"/>
      <c r="C1625" s="378"/>
      <c r="D1625" s="434"/>
      <c r="E1625" s="379"/>
      <c r="F1625" s="377"/>
      <c r="G1625" s="377"/>
      <c r="H1625" s="377"/>
      <c r="I1625" s="377"/>
      <c r="J1625" s="377"/>
      <c r="K1625" s="377"/>
      <c r="L1625" s="377"/>
      <c r="M1625" s="1" t="e">
        <f>INDEX('Child Enrollment'!$C$2:$C$173,MATCH('BIR Data Entry'!B1626,'Child Enrollment'!$B$2:$B$173,0))</f>
        <v>#N/A</v>
      </c>
      <c r="N1625" s="1" t="e">
        <f>INDEX('Child Enrollment'!$D$2:$D$173,MATCH('BIR Data Entry'!B1625,'Child Enrollment'!$B$2:$B$173,0))</f>
        <v>#N/A</v>
      </c>
      <c r="O1625" s="1" t="e">
        <f>INDEX('Child Enrollment'!$E$2:$E$173,MATCH('BIR Data Entry'!B1625,'Child Enrollment'!$B$2:$B$173,0))</f>
        <v>#N/A</v>
      </c>
      <c r="P1625" s="1" t="e">
        <f>INDEX('Child Enrollment'!$F$2:$F$173,MATCH('BIR Data Entry'!B1625,'Child Enrollment'!$B$2:$B$173,0))</f>
        <v>#N/A</v>
      </c>
      <c r="Q1625" s="1" t="e">
        <f>INDEX('Child Enrollment'!$G$2:$G$173,MATCH('BIR Data Entry'!B1625,'Child Enrollment'!$B$2:$B$173,0))</f>
        <v>#N/A</v>
      </c>
      <c r="R1625" s="1" t="e">
        <f>INDEX('Child Enrollment'!$H$2:$H$173,MATCH('BIR Data Entry'!B1625,'Child Enrollment'!$B$2:$B$173,0))</f>
        <v>#N/A</v>
      </c>
      <c r="S1625" s="343" t="str">
        <f t="shared" si="75"/>
        <v/>
      </c>
      <c r="T1625" s="169">
        <f>IF(J1625='Do Not Use'!$L$15,1,0)</f>
        <v>0</v>
      </c>
      <c r="U1625" s="169">
        <f>IF(K1625='Do Not Use'!$M$14,1,0)</f>
        <v>0</v>
      </c>
      <c r="V1625" s="169">
        <f t="shared" si="76"/>
        <v>0</v>
      </c>
      <c r="W1625" s="169">
        <f>IF(K1625='Do Not Use'!$M$10,1,0)</f>
        <v>0</v>
      </c>
      <c r="X1625" s="169">
        <f>IF(K1625='Do Not Use'!$M$11,1,0)</f>
        <v>0</v>
      </c>
      <c r="Y1625" s="169">
        <f t="shared" si="77"/>
        <v>0</v>
      </c>
      <c r="Z1625" s="169">
        <f>IF(K1625='Do Not Use'!$M$5,1,0)</f>
        <v>0</v>
      </c>
    </row>
    <row r="1626" spans="1:26" x14ac:dyDescent="0.25">
      <c r="A1626" s="376"/>
      <c r="B1626" s="377"/>
      <c r="C1626" s="378"/>
      <c r="D1626" s="434"/>
      <c r="E1626" s="379"/>
      <c r="F1626" s="377"/>
      <c r="G1626" s="377"/>
      <c r="H1626" s="377"/>
      <c r="I1626" s="377"/>
      <c r="J1626" s="377"/>
      <c r="K1626" s="377"/>
      <c r="L1626" s="377"/>
      <c r="M1626" s="1" t="e">
        <f>INDEX('Child Enrollment'!$C$2:$C$173,MATCH('BIR Data Entry'!B1627,'Child Enrollment'!$B$2:$B$173,0))</f>
        <v>#N/A</v>
      </c>
      <c r="N1626" s="1" t="e">
        <f>INDEX('Child Enrollment'!$D$2:$D$173,MATCH('BIR Data Entry'!B1626,'Child Enrollment'!$B$2:$B$173,0))</f>
        <v>#N/A</v>
      </c>
      <c r="O1626" s="1" t="e">
        <f>INDEX('Child Enrollment'!$E$2:$E$173,MATCH('BIR Data Entry'!B1626,'Child Enrollment'!$B$2:$B$173,0))</f>
        <v>#N/A</v>
      </c>
      <c r="P1626" s="1" t="e">
        <f>INDEX('Child Enrollment'!$F$2:$F$173,MATCH('BIR Data Entry'!B1626,'Child Enrollment'!$B$2:$B$173,0))</f>
        <v>#N/A</v>
      </c>
      <c r="Q1626" s="1" t="e">
        <f>INDEX('Child Enrollment'!$G$2:$G$173,MATCH('BIR Data Entry'!B1626,'Child Enrollment'!$B$2:$B$173,0))</f>
        <v>#N/A</v>
      </c>
      <c r="R1626" s="1" t="e">
        <f>INDEX('Child Enrollment'!$H$2:$H$173,MATCH('BIR Data Entry'!B1626,'Child Enrollment'!$B$2:$B$173,0))</f>
        <v>#N/A</v>
      </c>
      <c r="S1626" s="343" t="str">
        <f t="shared" si="75"/>
        <v/>
      </c>
      <c r="T1626" s="169">
        <f>IF(J1626='Do Not Use'!$L$15,1,0)</f>
        <v>0</v>
      </c>
      <c r="U1626" s="169">
        <f>IF(K1626='Do Not Use'!$M$14,1,0)</f>
        <v>0</v>
      </c>
      <c r="V1626" s="169">
        <f t="shared" si="76"/>
        <v>0</v>
      </c>
      <c r="W1626" s="169">
        <f>IF(K1626='Do Not Use'!$M$10,1,0)</f>
        <v>0</v>
      </c>
      <c r="X1626" s="169">
        <f>IF(K1626='Do Not Use'!$M$11,1,0)</f>
        <v>0</v>
      </c>
      <c r="Y1626" s="169">
        <f t="shared" si="77"/>
        <v>0</v>
      </c>
      <c r="Z1626" s="169">
        <f>IF(K1626='Do Not Use'!$M$5,1,0)</f>
        <v>0</v>
      </c>
    </row>
    <row r="1627" spans="1:26" x14ac:dyDescent="0.25">
      <c r="A1627" s="376"/>
      <c r="B1627" s="377"/>
      <c r="C1627" s="378"/>
      <c r="D1627" s="434"/>
      <c r="E1627" s="379"/>
      <c r="F1627" s="377"/>
      <c r="G1627" s="377"/>
      <c r="H1627" s="377"/>
      <c r="I1627" s="377"/>
      <c r="J1627" s="377"/>
      <c r="K1627" s="377"/>
      <c r="L1627" s="377"/>
      <c r="M1627" s="1" t="e">
        <f>INDEX('Child Enrollment'!$C$2:$C$173,MATCH('BIR Data Entry'!B1628,'Child Enrollment'!$B$2:$B$173,0))</f>
        <v>#N/A</v>
      </c>
      <c r="N1627" s="1" t="e">
        <f>INDEX('Child Enrollment'!$D$2:$D$173,MATCH('BIR Data Entry'!B1627,'Child Enrollment'!$B$2:$B$173,0))</f>
        <v>#N/A</v>
      </c>
      <c r="O1627" s="1" t="e">
        <f>INDEX('Child Enrollment'!$E$2:$E$173,MATCH('BIR Data Entry'!B1627,'Child Enrollment'!$B$2:$B$173,0))</f>
        <v>#N/A</v>
      </c>
      <c r="P1627" s="1" t="e">
        <f>INDEX('Child Enrollment'!$F$2:$F$173,MATCH('BIR Data Entry'!B1627,'Child Enrollment'!$B$2:$B$173,0))</f>
        <v>#N/A</v>
      </c>
      <c r="Q1627" s="1" t="e">
        <f>INDEX('Child Enrollment'!$G$2:$G$173,MATCH('BIR Data Entry'!B1627,'Child Enrollment'!$B$2:$B$173,0))</f>
        <v>#N/A</v>
      </c>
      <c r="R1627" s="1" t="e">
        <f>INDEX('Child Enrollment'!$H$2:$H$173,MATCH('BIR Data Entry'!B1627,'Child Enrollment'!$B$2:$B$173,0))</f>
        <v>#N/A</v>
      </c>
      <c r="S1627" s="343" t="str">
        <f t="shared" si="75"/>
        <v/>
      </c>
      <c r="T1627" s="169">
        <f>IF(J1627='Do Not Use'!$L$15,1,0)</f>
        <v>0</v>
      </c>
      <c r="U1627" s="169">
        <f>IF(K1627='Do Not Use'!$M$14,1,0)</f>
        <v>0</v>
      </c>
      <c r="V1627" s="169">
        <f t="shared" si="76"/>
        <v>0</v>
      </c>
      <c r="W1627" s="169">
        <f>IF(K1627='Do Not Use'!$M$10,1,0)</f>
        <v>0</v>
      </c>
      <c r="X1627" s="169">
        <f>IF(K1627='Do Not Use'!$M$11,1,0)</f>
        <v>0</v>
      </c>
      <c r="Y1627" s="169">
        <f t="shared" si="77"/>
        <v>0</v>
      </c>
      <c r="Z1627" s="169">
        <f>IF(K1627='Do Not Use'!$M$5,1,0)</f>
        <v>0</v>
      </c>
    </row>
    <row r="1628" spans="1:26" x14ac:dyDescent="0.25">
      <c r="A1628" s="376"/>
      <c r="B1628" s="377"/>
      <c r="C1628" s="378"/>
      <c r="D1628" s="434"/>
      <c r="E1628" s="379"/>
      <c r="F1628" s="377"/>
      <c r="G1628" s="377"/>
      <c r="H1628" s="377"/>
      <c r="I1628" s="377"/>
      <c r="J1628" s="377"/>
      <c r="K1628" s="377"/>
      <c r="L1628" s="377"/>
      <c r="M1628" s="1" t="e">
        <f>INDEX('Child Enrollment'!$C$2:$C$173,MATCH('BIR Data Entry'!B1629,'Child Enrollment'!$B$2:$B$173,0))</f>
        <v>#N/A</v>
      </c>
      <c r="N1628" s="1" t="e">
        <f>INDEX('Child Enrollment'!$D$2:$D$173,MATCH('BIR Data Entry'!B1628,'Child Enrollment'!$B$2:$B$173,0))</f>
        <v>#N/A</v>
      </c>
      <c r="O1628" s="1" t="e">
        <f>INDEX('Child Enrollment'!$E$2:$E$173,MATCH('BIR Data Entry'!B1628,'Child Enrollment'!$B$2:$B$173,0))</f>
        <v>#N/A</v>
      </c>
      <c r="P1628" s="1" t="e">
        <f>INDEX('Child Enrollment'!$F$2:$F$173,MATCH('BIR Data Entry'!B1628,'Child Enrollment'!$B$2:$B$173,0))</f>
        <v>#N/A</v>
      </c>
      <c r="Q1628" s="1" t="e">
        <f>INDEX('Child Enrollment'!$G$2:$G$173,MATCH('BIR Data Entry'!B1628,'Child Enrollment'!$B$2:$B$173,0))</f>
        <v>#N/A</v>
      </c>
      <c r="R1628" s="1" t="e">
        <f>INDEX('Child Enrollment'!$H$2:$H$173,MATCH('BIR Data Entry'!B1628,'Child Enrollment'!$B$2:$B$173,0))</f>
        <v>#N/A</v>
      </c>
      <c r="S1628" s="343" t="str">
        <f t="shared" si="75"/>
        <v/>
      </c>
      <c r="T1628" s="169">
        <f>IF(J1628='Do Not Use'!$L$15,1,0)</f>
        <v>0</v>
      </c>
      <c r="U1628" s="169">
        <f>IF(K1628='Do Not Use'!$M$14,1,0)</f>
        <v>0</v>
      </c>
      <c r="V1628" s="169">
        <f t="shared" si="76"/>
        <v>0</v>
      </c>
      <c r="W1628" s="169">
        <f>IF(K1628='Do Not Use'!$M$10,1,0)</f>
        <v>0</v>
      </c>
      <c r="X1628" s="169">
        <f>IF(K1628='Do Not Use'!$M$11,1,0)</f>
        <v>0</v>
      </c>
      <c r="Y1628" s="169">
        <f t="shared" si="77"/>
        <v>0</v>
      </c>
      <c r="Z1628" s="169">
        <f>IF(K1628='Do Not Use'!$M$5,1,0)</f>
        <v>0</v>
      </c>
    </row>
    <row r="1629" spans="1:26" x14ac:dyDescent="0.25">
      <c r="A1629" s="376"/>
      <c r="B1629" s="377"/>
      <c r="C1629" s="378"/>
      <c r="D1629" s="434"/>
      <c r="E1629" s="379"/>
      <c r="F1629" s="377"/>
      <c r="G1629" s="377"/>
      <c r="H1629" s="377"/>
      <c r="I1629" s="377"/>
      <c r="J1629" s="377"/>
      <c r="K1629" s="377"/>
      <c r="L1629" s="377"/>
      <c r="M1629" s="1" t="e">
        <f>INDEX('Child Enrollment'!$C$2:$C$173,MATCH('BIR Data Entry'!B1630,'Child Enrollment'!$B$2:$B$173,0))</f>
        <v>#N/A</v>
      </c>
      <c r="N1629" s="1" t="e">
        <f>INDEX('Child Enrollment'!$D$2:$D$173,MATCH('BIR Data Entry'!B1629,'Child Enrollment'!$B$2:$B$173,0))</f>
        <v>#N/A</v>
      </c>
      <c r="O1629" s="1" t="e">
        <f>INDEX('Child Enrollment'!$E$2:$E$173,MATCH('BIR Data Entry'!B1629,'Child Enrollment'!$B$2:$B$173,0))</f>
        <v>#N/A</v>
      </c>
      <c r="P1629" s="1" t="e">
        <f>INDEX('Child Enrollment'!$F$2:$F$173,MATCH('BIR Data Entry'!B1629,'Child Enrollment'!$B$2:$B$173,0))</f>
        <v>#N/A</v>
      </c>
      <c r="Q1629" s="1" t="e">
        <f>INDEX('Child Enrollment'!$G$2:$G$173,MATCH('BIR Data Entry'!B1629,'Child Enrollment'!$B$2:$B$173,0))</f>
        <v>#N/A</v>
      </c>
      <c r="R1629" s="1" t="e">
        <f>INDEX('Child Enrollment'!$H$2:$H$173,MATCH('BIR Data Entry'!B1629,'Child Enrollment'!$B$2:$B$173,0))</f>
        <v>#N/A</v>
      </c>
      <c r="S1629" s="343" t="str">
        <f t="shared" si="75"/>
        <v/>
      </c>
      <c r="T1629" s="169">
        <f>IF(J1629='Do Not Use'!$L$15,1,0)</f>
        <v>0</v>
      </c>
      <c r="U1629" s="169">
        <f>IF(K1629='Do Not Use'!$M$14,1,0)</f>
        <v>0</v>
      </c>
      <c r="V1629" s="169">
        <f t="shared" si="76"/>
        <v>0</v>
      </c>
      <c r="W1629" s="169">
        <f>IF(K1629='Do Not Use'!$M$10,1,0)</f>
        <v>0</v>
      </c>
      <c r="X1629" s="169">
        <f>IF(K1629='Do Not Use'!$M$11,1,0)</f>
        <v>0</v>
      </c>
      <c r="Y1629" s="169">
        <f t="shared" si="77"/>
        <v>0</v>
      </c>
      <c r="Z1629" s="169">
        <f>IF(K1629='Do Not Use'!$M$5,1,0)</f>
        <v>0</v>
      </c>
    </row>
    <row r="1630" spans="1:26" x14ac:dyDescent="0.25">
      <c r="A1630" s="376"/>
      <c r="B1630" s="377"/>
      <c r="C1630" s="378"/>
      <c r="D1630" s="434"/>
      <c r="E1630" s="379"/>
      <c r="F1630" s="377"/>
      <c r="G1630" s="377"/>
      <c r="H1630" s="377"/>
      <c r="I1630" s="377"/>
      <c r="J1630" s="377"/>
      <c r="K1630" s="377"/>
      <c r="L1630" s="377"/>
      <c r="M1630" s="1" t="e">
        <f>INDEX('Child Enrollment'!$C$2:$C$173,MATCH('BIR Data Entry'!B1631,'Child Enrollment'!$B$2:$B$173,0))</f>
        <v>#N/A</v>
      </c>
      <c r="N1630" s="1" t="e">
        <f>INDEX('Child Enrollment'!$D$2:$D$173,MATCH('BIR Data Entry'!B1630,'Child Enrollment'!$B$2:$B$173,0))</f>
        <v>#N/A</v>
      </c>
      <c r="O1630" s="1" t="e">
        <f>INDEX('Child Enrollment'!$E$2:$E$173,MATCH('BIR Data Entry'!B1630,'Child Enrollment'!$B$2:$B$173,0))</f>
        <v>#N/A</v>
      </c>
      <c r="P1630" s="1" t="e">
        <f>INDEX('Child Enrollment'!$F$2:$F$173,MATCH('BIR Data Entry'!B1630,'Child Enrollment'!$B$2:$B$173,0))</f>
        <v>#N/A</v>
      </c>
      <c r="Q1630" s="1" t="e">
        <f>INDEX('Child Enrollment'!$G$2:$G$173,MATCH('BIR Data Entry'!B1630,'Child Enrollment'!$B$2:$B$173,0))</f>
        <v>#N/A</v>
      </c>
      <c r="R1630" s="1" t="e">
        <f>INDEX('Child Enrollment'!$H$2:$H$173,MATCH('BIR Data Entry'!B1630,'Child Enrollment'!$B$2:$B$173,0))</f>
        <v>#N/A</v>
      </c>
      <c r="S1630" s="343" t="str">
        <f t="shared" si="75"/>
        <v/>
      </c>
      <c r="T1630" s="169">
        <f>IF(J1630='Do Not Use'!$L$15,1,0)</f>
        <v>0</v>
      </c>
      <c r="U1630" s="169">
        <f>IF(K1630='Do Not Use'!$M$14,1,0)</f>
        <v>0</v>
      </c>
      <c r="V1630" s="169">
        <f t="shared" si="76"/>
        <v>0</v>
      </c>
      <c r="W1630" s="169">
        <f>IF(K1630='Do Not Use'!$M$10,1,0)</f>
        <v>0</v>
      </c>
      <c r="X1630" s="169">
        <f>IF(K1630='Do Not Use'!$M$11,1,0)</f>
        <v>0</v>
      </c>
      <c r="Y1630" s="169">
        <f t="shared" si="77"/>
        <v>0</v>
      </c>
      <c r="Z1630" s="169">
        <f>IF(K1630='Do Not Use'!$M$5,1,0)</f>
        <v>0</v>
      </c>
    </row>
    <row r="1631" spans="1:26" x14ac:dyDescent="0.25">
      <c r="A1631" s="376"/>
      <c r="B1631" s="377"/>
      <c r="C1631" s="378"/>
      <c r="D1631" s="434"/>
      <c r="E1631" s="379"/>
      <c r="F1631" s="377"/>
      <c r="G1631" s="377"/>
      <c r="H1631" s="377"/>
      <c r="I1631" s="377"/>
      <c r="J1631" s="377"/>
      <c r="K1631" s="377"/>
      <c r="L1631" s="377"/>
      <c r="M1631" s="1" t="e">
        <f>INDEX('Child Enrollment'!$C$2:$C$173,MATCH('BIR Data Entry'!B1632,'Child Enrollment'!$B$2:$B$173,0))</f>
        <v>#N/A</v>
      </c>
      <c r="N1631" s="1" t="e">
        <f>INDEX('Child Enrollment'!$D$2:$D$173,MATCH('BIR Data Entry'!B1631,'Child Enrollment'!$B$2:$B$173,0))</f>
        <v>#N/A</v>
      </c>
      <c r="O1631" s="1" t="e">
        <f>INDEX('Child Enrollment'!$E$2:$E$173,MATCH('BIR Data Entry'!B1631,'Child Enrollment'!$B$2:$B$173,0))</f>
        <v>#N/A</v>
      </c>
      <c r="P1631" s="1" t="e">
        <f>INDEX('Child Enrollment'!$F$2:$F$173,MATCH('BIR Data Entry'!B1631,'Child Enrollment'!$B$2:$B$173,0))</f>
        <v>#N/A</v>
      </c>
      <c r="Q1631" s="1" t="e">
        <f>INDEX('Child Enrollment'!$G$2:$G$173,MATCH('BIR Data Entry'!B1631,'Child Enrollment'!$B$2:$B$173,0))</f>
        <v>#N/A</v>
      </c>
      <c r="R1631" s="1" t="e">
        <f>INDEX('Child Enrollment'!$H$2:$H$173,MATCH('BIR Data Entry'!B1631,'Child Enrollment'!$B$2:$B$173,0))</f>
        <v>#N/A</v>
      </c>
      <c r="S1631" s="343" t="str">
        <f t="shared" si="75"/>
        <v/>
      </c>
      <c r="T1631" s="169">
        <f>IF(J1631='Do Not Use'!$L$15,1,0)</f>
        <v>0</v>
      </c>
      <c r="U1631" s="169">
        <f>IF(K1631='Do Not Use'!$M$14,1,0)</f>
        <v>0</v>
      </c>
      <c r="V1631" s="169">
        <f t="shared" si="76"/>
        <v>0</v>
      </c>
      <c r="W1631" s="169">
        <f>IF(K1631='Do Not Use'!$M$10,1,0)</f>
        <v>0</v>
      </c>
      <c r="X1631" s="169">
        <f>IF(K1631='Do Not Use'!$M$11,1,0)</f>
        <v>0</v>
      </c>
      <c r="Y1631" s="169">
        <f t="shared" si="77"/>
        <v>0</v>
      </c>
      <c r="Z1631" s="169">
        <f>IF(K1631='Do Not Use'!$M$5,1,0)</f>
        <v>0</v>
      </c>
    </row>
    <row r="1632" spans="1:26" x14ac:dyDescent="0.25">
      <c r="A1632" s="376"/>
      <c r="B1632" s="377"/>
      <c r="C1632" s="378"/>
      <c r="D1632" s="434"/>
      <c r="E1632" s="379"/>
      <c r="F1632" s="377"/>
      <c r="G1632" s="377"/>
      <c r="H1632" s="377"/>
      <c r="I1632" s="377"/>
      <c r="J1632" s="377"/>
      <c r="K1632" s="377"/>
      <c r="L1632" s="377"/>
      <c r="M1632" s="1" t="e">
        <f>INDEX('Child Enrollment'!$C$2:$C$173,MATCH('BIR Data Entry'!B1633,'Child Enrollment'!$B$2:$B$173,0))</f>
        <v>#N/A</v>
      </c>
      <c r="N1632" s="1" t="e">
        <f>INDEX('Child Enrollment'!$D$2:$D$173,MATCH('BIR Data Entry'!B1632,'Child Enrollment'!$B$2:$B$173,0))</f>
        <v>#N/A</v>
      </c>
      <c r="O1632" s="1" t="e">
        <f>INDEX('Child Enrollment'!$E$2:$E$173,MATCH('BIR Data Entry'!B1632,'Child Enrollment'!$B$2:$B$173,0))</f>
        <v>#N/A</v>
      </c>
      <c r="P1632" s="1" t="e">
        <f>INDEX('Child Enrollment'!$F$2:$F$173,MATCH('BIR Data Entry'!B1632,'Child Enrollment'!$B$2:$B$173,0))</f>
        <v>#N/A</v>
      </c>
      <c r="Q1632" s="1" t="e">
        <f>INDEX('Child Enrollment'!$G$2:$G$173,MATCH('BIR Data Entry'!B1632,'Child Enrollment'!$B$2:$B$173,0))</f>
        <v>#N/A</v>
      </c>
      <c r="R1632" s="1" t="e">
        <f>INDEX('Child Enrollment'!$H$2:$H$173,MATCH('BIR Data Entry'!B1632,'Child Enrollment'!$B$2:$B$173,0))</f>
        <v>#N/A</v>
      </c>
      <c r="S1632" s="343" t="str">
        <f t="shared" si="75"/>
        <v/>
      </c>
      <c r="T1632" s="169">
        <f>IF(J1632='Do Not Use'!$L$15,1,0)</f>
        <v>0</v>
      </c>
      <c r="U1632" s="169">
        <f>IF(K1632='Do Not Use'!$M$14,1,0)</f>
        <v>0</v>
      </c>
      <c r="V1632" s="169">
        <f t="shared" si="76"/>
        <v>0</v>
      </c>
      <c r="W1632" s="169">
        <f>IF(K1632='Do Not Use'!$M$10,1,0)</f>
        <v>0</v>
      </c>
      <c r="X1632" s="169">
        <f>IF(K1632='Do Not Use'!$M$11,1,0)</f>
        <v>0</v>
      </c>
      <c r="Y1632" s="169">
        <f t="shared" si="77"/>
        <v>0</v>
      </c>
      <c r="Z1632" s="169">
        <f>IF(K1632='Do Not Use'!$M$5,1,0)</f>
        <v>0</v>
      </c>
    </row>
    <row r="1633" spans="1:26" x14ac:dyDescent="0.25">
      <c r="A1633" s="376"/>
      <c r="B1633" s="377"/>
      <c r="C1633" s="378"/>
      <c r="D1633" s="434"/>
      <c r="E1633" s="379"/>
      <c r="F1633" s="377"/>
      <c r="G1633" s="377"/>
      <c r="H1633" s="377"/>
      <c r="I1633" s="377"/>
      <c r="J1633" s="377"/>
      <c r="K1633" s="377"/>
      <c r="L1633" s="377"/>
      <c r="M1633" s="1" t="e">
        <f>INDEX('Child Enrollment'!$C$2:$C$173,MATCH('BIR Data Entry'!B1634,'Child Enrollment'!$B$2:$B$173,0))</f>
        <v>#N/A</v>
      </c>
      <c r="N1633" s="1" t="e">
        <f>INDEX('Child Enrollment'!$D$2:$D$173,MATCH('BIR Data Entry'!B1633,'Child Enrollment'!$B$2:$B$173,0))</f>
        <v>#N/A</v>
      </c>
      <c r="O1633" s="1" t="e">
        <f>INDEX('Child Enrollment'!$E$2:$E$173,MATCH('BIR Data Entry'!B1633,'Child Enrollment'!$B$2:$B$173,0))</f>
        <v>#N/A</v>
      </c>
      <c r="P1633" s="1" t="e">
        <f>INDEX('Child Enrollment'!$F$2:$F$173,MATCH('BIR Data Entry'!B1633,'Child Enrollment'!$B$2:$B$173,0))</f>
        <v>#N/A</v>
      </c>
      <c r="Q1633" s="1" t="e">
        <f>INDEX('Child Enrollment'!$G$2:$G$173,MATCH('BIR Data Entry'!B1633,'Child Enrollment'!$B$2:$B$173,0))</f>
        <v>#N/A</v>
      </c>
      <c r="R1633" s="1" t="e">
        <f>INDEX('Child Enrollment'!$H$2:$H$173,MATCH('BIR Data Entry'!B1633,'Child Enrollment'!$B$2:$B$173,0))</f>
        <v>#N/A</v>
      </c>
      <c r="S1633" s="343" t="str">
        <f t="shared" si="75"/>
        <v/>
      </c>
      <c r="T1633" s="169">
        <f>IF(J1633='Do Not Use'!$L$15,1,0)</f>
        <v>0</v>
      </c>
      <c r="U1633" s="169">
        <f>IF(K1633='Do Not Use'!$M$14,1,0)</f>
        <v>0</v>
      </c>
      <c r="V1633" s="169">
        <f t="shared" si="76"/>
        <v>0</v>
      </c>
      <c r="W1633" s="169">
        <f>IF(K1633='Do Not Use'!$M$10,1,0)</f>
        <v>0</v>
      </c>
      <c r="X1633" s="169">
        <f>IF(K1633='Do Not Use'!$M$11,1,0)</f>
        <v>0</v>
      </c>
      <c r="Y1633" s="169">
        <f t="shared" si="77"/>
        <v>0</v>
      </c>
      <c r="Z1633" s="169">
        <f>IF(K1633='Do Not Use'!$M$5,1,0)</f>
        <v>0</v>
      </c>
    </row>
    <row r="1634" spans="1:26" x14ac:dyDescent="0.25">
      <c r="A1634" s="376"/>
      <c r="B1634" s="377"/>
      <c r="C1634" s="378"/>
      <c r="D1634" s="434"/>
      <c r="E1634" s="379"/>
      <c r="F1634" s="377"/>
      <c r="G1634" s="377"/>
      <c r="H1634" s="377"/>
      <c r="I1634" s="377"/>
      <c r="J1634" s="377"/>
      <c r="K1634" s="377"/>
      <c r="L1634" s="377"/>
      <c r="M1634" s="1" t="e">
        <f>INDEX('Child Enrollment'!$C$2:$C$173,MATCH('BIR Data Entry'!B1635,'Child Enrollment'!$B$2:$B$173,0))</f>
        <v>#N/A</v>
      </c>
      <c r="N1634" s="1" t="e">
        <f>INDEX('Child Enrollment'!$D$2:$D$173,MATCH('BIR Data Entry'!B1634,'Child Enrollment'!$B$2:$B$173,0))</f>
        <v>#N/A</v>
      </c>
      <c r="O1634" s="1" t="e">
        <f>INDEX('Child Enrollment'!$E$2:$E$173,MATCH('BIR Data Entry'!B1634,'Child Enrollment'!$B$2:$B$173,0))</f>
        <v>#N/A</v>
      </c>
      <c r="P1634" s="1" t="e">
        <f>INDEX('Child Enrollment'!$F$2:$F$173,MATCH('BIR Data Entry'!B1634,'Child Enrollment'!$B$2:$B$173,0))</f>
        <v>#N/A</v>
      </c>
      <c r="Q1634" s="1" t="e">
        <f>INDEX('Child Enrollment'!$G$2:$G$173,MATCH('BIR Data Entry'!B1634,'Child Enrollment'!$B$2:$B$173,0))</f>
        <v>#N/A</v>
      </c>
      <c r="R1634" s="1" t="e">
        <f>INDEX('Child Enrollment'!$H$2:$H$173,MATCH('BIR Data Entry'!B1634,'Child Enrollment'!$B$2:$B$173,0))</f>
        <v>#N/A</v>
      </c>
      <c r="S1634" s="343" t="str">
        <f t="shared" si="75"/>
        <v/>
      </c>
      <c r="T1634" s="169">
        <f>IF(J1634='Do Not Use'!$L$15,1,0)</f>
        <v>0</v>
      </c>
      <c r="U1634" s="169">
        <f>IF(K1634='Do Not Use'!$M$14,1,0)</f>
        <v>0</v>
      </c>
      <c r="V1634" s="169">
        <f t="shared" si="76"/>
        <v>0</v>
      </c>
      <c r="W1634" s="169">
        <f>IF(K1634='Do Not Use'!$M$10,1,0)</f>
        <v>0</v>
      </c>
      <c r="X1634" s="169">
        <f>IF(K1634='Do Not Use'!$M$11,1,0)</f>
        <v>0</v>
      </c>
      <c r="Y1634" s="169">
        <f t="shared" si="77"/>
        <v>0</v>
      </c>
      <c r="Z1634" s="169">
        <f>IF(K1634='Do Not Use'!$M$5,1,0)</f>
        <v>0</v>
      </c>
    </row>
    <row r="1635" spans="1:26" x14ac:dyDescent="0.25">
      <c r="A1635" s="376"/>
      <c r="B1635" s="377"/>
      <c r="C1635" s="378"/>
      <c r="D1635" s="434"/>
      <c r="E1635" s="379"/>
      <c r="F1635" s="377"/>
      <c r="G1635" s="377"/>
      <c r="H1635" s="377"/>
      <c r="I1635" s="377"/>
      <c r="J1635" s="377"/>
      <c r="K1635" s="377"/>
      <c r="L1635" s="377"/>
      <c r="M1635" s="1" t="e">
        <f>INDEX('Child Enrollment'!$C$2:$C$173,MATCH('BIR Data Entry'!B1636,'Child Enrollment'!$B$2:$B$173,0))</f>
        <v>#N/A</v>
      </c>
      <c r="N1635" s="1" t="e">
        <f>INDEX('Child Enrollment'!$D$2:$D$173,MATCH('BIR Data Entry'!B1635,'Child Enrollment'!$B$2:$B$173,0))</f>
        <v>#N/A</v>
      </c>
      <c r="O1635" s="1" t="e">
        <f>INDEX('Child Enrollment'!$E$2:$E$173,MATCH('BIR Data Entry'!B1635,'Child Enrollment'!$B$2:$B$173,0))</f>
        <v>#N/A</v>
      </c>
      <c r="P1635" s="1" t="e">
        <f>INDEX('Child Enrollment'!$F$2:$F$173,MATCH('BIR Data Entry'!B1635,'Child Enrollment'!$B$2:$B$173,0))</f>
        <v>#N/A</v>
      </c>
      <c r="Q1635" s="1" t="e">
        <f>INDEX('Child Enrollment'!$G$2:$G$173,MATCH('BIR Data Entry'!B1635,'Child Enrollment'!$B$2:$B$173,0))</f>
        <v>#N/A</v>
      </c>
      <c r="R1635" s="1" t="e">
        <f>INDEX('Child Enrollment'!$H$2:$H$173,MATCH('BIR Data Entry'!B1635,'Child Enrollment'!$B$2:$B$173,0))</f>
        <v>#N/A</v>
      </c>
      <c r="S1635" s="343" t="str">
        <f t="shared" si="75"/>
        <v/>
      </c>
      <c r="T1635" s="169">
        <f>IF(J1635='Do Not Use'!$L$15,1,0)</f>
        <v>0</v>
      </c>
      <c r="U1635" s="169">
        <f>IF(K1635='Do Not Use'!$M$14,1,0)</f>
        <v>0</v>
      </c>
      <c r="V1635" s="169">
        <f t="shared" si="76"/>
        <v>0</v>
      </c>
      <c r="W1635" s="169">
        <f>IF(K1635='Do Not Use'!$M$10,1,0)</f>
        <v>0</v>
      </c>
      <c r="X1635" s="169">
        <f>IF(K1635='Do Not Use'!$M$11,1,0)</f>
        <v>0</v>
      </c>
      <c r="Y1635" s="169">
        <f t="shared" si="77"/>
        <v>0</v>
      </c>
      <c r="Z1635" s="169">
        <f>IF(K1635='Do Not Use'!$M$5,1,0)</f>
        <v>0</v>
      </c>
    </row>
    <row r="1636" spans="1:26" x14ac:dyDescent="0.25">
      <c r="A1636" s="376"/>
      <c r="B1636" s="377"/>
      <c r="C1636" s="378"/>
      <c r="D1636" s="434"/>
      <c r="E1636" s="379"/>
      <c r="F1636" s="377"/>
      <c r="G1636" s="377"/>
      <c r="H1636" s="377"/>
      <c r="I1636" s="377"/>
      <c r="J1636" s="377"/>
      <c r="K1636" s="377"/>
      <c r="L1636" s="377"/>
      <c r="M1636" s="1" t="e">
        <f>INDEX('Child Enrollment'!$C$2:$C$173,MATCH('BIR Data Entry'!B1637,'Child Enrollment'!$B$2:$B$173,0))</f>
        <v>#N/A</v>
      </c>
      <c r="N1636" s="1" t="e">
        <f>INDEX('Child Enrollment'!$D$2:$D$173,MATCH('BIR Data Entry'!B1636,'Child Enrollment'!$B$2:$B$173,0))</f>
        <v>#N/A</v>
      </c>
      <c r="O1636" s="1" t="e">
        <f>INDEX('Child Enrollment'!$E$2:$E$173,MATCH('BIR Data Entry'!B1636,'Child Enrollment'!$B$2:$B$173,0))</f>
        <v>#N/A</v>
      </c>
      <c r="P1636" s="1" t="e">
        <f>INDEX('Child Enrollment'!$F$2:$F$173,MATCH('BIR Data Entry'!B1636,'Child Enrollment'!$B$2:$B$173,0))</f>
        <v>#N/A</v>
      </c>
      <c r="Q1636" s="1" t="e">
        <f>INDEX('Child Enrollment'!$G$2:$G$173,MATCH('BIR Data Entry'!B1636,'Child Enrollment'!$B$2:$B$173,0))</f>
        <v>#N/A</v>
      </c>
      <c r="R1636" s="1" t="e">
        <f>INDEX('Child Enrollment'!$H$2:$H$173,MATCH('BIR Data Entry'!B1636,'Child Enrollment'!$B$2:$B$173,0))</f>
        <v>#N/A</v>
      </c>
      <c r="S1636" s="343" t="str">
        <f t="shared" si="75"/>
        <v/>
      </c>
      <c r="T1636" s="169">
        <f>IF(J1636='Do Not Use'!$L$15,1,0)</f>
        <v>0</v>
      </c>
      <c r="U1636" s="169">
        <f>IF(K1636='Do Not Use'!$M$14,1,0)</f>
        <v>0</v>
      </c>
      <c r="V1636" s="169">
        <f t="shared" si="76"/>
        <v>0</v>
      </c>
      <c r="W1636" s="169">
        <f>IF(K1636='Do Not Use'!$M$10,1,0)</f>
        <v>0</v>
      </c>
      <c r="X1636" s="169">
        <f>IF(K1636='Do Not Use'!$M$11,1,0)</f>
        <v>0</v>
      </c>
      <c r="Y1636" s="169">
        <f t="shared" si="77"/>
        <v>0</v>
      </c>
      <c r="Z1636" s="169">
        <f>IF(K1636='Do Not Use'!$M$5,1,0)</f>
        <v>0</v>
      </c>
    </row>
    <row r="1637" spans="1:26" x14ac:dyDescent="0.25">
      <c r="A1637" s="376"/>
      <c r="B1637" s="377"/>
      <c r="C1637" s="378"/>
      <c r="D1637" s="434"/>
      <c r="E1637" s="379"/>
      <c r="F1637" s="377"/>
      <c r="G1637" s="377"/>
      <c r="H1637" s="377"/>
      <c r="I1637" s="377"/>
      <c r="J1637" s="377"/>
      <c r="K1637" s="377"/>
      <c r="L1637" s="377"/>
      <c r="M1637" s="1" t="e">
        <f>INDEX('Child Enrollment'!$C$2:$C$173,MATCH('BIR Data Entry'!B1638,'Child Enrollment'!$B$2:$B$173,0))</f>
        <v>#N/A</v>
      </c>
      <c r="N1637" s="1" t="e">
        <f>INDEX('Child Enrollment'!$D$2:$D$173,MATCH('BIR Data Entry'!B1637,'Child Enrollment'!$B$2:$B$173,0))</f>
        <v>#N/A</v>
      </c>
      <c r="O1637" s="1" t="e">
        <f>INDEX('Child Enrollment'!$E$2:$E$173,MATCH('BIR Data Entry'!B1637,'Child Enrollment'!$B$2:$B$173,0))</f>
        <v>#N/A</v>
      </c>
      <c r="P1637" s="1" t="e">
        <f>INDEX('Child Enrollment'!$F$2:$F$173,MATCH('BIR Data Entry'!B1637,'Child Enrollment'!$B$2:$B$173,0))</f>
        <v>#N/A</v>
      </c>
      <c r="Q1637" s="1" t="e">
        <f>INDEX('Child Enrollment'!$G$2:$G$173,MATCH('BIR Data Entry'!B1637,'Child Enrollment'!$B$2:$B$173,0))</f>
        <v>#N/A</v>
      </c>
      <c r="R1637" s="1" t="e">
        <f>INDEX('Child Enrollment'!$H$2:$H$173,MATCH('BIR Data Entry'!B1637,'Child Enrollment'!$B$2:$B$173,0))</f>
        <v>#N/A</v>
      </c>
      <c r="S1637" s="343" t="str">
        <f t="shared" si="75"/>
        <v/>
      </c>
      <c r="T1637" s="169">
        <f>IF(J1637='Do Not Use'!$L$15,1,0)</f>
        <v>0</v>
      </c>
      <c r="U1637" s="169">
        <f>IF(K1637='Do Not Use'!$M$14,1,0)</f>
        <v>0</v>
      </c>
      <c r="V1637" s="169">
        <f t="shared" si="76"/>
        <v>0</v>
      </c>
      <c r="W1637" s="169">
        <f>IF(K1637='Do Not Use'!$M$10,1,0)</f>
        <v>0</v>
      </c>
      <c r="X1637" s="169">
        <f>IF(K1637='Do Not Use'!$M$11,1,0)</f>
        <v>0</v>
      </c>
      <c r="Y1637" s="169">
        <f t="shared" si="77"/>
        <v>0</v>
      </c>
      <c r="Z1637" s="169">
        <f>IF(K1637='Do Not Use'!$M$5,1,0)</f>
        <v>0</v>
      </c>
    </row>
    <row r="1638" spans="1:26" x14ac:dyDescent="0.25">
      <c r="A1638" s="376"/>
      <c r="B1638" s="377"/>
      <c r="C1638" s="378"/>
      <c r="D1638" s="434"/>
      <c r="E1638" s="379"/>
      <c r="F1638" s="377"/>
      <c r="G1638" s="377"/>
      <c r="H1638" s="377"/>
      <c r="I1638" s="377"/>
      <c r="J1638" s="377"/>
      <c r="K1638" s="377"/>
      <c r="L1638" s="377"/>
      <c r="M1638" s="1" t="e">
        <f>INDEX('Child Enrollment'!$C$2:$C$173,MATCH('BIR Data Entry'!B1639,'Child Enrollment'!$B$2:$B$173,0))</f>
        <v>#N/A</v>
      </c>
      <c r="N1638" s="1" t="e">
        <f>INDEX('Child Enrollment'!$D$2:$D$173,MATCH('BIR Data Entry'!B1638,'Child Enrollment'!$B$2:$B$173,0))</f>
        <v>#N/A</v>
      </c>
      <c r="O1638" s="1" t="e">
        <f>INDEX('Child Enrollment'!$E$2:$E$173,MATCH('BIR Data Entry'!B1638,'Child Enrollment'!$B$2:$B$173,0))</f>
        <v>#N/A</v>
      </c>
      <c r="P1638" s="1" t="e">
        <f>INDEX('Child Enrollment'!$F$2:$F$173,MATCH('BIR Data Entry'!B1638,'Child Enrollment'!$B$2:$B$173,0))</f>
        <v>#N/A</v>
      </c>
      <c r="Q1638" s="1" t="e">
        <f>INDEX('Child Enrollment'!$G$2:$G$173,MATCH('BIR Data Entry'!B1638,'Child Enrollment'!$B$2:$B$173,0))</f>
        <v>#N/A</v>
      </c>
      <c r="R1638" s="1" t="e">
        <f>INDEX('Child Enrollment'!$H$2:$H$173,MATCH('BIR Data Entry'!B1638,'Child Enrollment'!$B$2:$B$173,0))</f>
        <v>#N/A</v>
      </c>
      <c r="S1638" s="343" t="str">
        <f t="shared" si="75"/>
        <v/>
      </c>
      <c r="T1638" s="169">
        <f>IF(J1638='Do Not Use'!$L$15,1,0)</f>
        <v>0</v>
      </c>
      <c r="U1638" s="169">
        <f>IF(K1638='Do Not Use'!$M$14,1,0)</f>
        <v>0</v>
      </c>
      <c r="V1638" s="169">
        <f t="shared" si="76"/>
        <v>0</v>
      </c>
      <c r="W1638" s="169">
        <f>IF(K1638='Do Not Use'!$M$10,1,0)</f>
        <v>0</v>
      </c>
      <c r="X1638" s="169">
        <f>IF(K1638='Do Not Use'!$M$11,1,0)</f>
        <v>0</v>
      </c>
      <c r="Y1638" s="169">
        <f t="shared" si="77"/>
        <v>0</v>
      </c>
      <c r="Z1638" s="169">
        <f>IF(K1638='Do Not Use'!$M$5,1,0)</f>
        <v>0</v>
      </c>
    </row>
    <row r="1639" spans="1:26" x14ac:dyDescent="0.25">
      <c r="A1639" s="376"/>
      <c r="B1639" s="377"/>
      <c r="C1639" s="378"/>
      <c r="D1639" s="434"/>
      <c r="E1639" s="379"/>
      <c r="F1639" s="377"/>
      <c r="G1639" s="377"/>
      <c r="H1639" s="377"/>
      <c r="I1639" s="377"/>
      <c r="J1639" s="377"/>
      <c r="K1639" s="377"/>
      <c r="L1639" s="377"/>
      <c r="M1639" s="1" t="e">
        <f>INDEX('Child Enrollment'!$C$2:$C$173,MATCH('BIR Data Entry'!B1640,'Child Enrollment'!$B$2:$B$173,0))</f>
        <v>#N/A</v>
      </c>
      <c r="N1639" s="1" t="e">
        <f>INDEX('Child Enrollment'!$D$2:$D$173,MATCH('BIR Data Entry'!B1639,'Child Enrollment'!$B$2:$B$173,0))</f>
        <v>#N/A</v>
      </c>
      <c r="O1639" s="1" t="e">
        <f>INDEX('Child Enrollment'!$E$2:$E$173,MATCH('BIR Data Entry'!B1639,'Child Enrollment'!$B$2:$B$173,0))</f>
        <v>#N/A</v>
      </c>
      <c r="P1639" s="1" t="e">
        <f>INDEX('Child Enrollment'!$F$2:$F$173,MATCH('BIR Data Entry'!B1639,'Child Enrollment'!$B$2:$B$173,0))</f>
        <v>#N/A</v>
      </c>
      <c r="Q1639" s="1" t="e">
        <f>INDEX('Child Enrollment'!$G$2:$G$173,MATCH('BIR Data Entry'!B1639,'Child Enrollment'!$B$2:$B$173,0))</f>
        <v>#N/A</v>
      </c>
      <c r="R1639" s="1" t="e">
        <f>INDEX('Child Enrollment'!$H$2:$H$173,MATCH('BIR Data Entry'!B1639,'Child Enrollment'!$B$2:$B$173,0))</f>
        <v>#N/A</v>
      </c>
      <c r="S1639" s="343" t="str">
        <f t="shared" si="75"/>
        <v/>
      </c>
      <c r="T1639" s="169">
        <f>IF(J1639='Do Not Use'!$L$15,1,0)</f>
        <v>0</v>
      </c>
      <c r="U1639" s="169">
        <f>IF(K1639='Do Not Use'!$M$14,1,0)</f>
        <v>0</v>
      </c>
      <c r="V1639" s="169">
        <f t="shared" si="76"/>
        <v>0</v>
      </c>
      <c r="W1639" s="169">
        <f>IF(K1639='Do Not Use'!$M$10,1,0)</f>
        <v>0</v>
      </c>
      <c r="X1639" s="169">
        <f>IF(K1639='Do Not Use'!$M$11,1,0)</f>
        <v>0</v>
      </c>
      <c r="Y1639" s="169">
        <f t="shared" si="77"/>
        <v>0</v>
      </c>
      <c r="Z1639" s="169">
        <f>IF(K1639='Do Not Use'!$M$5,1,0)</f>
        <v>0</v>
      </c>
    </row>
    <row r="1640" spans="1:26" x14ac:dyDescent="0.25">
      <c r="A1640" s="376"/>
      <c r="B1640" s="377"/>
      <c r="C1640" s="378"/>
      <c r="D1640" s="434"/>
      <c r="E1640" s="379"/>
      <c r="F1640" s="377"/>
      <c r="G1640" s="377"/>
      <c r="H1640" s="377"/>
      <c r="I1640" s="377"/>
      <c r="J1640" s="377"/>
      <c r="K1640" s="377"/>
      <c r="L1640" s="377"/>
      <c r="M1640" s="1" t="e">
        <f>INDEX('Child Enrollment'!$C$2:$C$173,MATCH('BIR Data Entry'!B1641,'Child Enrollment'!$B$2:$B$173,0))</f>
        <v>#N/A</v>
      </c>
      <c r="N1640" s="1" t="e">
        <f>INDEX('Child Enrollment'!$D$2:$D$173,MATCH('BIR Data Entry'!B1640,'Child Enrollment'!$B$2:$B$173,0))</f>
        <v>#N/A</v>
      </c>
      <c r="O1640" s="1" t="e">
        <f>INDEX('Child Enrollment'!$E$2:$E$173,MATCH('BIR Data Entry'!B1640,'Child Enrollment'!$B$2:$B$173,0))</f>
        <v>#N/A</v>
      </c>
      <c r="P1640" s="1" t="e">
        <f>INDEX('Child Enrollment'!$F$2:$F$173,MATCH('BIR Data Entry'!B1640,'Child Enrollment'!$B$2:$B$173,0))</f>
        <v>#N/A</v>
      </c>
      <c r="Q1640" s="1" t="e">
        <f>INDEX('Child Enrollment'!$G$2:$G$173,MATCH('BIR Data Entry'!B1640,'Child Enrollment'!$B$2:$B$173,0))</f>
        <v>#N/A</v>
      </c>
      <c r="R1640" s="1" t="e">
        <f>INDEX('Child Enrollment'!$H$2:$H$173,MATCH('BIR Data Entry'!B1640,'Child Enrollment'!$B$2:$B$173,0))</f>
        <v>#N/A</v>
      </c>
      <c r="S1640" s="343" t="str">
        <f t="shared" si="75"/>
        <v/>
      </c>
      <c r="T1640" s="169">
        <f>IF(J1640='Do Not Use'!$L$15,1,0)</f>
        <v>0</v>
      </c>
      <c r="U1640" s="169">
        <f>IF(K1640='Do Not Use'!$M$14,1,0)</f>
        <v>0</v>
      </c>
      <c r="V1640" s="169">
        <f t="shared" si="76"/>
        <v>0</v>
      </c>
      <c r="W1640" s="169">
        <f>IF(K1640='Do Not Use'!$M$10,1,0)</f>
        <v>0</v>
      </c>
      <c r="X1640" s="169">
        <f>IF(K1640='Do Not Use'!$M$11,1,0)</f>
        <v>0</v>
      </c>
      <c r="Y1640" s="169">
        <f t="shared" si="77"/>
        <v>0</v>
      </c>
      <c r="Z1640" s="169">
        <f>IF(K1640='Do Not Use'!$M$5,1,0)</f>
        <v>0</v>
      </c>
    </row>
    <row r="1641" spans="1:26" x14ac:dyDescent="0.25">
      <c r="A1641" s="376"/>
      <c r="B1641" s="377"/>
      <c r="C1641" s="378"/>
      <c r="D1641" s="434"/>
      <c r="E1641" s="379"/>
      <c r="F1641" s="377"/>
      <c r="G1641" s="377"/>
      <c r="H1641" s="377"/>
      <c r="I1641" s="377"/>
      <c r="J1641" s="377"/>
      <c r="K1641" s="377"/>
      <c r="L1641" s="377"/>
      <c r="M1641" s="1" t="e">
        <f>INDEX('Child Enrollment'!$C$2:$C$173,MATCH('BIR Data Entry'!B1642,'Child Enrollment'!$B$2:$B$173,0))</f>
        <v>#N/A</v>
      </c>
      <c r="N1641" s="1" t="e">
        <f>INDEX('Child Enrollment'!$D$2:$D$173,MATCH('BIR Data Entry'!B1641,'Child Enrollment'!$B$2:$B$173,0))</f>
        <v>#N/A</v>
      </c>
      <c r="O1641" s="1" t="e">
        <f>INDEX('Child Enrollment'!$E$2:$E$173,MATCH('BIR Data Entry'!B1641,'Child Enrollment'!$B$2:$B$173,0))</f>
        <v>#N/A</v>
      </c>
      <c r="P1641" s="1" t="e">
        <f>INDEX('Child Enrollment'!$F$2:$F$173,MATCH('BIR Data Entry'!B1641,'Child Enrollment'!$B$2:$B$173,0))</f>
        <v>#N/A</v>
      </c>
      <c r="Q1641" s="1" t="e">
        <f>INDEX('Child Enrollment'!$G$2:$G$173,MATCH('BIR Data Entry'!B1641,'Child Enrollment'!$B$2:$B$173,0))</f>
        <v>#N/A</v>
      </c>
      <c r="R1641" s="1" t="e">
        <f>INDEX('Child Enrollment'!$H$2:$H$173,MATCH('BIR Data Entry'!B1641,'Child Enrollment'!$B$2:$B$173,0))</f>
        <v>#N/A</v>
      </c>
      <c r="S1641" s="343" t="str">
        <f t="shared" si="75"/>
        <v/>
      </c>
      <c r="T1641" s="169">
        <f>IF(J1641='Do Not Use'!$L$15,1,0)</f>
        <v>0</v>
      </c>
      <c r="U1641" s="169">
        <f>IF(K1641='Do Not Use'!$M$14,1,0)</f>
        <v>0</v>
      </c>
      <c r="V1641" s="169">
        <f t="shared" si="76"/>
        <v>0</v>
      </c>
      <c r="W1641" s="169">
        <f>IF(K1641='Do Not Use'!$M$10,1,0)</f>
        <v>0</v>
      </c>
      <c r="X1641" s="169">
        <f>IF(K1641='Do Not Use'!$M$11,1,0)</f>
        <v>0</v>
      </c>
      <c r="Y1641" s="169">
        <f t="shared" si="77"/>
        <v>0</v>
      </c>
      <c r="Z1641" s="169">
        <f>IF(K1641='Do Not Use'!$M$5,1,0)</f>
        <v>0</v>
      </c>
    </row>
    <row r="1642" spans="1:26" x14ac:dyDescent="0.25">
      <c r="A1642" s="376"/>
      <c r="B1642" s="377"/>
      <c r="C1642" s="378"/>
      <c r="D1642" s="434"/>
      <c r="E1642" s="379"/>
      <c r="F1642" s="377"/>
      <c r="G1642" s="377"/>
      <c r="H1642" s="377"/>
      <c r="I1642" s="377"/>
      <c r="J1642" s="377"/>
      <c r="K1642" s="377"/>
      <c r="L1642" s="377"/>
      <c r="M1642" s="1" t="e">
        <f>INDEX('Child Enrollment'!$C$2:$C$173,MATCH('BIR Data Entry'!B1643,'Child Enrollment'!$B$2:$B$173,0))</f>
        <v>#N/A</v>
      </c>
      <c r="N1642" s="1" t="e">
        <f>INDEX('Child Enrollment'!$D$2:$D$173,MATCH('BIR Data Entry'!B1642,'Child Enrollment'!$B$2:$B$173,0))</f>
        <v>#N/A</v>
      </c>
      <c r="O1642" s="1" t="e">
        <f>INDEX('Child Enrollment'!$E$2:$E$173,MATCH('BIR Data Entry'!B1642,'Child Enrollment'!$B$2:$B$173,0))</f>
        <v>#N/A</v>
      </c>
      <c r="P1642" s="1" t="e">
        <f>INDEX('Child Enrollment'!$F$2:$F$173,MATCH('BIR Data Entry'!B1642,'Child Enrollment'!$B$2:$B$173,0))</f>
        <v>#N/A</v>
      </c>
      <c r="Q1642" s="1" t="e">
        <f>INDEX('Child Enrollment'!$G$2:$G$173,MATCH('BIR Data Entry'!B1642,'Child Enrollment'!$B$2:$B$173,0))</f>
        <v>#N/A</v>
      </c>
      <c r="R1642" s="1" t="e">
        <f>INDEX('Child Enrollment'!$H$2:$H$173,MATCH('BIR Data Entry'!B1642,'Child Enrollment'!$B$2:$B$173,0))</f>
        <v>#N/A</v>
      </c>
      <c r="S1642" s="343" t="str">
        <f t="shared" si="75"/>
        <v/>
      </c>
      <c r="T1642" s="169">
        <f>IF(J1642='Do Not Use'!$L$15,1,0)</f>
        <v>0</v>
      </c>
      <c r="U1642" s="169">
        <f>IF(K1642='Do Not Use'!$M$14,1,0)</f>
        <v>0</v>
      </c>
      <c r="V1642" s="169">
        <f t="shared" si="76"/>
        <v>0</v>
      </c>
      <c r="W1642" s="169">
        <f>IF(K1642='Do Not Use'!$M$10,1,0)</f>
        <v>0</v>
      </c>
      <c r="X1642" s="169">
        <f>IF(K1642='Do Not Use'!$M$11,1,0)</f>
        <v>0</v>
      </c>
      <c r="Y1642" s="169">
        <f t="shared" si="77"/>
        <v>0</v>
      </c>
      <c r="Z1642" s="169">
        <f>IF(K1642='Do Not Use'!$M$5,1,0)</f>
        <v>0</v>
      </c>
    </row>
    <row r="1643" spans="1:26" x14ac:dyDescent="0.25">
      <c r="A1643" s="376"/>
      <c r="B1643" s="377"/>
      <c r="C1643" s="378"/>
      <c r="D1643" s="434"/>
      <c r="E1643" s="379"/>
      <c r="F1643" s="377"/>
      <c r="G1643" s="377"/>
      <c r="H1643" s="377"/>
      <c r="I1643" s="377"/>
      <c r="J1643" s="377"/>
      <c r="K1643" s="377"/>
      <c r="L1643" s="377"/>
      <c r="M1643" s="1" t="e">
        <f>INDEX('Child Enrollment'!$C$2:$C$173,MATCH('BIR Data Entry'!B1644,'Child Enrollment'!$B$2:$B$173,0))</f>
        <v>#N/A</v>
      </c>
      <c r="N1643" s="1" t="e">
        <f>INDEX('Child Enrollment'!$D$2:$D$173,MATCH('BIR Data Entry'!B1643,'Child Enrollment'!$B$2:$B$173,0))</f>
        <v>#N/A</v>
      </c>
      <c r="O1643" s="1" t="e">
        <f>INDEX('Child Enrollment'!$E$2:$E$173,MATCH('BIR Data Entry'!B1643,'Child Enrollment'!$B$2:$B$173,0))</f>
        <v>#N/A</v>
      </c>
      <c r="P1643" s="1" t="e">
        <f>INDEX('Child Enrollment'!$F$2:$F$173,MATCH('BIR Data Entry'!B1643,'Child Enrollment'!$B$2:$B$173,0))</f>
        <v>#N/A</v>
      </c>
      <c r="Q1643" s="1" t="e">
        <f>INDEX('Child Enrollment'!$G$2:$G$173,MATCH('BIR Data Entry'!B1643,'Child Enrollment'!$B$2:$B$173,0))</f>
        <v>#N/A</v>
      </c>
      <c r="R1643" s="1" t="e">
        <f>INDEX('Child Enrollment'!$H$2:$H$173,MATCH('BIR Data Entry'!B1643,'Child Enrollment'!$B$2:$B$173,0))</f>
        <v>#N/A</v>
      </c>
      <c r="S1643" s="343" t="str">
        <f t="shared" si="75"/>
        <v/>
      </c>
      <c r="T1643" s="169">
        <f>IF(J1643='Do Not Use'!$L$15,1,0)</f>
        <v>0</v>
      </c>
      <c r="U1643" s="169">
        <f>IF(K1643='Do Not Use'!$M$14,1,0)</f>
        <v>0</v>
      </c>
      <c r="V1643" s="169">
        <f t="shared" si="76"/>
        <v>0</v>
      </c>
      <c r="W1643" s="169">
        <f>IF(K1643='Do Not Use'!$M$10,1,0)</f>
        <v>0</v>
      </c>
      <c r="X1643" s="169">
        <f>IF(K1643='Do Not Use'!$M$11,1,0)</f>
        <v>0</v>
      </c>
      <c r="Y1643" s="169">
        <f t="shared" si="77"/>
        <v>0</v>
      </c>
      <c r="Z1643" s="169">
        <f>IF(K1643='Do Not Use'!$M$5,1,0)</f>
        <v>0</v>
      </c>
    </row>
    <row r="1644" spans="1:26" x14ac:dyDescent="0.25">
      <c r="A1644" s="376"/>
      <c r="B1644" s="377"/>
      <c r="C1644" s="378"/>
      <c r="D1644" s="434"/>
      <c r="E1644" s="379"/>
      <c r="F1644" s="377"/>
      <c r="G1644" s="377"/>
      <c r="H1644" s="377"/>
      <c r="I1644" s="377"/>
      <c r="J1644" s="377"/>
      <c r="K1644" s="377"/>
      <c r="L1644" s="377"/>
      <c r="M1644" s="1" t="e">
        <f>INDEX('Child Enrollment'!$C$2:$C$173,MATCH('BIR Data Entry'!B1645,'Child Enrollment'!$B$2:$B$173,0))</f>
        <v>#N/A</v>
      </c>
      <c r="N1644" s="1" t="e">
        <f>INDEX('Child Enrollment'!$D$2:$D$173,MATCH('BIR Data Entry'!B1644,'Child Enrollment'!$B$2:$B$173,0))</f>
        <v>#N/A</v>
      </c>
      <c r="O1644" s="1" t="e">
        <f>INDEX('Child Enrollment'!$E$2:$E$173,MATCH('BIR Data Entry'!B1644,'Child Enrollment'!$B$2:$B$173,0))</f>
        <v>#N/A</v>
      </c>
      <c r="P1644" s="1" t="e">
        <f>INDEX('Child Enrollment'!$F$2:$F$173,MATCH('BIR Data Entry'!B1644,'Child Enrollment'!$B$2:$B$173,0))</f>
        <v>#N/A</v>
      </c>
      <c r="Q1644" s="1" t="e">
        <f>INDEX('Child Enrollment'!$G$2:$G$173,MATCH('BIR Data Entry'!B1644,'Child Enrollment'!$B$2:$B$173,0))</f>
        <v>#N/A</v>
      </c>
      <c r="R1644" s="1" t="e">
        <f>INDEX('Child Enrollment'!$H$2:$H$173,MATCH('BIR Data Entry'!B1644,'Child Enrollment'!$B$2:$B$173,0))</f>
        <v>#N/A</v>
      </c>
      <c r="S1644" s="343" t="str">
        <f t="shared" si="75"/>
        <v/>
      </c>
      <c r="T1644" s="169">
        <f>IF(J1644='Do Not Use'!$L$15,1,0)</f>
        <v>0</v>
      </c>
      <c r="U1644" s="169">
        <f>IF(K1644='Do Not Use'!$M$14,1,0)</f>
        <v>0</v>
      </c>
      <c r="V1644" s="169">
        <f t="shared" si="76"/>
        <v>0</v>
      </c>
      <c r="W1644" s="169">
        <f>IF(K1644='Do Not Use'!$M$10,1,0)</f>
        <v>0</v>
      </c>
      <c r="X1644" s="169">
        <f>IF(K1644='Do Not Use'!$M$11,1,0)</f>
        <v>0</v>
      </c>
      <c r="Y1644" s="169">
        <f t="shared" si="77"/>
        <v>0</v>
      </c>
      <c r="Z1644" s="169">
        <f>IF(K1644='Do Not Use'!$M$5,1,0)</f>
        <v>0</v>
      </c>
    </row>
    <row r="1645" spans="1:26" x14ac:dyDescent="0.25">
      <c r="A1645" s="376"/>
      <c r="B1645" s="377"/>
      <c r="C1645" s="378"/>
      <c r="D1645" s="434"/>
      <c r="E1645" s="379"/>
      <c r="F1645" s="377"/>
      <c r="G1645" s="377"/>
      <c r="H1645" s="377"/>
      <c r="I1645" s="377"/>
      <c r="J1645" s="377"/>
      <c r="K1645" s="377"/>
      <c r="L1645" s="377"/>
      <c r="M1645" s="1" t="e">
        <f>INDEX('Child Enrollment'!$C$2:$C$173,MATCH('BIR Data Entry'!B1646,'Child Enrollment'!$B$2:$B$173,0))</f>
        <v>#N/A</v>
      </c>
      <c r="N1645" s="1" t="e">
        <f>INDEX('Child Enrollment'!$D$2:$D$173,MATCH('BIR Data Entry'!B1645,'Child Enrollment'!$B$2:$B$173,0))</f>
        <v>#N/A</v>
      </c>
      <c r="O1645" s="1" t="e">
        <f>INDEX('Child Enrollment'!$E$2:$E$173,MATCH('BIR Data Entry'!B1645,'Child Enrollment'!$B$2:$B$173,0))</f>
        <v>#N/A</v>
      </c>
      <c r="P1645" s="1" t="e">
        <f>INDEX('Child Enrollment'!$F$2:$F$173,MATCH('BIR Data Entry'!B1645,'Child Enrollment'!$B$2:$B$173,0))</f>
        <v>#N/A</v>
      </c>
      <c r="Q1645" s="1" t="e">
        <f>INDEX('Child Enrollment'!$G$2:$G$173,MATCH('BIR Data Entry'!B1645,'Child Enrollment'!$B$2:$B$173,0))</f>
        <v>#N/A</v>
      </c>
      <c r="R1645" s="1" t="e">
        <f>INDEX('Child Enrollment'!$H$2:$H$173,MATCH('BIR Data Entry'!B1645,'Child Enrollment'!$B$2:$B$173,0))</f>
        <v>#N/A</v>
      </c>
      <c r="S1645" s="343" t="str">
        <f t="shared" si="75"/>
        <v/>
      </c>
      <c r="T1645" s="169">
        <f>IF(J1645='Do Not Use'!$L$15,1,0)</f>
        <v>0</v>
      </c>
      <c r="U1645" s="169">
        <f>IF(K1645='Do Not Use'!$M$14,1,0)</f>
        <v>0</v>
      </c>
      <c r="V1645" s="169">
        <f t="shared" si="76"/>
        <v>0</v>
      </c>
      <c r="W1645" s="169">
        <f>IF(K1645='Do Not Use'!$M$10,1,0)</f>
        <v>0</v>
      </c>
      <c r="X1645" s="169">
        <f>IF(K1645='Do Not Use'!$M$11,1,0)</f>
        <v>0</v>
      </c>
      <c r="Y1645" s="169">
        <f t="shared" si="77"/>
        <v>0</v>
      </c>
      <c r="Z1645" s="169">
        <f>IF(K1645='Do Not Use'!$M$5,1,0)</f>
        <v>0</v>
      </c>
    </row>
    <row r="1646" spans="1:26" x14ac:dyDescent="0.25">
      <c r="A1646" s="376"/>
      <c r="B1646" s="377"/>
      <c r="C1646" s="378"/>
      <c r="D1646" s="434"/>
      <c r="E1646" s="379"/>
      <c r="F1646" s="377"/>
      <c r="G1646" s="377"/>
      <c r="H1646" s="377"/>
      <c r="I1646" s="377"/>
      <c r="J1646" s="377"/>
      <c r="K1646" s="377"/>
      <c r="L1646" s="377"/>
      <c r="M1646" s="1" t="e">
        <f>INDEX('Child Enrollment'!$C$2:$C$173,MATCH('BIR Data Entry'!B1647,'Child Enrollment'!$B$2:$B$173,0))</f>
        <v>#N/A</v>
      </c>
      <c r="N1646" s="1" t="e">
        <f>INDEX('Child Enrollment'!$D$2:$D$173,MATCH('BIR Data Entry'!B1646,'Child Enrollment'!$B$2:$B$173,0))</f>
        <v>#N/A</v>
      </c>
      <c r="O1646" s="1" t="e">
        <f>INDEX('Child Enrollment'!$E$2:$E$173,MATCH('BIR Data Entry'!B1646,'Child Enrollment'!$B$2:$B$173,0))</f>
        <v>#N/A</v>
      </c>
      <c r="P1646" s="1" t="e">
        <f>INDEX('Child Enrollment'!$F$2:$F$173,MATCH('BIR Data Entry'!B1646,'Child Enrollment'!$B$2:$B$173,0))</f>
        <v>#N/A</v>
      </c>
      <c r="Q1646" s="1" t="e">
        <f>INDEX('Child Enrollment'!$G$2:$G$173,MATCH('BIR Data Entry'!B1646,'Child Enrollment'!$B$2:$B$173,0))</f>
        <v>#N/A</v>
      </c>
      <c r="R1646" s="1" t="e">
        <f>INDEX('Child Enrollment'!$H$2:$H$173,MATCH('BIR Data Entry'!B1646,'Child Enrollment'!$B$2:$B$173,0))</f>
        <v>#N/A</v>
      </c>
      <c r="S1646" s="343" t="str">
        <f t="shared" si="75"/>
        <v/>
      </c>
      <c r="T1646" s="169">
        <f>IF(J1646='Do Not Use'!$L$15,1,0)</f>
        <v>0</v>
      </c>
      <c r="U1646" s="169">
        <f>IF(K1646='Do Not Use'!$M$14,1,0)</f>
        <v>0</v>
      </c>
      <c r="V1646" s="169">
        <f t="shared" si="76"/>
        <v>0</v>
      </c>
      <c r="W1646" s="169">
        <f>IF(K1646='Do Not Use'!$M$10,1,0)</f>
        <v>0</v>
      </c>
      <c r="X1646" s="169">
        <f>IF(K1646='Do Not Use'!$M$11,1,0)</f>
        <v>0</v>
      </c>
      <c r="Y1646" s="169">
        <f t="shared" si="77"/>
        <v>0</v>
      </c>
      <c r="Z1646" s="169">
        <f>IF(K1646='Do Not Use'!$M$5,1,0)</f>
        <v>0</v>
      </c>
    </row>
    <row r="1647" spans="1:26" x14ac:dyDescent="0.25">
      <c r="A1647" s="376"/>
      <c r="B1647" s="377"/>
      <c r="C1647" s="378"/>
      <c r="D1647" s="434"/>
      <c r="E1647" s="379"/>
      <c r="F1647" s="377"/>
      <c r="G1647" s="377"/>
      <c r="H1647" s="377"/>
      <c r="I1647" s="377"/>
      <c r="J1647" s="377"/>
      <c r="K1647" s="377"/>
      <c r="L1647" s="377"/>
      <c r="M1647" s="1" t="e">
        <f>INDEX('Child Enrollment'!$C$2:$C$173,MATCH('BIR Data Entry'!B1648,'Child Enrollment'!$B$2:$B$173,0))</f>
        <v>#N/A</v>
      </c>
      <c r="N1647" s="1" t="e">
        <f>INDEX('Child Enrollment'!$D$2:$D$173,MATCH('BIR Data Entry'!B1647,'Child Enrollment'!$B$2:$B$173,0))</f>
        <v>#N/A</v>
      </c>
      <c r="O1647" s="1" t="e">
        <f>INDEX('Child Enrollment'!$E$2:$E$173,MATCH('BIR Data Entry'!B1647,'Child Enrollment'!$B$2:$B$173,0))</f>
        <v>#N/A</v>
      </c>
      <c r="P1647" s="1" t="e">
        <f>INDEX('Child Enrollment'!$F$2:$F$173,MATCH('BIR Data Entry'!B1647,'Child Enrollment'!$B$2:$B$173,0))</f>
        <v>#N/A</v>
      </c>
      <c r="Q1647" s="1" t="e">
        <f>INDEX('Child Enrollment'!$G$2:$G$173,MATCH('BIR Data Entry'!B1647,'Child Enrollment'!$B$2:$B$173,0))</f>
        <v>#N/A</v>
      </c>
      <c r="R1647" s="1" t="e">
        <f>INDEX('Child Enrollment'!$H$2:$H$173,MATCH('BIR Data Entry'!B1647,'Child Enrollment'!$B$2:$B$173,0))</f>
        <v>#N/A</v>
      </c>
      <c r="S1647" s="343" t="str">
        <f t="shared" si="75"/>
        <v/>
      </c>
      <c r="T1647" s="169">
        <f>IF(J1647='Do Not Use'!$L$15,1,0)</f>
        <v>0</v>
      </c>
      <c r="U1647" s="169">
        <f>IF(K1647='Do Not Use'!$M$14,1,0)</f>
        <v>0</v>
      </c>
      <c r="V1647" s="169">
        <f t="shared" si="76"/>
        <v>0</v>
      </c>
      <c r="W1647" s="169">
        <f>IF(K1647='Do Not Use'!$M$10,1,0)</f>
        <v>0</v>
      </c>
      <c r="X1647" s="169">
        <f>IF(K1647='Do Not Use'!$M$11,1,0)</f>
        <v>0</v>
      </c>
      <c r="Y1647" s="169">
        <f t="shared" si="77"/>
        <v>0</v>
      </c>
      <c r="Z1647" s="169">
        <f>IF(K1647='Do Not Use'!$M$5,1,0)</f>
        <v>0</v>
      </c>
    </row>
    <row r="1648" spans="1:26" x14ac:dyDescent="0.25">
      <c r="A1648" s="376"/>
      <c r="B1648" s="377"/>
      <c r="C1648" s="378"/>
      <c r="D1648" s="434"/>
      <c r="E1648" s="379"/>
      <c r="F1648" s="377"/>
      <c r="G1648" s="377"/>
      <c r="H1648" s="377"/>
      <c r="I1648" s="377"/>
      <c r="J1648" s="377"/>
      <c r="K1648" s="377"/>
      <c r="L1648" s="377"/>
      <c r="M1648" s="1" t="e">
        <f>INDEX('Child Enrollment'!$C$2:$C$173,MATCH('BIR Data Entry'!B1649,'Child Enrollment'!$B$2:$B$173,0))</f>
        <v>#N/A</v>
      </c>
      <c r="N1648" s="1" t="e">
        <f>INDEX('Child Enrollment'!$D$2:$D$173,MATCH('BIR Data Entry'!B1648,'Child Enrollment'!$B$2:$B$173,0))</f>
        <v>#N/A</v>
      </c>
      <c r="O1648" s="1" t="e">
        <f>INDEX('Child Enrollment'!$E$2:$E$173,MATCH('BIR Data Entry'!B1648,'Child Enrollment'!$B$2:$B$173,0))</f>
        <v>#N/A</v>
      </c>
      <c r="P1648" s="1" t="e">
        <f>INDEX('Child Enrollment'!$F$2:$F$173,MATCH('BIR Data Entry'!B1648,'Child Enrollment'!$B$2:$B$173,0))</f>
        <v>#N/A</v>
      </c>
      <c r="Q1648" s="1" t="e">
        <f>INDEX('Child Enrollment'!$G$2:$G$173,MATCH('BIR Data Entry'!B1648,'Child Enrollment'!$B$2:$B$173,0))</f>
        <v>#N/A</v>
      </c>
      <c r="R1648" s="1" t="e">
        <f>INDEX('Child Enrollment'!$H$2:$H$173,MATCH('BIR Data Entry'!B1648,'Child Enrollment'!$B$2:$B$173,0))</f>
        <v>#N/A</v>
      </c>
      <c r="S1648" s="343" t="str">
        <f t="shared" si="75"/>
        <v/>
      </c>
      <c r="T1648" s="169">
        <f>IF(J1648='Do Not Use'!$L$15,1,0)</f>
        <v>0</v>
      </c>
      <c r="U1648" s="169">
        <f>IF(K1648='Do Not Use'!$M$14,1,0)</f>
        <v>0</v>
      </c>
      <c r="V1648" s="169">
        <f t="shared" si="76"/>
        <v>0</v>
      </c>
      <c r="W1648" s="169">
        <f>IF(K1648='Do Not Use'!$M$10,1,0)</f>
        <v>0</v>
      </c>
      <c r="X1648" s="169">
        <f>IF(K1648='Do Not Use'!$M$11,1,0)</f>
        <v>0</v>
      </c>
      <c r="Y1648" s="169">
        <f t="shared" si="77"/>
        <v>0</v>
      </c>
      <c r="Z1648" s="169">
        <f>IF(K1648='Do Not Use'!$M$5,1,0)</f>
        <v>0</v>
      </c>
    </row>
    <row r="1649" spans="1:26" x14ac:dyDescent="0.25">
      <c r="A1649" s="376"/>
      <c r="B1649" s="377"/>
      <c r="C1649" s="378"/>
      <c r="D1649" s="434"/>
      <c r="E1649" s="379"/>
      <c r="F1649" s="377"/>
      <c r="G1649" s="377"/>
      <c r="H1649" s="377"/>
      <c r="I1649" s="377"/>
      <c r="J1649" s="377"/>
      <c r="K1649" s="377"/>
      <c r="L1649" s="377"/>
      <c r="M1649" s="1" t="e">
        <f>INDEX('Child Enrollment'!$C$2:$C$173,MATCH('BIR Data Entry'!B1650,'Child Enrollment'!$B$2:$B$173,0))</f>
        <v>#N/A</v>
      </c>
      <c r="N1649" s="1" t="e">
        <f>INDEX('Child Enrollment'!$D$2:$D$173,MATCH('BIR Data Entry'!B1649,'Child Enrollment'!$B$2:$B$173,0))</f>
        <v>#N/A</v>
      </c>
      <c r="O1649" s="1" t="e">
        <f>INDEX('Child Enrollment'!$E$2:$E$173,MATCH('BIR Data Entry'!B1649,'Child Enrollment'!$B$2:$B$173,0))</f>
        <v>#N/A</v>
      </c>
      <c r="P1649" s="1" t="e">
        <f>INDEX('Child Enrollment'!$F$2:$F$173,MATCH('BIR Data Entry'!B1649,'Child Enrollment'!$B$2:$B$173,0))</f>
        <v>#N/A</v>
      </c>
      <c r="Q1649" s="1" t="e">
        <f>INDEX('Child Enrollment'!$G$2:$G$173,MATCH('BIR Data Entry'!B1649,'Child Enrollment'!$B$2:$B$173,0))</f>
        <v>#N/A</v>
      </c>
      <c r="R1649" s="1" t="e">
        <f>INDEX('Child Enrollment'!$H$2:$H$173,MATCH('BIR Data Entry'!B1649,'Child Enrollment'!$B$2:$B$173,0))</f>
        <v>#N/A</v>
      </c>
      <c r="S1649" s="343" t="str">
        <f t="shared" si="75"/>
        <v/>
      </c>
      <c r="T1649" s="169">
        <f>IF(J1649='Do Not Use'!$L$15,1,0)</f>
        <v>0</v>
      </c>
      <c r="U1649" s="169">
        <f>IF(K1649='Do Not Use'!$M$14,1,0)</f>
        <v>0</v>
      </c>
      <c r="V1649" s="169">
        <f t="shared" si="76"/>
        <v>0</v>
      </c>
      <c r="W1649" s="169">
        <f>IF(K1649='Do Not Use'!$M$10,1,0)</f>
        <v>0</v>
      </c>
      <c r="X1649" s="169">
        <f>IF(K1649='Do Not Use'!$M$11,1,0)</f>
        <v>0</v>
      </c>
      <c r="Y1649" s="169">
        <f t="shared" si="77"/>
        <v>0</v>
      </c>
      <c r="Z1649" s="169">
        <f>IF(K1649='Do Not Use'!$M$5,1,0)</f>
        <v>0</v>
      </c>
    </row>
    <row r="1650" spans="1:26" x14ac:dyDescent="0.25">
      <c r="A1650" s="376"/>
      <c r="B1650" s="377"/>
      <c r="C1650" s="378"/>
      <c r="D1650" s="434"/>
      <c r="E1650" s="379"/>
      <c r="F1650" s="377"/>
      <c r="G1650" s="377"/>
      <c r="H1650" s="377"/>
      <c r="I1650" s="377"/>
      <c r="J1650" s="377"/>
      <c r="K1650" s="377"/>
      <c r="L1650" s="377"/>
      <c r="M1650" s="1" t="e">
        <f>INDEX('Child Enrollment'!$C$2:$C$173,MATCH('BIR Data Entry'!B1651,'Child Enrollment'!$B$2:$B$173,0))</f>
        <v>#N/A</v>
      </c>
      <c r="N1650" s="1" t="e">
        <f>INDEX('Child Enrollment'!$D$2:$D$173,MATCH('BIR Data Entry'!B1650,'Child Enrollment'!$B$2:$B$173,0))</f>
        <v>#N/A</v>
      </c>
      <c r="O1650" s="1" t="e">
        <f>INDEX('Child Enrollment'!$E$2:$E$173,MATCH('BIR Data Entry'!B1650,'Child Enrollment'!$B$2:$B$173,0))</f>
        <v>#N/A</v>
      </c>
      <c r="P1650" s="1" t="e">
        <f>INDEX('Child Enrollment'!$F$2:$F$173,MATCH('BIR Data Entry'!B1650,'Child Enrollment'!$B$2:$B$173,0))</f>
        <v>#N/A</v>
      </c>
      <c r="Q1650" s="1" t="e">
        <f>INDEX('Child Enrollment'!$G$2:$G$173,MATCH('BIR Data Entry'!B1650,'Child Enrollment'!$B$2:$B$173,0))</f>
        <v>#N/A</v>
      </c>
      <c r="R1650" s="1" t="e">
        <f>INDEX('Child Enrollment'!$H$2:$H$173,MATCH('BIR Data Entry'!B1650,'Child Enrollment'!$B$2:$B$173,0))</f>
        <v>#N/A</v>
      </c>
      <c r="S1650" s="343" t="str">
        <f t="shared" si="75"/>
        <v/>
      </c>
      <c r="T1650" s="169">
        <f>IF(J1650='Do Not Use'!$L$15,1,0)</f>
        <v>0</v>
      </c>
      <c r="U1650" s="169">
        <f>IF(K1650='Do Not Use'!$M$14,1,0)</f>
        <v>0</v>
      </c>
      <c r="V1650" s="169">
        <f t="shared" si="76"/>
        <v>0</v>
      </c>
      <c r="W1650" s="169">
        <f>IF(K1650='Do Not Use'!$M$10,1,0)</f>
        <v>0</v>
      </c>
      <c r="X1650" s="169">
        <f>IF(K1650='Do Not Use'!$M$11,1,0)</f>
        <v>0</v>
      </c>
      <c r="Y1650" s="169">
        <f t="shared" si="77"/>
        <v>0</v>
      </c>
      <c r="Z1650" s="169">
        <f>IF(K1650='Do Not Use'!$M$5,1,0)</f>
        <v>0</v>
      </c>
    </row>
    <row r="1651" spans="1:26" x14ac:dyDescent="0.25">
      <c r="A1651" s="376"/>
      <c r="B1651" s="377"/>
      <c r="C1651" s="378"/>
      <c r="D1651" s="434"/>
      <c r="E1651" s="379"/>
      <c r="F1651" s="377"/>
      <c r="G1651" s="377"/>
      <c r="H1651" s="377"/>
      <c r="I1651" s="377"/>
      <c r="J1651" s="377"/>
      <c r="K1651" s="377"/>
      <c r="L1651" s="377"/>
      <c r="M1651" s="1" t="e">
        <f>INDEX('Child Enrollment'!$C$2:$C$173,MATCH('BIR Data Entry'!B1652,'Child Enrollment'!$B$2:$B$173,0))</f>
        <v>#N/A</v>
      </c>
      <c r="N1651" s="1" t="e">
        <f>INDEX('Child Enrollment'!$D$2:$D$173,MATCH('BIR Data Entry'!B1651,'Child Enrollment'!$B$2:$B$173,0))</f>
        <v>#N/A</v>
      </c>
      <c r="O1651" s="1" t="e">
        <f>INDEX('Child Enrollment'!$E$2:$E$173,MATCH('BIR Data Entry'!B1651,'Child Enrollment'!$B$2:$B$173,0))</f>
        <v>#N/A</v>
      </c>
      <c r="P1651" s="1" t="e">
        <f>INDEX('Child Enrollment'!$F$2:$F$173,MATCH('BIR Data Entry'!B1651,'Child Enrollment'!$B$2:$B$173,0))</f>
        <v>#N/A</v>
      </c>
      <c r="Q1651" s="1" t="e">
        <f>INDEX('Child Enrollment'!$G$2:$G$173,MATCH('BIR Data Entry'!B1651,'Child Enrollment'!$B$2:$B$173,0))</f>
        <v>#N/A</v>
      </c>
      <c r="R1651" s="1" t="e">
        <f>INDEX('Child Enrollment'!$H$2:$H$173,MATCH('BIR Data Entry'!B1651,'Child Enrollment'!$B$2:$B$173,0))</f>
        <v>#N/A</v>
      </c>
      <c r="S1651" s="343" t="str">
        <f t="shared" si="75"/>
        <v/>
      </c>
      <c r="T1651" s="169">
        <f>IF(J1651='Do Not Use'!$L$15,1,0)</f>
        <v>0</v>
      </c>
      <c r="U1651" s="169">
        <f>IF(K1651='Do Not Use'!$M$14,1,0)</f>
        <v>0</v>
      </c>
      <c r="V1651" s="169">
        <f t="shared" si="76"/>
        <v>0</v>
      </c>
      <c r="W1651" s="169">
        <f>IF(K1651='Do Not Use'!$M$10,1,0)</f>
        <v>0</v>
      </c>
      <c r="X1651" s="169">
        <f>IF(K1651='Do Not Use'!$M$11,1,0)</f>
        <v>0</v>
      </c>
      <c r="Y1651" s="169">
        <f t="shared" si="77"/>
        <v>0</v>
      </c>
      <c r="Z1651" s="169">
        <f>IF(K1651='Do Not Use'!$M$5,1,0)</f>
        <v>0</v>
      </c>
    </row>
    <row r="1652" spans="1:26" x14ac:dyDescent="0.25">
      <c r="A1652" s="376"/>
      <c r="B1652" s="377"/>
      <c r="C1652" s="378"/>
      <c r="D1652" s="434"/>
      <c r="E1652" s="379"/>
      <c r="F1652" s="377"/>
      <c r="G1652" s="377"/>
      <c r="H1652" s="377"/>
      <c r="I1652" s="377"/>
      <c r="J1652" s="377"/>
      <c r="K1652" s="377"/>
      <c r="L1652" s="377"/>
      <c r="M1652" s="1" t="e">
        <f>INDEX('Child Enrollment'!$C$2:$C$173,MATCH('BIR Data Entry'!B1653,'Child Enrollment'!$B$2:$B$173,0))</f>
        <v>#N/A</v>
      </c>
      <c r="N1652" s="1" t="e">
        <f>INDEX('Child Enrollment'!$D$2:$D$173,MATCH('BIR Data Entry'!B1652,'Child Enrollment'!$B$2:$B$173,0))</f>
        <v>#N/A</v>
      </c>
      <c r="O1652" s="1" t="e">
        <f>INDEX('Child Enrollment'!$E$2:$E$173,MATCH('BIR Data Entry'!B1652,'Child Enrollment'!$B$2:$B$173,0))</f>
        <v>#N/A</v>
      </c>
      <c r="P1652" s="1" t="e">
        <f>INDEX('Child Enrollment'!$F$2:$F$173,MATCH('BIR Data Entry'!B1652,'Child Enrollment'!$B$2:$B$173,0))</f>
        <v>#N/A</v>
      </c>
      <c r="Q1652" s="1" t="e">
        <f>INDEX('Child Enrollment'!$G$2:$G$173,MATCH('BIR Data Entry'!B1652,'Child Enrollment'!$B$2:$B$173,0))</f>
        <v>#N/A</v>
      </c>
      <c r="R1652" s="1" t="e">
        <f>INDEX('Child Enrollment'!$H$2:$H$173,MATCH('BIR Data Entry'!B1652,'Child Enrollment'!$B$2:$B$173,0))</f>
        <v>#N/A</v>
      </c>
      <c r="S1652" s="343" t="str">
        <f t="shared" si="75"/>
        <v/>
      </c>
      <c r="T1652" s="169">
        <f>IF(J1652='Do Not Use'!$L$15,1,0)</f>
        <v>0</v>
      </c>
      <c r="U1652" s="169">
        <f>IF(K1652='Do Not Use'!$M$14,1,0)</f>
        <v>0</v>
      </c>
      <c r="V1652" s="169">
        <f t="shared" si="76"/>
        <v>0</v>
      </c>
      <c r="W1652" s="169">
        <f>IF(K1652='Do Not Use'!$M$10,1,0)</f>
        <v>0</v>
      </c>
      <c r="X1652" s="169">
        <f>IF(K1652='Do Not Use'!$M$11,1,0)</f>
        <v>0</v>
      </c>
      <c r="Y1652" s="169">
        <f t="shared" si="77"/>
        <v>0</v>
      </c>
      <c r="Z1652" s="169">
        <f>IF(K1652='Do Not Use'!$M$5,1,0)</f>
        <v>0</v>
      </c>
    </row>
    <row r="1653" spans="1:26" x14ac:dyDescent="0.25">
      <c r="A1653" s="376"/>
      <c r="B1653" s="377"/>
      <c r="C1653" s="378"/>
      <c r="D1653" s="434"/>
      <c r="E1653" s="379"/>
      <c r="F1653" s="377"/>
      <c r="G1653" s="377"/>
      <c r="H1653" s="377"/>
      <c r="I1653" s="377"/>
      <c r="J1653" s="377"/>
      <c r="K1653" s="377"/>
      <c r="L1653" s="377"/>
      <c r="M1653" s="1" t="e">
        <f>INDEX('Child Enrollment'!$C$2:$C$173,MATCH('BIR Data Entry'!B1654,'Child Enrollment'!$B$2:$B$173,0))</f>
        <v>#N/A</v>
      </c>
      <c r="N1653" s="1" t="e">
        <f>INDEX('Child Enrollment'!$D$2:$D$173,MATCH('BIR Data Entry'!B1653,'Child Enrollment'!$B$2:$B$173,0))</f>
        <v>#N/A</v>
      </c>
      <c r="O1653" s="1" t="e">
        <f>INDEX('Child Enrollment'!$E$2:$E$173,MATCH('BIR Data Entry'!B1653,'Child Enrollment'!$B$2:$B$173,0))</f>
        <v>#N/A</v>
      </c>
      <c r="P1653" s="1" t="e">
        <f>INDEX('Child Enrollment'!$F$2:$F$173,MATCH('BIR Data Entry'!B1653,'Child Enrollment'!$B$2:$B$173,0))</f>
        <v>#N/A</v>
      </c>
      <c r="Q1653" s="1" t="e">
        <f>INDEX('Child Enrollment'!$G$2:$G$173,MATCH('BIR Data Entry'!B1653,'Child Enrollment'!$B$2:$B$173,0))</f>
        <v>#N/A</v>
      </c>
      <c r="R1653" s="1" t="e">
        <f>INDEX('Child Enrollment'!$H$2:$H$173,MATCH('BIR Data Entry'!B1653,'Child Enrollment'!$B$2:$B$173,0))</f>
        <v>#N/A</v>
      </c>
      <c r="S1653" s="343" t="str">
        <f t="shared" si="75"/>
        <v/>
      </c>
      <c r="T1653" s="169">
        <f>IF(J1653='Do Not Use'!$L$15,1,0)</f>
        <v>0</v>
      </c>
      <c r="U1653" s="169">
        <f>IF(K1653='Do Not Use'!$M$14,1,0)</f>
        <v>0</v>
      </c>
      <c r="V1653" s="169">
        <f t="shared" si="76"/>
        <v>0</v>
      </c>
      <c r="W1653" s="169">
        <f>IF(K1653='Do Not Use'!$M$10,1,0)</f>
        <v>0</v>
      </c>
      <c r="X1653" s="169">
        <f>IF(K1653='Do Not Use'!$M$11,1,0)</f>
        <v>0</v>
      </c>
      <c r="Y1653" s="169">
        <f t="shared" si="77"/>
        <v>0</v>
      </c>
      <c r="Z1653" s="169">
        <f>IF(K1653='Do Not Use'!$M$5,1,0)</f>
        <v>0</v>
      </c>
    </row>
    <row r="1654" spans="1:26" x14ac:dyDescent="0.25">
      <c r="A1654" s="376"/>
      <c r="B1654" s="377"/>
      <c r="C1654" s="378"/>
      <c r="D1654" s="434"/>
      <c r="E1654" s="379"/>
      <c r="F1654" s="377"/>
      <c r="G1654" s="377"/>
      <c r="H1654" s="377"/>
      <c r="I1654" s="377"/>
      <c r="J1654" s="377"/>
      <c r="K1654" s="377"/>
      <c r="L1654" s="377"/>
      <c r="M1654" s="1" t="e">
        <f>INDEX('Child Enrollment'!$C$2:$C$173,MATCH('BIR Data Entry'!B1655,'Child Enrollment'!$B$2:$B$173,0))</f>
        <v>#N/A</v>
      </c>
      <c r="N1654" s="1" t="e">
        <f>INDEX('Child Enrollment'!$D$2:$D$173,MATCH('BIR Data Entry'!B1654,'Child Enrollment'!$B$2:$B$173,0))</f>
        <v>#N/A</v>
      </c>
      <c r="O1654" s="1" t="e">
        <f>INDEX('Child Enrollment'!$E$2:$E$173,MATCH('BIR Data Entry'!B1654,'Child Enrollment'!$B$2:$B$173,0))</f>
        <v>#N/A</v>
      </c>
      <c r="P1654" s="1" t="e">
        <f>INDEX('Child Enrollment'!$F$2:$F$173,MATCH('BIR Data Entry'!B1654,'Child Enrollment'!$B$2:$B$173,0))</f>
        <v>#N/A</v>
      </c>
      <c r="Q1654" s="1" t="e">
        <f>INDEX('Child Enrollment'!$G$2:$G$173,MATCH('BIR Data Entry'!B1654,'Child Enrollment'!$B$2:$B$173,0))</f>
        <v>#N/A</v>
      </c>
      <c r="R1654" s="1" t="e">
        <f>INDEX('Child Enrollment'!$H$2:$H$173,MATCH('BIR Data Entry'!B1654,'Child Enrollment'!$B$2:$B$173,0))</f>
        <v>#N/A</v>
      </c>
      <c r="S1654" s="343" t="str">
        <f t="shared" si="75"/>
        <v/>
      </c>
      <c r="T1654" s="169">
        <f>IF(J1654='Do Not Use'!$L$15,1,0)</f>
        <v>0</v>
      </c>
      <c r="U1654" s="169">
        <f>IF(K1654='Do Not Use'!$M$14,1,0)</f>
        <v>0</v>
      </c>
      <c r="V1654" s="169">
        <f t="shared" si="76"/>
        <v>0</v>
      </c>
      <c r="W1654" s="169">
        <f>IF(K1654='Do Not Use'!$M$10,1,0)</f>
        <v>0</v>
      </c>
      <c r="X1654" s="169">
        <f>IF(K1654='Do Not Use'!$M$11,1,0)</f>
        <v>0</v>
      </c>
      <c r="Y1654" s="169">
        <f t="shared" si="77"/>
        <v>0</v>
      </c>
      <c r="Z1654" s="169">
        <f>IF(K1654='Do Not Use'!$M$5,1,0)</f>
        <v>0</v>
      </c>
    </row>
    <row r="1655" spans="1:26" x14ac:dyDescent="0.25">
      <c r="A1655" s="376"/>
      <c r="B1655" s="377"/>
      <c r="C1655" s="378"/>
      <c r="D1655" s="434"/>
      <c r="E1655" s="379"/>
      <c r="F1655" s="377"/>
      <c r="G1655" s="377"/>
      <c r="H1655" s="377"/>
      <c r="I1655" s="377"/>
      <c r="J1655" s="377"/>
      <c r="K1655" s="377"/>
      <c r="L1655" s="377"/>
      <c r="M1655" s="1" t="e">
        <f>INDEX('Child Enrollment'!$C$2:$C$173,MATCH('BIR Data Entry'!B1656,'Child Enrollment'!$B$2:$B$173,0))</f>
        <v>#N/A</v>
      </c>
      <c r="N1655" s="1" t="e">
        <f>INDEX('Child Enrollment'!$D$2:$D$173,MATCH('BIR Data Entry'!B1655,'Child Enrollment'!$B$2:$B$173,0))</f>
        <v>#N/A</v>
      </c>
      <c r="O1655" s="1" t="e">
        <f>INDEX('Child Enrollment'!$E$2:$E$173,MATCH('BIR Data Entry'!B1655,'Child Enrollment'!$B$2:$B$173,0))</f>
        <v>#N/A</v>
      </c>
      <c r="P1655" s="1" t="e">
        <f>INDEX('Child Enrollment'!$F$2:$F$173,MATCH('BIR Data Entry'!B1655,'Child Enrollment'!$B$2:$B$173,0))</f>
        <v>#N/A</v>
      </c>
      <c r="Q1655" s="1" t="e">
        <f>INDEX('Child Enrollment'!$G$2:$G$173,MATCH('BIR Data Entry'!B1655,'Child Enrollment'!$B$2:$B$173,0))</f>
        <v>#N/A</v>
      </c>
      <c r="R1655" s="1" t="e">
        <f>INDEX('Child Enrollment'!$H$2:$H$173,MATCH('BIR Data Entry'!B1655,'Child Enrollment'!$B$2:$B$173,0))</f>
        <v>#N/A</v>
      </c>
      <c r="S1655" s="343" t="str">
        <f t="shared" si="75"/>
        <v/>
      </c>
      <c r="T1655" s="169">
        <f>IF(J1655='Do Not Use'!$L$15,1,0)</f>
        <v>0</v>
      </c>
      <c r="U1655" s="169">
        <f>IF(K1655='Do Not Use'!$M$14,1,0)</f>
        <v>0</v>
      </c>
      <c r="V1655" s="169">
        <f t="shared" si="76"/>
        <v>0</v>
      </c>
      <c r="W1655" s="169">
        <f>IF(K1655='Do Not Use'!$M$10,1,0)</f>
        <v>0</v>
      </c>
      <c r="X1655" s="169">
        <f>IF(K1655='Do Not Use'!$M$11,1,0)</f>
        <v>0</v>
      </c>
      <c r="Y1655" s="169">
        <f t="shared" si="77"/>
        <v>0</v>
      </c>
      <c r="Z1655" s="169">
        <f>IF(K1655='Do Not Use'!$M$5,1,0)</f>
        <v>0</v>
      </c>
    </row>
    <row r="1656" spans="1:26" x14ac:dyDescent="0.25">
      <c r="A1656" s="376"/>
      <c r="B1656" s="377"/>
      <c r="C1656" s="378"/>
      <c r="D1656" s="434"/>
      <c r="E1656" s="379"/>
      <c r="F1656" s="377"/>
      <c r="G1656" s="377"/>
      <c r="H1656" s="377"/>
      <c r="I1656" s="377"/>
      <c r="J1656" s="377"/>
      <c r="K1656" s="377"/>
      <c r="L1656" s="377"/>
      <c r="M1656" s="1" t="e">
        <f>INDEX('Child Enrollment'!$C$2:$C$173,MATCH('BIR Data Entry'!B1657,'Child Enrollment'!$B$2:$B$173,0))</f>
        <v>#N/A</v>
      </c>
      <c r="N1656" s="1" t="e">
        <f>INDEX('Child Enrollment'!$D$2:$D$173,MATCH('BIR Data Entry'!B1656,'Child Enrollment'!$B$2:$B$173,0))</f>
        <v>#N/A</v>
      </c>
      <c r="O1656" s="1" t="e">
        <f>INDEX('Child Enrollment'!$E$2:$E$173,MATCH('BIR Data Entry'!B1656,'Child Enrollment'!$B$2:$B$173,0))</f>
        <v>#N/A</v>
      </c>
      <c r="P1656" s="1" t="e">
        <f>INDEX('Child Enrollment'!$F$2:$F$173,MATCH('BIR Data Entry'!B1656,'Child Enrollment'!$B$2:$B$173,0))</f>
        <v>#N/A</v>
      </c>
      <c r="Q1656" s="1" t="e">
        <f>INDEX('Child Enrollment'!$G$2:$G$173,MATCH('BIR Data Entry'!B1656,'Child Enrollment'!$B$2:$B$173,0))</f>
        <v>#N/A</v>
      </c>
      <c r="R1656" s="1" t="e">
        <f>INDEX('Child Enrollment'!$H$2:$H$173,MATCH('BIR Data Entry'!B1656,'Child Enrollment'!$B$2:$B$173,0))</f>
        <v>#N/A</v>
      </c>
      <c r="S1656" s="343" t="str">
        <f t="shared" si="75"/>
        <v/>
      </c>
      <c r="T1656" s="169">
        <f>IF(J1656='Do Not Use'!$L$15,1,0)</f>
        <v>0</v>
      </c>
      <c r="U1656" s="169">
        <f>IF(K1656='Do Not Use'!$M$14,1,0)</f>
        <v>0</v>
      </c>
      <c r="V1656" s="169">
        <f t="shared" si="76"/>
        <v>0</v>
      </c>
      <c r="W1656" s="169">
        <f>IF(K1656='Do Not Use'!$M$10,1,0)</f>
        <v>0</v>
      </c>
      <c r="X1656" s="169">
        <f>IF(K1656='Do Not Use'!$M$11,1,0)</f>
        <v>0</v>
      </c>
      <c r="Y1656" s="169">
        <f t="shared" si="77"/>
        <v>0</v>
      </c>
      <c r="Z1656" s="169">
        <f>IF(K1656='Do Not Use'!$M$5,1,0)</f>
        <v>0</v>
      </c>
    </row>
    <row r="1657" spans="1:26" x14ac:dyDescent="0.25">
      <c r="A1657" s="376"/>
      <c r="B1657" s="377"/>
      <c r="C1657" s="378"/>
      <c r="D1657" s="434"/>
      <c r="E1657" s="379"/>
      <c r="F1657" s="377"/>
      <c r="G1657" s="377"/>
      <c r="H1657" s="377"/>
      <c r="I1657" s="377"/>
      <c r="J1657" s="377"/>
      <c r="K1657" s="377"/>
      <c r="L1657" s="377"/>
      <c r="M1657" s="1" t="e">
        <f>INDEX('Child Enrollment'!$C$2:$C$173,MATCH('BIR Data Entry'!B1658,'Child Enrollment'!$B$2:$B$173,0))</f>
        <v>#N/A</v>
      </c>
      <c r="N1657" s="1" t="e">
        <f>INDEX('Child Enrollment'!$D$2:$D$173,MATCH('BIR Data Entry'!B1657,'Child Enrollment'!$B$2:$B$173,0))</f>
        <v>#N/A</v>
      </c>
      <c r="O1657" s="1" t="e">
        <f>INDEX('Child Enrollment'!$E$2:$E$173,MATCH('BIR Data Entry'!B1657,'Child Enrollment'!$B$2:$B$173,0))</f>
        <v>#N/A</v>
      </c>
      <c r="P1657" s="1" t="e">
        <f>INDEX('Child Enrollment'!$F$2:$F$173,MATCH('BIR Data Entry'!B1657,'Child Enrollment'!$B$2:$B$173,0))</f>
        <v>#N/A</v>
      </c>
      <c r="Q1657" s="1" t="e">
        <f>INDEX('Child Enrollment'!$G$2:$G$173,MATCH('BIR Data Entry'!B1657,'Child Enrollment'!$B$2:$B$173,0))</f>
        <v>#N/A</v>
      </c>
      <c r="R1657" s="1" t="e">
        <f>INDEX('Child Enrollment'!$H$2:$H$173,MATCH('BIR Data Entry'!B1657,'Child Enrollment'!$B$2:$B$173,0))</f>
        <v>#N/A</v>
      </c>
      <c r="S1657" s="343" t="str">
        <f t="shared" si="75"/>
        <v/>
      </c>
      <c r="T1657" s="169">
        <f>IF(J1657='Do Not Use'!$L$15,1,0)</f>
        <v>0</v>
      </c>
      <c r="U1657" s="169">
        <f>IF(K1657='Do Not Use'!$M$14,1,0)</f>
        <v>0</v>
      </c>
      <c r="V1657" s="169">
        <f t="shared" si="76"/>
        <v>0</v>
      </c>
      <c r="W1657" s="169">
        <f>IF(K1657='Do Not Use'!$M$10,1,0)</f>
        <v>0</v>
      </c>
      <c r="X1657" s="169">
        <f>IF(K1657='Do Not Use'!$M$11,1,0)</f>
        <v>0</v>
      </c>
      <c r="Y1657" s="169">
        <f t="shared" si="77"/>
        <v>0</v>
      </c>
      <c r="Z1657" s="169">
        <f>IF(K1657='Do Not Use'!$M$5,1,0)</f>
        <v>0</v>
      </c>
    </row>
    <row r="1658" spans="1:26" x14ac:dyDescent="0.25">
      <c r="A1658" s="376"/>
      <c r="B1658" s="377"/>
      <c r="C1658" s="378"/>
      <c r="D1658" s="434"/>
      <c r="E1658" s="379"/>
      <c r="F1658" s="377"/>
      <c r="G1658" s="377"/>
      <c r="H1658" s="377"/>
      <c r="I1658" s="377"/>
      <c r="J1658" s="377"/>
      <c r="K1658" s="377"/>
      <c r="L1658" s="377"/>
      <c r="M1658" s="1" t="e">
        <f>INDEX('Child Enrollment'!$C$2:$C$173,MATCH('BIR Data Entry'!B1659,'Child Enrollment'!$B$2:$B$173,0))</f>
        <v>#N/A</v>
      </c>
      <c r="N1658" s="1" t="e">
        <f>INDEX('Child Enrollment'!$D$2:$D$173,MATCH('BIR Data Entry'!B1658,'Child Enrollment'!$B$2:$B$173,0))</f>
        <v>#N/A</v>
      </c>
      <c r="O1658" s="1" t="e">
        <f>INDEX('Child Enrollment'!$E$2:$E$173,MATCH('BIR Data Entry'!B1658,'Child Enrollment'!$B$2:$B$173,0))</f>
        <v>#N/A</v>
      </c>
      <c r="P1658" s="1" t="e">
        <f>INDEX('Child Enrollment'!$F$2:$F$173,MATCH('BIR Data Entry'!B1658,'Child Enrollment'!$B$2:$B$173,0))</f>
        <v>#N/A</v>
      </c>
      <c r="Q1658" s="1" t="e">
        <f>INDEX('Child Enrollment'!$G$2:$G$173,MATCH('BIR Data Entry'!B1658,'Child Enrollment'!$B$2:$B$173,0))</f>
        <v>#N/A</v>
      </c>
      <c r="R1658" s="1" t="e">
        <f>INDEX('Child Enrollment'!$H$2:$H$173,MATCH('BIR Data Entry'!B1658,'Child Enrollment'!$B$2:$B$173,0))</f>
        <v>#N/A</v>
      </c>
      <c r="S1658" s="343" t="str">
        <f t="shared" si="75"/>
        <v/>
      </c>
      <c r="T1658" s="169">
        <f>IF(J1658='Do Not Use'!$L$15,1,0)</f>
        <v>0</v>
      </c>
      <c r="U1658" s="169">
        <f>IF(K1658='Do Not Use'!$M$14,1,0)</f>
        <v>0</v>
      </c>
      <c r="V1658" s="169">
        <f t="shared" si="76"/>
        <v>0</v>
      </c>
      <c r="W1658" s="169">
        <f>IF(K1658='Do Not Use'!$M$10,1,0)</f>
        <v>0</v>
      </c>
      <c r="X1658" s="169">
        <f>IF(K1658='Do Not Use'!$M$11,1,0)</f>
        <v>0</v>
      </c>
      <c r="Y1658" s="169">
        <f t="shared" si="77"/>
        <v>0</v>
      </c>
      <c r="Z1658" s="169">
        <f>IF(K1658='Do Not Use'!$M$5,1,0)</f>
        <v>0</v>
      </c>
    </row>
    <row r="1659" spans="1:26" x14ac:dyDescent="0.25">
      <c r="A1659" s="376"/>
      <c r="B1659" s="377"/>
      <c r="C1659" s="378"/>
      <c r="D1659" s="434"/>
      <c r="E1659" s="379"/>
      <c r="F1659" s="377"/>
      <c r="G1659" s="377"/>
      <c r="H1659" s="377"/>
      <c r="I1659" s="377"/>
      <c r="J1659" s="377"/>
      <c r="K1659" s="377"/>
      <c r="L1659" s="377"/>
      <c r="M1659" s="1" t="e">
        <f>INDEX('Child Enrollment'!$C$2:$C$173,MATCH('BIR Data Entry'!B1660,'Child Enrollment'!$B$2:$B$173,0))</f>
        <v>#N/A</v>
      </c>
      <c r="N1659" s="1" t="e">
        <f>INDEX('Child Enrollment'!$D$2:$D$173,MATCH('BIR Data Entry'!B1659,'Child Enrollment'!$B$2:$B$173,0))</f>
        <v>#N/A</v>
      </c>
      <c r="O1659" s="1" t="e">
        <f>INDEX('Child Enrollment'!$E$2:$E$173,MATCH('BIR Data Entry'!B1659,'Child Enrollment'!$B$2:$B$173,0))</f>
        <v>#N/A</v>
      </c>
      <c r="P1659" s="1" t="e">
        <f>INDEX('Child Enrollment'!$F$2:$F$173,MATCH('BIR Data Entry'!B1659,'Child Enrollment'!$B$2:$B$173,0))</f>
        <v>#N/A</v>
      </c>
      <c r="Q1659" s="1" t="e">
        <f>INDEX('Child Enrollment'!$G$2:$G$173,MATCH('BIR Data Entry'!B1659,'Child Enrollment'!$B$2:$B$173,0))</f>
        <v>#N/A</v>
      </c>
      <c r="R1659" s="1" t="e">
        <f>INDEX('Child Enrollment'!$H$2:$H$173,MATCH('BIR Data Entry'!B1659,'Child Enrollment'!$B$2:$B$173,0))</f>
        <v>#N/A</v>
      </c>
      <c r="S1659" s="343" t="str">
        <f t="shared" si="75"/>
        <v/>
      </c>
      <c r="T1659" s="169">
        <f>IF(J1659='Do Not Use'!$L$15,1,0)</f>
        <v>0</v>
      </c>
      <c r="U1659" s="169">
        <f>IF(K1659='Do Not Use'!$M$14,1,0)</f>
        <v>0</v>
      </c>
      <c r="V1659" s="169">
        <f t="shared" si="76"/>
        <v>0</v>
      </c>
      <c r="W1659" s="169">
        <f>IF(K1659='Do Not Use'!$M$10,1,0)</f>
        <v>0</v>
      </c>
      <c r="X1659" s="169">
        <f>IF(K1659='Do Not Use'!$M$11,1,0)</f>
        <v>0</v>
      </c>
      <c r="Y1659" s="169">
        <f t="shared" si="77"/>
        <v>0</v>
      </c>
      <c r="Z1659" s="169">
        <f>IF(K1659='Do Not Use'!$M$5,1,0)</f>
        <v>0</v>
      </c>
    </row>
    <row r="1660" spans="1:26" x14ac:dyDescent="0.25">
      <c r="A1660" s="376"/>
      <c r="B1660" s="377"/>
      <c r="C1660" s="378"/>
      <c r="D1660" s="434"/>
      <c r="E1660" s="379"/>
      <c r="F1660" s="377"/>
      <c r="G1660" s="377"/>
      <c r="H1660" s="377"/>
      <c r="I1660" s="377"/>
      <c r="J1660" s="377"/>
      <c r="K1660" s="377"/>
      <c r="L1660" s="377"/>
      <c r="M1660" s="1" t="e">
        <f>INDEX('Child Enrollment'!$C$2:$C$173,MATCH('BIR Data Entry'!B1661,'Child Enrollment'!$B$2:$B$173,0))</f>
        <v>#N/A</v>
      </c>
      <c r="N1660" s="1" t="e">
        <f>INDEX('Child Enrollment'!$D$2:$D$173,MATCH('BIR Data Entry'!B1660,'Child Enrollment'!$B$2:$B$173,0))</f>
        <v>#N/A</v>
      </c>
      <c r="O1660" s="1" t="e">
        <f>INDEX('Child Enrollment'!$E$2:$E$173,MATCH('BIR Data Entry'!B1660,'Child Enrollment'!$B$2:$B$173,0))</f>
        <v>#N/A</v>
      </c>
      <c r="P1660" s="1" t="e">
        <f>INDEX('Child Enrollment'!$F$2:$F$173,MATCH('BIR Data Entry'!B1660,'Child Enrollment'!$B$2:$B$173,0))</f>
        <v>#N/A</v>
      </c>
      <c r="Q1660" s="1" t="e">
        <f>INDEX('Child Enrollment'!$G$2:$G$173,MATCH('BIR Data Entry'!B1660,'Child Enrollment'!$B$2:$B$173,0))</f>
        <v>#N/A</v>
      </c>
      <c r="R1660" s="1" t="e">
        <f>INDEX('Child Enrollment'!$H$2:$H$173,MATCH('BIR Data Entry'!B1660,'Child Enrollment'!$B$2:$B$173,0))</f>
        <v>#N/A</v>
      </c>
      <c r="S1660" s="343" t="str">
        <f t="shared" si="75"/>
        <v/>
      </c>
      <c r="T1660" s="169">
        <f>IF(J1660='Do Not Use'!$L$15,1,0)</f>
        <v>0</v>
      </c>
      <c r="U1660" s="169">
        <f>IF(K1660='Do Not Use'!$M$14,1,0)</f>
        <v>0</v>
      </c>
      <c r="V1660" s="169">
        <f t="shared" si="76"/>
        <v>0</v>
      </c>
      <c r="W1660" s="169">
        <f>IF(K1660='Do Not Use'!$M$10,1,0)</f>
        <v>0</v>
      </c>
      <c r="X1660" s="169">
        <f>IF(K1660='Do Not Use'!$M$11,1,0)</f>
        <v>0</v>
      </c>
      <c r="Y1660" s="169">
        <f t="shared" si="77"/>
        <v>0</v>
      </c>
      <c r="Z1660" s="169">
        <f>IF(K1660='Do Not Use'!$M$5,1,0)</f>
        <v>0</v>
      </c>
    </row>
    <row r="1661" spans="1:26" x14ac:dyDescent="0.25">
      <c r="A1661" s="376"/>
      <c r="B1661" s="377"/>
      <c r="C1661" s="378"/>
      <c r="D1661" s="434"/>
      <c r="E1661" s="379"/>
      <c r="F1661" s="377"/>
      <c r="G1661" s="377"/>
      <c r="H1661" s="377"/>
      <c r="I1661" s="377"/>
      <c r="J1661" s="377"/>
      <c r="K1661" s="377"/>
      <c r="L1661" s="377"/>
      <c r="M1661" s="1" t="e">
        <f>INDEX('Child Enrollment'!$C$2:$C$173,MATCH('BIR Data Entry'!B1662,'Child Enrollment'!$B$2:$B$173,0))</f>
        <v>#N/A</v>
      </c>
      <c r="N1661" s="1" t="e">
        <f>INDEX('Child Enrollment'!$D$2:$D$173,MATCH('BIR Data Entry'!B1661,'Child Enrollment'!$B$2:$B$173,0))</f>
        <v>#N/A</v>
      </c>
      <c r="O1661" s="1" t="e">
        <f>INDEX('Child Enrollment'!$E$2:$E$173,MATCH('BIR Data Entry'!B1661,'Child Enrollment'!$B$2:$B$173,0))</f>
        <v>#N/A</v>
      </c>
      <c r="P1661" s="1" t="e">
        <f>INDEX('Child Enrollment'!$F$2:$F$173,MATCH('BIR Data Entry'!B1661,'Child Enrollment'!$B$2:$B$173,0))</f>
        <v>#N/A</v>
      </c>
      <c r="Q1661" s="1" t="e">
        <f>INDEX('Child Enrollment'!$G$2:$G$173,MATCH('BIR Data Entry'!B1661,'Child Enrollment'!$B$2:$B$173,0))</f>
        <v>#N/A</v>
      </c>
      <c r="R1661" s="1" t="e">
        <f>INDEX('Child Enrollment'!$H$2:$H$173,MATCH('BIR Data Entry'!B1661,'Child Enrollment'!$B$2:$B$173,0))</f>
        <v>#N/A</v>
      </c>
      <c r="S1661" s="343" t="str">
        <f t="shared" si="75"/>
        <v/>
      </c>
      <c r="T1661" s="169">
        <f>IF(J1661='Do Not Use'!$L$15,1,0)</f>
        <v>0</v>
      </c>
      <c r="U1661" s="169">
        <f>IF(K1661='Do Not Use'!$M$14,1,0)</f>
        <v>0</v>
      </c>
      <c r="V1661" s="169">
        <f t="shared" si="76"/>
        <v>0</v>
      </c>
      <c r="W1661" s="169">
        <f>IF(K1661='Do Not Use'!$M$10,1,0)</f>
        <v>0</v>
      </c>
      <c r="X1661" s="169">
        <f>IF(K1661='Do Not Use'!$M$11,1,0)</f>
        <v>0</v>
      </c>
      <c r="Y1661" s="169">
        <f t="shared" si="77"/>
        <v>0</v>
      </c>
      <c r="Z1661" s="169">
        <f>IF(K1661='Do Not Use'!$M$5,1,0)</f>
        <v>0</v>
      </c>
    </row>
    <row r="1662" spans="1:26" x14ac:dyDescent="0.25">
      <c r="A1662" s="376"/>
      <c r="B1662" s="377"/>
      <c r="C1662" s="378"/>
      <c r="D1662" s="434"/>
      <c r="E1662" s="379"/>
      <c r="F1662" s="377"/>
      <c r="G1662" s="377"/>
      <c r="H1662" s="377"/>
      <c r="I1662" s="377"/>
      <c r="J1662" s="377"/>
      <c r="K1662" s="377"/>
      <c r="L1662" s="377"/>
      <c r="M1662" s="1" t="e">
        <f>INDEX('Child Enrollment'!$C$2:$C$173,MATCH('BIR Data Entry'!B1663,'Child Enrollment'!$B$2:$B$173,0))</f>
        <v>#N/A</v>
      </c>
      <c r="N1662" s="1" t="e">
        <f>INDEX('Child Enrollment'!$D$2:$D$173,MATCH('BIR Data Entry'!B1662,'Child Enrollment'!$B$2:$B$173,0))</f>
        <v>#N/A</v>
      </c>
      <c r="O1662" s="1" t="e">
        <f>INDEX('Child Enrollment'!$E$2:$E$173,MATCH('BIR Data Entry'!B1662,'Child Enrollment'!$B$2:$B$173,0))</f>
        <v>#N/A</v>
      </c>
      <c r="P1662" s="1" t="e">
        <f>INDEX('Child Enrollment'!$F$2:$F$173,MATCH('BIR Data Entry'!B1662,'Child Enrollment'!$B$2:$B$173,0))</f>
        <v>#N/A</v>
      </c>
      <c r="Q1662" s="1" t="e">
        <f>INDEX('Child Enrollment'!$G$2:$G$173,MATCH('BIR Data Entry'!B1662,'Child Enrollment'!$B$2:$B$173,0))</f>
        <v>#N/A</v>
      </c>
      <c r="R1662" s="1" t="e">
        <f>INDEX('Child Enrollment'!$H$2:$H$173,MATCH('BIR Data Entry'!B1662,'Child Enrollment'!$B$2:$B$173,0))</f>
        <v>#N/A</v>
      </c>
      <c r="S1662" s="343" t="str">
        <f t="shared" si="75"/>
        <v/>
      </c>
      <c r="T1662" s="169">
        <f>IF(J1662='Do Not Use'!$L$15,1,0)</f>
        <v>0</v>
      </c>
      <c r="U1662" s="169">
        <f>IF(K1662='Do Not Use'!$M$14,1,0)</f>
        <v>0</v>
      </c>
      <c r="V1662" s="169">
        <f t="shared" si="76"/>
        <v>0</v>
      </c>
      <c r="W1662" s="169">
        <f>IF(K1662='Do Not Use'!$M$10,1,0)</f>
        <v>0</v>
      </c>
      <c r="X1662" s="169">
        <f>IF(K1662='Do Not Use'!$M$11,1,0)</f>
        <v>0</v>
      </c>
      <c r="Y1662" s="169">
        <f t="shared" si="77"/>
        <v>0</v>
      </c>
      <c r="Z1662" s="169">
        <f>IF(K1662='Do Not Use'!$M$5,1,0)</f>
        <v>0</v>
      </c>
    </row>
    <row r="1663" spans="1:26" x14ac:dyDescent="0.25">
      <c r="A1663" s="376"/>
      <c r="B1663" s="377"/>
      <c r="C1663" s="378"/>
      <c r="D1663" s="434"/>
      <c r="E1663" s="379"/>
      <c r="F1663" s="377"/>
      <c r="G1663" s="377"/>
      <c r="H1663" s="377"/>
      <c r="I1663" s="377"/>
      <c r="J1663" s="377"/>
      <c r="K1663" s="377"/>
      <c r="L1663" s="377"/>
      <c r="M1663" s="1" t="e">
        <f>INDEX('Child Enrollment'!$C$2:$C$173,MATCH('BIR Data Entry'!B1664,'Child Enrollment'!$B$2:$B$173,0))</f>
        <v>#N/A</v>
      </c>
      <c r="N1663" s="1" t="e">
        <f>INDEX('Child Enrollment'!$D$2:$D$173,MATCH('BIR Data Entry'!B1663,'Child Enrollment'!$B$2:$B$173,0))</f>
        <v>#N/A</v>
      </c>
      <c r="O1663" s="1" t="e">
        <f>INDEX('Child Enrollment'!$E$2:$E$173,MATCH('BIR Data Entry'!B1663,'Child Enrollment'!$B$2:$B$173,0))</f>
        <v>#N/A</v>
      </c>
      <c r="P1663" s="1" t="e">
        <f>INDEX('Child Enrollment'!$F$2:$F$173,MATCH('BIR Data Entry'!B1663,'Child Enrollment'!$B$2:$B$173,0))</f>
        <v>#N/A</v>
      </c>
      <c r="Q1663" s="1" t="e">
        <f>INDEX('Child Enrollment'!$G$2:$G$173,MATCH('BIR Data Entry'!B1663,'Child Enrollment'!$B$2:$B$173,0))</f>
        <v>#N/A</v>
      </c>
      <c r="R1663" s="1" t="e">
        <f>INDEX('Child Enrollment'!$H$2:$H$173,MATCH('BIR Data Entry'!B1663,'Child Enrollment'!$B$2:$B$173,0))</f>
        <v>#N/A</v>
      </c>
      <c r="S1663" s="343" t="str">
        <f t="shared" si="75"/>
        <v/>
      </c>
      <c r="T1663" s="169">
        <f>IF(J1663='Do Not Use'!$L$15,1,0)</f>
        <v>0</v>
      </c>
      <c r="U1663" s="169">
        <f>IF(K1663='Do Not Use'!$M$14,1,0)</f>
        <v>0</v>
      </c>
      <c r="V1663" s="169">
        <f t="shared" si="76"/>
        <v>0</v>
      </c>
      <c r="W1663" s="169">
        <f>IF(K1663='Do Not Use'!$M$10,1,0)</f>
        <v>0</v>
      </c>
      <c r="X1663" s="169">
        <f>IF(K1663='Do Not Use'!$M$11,1,0)</f>
        <v>0</v>
      </c>
      <c r="Y1663" s="169">
        <f t="shared" si="77"/>
        <v>0</v>
      </c>
      <c r="Z1663" s="169">
        <f>IF(K1663='Do Not Use'!$M$5,1,0)</f>
        <v>0</v>
      </c>
    </row>
    <row r="1664" spans="1:26" x14ac:dyDescent="0.25">
      <c r="A1664" s="376"/>
      <c r="B1664" s="377"/>
      <c r="C1664" s="378"/>
      <c r="D1664" s="434"/>
      <c r="E1664" s="379"/>
      <c r="F1664" s="377"/>
      <c r="G1664" s="377"/>
      <c r="H1664" s="377"/>
      <c r="I1664" s="377"/>
      <c r="J1664" s="377"/>
      <c r="K1664" s="377"/>
      <c r="L1664" s="377"/>
      <c r="M1664" s="1" t="e">
        <f>INDEX('Child Enrollment'!$C$2:$C$173,MATCH('BIR Data Entry'!B1665,'Child Enrollment'!$B$2:$B$173,0))</f>
        <v>#N/A</v>
      </c>
      <c r="N1664" s="1" t="e">
        <f>INDEX('Child Enrollment'!$D$2:$D$173,MATCH('BIR Data Entry'!B1664,'Child Enrollment'!$B$2:$B$173,0))</f>
        <v>#N/A</v>
      </c>
      <c r="O1664" s="1" t="e">
        <f>INDEX('Child Enrollment'!$E$2:$E$173,MATCH('BIR Data Entry'!B1664,'Child Enrollment'!$B$2:$B$173,0))</f>
        <v>#N/A</v>
      </c>
      <c r="P1664" s="1" t="e">
        <f>INDEX('Child Enrollment'!$F$2:$F$173,MATCH('BIR Data Entry'!B1664,'Child Enrollment'!$B$2:$B$173,0))</f>
        <v>#N/A</v>
      </c>
      <c r="Q1664" s="1" t="e">
        <f>INDEX('Child Enrollment'!$G$2:$G$173,MATCH('BIR Data Entry'!B1664,'Child Enrollment'!$B$2:$B$173,0))</f>
        <v>#N/A</v>
      </c>
      <c r="R1664" s="1" t="e">
        <f>INDEX('Child Enrollment'!$H$2:$H$173,MATCH('BIR Data Entry'!B1664,'Child Enrollment'!$B$2:$B$173,0))</f>
        <v>#N/A</v>
      </c>
      <c r="S1664" s="343" t="str">
        <f t="shared" si="75"/>
        <v/>
      </c>
      <c r="T1664" s="169">
        <f>IF(J1664='Do Not Use'!$L$15,1,0)</f>
        <v>0</v>
      </c>
      <c r="U1664" s="169">
        <f>IF(K1664='Do Not Use'!$M$14,1,0)</f>
        <v>0</v>
      </c>
      <c r="V1664" s="169">
        <f t="shared" si="76"/>
        <v>0</v>
      </c>
      <c r="W1664" s="169">
        <f>IF(K1664='Do Not Use'!$M$10,1,0)</f>
        <v>0</v>
      </c>
      <c r="X1664" s="169">
        <f>IF(K1664='Do Not Use'!$M$11,1,0)</f>
        <v>0</v>
      </c>
      <c r="Y1664" s="169">
        <f t="shared" si="77"/>
        <v>0</v>
      </c>
      <c r="Z1664" s="169">
        <f>IF(K1664='Do Not Use'!$M$5,1,0)</f>
        <v>0</v>
      </c>
    </row>
    <row r="1665" spans="1:26" x14ac:dyDescent="0.25">
      <c r="A1665" s="376"/>
      <c r="B1665" s="377"/>
      <c r="C1665" s="378"/>
      <c r="D1665" s="434"/>
      <c r="E1665" s="379"/>
      <c r="F1665" s="377"/>
      <c r="G1665" s="377"/>
      <c r="H1665" s="377"/>
      <c r="I1665" s="377"/>
      <c r="J1665" s="377"/>
      <c r="K1665" s="377"/>
      <c r="L1665" s="377"/>
      <c r="M1665" s="1" t="e">
        <f>INDEX('Child Enrollment'!$C$2:$C$173,MATCH('BIR Data Entry'!B1666,'Child Enrollment'!$B$2:$B$173,0))</f>
        <v>#N/A</v>
      </c>
      <c r="N1665" s="1" t="e">
        <f>INDEX('Child Enrollment'!$D$2:$D$173,MATCH('BIR Data Entry'!B1665,'Child Enrollment'!$B$2:$B$173,0))</f>
        <v>#N/A</v>
      </c>
      <c r="O1665" s="1" t="e">
        <f>INDEX('Child Enrollment'!$E$2:$E$173,MATCH('BIR Data Entry'!B1665,'Child Enrollment'!$B$2:$B$173,0))</f>
        <v>#N/A</v>
      </c>
      <c r="P1665" s="1" t="e">
        <f>INDEX('Child Enrollment'!$F$2:$F$173,MATCH('BIR Data Entry'!B1665,'Child Enrollment'!$B$2:$B$173,0))</f>
        <v>#N/A</v>
      </c>
      <c r="Q1665" s="1" t="e">
        <f>INDEX('Child Enrollment'!$G$2:$G$173,MATCH('BIR Data Entry'!B1665,'Child Enrollment'!$B$2:$B$173,0))</f>
        <v>#N/A</v>
      </c>
      <c r="R1665" s="1" t="e">
        <f>INDEX('Child Enrollment'!$H$2:$H$173,MATCH('BIR Data Entry'!B1665,'Child Enrollment'!$B$2:$B$173,0))</f>
        <v>#N/A</v>
      </c>
      <c r="S1665" s="343" t="str">
        <f t="shared" si="75"/>
        <v/>
      </c>
      <c r="T1665" s="169">
        <f>IF(J1665='Do Not Use'!$L$15,1,0)</f>
        <v>0</v>
      </c>
      <c r="U1665" s="169">
        <f>IF(K1665='Do Not Use'!$M$14,1,0)</f>
        <v>0</v>
      </c>
      <c r="V1665" s="169">
        <f t="shared" si="76"/>
        <v>0</v>
      </c>
      <c r="W1665" s="169">
        <f>IF(K1665='Do Not Use'!$M$10,1,0)</f>
        <v>0</v>
      </c>
      <c r="X1665" s="169">
        <f>IF(K1665='Do Not Use'!$M$11,1,0)</f>
        <v>0</v>
      </c>
      <c r="Y1665" s="169">
        <f t="shared" si="77"/>
        <v>0</v>
      </c>
      <c r="Z1665" s="169">
        <f>IF(K1665='Do Not Use'!$M$5,1,0)</f>
        <v>0</v>
      </c>
    </row>
    <row r="1666" spans="1:26" x14ac:dyDescent="0.25">
      <c r="A1666" s="376"/>
      <c r="B1666" s="377"/>
      <c r="C1666" s="378"/>
      <c r="D1666" s="434"/>
      <c r="E1666" s="379"/>
      <c r="F1666" s="377"/>
      <c r="G1666" s="377"/>
      <c r="H1666" s="377"/>
      <c r="I1666" s="377"/>
      <c r="J1666" s="377"/>
      <c r="K1666" s="377"/>
      <c r="L1666" s="377"/>
      <c r="M1666" s="1" t="e">
        <f>INDEX('Child Enrollment'!$C$2:$C$173,MATCH('BIR Data Entry'!B1667,'Child Enrollment'!$B$2:$B$173,0))</f>
        <v>#N/A</v>
      </c>
      <c r="N1666" s="1" t="e">
        <f>INDEX('Child Enrollment'!$D$2:$D$173,MATCH('BIR Data Entry'!B1666,'Child Enrollment'!$B$2:$B$173,0))</f>
        <v>#N/A</v>
      </c>
      <c r="O1666" s="1" t="e">
        <f>INDEX('Child Enrollment'!$E$2:$E$173,MATCH('BIR Data Entry'!B1666,'Child Enrollment'!$B$2:$B$173,0))</f>
        <v>#N/A</v>
      </c>
      <c r="P1666" s="1" t="e">
        <f>INDEX('Child Enrollment'!$F$2:$F$173,MATCH('BIR Data Entry'!B1666,'Child Enrollment'!$B$2:$B$173,0))</f>
        <v>#N/A</v>
      </c>
      <c r="Q1666" s="1" t="e">
        <f>INDEX('Child Enrollment'!$G$2:$G$173,MATCH('BIR Data Entry'!B1666,'Child Enrollment'!$B$2:$B$173,0))</f>
        <v>#N/A</v>
      </c>
      <c r="R1666" s="1" t="e">
        <f>INDEX('Child Enrollment'!$H$2:$H$173,MATCH('BIR Data Entry'!B1666,'Child Enrollment'!$B$2:$B$173,0))</f>
        <v>#N/A</v>
      </c>
      <c r="S1666" s="343" t="str">
        <f t="shared" si="75"/>
        <v/>
      </c>
      <c r="T1666" s="169">
        <f>IF(J1666='Do Not Use'!$L$15,1,0)</f>
        <v>0</v>
      </c>
      <c r="U1666" s="169">
        <f>IF(K1666='Do Not Use'!$M$14,1,0)</f>
        <v>0</v>
      </c>
      <c r="V1666" s="169">
        <f t="shared" si="76"/>
        <v>0</v>
      </c>
      <c r="W1666" s="169">
        <f>IF(K1666='Do Not Use'!$M$10,1,0)</f>
        <v>0</v>
      </c>
      <c r="X1666" s="169">
        <f>IF(K1666='Do Not Use'!$M$11,1,0)</f>
        <v>0</v>
      </c>
      <c r="Y1666" s="169">
        <f t="shared" si="77"/>
        <v>0</v>
      </c>
      <c r="Z1666" s="169">
        <f>IF(K1666='Do Not Use'!$M$5,1,0)</f>
        <v>0</v>
      </c>
    </row>
    <row r="1667" spans="1:26" x14ac:dyDescent="0.25">
      <c r="A1667" s="376"/>
      <c r="B1667" s="377"/>
      <c r="C1667" s="378"/>
      <c r="D1667" s="434"/>
      <c r="E1667" s="379"/>
      <c r="F1667" s="377"/>
      <c r="G1667" s="377"/>
      <c r="H1667" s="377"/>
      <c r="I1667" s="377"/>
      <c r="J1667" s="377"/>
      <c r="K1667" s="377"/>
      <c r="L1667" s="377"/>
      <c r="M1667" s="1" t="e">
        <f>INDEX('Child Enrollment'!$C$2:$C$173,MATCH('BIR Data Entry'!B1668,'Child Enrollment'!$B$2:$B$173,0))</f>
        <v>#N/A</v>
      </c>
      <c r="N1667" s="1" t="e">
        <f>INDEX('Child Enrollment'!$D$2:$D$173,MATCH('BIR Data Entry'!B1667,'Child Enrollment'!$B$2:$B$173,0))</f>
        <v>#N/A</v>
      </c>
      <c r="O1667" s="1" t="e">
        <f>INDEX('Child Enrollment'!$E$2:$E$173,MATCH('BIR Data Entry'!B1667,'Child Enrollment'!$B$2:$B$173,0))</f>
        <v>#N/A</v>
      </c>
      <c r="P1667" s="1" t="e">
        <f>INDEX('Child Enrollment'!$F$2:$F$173,MATCH('BIR Data Entry'!B1667,'Child Enrollment'!$B$2:$B$173,0))</f>
        <v>#N/A</v>
      </c>
      <c r="Q1667" s="1" t="e">
        <f>INDEX('Child Enrollment'!$G$2:$G$173,MATCH('BIR Data Entry'!B1667,'Child Enrollment'!$B$2:$B$173,0))</f>
        <v>#N/A</v>
      </c>
      <c r="R1667" s="1" t="e">
        <f>INDEX('Child Enrollment'!$H$2:$H$173,MATCH('BIR Data Entry'!B1667,'Child Enrollment'!$B$2:$B$173,0))</f>
        <v>#N/A</v>
      </c>
      <c r="S1667" s="343" t="str">
        <f t="shared" ref="S1667:S1730" si="78">IF(E1667&gt;0,MROUND(E1667,"0:30"),"")</f>
        <v/>
      </c>
      <c r="T1667" s="169">
        <f>IF(J1667='Do Not Use'!$L$15,1,0)</f>
        <v>0</v>
      </c>
      <c r="U1667" s="169">
        <f>IF(K1667='Do Not Use'!$M$14,1,0)</f>
        <v>0</v>
      </c>
      <c r="V1667" s="169">
        <f t="shared" ref="V1667:V1730" si="79">SUM(T1667:U1667)</f>
        <v>0</v>
      </c>
      <c r="W1667" s="169">
        <f>IF(K1667='Do Not Use'!$M$10,1,0)</f>
        <v>0</v>
      </c>
      <c r="X1667" s="169">
        <f>IF(K1667='Do Not Use'!$M$11,1,0)</f>
        <v>0</v>
      </c>
      <c r="Y1667" s="169">
        <f t="shared" ref="Y1667:Y1730" si="80">SUM(W1667:X1667)</f>
        <v>0</v>
      </c>
      <c r="Z1667" s="169">
        <f>IF(K1667='Do Not Use'!$M$5,1,0)</f>
        <v>0</v>
      </c>
    </row>
    <row r="1668" spans="1:26" x14ac:dyDescent="0.25">
      <c r="A1668" s="376"/>
      <c r="B1668" s="377"/>
      <c r="C1668" s="378"/>
      <c r="D1668" s="434"/>
      <c r="E1668" s="379"/>
      <c r="F1668" s="377"/>
      <c r="G1668" s="377"/>
      <c r="H1668" s="377"/>
      <c r="I1668" s="377"/>
      <c r="J1668" s="377"/>
      <c r="K1668" s="377"/>
      <c r="L1668" s="377"/>
      <c r="M1668" s="1" t="e">
        <f>INDEX('Child Enrollment'!$C$2:$C$173,MATCH('BIR Data Entry'!B1669,'Child Enrollment'!$B$2:$B$173,0))</f>
        <v>#N/A</v>
      </c>
      <c r="N1668" s="1" t="e">
        <f>INDEX('Child Enrollment'!$D$2:$D$173,MATCH('BIR Data Entry'!B1668,'Child Enrollment'!$B$2:$B$173,0))</f>
        <v>#N/A</v>
      </c>
      <c r="O1668" s="1" t="e">
        <f>INDEX('Child Enrollment'!$E$2:$E$173,MATCH('BIR Data Entry'!B1668,'Child Enrollment'!$B$2:$B$173,0))</f>
        <v>#N/A</v>
      </c>
      <c r="P1668" s="1" t="e">
        <f>INDEX('Child Enrollment'!$F$2:$F$173,MATCH('BIR Data Entry'!B1668,'Child Enrollment'!$B$2:$B$173,0))</f>
        <v>#N/A</v>
      </c>
      <c r="Q1668" s="1" t="e">
        <f>INDEX('Child Enrollment'!$G$2:$G$173,MATCH('BIR Data Entry'!B1668,'Child Enrollment'!$B$2:$B$173,0))</f>
        <v>#N/A</v>
      </c>
      <c r="R1668" s="1" t="e">
        <f>INDEX('Child Enrollment'!$H$2:$H$173,MATCH('BIR Data Entry'!B1668,'Child Enrollment'!$B$2:$B$173,0))</f>
        <v>#N/A</v>
      </c>
      <c r="S1668" s="343" t="str">
        <f t="shared" si="78"/>
        <v/>
      </c>
      <c r="T1668" s="169">
        <f>IF(J1668='Do Not Use'!$L$15,1,0)</f>
        <v>0</v>
      </c>
      <c r="U1668" s="169">
        <f>IF(K1668='Do Not Use'!$M$14,1,0)</f>
        <v>0</v>
      </c>
      <c r="V1668" s="169">
        <f t="shared" si="79"/>
        <v>0</v>
      </c>
      <c r="W1668" s="169">
        <f>IF(K1668='Do Not Use'!$M$10,1,0)</f>
        <v>0</v>
      </c>
      <c r="X1668" s="169">
        <f>IF(K1668='Do Not Use'!$M$11,1,0)</f>
        <v>0</v>
      </c>
      <c r="Y1668" s="169">
        <f t="shared" si="80"/>
        <v>0</v>
      </c>
      <c r="Z1668" s="169">
        <f>IF(K1668='Do Not Use'!$M$5,1,0)</f>
        <v>0</v>
      </c>
    </row>
    <row r="1669" spans="1:26" x14ac:dyDescent="0.25">
      <c r="A1669" s="376"/>
      <c r="B1669" s="377"/>
      <c r="C1669" s="378"/>
      <c r="D1669" s="434"/>
      <c r="E1669" s="379"/>
      <c r="F1669" s="377"/>
      <c r="G1669" s="377"/>
      <c r="H1669" s="377"/>
      <c r="I1669" s="377"/>
      <c r="J1669" s="377"/>
      <c r="K1669" s="377"/>
      <c r="L1669" s="377"/>
      <c r="M1669" s="1" t="e">
        <f>INDEX('Child Enrollment'!$C$2:$C$173,MATCH('BIR Data Entry'!B1670,'Child Enrollment'!$B$2:$B$173,0))</f>
        <v>#N/A</v>
      </c>
      <c r="N1669" s="1" t="e">
        <f>INDEX('Child Enrollment'!$D$2:$D$173,MATCH('BIR Data Entry'!B1669,'Child Enrollment'!$B$2:$B$173,0))</f>
        <v>#N/A</v>
      </c>
      <c r="O1669" s="1" t="e">
        <f>INDEX('Child Enrollment'!$E$2:$E$173,MATCH('BIR Data Entry'!B1669,'Child Enrollment'!$B$2:$B$173,0))</f>
        <v>#N/A</v>
      </c>
      <c r="P1669" s="1" t="e">
        <f>INDEX('Child Enrollment'!$F$2:$F$173,MATCH('BIR Data Entry'!B1669,'Child Enrollment'!$B$2:$B$173,0))</f>
        <v>#N/A</v>
      </c>
      <c r="Q1669" s="1" t="e">
        <f>INDEX('Child Enrollment'!$G$2:$G$173,MATCH('BIR Data Entry'!B1669,'Child Enrollment'!$B$2:$B$173,0))</f>
        <v>#N/A</v>
      </c>
      <c r="R1669" s="1" t="e">
        <f>INDEX('Child Enrollment'!$H$2:$H$173,MATCH('BIR Data Entry'!B1669,'Child Enrollment'!$B$2:$B$173,0))</f>
        <v>#N/A</v>
      </c>
      <c r="S1669" s="343" t="str">
        <f t="shared" si="78"/>
        <v/>
      </c>
      <c r="T1669" s="169">
        <f>IF(J1669='Do Not Use'!$L$15,1,0)</f>
        <v>0</v>
      </c>
      <c r="U1669" s="169">
        <f>IF(K1669='Do Not Use'!$M$14,1,0)</f>
        <v>0</v>
      </c>
      <c r="V1669" s="169">
        <f t="shared" si="79"/>
        <v>0</v>
      </c>
      <c r="W1669" s="169">
        <f>IF(K1669='Do Not Use'!$M$10,1,0)</f>
        <v>0</v>
      </c>
      <c r="X1669" s="169">
        <f>IF(K1669='Do Not Use'!$M$11,1,0)</f>
        <v>0</v>
      </c>
      <c r="Y1669" s="169">
        <f t="shared" si="80"/>
        <v>0</v>
      </c>
      <c r="Z1669" s="169">
        <f>IF(K1669='Do Not Use'!$M$5,1,0)</f>
        <v>0</v>
      </c>
    </row>
    <row r="1670" spans="1:26" x14ac:dyDescent="0.25">
      <c r="A1670" s="376"/>
      <c r="B1670" s="377"/>
      <c r="C1670" s="378"/>
      <c r="D1670" s="434"/>
      <c r="E1670" s="379"/>
      <c r="F1670" s="377"/>
      <c r="G1670" s="377"/>
      <c r="H1670" s="377"/>
      <c r="I1670" s="377"/>
      <c r="J1670" s="377"/>
      <c r="K1670" s="377"/>
      <c r="L1670" s="377"/>
      <c r="M1670" s="1" t="e">
        <f>INDEX('Child Enrollment'!$C$2:$C$173,MATCH('BIR Data Entry'!B1671,'Child Enrollment'!$B$2:$B$173,0))</f>
        <v>#N/A</v>
      </c>
      <c r="N1670" s="1" t="e">
        <f>INDEX('Child Enrollment'!$D$2:$D$173,MATCH('BIR Data Entry'!B1670,'Child Enrollment'!$B$2:$B$173,0))</f>
        <v>#N/A</v>
      </c>
      <c r="O1670" s="1" t="e">
        <f>INDEX('Child Enrollment'!$E$2:$E$173,MATCH('BIR Data Entry'!B1670,'Child Enrollment'!$B$2:$B$173,0))</f>
        <v>#N/A</v>
      </c>
      <c r="P1670" s="1" t="e">
        <f>INDEX('Child Enrollment'!$F$2:$F$173,MATCH('BIR Data Entry'!B1670,'Child Enrollment'!$B$2:$B$173,0))</f>
        <v>#N/A</v>
      </c>
      <c r="Q1670" s="1" t="e">
        <f>INDEX('Child Enrollment'!$G$2:$G$173,MATCH('BIR Data Entry'!B1670,'Child Enrollment'!$B$2:$B$173,0))</f>
        <v>#N/A</v>
      </c>
      <c r="R1670" s="1" t="e">
        <f>INDEX('Child Enrollment'!$H$2:$H$173,MATCH('BIR Data Entry'!B1670,'Child Enrollment'!$B$2:$B$173,0))</f>
        <v>#N/A</v>
      </c>
      <c r="S1670" s="343" t="str">
        <f t="shared" si="78"/>
        <v/>
      </c>
      <c r="T1670" s="169">
        <f>IF(J1670='Do Not Use'!$L$15,1,0)</f>
        <v>0</v>
      </c>
      <c r="U1670" s="169">
        <f>IF(K1670='Do Not Use'!$M$14,1,0)</f>
        <v>0</v>
      </c>
      <c r="V1670" s="169">
        <f t="shared" si="79"/>
        <v>0</v>
      </c>
      <c r="W1670" s="169">
        <f>IF(K1670='Do Not Use'!$M$10,1,0)</f>
        <v>0</v>
      </c>
      <c r="X1670" s="169">
        <f>IF(K1670='Do Not Use'!$M$11,1,0)</f>
        <v>0</v>
      </c>
      <c r="Y1670" s="169">
        <f t="shared" si="80"/>
        <v>0</v>
      </c>
      <c r="Z1670" s="169">
        <f>IF(K1670='Do Not Use'!$M$5,1,0)</f>
        <v>0</v>
      </c>
    </row>
    <row r="1671" spans="1:26" x14ac:dyDescent="0.25">
      <c r="A1671" s="376"/>
      <c r="B1671" s="377"/>
      <c r="C1671" s="378"/>
      <c r="D1671" s="434"/>
      <c r="E1671" s="379"/>
      <c r="F1671" s="377"/>
      <c r="G1671" s="377"/>
      <c r="H1671" s="377"/>
      <c r="I1671" s="377"/>
      <c r="J1671" s="377"/>
      <c r="K1671" s="377"/>
      <c r="L1671" s="377"/>
      <c r="M1671" s="1" t="e">
        <f>INDEX('Child Enrollment'!$C$2:$C$173,MATCH('BIR Data Entry'!B1672,'Child Enrollment'!$B$2:$B$173,0))</f>
        <v>#N/A</v>
      </c>
      <c r="N1671" s="1" t="e">
        <f>INDEX('Child Enrollment'!$D$2:$D$173,MATCH('BIR Data Entry'!B1671,'Child Enrollment'!$B$2:$B$173,0))</f>
        <v>#N/A</v>
      </c>
      <c r="O1671" s="1" t="e">
        <f>INDEX('Child Enrollment'!$E$2:$E$173,MATCH('BIR Data Entry'!B1671,'Child Enrollment'!$B$2:$B$173,0))</f>
        <v>#N/A</v>
      </c>
      <c r="P1671" s="1" t="e">
        <f>INDEX('Child Enrollment'!$F$2:$F$173,MATCH('BIR Data Entry'!B1671,'Child Enrollment'!$B$2:$B$173,0))</f>
        <v>#N/A</v>
      </c>
      <c r="Q1671" s="1" t="e">
        <f>INDEX('Child Enrollment'!$G$2:$G$173,MATCH('BIR Data Entry'!B1671,'Child Enrollment'!$B$2:$B$173,0))</f>
        <v>#N/A</v>
      </c>
      <c r="R1671" s="1" t="e">
        <f>INDEX('Child Enrollment'!$H$2:$H$173,MATCH('BIR Data Entry'!B1671,'Child Enrollment'!$B$2:$B$173,0))</f>
        <v>#N/A</v>
      </c>
      <c r="S1671" s="343" t="str">
        <f t="shared" si="78"/>
        <v/>
      </c>
      <c r="T1671" s="169">
        <f>IF(J1671='Do Not Use'!$L$15,1,0)</f>
        <v>0</v>
      </c>
      <c r="U1671" s="169">
        <f>IF(K1671='Do Not Use'!$M$14,1,0)</f>
        <v>0</v>
      </c>
      <c r="V1671" s="169">
        <f t="shared" si="79"/>
        <v>0</v>
      </c>
      <c r="W1671" s="169">
        <f>IF(K1671='Do Not Use'!$M$10,1,0)</f>
        <v>0</v>
      </c>
      <c r="X1671" s="169">
        <f>IF(K1671='Do Not Use'!$M$11,1,0)</f>
        <v>0</v>
      </c>
      <c r="Y1671" s="169">
        <f t="shared" si="80"/>
        <v>0</v>
      </c>
      <c r="Z1671" s="169">
        <f>IF(K1671='Do Not Use'!$M$5,1,0)</f>
        <v>0</v>
      </c>
    </row>
    <row r="1672" spans="1:26" x14ac:dyDescent="0.25">
      <c r="A1672" s="376"/>
      <c r="B1672" s="377"/>
      <c r="C1672" s="378"/>
      <c r="D1672" s="434"/>
      <c r="E1672" s="379"/>
      <c r="F1672" s="377"/>
      <c r="G1672" s="377"/>
      <c r="H1672" s="377"/>
      <c r="I1672" s="377"/>
      <c r="J1672" s="377"/>
      <c r="K1672" s="377"/>
      <c r="L1672" s="377"/>
      <c r="M1672" s="1" t="e">
        <f>INDEX('Child Enrollment'!$C$2:$C$173,MATCH('BIR Data Entry'!B1673,'Child Enrollment'!$B$2:$B$173,0))</f>
        <v>#N/A</v>
      </c>
      <c r="N1672" s="1" t="e">
        <f>INDEX('Child Enrollment'!$D$2:$D$173,MATCH('BIR Data Entry'!B1672,'Child Enrollment'!$B$2:$B$173,0))</f>
        <v>#N/A</v>
      </c>
      <c r="O1672" s="1" t="e">
        <f>INDEX('Child Enrollment'!$E$2:$E$173,MATCH('BIR Data Entry'!B1672,'Child Enrollment'!$B$2:$B$173,0))</f>
        <v>#N/A</v>
      </c>
      <c r="P1672" s="1" t="e">
        <f>INDEX('Child Enrollment'!$F$2:$F$173,MATCH('BIR Data Entry'!B1672,'Child Enrollment'!$B$2:$B$173,0))</f>
        <v>#N/A</v>
      </c>
      <c r="Q1672" s="1" t="e">
        <f>INDEX('Child Enrollment'!$G$2:$G$173,MATCH('BIR Data Entry'!B1672,'Child Enrollment'!$B$2:$B$173,0))</f>
        <v>#N/A</v>
      </c>
      <c r="R1672" s="1" t="e">
        <f>INDEX('Child Enrollment'!$H$2:$H$173,MATCH('BIR Data Entry'!B1672,'Child Enrollment'!$B$2:$B$173,0))</f>
        <v>#N/A</v>
      </c>
      <c r="S1672" s="343" t="str">
        <f t="shared" si="78"/>
        <v/>
      </c>
      <c r="T1672" s="169">
        <f>IF(J1672='Do Not Use'!$L$15,1,0)</f>
        <v>0</v>
      </c>
      <c r="U1672" s="169">
        <f>IF(K1672='Do Not Use'!$M$14,1,0)</f>
        <v>0</v>
      </c>
      <c r="V1672" s="169">
        <f t="shared" si="79"/>
        <v>0</v>
      </c>
      <c r="W1672" s="169">
        <f>IF(K1672='Do Not Use'!$M$10,1,0)</f>
        <v>0</v>
      </c>
      <c r="X1672" s="169">
        <f>IF(K1672='Do Not Use'!$M$11,1,0)</f>
        <v>0</v>
      </c>
      <c r="Y1672" s="169">
        <f t="shared" si="80"/>
        <v>0</v>
      </c>
      <c r="Z1672" s="169">
        <f>IF(K1672='Do Not Use'!$M$5,1,0)</f>
        <v>0</v>
      </c>
    </row>
    <row r="1673" spans="1:26" x14ac:dyDescent="0.25">
      <c r="A1673" s="376"/>
      <c r="B1673" s="377"/>
      <c r="C1673" s="378"/>
      <c r="D1673" s="434"/>
      <c r="E1673" s="379"/>
      <c r="F1673" s="377"/>
      <c r="G1673" s="377"/>
      <c r="H1673" s="377"/>
      <c r="I1673" s="377"/>
      <c r="J1673" s="377"/>
      <c r="K1673" s="377"/>
      <c r="L1673" s="377"/>
      <c r="M1673" s="1" t="e">
        <f>INDEX('Child Enrollment'!$C$2:$C$173,MATCH('BIR Data Entry'!B1674,'Child Enrollment'!$B$2:$B$173,0))</f>
        <v>#N/A</v>
      </c>
      <c r="N1673" s="1" t="e">
        <f>INDEX('Child Enrollment'!$D$2:$D$173,MATCH('BIR Data Entry'!B1673,'Child Enrollment'!$B$2:$B$173,0))</f>
        <v>#N/A</v>
      </c>
      <c r="O1673" s="1" t="e">
        <f>INDEX('Child Enrollment'!$E$2:$E$173,MATCH('BIR Data Entry'!B1673,'Child Enrollment'!$B$2:$B$173,0))</f>
        <v>#N/A</v>
      </c>
      <c r="P1673" s="1" t="e">
        <f>INDEX('Child Enrollment'!$F$2:$F$173,MATCH('BIR Data Entry'!B1673,'Child Enrollment'!$B$2:$B$173,0))</f>
        <v>#N/A</v>
      </c>
      <c r="Q1673" s="1" t="e">
        <f>INDEX('Child Enrollment'!$G$2:$G$173,MATCH('BIR Data Entry'!B1673,'Child Enrollment'!$B$2:$B$173,0))</f>
        <v>#N/A</v>
      </c>
      <c r="R1673" s="1" t="e">
        <f>INDEX('Child Enrollment'!$H$2:$H$173,MATCH('BIR Data Entry'!B1673,'Child Enrollment'!$B$2:$B$173,0))</f>
        <v>#N/A</v>
      </c>
      <c r="S1673" s="343" t="str">
        <f t="shared" si="78"/>
        <v/>
      </c>
      <c r="T1673" s="169">
        <f>IF(J1673='Do Not Use'!$L$15,1,0)</f>
        <v>0</v>
      </c>
      <c r="U1673" s="169">
        <f>IF(K1673='Do Not Use'!$M$14,1,0)</f>
        <v>0</v>
      </c>
      <c r="V1673" s="169">
        <f t="shared" si="79"/>
        <v>0</v>
      </c>
      <c r="W1673" s="169">
        <f>IF(K1673='Do Not Use'!$M$10,1,0)</f>
        <v>0</v>
      </c>
      <c r="X1673" s="169">
        <f>IF(K1673='Do Not Use'!$M$11,1,0)</f>
        <v>0</v>
      </c>
      <c r="Y1673" s="169">
        <f t="shared" si="80"/>
        <v>0</v>
      </c>
      <c r="Z1673" s="169">
        <f>IF(K1673='Do Not Use'!$M$5,1,0)</f>
        <v>0</v>
      </c>
    </row>
    <row r="1674" spans="1:26" x14ac:dyDescent="0.25">
      <c r="A1674" s="376"/>
      <c r="B1674" s="377"/>
      <c r="C1674" s="378"/>
      <c r="D1674" s="434"/>
      <c r="E1674" s="379"/>
      <c r="F1674" s="377"/>
      <c r="G1674" s="377"/>
      <c r="H1674" s="377"/>
      <c r="I1674" s="377"/>
      <c r="J1674" s="377"/>
      <c r="K1674" s="377"/>
      <c r="L1674" s="377"/>
      <c r="M1674" s="1" t="e">
        <f>INDEX('Child Enrollment'!$C$2:$C$173,MATCH('BIR Data Entry'!B1675,'Child Enrollment'!$B$2:$B$173,0))</f>
        <v>#N/A</v>
      </c>
      <c r="N1674" s="1" t="e">
        <f>INDEX('Child Enrollment'!$D$2:$D$173,MATCH('BIR Data Entry'!B1674,'Child Enrollment'!$B$2:$B$173,0))</f>
        <v>#N/A</v>
      </c>
      <c r="O1674" s="1" t="e">
        <f>INDEX('Child Enrollment'!$E$2:$E$173,MATCH('BIR Data Entry'!B1674,'Child Enrollment'!$B$2:$B$173,0))</f>
        <v>#N/A</v>
      </c>
      <c r="P1674" s="1" t="e">
        <f>INDEX('Child Enrollment'!$F$2:$F$173,MATCH('BIR Data Entry'!B1674,'Child Enrollment'!$B$2:$B$173,0))</f>
        <v>#N/A</v>
      </c>
      <c r="Q1674" s="1" t="e">
        <f>INDEX('Child Enrollment'!$G$2:$G$173,MATCH('BIR Data Entry'!B1674,'Child Enrollment'!$B$2:$B$173,0))</f>
        <v>#N/A</v>
      </c>
      <c r="R1674" s="1" t="e">
        <f>INDEX('Child Enrollment'!$H$2:$H$173,MATCH('BIR Data Entry'!B1674,'Child Enrollment'!$B$2:$B$173,0))</f>
        <v>#N/A</v>
      </c>
      <c r="S1674" s="343" t="str">
        <f t="shared" si="78"/>
        <v/>
      </c>
      <c r="T1674" s="169">
        <f>IF(J1674='Do Not Use'!$L$15,1,0)</f>
        <v>0</v>
      </c>
      <c r="U1674" s="169">
        <f>IF(K1674='Do Not Use'!$M$14,1,0)</f>
        <v>0</v>
      </c>
      <c r="V1674" s="169">
        <f t="shared" si="79"/>
        <v>0</v>
      </c>
      <c r="W1674" s="169">
        <f>IF(K1674='Do Not Use'!$M$10,1,0)</f>
        <v>0</v>
      </c>
      <c r="X1674" s="169">
        <f>IF(K1674='Do Not Use'!$M$11,1,0)</f>
        <v>0</v>
      </c>
      <c r="Y1674" s="169">
        <f t="shared" si="80"/>
        <v>0</v>
      </c>
      <c r="Z1674" s="169">
        <f>IF(K1674='Do Not Use'!$M$5,1,0)</f>
        <v>0</v>
      </c>
    </row>
    <row r="1675" spans="1:26" x14ac:dyDescent="0.25">
      <c r="A1675" s="376"/>
      <c r="B1675" s="377"/>
      <c r="C1675" s="378"/>
      <c r="D1675" s="434"/>
      <c r="E1675" s="379"/>
      <c r="F1675" s="377"/>
      <c r="G1675" s="377"/>
      <c r="H1675" s="377"/>
      <c r="I1675" s="377"/>
      <c r="J1675" s="377"/>
      <c r="K1675" s="377"/>
      <c r="L1675" s="377"/>
      <c r="M1675" s="1" t="e">
        <f>INDEX('Child Enrollment'!$C$2:$C$173,MATCH('BIR Data Entry'!B1676,'Child Enrollment'!$B$2:$B$173,0))</f>
        <v>#N/A</v>
      </c>
      <c r="N1675" s="1" t="e">
        <f>INDEX('Child Enrollment'!$D$2:$D$173,MATCH('BIR Data Entry'!B1675,'Child Enrollment'!$B$2:$B$173,0))</f>
        <v>#N/A</v>
      </c>
      <c r="O1675" s="1" t="e">
        <f>INDEX('Child Enrollment'!$E$2:$E$173,MATCH('BIR Data Entry'!B1675,'Child Enrollment'!$B$2:$B$173,0))</f>
        <v>#N/A</v>
      </c>
      <c r="P1675" s="1" t="e">
        <f>INDEX('Child Enrollment'!$F$2:$F$173,MATCH('BIR Data Entry'!B1675,'Child Enrollment'!$B$2:$B$173,0))</f>
        <v>#N/A</v>
      </c>
      <c r="Q1675" s="1" t="e">
        <f>INDEX('Child Enrollment'!$G$2:$G$173,MATCH('BIR Data Entry'!B1675,'Child Enrollment'!$B$2:$B$173,0))</f>
        <v>#N/A</v>
      </c>
      <c r="R1675" s="1" t="e">
        <f>INDEX('Child Enrollment'!$H$2:$H$173,MATCH('BIR Data Entry'!B1675,'Child Enrollment'!$B$2:$B$173,0))</f>
        <v>#N/A</v>
      </c>
      <c r="S1675" s="343" t="str">
        <f t="shared" si="78"/>
        <v/>
      </c>
      <c r="T1675" s="169">
        <f>IF(J1675='Do Not Use'!$L$15,1,0)</f>
        <v>0</v>
      </c>
      <c r="U1675" s="169">
        <f>IF(K1675='Do Not Use'!$M$14,1,0)</f>
        <v>0</v>
      </c>
      <c r="V1675" s="169">
        <f t="shared" si="79"/>
        <v>0</v>
      </c>
      <c r="W1675" s="169">
        <f>IF(K1675='Do Not Use'!$M$10,1,0)</f>
        <v>0</v>
      </c>
      <c r="X1675" s="169">
        <f>IF(K1675='Do Not Use'!$M$11,1,0)</f>
        <v>0</v>
      </c>
      <c r="Y1675" s="169">
        <f t="shared" si="80"/>
        <v>0</v>
      </c>
      <c r="Z1675" s="169">
        <f>IF(K1675='Do Not Use'!$M$5,1,0)</f>
        <v>0</v>
      </c>
    </row>
    <row r="1676" spans="1:26" x14ac:dyDescent="0.25">
      <c r="A1676" s="376"/>
      <c r="B1676" s="377"/>
      <c r="C1676" s="378"/>
      <c r="D1676" s="434"/>
      <c r="E1676" s="379"/>
      <c r="F1676" s="377"/>
      <c r="G1676" s="377"/>
      <c r="H1676" s="377"/>
      <c r="I1676" s="377"/>
      <c r="J1676" s="377"/>
      <c r="K1676" s="377"/>
      <c r="L1676" s="377"/>
      <c r="M1676" s="1" t="e">
        <f>INDEX('Child Enrollment'!$C$2:$C$173,MATCH('BIR Data Entry'!B1677,'Child Enrollment'!$B$2:$B$173,0))</f>
        <v>#N/A</v>
      </c>
      <c r="N1676" s="1" t="e">
        <f>INDEX('Child Enrollment'!$D$2:$D$173,MATCH('BIR Data Entry'!B1676,'Child Enrollment'!$B$2:$B$173,0))</f>
        <v>#N/A</v>
      </c>
      <c r="O1676" s="1" t="e">
        <f>INDEX('Child Enrollment'!$E$2:$E$173,MATCH('BIR Data Entry'!B1676,'Child Enrollment'!$B$2:$B$173,0))</f>
        <v>#N/A</v>
      </c>
      <c r="P1676" s="1" t="e">
        <f>INDEX('Child Enrollment'!$F$2:$F$173,MATCH('BIR Data Entry'!B1676,'Child Enrollment'!$B$2:$B$173,0))</f>
        <v>#N/A</v>
      </c>
      <c r="Q1676" s="1" t="e">
        <f>INDEX('Child Enrollment'!$G$2:$G$173,MATCH('BIR Data Entry'!B1676,'Child Enrollment'!$B$2:$B$173,0))</f>
        <v>#N/A</v>
      </c>
      <c r="R1676" s="1" t="e">
        <f>INDEX('Child Enrollment'!$H$2:$H$173,MATCH('BIR Data Entry'!B1676,'Child Enrollment'!$B$2:$B$173,0))</f>
        <v>#N/A</v>
      </c>
      <c r="S1676" s="343" t="str">
        <f t="shared" si="78"/>
        <v/>
      </c>
      <c r="T1676" s="169">
        <f>IF(J1676='Do Not Use'!$L$15,1,0)</f>
        <v>0</v>
      </c>
      <c r="U1676" s="169">
        <f>IF(K1676='Do Not Use'!$M$14,1,0)</f>
        <v>0</v>
      </c>
      <c r="V1676" s="169">
        <f t="shared" si="79"/>
        <v>0</v>
      </c>
      <c r="W1676" s="169">
        <f>IF(K1676='Do Not Use'!$M$10,1,0)</f>
        <v>0</v>
      </c>
      <c r="X1676" s="169">
        <f>IF(K1676='Do Not Use'!$M$11,1,0)</f>
        <v>0</v>
      </c>
      <c r="Y1676" s="169">
        <f t="shared" si="80"/>
        <v>0</v>
      </c>
      <c r="Z1676" s="169">
        <f>IF(K1676='Do Not Use'!$M$5,1,0)</f>
        <v>0</v>
      </c>
    </row>
    <row r="1677" spans="1:26" x14ac:dyDescent="0.25">
      <c r="A1677" s="376"/>
      <c r="B1677" s="377"/>
      <c r="C1677" s="378"/>
      <c r="D1677" s="434"/>
      <c r="E1677" s="379"/>
      <c r="F1677" s="377"/>
      <c r="G1677" s="377"/>
      <c r="H1677" s="377"/>
      <c r="I1677" s="377"/>
      <c r="J1677" s="377"/>
      <c r="K1677" s="377"/>
      <c r="L1677" s="377"/>
      <c r="M1677" s="1" t="e">
        <f>INDEX('Child Enrollment'!$C$2:$C$173,MATCH('BIR Data Entry'!B1678,'Child Enrollment'!$B$2:$B$173,0))</f>
        <v>#N/A</v>
      </c>
      <c r="N1677" s="1" t="e">
        <f>INDEX('Child Enrollment'!$D$2:$D$173,MATCH('BIR Data Entry'!B1677,'Child Enrollment'!$B$2:$B$173,0))</f>
        <v>#N/A</v>
      </c>
      <c r="O1677" s="1" t="e">
        <f>INDEX('Child Enrollment'!$E$2:$E$173,MATCH('BIR Data Entry'!B1677,'Child Enrollment'!$B$2:$B$173,0))</f>
        <v>#N/A</v>
      </c>
      <c r="P1677" s="1" t="e">
        <f>INDEX('Child Enrollment'!$F$2:$F$173,MATCH('BIR Data Entry'!B1677,'Child Enrollment'!$B$2:$B$173,0))</f>
        <v>#N/A</v>
      </c>
      <c r="Q1677" s="1" t="e">
        <f>INDEX('Child Enrollment'!$G$2:$G$173,MATCH('BIR Data Entry'!B1677,'Child Enrollment'!$B$2:$B$173,0))</f>
        <v>#N/A</v>
      </c>
      <c r="R1677" s="1" t="e">
        <f>INDEX('Child Enrollment'!$H$2:$H$173,MATCH('BIR Data Entry'!B1677,'Child Enrollment'!$B$2:$B$173,0))</f>
        <v>#N/A</v>
      </c>
      <c r="S1677" s="343" t="str">
        <f t="shared" si="78"/>
        <v/>
      </c>
      <c r="T1677" s="169">
        <f>IF(J1677='Do Not Use'!$L$15,1,0)</f>
        <v>0</v>
      </c>
      <c r="U1677" s="169">
        <f>IF(K1677='Do Not Use'!$M$14,1,0)</f>
        <v>0</v>
      </c>
      <c r="V1677" s="169">
        <f t="shared" si="79"/>
        <v>0</v>
      </c>
      <c r="W1677" s="169">
        <f>IF(K1677='Do Not Use'!$M$10,1,0)</f>
        <v>0</v>
      </c>
      <c r="X1677" s="169">
        <f>IF(K1677='Do Not Use'!$M$11,1,0)</f>
        <v>0</v>
      </c>
      <c r="Y1677" s="169">
        <f t="shared" si="80"/>
        <v>0</v>
      </c>
      <c r="Z1677" s="169">
        <f>IF(K1677='Do Not Use'!$M$5,1,0)</f>
        <v>0</v>
      </c>
    </row>
    <row r="1678" spans="1:26" x14ac:dyDescent="0.25">
      <c r="A1678" s="376"/>
      <c r="B1678" s="377"/>
      <c r="C1678" s="378"/>
      <c r="D1678" s="434"/>
      <c r="E1678" s="379"/>
      <c r="F1678" s="377"/>
      <c r="G1678" s="377"/>
      <c r="H1678" s="377"/>
      <c r="I1678" s="377"/>
      <c r="J1678" s="377"/>
      <c r="K1678" s="377"/>
      <c r="L1678" s="377"/>
      <c r="M1678" s="1" t="e">
        <f>INDEX('Child Enrollment'!$C$2:$C$173,MATCH('BIR Data Entry'!B1679,'Child Enrollment'!$B$2:$B$173,0))</f>
        <v>#N/A</v>
      </c>
      <c r="N1678" s="1" t="e">
        <f>INDEX('Child Enrollment'!$D$2:$D$173,MATCH('BIR Data Entry'!B1678,'Child Enrollment'!$B$2:$B$173,0))</f>
        <v>#N/A</v>
      </c>
      <c r="O1678" s="1" t="e">
        <f>INDEX('Child Enrollment'!$E$2:$E$173,MATCH('BIR Data Entry'!B1678,'Child Enrollment'!$B$2:$B$173,0))</f>
        <v>#N/A</v>
      </c>
      <c r="P1678" s="1" t="e">
        <f>INDEX('Child Enrollment'!$F$2:$F$173,MATCH('BIR Data Entry'!B1678,'Child Enrollment'!$B$2:$B$173,0))</f>
        <v>#N/A</v>
      </c>
      <c r="Q1678" s="1" t="e">
        <f>INDEX('Child Enrollment'!$G$2:$G$173,MATCH('BIR Data Entry'!B1678,'Child Enrollment'!$B$2:$B$173,0))</f>
        <v>#N/A</v>
      </c>
      <c r="R1678" s="1" t="e">
        <f>INDEX('Child Enrollment'!$H$2:$H$173,MATCH('BIR Data Entry'!B1678,'Child Enrollment'!$B$2:$B$173,0))</f>
        <v>#N/A</v>
      </c>
      <c r="S1678" s="343" t="str">
        <f t="shared" si="78"/>
        <v/>
      </c>
      <c r="T1678" s="169">
        <f>IF(J1678='Do Not Use'!$L$15,1,0)</f>
        <v>0</v>
      </c>
      <c r="U1678" s="169">
        <f>IF(K1678='Do Not Use'!$M$14,1,0)</f>
        <v>0</v>
      </c>
      <c r="V1678" s="169">
        <f t="shared" si="79"/>
        <v>0</v>
      </c>
      <c r="W1678" s="169">
        <f>IF(K1678='Do Not Use'!$M$10,1,0)</f>
        <v>0</v>
      </c>
      <c r="X1678" s="169">
        <f>IF(K1678='Do Not Use'!$M$11,1,0)</f>
        <v>0</v>
      </c>
      <c r="Y1678" s="169">
        <f t="shared" si="80"/>
        <v>0</v>
      </c>
      <c r="Z1678" s="169">
        <f>IF(K1678='Do Not Use'!$M$5,1,0)</f>
        <v>0</v>
      </c>
    </row>
    <row r="1679" spans="1:26" x14ac:dyDescent="0.25">
      <c r="A1679" s="376"/>
      <c r="B1679" s="377"/>
      <c r="C1679" s="378"/>
      <c r="D1679" s="434"/>
      <c r="E1679" s="379"/>
      <c r="F1679" s="377"/>
      <c r="G1679" s="377"/>
      <c r="H1679" s="377"/>
      <c r="I1679" s="377"/>
      <c r="J1679" s="377"/>
      <c r="K1679" s="377"/>
      <c r="L1679" s="377"/>
      <c r="M1679" s="1" t="e">
        <f>INDEX('Child Enrollment'!$C$2:$C$173,MATCH('BIR Data Entry'!B1680,'Child Enrollment'!$B$2:$B$173,0))</f>
        <v>#N/A</v>
      </c>
      <c r="N1679" s="1" t="e">
        <f>INDEX('Child Enrollment'!$D$2:$D$173,MATCH('BIR Data Entry'!B1679,'Child Enrollment'!$B$2:$B$173,0))</f>
        <v>#N/A</v>
      </c>
      <c r="O1679" s="1" t="e">
        <f>INDEX('Child Enrollment'!$E$2:$E$173,MATCH('BIR Data Entry'!B1679,'Child Enrollment'!$B$2:$B$173,0))</f>
        <v>#N/A</v>
      </c>
      <c r="P1679" s="1" t="e">
        <f>INDEX('Child Enrollment'!$F$2:$F$173,MATCH('BIR Data Entry'!B1679,'Child Enrollment'!$B$2:$B$173,0))</f>
        <v>#N/A</v>
      </c>
      <c r="Q1679" s="1" t="e">
        <f>INDEX('Child Enrollment'!$G$2:$G$173,MATCH('BIR Data Entry'!B1679,'Child Enrollment'!$B$2:$B$173,0))</f>
        <v>#N/A</v>
      </c>
      <c r="R1679" s="1" t="e">
        <f>INDEX('Child Enrollment'!$H$2:$H$173,MATCH('BIR Data Entry'!B1679,'Child Enrollment'!$B$2:$B$173,0))</f>
        <v>#N/A</v>
      </c>
      <c r="S1679" s="343" t="str">
        <f t="shared" si="78"/>
        <v/>
      </c>
      <c r="T1679" s="169">
        <f>IF(J1679='Do Not Use'!$L$15,1,0)</f>
        <v>0</v>
      </c>
      <c r="U1679" s="169">
        <f>IF(K1679='Do Not Use'!$M$14,1,0)</f>
        <v>0</v>
      </c>
      <c r="V1679" s="169">
        <f t="shared" si="79"/>
        <v>0</v>
      </c>
      <c r="W1679" s="169">
        <f>IF(K1679='Do Not Use'!$M$10,1,0)</f>
        <v>0</v>
      </c>
      <c r="X1679" s="169">
        <f>IF(K1679='Do Not Use'!$M$11,1,0)</f>
        <v>0</v>
      </c>
      <c r="Y1679" s="169">
        <f t="shared" si="80"/>
        <v>0</v>
      </c>
      <c r="Z1679" s="169">
        <f>IF(K1679='Do Not Use'!$M$5,1,0)</f>
        <v>0</v>
      </c>
    </row>
    <row r="1680" spans="1:26" x14ac:dyDescent="0.25">
      <c r="A1680" s="376"/>
      <c r="B1680" s="377"/>
      <c r="C1680" s="378"/>
      <c r="D1680" s="434"/>
      <c r="E1680" s="379"/>
      <c r="F1680" s="377"/>
      <c r="G1680" s="377"/>
      <c r="H1680" s="377"/>
      <c r="I1680" s="377"/>
      <c r="J1680" s="377"/>
      <c r="K1680" s="377"/>
      <c r="L1680" s="377"/>
      <c r="M1680" s="1" t="e">
        <f>INDEX('Child Enrollment'!$C$2:$C$173,MATCH('BIR Data Entry'!B1681,'Child Enrollment'!$B$2:$B$173,0))</f>
        <v>#N/A</v>
      </c>
      <c r="N1680" s="1" t="e">
        <f>INDEX('Child Enrollment'!$D$2:$D$173,MATCH('BIR Data Entry'!B1680,'Child Enrollment'!$B$2:$B$173,0))</f>
        <v>#N/A</v>
      </c>
      <c r="O1680" s="1" t="e">
        <f>INDEX('Child Enrollment'!$E$2:$E$173,MATCH('BIR Data Entry'!B1680,'Child Enrollment'!$B$2:$B$173,0))</f>
        <v>#N/A</v>
      </c>
      <c r="P1680" s="1" t="e">
        <f>INDEX('Child Enrollment'!$F$2:$F$173,MATCH('BIR Data Entry'!B1680,'Child Enrollment'!$B$2:$B$173,0))</f>
        <v>#N/A</v>
      </c>
      <c r="Q1680" s="1" t="e">
        <f>INDEX('Child Enrollment'!$G$2:$G$173,MATCH('BIR Data Entry'!B1680,'Child Enrollment'!$B$2:$B$173,0))</f>
        <v>#N/A</v>
      </c>
      <c r="R1680" s="1" t="e">
        <f>INDEX('Child Enrollment'!$H$2:$H$173,MATCH('BIR Data Entry'!B1680,'Child Enrollment'!$B$2:$B$173,0))</f>
        <v>#N/A</v>
      </c>
      <c r="S1680" s="343" t="str">
        <f t="shared" si="78"/>
        <v/>
      </c>
      <c r="T1680" s="169">
        <f>IF(J1680='Do Not Use'!$L$15,1,0)</f>
        <v>0</v>
      </c>
      <c r="U1680" s="169">
        <f>IF(K1680='Do Not Use'!$M$14,1,0)</f>
        <v>0</v>
      </c>
      <c r="V1680" s="169">
        <f t="shared" si="79"/>
        <v>0</v>
      </c>
      <c r="W1680" s="169">
        <f>IF(K1680='Do Not Use'!$M$10,1,0)</f>
        <v>0</v>
      </c>
      <c r="X1680" s="169">
        <f>IF(K1680='Do Not Use'!$M$11,1,0)</f>
        <v>0</v>
      </c>
      <c r="Y1680" s="169">
        <f t="shared" si="80"/>
        <v>0</v>
      </c>
      <c r="Z1680" s="169">
        <f>IF(K1680='Do Not Use'!$M$5,1,0)</f>
        <v>0</v>
      </c>
    </row>
    <row r="1681" spans="1:26" x14ac:dyDescent="0.25">
      <c r="A1681" s="376"/>
      <c r="B1681" s="377"/>
      <c r="C1681" s="378"/>
      <c r="D1681" s="434"/>
      <c r="E1681" s="379"/>
      <c r="F1681" s="377"/>
      <c r="G1681" s="377"/>
      <c r="H1681" s="377"/>
      <c r="I1681" s="377"/>
      <c r="J1681" s="377"/>
      <c r="K1681" s="377"/>
      <c r="L1681" s="377"/>
      <c r="M1681" s="1" t="e">
        <f>INDEX('Child Enrollment'!$C$2:$C$173,MATCH('BIR Data Entry'!B1682,'Child Enrollment'!$B$2:$B$173,0))</f>
        <v>#N/A</v>
      </c>
      <c r="N1681" s="1" t="e">
        <f>INDEX('Child Enrollment'!$D$2:$D$173,MATCH('BIR Data Entry'!B1681,'Child Enrollment'!$B$2:$B$173,0))</f>
        <v>#N/A</v>
      </c>
      <c r="O1681" s="1" t="e">
        <f>INDEX('Child Enrollment'!$E$2:$E$173,MATCH('BIR Data Entry'!B1681,'Child Enrollment'!$B$2:$B$173,0))</f>
        <v>#N/A</v>
      </c>
      <c r="P1681" s="1" t="e">
        <f>INDEX('Child Enrollment'!$F$2:$F$173,MATCH('BIR Data Entry'!B1681,'Child Enrollment'!$B$2:$B$173,0))</f>
        <v>#N/A</v>
      </c>
      <c r="Q1681" s="1" t="e">
        <f>INDEX('Child Enrollment'!$G$2:$G$173,MATCH('BIR Data Entry'!B1681,'Child Enrollment'!$B$2:$B$173,0))</f>
        <v>#N/A</v>
      </c>
      <c r="R1681" s="1" t="e">
        <f>INDEX('Child Enrollment'!$H$2:$H$173,MATCH('BIR Data Entry'!B1681,'Child Enrollment'!$B$2:$B$173,0))</f>
        <v>#N/A</v>
      </c>
      <c r="S1681" s="343" t="str">
        <f t="shared" si="78"/>
        <v/>
      </c>
      <c r="T1681" s="169">
        <f>IF(J1681='Do Not Use'!$L$15,1,0)</f>
        <v>0</v>
      </c>
      <c r="U1681" s="169">
        <f>IF(K1681='Do Not Use'!$M$14,1,0)</f>
        <v>0</v>
      </c>
      <c r="V1681" s="169">
        <f t="shared" si="79"/>
        <v>0</v>
      </c>
      <c r="W1681" s="169">
        <f>IF(K1681='Do Not Use'!$M$10,1,0)</f>
        <v>0</v>
      </c>
      <c r="X1681" s="169">
        <f>IF(K1681='Do Not Use'!$M$11,1,0)</f>
        <v>0</v>
      </c>
      <c r="Y1681" s="169">
        <f t="shared" si="80"/>
        <v>0</v>
      </c>
      <c r="Z1681" s="169">
        <f>IF(K1681='Do Not Use'!$M$5,1,0)</f>
        <v>0</v>
      </c>
    </row>
    <row r="1682" spans="1:26" x14ac:dyDescent="0.25">
      <c r="A1682" s="376"/>
      <c r="B1682" s="377"/>
      <c r="C1682" s="378"/>
      <c r="D1682" s="434"/>
      <c r="E1682" s="379"/>
      <c r="F1682" s="377"/>
      <c r="G1682" s="377"/>
      <c r="H1682" s="377"/>
      <c r="I1682" s="377"/>
      <c r="J1682" s="377"/>
      <c r="K1682" s="377"/>
      <c r="L1682" s="377"/>
      <c r="M1682" s="1" t="e">
        <f>INDEX('Child Enrollment'!$C$2:$C$173,MATCH('BIR Data Entry'!B1683,'Child Enrollment'!$B$2:$B$173,0))</f>
        <v>#N/A</v>
      </c>
      <c r="N1682" s="1" t="e">
        <f>INDEX('Child Enrollment'!$D$2:$D$173,MATCH('BIR Data Entry'!B1682,'Child Enrollment'!$B$2:$B$173,0))</f>
        <v>#N/A</v>
      </c>
      <c r="O1682" s="1" t="e">
        <f>INDEX('Child Enrollment'!$E$2:$E$173,MATCH('BIR Data Entry'!B1682,'Child Enrollment'!$B$2:$B$173,0))</f>
        <v>#N/A</v>
      </c>
      <c r="P1682" s="1" t="e">
        <f>INDEX('Child Enrollment'!$F$2:$F$173,MATCH('BIR Data Entry'!B1682,'Child Enrollment'!$B$2:$B$173,0))</f>
        <v>#N/A</v>
      </c>
      <c r="Q1682" s="1" t="e">
        <f>INDEX('Child Enrollment'!$G$2:$G$173,MATCH('BIR Data Entry'!B1682,'Child Enrollment'!$B$2:$B$173,0))</f>
        <v>#N/A</v>
      </c>
      <c r="R1682" s="1" t="e">
        <f>INDEX('Child Enrollment'!$H$2:$H$173,MATCH('BIR Data Entry'!B1682,'Child Enrollment'!$B$2:$B$173,0))</f>
        <v>#N/A</v>
      </c>
      <c r="S1682" s="343" t="str">
        <f t="shared" si="78"/>
        <v/>
      </c>
      <c r="T1682" s="169">
        <f>IF(J1682='Do Not Use'!$L$15,1,0)</f>
        <v>0</v>
      </c>
      <c r="U1682" s="169">
        <f>IF(K1682='Do Not Use'!$M$14,1,0)</f>
        <v>0</v>
      </c>
      <c r="V1682" s="169">
        <f t="shared" si="79"/>
        <v>0</v>
      </c>
      <c r="W1682" s="169">
        <f>IF(K1682='Do Not Use'!$M$10,1,0)</f>
        <v>0</v>
      </c>
      <c r="X1682" s="169">
        <f>IF(K1682='Do Not Use'!$M$11,1,0)</f>
        <v>0</v>
      </c>
      <c r="Y1682" s="169">
        <f t="shared" si="80"/>
        <v>0</v>
      </c>
      <c r="Z1682" s="169">
        <f>IF(K1682='Do Not Use'!$M$5,1,0)</f>
        <v>0</v>
      </c>
    </row>
    <row r="1683" spans="1:26" x14ac:dyDescent="0.25">
      <c r="A1683" s="376"/>
      <c r="B1683" s="377"/>
      <c r="C1683" s="378"/>
      <c r="D1683" s="434"/>
      <c r="E1683" s="379"/>
      <c r="F1683" s="377"/>
      <c r="G1683" s="377"/>
      <c r="H1683" s="377"/>
      <c r="I1683" s="377"/>
      <c r="J1683" s="377"/>
      <c r="K1683" s="377"/>
      <c r="L1683" s="377"/>
      <c r="M1683" s="1" t="e">
        <f>INDEX('Child Enrollment'!$C$2:$C$173,MATCH('BIR Data Entry'!B1684,'Child Enrollment'!$B$2:$B$173,0))</f>
        <v>#N/A</v>
      </c>
      <c r="N1683" s="1" t="e">
        <f>INDEX('Child Enrollment'!$D$2:$D$173,MATCH('BIR Data Entry'!B1683,'Child Enrollment'!$B$2:$B$173,0))</f>
        <v>#N/A</v>
      </c>
      <c r="O1683" s="1" t="e">
        <f>INDEX('Child Enrollment'!$E$2:$E$173,MATCH('BIR Data Entry'!B1683,'Child Enrollment'!$B$2:$B$173,0))</f>
        <v>#N/A</v>
      </c>
      <c r="P1683" s="1" t="e">
        <f>INDEX('Child Enrollment'!$F$2:$F$173,MATCH('BIR Data Entry'!B1683,'Child Enrollment'!$B$2:$B$173,0))</f>
        <v>#N/A</v>
      </c>
      <c r="Q1683" s="1" t="e">
        <f>INDEX('Child Enrollment'!$G$2:$G$173,MATCH('BIR Data Entry'!B1683,'Child Enrollment'!$B$2:$B$173,0))</f>
        <v>#N/A</v>
      </c>
      <c r="R1683" s="1" t="e">
        <f>INDEX('Child Enrollment'!$H$2:$H$173,MATCH('BIR Data Entry'!B1683,'Child Enrollment'!$B$2:$B$173,0))</f>
        <v>#N/A</v>
      </c>
      <c r="S1683" s="343" t="str">
        <f t="shared" si="78"/>
        <v/>
      </c>
      <c r="T1683" s="169">
        <f>IF(J1683='Do Not Use'!$L$15,1,0)</f>
        <v>0</v>
      </c>
      <c r="U1683" s="169">
        <f>IF(K1683='Do Not Use'!$M$14,1,0)</f>
        <v>0</v>
      </c>
      <c r="V1683" s="169">
        <f t="shared" si="79"/>
        <v>0</v>
      </c>
      <c r="W1683" s="169">
        <f>IF(K1683='Do Not Use'!$M$10,1,0)</f>
        <v>0</v>
      </c>
      <c r="X1683" s="169">
        <f>IF(K1683='Do Not Use'!$M$11,1,0)</f>
        <v>0</v>
      </c>
      <c r="Y1683" s="169">
        <f t="shared" si="80"/>
        <v>0</v>
      </c>
      <c r="Z1683" s="169">
        <f>IF(K1683='Do Not Use'!$M$5,1,0)</f>
        <v>0</v>
      </c>
    </row>
    <row r="1684" spans="1:26" x14ac:dyDescent="0.25">
      <c r="A1684" s="376"/>
      <c r="B1684" s="377"/>
      <c r="C1684" s="378"/>
      <c r="D1684" s="434"/>
      <c r="E1684" s="379"/>
      <c r="F1684" s="377"/>
      <c r="G1684" s="377"/>
      <c r="H1684" s="377"/>
      <c r="I1684" s="377"/>
      <c r="J1684" s="377"/>
      <c r="K1684" s="377"/>
      <c r="L1684" s="377"/>
      <c r="M1684" s="1" t="e">
        <f>INDEX('Child Enrollment'!$C$2:$C$173,MATCH('BIR Data Entry'!B1685,'Child Enrollment'!$B$2:$B$173,0))</f>
        <v>#N/A</v>
      </c>
      <c r="N1684" s="1" t="e">
        <f>INDEX('Child Enrollment'!$D$2:$D$173,MATCH('BIR Data Entry'!B1684,'Child Enrollment'!$B$2:$B$173,0))</f>
        <v>#N/A</v>
      </c>
      <c r="O1684" s="1" t="e">
        <f>INDEX('Child Enrollment'!$E$2:$E$173,MATCH('BIR Data Entry'!B1684,'Child Enrollment'!$B$2:$B$173,0))</f>
        <v>#N/A</v>
      </c>
      <c r="P1684" s="1" t="e">
        <f>INDEX('Child Enrollment'!$F$2:$F$173,MATCH('BIR Data Entry'!B1684,'Child Enrollment'!$B$2:$B$173,0))</f>
        <v>#N/A</v>
      </c>
      <c r="Q1684" s="1" t="e">
        <f>INDEX('Child Enrollment'!$G$2:$G$173,MATCH('BIR Data Entry'!B1684,'Child Enrollment'!$B$2:$B$173,0))</f>
        <v>#N/A</v>
      </c>
      <c r="R1684" s="1" t="e">
        <f>INDEX('Child Enrollment'!$H$2:$H$173,MATCH('BIR Data Entry'!B1684,'Child Enrollment'!$B$2:$B$173,0))</f>
        <v>#N/A</v>
      </c>
      <c r="S1684" s="343" t="str">
        <f t="shared" si="78"/>
        <v/>
      </c>
      <c r="T1684" s="169">
        <f>IF(J1684='Do Not Use'!$L$15,1,0)</f>
        <v>0</v>
      </c>
      <c r="U1684" s="169">
        <f>IF(K1684='Do Not Use'!$M$14,1,0)</f>
        <v>0</v>
      </c>
      <c r="V1684" s="169">
        <f t="shared" si="79"/>
        <v>0</v>
      </c>
      <c r="W1684" s="169">
        <f>IF(K1684='Do Not Use'!$M$10,1,0)</f>
        <v>0</v>
      </c>
      <c r="X1684" s="169">
        <f>IF(K1684='Do Not Use'!$M$11,1,0)</f>
        <v>0</v>
      </c>
      <c r="Y1684" s="169">
        <f t="shared" si="80"/>
        <v>0</v>
      </c>
      <c r="Z1684" s="169">
        <f>IF(K1684='Do Not Use'!$M$5,1,0)</f>
        <v>0</v>
      </c>
    </row>
    <row r="1685" spans="1:26" x14ac:dyDescent="0.25">
      <c r="A1685" s="376"/>
      <c r="B1685" s="377"/>
      <c r="C1685" s="378"/>
      <c r="D1685" s="434"/>
      <c r="E1685" s="379"/>
      <c r="F1685" s="377"/>
      <c r="G1685" s="377"/>
      <c r="H1685" s="377"/>
      <c r="I1685" s="377"/>
      <c r="J1685" s="377"/>
      <c r="K1685" s="377"/>
      <c r="L1685" s="377"/>
      <c r="M1685" s="1" t="e">
        <f>INDEX('Child Enrollment'!$C$2:$C$173,MATCH('BIR Data Entry'!B1686,'Child Enrollment'!$B$2:$B$173,0))</f>
        <v>#N/A</v>
      </c>
      <c r="N1685" s="1" t="e">
        <f>INDEX('Child Enrollment'!$D$2:$D$173,MATCH('BIR Data Entry'!B1685,'Child Enrollment'!$B$2:$B$173,0))</f>
        <v>#N/A</v>
      </c>
      <c r="O1685" s="1" t="e">
        <f>INDEX('Child Enrollment'!$E$2:$E$173,MATCH('BIR Data Entry'!B1685,'Child Enrollment'!$B$2:$B$173,0))</f>
        <v>#N/A</v>
      </c>
      <c r="P1685" s="1" t="e">
        <f>INDEX('Child Enrollment'!$F$2:$F$173,MATCH('BIR Data Entry'!B1685,'Child Enrollment'!$B$2:$B$173,0))</f>
        <v>#N/A</v>
      </c>
      <c r="Q1685" s="1" t="e">
        <f>INDEX('Child Enrollment'!$G$2:$G$173,MATCH('BIR Data Entry'!B1685,'Child Enrollment'!$B$2:$B$173,0))</f>
        <v>#N/A</v>
      </c>
      <c r="R1685" s="1" t="e">
        <f>INDEX('Child Enrollment'!$H$2:$H$173,MATCH('BIR Data Entry'!B1685,'Child Enrollment'!$B$2:$B$173,0))</f>
        <v>#N/A</v>
      </c>
      <c r="S1685" s="343" t="str">
        <f t="shared" si="78"/>
        <v/>
      </c>
      <c r="T1685" s="169">
        <f>IF(J1685='Do Not Use'!$L$15,1,0)</f>
        <v>0</v>
      </c>
      <c r="U1685" s="169">
        <f>IF(K1685='Do Not Use'!$M$14,1,0)</f>
        <v>0</v>
      </c>
      <c r="V1685" s="169">
        <f t="shared" si="79"/>
        <v>0</v>
      </c>
      <c r="W1685" s="169">
        <f>IF(K1685='Do Not Use'!$M$10,1,0)</f>
        <v>0</v>
      </c>
      <c r="X1685" s="169">
        <f>IF(K1685='Do Not Use'!$M$11,1,0)</f>
        <v>0</v>
      </c>
      <c r="Y1685" s="169">
        <f t="shared" si="80"/>
        <v>0</v>
      </c>
      <c r="Z1685" s="169">
        <f>IF(K1685='Do Not Use'!$M$5,1,0)</f>
        <v>0</v>
      </c>
    </row>
    <row r="1686" spans="1:26" x14ac:dyDescent="0.25">
      <c r="A1686" s="376"/>
      <c r="B1686" s="377"/>
      <c r="C1686" s="378"/>
      <c r="D1686" s="434"/>
      <c r="E1686" s="379"/>
      <c r="F1686" s="377"/>
      <c r="G1686" s="377"/>
      <c r="H1686" s="377"/>
      <c r="I1686" s="377"/>
      <c r="J1686" s="377"/>
      <c r="K1686" s="377"/>
      <c r="L1686" s="377"/>
      <c r="M1686" s="1" t="e">
        <f>INDEX('Child Enrollment'!$C$2:$C$173,MATCH('BIR Data Entry'!B1687,'Child Enrollment'!$B$2:$B$173,0))</f>
        <v>#N/A</v>
      </c>
      <c r="N1686" s="1" t="e">
        <f>INDEX('Child Enrollment'!$D$2:$D$173,MATCH('BIR Data Entry'!B1686,'Child Enrollment'!$B$2:$B$173,0))</f>
        <v>#N/A</v>
      </c>
      <c r="O1686" s="1" t="e">
        <f>INDEX('Child Enrollment'!$E$2:$E$173,MATCH('BIR Data Entry'!B1686,'Child Enrollment'!$B$2:$B$173,0))</f>
        <v>#N/A</v>
      </c>
      <c r="P1686" s="1" t="e">
        <f>INDEX('Child Enrollment'!$F$2:$F$173,MATCH('BIR Data Entry'!B1686,'Child Enrollment'!$B$2:$B$173,0))</f>
        <v>#N/A</v>
      </c>
      <c r="Q1686" s="1" t="e">
        <f>INDEX('Child Enrollment'!$G$2:$G$173,MATCH('BIR Data Entry'!B1686,'Child Enrollment'!$B$2:$B$173,0))</f>
        <v>#N/A</v>
      </c>
      <c r="R1686" s="1" t="e">
        <f>INDEX('Child Enrollment'!$H$2:$H$173,MATCH('BIR Data Entry'!B1686,'Child Enrollment'!$B$2:$B$173,0))</f>
        <v>#N/A</v>
      </c>
      <c r="S1686" s="343" t="str">
        <f t="shared" si="78"/>
        <v/>
      </c>
      <c r="T1686" s="169">
        <f>IF(J1686='Do Not Use'!$L$15,1,0)</f>
        <v>0</v>
      </c>
      <c r="U1686" s="169">
        <f>IF(K1686='Do Not Use'!$M$14,1,0)</f>
        <v>0</v>
      </c>
      <c r="V1686" s="169">
        <f t="shared" si="79"/>
        <v>0</v>
      </c>
      <c r="W1686" s="169">
        <f>IF(K1686='Do Not Use'!$M$10,1,0)</f>
        <v>0</v>
      </c>
      <c r="X1686" s="169">
        <f>IF(K1686='Do Not Use'!$M$11,1,0)</f>
        <v>0</v>
      </c>
      <c r="Y1686" s="169">
        <f t="shared" si="80"/>
        <v>0</v>
      </c>
      <c r="Z1686" s="169">
        <f>IF(K1686='Do Not Use'!$M$5,1,0)</f>
        <v>0</v>
      </c>
    </row>
    <row r="1687" spans="1:26" x14ac:dyDescent="0.25">
      <c r="A1687" s="376"/>
      <c r="B1687" s="377"/>
      <c r="C1687" s="378"/>
      <c r="D1687" s="434"/>
      <c r="E1687" s="379"/>
      <c r="F1687" s="377"/>
      <c r="G1687" s="377"/>
      <c r="H1687" s="377"/>
      <c r="I1687" s="377"/>
      <c r="J1687" s="377"/>
      <c r="K1687" s="377"/>
      <c r="L1687" s="377"/>
      <c r="M1687" s="1" t="e">
        <f>INDEX('Child Enrollment'!$C$2:$C$173,MATCH('BIR Data Entry'!B1688,'Child Enrollment'!$B$2:$B$173,0))</f>
        <v>#N/A</v>
      </c>
      <c r="N1687" s="1" t="e">
        <f>INDEX('Child Enrollment'!$D$2:$D$173,MATCH('BIR Data Entry'!B1687,'Child Enrollment'!$B$2:$B$173,0))</f>
        <v>#N/A</v>
      </c>
      <c r="O1687" s="1" t="e">
        <f>INDEX('Child Enrollment'!$E$2:$E$173,MATCH('BIR Data Entry'!B1687,'Child Enrollment'!$B$2:$B$173,0))</f>
        <v>#N/A</v>
      </c>
      <c r="P1687" s="1" t="e">
        <f>INDEX('Child Enrollment'!$F$2:$F$173,MATCH('BIR Data Entry'!B1687,'Child Enrollment'!$B$2:$B$173,0))</f>
        <v>#N/A</v>
      </c>
      <c r="Q1687" s="1" t="e">
        <f>INDEX('Child Enrollment'!$G$2:$G$173,MATCH('BIR Data Entry'!B1687,'Child Enrollment'!$B$2:$B$173,0))</f>
        <v>#N/A</v>
      </c>
      <c r="R1687" s="1" t="e">
        <f>INDEX('Child Enrollment'!$H$2:$H$173,MATCH('BIR Data Entry'!B1687,'Child Enrollment'!$B$2:$B$173,0))</f>
        <v>#N/A</v>
      </c>
      <c r="S1687" s="343" t="str">
        <f t="shared" si="78"/>
        <v/>
      </c>
      <c r="T1687" s="169">
        <f>IF(J1687='Do Not Use'!$L$15,1,0)</f>
        <v>0</v>
      </c>
      <c r="U1687" s="169">
        <f>IF(K1687='Do Not Use'!$M$14,1,0)</f>
        <v>0</v>
      </c>
      <c r="V1687" s="169">
        <f t="shared" si="79"/>
        <v>0</v>
      </c>
      <c r="W1687" s="169">
        <f>IF(K1687='Do Not Use'!$M$10,1,0)</f>
        <v>0</v>
      </c>
      <c r="X1687" s="169">
        <f>IF(K1687='Do Not Use'!$M$11,1,0)</f>
        <v>0</v>
      </c>
      <c r="Y1687" s="169">
        <f t="shared" si="80"/>
        <v>0</v>
      </c>
      <c r="Z1687" s="169">
        <f>IF(K1687='Do Not Use'!$M$5,1,0)</f>
        <v>0</v>
      </c>
    </row>
    <row r="1688" spans="1:26" x14ac:dyDescent="0.25">
      <c r="A1688" s="376"/>
      <c r="B1688" s="377"/>
      <c r="C1688" s="378"/>
      <c r="D1688" s="434"/>
      <c r="E1688" s="379"/>
      <c r="F1688" s="377"/>
      <c r="G1688" s="377"/>
      <c r="H1688" s="377"/>
      <c r="I1688" s="377"/>
      <c r="J1688" s="377"/>
      <c r="K1688" s="377"/>
      <c r="L1688" s="377"/>
      <c r="M1688" s="1" t="e">
        <f>INDEX('Child Enrollment'!$C$2:$C$173,MATCH('BIR Data Entry'!B1689,'Child Enrollment'!$B$2:$B$173,0))</f>
        <v>#N/A</v>
      </c>
      <c r="N1688" s="1" t="e">
        <f>INDEX('Child Enrollment'!$D$2:$D$173,MATCH('BIR Data Entry'!B1688,'Child Enrollment'!$B$2:$B$173,0))</f>
        <v>#N/A</v>
      </c>
      <c r="O1688" s="1" t="e">
        <f>INDEX('Child Enrollment'!$E$2:$E$173,MATCH('BIR Data Entry'!B1688,'Child Enrollment'!$B$2:$B$173,0))</f>
        <v>#N/A</v>
      </c>
      <c r="P1688" s="1" t="e">
        <f>INDEX('Child Enrollment'!$F$2:$F$173,MATCH('BIR Data Entry'!B1688,'Child Enrollment'!$B$2:$B$173,0))</f>
        <v>#N/A</v>
      </c>
      <c r="Q1688" s="1" t="e">
        <f>INDEX('Child Enrollment'!$G$2:$G$173,MATCH('BIR Data Entry'!B1688,'Child Enrollment'!$B$2:$B$173,0))</f>
        <v>#N/A</v>
      </c>
      <c r="R1688" s="1" t="e">
        <f>INDEX('Child Enrollment'!$H$2:$H$173,MATCH('BIR Data Entry'!B1688,'Child Enrollment'!$B$2:$B$173,0))</f>
        <v>#N/A</v>
      </c>
      <c r="S1688" s="343" t="str">
        <f t="shared" si="78"/>
        <v/>
      </c>
      <c r="T1688" s="169">
        <f>IF(J1688='Do Not Use'!$L$15,1,0)</f>
        <v>0</v>
      </c>
      <c r="U1688" s="169">
        <f>IF(K1688='Do Not Use'!$M$14,1,0)</f>
        <v>0</v>
      </c>
      <c r="V1688" s="169">
        <f t="shared" si="79"/>
        <v>0</v>
      </c>
      <c r="W1688" s="169">
        <f>IF(K1688='Do Not Use'!$M$10,1,0)</f>
        <v>0</v>
      </c>
      <c r="X1688" s="169">
        <f>IF(K1688='Do Not Use'!$M$11,1,0)</f>
        <v>0</v>
      </c>
      <c r="Y1688" s="169">
        <f t="shared" si="80"/>
        <v>0</v>
      </c>
      <c r="Z1688" s="169">
        <f>IF(K1688='Do Not Use'!$M$5,1,0)</f>
        <v>0</v>
      </c>
    </row>
    <row r="1689" spans="1:26" x14ac:dyDescent="0.25">
      <c r="A1689" s="376"/>
      <c r="B1689" s="377"/>
      <c r="C1689" s="378"/>
      <c r="D1689" s="434"/>
      <c r="E1689" s="379"/>
      <c r="F1689" s="377"/>
      <c r="G1689" s="377"/>
      <c r="H1689" s="377"/>
      <c r="I1689" s="377"/>
      <c r="J1689" s="377"/>
      <c r="K1689" s="377"/>
      <c r="L1689" s="377"/>
      <c r="M1689" s="1" t="e">
        <f>INDEX('Child Enrollment'!$C$2:$C$173,MATCH('BIR Data Entry'!B1690,'Child Enrollment'!$B$2:$B$173,0))</f>
        <v>#N/A</v>
      </c>
      <c r="N1689" s="1" t="e">
        <f>INDEX('Child Enrollment'!$D$2:$D$173,MATCH('BIR Data Entry'!B1689,'Child Enrollment'!$B$2:$B$173,0))</f>
        <v>#N/A</v>
      </c>
      <c r="O1689" s="1" t="e">
        <f>INDEX('Child Enrollment'!$E$2:$E$173,MATCH('BIR Data Entry'!B1689,'Child Enrollment'!$B$2:$B$173,0))</f>
        <v>#N/A</v>
      </c>
      <c r="P1689" s="1" t="e">
        <f>INDEX('Child Enrollment'!$F$2:$F$173,MATCH('BIR Data Entry'!B1689,'Child Enrollment'!$B$2:$B$173,0))</f>
        <v>#N/A</v>
      </c>
      <c r="Q1689" s="1" t="e">
        <f>INDEX('Child Enrollment'!$G$2:$G$173,MATCH('BIR Data Entry'!B1689,'Child Enrollment'!$B$2:$B$173,0))</f>
        <v>#N/A</v>
      </c>
      <c r="R1689" s="1" t="e">
        <f>INDEX('Child Enrollment'!$H$2:$H$173,MATCH('BIR Data Entry'!B1689,'Child Enrollment'!$B$2:$B$173,0))</f>
        <v>#N/A</v>
      </c>
      <c r="S1689" s="343" t="str">
        <f t="shared" si="78"/>
        <v/>
      </c>
      <c r="T1689" s="169">
        <f>IF(J1689='Do Not Use'!$L$15,1,0)</f>
        <v>0</v>
      </c>
      <c r="U1689" s="169">
        <f>IF(K1689='Do Not Use'!$M$14,1,0)</f>
        <v>0</v>
      </c>
      <c r="V1689" s="169">
        <f t="shared" si="79"/>
        <v>0</v>
      </c>
      <c r="W1689" s="169">
        <f>IF(K1689='Do Not Use'!$M$10,1,0)</f>
        <v>0</v>
      </c>
      <c r="X1689" s="169">
        <f>IF(K1689='Do Not Use'!$M$11,1,0)</f>
        <v>0</v>
      </c>
      <c r="Y1689" s="169">
        <f t="shared" si="80"/>
        <v>0</v>
      </c>
      <c r="Z1689" s="169">
        <f>IF(K1689='Do Not Use'!$M$5,1,0)</f>
        <v>0</v>
      </c>
    </row>
    <row r="1690" spans="1:26" x14ac:dyDescent="0.25">
      <c r="A1690" s="376"/>
      <c r="B1690" s="377"/>
      <c r="C1690" s="378"/>
      <c r="D1690" s="434"/>
      <c r="E1690" s="379"/>
      <c r="F1690" s="377"/>
      <c r="G1690" s="377"/>
      <c r="H1690" s="377"/>
      <c r="I1690" s="377"/>
      <c r="J1690" s="377"/>
      <c r="K1690" s="377"/>
      <c r="L1690" s="377"/>
      <c r="M1690" s="1" t="e">
        <f>INDEX('Child Enrollment'!$C$2:$C$173,MATCH('BIR Data Entry'!B1691,'Child Enrollment'!$B$2:$B$173,0))</f>
        <v>#N/A</v>
      </c>
      <c r="N1690" s="1" t="e">
        <f>INDEX('Child Enrollment'!$D$2:$D$173,MATCH('BIR Data Entry'!B1690,'Child Enrollment'!$B$2:$B$173,0))</f>
        <v>#N/A</v>
      </c>
      <c r="O1690" s="1" t="e">
        <f>INDEX('Child Enrollment'!$E$2:$E$173,MATCH('BIR Data Entry'!B1690,'Child Enrollment'!$B$2:$B$173,0))</f>
        <v>#N/A</v>
      </c>
      <c r="P1690" s="1" t="e">
        <f>INDEX('Child Enrollment'!$F$2:$F$173,MATCH('BIR Data Entry'!B1690,'Child Enrollment'!$B$2:$B$173,0))</f>
        <v>#N/A</v>
      </c>
      <c r="Q1690" s="1" t="e">
        <f>INDEX('Child Enrollment'!$G$2:$G$173,MATCH('BIR Data Entry'!B1690,'Child Enrollment'!$B$2:$B$173,0))</f>
        <v>#N/A</v>
      </c>
      <c r="R1690" s="1" t="e">
        <f>INDEX('Child Enrollment'!$H$2:$H$173,MATCH('BIR Data Entry'!B1690,'Child Enrollment'!$B$2:$B$173,0))</f>
        <v>#N/A</v>
      </c>
      <c r="S1690" s="343" t="str">
        <f t="shared" si="78"/>
        <v/>
      </c>
      <c r="T1690" s="169">
        <f>IF(J1690='Do Not Use'!$L$15,1,0)</f>
        <v>0</v>
      </c>
      <c r="U1690" s="169">
        <f>IF(K1690='Do Not Use'!$M$14,1,0)</f>
        <v>0</v>
      </c>
      <c r="V1690" s="169">
        <f t="shared" si="79"/>
        <v>0</v>
      </c>
      <c r="W1690" s="169">
        <f>IF(K1690='Do Not Use'!$M$10,1,0)</f>
        <v>0</v>
      </c>
      <c r="X1690" s="169">
        <f>IF(K1690='Do Not Use'!$M$11,1,0)</f>
        <v>0</v>
      </c>
      <c r="Y1690" s="169">
        <f t="shared" si="80"/>
        <v>0</v>
      </c>
      <c r="Z1690" s="169">
        <f>IF(K1690='Do Not Use'!$M$5,1,0)</f>
        <v>0</v>
      </c>
    </row>
    <row r="1691" spans="1:26" x14ac:dyDescent="0.25">
      <c r="A1691" s="376"/>
      <c r="B1691" s="377"/>
      <c r="C1691" s="378"/>
      <c r="D1691" s="434"/>
      <c r="E1691" s="379"/>
      <c r="F1691" s="377"/>
      <c r="G1691" s="377"/>
      <c r="H1691" s="377"/>
      <c r="I1691" s="377"/>
      <c r="J1691" s="377"/>
      <c r="K1691" s="377"/>
      <c r="L1691" s="377"/>
      <c r="M1691" s="1" t="e">
        <f>INDEX('Child Enrollment'!$C$2:$C$173,MATCH('BIR Data Entry'!B1692,'Child Enrollment'!$B$2:$B$173,0))</f>
        <v>#N/A</v>
      </c>
      <c r="N1691" s="1" t="e">
        <f>INDEX('Child Enrollment'!$D$2:$D$173,MATCH('BIR Data Entry'!B1691,'Child Enrollment'!$B$2:$B$173,0))</f>
        <v>#N/A</v>
      </c>
      <c r="O1691" s="1" t="e">
        <f>INDEX('Child Enrollment'!$E$2:$E$173,MATCH('BIR Data Entry'!B1691,'Child Enrollment'!$B$2:$B$173,0))</f>
        <v>#N/A</v>
      </c>
      <c r="P1691" s="1" t="e">
        <f>INDEX('Child Enrollment'!$F$2:$F$173,MATCH('BIR Data Entry'!B1691,'Child Enrollment'!$B$2:$B$173,0))</f>
        <v>#N/A</v>
      </c>
      <c r="Q1691" s="1" t="e">
        <f>INDEX('Child Enrollment'!$G$2:$G$173,MATCH('BIR Data Entry'!B1691,'Child Enrollment'!$B$2:$B$173,0))</f>
        <v>#N/A</v>
      </c>
      <c r="R1691" s="1" t="e">
        <f>INDEX('Child Enrollment'!$H$2:$H$173,MATCH('BIR Data Entry'!B1691,'Child Enrollment'!$B$2:$B$173,0))</f>
        <v>#N/A</v>
      </c>
      <c r="S1691" s="343" t="str">
        <f t="shared" si="78"/>
        <v/>
      </c>
      <c r="T1691" s="169">
        <f>IF(J1691='Do Not Use'!$L$15,1,0)</f>
        <v>0</v>
      </c>
      <c r="U1691" s="169">
        <f>IF(K1691='Do Not Use'!$M$14,1,0)</f>
        <v>0</v>
      </c>
      <c r="V1691" s="169">
        <f t="shared" si="79"/>
        <v>0</v>
      </c>
      <c r="W1691" s="169">
        <f>IF(K1691='Do Not Use'!$M$10,1,0)</f>
        <v>0</v>
      </c>
      <c r="X1691" s="169">
        <f>IF(K1691='Do Not Use'!$M$11,1,0)</f>
        <v>0</v>
      </c>
      <c r="Y1691" s="169">
        <f t="shared" si="80"/>
        <v>0</v>
      </c>
      <c r="Z1691" s="169">
        <f>IF(K1691='Do Not Use'!$M$5,1,0)</f>
        <v>0</v>
      </c>
    </row>
    <row r="1692" spans="1:26" x14ac:dyDescent="0.25">
      <c r="A1692" s="376"/>
      <c r="B1692" s="377"/>
      <c r="C1692" s="378"/>
      <c r="D1692" s="434"/>
      <c r="E1692" s="379"/>
      <c r="F1692" s="377"/>
      <c r="G1692" s="377"/>
      <c r="H1692" s="377"/>
      <c r="I1692" s="377"/>
      <c r="J1692" s="377"/>
      <c r="K1692" s="377"/>
      <c r="L1692" s="377"/>
      <c r="M1692" s="1" t="e">
        <f>INDEX('Child Enrollment'!$C$2:$C$173,MATCH('BIR Data Entry'!B1693,'Child Enrollment'!$B$2:$B$173,0))</f>
        <v>#N/A</v>
      </c>
      <c r="N1692" s="1" t="e">
        <f>INDEX('Child Enrollment'!$D$2:$D$173,MATCH('BIR Data Entry'!B1692,'Child Enrollment'!$B$2:$B$173,0))</f>
        <v>#N/A</v>
      </c>
      <c r="O1692" s="1" t="e">
        <f>INDEX('Child Enrollment'!$E$2:$E$173,MATCH('BIR Data Entry'!B1692,'Child Enrollment'!$B$2:$B$173,0))</f>
        <v>#N/A</v>
      </c>
      <c r="P1692" s="1" t="e">
        <f>INDEX('Child Enrollment'!$F$2:$F$173,MATCH('BIR Data Entry'!B1692,'Child Enrollment'!$B$2:$B$173,0))</f>
        <v>#N/A</v>
      </c>
      <c r="Q1692" s="1" t="e">
        <f>INDEX('Child Enrollment'!$G$2:$G$173,MATCH('BIR Data Entry'!B1692,'Child Enrollment'!$B$2:$B$173,0))</f>
        <v>#N/A</v>
      </c>
      <c r="R1692" s="1" t="e">
        <f>INDEX('Child Enrollment'!$H$2:$H$173,MATCH('BIR Data Entry'!B1692,'Child Enrollment'!$B$2:$B$173,0))</f>
        <v>#N/A</v>
      </c>
      <c r="S1692" s="343" t="str">
        <f t="shared" si="78"/>
        <v/>
      </c>
      <c r="T1692" s="169">
        <f>IF(J1692='Do Not Use'!$L$15,1,0)</f>
        <v>0</v>
      </c>
      <c r="U1692" s="169">
        <f>IF(K1692='Do Not Use'!$M$14,1,0)</f>
        <v>0</v>
      </c>
      <c r="V1692" s="169">
        <f t="shared" si="79"/>
        <v>0</v>
      </c>
      <c r="W1692" s="169">
        <f>IF(K1692='Do Not Use'!$M$10,1,0)</f>
        <v>0</v>
      </c>
      <c r="X1692" s="169">
        <f>IF(K1692='Do Not Use'!$M$11,1,0)</f>
        <v>0</v>
      </c>
      <c r="Y1692" s="169">
        <f t="shared" si="80"/>
        <v>0</v>
      </c>
      <c r="Z1692" s="169">
        <f>IF(K1692='Do Not Use'!$M$5,1,0)</f>
        <v>0</v>
      </c>
    </row>
    <row r="1693" spans="1:26" x14ac:dyDescent="0.25">
      <c r="A1693" s="376"/>
      <c r="B1693" s="377"/>
      <c r="C1693" s="378"/>
      <c r="D1693" s="434"/>
      <c r="E1693" s="379"/>
      <c r="F1693" s="377"/>
      <c r="G1693" s="377"/>
      <c r="H1693" s="377"/>
      <c r="I1693" s="377"/>
      <c r="J1693" s="377"/>
      <c r="K1693" s="377"/>
      <c r="L1693" s="377"/>
      <c r="M1693" s="1" t="e">
        <f>INDEX('Child Enrollment'!$C$2:$C$173,MATCH('BIR Data Entry'!B1694,'Child Enrollment'!$B$2:$B$173,0))</f>
        <v>#N/A</v>
      </c>
      <c r="N1693" s="1" t="e">
        <f>INDEX('Child Enrollment'!$D$2:$D$173,MATCH('BIR Data Entry'!B1693,'Child Enrollment'!$B$2:$B$173,0))</f>
        <v>#N/A</v>
      </c>
      <c r="O1693" s="1" t="e">
        <f>INDEX('Child Enrollment'!$E$2:$E$173,MATCH('BIR Data Entry'!B1693,'Child Enrollment'!$B$2:$B$173,0))</f>
        <v>#N/A</v>
      </c>
      <c r="P1693" s="1" t="e">
        <f>INDEX('Child Enrollment'!$F$2:$F$173,MATCH('BIR Data Entry'!B1693,'Child Enrollment'!$B$2:$B$173,0))</f>
        <v>#N/A</v>
      </c>
      <c r="Q1693" s="1" t="e">
        <f>INDEX('Child Enrollment'!$G$2:$G$173,MATCH('BIR Data Entry'!B1693,'Child Enrollment'!$B$2:$B$173,0))</f>
        <v>#N/A</v>
      </c>
      <c r="R1693" s="1" t="e">
        <f>INDEX('Child Enrollment'!$H$2:$H$173,MATCH('BIR Data Entry'!B1693,'Child Enrollment'!$B$2:$B$173,0))</f>
        <v>#N/A</v>
      </c>
      <c r="S1693" s="343" t="str">
        <f t="shared" si="78"/>
        <v/>
      </c>
      <c r="T1693" s="169">
        <f>IF(J1693='Do Not Use'!$L$15,1,0)</f>
        <v>0</v>
      </c>
      <c r="U1693" s="169">
        <f>IF(K1693='Do Not Use'!$M$14,1,0)</f>
        <v>0</v>
      </c>
      <c r="V1693" s="169">
        <f t="shared" si="79"/>
        <v>0</v>
      </c>
      <c r="W1693" s="169">
        <f>IF(K1693='Do Not Use'!$M$10,1,0)</f>
        <v>0</v>
      </c>
      <c r="X1693" s="169">
        <f>IF(K1693='Do Not Use'!$M$11,1,0)</f>
        <v>0</v>
      </c>
      <c r="Y1693" s="169">
        <f t="shared" si="80"/>
        <v>0</v>
      </c>
      <c r="Z1693" s="169">
        <f>IF(K1693='Do Not Use'!$M$5,1,0)</f>
        <v>0</v>
      </c>
    </row>
    <row r="1694" spans="1:26" x14ac:dyDescent="0.25">
      <c r="A1694" s="376"/>
      <c r="B1694" s="377"/>
      <c r="C1694" s="378"/>
      <c r="D1694" s="434"/>
      <c r="E1694" s="379"/>
      <c r="F1694" s="377"/>
      <c r="G1694" s="377"/>
      <c r="H1694" s="377"/>
      <c r="I1694" s="377"/>
      <c r="J1694" s="377"/>
      <c r="K1694" s="377"/>
      <c r="L1694" s="377"/>
      <c r="M1694" s="1" t="e">
        <f>INDEX('Child Enrollment'!$C$2:$C$173,MATCH('BIR Data Entry'!B1695,'Child Enrollment'!$B$2:$B$173,0))</f>
        <v>#N/A</v>
      </c>
      <c r="N1694" s="1" t="e">
        <f>INDEX('Child Enrollment'!$D$2:$D$173,MATCH('BIR Data Entry'!B1694,'Child Enrollment'!$B$2:$B$173,0))</f>
        <v>#N/A</v>
      </c>
      <c r="O1694" s="1" t="e">
        <f>INDEX('Child Enrollment'!$E$2:$E$173,MATCH('BIR Data Entry'!B1694,'Child Enrollment'!$B$2:$B$173,0))</f>
        <v>#N/A</v>
      </c>
      <c r="P1694" s="1" t="e">
        <f>INDEX('Child Enrollment'!$F$2:$F$173,MATCH('BIR Data Entry'!B1694,'Child Enrollment'!$B$2:$B$173,0))</f>
        <v>#N/A</v>
      </c>
      <c r="Q1694" s="1" t="e">
        <f>INDEX('Child Enrollment'!$G$2:$G$173,MATCH('BIR Data Entry'!B1694,'Child Enrollment'!$B$2:$B$173,0))</f>
        <v>#N/A</v>
      </c>
      <c r="R1694" s="1" t="e">
        <f>INDEX('Child Enrollment'!$H$2:$H$173,MATCH('BIR Data Entry'!B1694,'Child Enrollment'!$B$2:$B$173,0))</f>
        <v>#N/A</v>
      </c>
      <c r="S1694" s="343" t="str">
        <f t="shared" si="78"/>
        <v/>
      </c>
      <c r="T1694" s="169">
        <f>IF(J1694='Do Not Use'!$L$15,1,0)</f>
        <v>0</v>
      </c>
      <c r="U1694" s="169">
        <f>IF(K1694='Do Not Use'!$M$14,1,0)</f>
        <v>0</v>
      </c>
      <c r="V1694" s="169">
        <f t="shared" si="79"/>
        <v>0</v>
      </c>
      <c r="W1694" s="169">
        <f>IF(K1694='Do Not Use'!$M$10,1,0)</f>
        <v>0</v>
      </c>
      <c r="X1694" s="169">
        <f>IF(K1694='Do Not Use'!$M$11,1,0)</f>
        <v>0</v>
      </c>
      <c r="Y1694" s="169">
        <f t="shared" si="80"/>
        <v>0</v>
      </c>
      <c r="Z1694" s="169">
        <f>IF(K1694='Do Not Use'!$M$5,1,0)</f>
        <v>0</v>
      </c>
    </row>
    <row r="1695" spans="1:26" x14ac:dyDescent="0.25">
      <c r="A1695" s="376"/>
      <c r="B1695" s="377"/>
      <c r="C1695" s="378"/>
      <c r="D1695" s="434"/>
      <c r="E1695" s="379"/>
      <c r="F1695" s="377"/>
      <c r="G1695" s="377"/>
      <c r="H1695" s="377"/>
      <c r="I1695" s="377"/>
      <c r="J1695" s="377"/>
      <c r="K1695" s="377"/>
      <c r="L1695" s="377"/>
      <c r="M1695" s="1" t="e">
        <f>INDEX('Child Enrollment'!$C$2:$C$173,MATCH('BIR Data Entry'!B1696,'Child Enrollment'!$B$2:$B$173,0))</f>
        <v>#N/A</v>
      </c>
      <c r="N1695" s="1" t="e">
        <f>INDEX('Child Enrollment'!$D$2:$D$173,MATCH('BIR Data Entry'!B1695,'Child Enrollment'!$B$2:$B$173,0))</f>
        <v>#N/A</v>
      </c>
      <c r="O1695" s="1" t="e">
        <f>INDEX('Child Enrollment'!$E$2:$E$173,MATCH('BIR Data Entry'!B1695,'Child Enrollment'!$B$2:$B$173,0))</f>
        <v>#N/A</v>
      </c>
      <c r="P1695" s="1" t="e">
        <f>INDEX('Child Enrollment'!$F$2:$F$173,MATCH('BIR Data Entry'!B1695,'Child Enrollment'!$B$2:$B$173,0))</f>
        <v>#N/A</v>
      </c>
      <c r="Q1695" s="1" t="e">
        <f>INDEX('Child Enrollment'!$G$2:$G$173,MATCH('BIR Data Entry'!B1695,'Child Enrollment'!$B$2:$B$173,0))</f>
        <v>#N/A</v>
      </c>
      <c r="R1695" s="1" t="e">
        <f>INDEX('Child Enrollment'!$H$2:$H$173,MATCH('BIR Data Entry'!B1695,'Child Enrollment'!$B$2:$B$173,0))</f>
        <v>#N/A</v>
      </c>
      <c r="S1695" s="343" t="str">
        <f t="shared" si="78"/>
        <v/>
      </c>
      <c r="T1695" s="169">
        <f>IF(J1695='Do Not Use'!$L$15,1,0)</f>
        <v>0</v>
      </c>
      <c r="U1695" s="169">
        <f>IF(K1695='Do Not Use'!$M$14,1,0)</f>
        <v>0</v>
      </c>
      <c r="V1695" s="169">
        <f t="shared" si="79"/>
        <v>0</v>
      </c>
      <c r="W1695" s="169">
        <f>IF(K1695='Do Not Use'!$M$10,1,0)</f>
        <v>0</v>
      </c>
      <c r="X1695" s="169">
        <f>IF(K1695='Do Not Use'!$M$11,1,0)</f>
        <v>0</v>
      </c>
      <c r="Y1695" s="169">
        <f t="shared" si="80"/>
        <v>0</v>
      </c>
      <c r="Z1695" s="169">
        <f>IF(K1695='Do Not Use'!$M$5,1,0)</f>
        <v>0</v>
      </c>
    </row>
    <row r="1696" spans="1:26" x14ac:dyDescent="0.25">
      <c r="A1696" s="376"/>
      <c r="B1696" s="377"/>
      <c r="C1696" s="378"/>
      <c r="D1696" s="434"/>
      <c r="E1696" s="379"/>
      <c r="F1696" s="377"/>
      <c r="G1696" s="377"/>
      <c r="H1696" s="377"/>
      <c r="I1696" s="377"/>
      <c r="J1696" s="377"/>
      <c r="K1696" s="377"/>
      <c r="L1696" s="377"/>
      <c r="M1696" s="1" t="e">
        <f>INDEX('Child Enrollment'!$C$2:$C$173,MATCH('BIR Data Entry'!B1697,'Child Enrollment'!$B$2:$B$173,0))</f>
        <v>#N/A</v>
      </c>
      <c r="N1696" s="1" t="e">
        <f>INDEX('Child Enrollment'!$D$2:$D$173,MATCH('BIR Data Entry'!B1696,'Child Enrollment'!$B$2:$B$173,0))</f>
        <v>#N/A</v>
      </c>
      <c r="O1696" s="1" t="e">
        <f>INDEX('Child Enrollment'!$E$2:$E$173,MATCH('BIR Data Entry'!B1696,'Child Enrollment'!$B$2:$B$173,0))</f>
        <v>#N/A</v>
      </c>
      <c r="P1696" s="1" t="e">
        <f>INDEX('Child Enrollment'!$F$2:$F$173,MATCH('BIR Data Entry'!B1696,'Child Enrollment'!$B$2:$B$173,0))</f>
        <v>#N/A</v>
      </c>
      <c r="Q1696" s="1" t="e">
        <f>INDEX('Child Enrollment'!$G$2:$G$173,MATCH('BIR Data Entry'!B1696,'Child Enrollment'!$B$2:$B$173,0))</f>
        <v>#N/A</v>
      </c>
      <c r="R1696" s="1" t="e">
        <f>INDEX('Child Enrollment'!$H$2:$H$173,MATCH('BIR Data Entry'!B1696,'Child Enrollment'!$B$2:$B$173,0))</f>
        <v>#N/A</v>
      </c>
      <c r="S1696" s="343" t="str">
        <f t="shared" si="78"/>
        <v/>
      </c>
      <c r="T1696" s="169">
        <f>IF(J1696='Do Not Use'!$L$15,1,0)</f>
        <v>0</v>
      </c>
      <c r="U1696" s="169">
        <f>IF(K1696='Do Not Use'!$M$14,1,0)</f>
        <v>0</v>
      </c>
      <c r="V1696" s="169">
        <f t="shared" si="79"/>
        <v>0</v>
      </c>
      <c r="W1696" s="169">
        <f>IF(K1696='Do Not Use'!$M$10,1,0)</f>
        <v>0</v>
      </c>
      <c r="X1696" s="169">
        <f>IF(K1696='Do Not Use'!$M$11,1,0)</f>
        <v>0</v>
      </c>
      <c r="Y1696" s="169">
        <f t="shared" si="80"/>
        <v>0</v>
      </c>
      <c r="Z1696" s="169">
        <f>IF(K1696='Do Not Use'!$M$5,1,0)</f>
        <v>0</v>
      </c>
    </row>
    <row r="1697" spans="1:26" x14ac:dyDescent="0.25">
      <c r="A1697" s="376"/>
      <c r="B1697" s="377"/>
      <c r="C1697" s="378"/>
      <c r="D1697" s="434"/>
      <c r="E1697" s="379"/>
      <c r="F1697" s="377"/>
      <c r="G1697" s="377"/>
      <c r="H1697" s="377"/>
      <c r="I1697" s="377"/>
      <c r="J1697" s="377"/>
      <c r="K1697" s="377"/>
      <c r="L1697" s="377"/>
      <c r="M1697" s="1" t="e">
        <f>INDEX('Child Enrollment'!$C$2:$C$173,MATCH('BIR Data Entry'!B1698,'Child Enrollment'!$B$2:$B$173,0))</f>
        <v>#N/A</v>
      </c>
      <c r="N1697" s="1" t="e">
        <f>INDEX('Child Enrollment'!$D$2:$D$173,MATCH('BIR Data Entry'!B1697,'Child Enrollment'!$B$2:$B$173,0))</f>
        <v>#N/A</v>
      </c>
      <c r="O1697" s="1" t="e">
        <f>INDEX('Child Enrollment'!$E$2:$E$173,MATCH('BIR Data Entry'!B1697,'Child Enrollment'!$B$2:$B$173,0))</f>
        <v>#N/A</v>
      </c>
      <c r="P1697" s="1" t="e">
        <f>INDEX('Child Enrollment'!$F$2:$F$173,MATCH('BIR Data Entry'!B1697,'Child Enrollment'!$B$2:$B$173,0))</f>
        <v>#N/A</v>
      </c>
      <c r="Q1697" s="1" t="e">
        <f>INDEX('Child Enrollment'!$G$2:$G$173,MATCH('BIR Data Entry'!B1697,'Child Enrollment'!$B$2:$B$173,0))</f>
        <v>#N/A</v>
      </c>
      <c r="R1697" s="1" t="e">
        <f>INDEX('Child Enrollment'!$H$2:$H$173,MATCH('BIR Data Entry'!B1697,'Child Enrollment'!$B$2:$B$173,0))</f>
        <v>#N/A</v>
      </c>
      <c r="S1697" s="343" t="str">
        <f t="shared" si="78"/>
        <v/>
      </c>
      <c r="T1697" s="169">
        <f>IF(J1697='Do Not Use'!$L$15,1,0)</f>
        <v>0</v>
      </c>
      <c r="U1697" s="169">
        <f>IF(K1697='Do Not Use'!$M$14,1,0)</f>
        <v>0</v>
      </c>
      <c r="V1697" s="169">
        <f t="shared" si="79"/>
        <v>0</v>
      </c>
      <c r="W1697" s="169">
        <f>IF(K1697='Do Not Use'!$M$10,1,0)</f>
        <v>0</v>
      </c>
      <c r="X1697" s="169">
        <f>IF(K1697='Do Not Use'!$M$11,1,0)</f>
        <v>0</v>
      </c>
      <c r="Y1697" s="169">
        <f t="shared" si="80"/>
        <v>0</v>
      </c>
      <c r="Z1697" s="169">
        <f>IF(K1697='Do Not Use'!$M$5,1,0)</f>
        <v>0</v>
      </c>
    </row>
    <row r="1698" spans="1:26" x14ac:dyDescent="0.25">
      <c r="A1698" s="376"/>
      <c r="B1698" s="377"/>
      <c r="C1698" s="378"/>
      <c r="D1698" s="434"/>
      <c r="E1698" s="379"/>
      <c r="F1698" s="377"/>
      <c r="G1698" s="377"/>
      <c r="H1698" s="377"/>
      <c r="I1698" s="377"/>
      <c r="J1698" s="377"/>
      <c r="K1698" s="377"/>
      <c r="L1698" s="377"/>
      <c r="M1698" s="1" t="e">
        <f>INDEX('Child Enrollment'!$C$2:$C$173,MATCH('BIR Data Entry'!B1699,'Child Enrollment'!$B$2:$B$173,0))</f>
        <v>#N/A</v>
      </c>
      <c r="N1698" s="1" t="e">
        <f>INDEX('Child Enrollment'!$D$2:$D$173,MATCH('BIR Data Entry'!B1698,'Child Enrollment'!$B$2:$B$173,0))</f>
        <v>#N/A</v>
      </c>
      <c r="O1698" s="1" t="e">
        <f>INDEX('Child Enrollment'!$E$2:$E$173,MATCH('BIR Data Entry'!B1698,'Child Enrollment'!$B$2:$B$173,0))</f>
        <v>#N/A</v>
      </c>
      <c r="P1698" s="1" t="e">
        <f>INDEX('Child Enrollment'!$F$2:$F$173,MATCH('BIR Data Entry'!B1698,'Child Enrollment'!$B$2:$B$173,0))</f>
        <v>#N/A</v>
      </c>
      <c r="Q1698" s="1" t="e">
        <f>INDEX('Child Enrollment'!$G$2:$G$173,MATCH('BIR Data Entry'!B1698,'Child Enrollment'!$B$2:$B$173,0))</f>
        <v>#N/A</v>
      </c>
      <c r="R1698" s="1" t="e">
        <f>INDEX('Child Enrollment'!$H$2:$H$173,MATCH('BIR Data Entry'!B1698,'Child Enrollment'!$B$2:$B$173,0))</f>
        <v>#N/A</v>
      </c>
      <c r="S1698" s="343" t="str">
        <f t="shared" si="78"/>
        <v/>
      </c>
      <c r="T1698" s="169">
        <f>IF(J1698='Do Not Use'!$L$15,1,0)</f>
        <v>0</v>
      </c>
      <c r="U1698" s="169">
        <f>IF(K1698='Do Not Use'!$M$14,1,0)</f>
        <v>0</v>
      </c>
      <c r="V1698" s="169">
        <f t="shared" si="79"/>
        <v>0</v>
      </c>
      <c r="W1698" s="169">
        <f>IF(K1698='Do Not Use'!$M$10,1,0)</f>
        <v>0</v>
      </c>
      <c r="X1698" s="169">
        <f>IF(K1698='Do Not Use'!$M$11,1,0)</f>
        <v>0</v>
      </c>
      <c r="Y1698" s="169">
        <f t="shared" si="80"/>
        <v>0</v>
      </c>
      <c r="Z1698" s="169">
        <f>IF(K1698='Do Not Use'!$M$5,1,0)</f>
        <v>0</v>
      </c>
    </row>
    <row r="1699" spans="1:26" x14ac:dyDescent="0.25">
      <c r="A1699" s="376"/>
      <c r="B1699" s="377"/>
      <c r="C1699" s="378"/>
      <c r="D1699" s="434"/>
      <c r="E1699" s="379"/>
      <c r="F1699" s="377"/>
      <c r="G1699" s="377"/>
      <c r="H1699" s="377"/>
      <c r="I1699" s="377"/>
      <c r="J1699" s="377"/>
      <c r="K1699" s="377"/>
      <c r="L1699" s="377"/>
      <c r="M1699" s="1" t="e">
        <f>INDEX('Child Enrollment'!$C$2:$C$173,MATCH('BIR Data Entry'!B1700,'Child Enrollment'!$B$2:$B$173,0))</f>
        <v>#N/A</v>
      </c>
      <c r="N1699" s="1" t="e">
        <f>INDEX('Child Enrollment'!$D$2:$D$173,MATCH('BIR Data Entry'!B1699,'Child Enrollment'!$B$2:$B$173,0))</f>
        <v>#N/A</v>
      </c>
      <c r="O1699" s="1" t="e">
        <f>INDEX('Child Enrollment'!$E$2:$E$173,MATCH('BIR Data Entry'!B1699,'Child Enrollment'!$B$2:$B$173,0))</f>
        <v>#N/A</v>
      </c>
      <c r="P1699" s="1" t="e">
        <f>INDEX('Child Enrollment'!$F$2:$F$173,MATCH('BIR Data Entry'!B1699,'Child Enrollment'!$B$2:$B$173,0))</f>
        <v>#N/A</v>
      </c>
      <c r="Q1699" s="1" t="e">
        <f>INDEX('Child Enrollment'!$G$2:$G$173,MATCH('BIR Data Entry'!B1699,'Child Enrollment'!$B$2:$B$173,0))</f>
        <v>#N/A</v>
      </c>
      <c r="R1699" s="1" t="e">
        <f>INDEX('Child Enrollment'!$H$2:$H$173,MATCH('BIR Data Entry'!B1699,'Child Enrollment'!$B$2:$B$173,0))</f>
        <v>#N/A</v>
      </c>
      <c r="S1699" s="343" t="str">
        <f t="shared" si="78"/>
        <v/>
      </c>
      <c r="T1699" s="169">
        <f>IF(J1699='Do Not Use'!$L$15,1,0)</f>
        <v>0</v>
      </c>
      <c r="U1699" s="169">
        <f>IF(K1699='Do Not Use'!$M$14,1,0)</f>
        <v>0</v>
      </c>
      <c r="V1699" s="169">
        <f t="shared" si="79"/>
        <v>0</v>
      </c>
      <c r="W1699" s="169">
        <f>IF(K1699='Do Not Use'!$M$10,1,0)</f>
        <v>0</v>
      </c>
      <c r="X1699" s="169">
        <f>IF(K1699='Do Not Use'!$M$11,1,0)</f>
        <v>0</v>
      </c>
      <c r="Y1699" s="169">
        <f t="shared" si="80"/>
        <v>0</v>
      </c>
      <c r="Z1699" s="169">
        <f>IF(K1699='Do Not Use'!$M$5,1,0)</f>
        <v>0</v>
      </c>
    </row>
    <row r="1700" spans="1:26" x14ac:dyDescent="0.25">
      <c r="A1700" s="376"/>
      <c r="B1700" s="377"/>
      <c r="C1700" s="378"/>
      <c r="D1700" s="434"/>
      <c r="E1700" s="379"/>
      <c r="F1700" s="377"/>
      <c r="G1700" s="377"/>
      <c r="H1700" s="377"/>
      <c r="I1700" s="377"/>
      <c r="J1700" s="377"/>
      <c r="K1700" s="377"/>
      <c r="L1700" s="377"/>
      <c r="M1700" s="1" t="e">
        <f>INDEX('Child Enrollment'!$C$2:$C$173,MATCH('BIR Data Entry'!B1701,'Child Enrollment'!$B$2:$B$173,0))</f>
        <v>#N/A</v>
      </c>
      <c r="N1700" s="1" t="e">
        <f>INDEX('Child Enrollment'!$D$2:$D$173,MATCH('BIR Data Entry'!B1700,'Child Enrollment'!$B$2:$B$173,0))</f>
        <v>#N/A</v>
      </c>
      <c r="O1700" s="1" t="e">
        <f>INDEX('Child Enrollment'!$E$2:$E$173,MATCH('BIR Data Entry'!B1700,'Child Enrollment'!$B$2:$B$173,0))</f>
        <v>#N/A</v>
      </c>
      <c r="P1700" s="1" t="e">
        <f>INDEX('Child Enrollment'!$F$2:$F$173,MATCH('BIR Data Entry'!B1700,'Child Enrollment'!$B$2:$B$173,0))</f>
        <v>#N/A</v>
      </c>
      <c r="Q1700" s="1" t="e">
        <f>INDEX('Child Enrollment'!$G$2:$G$173,MATCH('BIR Data Entry'!B1700,'Child Enrollment'!$B$2:$B$173,0))</f>
        <v>#N/A</v>
      </c>
      <c r="R1700" s="1" t="e">
        <f>INDEX('Child Enrollment'!$H$2:$H$173,MATCH('BIR Data Entry'!B1700,'Child Enrollment'!$B$2:$B$173,0))</f>
        <v>#N/A</v>
      </c>
      <c r="S1700" s="343" t="str">
        <f t="shared" si="78"/>
        <v/>
      </c>
      <c r="T1700" s="169">
        <f>IF(J1700='Do Not Use'!$L$15,1,0)</f>
        <v>0</v>
      </c>
      <c r="U1700" s="169">
        <f>IF(K1700='Do Not Use'!$M$14,1,0)</f>
        <v>0</v>
      </c>
      <c r="V1700" s="169">
        <f t="shared" si="79"/>
        <v>0</v>
      </c>
      <c r="W1700" s="169">
        <f>IF(K1700='Do Not Use'!$M$10,1,0)</f>
        <v>0</v>
      </c>
      <c r="X1700" s="169">
        <f>IF(K1700='Do Not Use'!$M$11,1,0)</f>
        <v>0</v>
      </c>
      <c r="Y1700" s="169">
        <f t="shared" si="80"/>
        <v>0</v>
      </c>
      <c r="Z1700" s="169">
        <f>IF(K1700='Do Not Use'!$M$5,1,0)</f>
        <v>0</v>
      </c>
    </row>
    <row r="1701" spans="1:26" x14ac:dyDescent="0.25">
      <c r="A1701" s="376"/>
      <c r="B1701" s="377"/>
      <c r="C1701" s="378"/>
      <c r="D1701" s="434"/>
      <c r="E1701" s="379"/>
      <c r="F1701" s="377"/>
      <c r="G1701" s="377"/>
      <c r="H1701" s="377"/>
      <c r="I1701" s="377"/>
      <c r="J1701" s="377"/>
      <c r="K1701" s="377"/>
      <c r="L1701" s="377"/>
      <c r="M1701" s="1" t="e">
        <f>INDEX('Child Enrollment'!$C$2:$C$173,MATCH('BIR Data Entry'!B1702,'Child Enrollment'!$B$2:$B$173,0))</f>
        <v>#N/A</v>
      </c>
      <c r="N1701" s="1" t="e">
        <f>INDEX('Child Enrollment'!$D$2:$D$173,MATCH('BIR Data Entry'!B1701,'Child Enrollment'!$B$2:$B$173,0))</f>
        <v>#N/A</v>
      </c>
      <c r="O1701" s="1" t="e">
        <f>INDEX('Child Enrollment'!$E$2:$E$173,MATCH('BIR Data Entry'!B1701,'Child Enrollment'!$B$2:$B$173,0))</f>
        <v>#N/A</v>
      </c>
      <c r="P1701" s="1" t="e">
        <f>INDEX('Child Enrollment'!$F$2:$F$173,MATCH('BIR Data Entry'!B1701,'Child Enrollment'!$B$2:$B$173,0))</f>
        <v>#N/A</v>
      </c>
      <c r="Q1701" s="1" t="e">
        <f>INDEX('Child Enrollment'!$G$2:$G$173,MATCH('BIR Data Entry'!B1701,'Child Enrollment'!$B$2:$B$173,0))</f>
        <v>#N/A</v>
      </c>
      <c r="R1701" s="1" t="e">
        <f>INDEX('Child Enrollment'!$H$2:$H$173,MATCH('BIR Data Entry'!B1701,'Child Enrollment'!$B$2:$B$173,0))</f>
        <v>#N/A</v>
      </c>
      <c r="S1701" s="343" t="str">
        <f t="shared" si="78"/>
        <v/>
      </c>
      <c r="T1701" s="169">
        <f>IF(J1701='Do Not Use'!$L$15,1,0)</f>
        <v>0</v>
      </c>
      <c r="U1701" s="169">
        <f>IF(K1701='Do Not Use'!$M$14,1,0)</f>
        <v>0</v>
      </c>
      <c r="V1701" s="169">
        <f t="shared" si="79"/>
        <v>0</v>
      </c>
      <c r="W1701" s="169">
        <f>IF(K1701='Do Not Use'!$M$10,1,0)</f>
        <v>0</v>
      </c>
      <c r="X1701" s="169">
        <f>IF(K1701='Do Not Use'!$M$11,1,0)</f>
        <v>0</v>
      </c>
      <c r="Y1701" s="169">
        <f t="shared" si="80"/>
        <v>0</v>
      </c>
      <c r="Z1701" s="169">
        <f>IF(K1701='Do Not Use'!$M$5,1,0)</f>
        <v>0</v>
      </c>
    </row>
    <row r="1702" spans="1:26" x14ac:dyDescent="0.25">
      <c r="A1702" s="376"/>
      <c r="B1702" s="377"/>
      <c r="C1702" s="378"/>
      <c r="D1702" s="434"/>
      <c r="E1702" s="379"/>
      <c r="F1702" s="377"/>
      <c r="G1702" s="377"/>
      <c r="H1702" s="377"/>
      <c r="I1702" s="377"/>
      <c r="J1702" s="377"/>
      <c r="K1702" s="377"/>
      <c r="L1702" s="377"/>
      <c r="M1702" s="1" t="e">
        <f>INDEX('Child Enrollment'!$C$2:$C$173,MATCH('BIR Data Entry'!B1703,'Child Enrollment'!$B$2:$B$173,0))</f>
        <v>#N/A</v>
      </c>
      <c r="N1702" s="1" t="e">
        <f>INDEX('Child Enrollment'!$D$2:$D$173,MATCH('BIR Data Entry'!B1702,'Child Enrollment'!$B$2:$B$173,0))</f>
        <v>#N/A</v>
      </c>
      <c r="O1702" s="1" t="e">
        <f>INDEX('Child Enrollment'!$E$2:$E$173,MATCH('BIR Data Entry'!B1702,'Child Enrollment'!$B$2:$B$173,0))</f>
        <v>#N/A</v>
      </c>
      <c r="P1702" s="1" t="e">
        <f>INDEX('Child Enrollment'!$F$2:$F$173,MATCH('BIR Data Entry'!B1702,'Child Enrollment'!$B$2:$B$173,0))</f>
        <v>#N/A</v>
      </c>
      <c r="Q1702" s="1" t="e">
        <f>INDEX('Child Enrollment'!$G$2:$G$173,MATCH('BIR Data Entry'!B1702,'Child Enrollment'!$B$2:$B$173,0))</f>
        <v>#N/A</v>
      </c>
      <c r="R1702" s="1" t="e">
        <f>INDEX('Child Enrollment'!$H$2:$H$173,MATCH('BIR Data Entry'!B1702,'Child Enrollment'!$B$2:$B$173,0))</f>
        <v>#N/A</v>
      </c>
      <c r="S1702" s="343" t="str">
        <f t="shared" si="78"/>
        <v/>
      </c>
      <c r="T1702" s="169">
        <f>IF(J1702='Do Not Use'!$L$15,1,0)</f>
        <v>0</v>
      </c>
      <c r="U1702" s="169">
        <f>IF(K1702='Do Not Use'!$M$14,1,0)</f>
        <v>0</v>
      </c>
      <c r="V1702" s="169">
        <f t="shared" si="79"/>
        <v>0</v>
      </c>
      <c r="W1702" s="169">
        <f>IF(K1702='Do Not Use'!$M$10,1,0)</f>
        <v>0</v>
      </c>
      <c r="X1702" s="169">
        <f>IF(K1702='Do Not Use'!$M$11,1,0)</f>
        <v>0</v>
      </c>
      <c r="Y1702" s="169">
        <f t="shared" si="80"/>
        <v>0</v>
      </c>
      <c r="Z1702" s="169">
        <f>IF(K1702='Do Not Use'!$M$5,1,0)</f>
        <v>0</v>
      </c>
    </row>
    <row r="1703" spans="1:26" x14ac:dyDescent="0.25">
      <c r="A1703" s="376"/>
      <c r="B1703" s="377"/>
      <c r="C1703" s="378"/>
      <c r="D1703" s="434"/>
      <c r="E1703" s="379"/>
      <c r="F1703" s="377"/>
      <c r="G1703" s="377"/>
      <c r="H1703" s="377"/>
      <c r="I1703" s="377"/>
      <c r="J1703" s="377"/>
      <c r="K1703" s="377"/>
      <c r="L1703" s="377"/>
      <c r="M1703" s="1" t="e">
        <f>INDEX('Child Enrollment'!$C$2:$C$173,MATCH('BIR Data Entry'!B1704,'Child Enrollment'!$B$2:$B$173,0))</f>
        <v>#N/A</v>
      </c>
      <c r="N1703" s="1" t="e">
        <f>INDEX('Child Enrollment'!$D$2:$D$173,MATCH('BIR Data Entry'!B1703,'Child Enrollment'!$B$2:$B$173,0))</f>
        <v>#N/A</v>
      </c>
      <c r="O1703" s="1" t="e">
        <f>INDEX('Child Enrollment'!$E$2:$E$173,MATCH('BIR Data Entry'!B1703,'Child Enrollment'!$B$2:$B$173,0))</f>
        <v>#N/A</v>
      </c>
      <c r="P1703" s="1" t="e">
        <f>INDEX('Child Enrollment'!$F$2:$F$173,MATCH('BIR Data Entry'!B1703,'Child Enrollment'!$B$2:$B$173,0))</f>
        <v>#N/A</v>
      </c>
      <c r="Q1703" s="1" t="e">
        <f>INDEX('Child Enrollment'!$G$2:$G$173,MATCH('BIR Data Entry'!B1703,'Child Enrollment'!$B$2:$B$173,0))</f>
        <v>#N/A</v>
      </c>
      <c r="R1703" s="1" t="e">
        <f>INDEX('Child Enrollment'!$H$2:$H$173,MATCH('BIR Data Entry'!B1703,'Child Enrollment'!$B$2:$B$173,0))</f>
        <v>#N/A</v>
      </c>
      <c r="S1703" s="343" t="str">
        <f t="shared" si="78"/>
        <v/>
      </c>
      <c r="T1703" s="169">
        <f>IF(J1703='Do Not Use'!$L$15,1,0)</f>
        <v>0</v>
      </c>
      <c r="U1703" s="169">
        <f>IF(K1703='Do Not Use'!$M$14,1,0)</f>
        <v>0</v>
      </c>
      <c r="V1703" s="169">
        <f t="shared" si="79"/>
        <v>0</v>
      </c>
      <c r="W1703" s="169">
        <f>IF(K1703='Do Not Use'!$M$10,1,0)</f>
        <v>0</v>
      </c>
      <c r="X1703" s="169">
        <f>IF(K1703='Do Not Use'!$M$11,1,0)</f>
        <v>0</v>
      </c>
      <c r="Y1703" s="169">
        <f t="shared" si="80"/>
        <v>0</v>
      </c>
      <c r="Z1703" s="169">
        <f>IF(K1703='Do Not Use'!$M$5,1,0)</f>
        <v>0</v>
      </c>
    </row>
    <row r="1704" spans="1:26" x14ac:dyDescent="0.25">
      <c r="A1704" s="376"/>
      <c r="B1704" s="377"/>
      <c r="C1704" s="378"/>
      <c r="D1704" s="434"/>
      <c r="E1704" s="379"/>
      <c r="F1704" s="377"/>
      <c r="G1704" s="377"/>
      <c r="H1704" s="377"/>
      <c r="I1704" s="377"/>
      <c r="J1704" s="377"/>
      <c r="K1704" s="377"/>
      <c r="L1704" s="377"/>
      <c r="M1704" s="1" t="e">
        <f>INDEX('Child Enrollment'!$C$2:$C$173,MATCH('BIR Data Entry'!B1705,'Child Enrollment'!$B$2:$B$173,0))</f>
        <v>#N/A</v>
      </c>
      <c r="N1704" s="1" t="e">
        <f>INDEX('Child Enrollment'!$D$2:$D$173,MATCH('BIR Data Entry'!B1704,'Child Enrollment'!$B$2:$B$173,0))</f>
        <v>#N/A</v>
      </c>
      <c r="O1704" s="1" t="e">
        <f>INDEX('Child Enrollment'!$E$2:$E$173,MATCH('BIR Data Entry'!B1704,'Child Enrollment'!$B$2:$B$173,0))</f>
        <v>#N/A</v>
      </c>
      <c r="P1704" s="1" t="e">
        <f>INDEX('Child Enrollment'!$F$2:$F$173,MATCH('BIR Data Entry'!B1704,'Child Enrollment'!$B$2:$B$173,0))</f>
        <v>#N/A</v>
      </c>
      <c r="Q1704" s="1" t="e">
        <f>INDEX('Child Enrollment'!$G$2:$G$173,MATCH('BIR Data Entry'!B1704,'Child Enrollment'!$B$2:$B$173,0))</f>
        <v>#N/A</v>
      </c>
      <c r="R1704" s="1" t="e">
        <f>INDEX('Child Enrollment'!$H$2:$H$173,MATCH('BIR Data Entry'!B1704,'Child Enrollment'!$B$2:$B$173,0))</f>
        <v>#N/A</v>
      </c>
      <c r="S1704" s="343" t="str">
        <f t="shared" si="78"/>
        <v/>
      </c>
      <c r="T1704" s="169">
        <f>IF(J1704='Do Not Use'!$L$15,1,0)</f>
        <v>0</v>
      </c>
      <c r="U1704" s="169">
        <f>IF(K1704='Do Not Use'!$M$14,1,0)</f>
        <v>0</v>
      </c>
      <c r="V1704" s="169">
        <f t="shared" si="79"/>
        <v>0</v>
      </c>
      <c r="W1704" s="169">
        <f>IF(K1704='Do Not Use'!$M$10,1,0)</f>
        <v>0</v>
      </c>
      <c r="X1704" s="169">
        <f>IF(K1704='Do Not Use'!$M$11,1,0)</f>
        <v>0</v>
      </c>
      <c r="Y1704" s="169">
        <f t="shared" si="80"/>
        <v>0</v>
      </c>
      <c r="Z1704" s="169">
        <f>IF(K1704='Do Not Use'!$M$5,1,0)</f>
        <v>0</v>
      </c>
    </row>
    <row r="1705" spans="1:26" x14ac:dyDescent="0.25">
      <c r="A1705" s="376"/>
      <c r="B1705" s="377"/>
      <c r="C1705" s="378"/>
      <c r="D1705" s="434"/>
      <c r="E1705" s="379"/>
      <c r="F1705" s="377"/>
      <c r="G1705" s="377"/>
      <c r="H1705" s="377"/>
      <c r="I1705" s="377"/>
      <c r="J1705" s="377"/>
      <c r="K1705" s="377"/>
      <c r="L1705" s="377"/>
      <c r="M1705" s="1" t="e">
        <f>INDEX('Child Enrollment'!$C$2:$C$173,MATCH('BIR Data Entry'!B1706,'Child Enrollment'!$B$2:$B$173,0))</f>
        <v>#N/A</v>
      </c>
      <c r="N1705" s="1" t="e">
        <f>INDEX('Child Enrollment'!$D$2:$D$173,MATCH('BIR Data Entry'!B1705,'Child Enrollment'!$B$2:$B$173,0))</f>
        <v>#N/A</v>
      </c>
      <c r="O1705" s="1" t="e">
        <f>INDEX('Child Enrollment'!$E$2:$E$173,MATCH('BIR Data Entry'!B1705,'Child Enrollment'!$B$2:$B$173,0))</f>
        <v>#N/A</v>
      </c>
      <c r="P1705" s="1" t="e">
        <f>INDEX('Child Enrollment'!$F$2:$F$173,MATCH('BIR Data Entry'!B1705,'Child Enrollment'!$B$2:$B$173,0))</f>
        <v>#N/A</v>
      </c>
      <c r="Q1705" s="1" t="e">
        <f>INDEX('Child Enrollment'!$G$2:$G$173,MATCH('BIR Data Entry'!B1705,'Child Enrollment'!$B$2:$B$173,0))</f>
        <v>#N/A</v>
      </c>
      <c r="R1705" s="1" t="e">
        <f>INDEX('Child Enrollment'!$H$2:$H$173,MATCH('BIR Data Entry'!B1705,'Child Enrollment'!$B$2:$B$173,0))</f>
        <v>#N/A</v>
      </c>
      <c r="S1705" s="343" t="str">
        <f t="shared" si="78"/>
        <v/>
      </c>
      <c r="T1705" s="169">
        <f>IF(J1705='Do Not Use'!$L$15,1,0)</f>
        <v>0</v>
      </c>
      <c r="U1705" s="169">
        <f>IF(K1705='Do Not Use'!$M$14,1,0)</f>
        <v>0</v>
      </c>
      <c r="V1705" s="169">
        <f t="shared" si="79"/>
        <v>0</v>
      </c>
      <c r="W1705" s="169">
        <f>IF(K1705='Do Not Use'!$M$10,1,0)</f>
        <v>0</v>
      </c>
      <c r="X1705" s="169">
        <f>IF(K1705='Do Not Use'!$M$11,1,0)</f>
        <v>0</v>
      </c>
      <c r="Y1705" s="169">
        <f t="shared" si="80"/>
        <v>0</v>
      </c>
      <c r="Z1705" s="169">
        <f>IF(K1705='Do Not Use'!$M$5,1,0)</f>
        <v>0</v>
      </c>
    </row>
    <row r="1706" spans="1:26" x14ac:dyDescent="0.25">
      <c r="A1706" s="376"/>
      <c r="B1706" s="377"/>
      <c r="C1706" s="378"/>
      <c r="D1706" s="434"/>
      <c r="E1706" s="379"/>
      <c r="F1706" s="377"/>
      <c r="G1706" s="377"/>
      <c r="H1706" s="377"/>
      <c r="I1706" s="377"/>
      <c r="J1706" s="377"/>
      <c r="K1706" s="377"/>
      <c r="L1706" s="377"/>
      <c r="M1706" s="1" t="e">
        <f>INDEX('Child Enrollment'!$C$2:$C$173,MATCH('BIR Data Entry'!B1707,'Child Enrollment'!$B$2:$B$173,0))</f>
        <v>#N/A</v>
      </c>
      <c r="N1706" s="1" t="e">
        <f>INDEX('Child Enrollment'!$D$2:$D$173,MATCH('BIR Data Entry'!B1706,'Child Enrollment'!$B$2:$B$173,0))</f>
        <v>#N/A</v>
      </c>
      <c r="O1706" s="1" t="e">
        <f>INDEX('Child Enrollment'!$E$2:$E$173,MATCH('BIR Data Entry'!B1706,'Child Enrollment'!$B$2:$B$173,0))</f>
        <v>#N/A</v>
      </c>
      <c r="P1706" s="1" t="e">
        <f>INDEX('Child Enrollment'!$F$2:$F$173,MATCH('BIR Data Entry'!B1706,'Child Enrollment'!$B$2:$B$173,0))</f>
        <v>#N/A</v>
      </c>
      <c r="Q1706" s="1" t="e">
        <f>INDEX('Child Enrollment'!$G$2:$G$173,MATCH('BIR Data Entry'!B1706,'Child Enrollment'!$B$2:$B$173,0))</f>
        <v>#N/A</v>
      </c>
      <c r="R1706" s="1" t="e">
        <f>INDEX('Child Enrollment'!$H$2:$H$173,MATCH('BIR Data Entry'!B1706,'Child Enrollment'!$B$2:$B$173,0))</f>
        <v>#N/A</v>
      </c>
      <c r="S1706" s="343" t="str">
        <f t="shared" si="78"/>
        <v/>
      </c>
      <c r="T1706" s="169">
        <f>IF(J1706='Do Not Use'!$L$15,1,0)</f>
        <v>0</v>
      </c>
      <c r="U1706" s="169">
        <f>IF(K1706='Do Not Use'!$M$14,1,0)</f>
        <v>0</v>
      </c>
      <c r="V1706" s="169">
        <f t="shared" si="79"/>
        <v>0</v>
      </c>
      <c r="W1706" s="169">
        <f>IF(K1706='Do Not Use'!$M$10,1,0)</f>
        <v>0</v>
      </c>
      <c r="X1706" s="169">
        <f>IF(K1706='Do Not Use'!$M$11,1,0)</f>
        <v>0</v>
      </c>
      <c r="Y1706" s="169">
        <f t="shared" si="80"/>
        <v>0</v>
      </c>
      <c r="Z1706" s="169">
        <f>IF(K1706='Do Not Use'!$M$5,1,0)</f>
        <v>0</v>
      </c>
    </row>
    <row r="1707" spans="1:26" x14ac:dyDescent="0.25">
      <c r="A1707" s="376"/>
      <c r="B1707" s="377"/>
      <c r="C1707" s="378"/>
      <c r="D1707" s="434"/>
      <c r="E1707" s="379"/>
      <c r="F1707" s="377"/>
      <c r="G1707" s="377"/>
      <c r="H1707" s="377"/>
      <c r="I1707" s="377"/>
      <c r="J1707" s="377"/>
      <c r="K1707" s="377"/>
      <c r="L1707" s="377"/>
      <c r="M1707" s="1" t="e">
        <f>INDEX('Child Enrollment'!$C$2:$C$173,MATCH('BIR Data Entry'!B1708,'Child Enrollment'!$B$2:$B$173,0))</f>
        <v>#N/A</v>
      </c>
      <c r="N1707" s="1" t="e">
        <f>INDEX('Child Enrollment'!$D$2:$D$173,MATCH('BIR Data Entry'!B1707,'Child Enrollment'!$B$2:$B$173,0))</f>
        <v>#N/A</v>
      </c>
      <c r="O1707" s="1" t="e">
        <f>INDEX('Child Enrollment'!$E$2:$E$173,MATCH('BIR Data Entry'!B1707,'Child Enrollment'!$B$2:$B$173,0))</f>
        <v>#N/A</v>
      </c>
      <c r="P1707" s="1" t="e">
        <f>INDEX('Child Enrollment'!$F$2:$F$173,MATCH('BIR Data Entry'!B1707,'Child Enrollment'!$B$2:$B$173,0))</f>
        <v>#N/A</v>
      </c>
      <c r="Q1707" s="1" t="e">
        <f>INDEX('Child Enrollment'!$G$2:$G$173,MATCH('BIR Data Entry'!B1707,'Child Enrollment'!$B$2:$B$173,0))</f>
        <v>#N/A</v>
      </c>
      <c r="R1707" s="1" t="e">
        <f>INDEX('Child Enrollment'!$H$2:$H$173,MATCH('BIR Data Entry'!B1707,'Child Enrollment'!$B$2:$B$173,0))</f>
        <v>#N/A</v>
      </c>
      <c r="S1707" s="343" t="str">
        <f t="shared" si="78"/>
        <v/>
      </c>
      <c r="T1707" s="169">
        <f>IF(J1707='Do Not Use'!$L$15,1,0)</f>
        <v>0</v>
      </c>
      <c r="U1707" s="169">
        <f>IF(K1707='Do Not Use'!$M$14,1,0)</f>
        <v>0</v>
      </c>
      <c r="V1707" s="169">
        <f t="shared" si="79"/>
        <v>0</v>
      </c>
      <c r="W1707" s="169">
        <f>IF(K1707='Do Not Use'!$M$10,1,0)</f>
        <v>0</v>
      </c>
      <c r="X1707" s="169">
        <f>IF(K1707='Do Not Use'!$M$11,1,0)</f>
        <v>0</v>
      </c>
      <c r="Y1707" s="169">
        <f t="shared" si="80"/>
        <v>0</v>
      </c>
      <c r="Z1707" s="169">
        <f>IF(K1707='Do Not Use'!$M$5,1,0)</f>
        <v>0</v>
      </c>
    </row>
    <row r="1708" spans="1:26" x14ac:dyDescent="0.25">
      <c r="A1708" s="376"/>
      <c r="B1708" s="377"/>
      <c r="C1708" s="378"/>
      <c r="D1708" s="434"/>
      <c r="E1708" s="379"/>
      <c r="F1708" s="377"/>
      <c r="G1708" s="377"/>
      <c r="H1708" s="377"/>
      <c r="I1708" s="377"/>
      <c r="J1708" s="377"/>
      <c r="K1708" s="377"/>
      <c r="L1708" s="377"/>
      <c r="M1708" s="1" t="e">
        <f>INDEX('Child Enrollment'!$C$2:$C$173,MATCH('BIR Data Entry'!B1709,'Child Enrollment'!$B$2:$B$173,0))</f>
        <v>#N/A</v>
      </c>
      <c r="N1708" s="1" t="e">
        <f>INDEX('Child Enrollment'!$D$2:$D$173,MATCH('BIR Data Entry'!B1708,'Child Enrollment'!$B$2:$B$173,0))</f>
        <v>#N/A</v>
      </c>
      <c r="O1708" s="1" t="e">
        <f>INDEX('Child Enrollment'!$E$2:$E$173,MATCH('BIR Data Entry'!B1708,'Child Enrollment'!$B$2:$B$173,0))</f>
        <v>#N/A</v>
      </c>
      <c r="P1708" s="1" t="e">
        <f>INDEX('Child Enrollment'!$F$2:$F$173,MATCH('BIR Data Entry'!B1708,'Child Enrollment'!$B$2:$B$173,0))</f>
        <v>#N/A</v>
      </c>
      <c r="Q1708" s="1" t="e">
        <f>INDEX('Child Enrollment'!$G$2:$G$173,MATCH('BIR Data Entry'!B1708,'Child Enrollment'!$B$2:$B$173,0))</f>
        <v>#N/A</v>
      </c>
      <c r="R1708" s="1" t="e">
        <f>INDEX('Child Enrollment'!$H$2:$H$173,MATCH('BIR Data Entry'!B1708,'Child Enrollment'!$B$2:$B$173,0))</f>
        <v>#N/A</v>
      </c>
      <c r="S1708" s="343" t="str">
        <f t="shared" si="78"/>
        <v/>
      </c>
      <c r="T1708" s="169">
        <f>IF(J1708='Do Not Use'!$L$15,1,0)</f>
        <v>0</v>
      </c>
      <c r="U1708" s="169">
        <f>IF(K1708='Do Not Use'!$M$14,1,0)</f>
        <v>0</v>
      </c>
      <c r="V1708" s="169">
        <f t="shared" si="79"/>
        <v>0</v>
      </c>
      <c r="W1708" s="169">
        <f>IF(K1708='Do Not Use'!$M$10,1,0)</f>
        <v>0</v>
      </c>
      <c r="X1708" s="169">
        <f>IF(K1708='Do Not Use'!$M$11,1,0)</f>
        <v>0</v>
      </c>
      <c r="Y1708" s="169">
        <f t="shared" si="80"/>
        <v>0</v>
      </c>
      <c r="Z1708" s="169">
        <f>IF(K1708='Do Not Use'!$M$5,1,0)</f>
        <v>0</v>
      </c>
    </row>
    <row r="1709" spans="1:26" x14ac:dyDescent="0.25">
      <c r="A1709" s="376"/>
      <c r="B1709" s="377"/>
      <c r="C1709" s="378"/>
      <c r="D1709" s="434"/>
      <c r="E1709" s="379"/>
      <c r="F1709" s="377"/>
      <c r="G1709" s="377"/>
      <c r="H1709" s="377"/>
      <c r="I1709" s="377"/>
      <c r="J1709" s="377"/>
      <c r="K1709" s="377"/>
      <c r="L1709" s="377"/>
      <c r="M1709" s="1" t="e">
        <f>INDEX('Child Enrollment'!$C$2:$C$173,MATCH('BIR Data Entry'!B1710,'Child Enrollment'!$B$2:$B$173,0))</f>
        <v>#N/A</v>
      </c>
      <c r="N1709" s="1" t="e">
        <f>INDEX('Child Enrollment'!$D$2:$D$173,MATCH('BIR Data Entry'!B1709,'Child Enrollment'!$B$2:$B$173,0))</f>
        <v>#N/A</v>
      </c>
      <c r="O1709" s="1" t="e">
        <f>INDEX('Child Enrollment'!$E$2:$E$173,MATCH('BIR Data Entry'!B1709,'Child Enrollment'!$B$2:$B$173,0))</f>
        <v>#N/A</v>
      </c>
      <c r="P1709" s="1" t="e">
        <f>INDEX('Child Enrollment'!$F$2:$F$173,MATCH('BIR Data Entry'!B1709,'Child Enrollment'!$B$2:$B$173,0))</f>
        <v>#N/A</v>
      </c>
      <c r="Q1709" s="1" t="e">
        <f>INDEX('Child Enrollment'!$G$2:$G$173,MATCH('BIR Data Entry'!B1709,'Child Enrollment'!$B$2:$B$173,0))</f>
        <v>#N/A</v>
      </c>
      <c r="R1709" s="1" t="e">
        <f>INDEX('Child Enrollment'!$H$2:$H$173,MATCH('BIR Data Entry'!B1709,'Child Enrollment'!$B$2:$B$173,0))</f>
        <v>#N/A</v>
      </c>
      <c r="S1709" s="343" t="str">
        <f t="shared" si="78"/>
        <v/>
      </c>
      <c r="T1709" s="169">
        <f>IF(J1709='Do Not Use'!$L$15,1,0)</f>
        <v>0</v>
      </c>
      <c r="U1709" s="169">
        <f>IF(K1709='Do Not Use'!$M$14,1,0)</f>
        <v>0</v>
      </c>
      <c r="V1709" s="169">
        <f t="shared" si="79"/>
        <v>0</v>
      </c>
      <c r="W1709" s="169">
        <f>IF(K1709='Do Not Use'!$M$10,1,0)</f>
        <v>0</v>
      </c>
      <c r="X1709" s="169">
        <f>IF(K1709='Do Not Use'!$M$11,1,0)</f>
        <v>0</v>
      </c>
      <c r="Y1709" s="169">
        <f t="shared" si="80"/>
        <v>0</v>
      </c>
      <c r="Z1709" s="169">
        <f>IF(K1709='Do Not Use'!$M$5,1,0)</f>
        <v>0</v>
      </c>
    </row>
    <row r="1710" spans="1:26" x14ac:dyDescent="0.25">
      <c r="A1710" s="376"/>
      <c r="B1710" s="377"/>
      <c r="C1710" s="378"/>
      <c r="D1710" s="434"/>
      <c r="E1710" s="379"/>
      <c r="F1710" s="377"/>
      <c r="G1710" s="377"/>
      <c r="H1710" s="377"/>
      <c r="I1710" s="377"/>
      <c r="J1710" s="377"/>
      <c r="K1710" s="377"/>
      <c r="L1710" s="377"/>
      <c r="M1710" s="1" t="e">
        <f>INDEX('Child Enrollment'!$C$2:$C$173,MATCH('BIR Data Entry'!B1711,'Child Enrollment'!$B$2:$B$173,0))</f>
        <v>#N/A</v>
      </c>
      <c r="N1710" s="1" t="e">
        <f>INDEX('Child Enrollment'!$D$2:$D$173,MATCH('BIR Data Entry'!B1710,'Child Enrollment'!$B$2:$B$173,0))</f>
        <v>#N/A</v>
      </c>
      <c r="O1710" s="1" t="e">
        <f>INDEX('Child Enrollment'!$E$2:$E$173,MATCH('BIR Data Entry'!B1710,'Child Enrollment'!$B$2:$B$173,0))</f>
        <v>#N/A</v>
      </c>
      <c r="P1710" s="1" t="e">
        <f>INDEX('Child Enrollment'!$F$2:$F$173,MATCH('BIR Data Entry'!B1710,'Child Enrollment'!$B$2:$B$173,0))</f>
        <v>#N/A</v>
      </c>
      <c r="Q1710" s="1" t="e">
        <f>INDEX('Child Enrollment'!$G$2:$G$173,MATCH('BIR Data Entry'!B1710,'Child Enrollment'!$B$2:$B$173,0))</f>
        <v>#N/A</v>
      </c>
      <c r="R1710" s="1" t="e">
        <f>INDEX('Child Enrollment'!$H$2:$H$173,MATCH('BIR Data Entry'!B1710,'Child Enrollment'!$B$2:$B$173,0))</f>
        <v>#N/A</v>
      </c>
      <c r="S1710" s="343" t="str">
        <f t="shared" si="78"/>
        <v/>
      </c>
      <c r="T1710" s="169">
        <f>IF(J1710='Do Not Use'!$L$15,1,0)</f>
        <v>0</v>
      </c>
      <c r="U1710" s="169">
        <f>IF(K1710='Do Not Use'!$M$14,1,0)</f>
        <v>0</v>
      </c>
      <c r="V1710" s="169">
        <f t="shared" si="79"/>
        <v>0</v>
      </c>
      <c r="W1710" s="169">
        <f>IF(K1710='Do Not Use'!$M$10,1,0)</f>
        <v>0</v>
      </c>
      <c r="X1710" s="169">
        <f>IF(K1710='Do Not Use'!$M$11,1,0)</f>
        <v>0</v>
      </c>
      <c r="Y1710" s="169">
        <f t="shared" si="80"/>
        <v>0</v>
      </c>
      <c r="Z1710" s="169">
        <f>IF(K1710='Do Not Use'!$M$5,1,0)</f>
        <v>0</v>
      </c>
    </row>
    <row r="1711" spans="1:26" x14ac:dyDescent="0.25">
      <c r="A1711" s="376"/>
      <c r="B1711" s="377"/>
      <c r="C1711" s="378"/>
      <c r="D1711" s="434"/>
      <c r="E1711" s="379"/>
      <c r="F1711" s="377"/>
      <c r="G1711" s="377"/>
      <c r="H1711" s="377"/>
      <c r="I1711" s="377"/>
      <c r="J1711" s="377"/>
      <c r="K1711" s="377"/>
      <c r="L1711" s="377"/>
      <c r="M1711" s="1" t="e">
        <f>INDEX('Child Enrollment'!$C$2:$C$173,MATCH('BIR Data Entry'!B1712,'Child Enrollment'!$B$2:$B$173,0))</f>
        <v>#N/A</v>
      </c>
      <c r="N1711" s="1" t="e">
        <f>INDEX('Child Enrollment'!$D$2:$D$173,MATCH('BIR Data Entry'!B1711,'Child Enrollment'!$B$2:$B$173,0))</f>
        <v>#N/A</v>
      </c>
      <c r="O1711" s="1" t="e">
        <f>INDEX('Child Enrollment'!$E$2:$E$173,MATCH('BIR Data Entry'!B1711,'Child Enrollment'!$B$2:$B$173,0))</f>
        <v>#N/A</v>
      </c>
      <c r="P1711" s="1" t="e">
        <f>INDEX('Child Enrollment'!$F$2:$F$173,MATCH('BIR Data Entry'!B1711,'Child Enrollment'!$B$2:$B$173,0))</f>
        <v>#N/A</v>
      </c>
      <c r="Q1711" s="1" t="e">
        <f>INDEX('Child Enrollment'!$G$2:$G$173,MATCH('BIR Data Entry'!B1711,'Child Enrollment'!$B$2:$B$173,0))</f>
        <v>#N/A</v>
      </c>
      <c r="R1711" s="1" t="e">
        <f>INDEX('Child Enrollment'!$H$2:$H$173,MATCH('BIR Data Entry'!B1711,'Child Enrollment'!$B$2:$B$173,0))</f>
        <v>#N/A</v>
      </c>
      <c r="S1711" s="343" t="str">
        <f t="shared" si="78"/>
        <v/>
      </c>
      <c r="T1711" s="169">
        <f>IF(J1711='Do Not Use'!$L$15,1,0)</f>
        <v>0</v>
      </c>
      <c r="U1711" s="169">
        <f>IF(K1711='Do Not Use'!$M$14,1,0)</f>
        <v>0</v>
      </c>
      <c r="V1711" s="169">
        <f t="shared" si="79"/>
        <v>0</v>
      </c>
      <c r="W1711" s="169">
        <f>IF(K1711='Do Not Use'!$M$10,1,0)</f>
        <v>0</v>
      </c>
      <c r="X1711" s="169">
        <f>IF(K1711='Do Not Use'!$M$11,1,0)</f>
        <v>0</v>
      </c>
      <c r="Y1711" s="169">
        <f t="shared" si="80"/>
        <v>0</v>
      </c>
      <c r="Z1711" s="169">
        <f>IF(K1711='Do Not Use'!$M$5,1,0)</f>
        <v>0</v>
      </c>
    </row>
    <row r="1712" spans="1:26" x14ac:dyDescent="0.25">
      <c r="A1712" s="376"/>
      <c r="B1712" s="377"/>
      <c r="C1712" s="378"/>
      <c r="D1712" s="434"/>
      <c r="E1712" s="379"/>
      <c r="F1712" s="377"/>
      <c r="G1712" s="377"/>
      <c r="H1712" s="377"/>
      <c r="I1712" s="377"/>
      <c r="J1712" s="377"/>
      <c r="K1712" s="377"/>
      <c r="L1712" s="377"/>
      <c r="M1712" s="1" t="e">
        <f>INDEX('Child Enrollment'!$C$2:$C$173,MATCH('BIR Data Entry'!B1713,'Child Enrollment'!$B$2:$B$173,0))</f>
        <v>#N/A</v>
      </c>
      <c r="N1712" s="1" t="e">
        <f>INDEX('Child Enrollment'!$D$2:$D$173,MATCH('BIR Data Entry'!B1712,'Child Enrollment'!$B$2:$B$173,0))</f>
        <v>#N/A</v>
      </c>
      <c r="O1712" s="1" t="e">
        <f>INDEX('Child Enrollment'!$E$2:$E$173,MATCH('BIR Data Entry'!B1712,'Child Enrollment'!$B$2:$B$173,0))</f>
        <v>#N/A</v>
      </c>
      <c r="P1712" s="1" t="e">
        <f>INDEX('Child Enrollment'!$F$2:$F$173,MATCH('BIR Data Entry'!B1712,'Child Enrollment'!$B$2:$B$173,0))</f>
        <v>#N/A</v>
      </c>
      <c r="Q1712" s="1" t="e">
        <f>INDEX('Child Enrollment'!$G$2:$G$173,MATCH('BIR Data Entry'!B1712,'Child Enrollment'!$B$2:$B$173,0))</f>
        <v>#N/A</v>
      </c>
      <c r="R1712" s="1" t="e">
        <f>INDEX('Child Enrollment'!$H$2:$H$173,MATCH('BIR Data Entry'!B1712,'Child Enrollment'!$B$2:$B$173,0))</f>
        <v>#N/A</v>
      </c>
      <c r="S1712" s="343" t="str">
        <f t="shared" si="78"/>
        <v/>
      </c>
      <c r="T1712" s="169">
        <f>IF(J1712='Do Not Use'!$L$15,1,0)</f>
        <v>0</v>
      </c>
      <c r="U1712" s="169">
        <f>IF(K1712='Do Not Use'!$M$14,1,0)</f>
        <v>0</v>
      </c>
      <c r="V1712" s="169">
        <f t="shared" si="79"/>
        <v>0</v>
      </c>
      <c r="W1712" s="169">
        <f>IF(K1712='Do Not Use'!$M$10,1,0)</f>
        <v>0</v>
      </c>
      <c r="X1712" s="169">
        <f>IF(K1712='Do Not Use'!$M$11,1,0)</f>
        <v>0</v>
      </c>
      <c r="Y1712" s="169">
        <f t="shared" si="80"/>
        <v>0</v>
      </c>
      <c r="Z1712" s="169">
        <f>IF(K1712='Do Not Use'!$M$5,1,0)</f>
        <v>0</v>
      </c>
    </row>
    <row r="1713" spans="1:26" x14ac:dyDescent="0.25">
      <c r="A1713" s="376"/>
      <c r="B1713" s="377"/>
      <c r="C1713" s="378"/>
      <c r="D1713" s="434"/>
      <c r="E1713" s="379"/>
      <c r="F1713" s="377"/>
      <c r="G1713" s="377"/>
      <c r="H1713" s="377"/>
      <c r="I1713" s="377"/>
      <c r="J1713" s="377"/>
      <c r="K1713" s="377"/>
      <c r="L1713" s="377"/>
      <c r="M1713" s="1" t="e">
        <f>INDEX('Child Enrollment'!$C$2:$C$173,MATCH('BIR Data Entry'!B1714,'Child Enrollment'!$B$2:$B$173,0))</f>
        <v>#N/A</v>
      </c>
      <c r="N1713" s="1" t="e">
        <f>INDEX('Child Enrollment'!$D$2:$D$173,MATCH('BIR Data Entry'!B1713,'Child Enrollment'!$B$2:$B$173,0))</f>
        <v>#N/A</v>
      </c>
      <c r="O1713" s="1" t="e">
        <f>INDEX('Child Enrollment'!$E$2:$E$173,MATCH('BIR Data Entry'!B1713,'Child Enrollment'!$B$2:$B$173,0))</f>
        <v>#N/A</v>
      </c>
      <c r="P1713" s="1" t="e">
        <f>INDEX('Child Enrollment'!$F$2:$F$173,MATCH('BIR Data Entry'!B1713,'Child Enrollment'!$B$2:$B$173,0))</f>
        <v>#N/A</v>
      </c>
      <c r="Q1713" s="1" t="e">
        <f>INDEX('Child Enrollment'!$G$2:$G$173,MATCH('BIR Data Entry'!B1713,'Child Enrollment'!$B$2:$B$173,0))</f>
        <v>#N/A</v>
      </c>
      <c r="R1713" s="1" t="e">
        <f>INDEX('Child Enrollment'!$H$2:$H$173,MATCH('BIR Data Entry'!B1713,'Child Enrollment'!$B$2:$B$173,0))</f>
        <v>#N/A</v>
      </c>
      <c r="S1713" s="343" t="str">
        <f t="shared" si="78"/>
        <v/>
      </c>
      <c r="T1713" s="169">
        <f>IF(J1713='Do Not Use'!$L$15,1,0)</f>
        <v>0</v>
      </c>
      <c r="U1713" s="169">
        <f>IF(K1713='Do Not Use'!$M$14,1,0)</f>
        <v>0</v>
      </c>
      <c r="V1713" s="169">
        <f t="shared" si="79"/>
        <v>0</v>
      </c>
      <c r="W1713" s="169">
        <f>IF(K1713='Do Not Use'!$M$10,1,0)</f>
        <v>0</v>
      </c>
      <c r="X1713" s="169">
        <f>IF(K1713='Do Not Use'!$M$11,1,0)</f>
        <v>0</v>
      </c>
      <c r="Y1713" s="169">
        <f t="shared" si="80"/>
        <v>0</v>
      </c>
      <c r="Z1713" s="169">
        <f>IF(K1713='Do Not Use'!$M$5,1,0)</f>
        <v>0</v>
      </c>
    </row>
    <row r="1714" spans="1:26" x14ac:dyDescent="0.25">
      <c r="A1714" s="376"/>
      <c r="B1714" s="377"/>
      <c r="C1714" s="378"/>
      <c r="D1714" s="434"/>
      <c r="E1714" s="379"/>
      <c r="F1714" s="377"/>
      <c r="G1714" s="377"/>
      <c r="H1714" s="377"/>
      <c r="I1714" s="377"/>
      <c r="J1714" s="377"/>
      <c r="K1714" s="377"/>
      <c r="L1714" s="377"/>
      <c r="M1714" s="1" t="e">
        <f>INDEX('Child Enrollment'!$C$2:$C$173,MATCH('BIR Data Entry'!B1715,'Child Enrollment'!$B$2:$B$173,0))</f>
        <v>#N/A</v>
      </c>
      <c r="N1714" s="1" t="e">
        <f>INDEX('Child Enrollment'!$D$2:$D$173,MATCH('BIR Data Entry'!B1714,'Child Enrollment'!$B$2:$B$173,0))</f>
        <v>#N/A</v>
      </c>
      <c r="O1714" s="1" t="e">
        <f>INDEX('Child Enrollment'!$E$2:$E$173,MATCH('BIR Data Entry'!B1714,'Child Enrollment'!$B$2:$B$173,0))</f>
        <v>#N/A</v>
      </c>
      <c r="P1714" s="1" t="e">
        <f>INDEX('Child Enrollment'!$F$2:$F$173,MATCH('BIR Data Entry'!B1714,'Child Enrollment'!$B$2:$B$173,0))</f>
        <v>#N/A</v>
      </c>
      <c r="Q1714" s="1" t="e">
        <f>INDEX('Child Enrollment'!$G$2:$G$173,MATCH('BIR Data Entry'!B1714,'Child Enrollment'!$B$2:$B$173,0))</f>
        <v>#N/A</v>
      </c>
      <c r="R1714" s="1" t="e">
        <f>INDEX('Child Enrollment'!$H$2:$H$173,MATCH('BIR Data Entry'!B1714,'Child Enrollment'!$B$2:$B$173,0))</f>
        <v>#N/A</v>
      </c>
      <c r="S1714" s="343" t="str">
        <f t="shared" si="78"/>
        <v/>
      </c>
      <c r="T1714" s="169">
        <f>IF(J1714='Do Not Use'!$L$15,1,0)</f>
        <v>0</v>
      </c>
      <c r="U1714" s="169">
        <f>IF(K1714='Do Not Use'!$M$14,1,0)</f>
        <v>0</v>
      </c>
      <c r="V1714" s="169">
        <f t="shared" si="79"/>
        <v>0</v>
      </c>
      <c r="W1714" s="169">
        <f>IF(K1714='Do Not Use'!$M$10,1,0)</f>
        <v>0</v>
      </c>
      <c r="X1714" s="169">
        <f>IF(K1714='Do Not Use'!$M$11,1,0)</f>
        <v>0</v>
      </c>
      <c r="Y1714" s="169">
        <f t="shared" si="80"/>
        <v>0</v>
      </c>
      <c r="Z1714" s="169">
        <f>IF(K1714='Do Not Use'!$M$5,1,0)</f>
        <v>0</v>
      </c>
    </row>
    <row r="1715" spans="1:26" x14ac:dyDescent="0.25">
      <c r="A1715" s="376"/>
      <c r="B1715" s="377"/>
      <c r="C1715" s="378"/>
      <c r="D1715" s="434"/>
      <c r="E1715" s="379"/>
      <c r="F1715" s="377"/>
      <c r="G1715" s="377"/>
      <c r="H1715" s="377"/>
      <c r="I1715" s="377"/>
      <c r="J1715" s="377"/>
      <c r="K1715" s="377"/>
      <c r="L1715" s="377"/>
      <c r="M1715" s="1" t="e">
        <f>INDEX('Child Enrollment'!$C$2:$C$173,MATCH('BIR Data Entry'!B1716,'Child Enrollment'!$B$2:$B$173,0))</f>
        <v>#N/A</v>
      </c>
      <c r="N1715" s="1" t="e">
        <f>INDEX('Child Enrollment'!$D$2:$D$173,MATCH('BIR Data Entry'!B1715,'Child Enrollment'!$B$2:$B$173,0))</f>
        <v>#N/A</v>
      </c>
      <c r="O1715" s="1" t="e">
        <f>INDEX('Child Enrollment'!$E$2:$E$173,MATCH('BIR Data Entry'!B1715,'Child Enrollment'!$B$2:$B$173,0))</f>
        <v>#N/A</v>
      </c>
      <c r="P1715" s="1" t="e">
        <f>INDEX('Child Enrollment'!$F$2:$F$173,MATCH('BIR Data Entry'!B1715,'Child Enrollment'!$B$2:$B$173,0))</f>
        <v>#N/A</v>
      </c>
      <c r="Q1715" s="1" t="e">
        <f>INDEX('Child Enrollment'!$G$2:$G$173,MATCH('BIR Data Entry'!B1715,'Child Enrollment'!$B$2:$B$173,0))</f>
        <v>#N/A</v>
      </c>
      <c r="R1715" s="1" t="e">
        <f>INDEX('Child Enrollment'!$H$2:$H$173,MATCH('BIR Data Entry'!B1715,'Child Enrollment'!$B$2:$B$173,0))</f>
        <v>#N/A</v>
      </c>
      <c r="S1715" s="343" t="str">
        <f t="shared" si="78"/>
        <v/>
      </c>
      <c r="T1715" s="169">
        <f>IF(J1715='Do Not Use'!$L$15,1,0)</f>
        <v>0</v>
      </c>
      <c r="U1715" s="169">
        <f>IF(K1715='Do Not Use'!$M$14,1,0)</f>
        <v>0</v>
      </c>
      <c r="V1715" s="169">
        <f t="shared" si="79"/>
        <v>0</v>
      </c>
      <c r="W1715" s="169">
        <f>IF(K1715='Do Not Use'!$M$10,1,0)</f>
        <v>0</v>
      </c>
      <c r="X1715" s="169">
        <f>IF(K1715='Do Not Use'!$M$11,1,0)</f>
        <v>0</v>
      </c>
      <c r="Y1715" s="169">
        <f t="shared" si="80"/>
        <v>0</v>
      </c>
      <c r="Z1715" s="169">
        <f>IF(K1715='Do Not Use'!$M$5,1,0)</f>
        <v>0</v>
      </c>
    </row>
    <row r="1716" spans="1:26" x14ac:dyDescent="0.25">
      <c r="A1716" s="376"/>
      <c r="B1716" s="377"/>
      <c r="C1716" s="378"/>
      <c r="D1716" s="434"/>
      <c r="E1716" s="379"/>
      <c r="F1716" s="377"/>
      <c r="G1716" s="377"/>
      <c r="H1716" s="377"/>
      <c r="I1716" s="377"/>
      <c r="J1716" s="377"/>
      <c r="K1716" s="377"/>
      <c r="L1716" s="377"/>
      <c r="M1716" s="1" t="e">
        <f>INDEX('Child Enrollment'!$C$2:$C$173,MATCH('BIR Data Entry'!B1717,'Child Enrollment'!$B$2:$B$173,0))</f>
        <v>#N/A</v>
      </c>
      <c r="N1716" s="1" t="e">
        <f>INDEX('Child Enrollment'!$D$2:$D$173,MATCH('BIR Data Entry'!B1716,'Child Enrollment'!$B$2:$B$173,0))</f>
        <v>#N/A</v>
      </c>
      <c r="O1716" s="1" t="e">
        <f>INDEX('Child Enrollment'!$E$2:$E$173,MATCH('BIR Data Entry'!B1716,'Child Enrollment'!$B$2:$B$173,0))</f>
        <v>#N/A</v>
      </c>
      <c r="P1716" s="1" t="e">
        <f>INDEX('Child Enrollment'!$F$2:$F$173,MATCH('BIR Data Entry'!B1716,'Child Enrollment'!$B$2:$B$173,0))</f>
        <v>#N/A</v>
      </c>
      <c r="Q1716" s="1" t="e">
        <f>INDEX('Child Enrollment'!$G$2:$G$173,MATCH('BIR Data Entry'!B1716,'Child Enrollment'!$B$2:$B$173,0))</f>
        <v>#N/A</v>
      </c>
      <c r="R1716" s="1" t="e">
        <f>INDEX('Child Enrollment'!$H$2:$H$173,MATCH('BIR Data Entry'!B1716,'Child Enrollment'!$B$2:$B$173,0))</f>
        <v>#N/A</v>
      </c>
      <c r="S1716" s="343" t="str">
        <f t="shared" si="78"/>
        <v/>
      </c>
      <c r="T1716" s="169">
        <f>IF(J1716='Do Not Use'!$L$15,1,0)</f>
        <v>0</v>
      </c>
      <c r="U1716" s="169">
        <f>IF(K1716='Do Not Use'!$M$14,1,0)</f>
        <v>0</v>
      </c>
      <c r="V1716" s="169">
        <f t="shared" si="79"/>
        <v>0</v>
      </c>
      <c r="W1716" s="169">
        <f>IF(K1716='Do Not Use'!$M$10,1,0)</f>
        <v>0</v>
      </c>
      <c r="X1716" s="169">
        <f>IF(K1716='Do Not Use'!$M$11,1,0)</f>
        <v>0</v>
      </c>
      <c r="Y1716" s="169">
        <f t="shared" si="80"/>
        <v>0</v>
      </c>
      <c r="Z1716" s="169">
        <f>IF(K1716='Do Not Use'!$M$5,1,0)</f>
        <v>0</v>
      </c>
    </row>
    <row r="1717" spans="1:26" x14ac:dyDescent="0.25">
      <c r="A1717" s="376"/>
      <c r="B1717" s="377"/>
      <c r="C1717" s="378"/>
      <c r="D1717" s="434"/>
      <c r="E1717" s="379"/>
      <c r="F1717" s="377"/>
      <c r="G1717" s="377"/>
      <c r="H1717" s="377"/>
      <c r="I1717" s="377"/>
      <c r="J1717" s="377"/>
      <c r="K1717" s="377"/>
      <c r="L1717" s="377"/>
      <c r="M1717" s="1" t="e">
        <f>INDEX('Child Enrollment'!$C$2:$C$173,MATCH('BIR Data Entry'!B1718,'Child Enrollment'!$B$2:$B$173,0))</f>
        <v>#N/A</v>
      </c>
      <c r="N1717" s="1" t="e">
        <f>INDEX('Child Enrollment'!$D$2:$D$173,MATCH('BIR Data Entry'!B1717,'Child Enrollment'!$B$2:$B$173,0))</f>
        <v>#N/A</v>
      </c>
      <c r="O1717" s="1" t="e">
        <f>INDEX('Child Enrollment'!$E$2:$E$173,MATCH('BIR Data Entry'!B1717,'Child Enrollment'!$B$2:$B$173,0))</f>
        <v>#N/A</v>
      </c>
      <c r="P1717" s="1" t="e">
        <f>INDEX('Child Enrollment'!$F$2:$F$173,MATCH('BIR Data Entry'!B1717,'Child Enrollment'!$B$2:$B$173,0))</f>
        <v>#N/A</v>
      </c>
      <c r="Q1717" s="1" t="e">
        <f>INDEX('Child Enrollment'!$G$2:$G$173,MATCH('BIR Data Entry'!B1717,'Child Enrollment'!$B$2:$B$173,0))</f>
        <v>#N/A</v>
      </c>
      <c r="R1717" s="1" t="e">
        <f>INDEX('Child Enrollment'!$H$2:$H$173,MATCH('BIR Data Entry'!B1717,'Child Enrollment'!$B$2:$B$173,0))</f>
        <v>#N/A</v>
      </c>
      <c r="S1717" s="343" t="str">
        <f t="shared" si="78"/>
        <v/>
      </c>
      <c r="T1717" s="169">
        <f>IF(J1717='Do Not Use'!$L$15,1,0)</f>
        <v>0</v>
      </c>
      <c r="U1717" s="169">
        <f>IF(K1717='Do Not Use'!$M$14,1,0)</f>
        <v>0</v>
      </c>
      <c r="V1717" s="169">
        <f t="shared" si="79"/>
        <v>0</v>
      </c>
      <c r="W1717" s="169">
        <f>IF(K1717='Do Not Use'!$M$10,1,0)</f>
        <v>0</v>
      </c>
      <c r="X1717" s="169">
        <f>IF(K1717='Do Not Use'!$M$11,1,0)</f>
        <v>0</v>
      </c>
      <c r="Y1717" s="169">
        <f t="shared" si="80"/>
        <v>0</v>
      </c>
      <c r="Z1717" s="169">
        <f>IF(K1717='Do Not Use'!$M$5,1,0)</f>
        <v>0</v>
      </c>
    </row>
    <row r="1718" spans="1:26" x14ac:dyDescent="0.25">
      <c r="A1718" s="376"/>
      <c r="B1718" s="377"/>
      <c r="C1718" s="378"/>
      <c r="D1718" s="434"/>
      <c r="E1718" s="379"/>
      <c r="F1718" s="377"/>
      <c r="G1718" s="377"/>
      <c r="H1718" s="377"/>
      <c r="I1718" s="377"/>
      <c r="J1718" s="377"/>
      <c r="K1718" s="377"/>
      <c r="L1718" s="377"/>
      <c r="M1718" s="1" t="e">
        <f>INDEX('Child Enrollment'!$C$2:$C$173,MATCH('BIR Data Entry'!B1719,'Child Enrollment'!$B$2:$B$173,0))</f>
        <v>#N/A</v>
      </c>
      <c r="N1718" s="1" t="e">
        <f>INDEX('Child Enrollment'!$D$2:$D$173,MATCH('BIR Data Entry'!B1718,'Child Enrollment'!$B$2:$B$173,0))</f>
        <v>#N/A</v>
      </c>
      <c r="O1718" s="1" t="e">
        <f>INDEX('Child Enrollment'!$E$2:$E$173,MATCH('BIR Data Entry'!B1718,'Child Enrollment'!$B$2:$B$173,0))</f>
        <v>#N/A</v>
      </c>
      <c r="P1718" s="1" t="e">
        <f>INDEX('Child Enrollment'!$F$2:$F$173,MATCH('BIR Data Entry'!B1718,'Child Enrollment'!$B$2:$B$173,0))</f>
        <v>#N/A</v>
      </c>
      <c r="Q1718" s="1" t="e">
        <f>INDEX('Child Enrollment'!$G$2:$G$173,MATCH('BIR Data Entry'!B1718,'Child Enrollment'!$B$2:$B$173,0))</f>
        <v>#N/A</v>
      </c>
      <c r="R1718" s="1" t="e">
        <f>INDEX('Child Enrollment'!$H$2:$H$173,MATCH('BIR Data Entry'!B1718,'Child Enrollment'!$B$2:$B$173,0))</f>
        <v>#N/A</v>
      </c>
      <c r="S1718" s="343" t="str">
        <f t="shared" si="78"/>
        <v/>
      </c>
      <c r="T1718" s="169">
        <f>IF(J1718='Do Not Use'!$L$15,1,0)</f>
        <v>0</v>
      </c>
      <c r="U1718" s="169">
        <f>IF(K1718='Do Not Use'!$M$14,1,0)</f>
        <v>0</v>
      </c>
      <c r="V1718" s="169">
        <f t="shared" si="79"/>
        <v>0</v>
      </c>
      <c r="W1718" s="169">
        <f>IF(K1718='Do Not Use'!$M$10,1,0)</f>
        <v>0</v>
      </c>
      <c r="X1718" s="169">
        <f>IF(K1718='Do Not Use'!$M$11,1,0)</f>
        <v>0</v>
      </c>
      <c r="Y1718" s="169">
        <f t="shared" si="80"/>
        <v>0</v>
      </c>
      <c r="Z1718" s="169">
        <f>IF(K1718='Do Not Use'!$M$5,1,0)</f>
        <v>0</v>
      </c>
    </row>
    <row r="1719" spans="1:26" x14ac:dyDescent="0.25">
      <c r="A1719" s="376"/>
      <c r="B1719" s="377"/>
      <c r="C1719" s="378"/>
      <c r="D1719" s="434"/>
      <c r="E1719" s="379"/>
      <c r="F1719" s="377"/>
      <c r="G1719" s="377"/>
      <c r="H1719" s="377"/>
      <c r="I1719" s="377"/>
      <c r="J1719" s="377"/>
      <c r="K1719" s="377"/>
      <c r="L1719" s="377"/>
      <c r="M1719" s="1" t="e">
        <f>INDEX('Child Enrollment'!$C$2:$C$173,MATCH('BIR Data Entry'!B1720,'Child Enrollment'!$B$2:$B$173,0))</f>
        <v>#N/A</v>
      </c>
      <c r="N1719" s="1" t="e">
        <f>INDEX('Child Enrollment'!$D$2:$D$173,MATCH('BIR Data Entry'!B1719,'Child Enrollment'!$B$2:$B$173,0))</f>
        <v>#N/A</v>
      </c>
      <c r="O1719" s="1" t="e">
        <f>INDEX('Child Enrollment'!$E$2:$E$173,MATCH('BIR Data Entry'!B1719,'Child Enrollment'!$B$2:$B$173,0))</f>
        <v>#N/A</v>
      </c>
      <c r="P1719" s="1" t="e">
        <f>INDEX('Child Enrollment'!$F$2:$F$173,MATCH('BIR Data Entry'!B1719,'Child Enrollment'!$B$2:$B$173,0))</f>
        <v>#N/A</v>
      </c>
      <c r="Q1719" s="1" t="e">
        <f>INDEX('Child Enrollment'!$G$2:$G$173,MATCH('BIR Data Entry'!B1719,'Child Enrollment'!$B$2:$B$173,0))</f>
        <v>#N/A</v>
      </c>
      <c r="R1719" s="1" t="e">
        <f>INDEX('Child Enrollment'!$H$2:$H$173,MATCH('BIR Data Entry'!B1719,'Child Enrollment'!$B$2:$B$173,0))</f>
        <v>#N/A</v>
      </c>
      <c r="S1719" s="343" t="str">
        <f t="shared" si="78"/>
        <v/>
      </c>
      <c r="T1719" s="169">
        <f>IF(J1719='Do Not Use'!$L$15,1,0)</f>
        <v>0</v>
      </c>
      <c r="U1719" s="169">
        <f>IF(K1719='Do Not Use'!$M$14,1,0)</f>
        <v>0</v>
      </c>
      <c r="V1719" s="169">
        <f t="shared" si="79"/>
        <v>0</v>
      </c>
      <c r="W1719" s="169">
        <f>IF(K1719='Do Not Use'!$M$10,1,0)</f>
        <v>0</v>
      </c>
      <c r="X1719" s="169">
        <f>IF(K1719='Do Not Use'!$M$11,1,0)</f>
        <v>0</v>
      </c>
      <c r="Y1719" s="169">
        <f t="shared" si="80"/>
        <v>0</v>
      </c>
      <c r="Z1719" s="169">
        <f>IF(K1719='Do Not Use'!$M$5,1,0)</f>
        <v>0</v>
      </c>
    </row>
    <row r="1720" spans="1:26" x14ac:dyDescent="0.25">
      <c r="A1720" s="376"/>
      <c r="B1720" s="377"/>
      <c r="C1720" s="378"/>
      <c r="D1720" s="434"/>
      <c r="E1720" s="379"/>
      <c r="F1720" s="377"/>
      <c r="G1720" s="377"/>
      <c r="H1720" s="377"/>
      <c r="I1720" s="377"/>
      <c r="J1720" s="377"/>
      <c r="K1720" s="377"/>
      <c r="L1720" s="377"/>
      <c r="M1720" s="1" t="e">
        <f>INDEX('Child Enrollment'!$C$2:$C$173,MATCH('BIR Data Entry'!B1721,'Child Enrollment'!$B$2:$B$173,0))</f>
        <v>#N/A</v>
      </c>
      <c r="N1720" s="1" t="e">
        <f>INDEX('Child Enrollment'!$D$2:$D$173,MATCH('BIR Data Entry'!B1720,'Child Enrollment'!$B$2:$B$173,0))</f>
        <v>#N/A</v>
      </c>
      <c r="O1720" s="1" t="e">
        <f>INDEX('Child Enrollment'!$E$2:$E$173,MATCH('BIR Data Entry'!B1720,'Child Enrollment'!$B$2:$B$173,0))</f>
        <v>#N/A</v>
      </c>
      <c r="P1720" s="1" t="e">
        <f>INDEX('Child Enrollment'!$F$2:$F$173,MATCH('BIR Data Entry'!B1720,'Child Enrollment'!$B$2:$B$173,0))</f>
        <v>#N/A</v>
      </c>
      <c r="Q1720" s="1" t="e">
        <f>INDEX('Child Enrollment'!$G$2:$G$173,MATCH('BIR Data Entry'!B1720,'Child Enrollment'!$B$2:$B$173,0))</f>
        <v>#N/A</v>
      </c>
      <c r="R1720" s="1" t="e">
        <f>INDEX('Child Enrollment'!$H$2:$H$173,MATCH('BIR Data Entry'!B1720,'Child Enrollment'!$B$2:$B$173,0))</f>
        <v>#N/A</v>
      </c>
      <c r="S1720" s="343" t="str">
        <f t="shared" si="78"/>
        <v/>
      </c>
      <c r="T1720" s="169">
        <f>IF(J1720='Do Not Use'!$L$15,1,0)</f>
        <v>0</v>
      </c>
      <c r="U1720" s="169">
        <f>IF(K1720='Do Not Use'!$M$14,1,0)</f>
        <v>0</v>
      </c>
      <c r="V1720" s="169">
        <f t="shared" si="79"/>
        <v>0</v>
      </c>
      <c r="W1720" s="169">
        <f>IF(K1720='Do Not Use'!$M$10,1,0)</f>
        <v>0</v>
      </c>
      <c r="X1720" s="169">
        <f>IF(K1720='Do Not Use'!$M$11,1,0)</f>
        <v>0</v>
      </c>
      <c r="Y1720" s="169">
        <f t="shared" si="80"/>
        <v>0</v>
      </c>
      <c r="Z1720" s="169">
        <f>IF(K1720='Do Not Use'!$M$5,1,0)</f>
        <v>0</v>
      </c>
    </row>
    <row r="1721" spans="1:26" x14ac:dyDescent="0.25">
      <c r="A1721" s="376"/>
      <c r="B1721" s="377"/>
      <c r="C1721" s="378"/>
      <c r="D1721" s="434"/>
      <c r="E1721" s="379"/>
      <c r="F1721" s="377"/>
      <c r="G1721" s="377"/>
      <c r="H1721" s="377"/>
      <c r="I1721" s="377"/>
      <c r="J1721" s="377"/>
      <c r="K1721" s="377"/>
      <c r="L1721" s="377"/>
      <c r="M1721" s="1" t="e">
        <f>INDEX('Child Enrollment'!$C$2:$C$173,MATCH('BIR Data Entry'!B1722,'Child Enrollment'!$B$2:$B$173,0))</f>
        <v>#N/A</v>
      </c>
      <c r="N1721" s="1" t="e">
        <f>INDEX('Child Enrollment'!$D$2:$D$173,MATCH('BIR Data Entry'!B1721,'Child Enrollment'!$B$2:$B$173,0))</f>
        <v>#N/A</v>
      </c>
      <c r="O1721" s="1" t="e">
        <f>INDEX('Child Enrollment'!$E$2:$E$173,MATCH('BIR Data Entry'!B1721,'Child Enrollment'!$B$2:$B$173,0))</f>
        <v>#N/A</v>
      </c>
      <c r="P1721" s="1" t="e">
        <f>INDEX('Child Enrollment'!$F$2:$F$173,MATCH('BIR Data Entry'!B1721,'Child Enrollment'!$B$2:$B$173,0))</f>
        <v>#N/A</v>
      </c>
      <c r="Q1721" s="1" t="e">
        <f>INDEX('Child Enrollment'!$G$2:$G$173,MATCH('BIR Data Entry'!B1721,'Child Enrollment'!$B$2:$B$173,0))</f>
        <v>#N/A</v>
      </c>
      <c r="R1721" s="1" t="e">
        <f>INDEX('Child Enrollment'!$H$2:$H$173,MATCH('BIR Data Entry'!B1721,'Child Enrollment'!$B$2:$B$173,0))</f>
        <v>#N/A</v>
      </c>
      <c r="S1721" s="343" t="str">
        <f t="shared" si="78"/>
        <v/>
      </c>
      <c r="T1721" s="169">
        <f>IF(J1721='Do Not Use'!$L$15,1,0)</f>
        <v>0</v>
      </c>
      <c r="U1721" s="169">
        <f>IF(K1721='Do Not Use'!$M$14,1,0)</f>
        <v>0</v>
      </c>
      <c r="V1721" s="169">
        <f t="shared" si="79"/>
        <v>0</v>
      </c>
      <c r="W1721" s="169">
        <f>IF(K1721='Do Not Use'!$M$10,1,0)</f>
        <v>0</v>
      </c>
      <c r="X1721" s="169">
        <f>IF(K1721='Do Not Use'!$M$11,1,0)</f>
        <v>0</v>
      </c>
      <c r="Y1721" s="169">
        <f t="shared" si="80"/>
        <v>0</v>
      </c>
      <c r="Z1721" s="169">
        <f>IF(K1721='Do Not Use'!$M$5,1,0)</f>
        <v>0</v>
      </c>
    </row>
    <row r="1722" spans="1:26" x14ac:dyDescent="0.25">
      <c r="A1722" s="376"/>
      <c r="B1722" s="377"/>
      <c r="C1722" s="378"/>
      <c r="D1722" s="434"/>
      <c r="E1722" s="379"/>
      <c r="F1722" s="377"/>
      <c r="G1722" s="377"/>
      <c r="H1722" s="377"/>
      <c r="I1722" s="377"/>
      <c r="J1722" s="377"/>
      <c r="K1722" s="377"/>
      <c r="L1722" s="377"/>
      <c r="M1722" s="1" t="e">
        <f>INDEX('Child Enrollment'!$C$2:$C$173,MATCH('BIR Data Entry'!B1723,'Child Enrollment'!$B$2:$B$173,0))</f>
        <v>#N/A</v>
      </c>
      <c r="N1722" s="1" t="e">
        <f>INDEX('Child Enrollment'!$D$2:$D$173,MATCH('BIR Data Entry'!B1722,'Child Enrollment'!$B$2:$B$173,0))</f>
        <v>#N/A</v>
      </c>
      <c r="O1722" s="1" t="e">
        <f>INDEX('Child Enrollment'!$E$2:$E$173,MATCH('BIR Data Entry'!B1722,'Child Enrollment'!$B$2:$B$173,0))</f>
        <v>#N/A</v>
      </c>
      <c r="P1722" s="1" t="e">
        <f>INDEX('Child Enrollment'!$F$2:$F$173,MATCH('BIR Data Entry'!B1722,'Child Enrollment'!$B$2:$B$173,0))</f>
        <v>#N/A</v>
      </c>
      <c r="Q1722" s="1" t="e">
        <f>INDEX('Child Enrollment'!$G$2:$G$173,MATCH('BIR Data Entry'!B1722,'Child Enrollment'!$B$2:$B$173,0))</f>
        <v>#N/A</v>
      </c>
      <c r="R1722" s="1" t="e">
        <f>INDEX('Child Enrollment'!$H$2:$H$173,MATCH('BIR Data Entry'!B1722,'Child Enrollment'!$B$2:$B$173,0))</f>
        <v>#N/A</v>
      </c>
      <c r="S1722" s="343" t="str">
        <f t="shared" si="78"/>
        <v/>
      </c>
      <c r="T1722" s="169">
        <f>IF(J1722='Do Not Use'!$L$15,1,0)</f>
        <v>0</v>
      </c>
      <c r="U1722" s="169">
        <f>IF(K1722='Do Not Use'!$M$14,1,0)</f>
        <v>0</v>
      </c>
      <c r="V1722" s="169">
        <f t="shared" si="79"/>
        <v>0</v>
      </c>
      <c r="W1722" s="169">
        <f>IF(K1722='Do Not Use'!$M$10,1,0)</f>
        <v>0</v>
      </c>
      <c r="X1722" s="169">
        <f>IF(K1722='Do Not Use'!$M$11,1,0)</f>
        <v>0</v>
      </c>
      <c r="Y1722" s="169">
        <f t="shared" si="80"/>
        <v>0</v>
      </c>
      <c r="Z1722" s="169">
        <f>IF(K1722='Do Not Use'!$M$5,1,0)</f>
        <v>0</v>
      </c>
    </row>
    <row r="1723" spans="1:26" x14ac:dyDescent="0.25">
      <c r="A1723" s="376"/>
      <c r="B1723" s="377"/>
      <c r="C1723" s="378"/>
      <c r="D1723" s="434"/>
      <c r="E1723" s="379"/>
      <c r="F1723" s="377"/>
      <c r="G1723" s="377"/>
      <c r="H1723" s="377"/>
      <c r="I1723" s="377"/>
      <c r="J1723" s="377"/>
      <c r="K1723" s="377"/>
      <c r="L1723" s="377"/>
      <c r="M1723" s="1" t="e">
        <f>INDEX('Child Enrollment'!$C$2:$C$173,MATCH('BIR Data Entry'!B1724,'Child Enrollment'!$B$2:$B$173,0))</f>
        <v>#N/A</v>
      </c>
      <c r="N1723" s="1" t="e">
        <f>INDEX('Child Enrollment'!$D$2:$D$173,MATCH('BIR Data Entry'!B1723,'Child Enrollment'!$B$2:$B$173,0))</f>
        <v>#N/A</v>
      </c>
      <c r="O1723" s="1" t="e">
        <f>INDEX('Child Enrollment'!$E$2:$E$173,MATCH('BIR Data Entry'!B1723,'Child Enrollment'!$B$2:$B$173,0))</f>
        <v>#N/A</v>
      </c>
      <c r="P1723" s="1" t="e">
        <f>INDEX('Child Enrollment'!$F$2:$F$173,MATCH('BIR Data Entry'!B1723,'Child Enrollment'!$B$2:$B$173,0))</f>
        <v>#N/A</v>
      </c>
      <c r="Q1723" s="1" t="e">
        <f>INDEX('Child Enrollment'!$G$2:$G$173,MATCH('BIR Data Entry'!B1723,'Child Enrollment'!$B$2:$B$173,0))</f>
        <v>#N/A</v>
      </c>
      <c r="R1723" s="1" t="e">
        <f>INDEX('Child Enrollment'!$H$2:$H$173,MATCH('BIR Data Entry'!B1723,'Child Enrollment'!$B$2:$B$173,0))</f>
        <v>#N/A</v>
      </c>
      <c r="S1723" s="343" t="str">
        <f t="shared" si="78"/>
        <v/>
      </c>
      <c r="T1723" s="169">
        <f>IF(J1723='Do Not Use'!$L$15,1,0)</f>
        <v>0</v>
      </c>
      <c r="U1723" s="169">
        <f>IF(K1723='Do Not Use'!$M$14,1,0)</f>
        <v>0</v>
      </c>
      <c r="V1723" s="169">
        <f t="shared" si="79"/>
        <v>0</v>
      </c>
      <c r="W1723" s="169">
        <f>IF(K1723='Do Not Use'!$M$10,1,0)</f>
        <v>0</v>
      </c>
      <c r="X1723" s="169">
        <f>IF(K1723='Do Not Use'!$M$11,1,0)</f>
        <v>0</v>
      </c>
      <c r="Y1723" s="169">
        <f t="shared" si="80"/>
        <v>0</v>
      </c>
      <c r="Z1723" s="169">
        <f>IF(K1723='Do Not Use'!$M$5,1,0)</f>
        <v>0</v>
      </c>
    </row>
    <row r="1724" spans="1:26" x14ac:dyDescent="0.25">
      <c r="A1724" s="376"/>
      <c r="B1724" s="377"/>
      <c r="C1724" s="378"/>
      <c r="D1724" s="434"/>
      <c r="E1724" s="379"/>
      <c r="F1724" s="377"/>
      <c r="G1724" s="377"/>
      <c r="H1724" s="377"/>
      <c r="I1724" s="377"/>
      <c r="J1724" s="377"/>
      <c r="K1724" s="377"/>
      <c r="L1724" s="377"/>
      <c r="M1724" s="1" t="e">
        <f>INDEX('Child Enrollment'!$C$2:$C$173,MATCH('BIR Data Entry'!B1725,'Child Enrollment'!$B$2:$B$173,0))</f>
        <v>#N/A</v>
      </c>
      <c r="N1724" s="1" t="e">
        <f>INDEX('Child Enrollment'!$D$2:$D$173,MATCH('BIR Data Entry'!B1724,'Child Enrollment'!$B$2:$B$173,0))</f>
        <v>#N/A</v>
      </c>
      <c r="O1724" s="1" t="e">
        <f>INDEX('Child Enrollment'!$E$2:$E$173,MATCH('BIR Data Entry'!B1724,'Child Enrollment'!$B$2:$B$173,0))</f>
        <v>#N/A</v>
      </c>
      <c r="P1724" s="1" t="e">
        <f>INDEX('Child Enrollment'!$F$2:$F$173,MATCH('BIR Data Entry'!B1724,'Child Enrollment'!$B$2:$B$173,0))</f>
        <v>#N/A</v>
      </c>
      <c r="Q1724" s="1" t="e">
        <f>INDEX('Child Enrollment'!$G$2:$G$173,MATCH('BIR Data Entry'!B1724,'Child Enrollment'!$B$2:$B$173,0))</f>
        <v>#N/A</v>
      </c>
      <c r="R1724" s="1" t="e">
        <f>INDEX('Child Enrollment'!$H$2:$H$173,MATCH('BIR Data Entry'!B1724,'Child Enrollment'!$B$2:$B$173,0))</f>
        <v>#N/A</v>
      </c>
      <c r="S1724" s="343" t="str">
        <f t="shared" si="78"/>
        <v/>
      </c>
      <c r="T1724" s="169">
        <f>IF(J1724='Do Not Use'!$L$15,1,0)</f>
        <v>0</v>
      </c>
      <c r="U1724" s="169">
        <f>IF(K1724='Do Not Use'!$M$14,1,0)</f>
        <v>0</v>
      </c>
      <c r="V1724" s="169">
        <f t="shared" si="79"/>
        <v>0</v>
      </c>
      <c r="W1724" s="169">
        <f>IF(K1724='Do Not Use'!$M$10,1,0)</f>
        <v>0</v>
      </c>
      <c r="X1724" s="169">
        <f>IF(K1724='Do Not Use'!$M$11,1,0)</f>
        <v>0</v>
      </c>
      <c r="Y1724" s="169">
        <f t="shared" si="80"/>
        <v>0</v>
      </c>
      <c r="Z1724" s="169">
        <f>IF(K1724='Do Not Use'!$M$5,1,0)</f>
        <v>0</v>
      </c>
    </row>
    <row r="1725" spans="1:26" x14ac:dyDescent="0.25">
      <c r="A1725" s="376"/>
      <c r="B1725" s="377"/>
      <c r="C1725" s="378"/>
      <c r="D1725" s="434"/>
      <c r="E1725" s="379"/>
      <c r="F1725" s="377"/>
      <c r="G1725" s="377"/>
      <c r="H1725" s="377"/>
      <c r="I1725" s="377"/>
      <c r="J1725" s="377"/>
      <c r="K1725" s="377"/>
      <c r="L1725" s="377"/>
      <c r="M1725" s="1" t="e">
        <f>INDEX('Child Enrollment'!$C$2:$C$173,MATCH('BIR Data Entry'!B1726,'Child Enrollment'!$B$2:$B$173,0))</f>
        <v>#N/A</v>
      </c>
      <c r="N1725" s="1" t="e">
        <f>INDEX('Child Enrollment'!$D$2:$D$173,MATCH('BIR Data Entry'!B1725,'Child Enrollment'!$B$2:$B$173,0))</f>
        <v>#N/A</v>
      </c>
      <c r="O1725" s="1" t="e">
        <f>INDEX('Child Enrollment'!$E$2:$E$173,MATCH('BIR Data Entry'!B1725,'Child Enrollment'!$B$2:$B$173,0))</f>
        <v>#N/A</v>
      </c>
      <c r="P1725" s="1" t="e">
        <f>INDEX('Child Enrollment'!$F$2:$F$173,MATCH('BIR Data Entry'!B1725,'Child Enrollment'!$B$2:$B$173,0))</f>
        <v>#N/A</v>
      </c>
      <c r="Q1725" s="1" t="e">
        <f>INDEX('Child Enrollment'!$G$2:$G$173,MATCH('BIR Data Entry'!B1725,'Child Enrollment'!$B$2:$B$173,0))</f>
        <v>#N/A</v>
      </c>
      <c r="R1725" s="1" t="e">
        <f>INDEX('Child Enrollment'!$H$2:$H$173,MATCH('BIR Data Entry'!B1725,'Child Enrollment'!$B$2:$B$173,0))</f>
        <v>#N/A</v>
      </c>
      <c r="S1725" s="343" t="str">
        <f t="shared" si="78"/>
        <v/>
      </c>
      <c r="T1725" s="169">
        <f>IF(J1725='Do Not Use'!$L$15,1,0)</f>
        <v>0</v>
      </c>
      <c r="U1725" s="169">
        <f>IF(K1725='Do Not Use'!$M$14,1,0)</f>
        <v>0</v>
      </c>
      <c r="V1725" s="169">
        <f t="shared" si="79"/>
        <v>0</v>
      </c>
      <c r="W1725" s="169">
        <f>IF(K1725='Do Not Use'!$M$10,1,0)</f>
        <v>0</v>
      </c>
      <c r="X1725" s="169">
        <f>IF(K1725='Do Not Use'!$M$11,1,0)</f>
        <v>0</v>
      </c>
      <c r="Y1725" s="169">
        <f t="shared" si="80"/>
        <v>0</v>
      </c>
      <c r="Z1725" s="169">
        <f>IF(K1725='Do Not Use'!$M$5,1,0)</f>
        <v>0</v>
      </c>
    </row>
    <row r="1726" spans="1:26" x14ac:dyDescent="0.25">
      <c r="A1726" s="376"/>
      <c r="B1726" s="377"/>
      <c r="C1726" s="378"/>
      <c r="D1726" s="434"/>
      <c r="E1726" s="379"/>
      <c r="F1726" s="377"/>
      <c r="G1726" s="377"/>
      <c r="H1726" s="377"/>
      <c r="I1726" s="377"/>
      <c r="J1726" s="377"/>
      <c r="K1726" s="377"/>
      <c r="L1726" s="377"/>
      <c r="M1726" s="1" t="e">
        <f>INDEX('Child Enrollment'!$C$2:$C$173,MATCH('BIR Data Entry'!B1727,'Child Enrollment'!$B$2:$B$173,0))</f>
        <v>#N/A</v>
      </c>
      <c r="N1726" s="1" t="e">
        <f>INDEX('Child Enrollment'!$D$2:$D$173,MATCH('BIR Data Entry'!B1726,'Child Enrollment'!$B$2:$B$173,0))</f>
        <v>#N/A</v>
      </c>
      <c r="O1726" s="1" t="e">
        <f>INDEX('Child Enrollment'!$E$2:$E$173,MATCH('BIR Data Entry'!B1726,'Child Enrollment'!$B$2:$B$173,0))</f>
        <v>#N/A</v>
      </c>
      <c r="P1726" s="1" t="e">
        <f>INDEX('Child Enrollment'!$F$2:$F$173,MATCH('BIR Data Entry'!B1726,'Child Enrollment'!$B$2:$B$173,0))</f>
        <v>#N/A</v>
      </c>
      <c r="Q1726" s="1" t="e">
        <f>INDEX('Child Enrollment'!$G$2:$G$173,MATCH('BIR Data Entry'!B1726,'Child Enrollment'!$B$2:$B$173,0))</f>
        <v>#N/A</v>
      </c>
      <c r="R1726" s="1" t="e">
        <f>INDEX('Child Enrollment'!$H$2:$H$173,MATCH('BIR Data Entry'!B1726,'Child Enrollment'!$B$2:$B$173,0))</f>
        <v>#N/A</v>
      </c>
      <c r="S1726" s="343" t="str">
        <f t="shared" si="78"/>
        <v/>
      </c>
      <c r="T1726" s="169">
        <f>IF(J1726='Do Not Use'!$L$15,1,0)</f>
        <v>0</v>
      </c>
      <c r="U1726" s="169">
        <f>IF(K1726='Do Not Use'!$M$14,1,0)</f>
        <v>0</v>
      </c>
      <c r="V1726" s="169">
        <f t="shared" si="79"/>
        <v>0</v>
      </c>
      <c r="W1726" s="169">
        <f>IF(K1726='Do Not Use'!$M$10,1,0)</f>
        <v>0</v>
      </c>
      <c r="X1726" s="169">
        <f>IF(K1726='Do Not Use'!$M$11,1,0)</f>
        <v>0</v>
      </c>
      <c r="Y1726" s="169">
        <f t="shared" si="80"/>
        <v>0</v>
      </c>
      <c r="Z1726" s="169">
        <f>IF(K1726='Do Not Use'!$M$5,1,0)</f>
        <v>0</v>
      </c>
    </row>
    <row r="1727" spans="1:26" x14ac:dyDescent="0.25">
      <c r="A1727" s="376"/>
      <c r="B1727" s="377"/>
      <c r="C1727" s="378"/>
      <c r="D1727" s="434"/>
      <c r="E1727" s="379"/>
      <c r="F1727" s="377"/>
      <c r="G1727" s="377"/>
      <c r="H1727" s="377"/>
      <c r="I1727" s="377"/>
      <c r="J1727" s="377"/>
      <c r="K1727" s="377"/>
      <c r="L1727" s="377"/>
      <c r="M1727" s="1" t="e">
        <f>INDEX('Child Enrollment'!$C$2:$C$173,MATCH('BIR Data Entry'!B1728,'Child Enrollment'!$B$2:$B$173,0))</f>
        <v>#N/A</v>
      </c>
      <c r="N1727" s="1" t="e">
        <f>INDEX('Child Enrollment'!$D$2:$D$173,MATCH('BIR Data Entry'!B1727,'Child Enrollment'!$B$2:$B$173,0))</f>
        <v>#N/A</v>
      </c>
      <c r="O1727" s="1" t="e">
        <f>INDEX('Child Enrollment'!$E$2:$E$173,MATCH('BIR Data Entry'!B1727,'Child Enrollment'!$B$2:$B$173,0))</f>
        <v>#N/A</v>
      </c>
      <c r="P1727" s="1" t="e">
        <f>INDEX('Child Enrollment'!$F$2:$F$173,MATCH('BIR Data Entry'!B1727,'Child Enrollment'!$B$2:$B$173,0))</f>
        <v>#N/A</v>
      </c>
      <c r="Q1727" s="1" t="e">
        <f>INDEX('Child Enrollment'!$G$2:$G$173,MATCH('BIR Data Entry'!B1727,'Child Enrollment'!$B$2:$B$173,0))</f>
        <v>#N/A</v>
      </c>
      <c r="R1727" s="1" t="e">
        <f>INDEX('Child Enrollment'!$H$2:$H$173,MATCH('BIR Data Entry'!B1727,'Child Enrollment'!$B$2:$B$173,0))</f>
        <v>#N/A</v>
      </c>
      <c r="S1727" s="343" t="str">
        <f t="shared" si="78"/>
        <v/>
      </c>
      <c r="T1727" s="169">
        <f>IF(J1727='Do Not Use'!$L$15,1,0)</f>
        <v>0</v>
      </c>
      <c r="U1727" s="169">
        <f>IF(K1727='Do Not Use'!$M$14,1,0)</f>
        <v>0</v>
      </c>
      <c r="V1727" s="169">
        <f t="shared" si="79"/>
        <v>0</v>
      </c>
      <c r="W1727" s="169">
        <f>IF(K1727='Do Not Use'!$M$10,1,0)</f>
        <v>0</v>
      </c>
      <c r="X1727" s="169">
        <f>IF(K1727='Do Not Use'!$M$11,1,0)</f>
        <v>0</v>
      </c>
      <c r="Y1727" s="169">
        <f t="shared" si="80"/>
        <v>0</v>
      </c>
      <c r="Z1727" s="169">
        <f>IF(K1727='Do Not Use'!$M$5,1,0)</f>
        <v>0</v>
      </c>
    </row>
    <row r="1728" spans="1:26" x14ac:dyDescent="0.25">
      <c r="A1728" s="376"/>
      <c r="B1728" s="377"/>
      <c r="C1728" s="378"/>
      <c r="D1728" s="434"/>
      <c r="E1728" s="379"/>
      <c r="F1728" s="377"/>
      <c r="G1728" s="377"/>
      <c r="H1728" s="377"/>
      <c r="I1728" s="377"/>
      <c r="J1728" s="377"/>
      <c r="K1728" s="377"/>
      <c r="L1728" s="377"/>
      <c r="M1728" s="1" t="e">
        <f>INDEX('Child Enrollment'!$C$2:$C$173,MATCH('BIR Data Entry'!B1729,'Child Enrollment'!$B$2:$B$173,0))</f>
        <v>#N/A</v>
      </c>
      <c r="N1728" s="1" t="e">
        <f>INDEX('Child Enrollment'!$D$2:$D$173,MATCH('BIR Data Entry'!B1728,'Child Enrollment'!$B$2:$B$173,0))</f>
        <v>#N/A</v>
      </c>
      <c r="O1728" s="1" t="e">
        <f>INDEX('Child Enrollment'!$E$2:$E$173,MATCH('BIR Data Entry'!B1728,'Child Enrollment'!$B$2:$B$173,0))</f>
        <v>#N/A</v>
      </c>
      <c r="P1728" s="1" t="e">
        <f>INDEX('Child Enrollment'!$F$2:$F$173,MATCH('BIR Data Entry'!B1728,'Child Enrollment'!$B$2:$B$173,0))</f>
        <v>#N/A</v>
      </c>
      <c r="Q1728" s="1" t="e">
        <f>INDEX('Child Enrollment'!$G$2:$G$173,MATCH('BIR Data Entry'!B1728,'Child Enrollment'!$B$2:$B$173,0))</f>
        <v>#N/A</v>
      </c>
      <c r="R1728" s="1" t="e">
        <f>INDEX('Child Enrollment'!$H$2:$H$173,MATCH('BIR Data Entry'!B1728,'Child Enrollment'!$B$2:$B$173,0))</f>
        <v>#N/A</v>
      </c>
      <c r="S1728" s="343" t="str">
        <f t="shared" si="78"/>
        <v/>
      </c>
      <c r="T1728" s="169">
        <f>IF(J1728='Do Not Use'!$L$15,1,0)</f>
        <v>0</v>
      </c>
      <c r="U1728" s="169">
        <f>IF(K1728='Do Not Use'!$M$14,1,0)</f>
        <v>0</v>
      </c>
      <c r="V1728" s="169">
        <f t="shared" si="79"/>
        <v>0</v>
      </c>
      <c r="W1728" s="169">
        <f>IF(K1728='Do Not Use'!$M$10,1,0)</f>
        <v>0</v>
      </c>
      <c r="X1728" s="169">
        <f>IF(K1728='Do Not Use'!$M$11,1,0)</f>
        <v>0</v>
      </c>
      <c r="Y1728" s="169">
        <f t="shared" si="80"/>
        <v>0</v>
      </c>
      <c r="Z1728" s="169">
        <f>IF(K1728='Do Not Use'!$M$5,1,0)</f>
        <v>0</v>
      </c>
    </row>
    <row r="1729" spans="1:26" x14ac:dyDescent="0.25">
      <c r="A1729" s="376"/>
      <c r="B1729" s="377"/>
      <c r="C1729" s="378"/>
      <c r="D1729" s="434"/>
      <c r="E1729" s="379"/>
      <c r="F1729" s="377"/>
      <c r="G1729" s="377"/>
      <c r="H1729" s="377"/>
      <c r="I1729" s="377"/>
      <c r="J1729" s="377"/>
      <c r="K1729" s="377"/>
      <c r="L1729" s="377"/>
      <c r="M1729" s="1" t="e">
        <f>INDEX('Child Enrollment'!$C$2:$C$173,MATCH('BIR Data Entry'!B1730,'Child Enrollment'!$B$2:$B$173,0))</f>
        <v>#N/A</v>
      </c>
      <c r="N1729" s="1" t="e">
        <f>INDEX('Child Enrollment'!$D$2:$D$173,MATCH('BIR Data Entry'!B1729,'Child Enrollment'!$B$2:$B$173,0))</f>
        <v>#N/A</v>
      </c>
      <c r="O1729" s="1" t="e">
        <f>INDEX('Child Enrollment'!$E$2:$E$173,MATCH('BIR Data Entry'!B1729,'Child Enrollment'!$B$2:$B$173,0))</f>
        <v>#N/A</v>
      </c>
      <c r="P1729" s="1" t="e">
        <f>INDEX('Child Enrollment'!$F$2:$F$173,MATCH('BIR Data Entry'!B1729,'Child Enrollment'!$B$2:$B$173,0))</f>
        <v>#N/A</v>
      </c>
      <c r="Q1729" s="1" t="e">
        <f>INDEX('Child Enrollment'!$G$2:$G$173,MATCH('BIR Data Entry'!B1729,'Child Enrollment'!$B$2:$B$173,0))</f>
        <v>#N/A</v>
      </c>
      <c r="R1729" s="1" t="e">
        <f>INDEX('Child Enrollment'!$H$2:$H$173,MATCH('BIR Data Entry'!B1729,'Child Enrollment'!$B$2:$B$173,0))</f>
        <v>#N/A</v>
      </c>
      <c r="S1729" s="343" t="str">
        <f t="shared" si="78"/>
        <v/>
      </c>
      <c r="T1729" s="169">
        <f>IF(J1729='Do Not Use'!$L$15,1,0)</f>
        <v>0</v>
      </c>
      <c r="U1729" s="169">
        <f>IF(K1729='Do Not Use'!$M$14,1,0)</f>
        <v>0</v>
      </c>
      <c r="V1729" s="169">
        <f t="shared" si="79"/>
        <v>0</v>
      </c>
      <c r="W1729" s="169">
        <f>IF(K1729='Do Not Use'!$M$10,1,0)</f>
        <v>0</v>
      </c>
      <c r="X1729" s="169">
        <f>IF(K1729='Do Not Use'!$M$11,1,0)</f>
        <v>0</v>
      </c>
      <c r="Y1729" s="169">
        <f t="shared" si="80"/>
        <v>0</v>
      </c>
      <c r="Z1729" s="169">
        <f>IF(K1729='Do Not Use'!$M$5,1,0)</f>
        <v>0</v>
      </c>
    </row>
    <row r="1730" spans="1:26" x14ac:dyDescent="0.25">
      <c r="A1730" s="376"/>
      <c r="B1730" s="377"/>
      <c r="C1730" s="378"/>
      <c r="D1730" s="434"/>
      <c r="E1730" s="379"/>
      <c r="F1730" s="377"/>
      <c r="G1730" s="377"/>
      <c r="H1730" s="377"/>
      <c r="I1730" s="377"/>
      <c r="J1730" s="377"/>
      <c r="K1730" s="377"/>
      <c r="L1730" s="377"/>
      <c r="M1730" s="1" t="e">
        <f>INDEX('Child Enrollment'!$C$2:$C$173,MATCH('BIR Data Entry'!B1731,'Child Enrollment'!$B$2:$B$173,0))</f>
        <v>#N/A</v>
      </c>
      <c r="N1730" s="1" t="e">
        <f>INDEX('Child Enrollment'!$D$2:$D$173,MATCH('BIR Data Entry'!B1730,'Child Enrollment'!$B$2:$B$173,0))</f>
        <v>#N/A</v>
      </c>
      <c r="O1730" s="1" t="e">
        <f>INDEX('Child Enrollment'!$E$2:$E$173,MATCH('BIR Data Entry'!B1730,'Child Enrollment'!$B$2:$B$173,0))</f>
        <v>#N/A</v>
      </c>
      <c r="P1730" s="1" t="e">
        <f>INDEX('Child Enrollment'!$F$2:$F$173,MATCH('BIR Data Entry'!B1730,'Child Enrollment'!$B$2:$B$173,0))</f>
        <v>#N/A</v>
      </c>
      <c r="Q1730" s="1" t="e">
        <f>INDEX('Child Enrollment'!$G$2:$G$173,MATCH('BIR Data Entry'!B1730,'Child Enrollment'!$B$2:$B$173,0))</f>
        <v>#N/A</v>
      </c>
      <c r="R1730" s="1" t="e">
        <f>INDEX('Child Enrollment'!$H$2:$H$173,MATCH('BIR Data Entry'!B1730,'Child Enrollment'!$B$2:$B$173,0))</f>
        <v>#N/A</v>
      </c>
      <c r="S1730" s="343" t="str">
        <f t="shared" si="78"/>
        <v/>
      </c>
      <c r="T1730" s="169">
        <f>IF(J1730='Do Not Use'!$L$15,1,0)</f>
        <v>0</v>
      </c>
      <c r="U1730" s="169">
        <f>IF(K1730='Do Not Use'!$M$14,1,0)</f>
        <v>0</v>
      </c>
      <c r="V1730" s="169">
        <f t="shared" si="79"/>
        <v>0</v>
      </c>
      <c r="W1730" s="169">
        <f>IF(K1730='Do Not Use'!$M$10,1,0)</f>
        <v>0</v>
      </c>
      <c r="X1730" s="169">
        <f>IF(K1730='Do Not Use'!$M$11,1,0)</f>
        <v>0</v>
      </c>
      <c r="Y1730" s="169">
        <f t="shared" si="80"/>
        <v>0</v>
      </c>
      <c r="Z1730" s="169">
        <f>IF(K1730='Do Not Use'!$M$5,1,0)</f>
        <v>0</v>
      </c>
    </row>
    <row r="1731" spans="1:26" x14ac:dyDescent="0.25">
      <c r="A1731" s="376"/>
      <c r="B1731" s="377"/>
      <c r="C1731" s="378"/>
      <c r="D1731" s="434"/>
      <c r="E1731" s="379"/>
      <c r="F1731" s="377"/>
      <c r="G1731" s="377"/>
      <c r="H1731" s="377"/>
      <c r="I1731" s="377"/>
      <c r="J1731" s="377"/>
      <c r="K1731" s="377"/>
      <c r="L1731" s="377"/>
      <c r="M1731" s="1" t="e">
        <f>INDEX('Child Enrollment'!$C$2:$C$173,MATCH('BIR Data Entry'!B1732,'Child Enrollment'!$B$2:$B$173,0))</f>
        <v>#N/A</v>
      </c>
      <c r="N1731" s="1" t="e">
        <f>INDEX('Child Enrollment'!$D$2:$D$173,MATCH('BIR Data Entry'!B1731,'Child Enrollment'!$B$2:$B$173,0))</f>
        <v>#N/A</v>
      </c>
      <c r="O1731" s="1" t="e">
        <f>INDEX('Child Enrollment'!$E$2:$E$173,MATCH('BIR Data Entry'!B1731,'Child Enrollment'!$B$2:$B$173,0))</f>
        <v>#N/A</v>
      </c>
      <c r="P1731" s="1" t="e">
        <f>INDEX('Child Enrollment'!$F$2:$F$173,MATCH('BIR Data Entry'!B1731,'Child Enrollment'!$B$2:$B$173,0))</f>
        <v>#N/A</v>
      </c>
      <c r="Q1731" s="1" t="e">
        <f>INDEX('Child Enrollment'!$G$2:$G$173,MATCH('BIR Data Entry'!B1731,'Child Enrollment'!$B$2:$B$173,0))</f>
        <v>#N/A</v>
      </c>
      <c r="R1731" s="1" t="e">
        <f>INDEX('Child Enrollment'!$H$2:$H$173,MATCH('BIR Data Entry'!B1731,'Child Enrollment'!$B$2:$B$173,0))</f>
        <v>#N/A</v>
      </c>
      <c r="S1731" s="343" t="str">
        <f t="shared" ref="S1731:S1794" si="81">IF(E1731&gt;0,MROUND(E1731,"0:30"),"")</f>
        <v/>
      </c>
      <c r="T1731" s="169">
        <f>IF(J1731='Do Not Use'!$L$15,1,0)</f>
        <v>0</v>
      </c>
      <c r="U1731" s="169">
        <f>IF(K1731='Do Not Use'!$M$14,1,0)</f>
        <v>0</v>
      </c>
      <c r="V1731" s="169">
        <f t="shared" ref="V1731:V1794" si="82">SUM(T1731:U1731)</f>
        <v>0</v>
      </c>
      <c r="W1731" s="169">
        <f>IF(K1731='Do Not Use'!$M$10,1,0)</f>
        <v>0</v>
      </c>
      <c r="X1731" s="169">
        <f>IF(K1731='Do Not Use'!$M$11,1,0)</f>
        <v>0</v>
      </c>
      <c r="Y1731" s="169">
        <f t="shared" ref="Y1731:Y1794" si="83">SUM(W1731:X1731)</f>
        <v>0</v>
      </c>
      <c r="Z1731" s="169">
        <f>IF(K1731='Do Not Use'!$M$5,1,0)</f>
        <v>0</v>
      </c>
    </row>
    <row r="1732" spans="1:26" x14ac:dyDescent="0.25">
      <c r="A1732" s="376"/>
      <c r="B1732" s="377"/>
      <c r="C1732" s="378"/>
      <c r="D1732" s="434"/>
      <c r="E1732" s="379"/>
      <c r="F1732" s="377"/>
      <c r="G1732" s="377"/>
      <c r="H1732" s="377"/>
      <c r="I1732" s="377"/>
      <c r="J1732" s="377"/>
      <c r="K1732" s="377"/>
      <c r="L1732" s="377"/>
      <c r="M1732" s="1" t="e">
        <f>INDEX('Child Enrollment'!$C$2:$C$173,MATCH('BIR Data Entry'!B1733,'Child Enrollment'!$B$2:$B$173,0))</f>
        <v>#N/A</v>
      </c>
      <c r="N1732" s="1" t="e">
        <f>INDEX('Child Enrollment'!$D$2:$D$173,MATCH('BIR Data Entry'!B1732,'Child Enrollment'!$B$2:$B$173,0))</f>
        <v>#N/A</v>
      </c>
      <c r="O1732" s="1" t="e">
        <f>INDEX('Child Enrollment'!$E$2:$E$173,MATCH('BIR Data Entry'!B1732,'Child Enrollment'!$B$2:$B$173,0))</f>
        <v>#N/A</v>
      </c>
      <c r="P1732" s="1" t="e">
        <f>INDEX('Child Enrollment'!$F$2:$F$173,MATCH('BIR Data Entry'!B1732,'Child Enrollment'!$B$2:$B$173,0))</f>
        <v>#N/A</v>
      </c>
      <c r="Q1732" s="1" t="e">
        <f>INDEX('Child Enrollment'!$G$2:$G$173,MATCH('BIR Data Entry'!B1732,'Child Enrollment'!$B$2:$B$173,0))</f>
        <v>#N/A</v>
      </c>
      <c r="R1732" s="1" t="e">
        <f>INDEX('Child Enrollment'!$H$2:$H$173,MATCH('BIR Data Entry'!B1732,'Child Enrollment'!$B$2:$B$173,0))</f>
        <v>#N/A</v>
      </c>
      <c r="S1732" s="343" t="str">
        <f t="shared" si="81"/>
        <v/>
      </c>
      <c r="T1732" s="169">
        <f>IF(J1732='Do Not Use'!$L$15,1,0)</f>
        <v>0</v>
      </c>
      <c r="U1732" s="169">
        <f>IF(K1732='Do Not Use'!$M$14,1,0)</f>
        <v>0</v>
      </c>
      <c r="V1732" s="169">
        <f t="shared" si="82"/>
        <v>0</v>
      </c>
      <c r="W1732" s="169">
        <f>IF(K1732='Do Not Use'!$M$10,1,0)</f>
        <v>0</v>
      </c>
      <c r="X1732" s="169">
        <f>IF(K1732='Do Not Use'!$M$11,1,0)</f>
        <v>0</v>
      </c>
      <c r="Y1732" s="169">
        <f t="shared" si="83"/>
        <v>0</v>
      </c>
      <c r="Z1732" s="169">
        <f>IF(K1732='Do Not Use'!$M$5,1,0)</f>
        <v>0</v>
      </c>
    </row>
    <row r="1733" spans="1:26" x14ac:dyDescent="0.25">
      <c r="A1733" s="376"/>
      <c r="B1733" s="377"/>
      <c r="C1733" s="378"/>
      <c r="D1733" s="434"/>
      <c r="E1733" s="379"/>
      <c r="F1733" s="377"/>
      <c r="G1733" s="377"/>
      <c r="H1733" s="377"/>
      <c r="I1733" s="377"/>
      <c r="J1733" s="377"/>
      <c r="K1733" s="377"/>
      <c r="L1733" s="377"/>
      <c r="M1733" s="1" t="e">
        <f>INDEX('Child Enrollment'!$C$2:$C$173,MATCH('BIR Data Entry'!B1734,'Child Enrollment'!$B$2:$B$173,0))</f>
        <v>#N/A</v>
      </c>
      <c r="N1733" s="1" t="e">
        <f>INDEX('Child Enrollment'!$D$2:$D$173,MATCH('BIR Data Entry'!B1733,'Child Enrollment'!$B$2:$B$173,0))</f>
        <v>#N/A</v>
      </c>
      <c r="O1733" s="1" t="e">
        <f>INDEX('Child Enrollment'!$E$2:$E$173,MATCH('BIR Data Entry'!B1733,'Child Enrollment'!$B$2:$B$173,0))</f>
        <v>#N/A</v>
      </c>
      <c r="P1733" s="1" t="e">
        <f>INDEX('Child Enrollment'!$F$2:$F$173,MATCH('BIR Data Entry'!B1733,'Child Enrollment'!$B$2:$B$173,0))</f>
        <v>#N/A</v>
      </c>
      <c r="Q1733" s="1" t="e">
        <f>INDEX('Child Enrollment'!$G$2:$G$173,MATCH('BIR Data Entry'!B1733,'Child Enrollment'!$B$2:$B$173,0))</f>
        <v>#N/A</v>
      </c>
      <c r="R1733" s="1" t="e">
        <f>INDEX('Child Enrollment'!$H$2:$H$173,MATCH('BIR Data Entry'!B1733,'Child Enrollment'!$B$2:$B$173,0))</f>
        <v>#N/A</v>
      </c>
      <c r="S1733" s="343" t="str">
        <f t="shared" si="81"/>
        <v/>
      </c>
      <c r="T1733" s="169">
        <f>IF(J1733='Do Not Use'!$L$15,1,0)</f>
        <v>0</v>
      </c>
      <c r="U1733" s="169">
        <f>IF(K1733='Do Not Use'!$M$14,1,0)</f>
        <v>0</v>
      </c>
      <c r="V1733" s="169">
        <f t="shared" si="82"/>
        <v>0</v>
      </c>
      <c r="W1733" s="169">
        <f>IF(K1733='Do Not Use'!$M$10,1,0)</f>
        <v>0</v>
      </c>
      <c r="X1733" s="169">
        <f>IF(K1733='Do Not Use'!$M$11,1,0)</f>
        <v>0</v>
      </c>
      <c r="Y1733" s="169">
        <f t="shared" si="83"/>
        <v>0</v>
      </c>
      <c r="Z1733" s="169">
        <f>IF(K1733='Do Not Use'!$M$5,1,0)</f>
        <v>0</v>
      </c>
    </row>
    <row r="1734" spans="1:26" x14ac:dyDescent="0.25">
      <c r="A1734" s="376"/>
      <c r="B1734" s="377"/>
      <c r="C1734" s="378"/>
      <c r="D1734" s="434"/>
      <c r="E1734" s="379"/>
      <c r="F1734" s="377"/>
      <c r="G1734" s="377"/>
      <c r="H1734" s="377"/>
      <c r="I1734" s="377"/>
      <c r="J1734" s="377"/>
      <c r="K1734" s="377"/>
      <c r="L1734" s="377"/>
      <c r="M1734" s="1" t="e">
        <f>INDEX('Child Enrollment'!$C$2:$C$173,MATCH('BIR Data Entry'!B1735,'Child Enrollment'!$B$2:$B$173,0))</f>
        <v>#N/A</v>
      </c>
      <c r="N1734" s="1" t="e">
        <f>INDEX('Child Enrollment'!$D$2:$D$173,MATCH('BIR Data Entry'!B1734,'Child Enrollment'!$B$2:$B$173,0))</f>
        <v>#N/A</v>
      </c>
      <c r="O1734" s="1" t="e">
        <f>INDEX('Child Enrollment'!$E$2:$E$173,MATCH('BIR Data Entry'!B1734,'Child Enrollment'!$B$2:$B$173,0))</f>
        <v>#N/A</v>
      </c>
      <c r="P1734" s="1" t="e">
        <f>INDEX('Child Enrollment'!$F$2:$F$173,MATCH('BIR Data Entry'!B1734,'Child Enrollment'!$B$2:$B$173,0))</f>
        <v>#N/A</v>
      </c>
      <c r="Q1734" s="1" t="e">
        <f>INDEX('Child Enrollment'!$G$2:$G$173,MATCH('BIR Data Entry'!B1734,'Child Enrollment'!$B$2:$B$173,0))</f>
        <v>#N/A</v>
      </c>
      <c r="R1734" s="1" t="e">
        <f>INDEX('Child Enrollment'!$H$2:$H$173,MATCH('BIR Data Entry'!B1734,'Child Enrollment'!$B$2:$B$173,0))</f>
        <v>#N/A</v>
      </c>
      <c r="S1734" s="343" t="str">
        <f t="shared" si="81"/>
        <v/>
      </c>
      <c r="T1734" s="169">
        <f>IF(J1734='Do Not Use'!$L$15,1,0)</f>
        <v>0</v>
      </c>
      <c r="U1734" s="169">
        <f>IF(K1734='Do Not Use'!$M$14,1,0)</f>
        <v>0</v>
      </c>
      <c r="V1734" s="169">
        <f t="shared" si="82"/>
        <v>0</v>
      </c>
      <c r="W1734" s="169">
        <f>IF(K1734='Do Not Use'!$M$10,1,0)</f>
        <v>0</v>
      </c>
      <c r="X1734" s="169">
        <f>IF(K1734='Do Not Use'!$M$11,1,0)</f>
        <v>0</v>
      </c>
      <c r="Y1734" s="169">
        <f t="shared" si="83"/>
        <v>0</v>
      </c>
      <c r="Z1734" s="169">
        <f>IF(K1734='Do Not Use'!$M$5,1,0)</f>
        <v>0</v>
      </c>
    </row>
    <row r="1735" spans="1:26" x14ac:dyDescent="0.25">
      <c r="A1735" s="376"/>
      <c r="B1735" s="377"/>
      <c r="C1735" s="378"/>
      <c r="D1735" s="434"/>
      <c r="E1735" s="379"/>
      <c r="F1735" s="377"/>
      <c r="G1735" s="377"/>
      <c r="H1735" s="377"/>
      <c r="I1735" s="377"/>
      <c r="J1735" s="377"/>
      <c r="K1735" s="377"/>
      <c r="L1735" s="377"/>
      <c r="M1735" s="1" t="e">
        <f>INDEX('Child Enrollment'!$C$2:$C$173,MATCH('BIR Data Entry'!B1736,'Child Enrollment'!$B$2:$B$173,0))</f>
        <v>#N/A</v>
      </c>
      <c r="N1735" s="1" t="e">
        <f>INDEX('Child Enrollment'!$D$2:$D$173,MATCH('BIR Data Entry'!B1735,'Child Enrollment'!$B$2:$B$173,0))</f>
        <v>#N/A</v>
      </c>
      <c r="O1735" s="1" t="e">
        <f>INDEX('Child Enrollment'!$E$2:$E$173,MATCH('BIR Data Entry'!B1735,'Child Enrollment'!$B$2:$B$173,0))</f>
        <v>#N/A</v>
      </c>
      <c r="P1735" s="1" t="e">
        <f>INDEX('Child Enrollment'!$F$2:$F$173,MATCH('BIR Data Entry'!B1735,'Child Enrollment'!$B$2:$B$173,0))</f>
        <v>#N/A</v>
      </c>
      <c r="Q1735" s="1" t="e">
        <f>INDEX('Child Enrollment'!$G$2:$G$173,MATCH('BIR Data Entry'!B1735,'Child Enrollment'!$B$2:$B$173,0))</f>
        <v>#N/A</v>
      </c>
      <c r="R1735" s="1" t="e">
        <f>INDEX('Child Enrollment'!$H$2:$H$173,MATCH('BIR Data Entry'!B1735,'Child Enrollment'!$B$2:$B$173,0))</f>
        <v>#N/A</v>
      </c>
      <c r="S1735" s="343" t="str">
        <f t="shared" si="81"/>
        <v/>
      </c>
      <c r="T1735" s="169">
        <f>IF(J1735='Do Not Use'!$L$15,1,0)</f>
        <v>0</v>
      </c>
      <c r="U1735" s="169">
        <f>IF(K1735='Do Not Use'!$M$14,1,0)</f>
        <v>0</v>
      </c>
      <c r="V1735" s="169">
        <f t="shared" si="82"/>
        <v>0</v>
      </c>
      <c r="W1735" s="169">
        <f>IF(K1735='Do Not Use'!$M$10,1,0)</f>
        <v>0</v>
      </c>
      <c r="X1735" s="169">
        <f>IF(K1735='Do Not Use'!$M$11,1,0)</f>
        <v>0</v>
      </c>
      <c r="Y1735" s="169">
        <f t="shared" si="83"/>
        <v>0</v>
      </c>
      <c r="Z1735" s="169">
        <f>IF(K1735='Do Not Use'!$M$5,1,0)</f>
        <v>0</v>
      </c>
    </row>
    <row r="1736" spans="1:26" x14ac:dyDescent="0.25">
      <c r="A1736" s="376"/>
      <c r="B1736" s="377"/>
      <c r="C1736" s="378"/>
      <c r="D1736" s="434"/>
      <c r="E1736" s="379"/>
      <c r="F1736" s="377"/>
      <c r="G1736" s="377"/>
      <c r="H1736" s="377"/>
      <c r="I1736" s="377"/>
      <c r="J1736" s="377"/>
      <c r="K1736" s="377"/>
      <c r="L1736" s="377"/>
      <c r="M1736" s="1" t="e">
        <f>INDEX('Child Enrollment'!$C$2:$C$173,MATCH('BIR Data Entry'!B1737,'Child Enrollment'!$B$2:$B$173,0))</f>
        <v>#N/A</v>
      </c>
      <c r="N1736" s="1" t="e">
        <f>INDEX('Child Enrollment'!$D$2:$D$173,MATCH('BIR Data Entry'!B1736,'Child Enrollment'!$B$2:$B$173,0))</f>
        <v>#N/A</v>
      </c>
      <c r="O1736" s="1" t="e">
        <f>INDEX('Child Enrollment'!$E$2:$E$173,MATCH('BIR Data Entry'!B1736,'Child Enrollment'!$B$2:$B$173,0))</f>
        <v>#N/A</v>
      </c>
      <c r="P1736" s="1" t="e">
        <f>INDEX('Child Enrollment'!$F$2:$F$173,MATCH('BIR Data Entry'!B1736,'Child Enrollment'!$B$2:$B$173,0))</f>
        <v>#N/A</v>
      </c>
      <c r="Q1736" s="1" t="e">
        <f>INDEX('Child Enrollment'!$G$2:$G$173,MATCH('BIR Data Entry'!B1736,'Child Enrollment'!$B$2:$B$173,0))</f>
        <v>#N/A</v>
      </c>
      <c r="R1736" s="1" t="e">
        <f>INDEX('Child Enrollment'!$H$2:$H$173,MATCH('BIR Data Entry'!B1736,'Child Enrollment'!$B$2:$B$173,0))</f>
        <v>#N/A</v>
      </c>
      <c r="S1736" s="343" t="str">
        <f t="shared" si="81"/>
        <v/>
      </c>
      <c r="T1736" s="169">
        <f>IF(J1736='Do Not Use'!$L$15,1,0)</f>
        <v>0</v>
      </c>
      <c r="U1736" s="169">
        <f>IF(K1736='Do Not Use'!$M$14,1,0)</f>
        <v>0</v>
      </c>
      <c r="V1736" s="169">
        <f t="shared" si="82"/>
        <v>0</v>
      </c>
      <c r="W1736" s="169">
        <f>IF(K1736='Do Not Use'!$M$10,1,0)</f>
        <v>0</v>
      </c>
      <c r="X1736" s="169">
        <f>IF(K1736='Do Not Use'!$M$11,1,0)</f>
        <v>0</v>
      </c>
      <c r="Y1736" s="169">
        <f t="shared" si="83"/>
        <v>0</v>
      </c>
      <c r="Z1736" s="169">
        <f>IF(K1736='Do Not Use'!$M$5,1,0)</f>
        <v>0</v>
      </c>
    </row>
    <row r="1737" spans="1:26" x14ac:dyDescent="0.25">
      <c r="A1737" s="376"/>
      <c r="B1737" s="377"/>
      <c r="C1737" s="378"/>
      <c r="D1737" s="434"/>
      <c r="E1737" s="379"/>
      <c r="F1737" s="377"/>
      <c r="G1737" s="377"/>
      <c r="H1737" s="377"/>
      <c r="I1737" s="377"/>
      <c r="J1737" s="377"/>
      <c r="K1737" s="377"/>
      <c r="L1737" s="377"/>
      <c r="M1737" s="1" t="e">
        <f>INDEX('Child Enrollment'!$C$2:$C$173,MATCH('BIR Data Entry'!B1738,'Child Enrollment'!$B$2:$B$173,0))</f>
        <v>#N/A</v>
      </c>
      <c r="N1737" s="1" t="e">
        <f>INDEX('Child Enrollment'!$D$2:$D$173,MATCH('BIR Data Entry'!B1737,'Child Enrollment'!$B$2:$B$173,0))</f>
        <v>#N/A</v>
      </c>
      <c r="O1737" s="1" t="e">
        <f>INDEX('Child Enrollment'!$E$2:$E$173,MATCH('BIR Data Entry'!B1737,'Child Enrollment'!$B$2:$B$173,0))</f>
        <v>#N/A</v>
      </c>
      <c r="P1737" s="1" t="e">
        <f>INDEX('Child Enrollment'!$F$2:$F$173,MATCH('BIR Data Entry'!B1737,'Child Enrollment'!$B$2:$B$173,0))</f>
        <v>#N/A</v>
      </c>
      <c r="Q1737" s="1" t="e">
        <f>INDEX('Child Enrollment'!$G$2:$G$173,MATCH('BIR Data Entry'!B1737,'Child Enrollment'!$B$2:$B$173,0))</f>
        <v>#N/A</v>
      </c>
      <c r="R1737" s="1" t="e">
        <f>INDEX('Child Enrollment'!$H$2:$H$173,MATCH('BIR Data Entry'!B1737,'Child Enrollment'!$B$2:$B$173,0))</f>
        <v>#N/A</v>
      </c>
      <c r="S1737" s="343" t="str">
        <f t="shared" si="81"/>
        <v/>
      </c>
      <c r="T1737" s="169">
        <f>IF(J1737='Do Not Use'!$L$15,1,0)</f>
        <v>0</v>
      </c>
      <c r="U1737" s="169">
        <f>IF(K1737='Do Not Use'!$M$14,1,0)</f>
        <v>0</v>
      </c>
      <c r="V1737" s="169">
        <f t="shared" si="82"/>
        <v>0</v>
      </c>
      <c r="W1737" s="169">
        <f>IF(K1737='Do Not Use'!$M$10,1,0)</f>
        <v>0</v>
      </c>
      <c r="X1737" s="169">
        <f>IF(K1737='Do Not Use'!$M$11,1,0)</f>
        <v>0</v>
      </c>
      <c r="Y1737" s="169">
        <f t="shared" si="83"/>
        <v>0</v>
      </c>
      <c r="Z1737" s="169">
        <f>IF(K1737='Do Not Use'!$M$5,1,0)</f>
        <v>0</v>
      </c>
    </row>
    <row r="1738" spans="1:26" x14ac:dyDescent="0.25">
      <c r="A1738" s="376"/>
      <c r="B1738" s="377"/>
      <c r="C1738" s="378"/>
      <c r="D1738" s="434"/>
      <c r="E1738" s="379"/>
      <c r="F1738" s="377"/>
      <c r="G1738" s="377"/>
      <c r="H1738" s="377"/>
      <c r="I1738" s="377"/>
      <c r="J1738" s="377"/>
      <c r="K1738" s="377"/>
      <c r="L1738" s="377"/>
      <c r="M1738" s="1" t="e">
        <f>INDEX('Child Enrollment'!$C$2:$C$173,MATCH('BIR Data Entry'!B1739,'Child Enrollment'!$B$2:$B$173,0))</f>
        <v>#N/A</v>
      </c>
      <c r="N1738" s="1" t="e">
        <f>INDEX('Child Enrollment'!$D$2:$D$173,MATCH('BIR Data Entry'!B1738,'Child Enrollment'!$B$2:$B$173,0))</f>
        <v>#N/A</v>
      </c>
      <c r="O1738" s="1" t="e">
        <f>INDEX('Child Enrollment'!$E$2:$E$173,MATCH('BIR Data Entry'!B1738,'Child Enrollment'!$B$2:$B$173,0))</f>
        <v>#N/A</v>
      </c>
      <c r="P1738" s="1" t="e">
        <f>INDEX('Child Enrollment'!$F$2:$F$173,MATCH('BIR Data Entry'!B1738,'Child Enrollment'!$B$2:$B$173,0))</f>
        <v>#N/A</v>
      </c>
      <c r="Q1738" s="1" t="e">
        <f>INDEX('Child Enrollment'!$G$2:$G$173,MATCH('BIR Data Entry'!B1738,'Child Enrollment'!$B$2:$B$173,0))</f>
        <v>#N/A</v>
      </c>
      <c r="R1738" s="1" t="e">
        <f>INDEX('Child Enrollment'!$H$2:$H$173,MATCH('BIR Data Entry'!B1738,'Child Enrollment'!$B$2:$B$173,0))</f>
        <v>#N/A</v>
      </c>
      <c r="S1738" s="343" t="str">
        <f t="shared" si="81"/>
        <v/>
      </c>
      <c r="T1738" s="169">
        <f>IF(J1738='Do Not Use'!$L$15,1,0)</f>
        <v>0</v>
      </c>
      <c r="U1738" s="169">
        <f>IF(K1738='Do Not Use'!$M$14,1,0)</f>
        <v>0</v>
      </c>
      <c r="V1738" s="169">
        <f t="shared" si="82"/>
        <v>0</v>
      </c>
      <c r="W1738" s="169">
        <f>IF(K1738='Do Not Use'!$M$10,1,0)</f>
        <v>0</v>
      </c>
      <c r="X1738" s="169">
        <f>IF(K1738='Do Not Use'!$M$11,1,0)</f>
        <v>0</v>
      </c>
      <c r="Y1738" s="169">
        <f t="shared" si="83"/>
        <v>0</v>
      </c>
      <c r="Z1738" s="169">
        <f>IF(K1738='Do Not Use'!$M$5,1,0)</f>
        <v>0</v>
      </c>
    </row>
    <row r="1739" spans="1:26" x14ac:dyDescent="0.25">
      <c r="A1739" s="376"/>
      <c r="B1739" s="377"/>
      <c r="C1739" s="378"/>
      <c r="D1739" s="434"/>
      <c r="E1739" s="379"/>
      <c r="F1739" s="377"/>
      <c r="G1739" s="377"/>
      <c r="H1739" s="377"/>
      <c r="I1739" s="377"/>
      <c r="J1739" s="377"/>
      <c r="K1739" s="377"/>
      <c r="L1739" s="377"/>
      <c r="M1739" s="1" t="e">
        <f>INDEX('Child Enrollment'!$C$2:$C$173,MATCH('BIR Data Entry'!B1740,'Child Enrollment'!$B$2:$B$173,0))</f>
        <v>#N/A</v>
      </c>
      <c r="N1739" s="1" t="e">
        <f>INDEX('Child Enrollment'!$D$2:$D$173,MATCH('BIR Data Entry'!B1739,'Child Enrollment'!$B$2:$B$173,0))</f>
        <v>#N/A</v>
      </c>
      <c r="O1739" s="1" t="e">
        <f>INDEX('Child Enrollment'!$E$2:$E$173,MATCH('BIR Data Entry'!B1739,'Child Enrollment'!$B$2:$B$173,0))</f>
        <v>#N/A</v>
      </c>
      <c r="P1739" s="1" t="e">
        <f>INDEX('Child Enrollment'!$F$2:$F$173,MATCH('BIR Data Entry'!B1739,'Child Enrollment'!$B$2:$B$173,0))</f>
        <v>#N/A</v>
      </c>
      <c r="Q1739" s="1" t="e">
        <f>INDEX('Child Enrollment'!$G$2:$G$173,MATCH('BIR Data Entry'!B1739,'Child Enrollment'!$B$2:$B$173,0))</f>
        <v>#N/A</v>
      </c>
      <c r="R1739" s="1" t="e">
        <f>INDEX('Child Enrollment'!$H$2:$H$173,MATCH('BIR Data Entry'!B1739,'Child Enrollment'!$B$2:$B$173,0))</f>
        <v>#N/A</v>
      </c>
      <c r="S1739" s="343" t="str">
        <f t="shared" si="81"/>
        <v/>
      </c>
      <c r="T1739" s="169">
        <f>IF(J1739='Do Not Use'!$L$15,1,0)</f>
        <v>0</v>
      </c>
      <c r="U1739" s="169">
        <f>IF(K1739='Do Not Use'!$M$14,1,0)</f>
        <v>0</v>
      </c>
      <c r="V1739" s="169">
        <f t="shared" si="82"/>
        <v>0</v>
      </c>
      <c r="W1739" s="169">
        <f>IF(K1739='Do Not Use'!$M$10,1,0)</f>
        <v>0</v>
      </c>
      <c r="X1739" s="169">
        <f>IF(K1739='Do Not Use'!$M$11,1,0)</f>
        <v>0</v>
      </c>
      <c r="Y1739" s="169">
        <f t="shared" si="83"/>
        <v>0</v>
      </c>
      <c r="Z1739" s="169">
        <f>IF(K1739='Do Not Use'!$M$5,1,0)</f>
        <v>0</v>
      </c>
    </row>
    <row r="1740" spans="1:26" x14ac:dyDescent="0.25">
      <c r="A1740" s="376"/>
      <c r="B1740" s="377"/>
      <c r="C1740" s="378"/>
      <c r="D1740" s="434"/>
      <c r="E1740" s="379"/>
      <c r="F1740" s="377"/>
      <c r="G1740" s="377"/>
      <c r="H1740" s="377"/>
      <c r="I1740" s="377"/>
      <c r="J1740" s="377"/>
      <c r="K1740" s="377"/>
      <c r="L1740" s="377"/>
      <c r="M1740" s="1" t="e">
        <f>INDEX('Child Enrollment'!$C$2:$C$173,MATCH('BIR Data Entry'!B1741,'Child Enrollment'!$B$2:$B$173,0))</f>
        <v>#N/A</v>
      </c>
      <c r="N1740" s="1" t="e">
        <f>INDEX('Child Enrollment'!$D$2:$D$173,MATCH('BIR Data Entry'!B1740,'Child Enrollment'!$B$2:$B$173,0))</f>
        <v>#N/A</v>
      </c>
      <c r="O1740" s="1" t="e">
        <f>INDEX('Child Enrollment'!$E$2:$E$173,MATCH('BIR Data Entry'!B1740,'Child Enrollment'!$B$2:$B$173,0))</f>
        <v>#N/A</v>
      </c>
      <c r="P1740" s="1" t="e">
        <f>INDEX('Child Enrollment'!$F$2:$F$173,MATCH('BIR Data Entry'!B1740,'Child Enrollment'!$B$2:$B$173,0))</f>
        <v>#N/A</v>
      </c>
      <c r="Q1740" s="1" t="e">
        <f>INDEX('Child Enrollment'!$G$2:$G$173,MATCH('BIR Data Entry'!B1740,'Child Enrollment'!$B$2:$B$173,0))</f>
        <v>#N/A</v>
      </c>
      <c r="R1740" s="1" t="e">
        <f>INDEX('Child Enrollment'!$H$2:$H$173,MATCH('BIR Data Entry'!B1740,'Child Enrollment'!$B$2:$B$173,0))</f>
        <v>#N/A</v>
      </c>
      <c r="S1740" s="343" t="str">
        <f t="shared" si="81"/>
        <v/>
      </c>
      <c r="T1740" s="169">
        <f>IF(J1740='Do Not Use'!$L$15,1,0)</f>
        <v>0</v>
      </c>
      <c r="U1740" s="169">
        <f>IF(K1740='Do Not Use'!$M$14,1,0)</f>
        <v>0</v>
      </c>
      <c r="V1740" s="169">
        <f t="shared" si="82"/>
        <v>0</v>
      </c>
      <c r="W1740" s="169">
        <f>IF(K1740='Do Not Use'!$M$10,1,0)</f>
        <v>0</v>
      </c>
      <c r="X1740" s="169">
        <f>IF(K1740='Do Not Use'!$M$11,1,0)</f>
        <v>0</v>
      </c>
      <c r="Y1740" s="169">
        <f t="shared" si="83"/>
        <v>0</v>
      </c>
      <c r="Z1740" s="169">
        <f>IF(K1740='Do Not Use'!$M$5,1,0)</f>
        <v>0</v>
      </c>
    </row>
    <row r="1741" spans="1:26" x14ac:dyDescent="0.25">
      <c r="A1741" s="376"/>
      <c r="B1741" s="377"/>
      <c r="C1741" s="378"/>
      <c r="D1741" s="434"/>
      <c r="E1741" s="379"/>
      <c r="F1741" s="377"/>
      <c r="G1741" s="377"/>
      <c r="H1741" s="377"/>
      <c r="I1741" s="377"/>
      <c r="J1741" s="377"/>
      <c r="K1741" s="377"/>
      <c r="L1741" s="377"/>
      <c r="M1741" s="1" t="e">
        <f>INDEX('Child Enrollment'!$C$2:$C$173,MATCH('BIR Data Entry'!B1742,'Child Enrollment'!$B$2:$B$173,0))</f>
        <v>#N/A</v>
      </c>
      <c r="N1741" s="1" t="e">
        <f>INDEX('Child Enrollment'!$D$2:$D$173,MATCH('BIR Data Entry'!B1741,'Child Enrollment'!$B$2:$B$173,0))</f>
        <v>#N/A</v>
      </c>
      <c r="O1741" s="1" t="e">
        <f>INDEX('Child Enrollment'!$E$2:$E$173,MATCH('BIR Data Entry'!B1741,'Child Enrollment'!$B$2:$B$173,0))</f>
        <v>#N/A</v>
      </c>
      <c r="P1741" s="1" t="e">
        <f>INDEX('Child Enrollment'!$F$2:$F$173,MATCH('BIR Data Entry'!B1741,'Child Enrollment'!$B$2:$B$173,0))</f>
        <v>#N/A</v>
      </c>
      <c r="Q1741" s="1" t="e">
        <f>INDEX('Child Enrollment'!$G$2:$G$173,MATCH('BIR Data Entry'!B1741,'Child Enrollment'!$B$2:$B$173,0))</f>
        <v>#N/A</v>
      </c>
      <c r="R1741" s="1" t="e">
        <f>INDEX('Child Enrollment'!$H$2:$H$173,MATCH('BIR Data Entry'!B1741,'Child Enrollment'!$B$2:$B$173,0))</f>
        <v>#N/A</v>
      </c>
      <c r="S1741" s="343" t="str">
        <f t="shared" si="81"/>
        <v/>
      </c>
      <c r="T1741" s="169">
        <f>IF(J1741='Do Not Use'!$L$15,1,0)</f>
        <v>0</v>
      </c>
      <c r="U1741" s="169">
        <f>IF(K1741='Do Not Use'!$M$14,1,0)</f>
        <v>0</v>
      </c>
      <c r="V1741" s="169">
        <f t="shared" si="82"/>
        <v>0</v>
      </c>
      <c r="W1741" s="169">
        <f>IF(K1741='Do Not Use'!$M$10,1,0)</f>
        <v>0</v>
      </c>
      <c r="X1741" s="169">
        <f>IF(K1741='Do Not Use'!$M$11,1,0)</f>
        <v>0</v>
      </c>
      <c r="Y1741" s="169">
        <f t="shared" si="83"/>
        <v>0</v>
      </c>
      <c r="Z1741" s="169">
        <f>IF(K1741='Do Not Use'!$M$5,1,0)</f>
        <v>0</v>
      </c>
    </row>
    <row r="1742" spans="1:26" x14ac:dyDescent="0.25">
      <c r="A1742" s="376"/>
      <c r="B1742" s="377"/>
      <c r="C1742" s="378"/>
      <c r="D1742" s="434"/>
      <c r="E1742" s="379"/>
      <c r="F1742" s="377"/>
      <c r="G1742" s="377"/>
      <c r="H1742" s="377"/>
      <c r="I1742" s="377"/>
      <c r="J1742" s="377"/>
      <c r="K1742" s="377"/>
      <c r="L1742" s="377"/>
      <c r="M1742" s="1" t="e">
        <f>INDEX('Child Enrollment'!$C$2:$C$173,MATCH('BIR Data Entry'!B1743,'Child Enrollment'!$B$2:$B$173,0))</f>
        <v>#N/A</v>
      </c>
      <c r="N1742" s="1" t="e">
        <f>INDEX('Child Enrollment'!$D$2:$D$173,MATCH('BIR Data Entry'!B1742,'Child Enrollment'!$B$2:$B$173,0))</f>
        <v>#N/A</v>
      </c>
      <c r="O1742" s="1" t="e">
        <f>INDEX('Child Enrollment'!$E$2:$E$173,MATCH('BIR Data Entry'!B1742,'Child Enrollment'!$B$2:$B$173,0))</f>
        <v>#N/A</v>
      </c>
      <c r="P1742" s="1" t="e">
        <f>INDEX('Child Enrollment'!$F$2:$F$173,MATCH('BIR Data Entry'!B1742,'Child Enrollment'!$B$2:$B$173,0))</f>
        <v>#N/A</v>
      </c>
      <c r="Q1742" s="1" t="e">
        <f>INDEX('Child Enrollment'!$G$2:$G$173,MATCH('BIR Data Entry'!B1742,'Child Enrollment'!$B$2:$B$173,0))</f>
        <v>#N/A</v>
      </c>
      <c r="R1742" s="1" t="e">
        <f>INDEX('Child Enrollment'!$H$2:$H$173,MATCH('BIR Data Entry'!B1742,'Child Enrollment'!$B$2:$B$173,0))</f>
        <v>#N/A</v>
      </c>
      <c r="S1742" s="343" t="str">
        <f t="shared" si="81"/>
        <v/>
      </c>
      <c r="T1742" s="169">
        <f>IF(J1742='Do Not Use'!$L$15,1,0)</f>
        <v>0</v>
      </c>
      <c r="U1742" s="169">
        <f>IF(K1742='Do Not Use'!$M$14,1,0)</f>
        <v>0</v>
      </c>
      <c r="V1742" s="169">
        <f t="shared" si="82"/>
        <v>0</v>
      </c>
      <c r="W1742" s="169">
        <f>IF(K1742='Do Not Use'!$M$10,1,0)</f>
        <v>0</v>
      </c>
      <c r="X1742" s="169">
        <f>IF(K1742='Do Not Use'!$M$11,1,0)</f>
        <v>0</v>
      </c>
      <c r="Y1742" s="169">
        <f t="shared" si="83"/>
        <v>0</v>
      </c>
      <c r="Z1742" s="169">
        <f>IF(K1742='Do Not Use'!$M$5,1,0)</f>
        <v>0</v>
      </c>
    </row>
    <row r="1743" spans="1:26" x14ac:dyDescent="0.25">
      <c r="A1743" s="376"/>
      <c r="B1743" s="377"/>
      <c r="C1743" s="378"/>
      <c r="D1743" s="434"/>
      <c r="E1743" s="379"/>
      <c r="F1743" s="377"/>
      <c r="G1743" s="377"/>
      <c r="H1743" s="377"/>
      <c r="I1743" s="377"/>
      <c r="J1743" s="377"/>
      <c r="K1743" s="377"/>
      <c r="L1743" s="377"/>
      <c r="M1743" s="1" t="e">
        <f>INDEX('Child Enrollment'!$C$2:$C$173,MATCH('BIR Data Entry'!B1744,'Child Enrollment'!$B$2:$B$173,0))</f>
        <v>#N/A</v>
      </c>
      <c r="N1743" s="1" t="e">
        <f>INDEX('Child Enrollment'!$D$2:$D$173,MATCH('BIR Data Entry'!B1743,'Child Enrollment'!$B$2:$B$173,0))</f>
        <v>#N/A</v>
      </c>
      <c r="O1743" s="1" t="e">
        <f>INDEX('Child Enrollment'!$E$2:$E$173,MATCH('BIR Data Entry'!B1743,'Child Enrollment'!$B$2:$B$173,0))</f>
        <v>#N/A</v>
      </c>
      <c r="P1743" s="1" t="e">
        <f>INDEX('Child Enrollment'!$F$2:$F$173,MATCH('BIR Data Entry'!B1743,'Child Enrollment'!$B$2:$B$173,0))</f>
        <v>#N/A</v>
      </c>
      <c r="Q1743" s="1" t="e">
        <f>INDEX('Child Enrollment'!$G$2:$G$173,MATCH('BIR Data Entry'!B1743,'Child Enrollment'!$B$2:$B$173,0))</f>
        <v>#N/A</v>
      </c>
      <c r="R1743" s="1" t="e">
        <f>INDEX('Child Enrollment'!$H$2:$H$173,MATCH('BIR Data Entry'!B1743,'Child Enrollment'!$B$2:$B$173,0))</f>
        <v>#N/A</v>
      </c>
      <c r="S1743" s="343" t="str">
        <f t="shared" si="81"/>
        <v/>
      </c>
      <c r="T1743" s="169">
        <f>IF(J1743='Do Not Use'!$L$15,1,0)</f>
        <v>0</v>
      </c>
      <c r="U1743" s="169">
        <f>IF(K1743='Do Not Use'!$M$14,1,0)</f>
        <v>0</v>
      </c>
      <c r="V1743" s="169">
        <f t="shared" si="82"/>
        <v>0</v>
      </c>
      <c r="W1743" s="169">
        <f>IF(K1743='Do Not Use'!$M$10,1,0)</f>
        <v>0</v>
      </c>
      <c r="X1743" s="169">
        <f>IF(K1743='Do Not Use'!$M$11,1,0)</f>
        <v>0</v>
      </c>
      <c r="Y1743" s="169">
        <f t="shared" si="83"/>
        <v>0</v>
      </c>
      <c r="Z1743" s="169">
        <f>IF(K1743='Do Not Use'!$M$5,1,0)</f>
        <v>0</v>
      </c>
    </row>
    <row r="1744" spans="1:26" x14ac:dyDescent="0.25">
      <c r="A1744" s="376"/>
      <c r="B1744" s="377"/>
      <c r="C1744" s="378"/>
      <c r="D1744" s="434"/>
      <c r="E1744" s="379"/>
      <c r="F1744" s="377"/>
      <c r="G1744" s="377"/>
      <c r="H1744" s="377"/>
      <c r="I1744" s="377"/>
      <c r="J1744" s="377"/>
      <c r="K1744" s="377"/>
      <c r="L1744" s="377"/>
      <c r="M1744" s="1" t="e">
        <f>INDEX('Child Enrollment'!$C$2:$C$173,MATCH('BIR Data Entry'!B1745,'Child Enrollment'!$B$2:$B$173,0))</f>
        <v>#N/A</v>
      </c>
      <c r="N1744" s="1" t="e">
        <f>INDEX('Child Enrollment'!$D$2:$D$173,MATCH('BIR Data Entry'!B1744,'Child Enrollment'!$B$2:$B$173,0))</f>
        <v>#N/A</v>
      </c>
      <c r="O1744" s="1" t="e">
        <f>INDEX('Child Enrollment'!$E$2:$E$173,MATCH('BIR Data Entry'!B1744,'Child Enrollment'!$B$2:$B$173,0))</f>
        <v>#N/A</v>
      </c>
      <c r="P1744" s="1" t="e">
        <f>INDEX('Child Enrollment'!$F$2:$F$173,MATCH('BIR Data Entry'!B1744,'Child Enrollment'!$B$2:$B$173,0))</f>
        <v>#N/A</v>
      </c>
      <c r="Q1744" s="1" t="e">
        <f>INDEX('Child Enrollment'!$G$2:$G$173,MATCH('BIR Data Entry'!B1744,'Child Enrollment'!$B$2:$B$173,0))</f>
        <v>#N/A</v>
      </c>
      <c r="R1744" s="1" t="e">
        <f>INDEX('Child Enrollment'!$H$2:$H$173,MATCH('BIR Data Entry'!B1744,'Child Enrollment'!$B$2:$B$173,0))</f>
        <v>#N/A</v>
      </c>
      <c r="S1744" s="343" t="str">
        <f t="shared" si="81"/>
        <v/>
      </c>
      <c r="T1744" s="169">
        <f>IF(J1744='Do Not Use'!$L$15,1,0)</f>
        <v>0</v>
      </c>
      <c r="U1744" s="169">
        <f>IF(K1744='Do Not Use'!$M$14,1,0)</f>
        <v>0</v>
      </c>
      <c r="V1744" s="169">
        <f t="shared" si="82"/>
        <v>0</v>
      </c>
      <c r="W1744" s="169">
        <f>IF(K1744='Do Not Use'!$M$10,1,0)</f>
        <v>0</v>
      </c>
      <c r="X1744" s="169">
        <f>IF(K1744='Do Not Use'!$M$11,1,0)</f>
        <v>0</v>
      </c>
      <c r="Y1744" s="169">
        <f t="shared" si="83"/>
        <v>0</v>
      </c>
      <c r="Z1744" s="169">
        <f>IF(K1744='Do Not Use'!$M$5,1,0)</f>
        <v>0</v>
      </c>
    </row>
    <row r="1745" spans="1:26" x14ac:dyDescent="0.25">
      <c r="A1745" s="376"/>
      <c r="B1745" s="377"/>
      <c r="C1745" s="378"/>
      <c r="D1745" s="434"/>
      <c r="E1745" s="379"/>
      <c r="F1745" s="377"/>
      <c r="G1745" s="377"/>
      <c r="H1745" s="377"/>
      <c r="I1745" s="377"/>
      <c r="J1745" s="377"/>
      <c r="K1745" s="377"/>
      <c r="L1745" s="377"/>
      <c r="M1745" s="1" t="e">
        <f>INDEX('Child Enrollment'!$C$2:$C$173,MATCH('BIR Data Entry'!B1746,'Child Enrollment'!$B$2:$B$173,0))</f>
        <v>#N/A</v>
      </c>
      <c r="N1745" s="1" t="e">
        <f>INDEX('Child Enrollment'!$D$2:$D$173,MATCH('BIR Data Entry'!B1745,'Child Enrollment'!$B$2:$B$173,0))</f>
        <v>#N/A</v>
      </c>
      <c r="O1745" s="1" t="e">
        <f>INDEX('Child Enrollment'!$E$2:$E$173,MATCH('BIR Data Entry'!B1745,'Child Enrollment'!$B$2:$B$173,0))</f>
        <v>#N/A</v>
      </c>
      <c r="P1745" s="1" t="e">
        <f>INDEX('Child Enrollment'!$F$2:$F$173,MATCH('BIR Data Entry'!B1745,'Child Enrollment'!$B$2:$B$173,0))</f>
        <v>#N/A</v>
      </c>
      <c r="Q1745" s="1" t="e">
        <f>INDEX('Child Enrollment'!$G$2:$G$173,MATCH('BIR Data Entry'!B1745,'Child Enrollment'!$B$2:$B$173,0))</f>
        <v>#N/A</v>
      </c>
      <c r="R1745" s="1" t="e">
        <f>INDEX('Child Enrollment'!$H$2:$H$173,MATCH('BIR Data Entry'!B1745,'Child Enrollment'!$B$2:$B$173,0))</f>
        <v>#N/A</v>
      </c>
      <c r="S1745" s="343" t="str">
        <f t="shared" si="81"/>
        <v/>
      </c>
      <c r="T1745" s="169">
        <f>IF(J1745='Do Not Use'!$L$15,1,0)</f>
        <v>0</v>
      </c>
      <c r="U1745" s="169">
        <f>IF(K1745='Do Not Use'!$M$14,1,0)</f>
        <v>0</v>
      </c>
      <c r="V1745" s="169">
        <f t="shared" si="82"/>
        <v>0</v>
      </c>
      <c r="W1745" s="169">
        <f>IF(K1745='Do Not Use'!$M$10,1,0)</f>
        <v>0</v>
      </c>
      <c r="X1745" s="169">
        <f>IF(K1745='Do Not Use'!$M$11,1,0)</f>
        <v>0</v>
      </c>
      <c r="Y1745" s="169">
        <f t="shared" si="83"/>
        <v>0</v>
      </c>
      <c r="Z1745" s="169">
        <f>IF(K1745='Do Not Use'!$M$5,1,0)</f>
        <v>0</v>
      </c>
    </row>
    <row r="1746" spans="1:26" x14ac:dyDescent="0.25">
      <c r="A1746" s="376"/>
      <c r="B1746" s="377"/>
      <c r="C1746" s="378"/>
      <c r="D1746" s="434"/>
      <c r="E1746" s="379"/>
      <c r="F1746" s="377"/>
      <c r="G1746" s="377"/>
      <c r="H1746" s="377"/>
      <c r="I1746" s="377"/>
      <c r="J1746" s="377"/>
      <c r="K1746" s="377"/>
      <c r="L1746" s="377"/>
      <c r="M1746" s="1" t="e">
        <f>INDEX('Child Enrollment'!$C$2:$C$173,MATCH('BIR Data Entry'!B1747,'Child Enrollment'!$B$2:$B$173,0))</f>
        <v>#N/A</v>
      </c>
      <c r="N1746" s="1" t="e">
        <f>INDEX('Child Enrollment'!$D$2:$D$173,MATCH('BIR Data Entry'!B1746,'Child Enrollment'!$B$2:$B$173,0))</f>
        <v>#N/A</v>
      </c>
      <c r="O1746" s="1" t="e">
        <f>INDEX('Child Enrollment'!$E$2:$E$173,MATCH('BIR Data Entry'!B1746,'Child Enrollment'!$B$2:$B$173,0))</f>
        <v>#N/A</v>
      </c>
      <c r="P1746" s="1" t="e">
        <f>INDEX('Child Enrollment'!$F$2:$F$173,MATCH('BIR Data Entry'!B1746,'Child Enrollment'!$B$2:$B$173,0))</f>
        <v>#N/A</v>
      </c>
      <c r="Q1746" s="1" t="e">
        <f>INDEX('Child Enrollment'!$G$2:$G$173,MATCH('BIR Data Entry'!B1746,'Child Enrollment'!$B$2:$B$173,0))</f>
        <v>#N/A</v>
      </c>
      <c r="R1746" s="1" t="e">
        <f>INDEX('Child Enrollment'!$H$2:$H$173,MATCH('BIR Data Entry'!B1746,'Child Enrollment'!$B$2:$B$173,0))</f>
        <v>#N/A</v>
      </c>
      <c r="S1746" s="343" t="str">
        <f t="shared" si="81"/>
        <v/>
      </c>
      <c r="T1746" s="169">
        <f>IF(J1746='Do Not Use'!$L$15,1,0)</f>
        <v>0</v>
      </c>
      <c r="U1746" s="169">
        <f>IF(K1746='Do Not Use'!$M$14,1,0)</f>
        <v>0</v>
      </c>
      <c r="V1746" s="169">
        <f t="shared" si="82"/>
        <v>0</v>
      </c>
      <c r="W1746" s="169">
        <f>IF(K1746='Do Not Use'!$M$10,1,0)</f>
        <v>0</v>
      </c>
      <c r="X1746" s="169">
        <f>IF(K1746='Do Not Use'!$M$11,1,0)</f>
        <v>0</v>
      </c>
      <c r="Y1746" s="169">
        <f t="shared" si="83"/>
        <v>0</v>
      </c>
      <c r="Z1746" s="169">
        <f>IF(K1746='Do Not Use'!$M$5,1,0)</f>
        <v>0</v>
      </c>
    </row>
    <row r="1747" spans="1:26" x14ac:dyDescent="0.25">
      <c r="A1747" s="376"/>
      <c r="B1747" s="377"/>
      <c r="C1747" s="378"/>
      <c r="D1747" s="434"/>
      <c r="E1747" s="379"/>
      <c r="F1747" s="377"/>
      <c r="G1747" s="377"/>
      <c r="H1747" s="377"/>
      <c r="I1747" s="377"/>
      <c r="J1747" s="377"/>
      <c r="K1747" s="377"/>
      <c r="L1747" s="377"/>
      <c r="M1747" s="1" t="e">
        <f>INDEX('Child Enrollment'!$C$2:$C$173,MATCH('BIR Data Entry'!B1748,'Child Enrollment'!$B$2:$B$173,0))</f>
        <v>#N/A</v>
      </c>
      <c r="N1747" s="1" t="e">
        <f>INDEX('Child Enrollment'!$D$2:$D$173,MATCH('BIR Data Entry'!B1747,'Child Enrollment'!$B$2:$B$173,0))</f>
        <v>#N/A</v>
      </c>
      <c r="O1747" s="1" t="e">
        <f>INDEX('Child Enrollment'!$E$2:$E$173,MATCH('BIR Data Entry'!B1747,'Child Enrollment'!$B$2:$B$173,0))</f>
        <v>#N/A</v>
      </c>
      <c r="P1747" s="1" t="e">
        <f>INDEX('Child Enrollment'!$F$2:$F$173,MATCH('BIR Data Entry'!B1747,'Child Enrollment'!$B$2:$B$173,0))</f>
        <v>#N/A</v>
      </c>
      <c r="Q1747" s="1" t="e">
        <f>INDEX('Child Enrollment'!$G$2:$G$173,MATCH('BIR Data Entry'!B1747,'Child Enrollment'!$B$2:$B$173,0))</f>
        <v>#N/A</v>
      </c>
      <c r="R1747" s="1" t="e">
        <f>INDEX('Child Enrollment'!$H$2:$H$173,MATCH('BIR Data Entry'!B1747,'Child Enrollment'!$B$2:$B$173,0))</f>
        <v>#N/A</v>
      </c>
      <c r="S1747" s="343" t="str">
        <f t="shared" si="81"/>
        <v/>
      </c>
      <c r="T1747" s="169">
        <f>IF(J1747='Do Not Use'!$L$15,1,0)</f>
        <v>0</v>
      </c>
      <c r="U1747" s="169">
        <f>IF(K1747='Do Not Use'!$M$14,1,0)</f>
        <v>0</v>
      </c>
      <c r="V1747" s="169">
        <f t="shared" si="82"/>
        <v>0</v>
      </c>
      <c r="W1747" s="169">
        <f>IF(K1747='Do Not Use'!$M$10,1,0)</f>
        <v>0</v>
      </c>
      <c r="X1747" s="169">
        <f>IF(K1747='Do Not Use'!$M$11,1,0)</f>
        <v>0</v>
      </c>
      <c r="Y1747" s="169">
        <f t="shared" si="83"/>
        <v>0</v>
      </c>
      <c r="Z1747" s="169">
        <f>IF(K1747='Do Not Use'!$M$5,1,0)</f>
        <v>0</v>
      </c>
    </row>
    <row r="1748" spans="1:26" x14ac:dyDescent="0.25">
      <c r="A1748" s="376"/>
      <c r="B1748" s="377"/>
      <c r="C1748" s="378"/>
      <c r="D1748" s="434"/>
      <c r="E1748" s="379"/>
      <c r="F1748" s="377"/>
      <c r="G1748" s="377"/>
      <c r="H1748" s="377"/>
      <c r="I1748" s="377"/>
      <c r="J1748" s="377"/>
      <c r="K1748" s="377"/>
      <c r="L1748" s="377"/>
      <c r="M1748" s="1" t="e">
        <f>INDEX('Child Enrollment'!$C$2:$C$173,MATCH('BIR Data Entry'!B1749,'Child Enrollment'!$B$2:$B$173,0))</f>
        <v>#N/A</v>
      </c>
      <c r="N1748" s="1" t="e">
        <f>INDEX('Child Enrollment'!$D$2:$D$173,MATCH('BIR Data Entry'!B1748,'Child Enrollment'!$B$2:$B$173,0))</f>
        <v>#N/A</v>
      </c>
      <c r="O1748" s="1" t="e">
        <f>INDEX('Child Enrollment'!$E$2:$E$173,MATCH('BIR Data Entry'!B1748,'Child Enrollment'!$B$2:$B$173,0))</f>
        <v>#N/A</v>
      </c>
      <c r="P1748" s="1" t="e">
        <f>INDEX('Child Enrollment'!$F$2:$F$173,MATCH('BIR Data Entry'!B1748,'Child Enrollment'!$B$2:$B$173,0))</f>
        <v>#N/A</v>
      </c>
      <c r="Q1748" s="1" t="e">
        <f>INDEX('Child Enrollment'!$G$2:$G$173,MATCH('BIR Data Entry'!B1748,'Child Enrollment'!$B$2:$B$173,0))</f>
        <v>#N/A</v>
      </c>
      <c r="R1748" s="1" t="e">
        <f>INDEX('Child Enrollment'!$H$2:$H$173,MATCH('BIR Data Entry'!B1748,'Child Enrollment'!$B$2:$B$173,0))</f>
        <v>#N/A</v>
      </c>
      <c r="S1748" s="343" t="str">
        <f t="shared" si="81"/>
        <v/>
      </c>
      <c r="T1748" s="169">
        <f>IF(J1748='Do Not Use'!$L$15,1,0)</f>
        <v>0</v>
      </c>
      <c r="U1748" s="169">
        <f>IF(K1748='Do Not Use'!$M$14,1,0)</f>
        <v>0</v>
      </c>
      <c r="V1748" s="169">
        <f t="shared" si="82"/>
        <v>0</v>
      </c>
      <c r="W1748" s="169">
        <f>IF(K1748='Do Not Use'!$M$10,1,0)</f>
        <v>0</v>
      </c>
      <c r="X1748" s="169">
        <f>IF(K1748='Do Not Use'!$M$11,1,0)</f>
        <v>0</v>
      </c>
      <c r="Y1748" s="169">
        <f t="shared" si="83"/>
        <v>0</v>
      </c>
      <c r="Z1748" s="169">
        <f>IF(K1748='Do Not Use'!$M$5,1,0)</f>
        <v>0</v>
      </c>
    </row>
    <row r="1749" spans="1:26" x14ac:dyDescent="0.25">
      <c r="A1749" s="376"/>
      <c r="B1749" s="377"/>
      <c r="C1749" s="378"/>
      <c r="D1749" s="434"/>
      <c r="E1749" s="379"/>
      <c r="F1749" s="377"/>
      <c r="G1749" s="377"/>
      <c r="H1749" s="377"/>
      <c r="I1749" s="377"/>
      <c r="J1749" s="377"/>
      <c r="K1749" s="377"/>
      <c r="L1749" s="377"/>
      <c r="M1749" s="1" t="e">
        <f>INDEX('Child Enrollment'!$C$2:$C$173,MATCH('BIR Data Entry'!B1750,'Child Enrollment'!$B$2:$B$173,0))</f>
        <v>#N/A</v>
      </c>
      <c r="N1749" s="1" t="e">
        <f>INDEX('Child Enrollment'!$D$2:$D$173,MATCH('BIR Data Entry'!B1749,'Child Enrollment'!$B$2:$B$173,0))</f>
        <v>#N/A</v>
      </c>
      <c r="O1749" s="1" t="e">
        <f>INDEX('Child Enrollment'!$E$2:$E$173,MATCH('BIR Data Entry'!B1749,'Child Enrollment'!$B$2:$B$173,0))</f>
        <v>#N/A</v>
      </c>
      <c r="P1749" s="1" t="e">
        <f>INDEX('Child Enrollment'!$F$2:$F$173,MATCH('BIR Data Entry'!B1749,'Child Enrollment'!$B$2:$B$173,0))</f>
        <v>#N/A</v>
      </c>
      <c r="Q1749" s="1" t="e">
        <f>INDEX('Child Enrollment'!$G$2:$G$173,MATCH('BIR Data Entry'!B1749,'Child Enrollment'!$B$2:$B$173,0))</f>
        <v>#N/A</v>
      </c>
      <c r="R1749" s="1" t="e">
        <f>INDEX('Child Enrollment'!$H$2:$H$173,MATCH('BIR Data Entry'!B1749,'Child Enrollment'!$B$2:$B$173,0))</f>
        <v>#N/A</v>
      </c>
      <c r="S1749" s="343" t="str">
        <f t="shared" si="81"/>
        <v/>
      </c>
      <c r="T1749" s="169">
        <f>IF(J1749='Do Not Use'!$L$15,1,0)</f>
        <v>0</v>
      </c>
      <c r="U1749" s="169">
        <f>IF(K1749='Do Not Use'!$M$14,1,0)</f>
        <v>0</v>
      </c>
      <c r="V1749" s="169">
        <f t="shared" si="82"/>
        <v>0</v>
      </c>
      <c r="W1749" s="169">
        <f>IF(K1749='Do Not Use'!$M$10,1,0)</f>
        <v>0</v>
      </c>
      <c r="X1749" s="169">
        <f>IF(K1749='Do Not Use'!$M$11,1,0)</f>
        <v>0</v>
      </c>
      <c r="Y1749" s="169">
        <f t="shared" si="83"/>
        <v>0</v>
      </c>
      <c r="Z1749" s="169">
        <f>IF(K1749='Do Not Use'!$M$5,1,0)</f>
        <v>0</v>
      </c>
    </row>
    <row r="1750" spans="1:26" x14ac:dyDescent="0.25">
      <c r="A1750" s="376"/>
      <c r="B1750" s="377"/>
      <c r="C1750" s="378"/>
      <c r="D1750" s="434"/>
      <c r="E1750" s="379"/>
      <c r="F1750" s="377"/>
      <c r="G1750" s="377"/>
      <c r="H1750" s="377"/>
      <c r="I1750" s="377"/>
      <c r="J1750" s="377"/>
      <c r="K1750" s="377"/>
      <c r="L1750" s="377"/>
      <c r="M1750" s="1" t="e">
        <f>INDEX('Child Enrollment'!$C$2:$C$173,MATCH('BIR Data Entry'!B1751,'Child Enrollment'!$B$2:$B$173,0))</f>
        <v>#N/A</v>
      </c>
      <c r="N1750" s="1" t="e">
        <f>INDEX('Child Enrollment'!$D$2:$D$173,MATCH('BIR Data Entry'!B1750,'Child Enrollment'!$B$2:$B$173,0))</f>
        <v>#N/A</v>
      </c>
      <c r="O1750" s="1" t="e">
        <f>INDEX('Child Enrollment'!$E$2:$E$173,MATCH('BIR Data Entry'!B1750,'Child Enrollment'!$B$2:$B$173,0))</f>
        <v>#N/A</v>
      </c>
      <c r="P1750" s="1" t="e">
        <f>INDEX('Child Enrollment'!$F$2:$F$173,MATCH('BIR Data Entry'!B1750,'Child Enrollment'!$B$2:$B$173,0))</f>
        <v>#N/A</v>
      </c>
      <c r="Q1750" s="1" t="e">
        <f>INDEX('Child Enrollment'!$G$2:$G$173,MATCH('BIR Data Entry'!B1750,'Child Enrollment'!$B$2:$B$173,0))</f>
        <v>#N/A</v>
      </c>
      <c r="R1750" s="1" t="e">
        <f>INDEX('Child Enrollment'!$H$2:$H$173,MATCH('BIR Data Entry'!B1750,'Child Enrollment'!$B$2:$B$173,0))</f>
        <v>#N/A</v>
      </c>
      <c r="S1750" s="343" t="str">
        <f t="shared" si="81"/>
        <v/>
      </c>
      <c r="T1750" s="169">
        <f>IF(J1750='Do Not Use'!$L$15,1,0)</f>
        <v>0</v>
      </c>
      <c r="U1750" s="169">
        <f>IF(K1750='Do Not Use'!$M$14,1,0)</f>
        <v>0</v>
      </c>
      <c r="V1750" s="169">
        <f t="shared" si="82"/>
        <v>0</v>
      </c>
      <c r="W1750" s="169">
        <f>IF(K1750='Do Not Use'!$M$10,1,0)</f>
        <v>0</v>
      </c>
      <c r="X1750" s="169">
        <f>IF(K1750='Do Not Use'!$M$11,1,0)</f>
        <v>0</v>
      </c>
      <c r="Y1750" s="169">
        <f t="shared" si="83"/>
        <v>0</v>
      </c>
      <c r="Z1750" s="169">
        <f>IF(K1750='Do Not Use'!$M$5,1,0)</f>
        <v>0</v>
      </c>
    </row>
    <row r="1751" spans="1:26" x14ac:dyDescent="0.25">
      <c r="A1751" s="376"/>
      <c r="B1751" s="377"/>
      <c r="C1751" s="378"/>
      <c r="D1751" s="434"/>
      <c r="E1751" s="379"/>
      <c r="F1751" s="377"/>
      <c r="G1751" s="377"/>
      <c r="H1751" s="377"/>
      <c r="I1751" s="377"/>
      <c r="J1751" s="377"/>
      <c r="K1751" s="377"/>
      <c r="L1751" s="377"/>
      <c r="M1751" s="1" t="e">
        <f>INDEX('Child Enrollment'!$C$2:$C$173,MATCH('BIR Data Entry'!B1752,'Child Enrollment'!$B$2:$B$173,0))</f>
        <v>#N/A</v>
      </c>
      <c r="N1751" s="1" t="e">
        <f>INDEX('Child Enrollment'!$D$2:$D$173,MATCH('BIR Data Entry'!B1751,'Child Enrollment'!$B$2:$B$173,0))</f>
        <v>#N/A</v>
      </c>
      <c r="O1751" s="1" t="e">
        <f>INDEX('Child Enrollment'!$E$2:$E$173,MATCH('BIR Data Entry'!B1751,'Child Enrollment'!$B$2:$B$173,0))</f>
        <v>#N/A</v>
      </c>
      <c r="P1751" s="1" t="e">
        <f>INDEX('Child Enrollment'!$F$2:$F$173,MATCH('BIR Data Entry'!B1751,'Child Enrollment'!$B$2:$B$173,0))</f>
        <v>#N/A</v>
      </c>
      <c r="Q1751" s="1" t="e">
        <f>INDEX('Child Enrollment'!$G$2:$G$173,MATCH('BIR Data Entry'!B1751,'Child Enrollment'!$B$2:$B$173,0))</f>
        <v>#N/A</v>
      </c>
      <c r="R1751" s="1" t="e">
        <f>INDEX('Child Enrollment'!$H$2:$H$173,MATCH('BIR Data Entry'!B1751,'Child Enrollment'!$B$2:$B$173,0))</f>
        <v>#N/A</v>
      </c>
      <c r="S1751" s="343" t="str">
        <f t="shared" si="81"/>
        <v/>
      </c>
      <c r="T1751" s="169">
        <f>IF(J1751='Do Not Use'!$L$15,1,0)</f>
        <v>0</v>
      </c>
      <c r="U1751" s="169">
        <f>IF(K1751='Do Not Use'!$M$14,1,0)</f>
        <v>0</v>
      </c>
      <c r="V1751" s="169">
        <f t="shared" si="82"/>
        <v>0</v>
      </c>
      <c r="W1751" s="169">
        <f>IF(K1751='Do Not Use'!$M$10,1,0)</f>
        <v>0</v>
      </c>
      <c r="X1751" s="169">
        <f>IF(K1751='Do Not Use'!$M$11,1,0)</f>
        <v>0</v>
      </c>
      <c r="Y1751" s="169">
        <f t="shared" si="83"/>
        <v>0</v>
      </c>
      <c r="Z1751" s="169">
        <f>IF(K1751='Do Not Use'!$M$5,1,0)</f>
        <v>0</v>
      </c>
    </row>
    <row r="1752" spans="1:26" x14ac:dyDescent="0.25">
      <c r="A1752" s="376"/>
      <c r="B1752" s="377"/>
      <c r="C1752" s="378"/>
      <c r="D1752" s="434"/>
      <c r="E1752" s="379"/>
      <c r="F1752" s="377"/>
      <c r="G1752" s="377"/>
      <c r="H1752" s="377"/>
      <c r="I1752" s="377"/>
      <c r="J1752" s="377"/>
      <c r="K1752" s="377"/>
      <c r="L1752" s="377"/>
      <c r="M1752" s="1" t="e">
        <f>INDEX('Child Enrollment'!$C$2:$C$173,MATCH('BIR Data Entry'!B1753,'Child Enrollment'!$B$2:$B$173,0))</f>
        <v>#N/A</v>
      </c>
      <c r="N1752" s="1" t="e">
        <f>INDEX('Child Enrollment'!$D$2:$D$173,MATCH('BIR Data Entry'!B1752,'Child Enrollment'!$B$2:$B$173,0))</f>
        <v>#N/A</v>
      </c>
      <c r="O1752" s="1" t="e">
        <f>INDEX('Child Enrollment'!$E$2:$E$173,MATCH('BIR Data Entry'!B1752,'Child Enrollment'!$B$2:$B$173,0))</f>
        <v>#N/A</v>
      </c>
      <c r="P1752" s="1" t="e">
        <f>INDEX('Child Enrollment'!$F$2:$F$173,MATCH('BIR Data Entry'!B1752,'Child Enrollment'!$B$2:$B$173,0))</f>
        <v>#N/A</v>
      </c>
      <c r="Q1752" s="1" t="e">
        <f>INDEX('Child Enrollment'!$G$2:$G$173,MATCH('BIR Data Entry'!B1752,'Child Enrollment'!$B$2:$B$173,0))</f>
        <v>#N/A</v>
      </c>
      <c r="R1752" s="1" t="e">
        <f>INDEX('Child Enrollment'!$H$2:$H$173,MATCH('BIR Data Entry'!B1752,'Child Enrollment'!$B$2:$B$173,0))</f>
        <v>#N/A</v>
      </c>
      <c r="S1752" s="343" t="str">
        <f t="shared" si="81"/>
        <v/>
      </c>
      <c r="T1752" s="169">
        <f>IF(J1752='Do Not Use'!$L$15,1,0)</f>
        <v>0</v>
      </c>
      <c r="U1752" s="169">
        <f>IF(K1752='Do Not Use'!$M$14,1,0)</f>
        <v>0</v>
      </c>
      <c r="V1752" s="169">
        <f t="shared" si="82"/>
        <v>0</v>
      </c>
      <c r="W1752" s="169">
        <f>IF(K1752='Do Not Use'!$M$10,1,0)</f>
        <v>0</v>
      </c>
      <c r="X1752" s="169">
        <f>IF(K1752='Do Not Use'!$M$11,1,0)</f>
        <v>0</v>
      </c>
      <c r="Y1752" s="169">
        <f t="shared" si="83"/>
        <v>0</v>
      </c>
      <c r="Z1752" s="169">
        <f>IF(K1752='Do Not Use'!$M$5,1,0)</f>
        <v>0</v>
      </c>
    </row>
    <row r="1753" spans="1:26" x14ac:dyDescent="0.25">
      <c r="A1753" s="376"/>
      <c r="B1753" s="377"/>
      <c r="C1753" s="378"/>
      <c r="D1753" s="434"/>
      <c r="E1753" s="379"/>
      <c r="F1753" s="377"/>
      <c r="G1753" s="377"/>
      <c r="H1753" s="377"/>
      <c r="I1753" s="377"/>
      <c r="J1753" s="377"/>
      <c r="K1753" s="377"/>
      <c r="L1753" s="377"/>
      <c r="M1753" s="1" t="e">
        <f>INDEX('Child Enrollment'!$C$2:$C$173,MATCH('BIR Data Entry'!B1754,'Child Enrollment'!$B$2:$B$173,0))</f>
        <v>#N/A</v>
      </c>
      <c r="N1753" s="1" t="e">
        <f>INDEX('Child Enrollment'!$D$2:$D$173,MATCH('BIR Data Entry'!B1753,'Child Enrollment'!$B$2:$B$173,0))</f>
        <v>#N/A</v>
      </c>
      <c r="O1753" s="1" t="e">
        <f>INDEX('Child Enrollment'!$E$2:$E$173,MATCH('BIR Data Entry'!B1753,'Child Enrollment'!$B$2:$B$173,0))</f>
        <v>#N/A</v>
      </c>
      <c r="P1753" s="1" t="e">
        <f>INDEX('Child Enrollment'!$F$2:$F$173,MATCH('BIR Data Entry'!B1753,'Child Enrollment'!$B$2:$B$173,0))</f>
        <v>#N/A</v>
      </c>
      <c r="Q1753" s="1" t="e">
        <f>INDEX('Child Enrollment'!$G$2:$G$173,MATCH('BIR Data Entry'!B1753,'Child Enrollment'!$B$2:$B$173,0))</f>
        <v>#N/A</v>
      </c>
      <c r="R1753" s="1" t="e">
        <f>INDEX('Child Enrollment'!$H$2:$H$173,MATCH('BIR Data Entry'!B1753,'Child Enrollment'!$B$2:$B$173,0))</f>
        <v>#N/A</v>
      </c>
      <c r="S1753" s="343" t="str">
        <f t="shared" si="81"/>
        <v/>
      </c>
      <c r="T1753" s="169">
        <f>IF(J1753='Do Not Use'!$L$15,1,0)</f>
        <v>0</v>
      </c>
      <c r="U1753" s="169">
        <f>IF(K1753='Do Not Use'!$M$14,1,0)</f>
        <v>0</v>
      </c>
      <c r="V1753" s="169">
        <f t="shared" si="82"/>
        <v>0</v>
      </c>
      <c r="W1753" s="169">
        <f>IF(K1753='Do Not Use'!$M$10,1,0)</f>
        <v>0</v>
      </c>
      <c r="X1753" s="169">
        <f>IF(K1753='Do Not Use'!$M$11,1,0)</f>
        <v>0</v>
      </c>
      <c r="Y1753" s="169">
        <f t="shared" si="83"/>
        <v>0</v>
      </c>
      <c r="Z1753" s="169">
        <f>IF(K1753='Do Not Use'!$M$5,1,0)</f>
        <v>0</v>
      </c>
    </row>
    <row r="1754" spans="1:26" x14ac:dyDescent="0.25">
      <c r="A1754" s="376"/>
      <c r="B1754" s="377"/>
      <c r="C1754" s="378"/>
      <c r="D1754" s="434"/>
      <c r="E1754" s="379"/>
      <c r="F1754" s="377"/>
      <c r="G1754" s="377"/>
      <c r="H1754" s="377"/>
      <c r="I1754" s="377"/>
      <c r="J1754" s="377"/>
      <c r="K1754" s="377"/>
      <c r="L1754" s="377"/>
      <c r="M1754" s="1" t="e">
        <f>INDEX('Child Enrollment'!$C$2:$C$173,MATCH('BIR Data Entry'!B1755,'Child Enrollment'!$B$2:$B$173,0))</f>
        <v>#N/A</v>
      </c>
      <c r="N1754" s="1" t="e">
        <f>INDEX('Child Enrollment'!$D$2:$D$173,MATCH('BIR Data Entry'!B1754,'Child Enrollment'!$B$2:$B$173,0))</f>
        <v>#N/A</v>
      </c>
      <c r="O1754" s="1" t="e">
        <f>INDEX('Child Enrollment'!$E$2:$E$173,MATCH('BIR Data Entry'!B1754,'Child Enrollment'!$B$2:$B$173,0))</f>
        <v>#N/A</v>
      </c>
      <c r="P1754" s="1" t="e">
        <f>INDEX('Child Enrollment'!$F$2:$F$173,MATCH('BIR Data Entry'!B1754,'Child Enrollment'!$B$2:$B$173,0))</f>
        <v>#N/A</v>
      </c>
      <c r="Q1754" s="1" t="e">
        <f>INDEX('Child Enrollment'!$G$2:$G$173,MATCH('BIR Data Entry'!B1754,'Child Enrollment'!$B$2:$B$173,0))</f>
        <v>#N/A</v>
      </c>
      <c r="R1754" s="1" t="e">
        <f>INDEX('Child Enrollment'!$H$2:$H$173,MATCH('BIR Data Entry'!B1754,'Child Enrollment'!$B$2:$B$173,0))</f>
        <v>#N/A</v>
      </c>
      <c r="S1754" s="343" t="str">
        <f t="shared" si="81"/>
        <v/>
      </c>
      <c r="T1754" s="169">
        <f>IF(J1754='Do Not Use'!$L$15,1,0)</f>
        <v>0</v>
      </c>
      <c r="U1754" s="169">
        <f>IF(K1754='Do Not Use'!$M$14,1,0)</f>
        <v>0</v>
      </c>
      <c r="V1754" s="169">
        <f t="shared" si="82"/>
        <v>0</v>
      </c>
      <c r="W1754" s="169">
        <f>IF(K1754='Do Not Use'!$M$10,1,0)</f>
        <v>0</v>
      </c>
      <c r="X1754" s="169">
        <f>IF(K1754='Do Not Use'!$M$11,1,0)</f>
        <v>0</v>
      </c>
      <c r="Y1754" s="169">
        <f t="shared" si="83"/>
        <v>0</v>
      </c>
      <c r="Z1754" s="169">
        <f>IF(K1754='Do Not Use'!$M$5,1,0)</f>
        <v>0</v>
      </c>
    </row>
    <row r="1755" spans="1:26" x14ac:dyDescent="0.25">
      <c r="A1755" s="376"/>
      <c r="B1755" s="377"/>
      <c r="C1755" s="378"/>
      <c r="D1755" s="434"/>
      <c r="E1755" s="379"/>
      <c r="F1755" s="377"/>
      <c r="G1755" s="377"/>
      <c r="H1755" s="377"/>
      <c r="I1755" s="377"/>
      <c r="J1755" s="377"/>
      <c r="K1755" s="377"/>
      <c r="L1755" s="377"/>
      <c r="M1755" s="1" t="e">
        <f>INDEX('Child Enrollment'!$C$2:$C$173,MATCH('BIR Data Entry'!B1756,'Child Enrollment'!$B$2:$B$173,0))</f>
        <v>#N/A</v>
      </c>
      <c r="N1755" s="1" t="e">
        <f>INDEX('Child Enrollment'!$D$2:$D$173,MATCH('BIR Data Entry'!B1755,'Child Enrollment'!$B$2:$B$173,0))</f>
        <v>#N/A</v>
      </c>
      <c r="O1755" s="1" t="e">
        <f>INDEX('Child Enrollment'!$E$2:$E$173,MATCH('BIR Data Entry'!B1755,'Child Enrollment'!$B$2:$B$173,0))</f>
        <v>#N/A</v>
      </c>
      <c r="P1755" s="1" t="e">
        <f>INDEX('Child Enrollment'!$F$2:$F$173,MATCH('BIR Data Entry'!B1755,'Child Enrollment'!$B$2:$B$173,0))</f>
        <v>#N/A</v>
      </c>
      <c r="Q1755" s="1" t="e">
        <f>INDEX('Child Enrollment'!$G$2:$G$173,MATCH('BIR Data Entry'!B1755,'Child Enrollment'!$B$2:$B$173,0))</f>
        <v>#N/A</v>
      </c>
      <c r="R1755" s="1" t="e">
        <f>INDEX('Child Enrollment'!$H$2:$H$173,MATCH('BIR Data Entry'!B1755,'Child Enrollment'!$B$2:$B$173,0))</f>
        <v>#N/A</v>
      </c>
      <c r="S1755" s="343" t="str">
        <f t="shared" si="81"/>
        <v/>
      </c>
      <c r="T1755" s="169">
        <f>IF(J1755='Do Not Use'!$L$15,1,0)</f>
        <v>0</v>
      </c>
      <c r="U1755" s="169">
        <f>IF(K1755='Do Not Use'!$M$14,1,0)</f>
        <v>0</v>
      </c>
      <c r="V1755" s="169">
        <f t="shared" si="82"/>
        <v>0</v>
      </c>
      <c r="W1755" s="169">
        <f>IF(K1755='Do Not Use'!$M$10,1,0)</f>
        <v>0</v>
      </c>
      <c r="X1755" s="169">
        <f>IF(K1755='Do Not Use'!$M$11,1,0)</f>
        <v>0</v>
      </c>
      <c r="Y1755" s="169">
        <f t="shared" si="83"/>
        <v>0</v>
      </c>
      <c r="Z1755" s="169">
        <f>IF(K1755='Do Not Use'!$M$5,1,0)</f>
        <v>0</v>
      </c>
    </row>
    <row r="1756" spans="1:26" x14ac:dyDescent="0.25">
      <c r="A1756" s="376"/>
      <c r="B1756" s="377"/>
      <c r="C1756" s="378"/>
      <c r="D1756" s="434"/>
      <c r="E1756" s="379"/>
      <c r="F1756" s="377"/>
      <c r="G1756" s="377"/>
      <c r="H1756" s="377"/>
      <c r="I1756" s="377"/>
      <c r="J1756" s="377"/>
      <c r="K1756" s="377"/>
      <c r="L1756" s="377"/>
      <c r="M1756" s="1" t="e">
        <f>INDEX('Child Enrollment'!$C$2:$C$173,MATCH('BIR Data Entry'!B1757,'Child Enrollment'!$B$2:$B$173,0))</f>
        <v>#N/A</v>
      </c>
      <c r="N1756" s="1" t="e">
        <f>INDEX('Child Enrollment'!$D$2:$D$173,MATCH('BIR Data Entry'!B1756,'Child Enrollment'!$B$2:$B$173,0))</f>
        <v>#N/A</v>
      </c>
      <c r="O1756" s="1" t="e">
        <f>INDEX('Child Enrollment'!$E$2:$E$173,MATCH('BIR Data Entry'!B1756,'Child Enrollment'!$B$2:$B$173,0))</f>
        <v>#N/A</v>
      </c>
      <c r="P1756" s="1" t="e">
        <f>INDEX('Child Enrollment'!$F$2:$F$173,MATCH('BIR Data Entry'!B1756,'Child Enrollment'!$B$2:$B$173,0))</f>
        <v>#N/A</v>
      </c>
      <c r="Q1756" s="1" t="e">
        <f>INDEX('Child Enrollment'!$G$2:$G$173,MATCH('BIR Data Entry'!B1756,'Child Enrollment'!$B$2:$B$173,0))</f>
        <v>#N/A</v>
      </c>
      <c r="R1756" s="1" t="e">
        <f>INDEX('Child Enrollment'!$H$2:$H$173,MATCH('BIR Data Entry'!B1756,'Child Enrollment'!$B$2:$B$173,0))</f>
        <v>#N/A</v>
      </c>
      <c r="S1756" s="343" t="str">
        <f t="shared" si="81"/>
        <v/>
      </c>
      <c r="T1756" s="169">
        <f>IF(J1756='Do Not Use'!$L$15,1,0)</f>
        <v>0</v>
      </c>
      <c r="U1756" s="169">
        <f>IF(K1756='Do Not Use'!$M$14,1,0)</f>
        <v>0</v>
      </c>
      <c r="V1756" s="169">
        <f t="shared" si="82"/>
        <v>0</v>
      </c>
      <c r="W1756" s="169">
        <f>IF(K1756='Do Not Use'!$M$10,1,0)</f>
        <v>0</v>
      </c>
      <c r="X1756" s="169">
        <f>IF(K1756='Do Not Use'!$M$11,1,0)</f>
        <v>0</v>
      </c>
      <c r="Y1756" s="169">
        <f t="shared" si="83"/>
        <v>0</v>
      </c>
      <c r="Z1756" s="169">
        <f>IF(K1756='Do Not Use'!$M$5,1,0)</f>
        <v>0</v>
      </c>
    </row>
    <row r="1757" spans="1:26" x14ac:dyDescent="0.25">
      <c r="A1757" s="376"/>
      <c r="B1757" s="377"/>
      <c r="C1757" s="378"/>
      <c r="D1757" s="434"/>
      <c r="E1757" s="379"/>
      <c r="F1757" s="377"/>
      <c r="G1757" s="377"/>
      <c r="H1757" s="377"/>
      <c r="I1757" s="377"/>
      <c r="J1757" s="377"/>
      <c r="K1757" s="377"/>
      <c r="L1757" s="377"/>
      <c r="M1757" s="1" t="e">
        <f>INDEX('Child Enrollment'!$C$2:$C$173,MATCH('BIR Data Entry'!B1758,'Child Enrollment'!$B$2:$B$173,0))</f>
        <v>#N/A</v>
      </c>
      <c r="N1757" s="1" t="e">
        <f>INDEX('Child Enrollment'!$D$2:$D$173,MATCH('BIR Data Entry'!B1757,'Child Enrollment'!$B$2:$B$173,0))</f>
        <v>#N/A</v>
      </c>
      <c r="O1757" s="1" t="e">
        <f>INDEX('Child Enrollment'!$E$2:$E$173,MATCH('BIR Data Entry'!B1757,'Child Enrollment'!$B$2:$B$173,0))</f>
        <v>#N/A</v>
      </c>
      <c r="P1757" s="1" t="e">
        <f>INDEX('Child Enrollment'!$F$2:$F$173,MATCH('BIR Data Entry'!B1757,'Child Enrollment'!$B$2:$B$173,0))</f>
        <v>#N/A</v>
      </c>
      <c r="Q1757" s="1" t="e">
        <f>INDEX('Child Enrollment'!$G$2:$G$173,MATCH('BIR Data Entry'!B1757,'Child Enrollment'!$B$2:$B$173,0))</f>
        <v>#N/A</v>
      </c>
      <c r="R1757" s="1" t="e">
        <f>INDEX('Child Enrollment'!$H$2:$H$173,MATCH('BIR Data Entry'!B1757,'Child Enrollment'!$B$2:$B$173,0))</f>
        <v>#N/A</v>
      </c>
      <c r="S1757" s="343" t="str">
        <f t="shared" si="81"/>
        <v/>
      </c>
      <c r="T1757" s="169">
        <f>IF(J1757='Do Not Use'!$L$15,1,0)</f>
        <v>0</v>
      </c>
      <c r="U1757" s="169">
        <f>IF(K1757='Do Not Use'!$M$14,1,0)</f>
        <v>0</v>
      </c>
      <c r="V1757" s="169">
        <f t="shared" si="82"/>
        <v>0</v>
      </c>
      <c r="W1757" s="169">
        <f>IF(K1757='Do Not Use'!$M$10,1,0)</f>
        <v>0</v>
      </c>
      <c r="X1757" s="169">
        <f>IF(K1757='Do Not Use'!$M$11,1,0)</f>
        <v>0</v>
      </c>
      <c r="Y1757" s="169">
        <f t="shared" si="83"/>
        <v>0</v>
      </c>
      <c r="Z1757" s="169">
        <f>IF(K1757='Do Not Use'!$M$5,1,0)</f>
        <v>0</v>
      </c>
    </row>
    <row r="1758" spans="1:26" x14ac:dyDescent="0.25">
      <c r="A1758" s="376"/>
      <c r="B1758" s="377"/>
      <c r="C1758" s="378"/>
      <c r="D1758" s="434"/>
      <c r="E1758" s="379"/>
      <c r="F1758" s="377"/>
      <c r="G1758" s="377"/>
      <c r="H1758" s="377"/>
      <c r="I1758" s="377"/>
      <c r="J1758" s="377"/>
      <c r="K1758" s="377"/>
      <c r="L1758" s="377"/>
      <c r="M1758" s="1" t="e">
        <f>INDEX('Child Enrollment'!$C$2:$C$173,MATCH('BIR Data Entry'!B1759,'Child Enrollment'!$B$2:$B$173,0))</f>
        <v>#N/A</v>
      </c>
      <c r="N1758" s="1" t="e">
        <f>INDEX('Child Enrollment'!$D$2:$D$173,MATCH('BIR Data Entry'!B1758,'Child Enrollment'!$B$2:$B$173,0))</f>
        <v>#N/A</v>
      </c>
      <c r="O1758" s="1" t="e">
        <f>INDEX('Child Enrollment'!$E$2:$E$173,MATCH('BIR Data Entry'!B1758,'Child Enrollment'!$B$2:$B$173,0))</f>
        <v>#N/A</v>
      </c>
      <c r="P1758" s="1" t="e">
        <f>INDEX('Child Enrollment'!$F$2:$F$173,MATCH('BIR Data Entry'!B1758,'Child Enrollment'!$B$2:$B$173,0))</f>
        <v>#N/A</v>
      </c>
      <c r="Q1758" s="1" t="e">
        <f>INDEX('Child Enrollment'!$G$2:$G$173,MATCH('BIR Data Entry'!B1758,'Child Enrollment'!$B$2:$B$173,0))</f>
        <v>#N/A</v>
      </c>
      <c r="R1758" s="1" t="e">
        <f>INDEX('Child Enrollment'!$H$2:$H$173,MATCH('BIR Data Entry'!B1758,'Child Enrollment'!$B$2:$B$173,0))</f>
        <v>#N/A</v>
      </c>
      <c r="S1758" s="343" t="str">
        <f t="shared" si="81"/>
        <v/>
      </c>
      <c r="T1758" s="169">
        <f>IF(J1758='Do Not Use'!$L$15,1,0)</f>
        <v>0</v>
      </c>
      <c r="U1758" s="169">
        <f>IF(K1758='Do Not Use'!$M$14,1,0)</f>
        <v>0</v>
      </c>
      <c r="V1758" s="169">
        <f t="shared" si="82"/>
        <v>0</v>
      </c>
      <c r="W1758" s="169">
        <f>IF(K1758='Do Not Use'!$M$10,1,0)</f>
        <v>0</v>
      </c>
      <c r="X1758" s="169">
        <f>IF(K1758='Do Not Use'!$M$11,1,0)</f>
        <v>0</v>
      </c>
      <c r="Y1758" s="169">
        <f t="shared" si="83"/>
        <v>0</v>
      </c>
      <c r="Z1758" s="169">
        <f>IF(K1758='Do Not Use'!$M$5,1,0)</f>
        <v>0</v>
      </c>
    </row>
    <row r="1759" spans="1:26" x14ac:dyDescent="0.25">
      <c r="A1759" s="376"/>
      <c r="B1759" s="377"/>
      <c r="C1759" s="378"/>
      <c r="D1759" s="434"/>
      <c r="E1759" s="379"/>
      <c r="F1759" s="377"/>
      <c r="G1759" s="377"/>
      <c r="H1759" s="377"/>
      <c r="I1759" s="377"/>
      <c r="J1759" s="377"/>
      <c r="K1759" s="377"/>
      <c r="L1759" s="377"/>
      <c r="M1759" s="1" t="e">
        <f>INDEX('Child Enrollment'!$C$2:$C$173,MATCH('BIR Data Entry'!B1760,'Child Enrollment'!$B$2:$B$173,0))</f>
        <v>#N/A</v>
      </c>
      <c r="N1759" s="1" t="e">
        <f>INDEX('Child Enrollment'!$D$2:$D$173,MATCH('BIR Data Entry'!B1759,'Child Enrollment'!$B$2:$B$173,0))</f>
        <v>#N/A</v>
      </c>
      <c r="O1759" s="1" t="e">
        <f>INDEX('Child Enrollment'!$E$2:$E$173,MATCH('BIR Data Entry'!B1759,'Child Enrollment'!$B$2:$B$173,0))</f>
        <v>#N/A</v>
      </c>
      <c r="P1759" s="1" t="e">
        <f>INDEX('Child Enrollment'!$F$2:$F$173,MATCH('BIR Data Entry'!B1759,'Child Enrollment'!$B$2:$B$173,0))</f>
        <v>#N/A</v>
      </c>
      <c r="Q1759" s="1" t="e">
        <f>INDEX('Child Enrollment'!$G$2:$G$173,MATCH('BIR Data Entry'!B1759,'Child Enrollment'!$B$2:$B$173,0))</f>
        <v>#N/A</v>
      </c>
      <c r="R1759" s="1" t="e">
        <f>INDEX('Child Enrollment'!$H$2:$H$173,MATCH('BIR Data Entry'!B1759,'Child Enrollment'!$B$2:$B$173,0))</f>
        <v>#N/A</v>
      </c>
      <c r="S1759" s="343" t="str">
        <f t="shared" si="81"/>
        <v/>
      </c>
      <c r="T1759" s="169">
        <f>IF(J1759='Do Not Use'!$L$15,1,0)</f>
        <v>0</v>
      </c>
      <c r="U1759" s="169">
        <f>IF(K1759='Do Not Use'!$M$14,1,0)</f>
        <v>0</v>
      </c>
      <c r="V1759" s="169">
        <f t="shared" si="82"/>
        <v>0</v>
      </c>
      <c r="W1759" s="169">
        <f>IF(K1759='Do Not Use'!$M$10,1,0)</f>
        <v>0</v>
      </c>
      <c r="X1759" s="169">
        <f>IF(K1759='Do Not Use'!$M$11,1,0)</f>
        <v>0</v>
      </c>
      <c r="Y1759" s="169">
        <f t="shared" si="83"/>
        <v>0</v>
      </c>
      <c r="Z1759" s="169">
        <f>IF(K1759='Do Not Use'!$M$5,1,0)</f>
        <v>0</v>
      </c>
    </row>
    <row r="1760" spans="1:26" x14ac:dyDescent="0.25">
      <c r="A1760" s="376"/>
      <c r="B1760" s="377"/>
      <c r="C1760" s="378"/>
      <c r="D1760" s="434"/>
      <c r="E1760" s="379"/>
      <c r="F1760" s="377"/>
      <c r="G1760" s="377"/>
      <c r="H1760" s="377"/>
      <c r="I1760" s="377"/>
      <c r="J1760" s="377"/>
      <c r="K1760" s="377"/>
      <c r="L1760" s="377"/>
      <c r="M1760" s="1" t="e">
        <f>INDEX('Child Enrollment'!$C$2:$C$173,MATCH('BIR Data Entry'!B1761,'Child Enrollment'!$B$2:$B$173,0))</f>
        <v>#N/A</v>
      </c>
      <c r="N1760" s="1" t="e">
        <f>INDEX('Child Enrollment'!$D$2:$D$173,MATCH('BIR Data Entry'!B1760,'Child Enrollment'!$B$2:$B$173,0))</f>
        <v>#N/A</v>
      </c>
      <c r="O1760" s="1" t="e">
        <f>INDEX('Child Enrollment'!$E$2:$E$173,MATCH('BIR Data Entry'!B1760,'Child Enrollment'!$B$2:$B$173,0))</f>
        <v>#N/A</v>
      </c>
      <c r="P1760" s="1" t="e">
        <f>INDEX('Child Enrollment'!$F$2:$F$173,MATCH('BIR Data Entry'!B1760,'Child Enrollment'!$B$2:$B$173,0))</f>
        <v>#N/A</v>
      </c>
      <c r="Q1760" s="1" t="e">
        <f>INDEX('Child Enrollment'!$G$2:$G$173,MATCH('BIR Data Entry'!B1760,'Child Enrollment'!$B$2:$B$173,0))</f>
        <v>#N/A</v>
      </c>
      <c r="R1760" s="1" t="e">
        <f>INDEX('Child Enrollment'!$H$2:$H$173,MATCH('BIR Data Entry'!B1760,'Child Enrollment'!$B$2:$B$173,0))</f>
        <v>#N/A</v>
      </c>
      <c r="S1760" s="343" t="str">
        <f t="shared" si="81"/>
        <v/>
      </c>
      <c r="T1760" s="169">
        <f>IF(J1760='Do Not Use'!$L$15,1,0)</f>
        <v>0</v>
      </c>
      <c r="U1760" s="169">
        <f>IF(K1760='Do Not Use'!$M$14,1,0)</f>
        <v>0</v>
      </c>
      <c r="V1760" s="169">
        <f t="shared" si="82"/>
        <v>0</v>
      </c>
      <c r="W1760" s="169">
        <f>IF(K1760='Do Not Use'!$M$10,1,0)</f>
        <v>0</v>
      </c>
      <c r="X1760" s="169">
        <f>IF(K1760='Do Not Use'!$M$11,1,0)</f>
        <v>0</v>
      </c>
      <c r="Y1760" s="169">
        <f t="shared" si="83"/>
        <v>0</v>
      </c>
      <c r="Z1760" s="169">
        <f>IF(K1760='Do Not Use'!$M$5,1,0)</f>
        <v>0</v>
      </c>
    </row>
    <row r="1761" spans="1:26" x14ac:dyDescent="0.25">
      <c r="A1761" s="376"/>
      <c r="B1761" s="377"/>
      <c r="C1761" s="378"/>
      <c r="D1761" s="434"/>
      <c r="E1761" s="379"/>
      <c r="F1761" s="377"/>
      <c r="G1761" s="377"/>
      <c r="H1761" s="377"/>
      <c r="I1761" s="377"/>
      <c r="J1761" s="377"/>
      <c r="K1761" s="377"/>
      <c r="L1761" s="377"/>
      <c r="M1761" s="1" t="e">
        <f>INDEX('Child Enrollment'!$C$2:$C$173,MATCH('BIR Data Entry'!B1762,'Child Enrollment'!$B$2:$B$173,0))</f>
        <v>#N/A</v>
      </c>
      <c r="N1761" s="1" t="e">
        <f>INDEX('Child Enrollment'!$D$2:$D$173,MATCH('BIR Data Entry'!B1761,'Child Enrollment'!$B$2:$B$173,0))</f>
        <v>#N/A</v>
      </c>
      <c r="O1761" s="1" t="e">
        <f>INDEX('Child Enrollment'!$E$2:$E$173,MATCH('BIR Data Entry'!B1761,'Child Enrollment'!$B$2:$B$173,0))</f>
        <v>#N/A</v>
      </c>
      <c r="P1761" s="1" t="e">
        <f>INDEX('Child Enrollment'!$F$2:$F$173,MATCH('BIR Data Entry'!B1761,'Child Enrollment'!$B$2:$B$173,0))</f>
        <v>#N/A</v>
      </c>
      <c r="Q1761" s="1" t="e">
        <f>INDEX('Child Enrollment'!$G$2:$G$173,MATCH('BIR Data Entry'!B1761,'Child Enrollment'!$B$2:$B$173,0))</f>
        <v>#N/A</v>
      </c>
      <c r="R1761" s="1" t="e">
        <f>INDEX('Child Enrollment'!$H$2:$H$173,MATCH('BIR Data Entry'!B1761,'Child Enrollment'!$B$2:$B$173,0))</f>
        <v>#N/A</v>
      </c>
      <c r="S1761" s="343" t="str">
        <f t="shared" si="81"/>
        <v/>
      </c>
      <c r="T1761" s="169">
        <f>IF(J1761='Do Not Use'!$L$15,1,0)</f>
        <v>0</v>
      </c>
      <c r="U1761" s="169">
        <f>IF(K1761='Do Not Use'!$M$14,1,0)</f>
        <v>0</v>
      </c>
      <c r="V1761" s="169">
        <f t="shared" si="82"/>
        <v>0</v>
      </c>
      <c r="W1761" s="169">
        <f>IF(K1761='Do Not Use'!$M$10,1,0)</f>
        <v>0</v>
      </c>
      <c r="X1761" s="169">
        <f>IF(K1761='Do Not Use'!$M$11,1,0)</f>
        <v>0</v>
      </c>
      <c r="Y1761" s="169">
        <f t="shared" si="83"/>
        <v>0</v>
      </c>
      <c r="Z1761" s="169">
        <f>IF(K1761='Do Not Use'!$M$5,1,0)</f>
        <v>0</v>
      </c>
    </row>
    <row r="1762" spans="1:26" x14ac:dyDescent="0.25">
      <c r="A1762" s="376"/>
      <c r="B1762" s="377"/>
      <c r="C1762" s="378"/>
      <c r="D1762" s="434"/>
      <c r="E1762" s="379"/>
      <c r="F1762" s="377"/>
      <c r="G1762" s="377"/>
      <c r="H1762" s="377"/>
      <c r="I1762" s="377"/>
      <c r="J1762" s="377"/>
      <c r="K1762" s="377"/>
      <c r="L1762" s="377"/>
      <c r="M1762" s="1" t="e">
        <f>INDEX('Child Enrollment'!$C$2:$C$173,MATCH('BIR Data Entry'!B1763,'Child Enrollment'!$B$2:$B$173,0))</f>
        <v>#N/A</v>
      </c>
      <c r="N1762" s="1" t="e">
        <f>INDEX('Child Enrollment'!$D$2:$D$173,MATCH('BIR Data Entry'!B1762,'Child Enrollment'!$B$2:$B$173,0))</f>
        <v>#N/A</v>
      </c>
      <c r="O1762" s="1" t="e">
        <f>INDEX('Child Enrollment'!$E$2:$E$173,MATCH('BIR Data Entry'!B1762,'Child Enrollment'!$B$2:$B$173,0))</f>
        <v>#N/A</v>
      </c>
      <c r="P1762" s="1" t="e">
        <f>INDEX('Child Enrollment'!$F$2:$F$173,MATCH('BIR Data Entry'!B1762,'Child Enrollment'!$B$2:$B$173,0))</f>
        <v>#N/A</v>
      </c>
      <c r="Q1762" s="1" t="e">
        <f>INDEX('Child Enrollment'!$G$2:$G$173,MATCH('BIR Data Entry'!B1762,'Child Enrollment'!$B$2:$B$173,0))</f>
        <v>#N/A</v>
      </c>
      <c r="R1762" s="1" t="e">
        <f>INDEX('Child Enrollment'!$H$2:$H$173,MATCH('BIR Data Entry'!B1762,'Child Enrollment'!$B$2:$B$173,0))</f>
        <v>#N/A</v>
      </c>
      <c r="S1762" s="343" t="str">
        <f t="shared" si="81"/>
        <v/>
      </c>
      <c r="T1762" s="169">
        <f>IF(J1762='Do Not Use'!$L$15,1,0)</f>
        <v>0</v>
      </c>
      <c r="U1762" s="169">
        <f>IF(K1762='Do Not Use'!$M$14,1,0)</f>
        <v>0</v>
      </c>
      <c r="V1762" s="169">
        <f t="shared" si="82"/>
        <v>0</v>
      </c>
      <c r="W1762" s="169">
        <f>IF(K1762='Do Not Use'!$M$10,1,0)</f>
        <v>0</v>
      </c>
      <c r="X1762" s="169">
        <f>IF(K1762='Do Not Use'!$M$11,1,0)</f>
        <v>0</v>
      </c>
      <c r="Y1762" s="169">
        <f t="shared" si="83"/>
        <v>0</v>
      </c>
      <c r="Z1762" s="169">
        <f>IF(K1762='Do Not Use'!$M$5,1,0)</f>
        <v>0</v>
      </c>
    </row>
    <row r="1763" spans="1:26" x14ac:dyDescent="0.25">
      <c r="A1763" s="376"/>
      <c r="B1763" s="377"/>
      <c r="C1763" s="378"/>
      <c r="D1763" s="434"/>
      <c r="E1763" s="379"/>
      <c r="F1763" s="377"/>
      <c r="G1763" s="377"/>
      <c r="H1763" s="377"/>
      <c r="I1763" s="377"/>
      <c r="J1763" s="377"/>
      <c r="K1763" s="377"/>
      <c r="L1763" s="377"/>
      <c r="M1763" s="1" t="e">
        <f>INDEX('Child Enrollment'!$C$2:$C$173,MATCH('BIR Data Entry'!B1764,'Child Enrollment'!$B$2:$B$173,0))</f>
        <v>#N/A</v>
      </c>
      <c r="N1763" s="1" t="e">
        <f>INDEX('Child Enrollment'!$D$2:$D$173,MATCH('BIR Data Entry'!B1763,'Child Enrollment'!$B$2:$B$173,0))</f>
        <v>#N/A</v>
      </c>
      <c r="O1763" s="1" t="e">
        <f>INDEX('Child Enrollment'!$E$2:$E$173,MATCH('BIR Data Entry'!B1763,'Child Enrollment'!$B$2:$B$173,0))</f>
        <v>#N/A</v>
      </c>
      <c r="P1763" s="1" t="e">
        <f>INDEX('Child Enrollment'!$F$2:$F$173,MATCH('BIR Data Entry'!B1763,'Child Enrollment'!$B$2:$B$173,0))</f>
        <v>#N/A</v>
      </c>
      <c r="Q1763" s="1" t="e">
        <f>INDEX('Child Enrollment'!$G$2:$G$173,MATCH('BIR Data Entry'!B1763,'Child Enrollment'!$B$2:$B$173,0))</f>
        <v>#N/A</v>
      </c>
      <c r="R1763" s="1" t="e">
        <f>INDEX('Child Enrollment'!$H$2:$H$173,MATCH('BIR Data Entry'!B1763,'Child Enrollment'!$B$2:$B$173,0))</f>
        <v>#N/A</v>
      </c>
      <c r="S1763" s="343" t="str">
        <f t="shared" si="81"/>
        <v/>
      </c>
      <c r="T1763" s="169">
        <f>IF(J1763='Do Not Use'!$L$15,1,0)</f>
        <v>0</v>
      </c>
      <c r="U1763" s="169">
        <f>IF(K1763='Do Not Use'!$M$14,1,0)</f>
        <v>0</v>
      </c>
      <c r="V1763" s="169">
        <f t="shared" si="82"/>
        <v>0</v>
      </c>
      <c r="W1763" s="169">
        <f>IF(K1763='Do Not Use'!$M$10,1,0)</f>
        <v>0</v>
      </c>
      <c r="X1763" s="169">
        <f>IF(K1763='Do Not Use'!$M$11,1,0)</f>
        <v>0</v>
      </c>
      <c r="Y1763" s="169">
        <f t="shared" si="83"/>
        <v>0</v>
      </c>
      <c r="Z1763" s="169">
        <f>IF(K1763='Do Not Use'!$M$5,1,0)</f>
        <v>0</v>
      </c>
    </row>
    <row r="1764" spans="1:26" x14ac:dyDescent="0.25">
      <c r="A1764" s="376"/>
      <c r="B1764" s="377"/>
      <c r="C1764" s="378"/>
      <c r="D1764" s="434"/>
      <c r="E1764" s="379"/>
      <c r="F1764" s="377"/>
      <c r="G1764" s="377"/>
      <c r="H1764" s="377"/>
      <c r="I1764" s="377"/>
      <c r="J1764" s="377"/>
      <c r="K1764" s="377"/>
      <c r="L1764" s="377"/>
      <c r="M1764" s="1" t="e">
        <f>INDEX('Child Enrollment'!$C$2:$C$173,MATCH('BIR Data Entry'!B1765,'Child Enrollment'!$B$2:$B$173,0))</f>
        <v>#N/A</v>
      </c>
      <c r="N1764" s="1" t="e">
        <f>INDEX('Child Enrollment'!$D$2:$D$173,MATCH('BIR Data Entry'!B1764,'Child Enrollment'!$B$2:$B$173,0))</f>
        <v>#N/A</v>
      </c>
      <c r="O1764" s="1" t="e">
        <f>INDEX('Child Enrollment'!$E$2:$E$173,MATCH('BIR Data Entry'!B1764,'Child Enrollment'!$B$2:$B$173,0))</f>
        <v>#N/A</v>
      </c>
      <c r="P1764" s="1" t="e">
        <f>INDEX('Child Enrollment'!$F$2:$F$173,MATCH('BIR Data Entry'!B1764,'Child Enrollment'!$B$2:$B$173,0))</f>
        <v>#N/A</v>
      </c>
      <c r="Q1764" s="1" t="e">
        <f>INDEX('Child Enrollment'!$G$2:$G$173,MATCH('BIR Data Entry'!B1764,'Child Enrollment'!$B$2:$B$173,0))</f>
        <v>#N/A</v>
      </c>
      <c r="R1764" s="1" t="e">
        <f>INDEX('Child Enrollment'!$H$2:$H$173,MATCH('BIR Data Entry'!B1764,'Child Enrollment'!$B$2:$B$173,0))</f>
        <v>#N/A</v>
      </c>
      <c r="S1764" s="343" t="str">
        <f t="shared" si="81"/>
        <v/>
      </c>
      <c r="T1764" s="169">
        <f>IF(J1764='Do Not Use'!$L$15,1,0)</f>
        <v>0</v>
      </c>
      <c r="U1764" s="169">
        <f>IF(K1764='Do Not Use'!$M$14,1,0)</f>
        <v>0</v>
      </c>
      <c r="V1764" s="169">
        <f t="shared" si="82"/>
        <v>0</v>
      </c>
      <c r="W1764" s="169">
        <f>IF(K1764='Do Not Use'!$M$10,1,0)</f>
        <v>0</v>
      </c>
      <c r="X1764" s="169">
        <f>IF(K1764='Do Not Use'!$M$11,1,0)</f>
        <v>0</v>
      </c>
      <c r="Y1764" s="169">
        <f t="shared" si="83"/>
        <v>0</v>
      </c>
      <c r="Z1764" s="169">
        <f>IF(K1764='Do Not Use'!$M$5,1,0)</f>
        <v>0</v>
      </c>
    </row>
    <row r="1765" spans="1:26" x14ac:dyDescent="0.25">
      <c r="A1765" s="376"/>
      <c r="B1765" s="377"/>
      <c r="C1765" s="378"/>
      <c r="D1765" s="434"/>
      <c r="E1765" s="379"/>
      <c r="F1765" s="377"/>
      <c r="G1765" s="377"/>
      <c r="H1765" s="377"/>
      <c r="I1765" s="377"/>
      <c r="J1765" s="377"/>
      <c r="K1765" s="377"/>
      <c r="L1765" s="377"/>
      <c r="M1765" s="1" t="e">
        <f>INDEX('Child Enrollment'!$C$2:$C$173,MATCH('BIR Data Entry'!B1766,'Child Enrollment'!$B$2:$B$173,0))</f>
        <v>#N/A</v>
      </c>
      <c r="N1765" s="1" t="e">
        <f>INDEX('Child Enrollment'!$D$2:$D$173,MATCH('BIR Data Entry'!B1765,'Child Enrollment'!$B$2:$B$173,0))</f>
        <v>#N/A</v>
      </c>
      <c r="O1765" s="1" t="e">
        <f>INDEX('Child Enrollment'!$E$2:$E$173,MATCH('BIR Data Entry'!B1765,'Child Enrollment'!$B$2:$B$173,0))</f>
        <v>#N/A</v>
      </c>
      <c r="P1765" s="1" t="e">
        <f>INDEX('Child Enrollment'!$F$2:$F$173,MATCH('BIR Data Entry'!B1765,'Child Enrollment'!$B$2:$B$173,0))</f>
        <v>#N/A</v>
      </c>
      <c r="Q1765" s="1" t="e">
        <f>INDEX('Child Enrollment'!$G$2:$G$173,MATCH('BIR Data Entry'!B1765,'Child Enrollment'!$B$2:$B$173,0))</f>
        <v>#N/A</v>
      </c>
      <c r="R1765" s="1" t="e">
        <f>INDEX('Child Enrollment'!$H$2:$H$173,MATCH('BIR Data Entry'!B1765,'Child Enrollment'!$B$2:$B$173,0))</f>
        <v>#N/A</v>
      </c>
      <c r="S1765" s="343" t="str">
        <f t="shared" si="81"/>
        <v/>
      </c>
      <c r="T1765" s="169">
        <f>IF(J1765='Do Not Use'!$L$15,1,0)</f>
        <v>0</v>
      </c>
      <c r="U1765" s="169">
        <f>IF(K1765='Do Not Use'!$M$14,1,0)</f>
        <v>0</v>
      </c>
      <c r="V1765" s="169">
        <f t="shared" si="82"/>
        <v>0</v>
      </c>
      <c r="W1765" s="169">
        <f>IF(K1765='Do Not Use'!$M$10,1,0)</f>
        <v>0</v>
      </c>
      <c r="X1765" s="169">
        <f>IF(K1765='Do Not Use'!$M$11,1,0)</f>
        <v>0</v>
      </c>
      <c r="Y1765" s="169">
        <f t="shared" si="83"/>
        <v>0</v>
      </c>
      <c r="Z1765" s="169">
        <f>IF(K1765='Do Not Use'!$M$5,1,0)</f>
        <v>0</v>
      </c>
    </row>
    <row r="1766" spans="1:26" x14ac:dyDescent="0.25">
      <c r="A1766" s="376"/>
      <c r="B1766" s="377"/>
      <c r="C1766" s="378"/>
      <c r="D1766" s="434"/>
      <c r="E1766" s="379"/>
      <c r="F1766" s="377"/>
      <c r="G1766" s="377"/>
      <c r="H1766" s="377"/>
      <c r="I1766" s="377"/>
      <c r="J1766" s="377"/>
      <c r="K1766" s="377"/>
      <c r="L1766" s="377"/>
      <c r="M1766" s="1" t="e">
        <f>INDEX('Child Enrollment'!$C$2:$C$173,MATCH('BIR Data Entry'!B1767,'Child Enrollment'!$B$2:$B$173,0))</f>
        <v>#N/A</v>
      </c>
      <c r="N1766" s="1" t="e">
        <f>INDEX('Child Enrollment'!$D$2:$D$173,MATCH('BIR Data Entry'!B1766,'Child Enrollment'!$B$2:$B$173,0))</f>
        <v>#N/A</v>
      </c>
      <c r="O1766" s="1" t="e">
        <f>INDEX('Child Enrollment'!$E$2:$E$173,MATCH('BIR Data Entry'!B1766,'Child Enrollment'!$B$2:$B$173,0))</f>
        <v>#N/A</v>
      </c>
      <c r="P1766" s="1" t="e">
        <f>INDEX('Child Enrollment'!$F$2:$F$173,MATCH('BIR Data Entry'!B1766,'Child Enrollment'!$B$2:$B$173,0))</f>
        <v>#N/A</v>
      </c>
      <c r="Q1766" s="1" t="e">
        <f>INDEX('Child Enrollment'!$G$2:$G$173,MATCH('BIR Data Entry'!B1766,'Child Enrollment'!$B$2:$B$173,0))</f>
        <v>#N/A</v>
      </c>
      <c r="R1766" s="1" t="e">
        <f>INDEX('Child Enrollment'!$H$2:$H$173,MATCH('BIR Data Entry'!B1766,'Child Enrollment'!$B$2:$B$173,0))</f>
        <v>#N/A</v>
      </c>
      <c r="S1766" s="343" t="str">
        <f t="shared" si="81"/>
        <v/>
      </c>
      <c r="T1766" s="169">
        <f>IF(J1766='Do Not Use'!$L$15,1,0)</f>
        <v>0</v>
      </c>
      <c r="U1766" s="169">
        <f>IF(K1766='Do Not Use'!$M$14,1,0)</f>
        <v>0</v>
      </c>
      <c r="V1766" s="169">
        <f t="shared" si="82"/>
        <v>0</v>
      </c>
      <c r="W1766" s="169">
        <f>IF(K1766='Do Not Use'!$M$10,1,0)</f>
        <v>0</v>
      </c>
      <c r="X1766" s="169">
        <f>IF(K1766='Do Not Use'!$M$11,1,0)</f>
        <v>0</v>
      </c>
      <c r="Y1766" s="169">
        <f t="shared" si="83"/>
        <v>0</v>
      </c>
      <c r="Z1766" s="169">
        <f>IF(K1766='Do Not Use'!$M$5,1,0)</f>
        <v>0</v>
      </c>
    </row>
    <row r="1767" spans="1:26" x14ac:dyDescent="0.25">
      <c r="A1767" s="376"/>
      <c r="B1767" s="377"/>
      <c r="C1767" s="378"/>
      <c r="D1767" s="434"/>
      <c r="E1767" s="379"/>
      <c r="F1767" s="377"/>
      <c r="G1767" s="377"/>
      <c r="H1767" s="377"/>
      <c r="I1767" s="377"/>
      <c r="J1767" s="377"/>
      <c r="K1767" s="377"/>
      <c r="L1767" s="377"/>
      <c r="M1767" s="1" t="e">
        <f>INDEX('Child Enrollment'!$C$2:$C$173,MATCH('BIR Data Entry'!B1768,'Child Enrollment'!$B$2:$B$173,0))</f>
        <v>#N/A</v>
      </c>
      <c r="N1767" s="1" t="e">
        <f>INDEX('Child Enrollment'!$D$2:$D$173,MATCH('BIR Data Entry'!B1767,'Child Enrollment'!$B$2:$B$173,0))</f>
        <v>#N/A</v>
      </c>
      <c r="O1767" s="1" t="e">
        <f>INDEX('Child Enrollment'!$E$2:$E$173,MATCH('BIR Data Entry'!B1767,'Child Enrollment'!$B$2:$B$173,0))</f>
        <v>#N/A</v>
      </c>
      <c r="P1767" s="1" t="e">
        <f>INDEX('Child Enrollment'!$F$2:$F$173,MATCH('BIR Data Entry'!B1767,'Child Enrollment'!$B$2:$B$173,0))</f>
        <v>#N/A</v>
      </c>
      <c r="Q1767" s="1" t="e">
        <f>INDEX('Child Enrollment'!$G$2:$G$173,MATCH('BIR Data Entry'!B1767,'Child Enrollment'!$B$2:$B$173,0))</f>
        <v>#N/A</v>
      </c>
      <c r="R1767" s="1" t="e">
        <f>INDEX('Child Enrollment'!$H$2:$H$173,MATCH('BIR Data Entry'!B1767,'Child Enrollment'!$B$2:$B$173,0))</f>
        <v>#N/A</v>
      </c>
      <c r="S1767" s="343" t="str">
        <f t="shared" si="81"/>
        <v/>
      </c>
      <c r="T1767" s="169">
        <f>IF(J1767='Do Not Use'!$L$15,1,0)</f>
        <v>0</v>
      </c>
      <c r="U1767" s="169">
        <f>IF(K1767='Do Not Use'!$M$14,1,0)</f>
        <v>0</v>
      </c>
      <c r="V1767" s="169">
        <f t="shared" si="82"/>
        <v>0</v>
      </c>
      <c r="W1767" s="169">
        <f>IF(K1767='Do Not Use'!$M$10,1,0)</f>
        <v>0</v>
      </c>
      <c r="X1767" s="169">
        <f>IF(K1767='Do Not Use'!$M$11,1,0)</f>
        <v>0</v>
      </c>
      <c r="Y1767" s="169">
        <f t="shared" si="83"/>
        <v>0</v>
      </c>
      <c r="Z1767" s="169">
        <f>IF(K1767='Do Not Use'!$M$5,1,0)</f>
        <v>0</v>
      </c>
    </row>
    <row r="1768" spans="1:26" x14ac:dyDescent="0.25">
      <c r="A1768" s="376"/>
      <c r="B1768" s="377"/>
      <c r="C1768" s="378"/>
      <c r="D1768" s="434"/>
      <c r="E1768" s="379"/>
      <c r="F1768" s="377"/>
      <c r="G1768" s="377"/>
      <c r="H1768" s="377"/>
      <c r="I1768" s="377"/>
      <c r="J1768" s="377"/>
      <c r="K1768" s="377"/>
      <c r="L1768" s="377"/>
      <c r="M1768" s="1" t="e">
        <f>INDEX('Child Enrollment'!$C$2:$C$173,MATCH('BIR Data Entry'!B1769,'Child Enrollment'!$B$2:$B$173,0))</f>
        <v>#N/A</v>
      </c>
      <c r="N1768" s="1" t="e">
        <f>INDEX('Child Enrollment'!$D$2:$D$173,MATCH('BIR Data Entry'!B1768,'Child Enrollment'!$B$2:$B$173,0))</f>
        <v>#N/A</v>
      </c>
      <c r="O1768" s="1" t="e">
        <f>INDEX('Child Enrollment'!$E$2:$E$173,MATCH('BIR Data Entry'!B1768,'Child Enrollment'!$B$2:$B$173,0))</f>
        <v>#N/A</v>
      </c>
      <c r="P1768" s="1" t="e">
        <f>INDEX('Child Enrollment'!$F$2:$F$173,MATCH('BIR Data Entry'!B1768,'Child Enrollment'!$B$2:$B$173,0))</f>
        <v>#N/A</v>
      </c>
      <c r="Q1768" s="1" t="e">
        <f>INDEX('Child Enrollment'!$G$2:$G$173,MATCH('BIR Data Entry'!B1768,'Child Enrollment'!$B$2:$B$173,0))</f>
        <v>#N/A</v>
      </c>
      <c r="R1768" s="1" t="e">
        <f>INDEX('Child Enrollment'!$H$2:$H$173,MATCH('BIR Data Entry'!B1768,'Child Enrollment'!$B$2:$B$173,0))</f>
        <v>#N/A</v>
      </c>
      <c r="S1768" s="343" t="str">
        <f t="shared" si="81"/>
        <v/>
      </c>
      <c r="T1768" s="169">
        <f>IF(J1768='Do Not Use'!$L$15,1,0)</f>
        <v>0</v>
      </c>
      <c r="U1768" s="169">
        <f>IF(K1768='Do Not Use'!$M$14,1,0)</f>
        <v>0</v>
      </c>
      <c r="V1768" s="169">
        <f t="shared" si="82"/>
        <v>0</v>
      </c>
      <c r="W1768" s="169">
        <f>IF(K1768='Do Not Use'!$M$10,1,0)</f>
        <v>0</v>
      </c>
      <c r="X1768" s="169">
        <f>IF(K1768='Do Not Use'!$M$11,1,0)</f>
        <v>0</v>
      </c>
      <c r="Y1768" s="169">
        <f t="shared" si="83"/>
        <v>0</v>
      </c>
      <c r="Z1768" s="169">
        <f>IF(K1768='Do Not Use'!$M$5,1,0)</f>
        <v>0</v>
      </c>
    </row>
    <row r="1769" spans="1:26" x14ac:dyDescent="0.25">
      <c r="A1769" s="376"/>
      <c r="B1769" s="377"/>
      <c r="C1769" s="378"/>
      <c r="D1769" s="434"/>
      <c r="E1769" s="379"/>
      <c r="F1769" s="377"/>
      <c r="G1769" s="377"/>
      <c r="H1769" s="377"/>
      <c r="I1769" s="377"/>
      <c r="J1769" s="377"/>
      <c r="K1769" s="377"/>
      <c r="L1769" s="377"/>
      <c r="M1769" s="1" t="e">
        <f>INDEX('Child Enrollment'!$C$2:$C$173,MATCH('BIR Data Entry'!B1770,'Child Enrollment'!$B$2:$B$173,0))</f>
        <v>#N/A</v>
      </c>
      <c r="N1769" s="1" t="e">
        <f>INDEX('Child Enrollment'!$D$2:$D$173,MATCH('BIR Data Entry'!B1769,'Child Enrollment'!$B$2:$B$173,0))</f>
        <v>#N/A</v>
      </c>
      <c r="O1769" s="1" t="e">
        <f>INDEX('Child Enrollment'!$E$2:$E$173,MATCH('BIR Data Entry'!B1769,'Child Enrollment'!$B$2:$B$173,0))</f>
        <v>#N/A</v>
      </c>
      <c r="P1769" s="1" t="e">
        <f>INDEX('Child Enrollment'!$F$2:$F$173,MATCH('BIR Data Entry'!B1769,'Child Enrollment'!$B$2:$B$173,0))</f>
        <v>#N/A</v>
      </c>
      <c r="Q1769" s="1" t="e">
        <f>INDEX('Child Enrollment'!$G$2:$G$173,MATCH('BIR Data Entry'!B1769,'Child Enrollment'!$B$2:$B$173,0))</f>
        <v>#N/A</v>
      </c>
      <c r="R1769" s="1" t="e">
        <f>INDEX('Child Enrollment'!$H$2:$H$173,MATCH('BIR Data Entry'!B1769,'Child Enrollment'!$B$2:$B$173,0))</f>
        <v>#N/A</v>
      </c>
      <c r="S1769" s="343" t="str">
        <f t="shared" si="81"/>
        <v/>
      </c>
      <c r="T1769" s="169">
        <f>IF(J1769='Do Not Use'!$L$15,1,0)</f>
        <v>0</v>
      </c>
      <c r="U1769" s="169">
        <f>IF(K1769='Do Not Use'!$M$14,1,0)</f>
        <v>0</v>
      </c>
      <c r="V1769" s="169">
        <f t="shared" si="82"/>
        <v>0</v>
      </c>
      <c r="W1769" s="169">
        <f>IF(K1769='Do Not Use'!$M$10,1,0)</f>
        <v>0</v>
      </c>
      <c r="X1769" s="169">
        <f>IF(K1769='Do Not Use'!$M$11,1,0)</f>
        <v>0</v>
      </c>
      <c r="Y1769" s="169">
        <f t="shared" si="83"/>
        <v>0</v>
      </c>
      <c r="Z1769" s="169">
        <f>IF(K1769='Do Not Use'!$M$5,1,0)</f>
        <v>0</v>
      </c>
    </row>
    <row r="1770" spans="1:26" x14ac:dyDescent="0.25">
      <c r="A1770" s="376"/>
      <c r="B1770" s="377"/>
      <c r="C1770" s="378"/>
      <c r="D1770" s="434"/>
      <c r="E1770" s="379"/>
      <c r="F1770" s="377"/>
      <c r="G1770" s="377"/>
      <c r="H1770" s="377"/>
      <c r="I1770" s="377"/>
      <c r="J1770" s="377"/>
      <c r="K1770" s="377"/>
      <c r="L1770" s="377"/>
      <c r="M1770" s="1" t="e">
        <f>INDEX('Child Enrollment'!$C$2:$C$173,MATCH('BIR Data Entry'!B1771,'Child Enrollment'!$B$2:$B$173,0))</f>
        <v>#N/A</v>
      </c>
      <c r="N1770" s="1" t="e">
        <f>INDEX('Child Enrollment'!$D$2:$D$173,MATCH('BIR Data Entry'!B1770,'Child Enrollment'!$B$2:$B$173,0))</f>
        <v>#N/A</v>
      </c>
      <c r="O1770" s="1" t="e">
        <f>INDEX('Child Enrollment'!$E$2:$E$173,MATCH('BIR Data Entry'!B1770,'Child Enrollment'!$B$2:$B$173,0))</f>
        <v>#N/A</v>
      </c>
      <c r="P1770" s="1" t="e">
        <f>INDEX('Child Enrollment'!$F$2:$F$173,MATCH('BIR Data Entry'!B1770,'Child Enrollment'!$B$2:$B$173,0))</f>
        <v>#N/A</v>
      </c>
      <c r="Q1770" s="1" t="e">
        <f>INDEX('Child Enrollment'!$G$2:$G$173,MATCH('BIR Data Entry'!B1770,'Child Enrollment'!$B$2:$B$173,0))</f>
        <v>#N/A</v>
      </c>
      <c r="R1770" s="1" t="e">
        <f>INDEX('Child Enrollment'!$H$2:$H$173,MATCH('BIR Data Entry'!B1770,'Child Enrollment'!$B$2:$B$173,0))</f>
        <v>#N/A</v>
      </c>
      <c r="S1770" s="343" t="str">
        <f t="shared" si="81"/>
        <v/>
      </c>
      <c r="T1770" s="169">
        <f>IF(J1770='Do Not Use'!$L$15,1,0)</f>
        <v>0</v>
      </c>
      <c r="U1770" s="169">
        <f>IF(K1770='Do Not Use'!$M$14,1,0)</f>
        <v>0</v>
      </c>
      <c r="V1770" s="169">
        <f t="shared" si="82"/>
        <v>0</v>
      </c>
      <c r="W1770" s="169">
        <f>IF(K1770='Do Not Use'!$M$10,1,0)</f>
        <v>0</v>
      </c>
      <c r="X1770" s="169">
        <f>IF(K1770='Do Not Use'!$M$11,1,0)</f>
        <v>0</v>
      </c>
      <c r="Y1770" s="169">
        <f t="shared" si="83"/>
        <v>0</v>
      </c>
      <c r="Z1770" s="169">
        <f>IF(K1770='Do Not Use'!$M$5,1,0)</f>
        <v>0</v>
      </c>
    </row>
    <row r="1771" spans="1:26" x14ac:dyDescent="0.25">
      <c r="A1771" s="376"/>
      <c r="B1771" s="377"/>
      <c r="C1771" s="378"/>
      <c r="D1771" s="434"/>
      <c r="E1771" s="379"/>
      <c r="F1771" s="377"/>
      <c r="G1771" s="377"/>
      <c r="H1771" s="377"/>
      <c r="I1771" s="377"/>
      <c r="J1771" s="377"/>
      <c r="K1771" s="377"/>
      <c r="L1771" s="377"/>
      <c r="M1771" s="1" t="e">
        <f>INDEX('Child Enrollment'!$C$2:$C$173,MATCH('BIR Data Entry'!B1772,'Child Enrollment'!$B$2:$B$173,0))</f>
        <v>#N/A</v>
      </c>
      <c r="N1771" s="1" t="e">
        <f>INDEX('Child Enrollment'!$D$2:$D$173,MATCH('BIR Data Entry'!B1771,'Child Enrollment'!$B$2:$B$173,0))</f>
        <v>#N/A</v>
      </c>
      <c r="O1771" s="1" t="e">
        <f>INDEX('Child Enrollment'!$E$2:$E$173,MATCH('BIR Data Entry'!B1771,'Child Enrollment'!$B$2:$B$173,0))</f>
        <v>#N/A</v>
      </c>
      <c r="P1771" s="1" t="e">
        <f>INDEX('Child Enrollment'!$F$2:$F$173,MATCH('BIR Data Entry'!B1771,'Child Enrollment'!$B$2:$B$173,0))</f>
        <v>#N/A</v>
      </c>
      <c r="Q1771" s="1" t="e">
        <f>INDEX('Child Enrollment'!$G$2:$G$173,MATCH('BIR Data Entry'!B1771,'Child Enrollment'!$B$2:$B$173,0))</f>
        <v>#N/A</v>
      </c>
      <c r="R1771" s="1" t="e">
        <f>INDEX('Child Enrollment'!$H$2:$H$173,MATCH('BIR Data Entry'!B1771,'Child Enrollment'!$B$2:$B$173,0))</f>
        <v>#N/A</v>
      </c>
      <c r="S1771" s="343" t="str">
        <f t="shared" si="81"/>
        <v/>
      </c>
      <c r="T1771" s="169">
        <f>IF(J1771='Do Not Use'!$L$15,1,0)</f>
        <v>0</v>
      </c>
      <c r="U1771" s="169">
        <f>IF(K1771='Do Not Use'!$M$14,1,0)</f>
        <v>0</v>
      </c>
      <c r="V1771" s="169">
        <f t="shared" si="82"/>
        <v>0</v>
      </c>
      <c r="W1771" s="169">
        <f>IF(K1771='Do Not Use'!$M$10,1,0)</f>
        <v>0</v>
      </c>
      <c r="X1771" s="169">
        <f>IF(K1771='Do Not Use'!$M$11,1,0)</f>
        <v>0</v>
      </c>
      <c r="Y1771" s="169">
        <f t="shared" si="83"/>
        <v>0</v>
      </c>
      <c r="Z1771" s="169">
        <f>IF(K1771='Do Not Use'!$M$5,1,0)</f>
        <v>0</v>
      </c>
    </row>
    <row r="1772" spans="1:26" x14ac:dyDescent="0.25">
      <c r="A1772" s="376"/>
      <c r="B1772" s="377"/>
      <c r="C1772" s="378"/>
      <c r="D1772" s="434"/>
      <c r="E1772" s="379"/>
      <c r="F1772" s="377"/>
      <c r="G1772" s="377"/>
      <c r="H1772" s="377"/>
      <c r="I1772" s="377"/>
      <c r="J1772" s="377"/>
      <c r="K1772" s="377"/>
      <c r="L1772" s="377"/>
      <c r="M1772" s="1" t="e">
        <f>INDEX('Child Enrollment'!$C$2:$C$173,MATCH('BIR Data Entry'!B1773,'Child Enrollment'!$B$2:$B$173,0))</f>
        <v>#N/A</v>
      </c>
      <c r="N1772" s="1" t="e">
        <f>INDEX('Child Enrollment'!$D$2:$D$173,MATCH('BIR Data Entry'!B1772,'Child Enrollment'!$B$2:$B$173,0))</f>
        <v>#N/A</v>
      </c>
      <c r="O1772" s="1" t="e">
        <f>INDEX('Child Enrollment'!$E$2:$E$173,MATCH('BIR Data Entry'!B1772,'Child Enrollment'!$B$2:$B$173,0))</f>
        <v>#N/A</v>
      </c>
      <c r="P1772" s="1" t="e">
        <f>INDEX('Child Enrollment'!$F$2:$F$173,MATCH('BIR Data Entry'!B1772,'Child Enrollment'!$B$2:$B$173,0))</f>
        <v>#N/A</v>
      </c>
      <c r="Q1772" s="1" t="e">
        <f>INDEX('Child Enrollment'!$G$2:$G$173,MATCH('BIR Data Entry'!B1772,'Child Enrollment'!$B$2:$B$173,0))</f>
        <v>#N/A</v>
      </c>
      <c r="R1772" s="1" t="e">
        <f>INDEX('Child Enrollment'!$H$2:$H$173,MATCH('BIR Data Entry'!B1772,'Child Enrollment'!$B$2:$B$173,0))</f>
        <v>#N/A</v>
      </c>
      <c r="S1772" s="343" t="str">
        <f t="shared" si="81"/>
        <v/>
      </c>
      <c r="T1772" s="169">
        <f>IF(J1772='Do Not Use'!$L$15,1,0)</f>
        <v>0</v>
      </c>
      <c r="U1772" s="169">
        <f>IF(K1772='Do Not Use'!$M$14,1,0)</f>
        <v>0</v>
      </c>
      <c r="V1772" s="169">
        <f t="shared" si="82"/>
        <v>0</v>
      </c>
      <c r="W1772" s="169">
        <f>IF(K1772='Do Not Use'!$M$10,1,0)</f>
        <v>0</v>
      </c>
      <c r="X1772" s="169">
        <f>IF(K1772='Do Not Use'!$M$11,1,0)</f>
        <v>0</v>
      </c>
      <c r="Y1772" s="169">
        <f t="shared" si="83"/>
        <v>0</v>
      </c>
      <c r="Z1772" s="169">
        <f>IF(K1772='Do Not Use'!$M$5,1,0)</f>
        <v>0</v>
      </c>
    </row>
    <row r="1773" spans="1:26" x14ac:dyDescent="0.25">
      <c r="A1773" s="376"/>
      <c r="B1773" s="377"/>
      <c r="C1773" s="378"/>
      <c r="D1773" s="434"/>
      <c r="E1773" s="379"/>
      <c r="F1773" s="377"/>
      <c r="G1773" s="377"/>
      <c r="H1773" s="377"/>
      <c r="I1773" s="377"/>
      <c r="J1773" s="377"/>
      <c r="K1773" s="377"/>
      <c r="L1773" s="377"/>
      <c r="M1773" s="1" t="e">
        <f>INDEX('Child Enrollment'!$C$2:$C$173,MATCH('BIR Data Entry'!B1774,'Child Enrollment'!$B$2:$B$173,0))</f>
        <v>#N/A</v>
      </c>
      <c r="N1773" s="1" t="e">
        <f>INDEX('Child Enrollment'!$D$2:$D$173,MATCH('BIR Data Entry'!B1773,'Child Enrollment'!$B$2:$B$173,0))</f>
        <v>#N/A</v>
      </c>
      <c r="O1773" s="1" t="e">
        <f>INDEX('Child Enrollment'!$E$2:$E$173,MATCH('BIR Data Entry'!B1773,'Child Enrollment'!$B$2:$B$173,0))</f>
        <v>#N/A</v>
      </c>
      <c r="P1773" s="1" t="e">
        <f>INDEX('Child Enrollment'!$F$2:$F$173,MATCH('BIR Data Entry'!B1773,'Child Enrollment'!$B$2:$B$173,0))</f>
        <v>#N/A</v>
      </c>
      <c r="Q1773" s="1" t="e">
        <f>INDEX('Child Enrollment'!$G$2:$G$173,MATCH('BIR Data Entry'!B1773,'Child Enrollment'!$B$2:$B$173,0))</f>
        <v>#N/A</v>
      </c>
      <c r="R1773" s="1" t="e">
        <f>INDEX('Child Enrollment'!$H$2:$H$173,MATCH('BIR Data Entry'!B1773,'Child Enrollment'!$B$2:$B$173,0))</f>
        <v>#N/A</v>
      </c>
      <c r="S1773" s="343" t="str">
        <f t="shared" si="81"/>
        <v/>
      </c>
      <c r="T1773" s="169">
        <f>IF(J1773='Do Not Use'!$L$15,1,0)</f>
        <v>0</v>
      </c>
      <c r="U1773" s="169">
        <f>IF(K1773='Do Not Use'!$M$14,1,0)</f>
        <v>0</v>
      </c>
      <c r="V1773" s="169">
        <f t="shared" si="82"/>
        <v>0</v>
      </c>
      <c r="W1773" s="169">
        <f>IF(K1773='Do Not Use'!$M$10,1,0)</f>
        <v>0</v>
      </c>
      <c r="X1773" s="169">
        <f>IF(K1773='Do Not Use'!$M$11,1,0)</f>
        <v>0</v>
      </c>
      <c r="Y1773" s="169">
        <f t="shared" si="83"/>
        <v>0</v>
      </c>
      <c r="Z1773" s="169">
        <f>IF(K1773='Do Not Use'!$M$5,1,0)</f>
        <v>0</v>
      </c>
    </row>
    <row r="1774" spans="1:26" x14ac:dyDescent="0.25">
      <c r="A1774" s="376"/>
      <c r="B1774" s="377"/>
      <c r="C1774" s="378"/>
      <c r="D1774" s="434"/>
      <c r="E1774" s="379"/>
      <c r="F1774" s="377"/>
      <c r="G1774" s="377"/>
      <c r="H1774" s="377"/>
      <c r="I1774" s="377"/>
      <c r="J1774" s="377"/>
      <c r="K1774" s="377"/>
      <c r="L1774" s="377"/>
      <c r="M1774" s="1" t="e">
        <f>INDEX('Child Enrollment'!$C$2:$C$173,MATCH('BIR Data Entry'!B1775,'Child Enrollment'!$B$2:$B$173,0))</f>
        <v>#N/A</v>
      </c>
      <c r="N1774" s="1" t="e">
        <f>INDEX('Child Enrollment'!$D$2:$D$173,MATCH('BIR Data Entry'!B1774,'Child Enrollment'!$B$2:$B$173,0))</f>
        <v>#N/A</v>
      </c>
      <c r="O1774" s="1" t="e">
        <f>INDEX('Child Enrollment'!$E$2:$E$173,MATCH('BIR Data Entry'!B1774,'Child Enrollment'!$B$2:$B$173,0))</f>
        <v>#N/A</v>
      </c>
      <c r="P1774" s="1" t="e">
        <f>INDEX('Child Enrollment'!$F$2:$F$173,MATCH('BIR Data Entry'!B1774,'Child Enrollment'!$B$2:$B$173,0))</f>
        <v>#N/A</v>
      </c>
      <c r="Q1774" s="1" t="e">
        <f>INDEX('Child Enrollment'!$G$2:$G$173,MATCH('BIR Data Entry'!B1774,'Child Enrollment'!$B$2:$B$173,0))</f>
        <v>#N/A</v>
      </c>
      <c r="R1774" s="1" t="e">
        <f>INDEX('Child Enrollment'!$H$2:$H$173,MATCH('BIR Data Entry'!B1774,'Child Enrollment'!$B$2:$B$173,0))</f>
        <v>#N/A</v>
      </c>
      <c r="S1774" s="343" t="str">
        <f t="shared" si="81"/>
        <v/>
      </c>
      <c r="T1774" s="169">
        <f>IF(J1774='Do Not Use'!$L$15,1,0)</f>
        <v>0</v>
      </c>
      <c r="U1774" s="169">
        <f>IF(K1774='Do Not Use'!$M$14,1,0)</f>
        <v>0</v>
      </c>
      <c r="V1774" s="169">
        <f t="shared" si="82"/>
        <v>0</v>
      </c>
      <c r="W1774" s="169">
        <f>IF(K1774='Do Not Use'!$M$10,1,0)</f>
        <v>0</v>
      </c>
      <c r="X1774" s="169">
        <f>IF(K1774='Do Not Use'!$M$11,1,0)</f>
        <v>0</v>
      </c>
      <c r="Y1774" s="169">
        <f t="shared" si="83"/>
        <v>0</v>
      </c>
      <c r="Z1774" s="169">
        <f>IF(K1774='Do Not Use'!$M$5,1,0)</f>
        <v>0</v>
      </c>
    </row>
    <row r="1775" spans="1:26" x14ac:dyDescent="0.25">
      <c r="A1775" s="376"/>
      <c r="B1775" s="377"/>
      <c r="C1775" s="378"/>
      <c r="D1775" s="434"/>
      <c r="E1775" s="379"/>
      <c r="F1775" s="377"/>
      <c r="G1775" s="377"/>
      <c r="H1775" s="377"/>
      <c r="I1775" s="377"/>
      <c r="J1775" s="377"/>
      <c r="K1775" s="377"/>
      <c r="L1775" s="377"/>
      <c r="M1775" s="1" t="e">
        <f>INDEX('Child Enrollment'!$C$2:$C$173,MATCH('BIR Data Entry'!B1776,'Child Enrollment'!$B$2:$B$173,0))</f>
        <v>#N/A</v>
      </c>
      <c r="N1775" s="1" t="e">
        <f>INDEX('Child Enrollment'!$D$2:$D$173,MATCH('BIR Data Entry'!B1775,'Child Enrollment'!$B$2:$B$173,0))</f>
        <v>#N/A</v>
      </c>
      <c r="O1775" s="1" t="e">
        <f>INDEX('Child Enrollment'!$E$2:$E$173,MATCH('BIR Data Entry'!B1775,'Child Enrollment'!$B$2:$B$173,0))</f>
        <v>#N/A</v>
      </c>
      <c r="P1775" s="1" t="e">
        <f>INDEX('Child Enrollment'!$F$2:$F$173,MATCH('BIR Data Entry'!B1775,'Child Enrollment'!$B$2:$B$173,0))</f>
        <v>#N/A</v>
      </c>
      <c r="Q1775" s="1" t="e">
        <f>INDEX('Child Enrollment'!$G$2:$G$173,MATCH('BIR Data Entry'!B1775,'Child Enrollment'!$B$2:$B$173,0))</f>
        <v>#N/A</v>
      </c>
      <c r="R1775" s="1" t="e">
        <f>INDEX('Child Enrollment'!$H$2:$H$173,MATCH('BIR Data Entry'!B1775,'Child Enrollment'!$B$2:$B$173,0))</f>
        <v>#N/A</v>
      </c>
      <c r="S1775" s="343" t="str">
        <f t="shared" si="81"/>
        <v/>
      </c>
      <c r="T1775" s="169">
        <f>IF(J1775='Do Not Use'!$L$15,1,0)</f>
        <v>0</v>
      </c>
      <c r="U1775" s="169">
        <f>IF(K1775='Do Not Use'!$M$14,1,0)</f>
        <v>0</v>
      </c>
      <c r="V1775" s="169">
        <f t="shared" si="82"/>
        <v>0</v>
      </c>
      <c r="W1775" s="169">
        <f>IF(K1775='Do Not Use'!$M$10,1,0)</f>
        <v>0</v>
      </c>
      <c r="X1775" s="169">
        <f>IF(K1775='Do Not Use'!$M$11,1,0)</f>
        <v>0</v>
      </c>
      <c r="Y1775" s="169">
        <f t="shared" si="83"/>
        <v>0</v>
      </c>
      <c r="Z1775" s="169">
        <f>IF(K1775='Do Not Use'!$M$5,1,0)</f>
        <v>0</v>
      </c>
    </row>
    <row r="1776" spans="1:26" x14ac:dyDescent="0.25">
      <c r="A1776" s="376"/>
      <c r="B1776" s="377"/>
      <c r="C1776" s="378"/>
      <c r="D1776" s="434"/>
      <c r="E1776" s="379"/>
      <c r="F1776" s="377"/>
      <c r="G1776" s="377"/>
      <c r="H1776" s="377"/>
      <c r="I1776" s="377"/>
      <c r="J1776" s="377"/>
      <c r="K1776" s="377"/>
      <c r="L1776" s="377"/>
      <c r="M1776" s="1" t="e">
        <f>INDEX('Child Enrollment'!$C$2:$C$173,MATCH('BIR Data Entry'!B1777,'Child Enrollment'!$B$2:$B$173,0))</f>
        <v>#N/A</v>
      </c>
      <c r="N1776" s="1" t="e">
        <f>INDEX('Child Enrollment'!$D$2:$D$173,MATCH('BIR Data Entry'!B1776,'Child Enrollment'!$B$2:$B$173,0))</f>
        <v>#N/A</v>
      </c>
      <c r="O1776" s="1" t="e">
        <f>INDEX('Child Enrollment'!$E$2:$E$173,MATCH('BIR Data Entry'!B1776,'Child Enrollment'!$B$2:$B$173,0))</f>
        <v>#N/A</v>
      </c>
      <c r="P1776" s="1" t="e">
        <f>INDEX('Child Enrollment'!$F$2:$F$173,MATCH('BIR Data Entry'!B1776,'Child Enrollment'!$B$2:$B$173,0))</f>
        <v>#N/A</v>
      </c>
      <c r="Q1776" s="1" t="e">
        <f>INDEX('Child Enrollment'!$G$2:$G$173,MATCH('BIR Data Entry'!B1776,'Child Enrollment'!$B$2:$B$173,0))</f>
        <v>#N/A</v>
      </c>
      <c r="R1776" s="1" t="e">
        <f>INDEX('Child Enrollment'!$H$2:$H$173,MATCH('BIR Data Entry'!B1776,'Child Enrollment'!$B$2:$B$173,0))</f>
        <v>#N/A</v>
      </c>
      <c r="S1776" s="343" t="str">
        <f t="shared" si="81"/>
        <v/>
      </c>
      <c r="T1776" s="169">
        <f>IF(J1776='Do Not Use'!$L$15,1,0)</f>
        <v>0</v>
      </c>
      <c r="U1776" s="169">
        <f>IF(K1776='Do Not Use'!$M$14,1,0)</f>
        <v>0</v>
      </c>
      <c r="V1776" s="169">
        <f t="shared" si="82"/>
        <v>0</v>
      </c>
      <c r="W1776" s="169">
        <f>IF(K1776='Do Not Use'!$M$10,1,0)</f>
        <v>0</v>
      </c>
      <c r="X1776" s="169">
        <f>IF(K1776='Do Not Use'!$M$11,1,0)</f>
        <v>0</v>
      </c>
      <c r="Y1776" s="169">
        <f t="shared" si="83"/>
        <v>0</v>
      </c>
      <c r="Z1776" s="169">
        <f>IF(K1776='Do Not Use'!$M$5,1,0)</f>
        <v>0</v>
      </c>
    </row>
    <row r="1777" spans="1:26" x14ac:dyDescent="0.25">
      <c r="A1777" s="376"/>
      <c r="B1777" s="377"/>
      <c r="C1777" s="378"/>
      <c r="D1777" s="434"/>
      <c r="E1777" s="379"/>
      <c r="F1777" s="377"/>
      <c r="G1777" s="377"/>
      <c r="H1777" s="377"/>
      <c r="I1777" s="377"/>
      <c r="J1777" s="377"/>
      <c r="K1777" s="377"/>
      <c r="L1777" s="377"/>
      <c r="M1777" s="1" t="e">
        <f>INDEX('Child Enrollment'!$C$2:$C$173,MATCH('BIR Data Entry'!B1778,'Child Enrollment'!$B$2:$B$173,0))</f>
        <v>#N/A</v>
      </c>
      <c r="N1777" s="1" t="e">
        <f>INDEX('Child Enrollment'!$D$2:$D$173,MATCH('BIR Data Entry'!B1777,'Child Enrollment'!$B$2:$B$173,0))</f>
        <v>#N/A</v>
      </c>
      <c r="O1777" s="1" t="e">
        <f>INDEX('Child Enrollment'!$E$2:$E$173,MATCH('BIR Data Entry'!B1777,'Child Enrollment'!$B$2:$B$173,0))</f>
        <v>#N/A</v>
      </c>
      <c r="P1777" s="1" t="e">
        <f>INDEX('Child Enrollment'!$F$2:$F$173,MATCH('BIR Data Entry'!B1777,'Child Enrollment'!$B$2:$B$173,0))</f>
        <v>#N/A</v>
      </c>
      <c r="Q1777" s="1" t="e">
        <f>INDEX('Child Enrollment'!$G$2:$G$173,MATCH('BIR Data Entry'!B1777,'Child Enrollment'!$B$2:$B$173,0))</f>
        <v>#N/A</v>
      </c>
      <c r="R1777" s="1" t="e">
        <f>INDEX('Child Enrollment'!$H$2:$H$173,MATCH('BIR Data Entry'!B1777,'Child Enrollment'!$B$2:$B$173,0))</f>
        <v>#N/A</v>
      </c>
      <c r="S1777" s="343" t="str">
        <f t="shared" si="81"/>
        <v/>
      </c>
      <c r="T1777" s="169">
        <f>IF(J1777='Do Not Use'!$L$15,1,0)</f>
        <v>0</v>
      </c>
      <c r="U1777" s="169">
        <f>IF(K1777='Do Not Use'!$M$14,1,0)</f>
        <v>0</v>
      </c>
      <c r="V1777" s="169">
        <f t="shared" si="82"/>
        <v>0</v>
      </c>
      <c r="W1777" s="169">
        <f>IF(K1777='Do Not Use'!$M$10,1,0)</f>
        <v>0</v>
      </c>
      <c r="X1777" s="169">
        <f>IF(K1777='Do Not Use'!$M$11,1,0)</f>
        <v>0</v>
      </c>
      <c r="Y1777" s="169">
        <f t="shared" si="83"/>
        <v>0</v>
      </c>
      <c r="Z1777" s="169">
        <f>IF(K1777='Do Not Use'!$M$5,1,0)</f>
        <v>0</v>
      </c>
    </row>
    <row r="1778" spans="1:26" x14ac:dyDescent="0.25">
      <c r="A1778" s="376"/>
      <c r="B1778" s="377"/>
      <c r="C1778" s="378"/>
      <c r="D1778" s="434"/>
      <c r="E1778" s="379"/>
      <c r="F1778" s="377"/>
      <c r="G1778" s="377"/>
      <c r="H1778" s="377"/>
      <c r="I1778" s="377"/>
      <c r="J1778" s="377"/>
      <c r="K1778" s="377"/>
      <c r="L1778" s="377"/>
      <c r="M1778" s="1" t="e">
        <f>INDEX('Child Enrollment'!$C$2:$C$173,MATCH('BIR Data Entry'!B1779,'Child Enrollment'!$B$2:$B$173,0))</f>
        <v>#N/A</v>
      </c>
      <c r="N1778" s="1" t="e">
        <f>INDEX('Child Enrollment'!$D$2:$D$173,MATCH('BIR Data Entry'!B1778,'Child Enrollment'!$B$2:$B$173,0))</f>
        <v>#N/A</v>
      </c>
      <c r="O1778" s="1" t="e">
        <f>INDEX('Child Enrollment'!$E$2:$E$173,MATCH('BIR Data Entry'!B1778,'Child Enrollment'!$B$2:$B$173,0))</f>
        <v>#N/A</v>
      </c>
      <c r="P1778" s="1" t="e">
        <f>INDEX('Child Enrollment'!$F$2:$F$173,MATCH('BIR Data Entry'!B1778,'Child Enrollment'!$B$2:$B$173,0))</f>
        <v>#N/A</v>
      </c>
      <c r="Q1778" s="1" t="e">
        <f>INDEX('Child Enrollment'!$G$2:$G$173,MATCH('BIR Data Entry'!B1778,'Child Enrollment'!$B$2:$B$173,0))</f>
        <v>#N/A</v>
      </c>
      <c r="R1778" s="1" t="e">
        <f>INDEX('Child Enrollment'!$H$2:$H$173,MATCH('BIR Data Entry'!B1778,'Child Enrollment'!$B$2:$B$173,0))</f>
        <v>#N/A</v>
      </c>
      <c r="S1778" s="343" t="str">
        <f t="shared" si="81"/>
        <v/>
      </c>
      <c r="T1778" s="169">
        <f>IF(J1778='Do Not Use'!$L$15,1,0)</f>
        <v>0</v>
      </c>
      <c r="U1778" s="169">
        <f>IF(K1778='Do Not Use'!$M$14,1,0)</f>
        <v>0</v>
      </c>
      <c r="V1778" s="169">
        <f t="shared" si="82"/>
        <v>0</v>
      </c>
      <c r="W1778" s="169">
        <f>IF(K1778='Do Not Use'!$M$10,1,0)</f>
        <v>0</v>
      </c>
      <c r="X1778" s="169">
        <f>IF(K1778='Do Not Use'!$M$11,1,0)</f>
        <v>0</v>
      </c>
      <c r="Y1778" s="169">
        <f t="shared" si="83"/>
        <v>0</v>
      </c>
      <c r="Z1778" s="169">
        <f>IF(K1778='Do Not Use'!$M$5,1,0)</f>
        <v>0</v>
      </c>
    </row>
    <row r="1779" spans="1:26" x14ac:dyDescent="0.25">
      <c r="A1779" s="376"/>
      <c r="B1779" s="377"/>
      <c r="C1779" s="378"/>
      <c r="D1779" s="434"/>
      <c r="E1779" s="379"/>
      <c r="F1779" s="377"/>
      <c r="G1779" s="377"/>
      <c r="H1779" s="377"/>
      <c r="I1779" s="377"/>
      <c r="J1779" s="377"/>
      <c r="K1779" s="377"/>
      <c r="L1779" s="377"/>
      <c r="M1779" s="1" t="e">
        <f>INDEX('Child Enrollment'!$C$2:$C$173,MATCH('BIR Data Entry'!B1780,'Child Enrollment'!$B$2:$B$173,0))</f>
        <v>#N/A</v>
      </c>
      <c r="N1779" s="1" t="e">
        <f>INDEX('Child Enrollment'!$D$2:$D$173,MATCH('BIR Data Entry'!B1779,'Child Enrollment'!$B$2:$B$173,0))</f>
        <v>#N/A</v>
      </c>
      <c r="O1779" s="1" t="e">
        <f>INDEX('Child Enrollment'!$E$2:$E$173,MATCH('BIR Data Entry'!B1779,'Child Enrollment'!$B$2:$B$173,0))</f>
        <v>#N/A</v>
      </c>
      <c r="P1779" s="1" t="e">
        <f>INDEX('Child Enrollment'!$F$2:$F$173,MATCH('BIR Data Entry'!B1779,'Child Enrollment'!$B$2:$B$173,0))</f>
        <v>#N/A</v>
      </c>
      <c r="Q1779" s="1" t="e">
        <f>INDEX('Child Enrollment'!$G$2:$G$173,MATCH('BIR Data Entry'!B1779,'Child Enrollment'!$B$2:$B$173,0))</f>
        <v>#N/A</v>
      </c>
      <c r="R1779" s="1" t="e">
        <f>INDEX('Child Enrollment'!$H$2:$H$173,MATCH('BIR Data Entry'!B1779,'Child Enrollment'!$B$2:$B$173,0))</f>
        <v>#N/A</v>
      </c>
      <c r="S1779" s="343" t="str">
        <f t="shared" si="81"/>
        <v/>
      </c>
      <c r="T1779" s="169">
        <f>IF(J1779='Do Not Use'!$L$15,1,0)</f>
        <v>0</v>
      </c>
      <c r="U1779" s="169">
        <f>IF(K1779='Do Not Use'!$M$14,1,0)</f>
        <v>0</v>
      </c>
      <c r="V1779" s="169">
        <f t="shared" si="82"/>
        <v>0</v>
      </c>
      <c r="W1779" s="169">
        <f>IF(K1779='Do Not Use'!$M$10,1,0)</f>
        <v>0</v>
      </c>
      <c r="X1779" s="169">
        <f>IF(K1779='Do Not Use'!$M$11,1,0)</f>
        <v>0</v>
      </c>
      <c r="Y1779" s="169">
        <f t="shared" si="83"/>
        <v>0</v>
      </c>
      <c r="Z1779" s="169">
        <f>IF(K1779='Do Not Use'!$M$5,1,0)</f>
        <v>0</v>
      </c>
    </row>
    <row r="1780" spans="1:26" x14ac:dyDescent="0.25">
      <c r="A1780" s="376"/>
      <c r="B1780" s="377"/>
      <c r="C1780" s="378"/>
      <c r="D1780" s="434"/>
      <c r="E1780" s="379"/>
      <c r="F1780" s="377"/>
      <c r="G1780" s="377"/>
      <c r="H1780" s="377"/>
      <c r="I1780" s="377"/>
      <c r="J1780" s="377"/>
      <c r="K1780" s="377"/>
      <c r="L1780" s="377"/>
      <c r="M1780" s="1" t="e">
        <f>INDEX('Child Enrollment'!$C$2:$C$173,MATCH('BIR Data Entry'!B1781,'Child Enrollment'!$B$2:$B$173,0))</f>
        <v>#N/A</v>
      </c>
      <c r="N1780" s="1" t="e">
        <f>INDEX('Child Enrollment'!$D$2:$D$173,MATCH('BIR Data Entry'!B1780,'Child Enrollment'!$B$2:$B$173,0))</f>
        <v>#N/A</v>
      </c>
      <c r="O1780" s="1" t="e">
        <f>INDEX('Child Enrollment'!$E$2:$E$173,MATCH('BIR Data Entry'!B1780,'Child Enrollment'!$B$2:$B$173,0))</f>
        <v>#N/A</v>
      </c>
      <c r="P1780" s="1" t="e">
        <f>INDEX('Child Enrollment'!$F$2:$F$173,MATCH('BIR Data Entry'!B1780,'Child Enrollment'!$B$2:$B$173,0))</f>
        <v>#N/A</v>
      </c>
      <c r="Q1780" s="1" t="e">
        <f>INDEX('Child Enrollment'!$G$2:$G$173,MATCH('BIR Data Entry'!B1780,'Child Enrollment'!$B$2:$B$173,0))</f>
        <v>#N/A</v>
      </c>
      <c r="R1780" s="1" t="e">
        <f>INDEX('Child Enrollment'!$H$2:$H$173,MATCH('BIR Data Entry'!B1780,'Child Enrollment'!$B$2:$B$173,0))</f>
        <v>#N/A</v>
      </c>
      <c r="S1780" s="343" t="str">
        <f t="shared" si="81"/>
        <v/>
      </c>
      <c r="T1780" s="169">
        <f>IF(J1780='Do Not Use'!$L$15,1,0)</f>
        <v>0</v>
      </c>
      <c r="U1780" s="169">
        <f>IF(K1780='Do Not Use'!$M$14,1,0)</f>
        <v>0</v>
      </c>
      <c r="V1780" s="169">
        <f t="shared" si="82"/>
        <v>0</v>
      </c>
      <c r="W1780" s="169">
        <f>IF(K1780='Do Not Use'!$M$10,1,0)</f>
        <v>0</v>
      </c>
      <c r="X1780" s="169">
        <f>IF(K1780='Do Not Use'!$M$11,1,0)</f>
        <v>0</v>
      </c>
      <c r="Y1780" s="169">
        <f t="shared" si="83"/>
        <v>0</v>
      </c>
      <c r="Z1780" s="169">
        <f>IF(K1780='Do Not Use'!$M$5,1,0)</f>
        <v>0</v>
      </c>
    </row>
    <row r="1781" spans="1:26" x14ac:dyDescent="0.25">
      <c r="A1781" s="376"/>
      <c r="B1781" s="377"/>
      <c r="C1781" s="378"/>
      <c r="D1781" s="434"/>
      <c r="E1781" s="379"/>
      <c r="F1781" s="377"/>
      <c r="G1781" s="377"/>
      <c r="H1781" s="377"/>
      <c r="I1781" s="377"/>
      <c r="J1781" s="377"/>
      <c r="K1781" s="377"/>
      <c r="L1781" s="377"/>
      <c r="M1781" s="1" t="e">
        <f>INDEX('Child Enrollment'!$C$2:$C$173,MATCH('BIR Data Entry'!B1782,'Child Enrollment'!$B$2:$B$173,0))</f>
        <v>#N/A</v>
      </c>
      <c r="N1781" s="1" t="e">
        <f>INDEX('Child Enrollment'!$D$2:$D$173,MATCH('BIR Data Entry'!B1781,'Child Enrollment'!$B$2:$B$173,0))</f>
        <v>#N/A</v>
      </c>
      <c r="O1781" s="1" t="e">
        <f>INDEX('Child Enrollment'!$E$2:$E$173,MATCH('BIR Data Entry'!B1781,'Child Enrollment'!$B$2:$B$173,0))</f>
        <v>#N/A</v>
      </c>
      <c r="P1781" s="1" t="e">
        <f>INDEX('Child Enrollment'!$F$2:$F$173,MATCH('BIR Data Entry'!B1781,'Child Enrollment'!$B$2:$B$173,0))</f>
        <v>#N/A</v>
      </c>
      <c r="Q1781" s="1" t="e">
        <f>INDEX('Child Enrollment'!$G$2:$G$173,MATCH('BIR Data Entry'!B1781,'Child Enrollment'!$B$2:$B$173,0))</f>
        <v>#N/A</v>
      </c>
      <c r="R1781" s="1" t="e">
        <f>INDEX('Child Enrollment'!$H$2:$H$173,MATCH('BIR Data Entry'!B1781,'Child Enrollment'!$B$2:$B$173,0))</f>
        <v>#N/A</v>
      </c>
      <c r="S1781" s="343" t="str">
        <f t="shared" si="81"/>
        <v/>
      </c>
      <c r="T1781" s="169">
        <f>IF(J1781='Do Not Use'!$L$15,1,0)</f>
        <v>0</v>
      </c>
      <c r="U1781" s="169">
        <f>IF(K1781='Do Not Use'!$M$14,1,0)</f>
        <v>0</v>
      </c>
      <c r="V1781" s="169">
        <f t="shared" si="82"/>
        <v>0</v>
      </c>
      <c r="W1781" s="169">
        <f>IF(K1781='Do Not Use'!$M$10,1,0)</f>
        <v>0</v>
      </c>
      <c r="X1781" s="169">
        <f>IF(K1781='Do Not Use'!$M$11,1,0)</f>
        <v>0</v>
      </c>
      <c r="Y1781" s="169">
        <f t="shared" si="83"/>
        <v>0</v>
      </c>
      <c r="Z1781" s="169">
        <f>IF(K1781='Do Not Use'!$M$5,1,0)</f>
        <v>0</v>
      </c>
    </row>
    <row r="1782" spans="1:26" x14ac:dyDescent="0.25">
      <c r="A1782" s="376"/>
      <c r="B1782" s="377"/>
      <c r="C1782" s="378"/>
      <c r="D1782" s="434"/>
      <c r="E1782" s="379"/>
      <c r="F1782" s="377"/>
      <c r="G1782" s="377"/>
      <c r="H1782" s="377"/>
      <c r="I1782" s="377"/>
      <c r="J1782" s="377"/>
      <c r="K1782" s="377"/>
      <c r="L1782" s="377"/>
      <c r="M1782" s="1" t="e">
        <f>INDEX('Child Enrollment'!$C$2:$C$173,MATCH('BIR Data Entry'!B1783,'Child Enrollment'!$B$2:$B$173,0))</f>
        <v>#N/A</v>
      </c>
      <c r="N1782" s="1" t="e">
        <f>INDEX('Child Enrollment'!$D$2:$D$173,MATCH('BIR Data Entry'!B1782,'Child Enrollment'!$B$2:$B$173,0))</f>
        <v>#N/A</v>
      </c>
      <c r="O1782" s="1" t="e">
        <f>INDEX('Child Enrollment'!$E$2:$E$173,MATCH('BIR Data Entry'!B1782,'Child Enrollment'!$B$2:$B$173,0))</f>
        <v>#N/A</v>
      </c>
      <c r="P1782" s="1" t="e">
        <f>INDEX('Child Enrollment'!$F$2:$F$173,MATCH('BIR Data Entry'!B1782,'Child Enrollment'!$B$2:$B$173,0))</f>
        <v>#N/A</v>
      </c>
      <c r="Q1782" s="1" t="e">
        <f>INDEX('Child Enrollment'!$G$2:$G$173,MATCH('BIR Data Entry'!B1782,'Child Enrollment'!$B$2:$B$173,0))</f>
        <v>#N/A</v>
      </c>
      <c r="R1782" s="1" t="e">
        <f>INDEX('Child Enrollment'!$H$2:$H$173,MATCH('BIR Data Entry'!B1782,'Child Enrollment'!$B$2:$B$173,0))</f>
        <v>#N/A</v>
      </c>
      <c r="S1782" s="343" t="str">
        <f t="shared" si="81"/>
        <v/>
      </c>
      <c r="T1782" s="169">
        <f>IF(J1782='Do Not Use'!$L$15,1,0)</f>
        <v>0</v>
      </c>
      <c r="U1782" s="169">
        <f>IF(K1782='Do Not Use'!$M$14,1,0)</f>
        <v>0</v>
      </c>
      <c r="V1782" s="169">
        <f t="shared" si="82"/>
        <v>0</v>
      </c>
      <c r="W1782" s="169">
        <f>IF(K1782='Do Not Use'!$M$10,1,0)</f>
        <v>0</v>
      </c>
      <c r="X1782" s="169">
        <f>IF(K1782='Do Not Use'!$M$11,1,0)</f>
        <v>0</v>
      </c>
      <c r="Y1782" s="169">
        <f t="shared" si="83"/>
        <v>0</v>
      </c>
      <c r="Z1782" s="169">
        <f>IF(K1782='Do Not Use'!$M$5,1,0)</f>
        <v>0</v>
      </c>
    </row>
    <row r="1783" spans="1:26" x14ac:dyDescent="0.25">
      <c r="A1783" s="376"/>
      <c r="B1783" s="377"/>
      <c r="C1783" s="378"/>
      <c r="D1783" s="434"/>
      <c r="E1783" s="379"/>
      <c r="F1783" s="377"/>
      <c r="G1783" s="377"/>
      <c r="H1783" s="377"/>
      <c r="I1783" s="377"/>
      <c r="J1783" s="377"/>
      <c r="K1783" s="377"/>
      <c r="L1783" s="377"/>
      <c r="M1783" s="1" t="e">
        <f>INDEX('Child Enrollment'!$C$2:$C$173,MATCH('BIR Data Entry'!B1784,'Child Enrollment'!$B$2:$B$173,0))</f>
        <v>#N/A</v>
      </c>
      <c r="N1783" s="1" t="e">
        <f>INDEX('Child Enrollment'!$D$2:$D$173,MATCH('BIR Data Entry'!B1783,'Child Enrollment'!$B$2:$B$173,0))</f>
        <v>#N/A</v>
      </c>
      <c r="O1783" s="1" t="e">
        <f>INDEX('Child Enrollment'!$E$2:$E$173,MATCH('BIR Data Entry'!B1783,'Child Enrollment'!$B$2:$B$173,0))</f>
        <v>#N/A</v>
      </c>
      <c r="P1783" s="1" t="e">
        <f>INDEX('Child Enrollment'!$F$2:$F$173,MATCH('BIR Data Entry'!B1783,'Child Enrollment'!$B$2:$B$173,0))</f>
        <v>#N/A</v>
      </c>
      <c r="Q1783" s="1" t="e">
        <f>INDEX('Child Enrollment'!$G$2:$G$173,MATCH('BIR Data Entry'!B1783,'Child Enrollment'!$B$2:$B$173,0))</f>
        <v>#N/A</v>
      </c>
      <c r="R1783" s="1" t="e">
        <f>INDEX('Child Enrollment'!$H$2:$H$173,MATCH('BIR Data Entry'!B1783,'Child Enrollment'!$B$2:$B$173,0))</f>
        <v>#N/A</v>
      </c>
      <c r="S1783" s="343" t="str">
        <f t="shared" si="81"/>
        <v/>
      </c>
      <c r="T1783" s="169">
        <f>IF(J1783='Do Not Use'!$L$15,1,0)</f>
        <v>0</v>
      </c>
      <c r="U1783" s="169">
        <f>IF(K1783='Do Not Use'!$M$14,1,0)</f>
        <v>0</v>
      </c>
      <c r="V1783" s="169">
        <f t="shared" si="82"/>
        <v>0</v>
      </c>
      <c r="W1783" s="169">
        <f>IF(K1783='Do Not Use'!$M$10,1,0)</f>
        <v>0</v>
      </c>
      <c r="X1783" s="169">
        <f>IF(K1783='Do Not Use'!$M$11,1,0)</f>
        <v>0</v>
      </c>
      <c r="Y1783" s="169">
        <f t="shared" si="83"/>
        <v>0</v>
      </c>
      <c r="Z1783" s="169">
        <f>IF(K1783='Do Not Use'!$M$5,1,0)</f>
        <v>0</v>
      </c>
    </row>
    <row r="1784" spans="1:26" x14ac:dyDescent="0.25">
      <c r="A1784" s="376"/>
      <c r="B1784" s="377"/>
      <c r="C1784" s="378"/>
      <c r="D1784" s="434"/>
      <c r="E1784" s="379"/>
      <c r="F1784" s="377"/>
      <c r="G1784" s="377"/>
      <c r="H1784" s="377"/>
      <c r="I1784" s="377"/>
      <c r="J1784" s="377"/>
      <c r="K1784" s="377"/>
      <c r="L1784" s="377"/>
      <c r="M1784" s="1" t="e">
        <f>INDEX('Child Enrollment'!$C$2:$C$173,MATCH('BIR Data Entry'!B1785,'Child Enrollment'!$B$2:$B$173,0))</f>
        <v>#N/A</v>
      </c>
      <c r="N1784" s="1" t="e">
        <f>INDEX('Child Enrollment'!$D$2:$D$173,MATCH('BIR Data Entry'!B1784,'Child Enrollment'!$B$2:$B$173,0))</f>
        <v>#N/A</v>
      </c>
      <c r="O1784" s="1" t="e">
        <f>INDEX('Child Enrollment'!$E$2:$E$173,MATCH('BIR Data Entry'!B1784,'Child Enrollment'!$B$2:$B$173,0))</f>
        <v>#N/A</v>
      </c>
      <c r="P1784" s="1" t="e">
        <f>INDEX('Child Enrollment'!$F$2:$F$173,MATCH('BIR Data Entry'!B1784,'Child Enrollment'!$B$2:$B$173,0))</f>
        <v>#N/A</v>
      </c>
      <c r="Q1784" s="1" t="e">
        <f>INDEX('Child Enrollment'!$G$2:$G$173,MATCH('BIR Data Entry'!B1784,'Child Enrollment'!$B$2:$B$173,0))</f>
        <v>#N/A</v>
      </c>
      <c r="R1784" s="1" t="e">
        <f>INDEX('Child Enrollment'!$H$2:$H$173,MATCH('BIR Data Entry'!B1784,'Child Enrollment'!$B$2:$B$173,0))</f>
        <v>#N/A</v>
      </c>
      <c r="S1784" s="343" t="str">
        <f t="shared" si="81"/>
        <v/>
      </c>
      <c r="T1784" s="169">
        <f>IF(J1784='Do Not Use'!$L$15,1,0)</f>
        <v>0</v>
      </c>
      <c r="U1784" s="169">
        <f>IF(K1784='Do Not Use'!$M$14,1,0)</f>
        <v>0</v>
      </c>
      <c r="V1784" s="169">
        <f t="shared" si="82"/>
        <v>0</v>
      </c>
      <c r="W1784" s="169">
        <f>IF(K1784='Do Not Use'!$M$10,1,0)</f>
        <v>0</v>
      </c>
      <c r="X1784" s="169">
        <f>IF(K1784='Do Not Use'!$M$11,1,0)</f>
        <v>0</v>
      </c>
      <c r="Y1784" s="169">
        <f t="shared" si="83"/>
        <v>0</v>
      </c>
      <c r="Z1784" s="169">
        <f>IF(K1784='Do Not Use'!$M$5,1,0)</f>
        <v>0</v>
      </c>
    </row>
    <row r="1785" spans="1:26" x14ac:dyDescent="0.25">
      <c r="A1785" s="376"/>
      <c r="B1785" s="377"/>
      <c r="C1785" s="378"/>
      <c r="D1785" s="434"/>
      <c r="E1785" s="379"/>
      <c r="F1785" s="377"/>
      <c r="G1785" s="377"/>
      <c r="H1785" s="377"/>
      <c r="I1785" s="377"/>
      <c r="J1785" s="377"/>
      <c r="K1785" s="377"/>
      <c r="L1785" s="377"/>
      <c r="M1785" s="1" t="e">
        <f>INDEX('Child Enrollment'!$C$2:$C$173,MATCH('BIR Data Entry'!B1786,'Child Enrollment'!$B$2:$B$173,0))</f>
        <v>#N/A</v>
      </c>
      <c r="N1785" s="1" t="e">
        <f>INDEX('Child Enrollment'!$D$2:$D$173,MATCH('BIR Data Entry'!B1785,'Child Enrollment'!$B$2:$B$173,0))</f>
        <v>#N/A</v>
      </c>
      <c r="O1785" s="1" t="e">
        <f>INDEX('Child Enrollment'!$E$2:$E$173,MATCH('BIR Data Entry'!B1785,'Child Enrollment'!$B$2:$B$173,0))</f>
        <v>#N/A</v>
      </c>
      <c r="P1785" s="1" t="e">
        <f>INDEX('Child Enrollment'!$F$2:$F$173,MATCH('BIR Data Entry'!B1785,'Child Enrollment'!$B$2:$B$173,0))</f>
        <v>#N/A</v>
      </c>
      <c r="Q1785" s="1" t="e">
        <f>INDEX('Child Enrollment'!$G$2:$G$173,MATCH('BIR Data Entry'!B1785,'Child Enrollment'!$B$2:$B$173,0))</f>
        <v>#N/A</v>
      </c>
      <c r="R1785" s="1" t="e">
        <f>INDEX('Child Enrollment'!$H$2:$H$173,MATCH('BIR Data Entry'!B1785,'Child Enrollment'!$B$2:$B$173,0))</f>
        <v>#N/A</v>
      </c>
      <c r="S1785" s="343" t="str">
        <f t="shared" si="81"/>
        <v/>
      </c>
      <c r="T1785" s="169">
        <f>IF(J1785='Do Not Use'!$L$15,1,0)</f>
        <v>0</v>
      </c>
      <c r="U1785" s="169">
        <f>IF(K1785='Do Not Use'!$M$14,1,0)</f>
        <v>0</v>
      </c>
      <c r="V1785" s="169">
        <f t="shared" si="82"/>
        <v>0</v>
      </c>
      <c r="W1785" s="169">
        <f>IF(K1785='Do Not Use'!$M$10,1,0)</f>
        <v>0</v>
      </c>
      <c r="X1785" s="169">
        <f>IF(K1785='Do Not Use'!$M$11,1,0)</f>
        <v>0</v>
      </c>
      <c r="Y1785" s="169">
        <f t="shared" si="83"/>
        <v>0</v>
      </c>
      <c r="Z1785" s="169">
        <f>IF(K1785='Do Not Use'!$M$5,1,0)</f>
        <v>0</v>
      </c>
    </row>
    <row r="1786" spans="1:26" x14ac:dyDescent="0.25">
      <c r="A1786" s="376"/>
      <c r="B1786" s="377"/>
      <c r="C1786" s="378"/>
      <c r="D1786" s="434"/>
      <c r="E1786" s="379"/>
      <c r="F1786" s="377"/>
      <c r="G1786" s="377"/>
      <c r="H1786" s="377"/>
      <c r="I1786" s="377"/>
      <c r="J1786" s="377"/>
      <c r="K1786" s="377"/>
      <c r="L1786" s="377"/>
      <c r="M1786" s="1" t="e">
        <f>INDEX('Child Enrollment'!$C$2:$C$173,MATCH('BIR Data Entry'!B1787,'Child Enrollment'!$B$2:$B$173,0))</f>
        <v>#N/A</v>
      </c>
      <c r="N1786" s="1" t="e">
        <f>INDEX('Child Enrollment'!$D$2:$D$173,MATCH('BIR Data Entry'!B1786,'Child Enrollment'!$B$2:$B$173,0))</f>
        <v>#N/A</v>
      </c>
      <c r="O1786" s="1" t="e">
        <f>INDEX('Child Enrollment'!$E$2:$E$173,MATCH('BIR Data Entry'!B1786,'Child Enrollment'!$B$2:$B$173,0))</f>
        <v>#N/A</v>
      </c>
      <c r="P1786" s="1" t="e">
        <f>INDEX('Child Enrollment'!$F$2:$F$173,MATCH('BIR Data Entry'!B1786,'Child Enrollment'!$B$2:$B$173,0))</f>
        <v>#N/A</v>
      </c>
      <c r="Q1786" s="1" t="e">
        <f>INDEX('Child Enrollment'!$G$2:$G$173,MATCH('BIR Data Entry'!B1786,'Child Enrollment'!$B$2:$B$173,0))</f>
        <v>#N/A</v>
      </c>
      <c r="R1786" s="1" t="e">
        <f>INDEX('Child Enrollment'!$H$2:$H$173,MATCH('BIR Data Entry'!B1786,'Child Enrollment'!$B$2:$B$173,0))</f>
        <v>#N/A</v>
      </c>
      <c r="S1786" s="343" t="str">
        <f t="shared" si="81"/>
        <v/>
      </c>
      <c r="T1786" s="169">
        <f>IF(J1786='Do Not Use'!$L$15,1,0)</f>
        <v>0</v>
      </c>
      <c r="U1786" s="169">
        <f>IF(K1786='Do Not Use'!$M$14,1,0)</f>
        <v>0</v>
      </c>
      <c r="V1786" s="169">
        <f t="shared" si="82"/>
        <v>0</v>
      </c>
      <c r="W1786" s="169">
        <f>IF(K1786='Do Not Use'!$M$10,1,0)</f>
        <v>0</v>
      </c>
      <c r="X1786" s="169">
        <f>IF(K1786='Do Not Use'!$M$11,1,0)</f>
        <v>0</v>
      </c>
      <c r="Y1786" s="169">
        <f t="shared" si="83"/>
        <v>0</v>
      </c>
      <c r="Z1786" s="169">
        <f>IF(K1786='Do Not Use'!$M$5,1,0)</f>
        <v>0</v>
      </c>
    </row>
    <row r="1787" spans="1:26" x14ac:dyDescent="0.25">
      <c r="A1787" s="376"/>
      <c r="B1787" s="377"/>
      <c r="C1787" s="378"/>
      <c r="D1787" s="434"/>
      <c r="E1787" s="379"/>
      <c r="F1787" s="377"/>
      <c r="G1787" s="377"/>
      <c r="H1787" s="377"/>
      <c r="I1787" s="377"/>
      <c r="J1787" s="377"/>
      <c r="K1787" s="377"/>
      <c r="L1787" s="377"/>
      <c r="M1787" s="1" t="e">
        <f>INDEX('Child Enrollment'!$C$2:$C$173,MATCH('BIR Data Entry'!B1788,'Child Enrollment'!$B$2:$B$173,0))</f>
        <v>#N/A</v>
      </c>
      <c r="N1787" s="1" t="e">
        <f>INDEX('Child Enrollment'!$D$2:$D$173,MATCH('BIR Data Entry'!B1787,'Child Enrollment'!$B$2:$B$173,0))</f>
        <v>#N/A</v>
      </c>
      <c r="O1787" s="1" t="e">
        <f>INDEX('Child Enrollment'!$E$2:$E$173,MATCH('BIR Data Entry'!B1787,'Child Enrollment'!$B$2:$B$173,0))</f>
        <v>#N/A</v>
      </c>
      <c r="P1787" s="1" t="e">
        <f>INDEX('Child Enrollment'!$F$2:$F$173,MATCH('BIR Data Entry'!B1787,'Child Enrollment'!$B$2:$B$173,0))</f>
        <v>#N/A</v>
      </c>
      <c r="Q1787" s="1" t="e">
        <f>INDEX('Child Enrollment'!$G$2:$G$173,MATCH('BIR Data Entry'!B1787,'Child Enrollment'!$B$2:$B$173,0))</f>
        <v>#N/A</v>
      </c>
      <c r="R1787" s="1" t="e">
        <f>INDEX('Child Enrollment'!$H$2:$H$173,MATCH('BIR Data Entry'!B1787,'Child Enrollment'!$B$2:$B$173,0))</f>
        <v>#N/A</v>
      </c>
      <c r="S1787" s="343" t="str">
        <f t="shared" si="81"/>
        <v/>
      </c>
      <c r="T1787" s="169">
        <f>IF(J1787='Do Not Use'!$L$15,1,0)</f>
        <v>0</v>
      </c>
      <c r="U1787" s="169">
        <f>IF(K1787='Do Not Use'!$M$14,1,0)</f>
        <v>0</v>
      </c>
      <c r="V1787" s="169">
        <f t="shared" si="82"/>
        <v>0</v>
      </c>
      <c r="W1787" s="169">
        <f>IF(K1787='Do Not Use'!$M$10,1,0)</f>
        <v>0</v>
      </c>
      <c r="X1787" s="169">
        <f>IF(K1787='Do Not Use'!$M$11,1,0)</f>
        <v>0</v>
      </c>
      <c r="Y1787" s="169">
        <f t="shared" si="83"/>
        <v>0</v>
      </c>
      <c r="Z1787" s="169">
        <f>IF(K1787='Do Not Use'!$M$5,1,0)</f>
        <v>0</v>
      </c>
    </row>
    <row r="1788" spans="1:26" x14ac:dyDescent="0.25">
      <c r="A1788" s="376"/>
      <c r="B1788" s="377"/>
      <c r="C1788" s="378"/>
      <c r="D1788" s="434"/>
      <c r="E1788" s="379"/>
      <c r="F1788" s="377"/>
      <c r="G1788" s="377"/>
      <c r="H1788" s="377"/>
      <c r="I1788" s="377"/>
      <c r="J1788" s="377"/>
      <c r="K1788" s="377"/>
      <c r="L1788" s="377"/>
      <c r="M1788" s="1" t="e">
        <f>INDEX('Child Enrollment'!$C$2:$C$173,MATCH('BIR Data Entry'!B1789,'Child Enrollment'!$B$2:$B$173,0))</f>
        <v>#N/A</v>
      </c>
      <c r="N1788" s="1" t="e">
        <f>INDEX('Child Enrollment'!$D$2:$D$173,MATCH('BIR Data Entry'!B1788,'Child Enrollment'!$B$2:$B$173,0))</f>
        <v>#N/A</v>
      </c>
      <c r="O1788" s="1" t="e">
        <f>INDEX('Child Enrollment'!$E$2:$E$173,MATCH('BIR Data Entry'!B1788,'Child Enrollment'!$B$2:$B$173,0))</f>
        <v>#N/A</v>
      </c>
      <c r="P1788" s="1" t="e">
        <f>INDEX('Child Enrollment'!$F$2:$F$173,MATCH('BIR Data Entry'!B1788,'Child Enrollment'!$B$2:$B$173,0))</f>
        <v>#N/A</v>
      </c>
      <c r="Q1788" s="1" t="e">
        <f>INDEX('Child Enrollment'!$G$2:$G$173,MATCH('BIR Data Entry'!B1788,'Child Enrollment'!$B$2:$B$173,0))</f>
        <v>#N/A</v>
      </c>
      <c r="R1788" s="1" t="e">
        <f>INDEX('Child Enrollment'!$H$2:$H$173,MATCH('BIR Data Entry'!B1788,'Child Enrollment'!$B$2:$B$173,0))</f>
        <v>#N/A</v>
      </c>
      <c r="S1788" s="343" t="str">
        <f t="shared" si="81"/>
        <v/>
      </c>
      <c r="T1788" s="169">
        <f>IF(J1788='Do Not Use'!$L$15,1,0)</f>
        <v>0</v>
      </c>
      <c r="U1788" s="169">
        <f>IF(K1788='Do Not Use'!$M$14,1,0)</f>
        <v>0</v>
      </c>
      <c r="V1788" s="169">
        <f t="shared" si="82"/>
        <v>0</v>
      </c>
      <c r="W1788" s="169">
        <f>IF(K1788='Do Not Use'!$M$10,1,0)</f>
        <v>0</v>
      </c>
      <c r="X1788" s="169">
        <f>IF(K1788='Do Not Use'!$M$11,1,0)</f>
        <v>0</v>
      </c>
      <c r="Y1788" s="169">
        <f t="shared" si="83"/>
        <v>0</v>
      </c>
      <c r="Z1788" s="169">
        <f>IF(K1788='Do Not Use'!$M$5,1,0)</f>
        <v>0</v>
      </c>
    </row>
    <row r="1789" spans="1:26" x14ac:dyDescent="0.25">
      <c r="A1789" s="376"/>
      <c r="B1789" s="377"/>
      <c r="C1789" s="378"/>
      <c r="D1789" s="434"/>
      <c r="E1789" s="379"/>
      <c r="F1789" s="377"/>
      <c r="G1789" s="377"/>
      <c r="H1789" s="377"/>
      <c r="I1789" s="377"/>
      <c r="J1789" s="377"/>
      <c r="K1789" s="377"/>
      <c r="L1789" s="377"/>
      <c r="M1789" s="1" t="e">
        <f>INDEX('Child Enrollment'!$C$2:$C$173,MATCH('BIR Data Entry'!B1790,'Child Enrollment'!$B$2:$B$173,0))</f>
        <v>#N/A</v>
      </c>
      <c r="N1789" s="1" t="e">
        <f>INDEX('Child Enrollment'!$D$2:$D$173,MATCH('BIR Data Entry'!B1789,'Child Enrollment'!$B$2:$B$173,0))</f>
        <v>#N/A</v>
      </c>
      <c r="O1789" s="1" t="e">
        <f>INDEX('Child Enrollment'!$E$2:$E$173,MATCH('BIR Data Entry'!B1789,'Child Enrollment'!$B$2:$B$173,0))</f>
        <v>#N/A</v>
      </c>
      <c r="P1789" s="1" t="e">
        <f>INDEX('Child Enrollment'!$F$2:$F$173,MATCH('BIR Data Entry'!B1789,'Child Enrollment'!$B$2:$B$173,0))</f>
        <v>#N/A</v>
      </c>
      <c r="Q1789" s="1" t="e">
        <f>INDEX('Child Enrollment'!$G$2:$G$173,MATCH('BIR Data Entry'!B1789,'Child Enrollment'!$B$2:$B$173,0))</f>
        <v>#N/A</v>
      </c>
      <c r="R1789" s="1" t="e">
        <f>INDEX('Child Enrollment'!$H$2:$H$173,MATCH('BIR Data Entry'!B1789,'Child Enrollment'!$B$2:$B$173,0))</f>
        <v>#N/A</v>
      </c>
      <c r="S1789" s="343" t="str">
        <f t="shared" si="81"/>
        <v/>
      </c>
      <c r="T1789" s="169">
        <f>IF(J1789='Do Not Use'!$L$15,1,0)</f>
        <v>0</v>
      </c>
      <c r="U1789" s="169">
        <f>IF(K1789='Do Not Use'!$M$14,1,0)</f>
        <v>0</v>
      </c>
      <c r="V1789" s="169">
        <f t="shared" si="82"/>
        <v>0</v>
      </c>
      <c r="W1789" s="169">
        <f>IF(K1789='Do Not Use'!$M$10,1,0)</f>
        <v>0</v>
      </c>
      <c r="X1789" s="169">
        <f>IF(K1789='Do Not Use'!$M$11,1,0)</f>
        <v>0</v>
      </c>
      <c r="Y1789" s="169">
        <f t="shared" si="83"/>
        <v>0</v>
      </c>
      <c r="Z1789" s="169">
        <f>IF(K1789='Do Not Use'!$M$5,1,0)</f>
        <v>0</v>
      </c>
    </row>
    <row r="1790" spans="1:26" x14ac:dyDescent="0.25">
      <c r="A1790" s="376"/>
      <c r="B1790" s="377"/>
      <c r="C1790" s="378"/>
      <c r="D1790" s="434"/>
      <c r="E1790" s="379"/>
      <c r="F1790" s="377"/>
      <c r="G1790" s="377"/>
      <c r="H1790" s="377"/>
      <c r="I1790" s="377"/>
      <c r="J1790" s="377"/>
      <c r="K1790" s="377"/>
      <c r="L1790" s="377"/>
      <c r="M1790" s="1" t="e">
        <f>INDEX('Child Enrollment'!$C$2:$C$173,MATCH('BIR Data Entry'!B1791,'Child Enrollment'!$B$2:$B$173,0))</f>
        <v>#N/A</v>
      </c>
      <c r="N1790" s="1" t="e">
        <f>INDEX('Child Enrollment'!$D$2:$D$173,MATCH('BIR Data Entry'!B1790,'Child Enrollment'!$B$2:$B$173,0))</f>
        <v>#N/A</v>
      </c>
      <c r="O1790" s="1" t="e">
        <f>INDEX('Child Enrollment'!$E$2:$E$173,MATCH('BIR Data Entry'!B1790,'Child Enrollment'!$B$2:$B$173,0))</f>
        <v>#N/A</v>
      </c>
      <c r="P1790" s="1" t="e">
        <f>INDEX('Child Enrollment'!$F$2:$F$173,MATCH('BIR Data Entry'!B1790,'Child Enrollment'!$B$2:$B$173,0))</f>
        <v>#N/A</v>
      </c>
      <c r="Q1790" s="1" t="e">
        <f>INDEX('Child Enrollment'!$G$2:$G$173,MATCH('BIR Data Entry'!B1790,'Child Enrollment'!$B$2:$B$173,0))</f>
        <v>#N/A</v>
      </c>
      <c r="R1790" s="1" t="e">
        <f>INDEX('Child Enrollment'!$H$2:$H$173,MATCH('BIR Data Entry'!B1790,'Child Enrollment'!$B$2:$B$173,0))</f>
        <v>#N/A</v>
      </c>
      <c r="S1790" s="343" t="str">
        <f t="shared" si="81"/>
        <v/>
      </c>
      <c r="T1790" s="169">
        <f>IF(J1790='Do Not Use'!$L$15,1,0)</f>
        <v>0</v>
      </c>
      <c r="U1790" s="169">
        <f>IF(K1790='Do Not Use'!$M$14,1,0)</f>
        <v>0</v>
      </c>
      <c r="V1790" s="169">
        <f t="shared" si="82"/>
        <v>0</v>
      </c>
      <c r="W1790" s="169">
        <f>IF(K1790='Do Not Use'!$M$10,1,0)</f>
        <v>0</v>
      </c>
      <c r="X1790" s="169">
        <f>IF(K1790='Do Not Use'!$M$11,1,0)</f>
        <v>0</v>
      </c>
      <c r="Y1790" s="169">
        <f t="shared" si="83"/>
        <v>0</v>
      </c>
      <c r="Z1790" s="169">
        <f>IF(K1790='Do Not Use'!$M$5,1,0)</f>
        <v>0</v>
      </c>
    </row>
    <row r="1791" spans="1:26" x14ac:dyDescent="0.25">
      <c r="A1791" s="376"/>
      <c r="B1791" s="377"/>
      <c r="C1791" s="378"/>
      <c r="D1791" s="434"/>
      <c r="E1791" s="379"/>
      <c r="F1791" s="377"/>
      <c r="G1791" s="377"/>
      <c r="H1791" s="377"/>
      <c r="I1791" s="377"/>
      <c r="J1791" s="377"/>
      <c r="K1791" s="377"/>
      <c r="L1791" s="377"/>
      <c r="M1791" s="1" t="e">
        <f>INDEX('Child Enrollment'!$C$2:$C$173,MATCH('BIR Data Entry'!B1792,'Child Enrollment'!$B$2:$B$173,0))</f>
        <v>#N/A</v>
      </c>
      <c r="N1791" s="1" t="e">
        <f>INDEX('Child Enrollment'!$D$2:$D$173,MATCH('BIR Data Entry'!B1791,'Child Enrollment'!$B$2:$B$173,0))</f>
        <v>#N/A</v>
      </c>
      <c r="O1791" s="1" t="e">
        <f>INDEX('Child Enrollment'!$E$2:$E$173,MATCH('BIR Data Entry'!B1791,'Child Enrollment'!$B$2:$B$173,0))</f>
        <v>#N/A</v>
      </c>
      <c r="P1791" s="1" t="e">
        <f>INDEX('Child Enrollment'!$F$2:$F$173,MATCH('BIR Data Entry'!B1791,'Child Enrollment'!$B$2:$B$173,0))</f>
        <v>#N/A</v>
      </c>
      <c r="Q1791" s="1" t="e">
        <f>INDEX('Child Enrollment'!$G$2:$G$173,MATCH('BIR Data Entry'!B1791,'Child Enrollment'!$B$2:$B$173,0))</f>
        <v>#N/A</v>
      </c>
      <c r="R1791" s="1" t="e">
        <f>INDEX('Child Enrollment'!$H$2:$H$173,MATCH('BIR Data Entry'!B1791,'Child Enrollment'!$B$2:$B$173,0))</f>
        <v>#N/A</v>
      </c>
      <c r="S1791" s="343" t="str">
        <f t="shared" si="81"/>
        <v/>
      </c>
      <c r="T1791" s="169">
        <f>IF(J1791='Do Not Use'!$L$15,1,0)</f>
        <v>0</v>
      </c>
      <c r="U1791" s="169">
        <f>IF(K1791='Do Not Use'!$M$14,1,0)</f>
        <v>0</v>
      </c>
      <c r="V1791" s="169">
        <f t="shared" si="82"/>
        <v>0</v>
      </c>
      <c r="W1791" s="169">
        <f>IF(K1791='Do Not Use'!$M$10,1,0)</f>
        <v>0</v>
      </c>
      <c r="X1791" s="169">
        <f>IF(K1791='Do Not Use'!$M$11,1,0)</f>
        <v>0</v>
      </c>
      <c r="Y1791" s="169">
        <f t="shared" si="83"/>
        <v>0</v>
      </c>
      <c r="Z1791" s="169">
        <f>IF(K1791='Do Not Use'!$M$5,1,0)</f>
        <v>0</v>
      </c>
    </row>
    <row r="1792" spans="1:26" x14ac:dyDescent="0.25">
      <c r="A1792" s="376"/>
      <c r="B1792" s="377"/>
      <c r="C1792" s="378"/>
      <c r="D1792" s="434"/>
      <c r="E1792" s="379"/>
      <c r="F1792" s="377"/>
      <c r="G1792" s="377"/>
      <c r="H1792" s="377"/>
      <c r="I1792" s="377"/>
      <c r="J1792" s="377"/>
      <c r="K1792" s="377"/>
      <c r="L1792" s="377"/>
      <c r="M1792" s="1" t="e">
        <f>INDEX('Child Enrollment'!$C$2:$C$173,MATCH('BIR Data Entry'!B1793,'Child Enrollment'!$B$2:$B$173,0))</f>
        <v>#N/A</v>
      </c>
      <c r="N1792" s="1" t="e">
        <f>INDEX('Child Enrollment'!$D$2:$D$173,MATCH('BIR Data Entry'!B1792,'Child Enrollment'!$B$2:$B$173,0))</f>
        <v>#N/A</v>
      </c>
      <c r="O1792" s="1" t="e">
        <f>INDEX('Child Enrollment'!$E$2:$E$173,MATCH('BIR Data Entry'!B1792,'Child Enrollment'!$B$2:$B$173,0))</f>
        <v>#N/A</v>
      </c>
      <c r="P1792" s="1" t="e">
        <f>INDEX('Child Enrollment'!$F$2:$F$173,MATCH('BIR Data Entry'!B1792,'Child Enrollment'!$B$2:$B$173,0))</f>
        <v>#N/A</v>
      </c>
      <c r="Q1792" s="1" t="e">
        <f>INDEX('Child Enrollment'!$G$2:$G$173,MATCH('BIR Data Entry'!B1792,'Child Enrollment'!$B$2:$B$173,0))</f>
        <v>#N/A</v>
      </c>
      <c r="R1792" s="1" t="e">
        <f>INDEX('Child Enrollment'!$H$2:$H$173,MATCH('BIR Data Entry'!B1792,'Child Enrollment'!$B$2:$B$173,0))</f>
        <v>#N/A</v>
      </c>
      <c r="S1792" s="343" t="str">
        <f t="shared" si="81"/>
        <v/>
      </c>
      <c r="T1792" s="169">
        <f>IF(J1792='Do Not Use'!$L$15,1,0)</f>
        <v>0</v>
      </c>
      <c r="U1792" s="169">
        <f>IF(K1792='Do Not Use'!$M$14,1,0)</f>
        <v>0</v>
      </c>
      <c r="V1792" s="169">
        <f t="shared" si="82"/>
        <v>0</v>
      </c>
      <c r="W1792" s="169">
        <f>IF(K1792='Do Not Use'!$M$10,1,0)</f>
        <v>0</v>
      </c>
      <c r="X1792" s="169">
        <f>IF(K1792='Do Not Use'!$M$11,1,0)</f>
        <v>0</v>
      </c>
      <c r="Y1792" s="169">
        <f t="shared" si="83"/>
        <v>0</v>
      </c>
      <c r="Z1792" s="169">
        <f>IF(K1792='Do Not Use'!$M$5,1,0)</f>
        <v>0</v>
      </c>
    </row>
    <row r="1793" spans="1:26" x14ac:dyDescent="0.25">
      <c r="A1793" s="376"/>
      <c r="B1793" s="377"/>
      <c r="C1793" s="378"/>
      <c r="D1793" s="434"/>
      <c r="E1793" s="379"/>
      <c r="F1793" s="377"/>
      <c r="G1793" s="377"/>
      <c r="H1793" s="377"/>
      <c r="I1793" s="377"/>
      <c r="J1793" s="377"/>
      <c r="K1793" s="377"/>
      <c r="L1793" s="377"/>
      <c r="M1793" s="1" t="e">
        <f>INDEX('Child Enrollment'!$C$2:$C$173,MATCH('BIR Data Entry'!B1794,'Child Enrollment'!$B$2:$B$173,0))</f>
        <v>#N/A</v>
      </c>
      <c r="N1793" s="1" t="e">
        <f>INDEX('Child Enrollment'!$D$2:$D$173,MATCH('BIR Data Entry'!B1793,'Child Enrollment'!$B$2:$B$173,0))</f>
        <v>#N/A</v>
      </c>
      <c r="O1793" s="1" t="e">
        <f>INDEX('Child Enrollment'!$E$2:$E$173,MATCH('BIR Data Entry'!B1793,'Child Enrollment'!$B$2:$B$173,0))</f>
        <v>#N/A</v>
      </c>
      <c r="P1793" s="1" t="e">
        <f>INDEX('Child Enrollment'!$F$2:$F$173,MATCH('BIR Data Entry'!B1793,'Child Enrollment'!$B$2:$B$173,0))</f>
        <v>#N/A</v>
      </c>
      <c r="Q1793" s="1" t="e">
        <f>INDEX('Child Enrollment'!$G$2:$G$173,MATCH('BIR Data Entry'!B1793,'Child Enrollment'!$B$2:$B$173,0))</f>
        <v>#N/A</v>
      </c>
      <c r="R1793" s="1" t="e">
        <f>INDEX('Child Enrollment'!$H$2:$H$173,MATCH('BIR Data Entry'!B1793,'Child Enrollment'!$B$2:$B$173,0))</f>
        <v>#N/A</v>
      </c>
      <c r="S1793" s="343" t="str">
        <f t="shared" si="81"/>
        <v/>
      </c>
      <c r="T1793" s="169">
        <f>IF(J1793='Do Not Use'!$L$15,1,0)</f>
        <v>0</v>
      </c>
      <c r="U1793" s="169">
        <f>IF(K1793='Do Not Use'!$M$14,1,0)</f>
        <v>0</v>
      </c>
      <c r="V1793" s="169">
        <f t="shared" si="82"/>
        <v>0</v>
      </c>
      <c r="W1793" s="169">
        <f>IF(K1793='Do Not Use'!$M$10,1,0)</f>
        <v>0</v>
      </c>
      <c r="X1793" s="169">
        <f>IF(K1793='Do Not Use'!$M$11,1,0)</f>
        <v>0</v>
      </c>
      <c r="Y1793" s="169">
        <f t="shared" si="83"/>
        <v>0</v>
      </c>
      <c r="Z1793" s="169">
        <f>IF(K1793='Do Not Use'!$M$5,1,0)</f>
        <v>0</v>
      </c>
    </row>
    <row r="1794" spans="1:26" x14ac:dyDescent="0.25">
      <c r="A1794" s="376"/>
      <c r="B1794" s="377"/>
      <c r="C1794" s="378"/>
      <c r="D1794" s="434"/>
      <c r="E1794" s="379"/>
      <c r="F1794" s="377"/>
      <c r="G1794" s="377"/>
      <c r="H1794" s="377"/>
      <c r="I1794" s="377"/>
      <c r="J1794" s="377"/>
      <c r="K1794" s="377"/>
      <c r="L1794" s="377"/>
      <c r="M1794" s="1" t="e">
        <f>INDEX('Child Enrollment'!$C$2:$C$173,MATCH('BIR Data Entry'!B1795,'Child Enrollment'!$B$2:$B$173,0))</f>
        <v>#N/A</v>
      </c>
      <c r="N1794" s="1" t="e">
        <f>INDEX('Child Enrollment'!$D$2:$D$173,MATCH('BIR Data Entry'!B1794,'Child Enrollment'!$B$2:$B$173,0))</f>
        <v>#N/A</v>
      </c>
      <c r="O1794" s="1" t="e">
        <f>INDEX('Child Enrollment'!$E$2:$E$173,MATCH('BIR Data Entry'!B1794,'Child Enrollment'!$B$2:$B$173,0))</f>
        <v>#N/A</v>
      </c>
      <c r="P1794" s="1" t="e">
        <f>INDEX('Child Enrollment'!$F$2:$F$173,MATCH('BIR Data Entry'!B1794,'Child Enrollment'!$B$2:$B$173,0))</f>
        <v>#N/A</v>
      </c>
      <c r="Q1794" s="1" t="e">
        <f>INDEX('Child Enrollment'!$G$2:$G$173,MATCH('BIR Data Entry'!B1794,'Child Enrollment'!$B$2:$B$173,0))</f>
        <v>#N/A</v>
      </c>
      <c r="R1794" s="1" t="e">
        <f>INDEX('Child Enrollment'!$H$2:$H$173,MATCH('BIR Data Entry'!B1794,'Child Enrollment'!$B$2:$B$173,0))</f>
        <v>#N/A</v>
      </c>
      <c r="S1794" s="343" t="str">
        <f t="shared" si="81"/>
        <v/>
      </c>
      <c r="T1794" s="169">
        <f>IF(J1794='Do Not Use'!$L$15,1,0)</f>
        <v>0</v>
      </c>
      <c r="U1794" s="169">
        <f>IF(K1794='Do Not Use'!$M$14,1,0)</f>
        <v>0</v>
      </c>
      <c r="V1794" s="169">
        <f t="shared" si="82"/>
        <v>0</v>
      </c>
      <c r="W1794" s="169">
        <f>IF(K1794='Do Not Use'!$M$10,1,0)</f>
        <v>0</v>
      </c>
      <c r="X1794" s="169">
        <f>IF(K1794='Do Not Use'!$M$11,1,0)</f>
        <v>0</v>
      </c>
      <c r="Y1794" s="169">
        <f t="shared" si="83"/>
        <v>0</v>
      </c>
      <c r="Z1794" s="169">
        <f>IF(K1794='Do Not Use'!$M$5,1,0)</f>
        <v>0</v>
      </c>
    </row>
    <row r="1795" spans="1:26" x14ac:dyDescent="0.25">
      <c r="A1795" s="376"/>
      <c r="B1795" s="377"/>
      <c r="C1795" s="378"/>
      <c r="D1795" s="434"/>
      <c r="E1795" s="379"/>
      <c r="F1795" s="377"/>
      <c r="G1795" s="377"/>
      <c r="H1795" s="377"/>
      <c r="I1795" s="377"/>
      <c r="J1795" s="377"/>
      <c r="K1795" s="377"/>
      <c r="L1795" s="377"/>
      <c r="M1795" s="1" t="e">
        <f>INDEX('Child Enrollment'!$C$2:$C$173,MATCH('BIR Data Entry'!B1796,'Child Enrollment'!$B$2:$B$173,0))</f>
        <v>#N/A</v>
      </c>
      <c r="N1795" s="1" t="e">
        <f>INDEX('Child Enrollment'!$D$2:$D$173,MATCH('BIR Data Entry'!B1795,'Child Enrollment'!$B$2:$B$173,0))</f>
        <v>#N/A</v>
      </c>
      <c r="O1795" s="1" t="e">
        <f>INDEX('Child Enrollment'!$E$2:$E$173,MATCH('BIR Data Entry'!B1795,'Child Enrollment'!$B$2:$B$173,0))</f>
        <v>#N/A</v>
      </c>
      <c r="P1795" s="1" t="e">
        <f>INDEX('Child Enrollment'!$F$2:$F$173,MATCH('BIR Data Entry'!B1795,'Child Enrollment'!$B$2:$B$173,0))</f>
        <v>#N/A</v>
      </c>
      <c r="Q1795" s="1" t="e">
        <f>INDEX('Child Enrollment'!$G$2:$G$173,MATCH('BIR Data Entry'!B1795,'Child Enrollment'!$B$2:$B$173,0))</f>
        <v>#N/A</v>
      </c>
      <c r="R1795" s="1" t="e">
        <f>INDEX('Child Enrollment'!$H$2:$H$173,MATCH('BIR Data Entry'!B1795,'Child Enrollment'!$B$2:$B$173,0))</f>
        <v>#N/A</v>
      </c>
      <c r="S1795" s="343" t="str">
        <f t="shared" ref="S1795:S1858" si="84">IF(E1795&gt;0,MROUND(E1795,"0:30"),"")</f>
        <v/>
      </c>
      <c r="T1795" s="169">
        <f>IF(J1795='Do Not Use'!$L$15,1,0)</f>
        <v>0</v>
      </c>
      <c r="U1795" s="169">
        <f>IF(K1795='Do Not Use'!$M$14,1,0)</f>
        <v>0</v>
      </c>
      <c r="V1795" s="169">
        <f t="shared" ref="V1795:V1858" si="85">SUM(T1795:U1795)</f>
        <v>0</v>
      </c>
      <c r="W1795" s="169">
        <f>IF(K1795='Do Not Use'!$M$10,1,0)</f>
        <v>0</v>
      </c>
      <c r="X1795" s="169">
        <f>IF(K1795='Do Not Use'!$M$11,1,0)</f>
        <v>0</v>
      </c>
      <c r="Y1795" s="169">
        <f t="shared" ref="Y1795:Y1858" si="86">SUM(W1795:X1795)</f>
        <v>0</v>
      </c>
      <c r="Z1795" s="169">
        <f>IF(K1795='Do Not Use'!$M$5,1,0)</f>
        <v>0</v>
      </c>
    </row>
    <row r="1796" spans="1:26" x14ac:dyDescent="0.25">
      <c r="A1796" s="376"/>
      <c r="B1796" s="377"/>
      <c r="C1796" s="378"/>
      <c r="D1796" s="434"/>
      <c r="E1796" s="379"/>
      <c r="F1796" s="377"/>
      <c r="G1796" s="377"/>
      <c r="H1796" s="377"/>
      <c r="I1796" s="377"/>
      <c r="J1796" s="377"/>
      <c r="K1796" s="377"/>
      <c r="L1796" s="377"/>
      <c r="M1796" s="1" t="e">
        <f>INDEX('Child Enrollment'!$C$2:$C$173,MATCH('BIR Data Entry'!B1797,'Child Enrollment'!$B$2:$B$173,0))</f>
        <v>#N/A</v>
      </c>
      <c r="N1796" s="1" t="e">
        <f>INDEX('Child Enrollment'!$D$2:$D$173,MATCH('BIR Data Entry'!B1796,'Child Enrollment'!$B$2:$B$173,0))</f>
        <v>#N/A</v>
      </c>
      <c r="O1796" s="1" t="e">
        <f>INDEX('Child Enrollment'!$E$2:$E$173,MATCH('BIR Data Entry'!B1796,'Child Enrollment'!$B$2:$B$173,0))</f>
        <v>#N/A</v>
      </c>
      <c r="P1796" s="1" t="e">
        <f>INDEX('Child Enrollment'!$F$2:$F$173,MATCH('BIR Data Entry'!B1796,'Child Enrollment'!$B$2:$B$173,0))</f>
        <v>#N/A</v>
      </c>
      <c r="Q1796" s="1" t="e">
        <f>INDEX('Child Enrollment'!$G$2:$G$173,MATCH('BIR Data Entry'!B1796,'Child Enrollment'!$B$2:$B$173,0))</f>
        <v>#N/A</v>
      </c>
      <c r="R1796" s="1" t="e">
        <f>INDEX('Child Enrollment'!$H$2:$H$173,MATCH('BIR Data Entry'!B1796,'Child Enrollment'!$B$2:$B$173,0))</f>
        <v>#N/A</v>
      </c>
      <c r="S1796" s="343" t="str">
        <f t="shared" si="84"/>
        <v/>
      </c>
      <c r="T1796" s="169">
        <f>IF(J1796='Do Not Use'!$L$15,1,0)</f>
        <v>0</v>
      </c>
      <c r="U1796" s="169">
        <f>IF(K1796='Do Not Use'!$M$14,1,0)</f>
        <v>0</v>
      </c>
      <c r="V1796" s="169">
        <f t="shared" si="85"/>
        <v>0</v>
      </c>
      <c r="W1796" s="169">
        <f>IF(K1796='Do Not Use'!$M$10,1,0)</f>
        <v>0</v>
      </c>
      <c r="X1796" s="169">
        <f>IF(K1796='Do Not Use'!$M$11,1,0)</f>
        <v>0</v>
      </c>
      <c r="Y1796" s="169">
        <f t="shared" si="86"/>
        <v>0</v>
      </c>
      <c r="Z1796" s="169">
        <f>IF(K1796='Do Not Use'!$M$5,1,0)</f>
        <v>0</v>
      </c>
    </row>
    <row r="1797" spans="1:26" x14ac:dyDescent="0.25">
      <c r="A1797" s="376"/>
      <c r="B1797" s="377"/>
      <c r="C1797" s="378"/>
      <c r="D1797" s="434"/>
      <c r="E1797" s="379"/>
      <c r="F1797" s="377"/>
      <c r="G1797" s="377"/>
      <c r="H1797" s="377"/>
      <c r="I1797" s="377"/>
      <c r="J1797" s="377"/>
      <c r="K1797" s="377"/>
      <c r="L1797" s="377"/>
      <c r="M1797" s="1" t="e">
        <f>INDEX('Child Enrollment'!$C$2:$C$173,MATCH('BIR Data Entry'!B1798,'Child Enrollment'!$B$2:$B$173,0))</f>
        <v>#N/A</v>
      </c>
      <c r="N1797" s="1" t="e">
        <f>INDEX('Child Enrollment'!$D$2:$D$173,MATCH('BIR Data Entry'!B1797,'Child Enrollment'!$B$2:$B$173,0))</f>
        <v>#N/A</v>
      </c>
      <c r="O1797" s="1" t="e">
        <f>INDEX('Child Enrollment'!$E$2:$E$173,MATCH('BIR Data Entry'!B1797,'Child Enrollment'!$B$2:$B$173,0))</f>
        <v>#N/A</v>
      </c>
      <c r="P1797" s="1" t="e">
        <f>INDEX('Child Enrollment'!$F$2:$F$173,MATCH('BIR Data Entry'!B1797,'Child Enrollment'!$B$2:$B$173,0))</f>
        <v>#N/A</v>
      </c>
      <c r="Q1797" s="1" t="e">
        <f>INDEX('Child Enrollment'!$G$2:$G$173,MATCH('BIR Data Entry'!B1797,'Child Enrollment'!$B$2:$B$173,0))</f>
        <v>#N/A</v>
      </c>
      <c r="R1797" s="1" t="e">
        <f>INDEX('Child Enrollment'!$H$2:$H$173,MATCH('BIR Data Entry'!B1797,'Child Enrollment'!$B$2:$B$173,0))</f>
        <v>#N/A</v>
      </c>
      <c r="S1797" s="343" t="str">
        <f t="shared" si="84"/>
        <v/>
      </c>
      <c r="T1797" s="169">
        <f>IF(J1797='Do Not Use'!$L$15,1,0)</f>
        <v>0</v>
      </c>
      <c r="U1797" s="169">
        <f>IF(K1797='Do Not Use'!$M$14,1,0)</f>
        <v>0</v>
      </c>
      <c r="V1797" s="169">
        <f t="shared" si="85"/>
        <v>0</v>
      </c>
      <c r="W1797" s="169">
        <f>IF(K1797='Do Not Use'!$M$10,1,0)</f>
        <v>0</v>
      </c>
      <c r="X1797" s="169">
        <f>IF(K1797='Do Not Use'!$M$11,1,0)</f>
        <v>0</v>
      </c>
      <c r="Y1797" s="169">
        <f t="shared" si="86"/>
        <v>0</v>
      </c>
      <c r="Z1797" s="169">
        <f>IF(K1797='Do Not Use'!$M$5,1,0)</f>
        <v>0</v>
      </c>
    </row>
    <row r="1798" spans="1:26" x14ac:dyDescent="0.25">
      <c r="A1798" s="376"/>
      <c r="B1798" s="377"/>
      <c r="C1798" s="378"/>
      <c r="D1798" s="434"/>
      <c r="E1798" s="379"/>
      <c r="F1798" s="377"/>
      <c r="G1798" s="377"/>
      <c r="H1798" s="377"/>
      <c r="I1798" s="377"/>
      <c r="J1798" s="377"/>
      <c r="K1798" s="377"/>
      <c r="L1798" s="377"/>
      <c r="M1798" s="1" t="e">
        <f>INDEX('Child Enrollment'!$C$2:$C$173,MATCH('BIR Data Entry'!B1799,'Child Enrollment'!$B$2:$B$173,0))</f>
        <v>#N/A</v>
      </c>
      <c r="N1798" s="1" t="e">
        <f>INDEX('Child Enrollment'!$D$2:$D$173,MATCH('BIR Data Entry'!B1798,'Child Enrollment'!$B$2:$B$173,0))</f>
        <v>#N/A</v>
      </c>
      <c r="O1798" s="1" t="e">
        <f>INDEX('Child Enrollment'!$E$2:$E$173,MATCH('BIR Data Entry'!B1798,'Child Enrollment'!$B$2:$B$173,0))</f>
        <v>#N/A</v>
      </c>
      <c r="P1798" s="1" t="e">
        <f>INDEX('Child Enrollment'!$F$2:$F$173,MATCH('BIR Data Entry'!B1798,'Child Enrollment'!$B$2:$B$173,0))</f>
        <v>#N/A</v>
      </c>
      <c r="Q1798" s="1" t="e">
        <f>INDEX('Child Enrollment'!$G$2:$G$173,MATCH('BIR Data Entry'!B1798,'Child Enrollment'!$B$2:$B$173,0))</f>
        <v>#N/A</v>
      </c>
      <c r="R1798" s="1" t="e">
        <f>INDEX('Child Enrollment'!$H$2:$H$173,MATCH('BIR Data Entry'!B1798,'Child Enrollment'!$B$2:$B$173,0))</f>
        <v>#N/A</v>
      </c>
      <c r="S1798" s="343" t="str">
        <f t="shared" si="84"/>
        <v/>
      </c>
      <c r="T1798" s="169">
        <f>IF(J1798='Do Not Use'!$L$15,1,0)</f>
        <v>0</v>
      </c>
      <c r="U1798" s="169">
        <f>IF(K1798='Do Not Use'!$M$14,1,0)</f>
        <v>0</v>
      </c>
      <c r="V1798" s="169">
        <f t="shared" si="85"/>
        <v>0</v>
      </c>
      <c r="W1798" s="169">
        <f>IF(K1798='Do Not Use'!$M$10,1,0)</f>
        <v>0</v>
      </c>
      <c r="X1798" s="169">
        <f>IF(K1798='Do Not Use'!$M$11,1,0)</f>
        <v>0</v>
      </c>
      <c r="Y1798" s="169">
        <f t="shared" si="86"/>
        <v>0</v>
      </c>
      <c r="Z1798" s="169">
        <f>IF(K1798='Do Not Use'!$M$5,1,0)</f>
        <v>0</v>
      </c>
    </row>
    <row r="1799" spans="1:26" x14ac:dyDescent="0.25">
      <c r="A1799" s="376"/>
      <c r="B1799" s="377"/>
      <c r="C1799" s="378"/>
      <c r="D1799" s="434"/>
      <c r="E1799" s="379"/>
      <c r="F1799" s="377"/>
      <c r="G1799" s="377"/>
      <c r="H1799" s="377"/>
      <c r="I1799" s="377"/>
      <c r="J1799" s="377"/>
      <c r="K1799" s="377"/>
      <c r="L1799" s="377"/>
      <c r="M1799" s="1" t="e">
        <f>INDEX('Child Enrollment'!$C$2:$C$173,MATCH('BIR Data Entry'!B1800,'Child Enrollment'!$B$2:$B$173,0))</f>
        <v>#N/A</v>
      </c>
      <c r="N1799" s="1" t="e">
        <f>INDEX('Child Enrollment'!$D$2:$D$173,MATCH('BIR Data Entry'!B1799,'Child Enrollment'!$B$2:$B$173,0))</f>
        <v>#N/A</v>
      </c>
      <c r="O1799" s="1" t="e">
        <f>INDEX('Child Enrollment'!$E$2:$E$173,MATCH('BIR Data Entry'!B1799,'Child Enrollment'!$B$2:$B$173,0))</f>
        <v>#N/A</v>
      </c>
      <c r="P1799" s="1" t="e">
        <f>INDEX('Child Enrollment'!$F$2:$F$173,MATCH('BIR Data Entry'!B1799,'Child Enrollment'!$B$2:$B$173,0))</f>
        <v>#N/A</v>
      </c>
      <c r="Q1799" s="1" t="e">
        <f>INDEX('Child Enrollment'!$G$2:$G$173,MATCH('BIR Data Entry'!B1799,'Child Enrollment'!$B$2:$B$173,0))</f>
        <v>#N/A</v>
      </c>
      <c r="R1799" s="1" t="e">
        <f>INDEX('Child Enrollment'!$H$2:$H$173,MATCH('BIR Data Entry'!B1799,'Child Enrollment'!$B$2:$B$173,0))</f>
        <v>#N/A</v>
      </c>
      <c r="S1799" s="343" t="str">
        <f t="shared" si="84"/>
        <v/>
      </c>
      <c r="T1799" s="169">
        <f>IF(J1799='Do Not Use'!$L$15,1,0)</f>
        <v>0</v>
      </c>
      <c r="U1799" s="169">
        <f>IF(K1799='Do Not Use'!$M$14,1,0)</f>
        <v>0</v>
      </c>
      <c r="V1799" s="169">
        <f t="shared" si="85"/>
        <v>0</v>
      </c>
      <c r="W1799" s="169">
        <f>IF(K1799='Do Not Use'!$M$10,1,0)</f>
        <v>0</v>
      </c>
      <c r="X1799" s="169">
        <f>IF(K1799='Do Not Use'!$M$11,1,0)</f>
        <v>0</v>
      </c>
      <c r="Y1799" s="169">
        <f t="shared" si="86"/>
        <v>0</v>
      </c>
      <c r="Z1799" s="169">
        <f>IF(K1799='Do Not Use'!$M$5,1,0)</f>
        <v>0</v>
      </c>
    </row>
    <row r="1800" spans="1:26" x14ac:dyDescent="0.25">
      <c r="A1800" s="376"/>
      <c r="B1800" s="377"/>
      <c r="C1800" s="378"/>
      <c r="D1800" s="434"/>
      <c r="E1800" s="379"/>
      <c r="F1800" s="377"/>
      <c r="G1800" s="377"/>
      <c r="H1800" s="377"/>
      <c r="I1800" s="377"/>
      <c r="J1800" s="377"/>
      <c r="K1800" s="377"/>
      <c r="L1800" s="377"/>
      <c r="M1800" s="1" t="e">
        <f>INDEX('Child Enrollment'!$C$2:$C$173,MATCH('BIR Data Entry'!B1801,'Child Enrollment'!$B$2:$B$173,0))</f>
        <v>#N/A</v>
      </c>
      <c r="N1800" s="1" t="e">
        <f>INDEX('Child Enrollment'!$D$2:$D$173,MATCH('BIR Data Entry'!B1800,'Child Enrollment'!$B$2:$B$173,0))</f>
        <v>#N/A</v>
      </c>
      <c r="O1800" s="1" t="e">
        <f>INDEX('Child Enrollment'!$E$2:$E$173,MATCH('BIR Data Entry'!B1800,'Child Enrollment'!$B$2:$B$173,0))</f>
        <v>#N/A</v>
      </c>
      <c r="P1800" s="1" t="e">
        <f>INDEX('Child Enrollment'!$F$2:$F$173,MATCH('BIR Data Entry'!B1800,'Child Enrollment'!$B$2:$B$173,0))</f>
        <v>#N/A</v>
      </c>
      <c r="Q1800" s="1" t="e">
        <f>INDEX('Child Enrollment'!$G$2:$G$173,MATCH('BIR Data Entry'!B1800,'Child Enrollment'!$B$2:$B$173,0))</f>
        <v>#N/A</v>
      </c>
      <c r="R1800" s="1" t="e">
        <f>INDEX('Child Enrollment'!$H$2:$H$173,MATCH('BIR Data Entry'!B1800,'Child Enrollment'!$B$2:$B$173,0))</f>
        <v>#N/A</v>
      </c>
      <c r="S1800" s="343" t="str">
        <f t="shared" si="84"/>
        <v/>
      </c>
      <c r="T1800" s="169">
        <f>IF(J1800='Do Not Use'!$L$15,1,0)</f>
        <v>0</v>
      </c>
      <c r="U1800" s="169">
        <f>IF(K1800='Do Not Use'!$M$14,1,0)</f>
        <v>0</v>
      </c>
      <c r="V1800" s="169">
        <f t="shared" si="85"/>
        <v>0</v>
      </c>
      <c r="W1800" s="169">
        <f>IF(K1800='Do Not Use'!$M$10,1,0)</f>
        <v>0</v>
      </c>
      <c r="X1800" s="169">
        <f>IF(K1800='Do Not Use'!$M$11,1,0)</f>
        <v>0</v>
      </c>
      <c r="Y1800" s="169">
        <f t="shared" si="86"/>
        <v>0</v>
      </c>
      <c r="Z1800" s="169">
        <f>IF(K1800='Do Not Use'!$M$5,1,0)</f>
        <v>0</v>
      </c>
    </row>
    <row r="1801" spans="1:26" x14ac:dyDescent="0.25">
      <c r="A1801" s="376"/>
      <c r="B1801" s="377"/>
      <c r="C1801" s="378"/>
      <c r="D1801" s="434"/>
      <c r="E1801" s="379"/>
      <c r="F1801" s="377"/>
      <c r="G1801" s="377"/>
      <c r="H1801" s="377"/>
      <c r="I1801" s="377"/>
      <c r="J1801" s="377"/>
      <c r="K1801" s="377"/>
      <c r="L1801" s="377"/>
      <c r="M1801" s="1" t="e">
        <f>INDEX('Child Enrollment'!$C$2:$C$173,MATCH('BIR Data Entry'!B1802,'Child Enrollment'!$B$2:$B$173,0))</f>
        <v>#N/A</v>
      </c>
      <c r="N1801" s="1" t="e">
        <f>INDEX('Child Enrollment'!$D$2:$D$173,MATCH('BIR Data Entry'!B1801,'Child Enrollment'!$B$2:$B$173,0))</f>
        <v>#N/A</v>
      </c>
      <c r="O1801" s="1" t="e">
        <f>INDEX('Child Enrollment'!$E$2:$E$173,MATCH('BIR Data Entry'!B1801,'Child Enrollment'!$B$2:$B$173,0))</f>
        <v>#N/A</v>
      </c>
      <c r="P1801" s="1" t="e">
        <f>INDEX('Child Enrollment'!$F$2:$F$173,MATCH('BIR Data Entry'!B1801,'Child Enrollment'!$B$2:$B$173,0))</f>
        <v>#N/A</v>
      </c>
      <c r="Q1801" s="1" t="e">
        <f>INDEX('Child Enrollment'!$G$2:$G$173,MATCH('BIR Data Entry'!B1801,'Child Enrollment'!$B$2:$B$173,0))</f>
        <v>#N/A</v>
      </c>
      <c r="R1801" s="1" t="e">
        <f>INDEX('Child Enrollment'!$H$2:$H$173,MATCH('BIR Data Entry'!B1801,'Child Enrollment'!$B$2:$B$173,0))</f>
        <v>#N/A</v>
      </c>
      <c r="S1801" s="343" t="str">
        <f t="shared" si="84"/>
        <v/>
      </c>
      <c r="T1801" s="169">
        <f>IF(J1801='Do Not Use'!$L$15,1,0)</f>
        <v>0</v>
      </c>
      <c r="U1801" s="169">
        <f>IF(K1801='Do Not Use'!$M$14,1,0)</f>
        <v>0</v>
      </c>
      <c r="V1801" s="169">
        <f t="shared" si="85"/>
        <v>0</v>
      </c>
      <c r="W1801" s="169">
        <f>IF(K1801='Do Not Use'!$M$10,1,0)</f>
        <v>0</v>
      </c>
      <c r="X1801" s="169">
        <f>IF(K1801='Do Not Use'!$M$11,1,0)</f>
        <v>0</v>
      </c>
      <c r="Y1801" s="169">
        <f t="shared" si="86"/>
        <v>0</v>
      </c>
      <c r="Z1801" s="169">
        <f>IF(K1801='Do Not Use'!$M$5,1,0)</f>
        <v>0</v>
      </c>
    </row>
    <row r="1802" spans="1:26" x14ac:dyDescent="0.25">
      <c r="A1802" s="376"/>
      <c r="B1802" s="377"/>
      <c r="C1802" s="378"/>
      <c r="D1802" s="434"/>
      <c r="E1802" s="379"/>
      <c r="F1802" s="377"/>
      <c r="G1802" s="377"/>
      <c r="H1802" s="377"/>
      <c r="I1802" s="377"/>
      <c r="J1802" s="377"/>
      <c r="K1802" s="377"/>
      <c r="L1802" s="377"/>
      <c r="M1802" s="1" t="e">
        <f>INDEX('Child Enrollment'!$C$2:$C$173,MATCH('BIR Data Entry'!B1803,'Child Enrollment'!$B$2:$B$173,0))</f>
        <v>#N/A</v>
      </c>
      <c r="N1802" s="1" t="e">
        <f>INDEX('Child Enrollment'!$D$2:$D$173,MATCH('BIR Data Entry'!B1802,'Child Enrollment'!$B$2:$B$173,0))</f>
        <v>#N/A</v>
      </c>
      <c r="O1802" s="1" t="e">
        <f>INDEX('Child Enrollment'!$E$2:$E$173,MATCH('BIR Data Entry'!B1802,'Child Enrollment'!$B$2:$B$173,0))</f>
        <v>#N/A</v>
      </c>
      <c r="P1802" s="1" t="e">
        <f>INDEX('Child Enrollment'!$F$2:$F$173,MATCH('BIR Data Entry'!B1802,'Child Enrollment'!$B$2:$B$173,0))</f>
        <v>#N/A</v>
      </c>
      <c r="Q1802" s="1" t="e">
        <f>INDEX('Child Enrollment'!$G$2:$G$173,MATCH('BIR Data Entry'!B1802,'Child Enrollment'!$B$2:$B$173,0))</f>
        <v>#N/A</v>
      </c>
      <c r="R1802" s="1" t="e">
        <f>INDEX('Child Enrollment'!$H$2:$H$173,MATCH('BIR Data Entry'!B1802,'Child Enrollment'!$B$2:$B$173,0))</f>
        <v>#N/A</v>
      </c>
      <c r="S1802" s="343" t="str">
        <f t="shared" si="84"/>
        <v/>
      </c>
      <c r="T1802" s="169">
        <f>IF(J1802='Do Not Use'!$L$15,1,0)</f>
        <v>0</v>
      </c>
      <c r="U1802" s="169">
        <f>IF(K1802='Do Not Use'!$M$14,1,0)</f>
        <v>0</v>
      </c>
      <c r="V1802" s="169">
        <f t="shared" si="85"/>
        <v>0</v>
      </c>
      <c r="W1802" s="169">
        <f>IF(K1802='Do Not Use'!$M$10,1,0)</f>
        <v>0</v>
      </c>
      <c r="X1802" s="169">
        <f>IF(K1802='Do Not Use'!$M$11,1,0)</f>
        <v>0</v>
      </c>
      <c r="Y1802" s="169">
        <f t="shared" si="86"/>
        <v>0</v>
      </c>
      <c r="Z1802" s="169">
        <f>IF(K1802='Do Not Use'!$M$5,1,0)</f>
        <v>0</v>
      </c>
    </row>
    <row r="1803" spans="1:26" x14ac:dyDescent="0.25">
      <c r="A1803" s="376"/>
      <c r="B1803" s="377"/>
      <c r="C1803" s="378"/>
      <c r="D1803" s="434"/>
      <c r="E1803" s="379"/>
      <c r="F1803" s="377"/>
      <c r="G1803" s="377"/>
      <c r="H1803" s="377"/>
      <c r="I1803" s="377"/>
      <c r="J1803" s="377"/>
      <c r="K1803" s="377"/>
      <c r="L1803" s="377"/>
      <c r="M1803" s="1" t="e">
        <f>INDEX('Child Enrollment'!$C$2:$C$173,MATCH('BIR Data Entry'!B1804,'Child Enrollment'!$B$2:$B$173,0))</f>
        <v>#N/A</v>
      </c>
      <c r="N1803" s="1" t="e">
        <f>INDEX('Child Enrollment'!$D$2:$D$173,MATCH('BIR Data Entry'!B1803,'Child Enrollment'!$B$2:$B$173,0))</f>
        <v>#N/A</v>
      </c>
      <c r="O1803" s="1" t="e">
        <f>INDEX('Child Enrollment'!$E$2:$E$173,MATCH('BIR Data Entry'!B1803,'Child Enrollment'!$B$2:$B$173,0))</f>
        <v>#N/A</v>
      </c>
      <c r="P1803" s="1" t="e">
        <f>INDEX('Child Enrollment'!$F$2:$F$173,MATCH('BIR Data Entry'!B1803,'Child Enrollment'!$B$2:$B$173,0))</f>
        <v>#N/A</v>
      </c>
      <c r="Q1803" s="1" t="e">
        <f>INDEX('Child Enrollment'!$G$2:$G$173,MATCH('BIR Data Entry'!B1803,'Child Enrollment'!$B$2:$B$173,0))</f>
        <v>#N/A</v>
      </c>
      <c r="R1803" s="1" t="e">
        <f>INDEX('Child Enrollment'!$H$2:$H$173,MATCH('BIR Data Entry'!B1803,'Child Enrollment'!$B$2:$B$173,0))</f>
        <v>#N/A</v>
      </c>
      <c r="S1803" s="343" t="str">
        <f t="shared" si="84"/>
        <v/>
      </c>
      <c r="T1803" s="169">
        <f>IF(J1803='Do Not Use'!$L$15,1,0)</f>
        <v>0</v>
      </c>
      <c r="U1803" s="169">
        <f>IF(K1803='Do Not Use'!$M$14,1,0)</f>
        <v>0</v>
      </c>
      <c r="V1803" s="169">
        <f t="shared" si="85"/>
        <v>0</v>
      </c>
      <c r="W1803" s="169">
        <f>IF(K1803='Do Not Use'!$M$10,1,0)</f>
        <v>0</v>
      </c>
      <c r="X1803" s="169">
        <f>IF(K1803='Do Not Use'!$M$11,1,0)</f>
        <v>0</v>
      </c>
      <c r="Y1803" s="169">
        <f t="shared" si="86"/>
        <v>0</v>
      </c>
      <c r="Z1803" s="169">
        <f>IF(K1803='Do Not Use'!$M$5,1,0)</f>
        <v>0</v>
      </c>
    </row>
    <row r="1804" spans="1:26" x14ac:dyDescent="0.25">
      <c r="A1804" s="376"/>
      <c r="B1804" s="377"/>
      <c r="C1804" s="378"/>
      <c r="D1804" s="434"/>
      <c r="E1804" s="379"/>
      <c r="F1804" s="377"/>
      <c r="G1804" s="377"/>
      <c r="H1804" s="377"/>
      <c r="I1804" s="377"/>
      <c r="J1804" s="377"/>
      <c r="K1804" s="377"/>
      <c r="L1804" s="377"/>
      <c r="M1804" s="1" t="e">
        <f>INDEX('Child Enrollment'!$C$2:$C$173,MATCH('BIR Data Entry'!B1805,'Child Enrollment'!$B$2:$B$173,0))</f>
        <v>#N/A</v>
      </c>
      <c r="N1804" s="1" t="e">
        <f>INDEX('Child Enrollment'!$D$2:$D$173,MATCH('BIR Data Entry'!B1804,'Child Enrollment'!$B$2:$B$173,0))</f>
        <v>#N/A</v>
      </c>
      <c r="O1804" s="1" t="e">
        <f>INDEX('Child Enrollment'!$E$2:$E$173,MATCH('BIR Data Entry'!B1804,'Child Enrollment'!$B$2:$B$173,0))</f>
        <v>#N/A</v>
      </c>
      <c r="P1804" s="1" t="e">
        <f>INDEX('Child Enrollment'!$F$2:$F$173,MATCH('BIR Data Entry'!B1804,'Child Enrollment'!$B$2:$B$173,0))</f>
        <v>#N/A</v>
      </c>
      <c r="Q1804" s="1" t="e">
        <f>INDEX('Child Enrollment'!$G$2:$G$173,MATCH('BIR Data Entry'!B1804,'Child Enrollment'!$B$2:$B$173,0))</f>
        <v>#N/A</v>
      </c>
      <c r="R1804" s="1" t="e">
        <f>INDEX('Child Enrollment'!$H$2:$H$173,MATCH('BIR Data Entry'!B1804,'Child Enrollment'!$B$2:$B$173,0))</f>
        <v>#N/A</v>
      </c>
      <c r="S1804" s="343" t="str">
        <f t="shared" si="84"/>
        <v/>
      </c>
      <c r="T1804" s="169">
        <f>IF(J1804='Do Not Use'!$L$15,1,0)</f>
        <v>0</v>
      </c>
      <c r="U1804" s="169">
        <f>IF(K1804='Do Not Use'!$M$14,1,0)</f>
        <v>0</v>
      </c>
      <c r="V1804" s="169">
        <f t="shared" si="85"/>
        <v>0</v>
      </c>
      <c r="W1804" s="169">
        <f>IF(K1804='Do Not Use'!$M$10,1,0)</f>
        <v>0</v>
      </c>
      <c r="X1804" s="169">
        <f>IF(K1804='Do Not Use'!$M$11,1,0)</f>
        <v>0</v>
      </c>
      <c r="Y1804" s="169">
        <f t="shared" si="86"/>
        <v>0</v>
      </c>
      <c r="Z1804" s="169">
        <f>IF(K1804='Do Not Use'!$M$5,1,0)</f>
        <v>0</v>
      </c>
    </row>
    <row r="1805" spans="1:26" x14ac:dyDescent="0.25">
      <c r="A1805" s="376"/>
      <c r="B1805" s="377"/>
      <c r="C1805" s="378"/>
      <c r="D1805" s="434"/>
      <c r="E1805" s="379"/>
      <c r="F1805" s="377"/>
      <c r="G1805" s="377"/>
      <c r="H1805" s="377"/>
      <c r="I1805" s="377"/>
      <c r="J1805" s="377"/>
      <c r="K1805" s="377"/>
      <c r="L1805" s="377"/>
      <c r="M1805" s="1" t="e">
        <f>INDEX('Child Enrollment'!$C$2:$C$173,MATCH('BIR Data Entry'!B1806,'Child Enrollment'!$B$2:$B$173,0))</f>
        <v>#N/A</v>
      </c>
      <c r="N1805" s="1" t="e">
        <f>INDEX('Child Enrollment'!$D$2:$D$173,MATCH('BIR Data Entry'!B1805,'Child Enrollment'!$B$2:$B$173,0))</f>
        <v>#N/A</v>
      </c>
      <c r="O1805" s="1" t="e">
        <f>INDEX('Child Enrollment'!$E$2:$E$173,MATCH('BIR Data Entry'!B1805,'Child Enrollment'!$B$2:$B$173,0))</f>
        <v>#N/A</v>
      </c>
      <c r="P1805" s="1" t="e">
        <f>INDEX('Child Enrollment'!$F$2:$F$173,MATCH('BIR Data Entry'!B1805,'Child Enrollment'!$B$2:$B$173,0))</f>
        <v>#N/A</v>
      </c>
      <c r="Q1805" s="1" t="e">
        <f>INDEX('Child Enrollment'!$G$2:$G$173,MATCH('BIR Data Entry'!B1805,'Child Enrollment'!$B$2:$B$173,0))</f>
        <v>#N/A</v>
      </c>
      <c r="R1805" s="1" t="e">
        <f>INDEX('Child Enrollment'!$H$2:$H$173,MATCH('BIR Data Entry'!B1805,'Child Enrollment'!$B$2:$B$173,0))</f>
        <v>#N/A</v>
      </c>
      <c r="S1805" s="343" t="str">
        <f t="shared" si="84"/>
        <v/>
      </c>
      <c r="T1805" s="169">
        <f>IF(J1805='Do Not Use'!$L$15,1,0)</f>
        <v>0</v>
      </c>
      <c r="U1805" s="169">
        <f>IF(K1805='Do Not Use'!$M$14,1,0)</f>
        <v>0</v>
      </c>
      <c r="V1805" s="169">
        <f t="shared" si="85"/>
        <v>0</v>
      </c>
      <c r="W1805" s="169">
        <f>IF(K1805='Do Not Use'!$M$10,1,0)</f>
        <v>0</v>
      </c>
      <c r="X1805" s="169">
        <f>IF(K1805='Do Not Use'!$M$11,1,0)</f>
        <v>0</v>
      </c>
      <c r="Y1805" s="169">
        <f t="shared" si="86"/>
        <v>0</v>
      </c>
      <c r="Z1805" s="169">
        <f>IF(K1805='Do Not Use'!$M$5,1,0)</f>
        <v>0</v>
      </c>
    </row>
    <row r="1806" spans="1:26" x14ac:dyDescent="0.25">
      <c r="A1806" s="376"/>
      <c r="B1806" s="377"/>
      <c r="C1806" s="378"/>
      <c r="D1806" s="434"/>
      <c r="E1806" s="379"/>
      <c r="F1806" s="377"/>
      <c r="G1806" s="377"/>
      <c r="H1806" s="377"/>
      <c r="I1806" s="377"/>
      <c r="J1806" s="377"/>
      <c r="K1806" s="377"/>
      <c r="L1806" s="377"/>
      <c r="M1806" s="1" t="e">
        <f>INDEX('Child Enrollment'!$C$2:$C$173,MATCH('BIR Data Entry'!B1807,'Child Enrollment'!$B$2:$B$173,0))</f>
        <v>#N/A</v>
      </c>
      <c r="N1806" s="1" t="e">
        <f>INDEX('Child Enrollment'!$D$2:$D$173,MATCH('BIR Data Entry'!B1806,'Child Enrollment'!$B$2:$B$173,0))</f>
        <v>#N/A</v>
      </c>
      <c r="O1806" s="1" t="e">
        <f>INDEX('Child Enrollment'!$E$2:$E$173,MATCH('BIR Data Entry'!B1806,'Child Enrollment'!$B$2:$B$173,0))</f>
        <v>#N/A</v>
      </c>
      <c r="P1806" s="1" t="e">
        <f>INDEX('Child Enrollment'!$F$2:$F$173,MATCH('BIR Data Entry'!B1806,'Child Enrollment'!$B$2:$B$173,0))</f>
        <v>#N/A</v>
      </c>
      <c r="Q1806" s="1" t="e">
        <f>INDEX('Child Enrollment'!$G$2:$G$173,MATCH('BIR Data Entry'!B1806,'Child Enrollment'!$B$2:$B$173,0))</f>
        <v>#N/A</v>
      </c>
      <c r="R1806" s="1" t="e">
        <f>INDEX('Child Enrollment'!$H$2:$H$173,MATCH('BIR Data Entry'!B1806,'Child Enrollment'!$B$2:$B$173,0))</f>
        <v>#N/A</v>
      </c>
      <c r="S1806" s="343" t="str">
        <f t="shared" si="84"/>
        <v/>
      </c>
      <c r="T1806" s="169">
        <f>IF(J1806='Do Not Use'!$L$15,1,0)</f>
        <v>0</v>
      </c>
      <c r="U1806" s="169">
        <f>IF(K1806='Do Not Use'!$M$14,1,0)</f>
        <v>0</v>
      </c>
      <c r="V1806" s="169">
        <f t="shared" si="85"/>
        <v>0</v>
      </c>
      <c r="W1806" s="169">
        <f>IF(K1806='Do Not Use'!$M$10,1,0)</f>
        <v>0</v>
      </c>
      <c r="X1806" s="169">
        <f>IF(K1806='Do Not Use'!$M$11,1,0)</f>
        <v>0</v>
      </c>
      <c r="Y1806" s="169">
        <f t="shared" si="86"/>
        <v>0</v>
      </c>
      <c r="Z1806" s="169">
        <f>IF(K1806='Do Not Use'!$M$5,1,0)</f>
        <v>0</v>
      </c>
    </row>
    <row r="1807" spans="1:26" x14ac:dyDescent="0.25">
      <c r="A1807" s="376"/>
      <c r="B1807" s="377"/>
      <c r="C1807" s="378"/>
      <c r="D1807" s="434"/>
      <c r="E1807" s="379"/>
      <c r="F1807" s="377"/>
      <c r="G1807" s="377"/>
      <c r="H1807" s="377"/>
      <c r="I1807" s="377"/>
      <c r="J1807" s="377"/>
      <c r="K1807" s="377"/>
      <c r="L1807" s="377"/>
      <c r="M1807" s="1" t="e">
        <f>INDEX('Child Enrollment'!$C$2:$C$173,MATCH('BIR Data Entry'!B1808,'Child Enrollment'!$B$2:$B$173,0))</f>
        <v>#N/A</v>
      </c>
      <c r="N1807" s="1" t="e">
        <f>INDEX('Child Enrollment'!$D$2:$D$173,MATCH('BIR Data Entry'!B1807,'Child Enrollment'!$B$2:$B$173,0))</f>
        <v>#N/A</v>
      </c>
      <c r="O1807" s="1" t="e">
        <f>INDEX('Child Enrollment'!$E$2:$E$173,MATCH('BIR Data Entry'!B1807,'Child Enrollment'!$B$2:$B$173,0))</f>
        <v>#N/A</v>
      </c>
      <c r="P1807" s="1" t="e">
        <f>INDEX('Child Enrollment'!$F$2:$F$173,MATCH('BIR Data Entry'!B1807,'Child Enrollment'!$B$2:$B$173,0))</f>
        <v>#N/A</v>
      </c>
      <c r="Q1807" s="1" t="e">
        <f>INDEX('Child Enrollment'!$G$2:$G$173,MATCH('BIR Data Entry'!B1807,'Child Enrollment'!$B$2:$B$173,0))</f>
        <v>#N/A</v>
      </c>
      <c r="R1807" s="1" t="e">
        <f>INDEX('Child Enrollment'!$H$2:$H$173,MATCH('BIR Data Entry'!B1807,'Child Enrollment'!$B$2:$B$173,0))</f>
        <v>#N/A</v>
      </c>
      <c r="S1807" s="343" t="str">
        <f t="shared" si="84"/>
        <v/>
      </c>
      <c r="T1807" s="169">
        <f>IF(J1807='Do Not Use'!$L$15,1,0)</f>
        <v>0</v>
      </c>
      <c r="U1807" s="169">
        <f>IF(K1807='Do Not Use'!$M$14,1,0)</f>
        <v>0</v>
      </c>
      <c r="V1807" s="169">
        <f t="shared" si="85"/>
        <v>0</v>
      </c>
      <c r="W1807" s="169">
        <f>IF(K1807='Do Not Use'!$M$10,1,0)</f>
        <v>0</v>
      </c>
      <c r="X1807" s="169">
        <f>IF(K1807='Do Not Use'!$M$11,1,0)</f>
        <v>0</v>
      </c>
      <c r="Y1807" s="169">
        <f t="shared" si="86"/>
        <v>0</v>
      </c>
      <c r="Z1807" s="169">
        <f>IF(K1807='Do Not Use'!$M$5,1,0)</f>
        <v>0</v>
      </c>
    </row>
    <row r="1808" spans="1:26" x14ac:dyDescent="0.25">
      <c r="A1808" s="376"/>
      <c r="B1808" s="377"/>
      <c r="C1808" s="378"/>
      <c r="D1808" s="434"/>
      <c r="E1808" s="379"/>
      <c r="F1808" s="377"/>
      <c r="G1808" s="377"/>
      <c r="H1808" s="377"/>
      <c r="I1808" s="377"/>
      <c r="J1808" s="377"/>
      <c r="K1808" s="377"/>
      <c r="L1808" s="377"/>
      <c r="M1808" s="1" t="e">
        <f>INDEX('Child Enrollment'!$C$2:$C$173,MATCH('BIR Data Entry'!B1809,'Child Enrollment'!$B$2:$B$173,0))</f>
        <v>#N/A</v>
      </c>
      <c r="N1808" s="1" t="e">
        <f>INDEX('Child Enrollment'!$D$2:$D$173,MATCH('BIR Data Entry'!B1808,'Child Enrollment'!$B$2:$B$173,0))</f>
        <v>#N/A</v>
      </c>
      <c r="O1808" s="1" t="e">
        <f>INDEX('Child Enrollment'!$E$2:$E$173,MATCH('BIR Data Entry'!B1808,'Child Enrollment'!$B$2:$B$173,0))</f>
        <v>#N/A</v>
      </c>
      <c r="P1808" s="1" t="e">
        <f>INDEX('Child Enrollment'!$F$2:$F$173,MATCH('BIR Data Entry'!B1808,'Child Enrollment'!$B$2:$B$173,0))</f>
        <v>#N/A</v>
      </c>
      <c r="Q1808" s="1" t="e">
        <f>INDEX('Child Enrollment'!$G$2:$G$173,MATCH('BIR Data Entry'!B1808,'Child Enrollment'!$B$2:$B$173,0))</f>
        <v>#N/A</v>
      </c>
      <c r="R1808" s="1" t="e">
        <f>INDEX('Child Enrollment'!$H$2:$H$173,MATCH('BIR Data Entry'!B1808,'Child Enrollment'!$B$2:$B$173,0))</f>
        <v>#N/A</v>
      </c>
      <c r="S1808" s="343" t="str">
        <f t="shared" si="84"/>
        <v/>
      </c>
      <c r="T1808" s="169">
        <f>IF(J1808='Do Not Use'!$L$15,1,0)</f>
        <v>0</v>
      </c>
      <c r="U1808" s="169">
        <f>IF(K1808='Do Not Use'!$M$14,1,0)</f>
        <v>0</v>
      </c>
      <c r="V1808" s="169">
        <f t="shared" si="85"/>
        <v>0</v>
      </c>
      <c r="W1808" s="169">
        <f>IF(K1808='Do Not Use'!$M$10,1,0)</f>
        <v>0</v>
      </c>
      <c r="X1808" s="169">
        <f>IF(K1808='Do Not Use'!$M$11,1,0)</f>
        <v>0</v>
      </c>
      <c r="Y1808" s="169">
        <f t="shared" si="86"/>
        <v>0</v>
      </c>
      <c r="Z1808" s="169">
        <f>IF(K1808='Do Not Use'!$M$5,1,0)</f>
        <v>0</v>
      </c>
    </row>
    <row r="1809" spans="1:26" x14ac:dyDescent="0.25">
      <c r="A1809" s="376"/>
      <c r="B1809" s="377"/>
      <c r="C1809" s="378"/>
      <c r="D1809" s="434"/>
      <c r="E1809" s="379"/>
      <c r="F1809" s="377"/>
      <c r="G1809" s="377"/>
      <c r="H1809" s="377"/>
      <c r="I1809" s="377"/>
      <c r="J1809" s="377"/>
      <c r="K1809" s="377"/>
      <c r="L1809" s="377"/>
      <c r="M1809" s="1" t="e">
        <f>INDEX('Child Enrollment'!$C$2:$C$173,MATCH('BIR Data Entry'!B1810,'Child Enrollment'!$B$2:$B$173,0))</f>
        <v>#N/A</v>
      </c>
      <c r="N1809" s="1" t="e">
        <f>INDEX('Child Enrollment'!$D$2:$D$173,MATCH('BIR Data Entry'!B1809,'Child Enrollment'!$B$2:$B$173,0))</f>
        <v>#N/A</v>
      </c>
      <c r="O1809" s="1" t="e">
        <f>INDEX('Child Enrollment'!$E$2:$E$173,MATCH('BIR Data Entry'!B1809,'Child Enrollment'!$B$2:$B$173,0))</f>
        <v>#N/A</v>
      </c>
      <c r="P1809" s="1" t="e">
        <f>INDEX('Child Enrollment'!$F$2:$F$173,MATCH('BIR Data Entry'!B1809,'Child Enrollment'!$B$2:$B$173,0))</f>
        <v>#N/A</v>
      </c>
      <c r="Q1809" s="1" t="e">
        <f>INDEX('Child Enrollment'!$G$2:$G$173,MATCH('BIR Data Entry'!B1809,'Child Enrollment'!$B$2:$B$173,0))</f>
        <v>#N/A</v>
      </c>
      <c r="R1809" s="1" t="e">
        <f>INDEX('Child Enrollment'!$H$2:$H$173,MATCH('BIR Data Entry'!B1809,'Child Enrollment'!$B$2:$B$173,0))</f>
        <v>#N/A</v>
      </c>
      <c r="S1809" s="343" t="str">
        <f t="shared" si="84"/>
        <v/>
      </c>
      <c r="T1809" s="169">
        <f>IF(J1809='Do Not Use'!$L$15,1,0)</f>
        <v>0</v>
      </c>
      <c r="U1809" s="169">
        <f>IF(K1809='Do Not Use'!$M$14,1,0)</f>
        <v>0</v>
      </c>
      <c r="V1809" s="169">
        <f t="shared" si="85"/>
        <v>0</v>
      </c>
      <c r="W1809" s="169">
        <f>IF(K1809='Do Not Use'!$M$10,1,0)</f>
        <v>0</v>
      </c>
      <c r="X1809" s="169">
        <f>IF(K1809='Do Not Use'!$M$11,1,0)</f>
        <v>0</v>
      </c>
      <c r="Y1809" s="169">
        <f t="shared" si="86"/>
        <v>0</v>
      </c>
      <c r="Z1809" s="169">
        <f>IF(K1809='Do Not Use'!$M$5,1,0)</f>
        <v>0</v>
      </c>
    </row>
    <row r="1810" spans="1:26" x14ac:dyDescent="0.25">
      <c r="A1810" s="376"/>
      <c r="B1810" s="377"/>
      <c r="C1810" s="378"/>
      <c r="D1810" s="434"/>
      <c r="E1810" s="379"/>
      <c r="F1810" s="377"/>
      <c r="G1810" s="377"/>
      <c r="H1810" s="377"/>
      <c r="I1810" s="377"/>
      <c r="J1810" s="377"/>
      <c r="K1810" s="377"/>
      <c r="L1810" s="377"/>
      <c r="M1810" s="1" t="e">
        <f>INDEX('Child Enrollment'!$C$2:$C$173,MATCH('BIR Data Entry'!B1811,'Child Enrollment'!$B$2:$B$173,0))</f>
        <v>#N/A</v>
      </c>
      <c r="N1810" s="1" t="e">
        <f>INDEX('Child Enrollment'!$D$2:$D$173,MATCH('BIR Data Entry'!B1810,'Child Enrollment'!$B$2:$B$173,0))</f>
        <v>#N/A</v>
      </c>
      <c r="O1810" s="1" t="e">
        <f>INDEX('Child Enrollment'!$E$2:$E$173,MATCH('BIR Data Entry'!B1810,'Child Enrollment'!$B$2:$B$173,0))</f>
        <v>#N/A</v>
      </c>
      <c r="P1810" s="1" t="e">
        <f>INDEX('Child Enrollment'!$F$2:$F$173,MATCH('BIR Data Entry'!B1810,'Child Enrollment'!$B$2:$B$173,0))</f>
        <v>#N/A</v>
      </c>
      <c r="Q1810" s="1" t="e">
        <f>INDEX('Child Enrollment'!$G$2:$G$173,MATCH('BIR Data Entry'!B1810,'Child Enrollment'!$B$2:$B$173,0))</f>
        <v>#N/A</v>
      </c>
      <c r="R1810" s="1" t="e">
        <f>INDEX('Child Enrollment'!$H$2:$H$173,MATCH('BIR Data Entry'!B1810,'Child Enrollment'!$B$2:$B$173,0))</f>
        <v>#N/A</v>
      </c>
      <c r="S1810" s="343" t="str">
        <f t="shared" si="84"/>
        <v/>
      </c>
      <c r="T1810" s="169">
        <f>IF(J1810='Do Not Use'!$L$15,1,0)</f>
        <v>0</v>
      </c>
      <c r="U1810" s="169">
        <f>IF(K1810='Do Not Use'!$M$14,1,0)</f>
        <v>0</v>
      </c>
      <c r="V1810" s="169">
        <f t="shared" si="85"/>
        <v>0</v>
      </c>
      <c r="W1810" s="169">
        <f>IF(K1810='Do Not Use'!$M$10,1,0)</f>
        <v>0</v>
      </c>
      <c r="X1810" s="169">
        <f>IF(K1810='Do Not Use'!$M$11,1,0)</f>
        <v>0</v>
      </c>
      <c r="Y1810" s="169">
        <f t="shared" si="86"/>
        <v>0</v>
      </c>
      <c r="Z1810" s="169">
        <f>IF(K1810='Do Not Use'!$M$5,1,0)</f>
        <v>0</v>
      </c>
    </row>
    <row r="1811" spans="1:26" x14ac:dyDescent="0.25">
      <c r="A1811" s="376"/>
      <c r="B1811" s="377"/>
      <c r="C1811" s="378"/>
      <c r="D1811" s="434"/>
      <c r="E1811" s="379"/>
      <c r="F1811" s="377"/>
      <c r="G1811" s="377"/>
      <c r="H1811" s="377"/>
      <c r="I1811" s="377"/>
      <c r="J1811" s="377"/>
      <c r="K1811" s="377"/>
      <c r="L1811" s="377"/>
      <c r="M1811" s="1" t="e">
        <f>INDEX('Child Enrollment'!$C$2:$C$173,MATCH('BIR Data Entry'!B1812,'Child Enrollment'!$B$2:$B$173,0))</f>
        <v>#N/A</v>
      </c>
      <c r="N1811" s="1" t="e">
        <f>INDEX('Child Enrollment'!$D$2:$D$173,MATCH('BIR Data Entry'!B1811,'Child Enrollment'!$B$2:$B$173,0))</f>
        <v>#N/A</v>
      </c>
      <c r="O1811" s="1" t="e">
        <f>INDEX('Child Enrollment'!$E$2:$E$173,MATCH('BIR Data Entry'!B1811,'Child Enrollment'!$B$2:$B$173,0))</f>
        <v>#N/A</v>
      </c>
      <c r="P1811" s="1" t="e">
        <f>INDEX('Child Enrollment'!$F$2:$F$173,MATCH('BIR Data Entry'!B1811,'Child Enrollment'!$B$2:$B$173,0))</f>
        <v>#N/A</v>
      </c>
      <c r="Q1811" s="1" t="e">
        <f>INDEX('Child Enrollment'!$G$2:$G$173,MATCH('BIR Data Entry'!B1811,'Child Enrollment'!$B$2:$B$173,0))</f>
        <v>#N/A</v>
      </c>
      <c r="R1811" s="1" t="e">
        <f>INDEX('Child Enrollment'!$H$2:$H$173,MATCH('BIR Data Entry'!B1811,'Child Enrollment'!$B$2:$B$173,0))</f>
        <v>#N/A</v>
      </c>
      <c r="S1811" s="343" t="str">
        <f t="shared" si="84"/>
        <v/>
      </c>
      <c r="T1811" s="169">
        <f>IF(J1811='Do Not Use'!$L$15,1,0)</f>
        <v>0</v>
      </c>
      <c r="U1811" s="169">
        <f>IF(K1811='Do Not Use'!$M$14,1,0)</f>
        <v>0</v>
      </c>
      <c r="V1811" s="169">
        <f t="shared" si="85"/>
        <v>0</v>
      </c>
      <c r="W1811" s="169">
        <f>IF(K1811='Do Not Use'!$M$10,1,0)</f>
        <v>0</v>
      </c>
      <c r="X1811" s="169">
        <f>IF(K1811='Do Not Use'!$M$11,1,0)</f>
        <v>0</v>
      </c>
      <c r="Y1811" s="169">
        <f t="shared" si="86"/>
        <v>0</v>
      </c>
      <c r="Z1811" s="169">
        <f>IF(K1811='Do Not Use'!$M$5,1,0)</f>
        <v>0</v>
      </c>
    </row>
    <row r="1812" spans="1:26" x14ac:dyDescent="0.25">
      <c r="A1812" s="376"/>
      <c r="B1812" s="377"/>
      <c r="C1812" s="378"/>
      <c r="D1812" s="434"/>
      <c r="E1812" s="379"/>
      <c r="F1812" s="377"/>
      <c r="G1812" s="377"/>
      <c r="H1812" s="377"/>
      <c r="I1812" s="377"/>
      <c r="J1812" s="377"/>
      <c r="K1812" s="377"/>
      <c r="L1812" s="377"/>
      <c r="M1812" s="1" t="e">
        <f>INDEX('Child Enrollment'!$C$2:$C$173,MATCH('BIR Data Entry'!B1813,'Child Enrollment'!$B$2:$B$173,0))</f>
        <v>#N/A</v>
      </c>
      <c r="N1812" s="1" t="e">
        <f>INDEX('Child Enrollment'!$D$2:$D$173,MATCH('BIR Data Entry'!B1812,'Child Enrollment'!$B$2:$B$173,0))</f>
        <v>#N/A</v>
      </c>
      <c r="O1812" s="1" t="e">
        <f>INDEX('Child Enrollment'!$E$2:$E$173,MATCH('BIR Data Entry'!B1812,'Child Enrollment'!$B$2:$B$173,0))</f>
        <v>#N/A</v>
      </c>
      <c r="P1812" s="1" t="e">
        <f>INDEX('Child Enrollment'!$F$2:$F$173,MATCH('BIR Data Entry'!B1812,'Child Enrollment'!$B$2:$B$173,0))</f>
        <v>#N/A</v>
      </c>
      <c r="Q1812" s="1" t="e">
        <f>INDEX('Child Enrollment'!$G$2:$G$173,MATCH('BIR Data Entry'!B1812,'Child Enrollment'!$B$2:$B$173,0))</f>
        <v>#N/A</v>
      </c>
      <c r="R1812" s="1" t="e">
        <f>INDEX('Child Enrollment'!$H$2:$H$173,MATCH('BIR Data Entry'!B1812,'Child Enrollment'!$B$2:$B$173,0))</f>
        <v>#N/A</v>
      </c>
      <c r="S1812" s="343" t="str">
        <f t="shared" si="84"/>
        <v/>
      </c>
      <c r="T1812" s="169">
        <f>IF(J1812='Do Not Use'!$L$15,1,0)</f>
        <v>0</v>
      </c>
      <c r="U1812" s="169">
        <f>IF(K1812='Do Not Use'!$M$14,1,0)</f>
        <v>0</v>
      </c>
      <c r="V1812" s="169">
        <f t="shared" si="85"/>
        <v>0</v>
      </c>
      <c r="W1812" s="169">
        <f>IF(K1812='Do Not Use'!$M$10,1,0)</f>
        <v>0</v>
      </c>
      <c r="X1812" s="169">
        <f>IF(K1812='Do Not Use'!$M$11,1,0)</f>
        <v>0</v>
      </c>
      <c r="Y1812" s="169">
        <f t="shared" si="86"/>
        <v>0</v>
      </c>
      <c r="Z1812" s="169">
        <f>IF(K1812='Do Not Use'!$M$5,1,0)</f>
        <v>0</v>
      </c>
    </row>
    <row r="1813" spans="1:26" x14ac:dyDescent="0.25">
      <c r="A1813" s="376"/>
      <c r="B1813" s="377"/>
      <c r="C1813" s="378"/>
      <c r="D1813" s="434"/>
      <c r="E1813" s="379"/>
      <c r="F1813" s="377"/>
      <c r="G1813" s="377"/>
      <c r="H1813" s="377"/>
      <c r="I1813" s="377"/>
      <c r="J1813" s="377"/>
      <c r="K1813" s="377"/>
      <c r="L1813" s="377"/>
      <c r="M1813" s="1" t="e">
        <f>INDEX('Child Enrollment'!$C$2:$C$173,MATCH('BIR Data Entry'!B1814,'Child Enrollment'!$B$2:$B$173,0))</f>
        <v>#N/A</v>
      </c>
      <c r="N1813" s="1" t="e">
        <f>INDEX('Child Enrollment'!$D$2:$D$173,MATCH('BIR Data Entry'!B1813,'Child Enrollment'!$B$2:$B$173,0))</f>
        <v>#N/A</v>
      </c>
      <c r="O1813" s="1" t="e">
        <f>INDEX('Child Enrollment'!$E$2:$E$173,MATCH('BIR Data Entry'!B1813,'Child Enrollment'!$B$2:$B$173,0))</f>
        <v>#N/A</v>
      </c>
      <c r="P1813" s="1" t="e">
        <f>INDEX('Child Enrollment'!$F$2:$F$173,MATCH('BIR Data Entry'!B1813,'Child Enrollment'!$B$2:$B$173,0))</f>
        <v>#N/A</v>
      </c>
      <c r="Q1813" s="1" t="e">
        <f>INDEX('Child Enrollment'!$G$2:$G$173,MATCH('BIR Data Entry'!B1813,'Child Enrollment'!$B$2:$B$173,0))</f>
        <v>#N/A</v>
      </c>
      <c r="R1813" s="1" t="e">
        <f>INDEX('Child Enrollment'!$H$2:$H$173,MATCH('BIR Data Entry'!B1813,'Child Enrollment'!$B$2:$B$173,0))</f>
        <v>#N/A</v>
      </c>
      <c r="S1813" s="343" t="str">
        <f t="shared" si="84"/>
        <v/>
      </c>
      <c r="T1813" s="169">
        <f>IF(J1813='Do Not Use'!$L$15,1,0)</f>
        <v>0</v>
      </c>
      <c r="U1813" s="169">
        <f>IF(K1813='Do Not Use'!$M$14,1,0)</f>
        <v>0</v>
      </c>
      <c r="V1813" s="169">
        <f t="shared" si="85"/>
        <v>0</v>
      </c>
      <c r="W1813" s="169">
        <f>IF(K1813='Do Not Use'!$M$10,1,0)</f>
        <v>0</v>
      </c>
      <c r="X1813" s="169">
        <f>IF(K1813='Do Not Use'!$M$11,1,0)</f>
        <v>0</v>
      </c>
      <c r="Y1813" s="169">
        <f t="shared" si="86"/>
        <v>0</v>
      </c>
      <c r="Z1813" s="169">
        <f>IF(K1813='Do Not Use'!$M$5,1,0)</f>
        <v>0</v>
      </c>
    </row>
    <row r="1814" spans="1:26" x14ac:dyDescent="0.25">
      <c r="A1814" s="376"/>
      <c r="B1814" s="377"/>
      <c r="C1814" s="378"/>
      <c r="D1814" s="434"/>
      <c r="E1814" s="379"/>
      <c r="F1814" s="377"/>
      <c r="G1814" s="377"/>
      <c r="H1814" s="377"/>
      <c r="I1814" s="377"/>
      <c r="J1814" s="377"/>
      <c r="K1814" s="377"/>
      <c r="L1814" s="377"/>
      <c r="M1814" s="1" t="e">
        <f>INDEX('Child Enrollment'!$C$2:$C$173,MATCH('BIR Data Entry'!B1815,'Child Enrollment'!$B$2:$B$173,0))</f>
        <v>#N/A</v>
      </c>
      <c r="N1814" s="1" t="e">
        <f>INDEX('Child Enrollment'!$D$2:$D$173,MATCH('BIR Data Entry'!B1814,'Child Enrollment'!$B$2:$B$173,0))</f>
        <v>#N/A</v>
      </c>
      <c r="O1814" s="1" t="e">
        <f>INDEX('Child Enrollment'!$E$2:$E$173,MATCH('BIR Data Entry'!B1814,'Child Enrollment'!$B$2:$B$173,0))</f>
        <v>#N/A</v>
      </c>
      <c r="P1814" s="1" t="e">
        <f>INDEX('Child Enrollment'!$F$2:$F$173,MATCH('BIR Data Entry'!B1814,'Child Enrollment'!$B$2:$B$173,0))</f>
        <v>#N/A</v>
      </c>
      <c r="Q1814" s="1" t="e">
        <f>INDEX('Child Enrollment'!$G$2:$G$173,MATCH('BIR Data Entry'!B1814,'Child Enrollment'!$B$2:$B$173,0))</f>
        <v>#N/A</v>
      </c>
      <c r="R1814" s="1" t="e">
        <f>INDEX('Child Enrollment'!$H$2:$H$173,MATCH('BIR Data Entry'!B1814,'Child Enrollment'!$B$2:$B$173,0))</f>
        <v>#N/A</v>
      </c>
      <c r="S1814" s="343" t="str">
        <f t="shared" si="84"/>
        <v/>
      </c>
      <c r="T1814" s="169">
        <f>IF(J1814='Do Not Use'!$L$15,1,0)</f>
        <v>0</v>
      </c>
      <c r="U1814" s="169">
        <f>IF(K1814='Do Not Use'!$M$14,1,0)</f>
        <v>0</v>
      </c>
      <c r="V1814" s="169">
        <f t="shared" si="85"/>
        <v>0</v>
      </c>
      <c r="W1814" s="169">
        <f>IF(K1814='Do Not Use'!$M$10,1,0)</f>
        <v>0</v>
      </c>
      <c r="X1814" s="169">
        <f>IF(K1814='Do Not Use'!$M$11,1,0)</f>
        <v>0</v>
      </c>
      <c r="Y1814" s="169">
        <f t="shared" si="86"/>
        <v>0</v>
      </c>
      <c r="Z1814" s="169">
        <f>IF(K1814='Do Not Use'!$M$5,1,0)</f>
        <v>0</v>
      </c>
    </row>
    <row r="1815" spans="1:26" x14ac:dyDescent="0.25">
      <c r="A1815" s="376"/>
      <c r="B1815" s="377"/>
      <c r="C1815" s="378"/>
      <c r="D1815" s="434"/>
      <c r="E1815" s="379"/>
      <c r="F1815" s="377"/>
      <c r="G1815" s="377"/>
      <c r="H1815" s="377"/>
      <c r="I1815" s="377"/>
      <c r="J1815" s="377"/>
      <c r="K1815" s="377"/>
      <c r="L1815" s="377"/>
      <c r="M1815" s="1" t="e">
        <f>INDEX('Child Enrollment'!$C$2:$C$173,MATCH('BIR Data Entry'!B1816,'Child Enrollment'!$B$2:$B$173,0))</f>
        <v>#N/A</v>
      </c>
      <c r="N1815" s="1" t="e">
        <f>INDEX('Child Enrollment'!$D$2:$D$173,MATCH('BIR Data Entry'!B1815,'Child Enrollment'!$B$2:$B$173,0))</f>
        <v>#N/A</v>
      </c>
      <c r="O1815" s="1" t="e">
        <f>INDEX('Child Enrollment'!$E$2:$E$173,MATCH('BIR Data Entry'!B1815,'Child Enrollment'!$B$2:$B$173,0))</f>
        <v>#N/A</v>
      </c>
      <c r="P1815" s="1" t="e">
        <f>INDEX('Child Enrollment'!$F$2:$F$173,MATCH('BIR Data Entry'!B1815,'Child Enrollment'!$B$2:$B$173,0))</f>
        <v>#N/A</v>
      </c>
      <c r="Q1815" s="1" t="e">
        <f>INDEX('Child Enrollment'!$G$2:$G$173,MATCH('BIR Data Entry'!B1815,'Child Enrollment'!$B$2:$B$173,0))</f>
        <v>#N/A</v>
      </c>
      <c r="R1815" s="1" t="e">
        <f>INDEX('Child Enrollment'!$H$2:$H$173,MATCH('BIR Data Entry'!B1815,'Child Enrollment'!$B$2:$B$173,0))</f>
        <v>#N/A</v>
      </c>
      <c r="S1815" s="343" t="str">
        <f t="shared" si="84"/>
        <v/>
      </c>
      <c r="T1815" s="169">
        <f>IF(J1815='Do Not Use'!$L$15,1,0)</f>
        <v>0</v>
      </c>
      <c r="U1815" s="169">
        <f>IF(K1815='Do Not Use'!$M$14,1,0)</f>
        <v>0</v>
      </c>
      <c r="V1815" s="169">
        <f t="shared" si="85"/>
        <v>0</v>
      </c>
      <c r="W1815" s="169">
        <f>IF(K1815='Do Not Use'!$M$10,1,0)</f>
        <v>0</v>
      </c>
      <c r="X1815" s="169">
        <f>IF(K1815='Do Not Use'!$M$11,1,0)</f>
        <v>0</v>
      </c>
      <c r="Y1815" s="169">
        <f t="shared" si="86"/>
        <v>0</v>
      </c>
      <c r="Z1815" s="169">
        <f>IF(K1815='Do Not Use'!$M$5,1,0)</f>
        <v>0</v>
      </c>
    </row>
    <row r="1816" spans="1:26" x14ac:dyDescent="0.25">
      <c r="A1816" s="376"/>
      <c r="B1816" s="377"/>
      <c r="C1816" s="378"/>
      <c r="D1816" s="434"/>
      <c r="E1816" s="379"/>
      <c r="F1816" s="377"/>
      <c r="G1816" s="377"/>
      <c r="H1816" s="377"/>
      <c r="I1816" s="377"/>
      <c r="J1816" s="377"/>
      <c r="K1816" s="377"/>
      <c r="L1816" s="377"/>
      <c r="M1816" s="1" t="e">
        <f>INDEX('Child Enrollment'!$C$2:$C$173,MATCH('BIR Data Entry'!B1817,'Child Enrollment'!$B$2:$B$173,0))</f>
        <v>#N/A</v>
      </c>
      <c r="N1816" s="1" t="e">
        <f>INDEX('Child Enrollment'!$D$2:$D$173,MATCH('BIR Data Entry'!B1816,'Child Enrollment'!$B$2:$B$173,0))</f>
        <v>#N/A</v>
      </c>
      <c r="O1816" s="1" t="e">
        <f>INDEX('Child Enrollment'!$E$2:$E$173,MATCH('BIR Data Entry'!B1816,'Child Enrollment'!$B$2:$B$173,0))</f>
        <v>#N/A</v>
      </c>
      <c r="P1816" s="1" t="e">
        <f>INDEX('Child Enrollment'!$F$2:$F$173,MATCH('BIR Data Entry'!B1816,'Child Enrollment'!$B$2:$B$173,0))</f>
        <v>#N/A</v>
      </c>
      <c r="Q1816" s="1" t="e">
        <f>INDEX('Child Enrollment'!$G$2:$G$173,MATCH('BIR Data Entry'!B1816,'Child Enrollment'!$B$2:$B$173,0))</f>
        <v>#N/A</v>
      </c>
      <c r="R1816" s="1" t="e">
        <f>INDEX('Child Enrollment'!$H$2:$H$173,MATCH('BIR Data Entry'!B1816,'Child Enrollment'!$B$2:$B$173,0))</f>
        <v>#N/A</v>
      </c>
      <c r="S1816" s="343" t="str">
        <f t="shared" si="84"/>
        <v/>
      </c>
      <c r="T1816" s="169">
        <f>IF(J1816='Do Not Use'!$L$15,1,0)</f>
        <v>0</v>
      </c>
      <c r="U1816" s="169">
        <f>IF(K1816='Do Not Use'!$M$14,1,0)</f>
        <v>0</v>
      </c>
      <c r="V1816" s="169">
        <f t="shared" si="85"/>
        <v>0</v>
      </c>
      <c r="W1816" s="169">
        <f>IF(K1816='Do Not Use'!$M$10,1,0)</f>
        <v>0</v>
      </c>
      <c r="X1816" s="169">
        <f>IF(K1816='Do Not Use'!$M$11,1,0)</f>
        <v>0</v>
      </c>
      <c r="Y1816" s="169">
        <f t="shared" si="86"/>
        <v>0</v>
      </c>
      <c r="Z1816" s="169">
        <f>IF(K1816='Do Not Use'!$M$5,1,0)</f>
        <v>0</v>
      </c>
    </row>
    <row r="1817" spans="1:26" x14ac:dyDescent="0.25">
      <c r="A1817" s="376"/>
      <c r="B1817" s="377"/>
      <c r="C1817" s="378"/>
      <c r="D1817" s="434"/>
      <c r="E1817" s="379"/>
      <c r="F1817" s="377"/>
      <c r="G1817" s="377"/>
      <c r="H1817" s="377"/>
      <c r="I1817" s="377"/>
      <c r="J1817" s="377"/>
      <c r="K1817" s="377"/>
      <c r="L1817" s="377"/>
      <c r="M1817" s="1" t="e">
        <f>INDEX('Child Enrollment'!$C$2:$C$173,MATCH('BIR Data Entry'!B1818,'Child Enrollment'!$B$2:$B$173,0))</f>
        <v>#N/A</v>
      </c>
      <c r="N1817" s="1" t="e">
        <f>INDEX('Child Enrollment'!$D$2:$D$173,MATCH('BIR Data Entry'!B1817,'Child Enrollment'!$B$2:$B$173,0))</f>
        <v>#N/A</v>
      </c>
      <c r="O1817" s="1" t="e">
        <f>INDEX('Child Enrollment'!$E$2:$E$173,MATCH('BIR Data Entry'!B1817,'Child Enrollment'!$B$2:$B$173,0))</f>
        <v>#N/A</v>
      </c>
      <c r="P1817" s="1" t="e">
        <f>INDEX('Child Enrollment'!$F$2:$F$173,MATCH('BIR Data Entry'!B1817,'Child Enrollment'!$B$2:$B$173,0))</f>
        <v>#N/A</v>
      </c>
      <c r="Q1817" s="1" t="e">
        <f>INDEX('Child Enrollment'!$G$2:$G$173,MATCH('BIR Data Entry'!B1817,'Child Enrollment'!$B$2:$B$173,0))</f>
        <v>#N/A</v>
      </c>
      <c r="R1817" s="1" t="e">
        <f>INDEX('Child Enrollment'!$H$2:$H$173,MATCH('BIR Data Entry'!B1817,'Child Enrollment'!$B$2:$B$173,0))</f>
        <v>#N/A</v>
      </c>
      <c r="S1817" s="343" t="str">
        <f t="shared" si="84"/>
        <v/>
      </c>
      <c r="T1817" s="169">
        <f>IF(J1817='Do Not Use'!$L$15,1,0)</f>
        <v>0</v>
      </c>
      <c r="U1817" s="169">
        <f>IF(K1817='Do Not Use'!$M$14,1,0)</f>
        <v>0</v>
      </c>
      <c r="V1817" s="169">
        <f t="shared" si="85"/>
        <v>0</v>
      </c>
      <c r="W1817" s="169">
        <f>IF(K1817='Do Not Use'!$M$10,1,0)</f>
        <v>0</v>
      </c>
      <c r="X1817" s="169">
        <f>IF(K1817='Do Not Use'!$M$11,1,0)</f>
        <v>0</v>
      </c>
      <c r="Y1817" s="169">
        <f t="shared" si="86"/>
        <v>0</v>
      </c>
      <c r="Z1817" s="169">
        <f>IF(K1817='Do Not Use'!$M$5,1,0)</f>
        <v>0</v>
      </c>
    </row>
    <row r="1818" spans="1:26" x14ac:dyDescent="0.25">
      <c r="A1818" s="376"/>
      <c r="B1818" s="377"/>
      <c r="C1818" s="378"/>
      <c r="D1818" s="434"/>
      <c r="E1818" s="379"/>
      <c r="F1818" s="377"/>
      <c r="G1818" s="377"/>
      <c r="H1818" s="377"/>
      <c r="I1818" s="377"/>
      <c r="J1818" s="377"/>
      <c r="K1818" s="377"/>
      <c r="L1818" s="377"/>
      <c r="M1818" s="1" t="e">
        <f>INDEX('Child Enrollment'!$C$2:$C$173,MATCH('BIR Data Entry'!B1819,'Child Enrollment'!$B$2:$B$173,0))</f>
        <v>#N/A</v>
      </c>
      <c r="N1818" s="1" t="e">
        <f>INDEX('Child Enrollment'!$D$2:$D$173,MATCH('BIR Data Entry'!B1818,'Child Enrollment'!$B$2:$B$173,0))</f>
        <v>#N/A</v>
      </c>
      <c r="O1818" s="1" t="e">
        <f>INDEX('Child Enrollment'!$E$2:$E$173,MATCH('BIR Data Entry'!B1818,'Child Enrollment'!$B$2:$B$173,0))</f>
        <v>#N/A</v>
      </c>
      <c r="P1818" s="1" t="e">
        <f>INDEX('Child Enrollment'!$F$2:$F$173,MATCH('BIR Data Entry'!B1818,'Child Enrollment'!$B$2:$B$173,0))</f>
        <v>#N/A</v>
      </c>
      <c r="Q1818" s="1" t="e">
        <f>INDEX('Child Enrollment'!$G$2:$G$173,MATCH('BIR Data Entry'!B1818,'Child Enrollment'!$B$2:$B$173,0))</f>
        <v>#N/A</v>
      </c>
      <c r="R1818" s="1" t="e">
        <f>INDEX('Child Enrollment'!$H$2:$H$173,MATCH('BIR Data Entry'!B1818,'Child Enrollment'!$B$2:$B$173,0))</f>
        <v>#N/A</v>
      </c>
      <c r="S1818" s="343" t="str">
        <f t="shared" si="84"/>
        <v/>
      </c>
      <c r="T1818" s="169">
        <f>IF(J1818='Do Not Use'!$L$15,1,0)</f>
        <v>0</v>
      </c>
      <c r="U1818" s="169">
        <f>IF(K1818='Do Not Use'!$M$14,1,0)</f>
        <v>0</v>
      </c>
      <c r="V1818" s="169">
        <f t="shared" si="85"/>
        <v>0</v>
      </c>
      <c r="W1818" s="169">
        <f>IF(K1818='Do Not Use'!$M$10,1,0)</f>
        <v>0</v>
      </c>
      <c r="X1818" s="169">
        <f>IF(K1818='Do Not Use'!$M$11,1,0)</f>
        <v>0</v>
      </c>
      <c r="Y1818" s="169">
        <f t="shared" si="86"/>
        <v>0</v>
      </c>
      <c r="Z1818" s="169">
        <f>IF(K1818='Do Not Use'!$M$5,1,0)</f>
        <v>0</v>
      </c>
    </row>
    <row r="1819" spans="1:26" x14ac:dyDescent="0.25">
      <c r="A1819" s="376"/>
      <c r="B1819" s="377"/>
      <c r="C1819" s="378"/>
      <c r="D1819" s="434"/>
      <c r="E1819" s="379"/>
      <c r="F1819" s="377"/>
      <c r="G1819" s="377"/>
      <c r="H1819" s="377"/>
      <c r="I1819" s="377"/>
      <c r="J1819" s="377"/>
      <c r="K1819" s="377"/>
      <c r="L1819" s="377"/>
      <c r="M1819" s="1" t="e">
        <f>INDEX('Child Enrollment'!$C$2:$C$173,MATCH('BIR Data Entry'!B1820,'Child Enrollment'!$B$2:$B$173,0))</f>
        <v>#N/A</v>
      </c>
      <c r="N1819" s="1" t="e">
        <f>INDEX('Child Enrollment'!$D$2:$D$173,MATCH('BIR Data Entry'!B1819,'Child Enrollment'!$B$2:$B$173,0))</f>
        <v>#N/A</v>
      </c>
      <c r="O1819" s="1" t="e">
        <f>INDEX('Child Enrollment'!$E$2:$E$173,MATCH('BIR Data Entry'!B1819,'Child Enrollment'!$B$2:$B$173,0))</f>
        <v>#N/A</v>
      </c>
      <c r="P1819" s="1" t="e">
        <f>INDEX('Child Enrollment'!$F$2:$F$173,MATCH('BIR Data Entry'!B1819,'Child Enrollment'!$B$2:$B$173,0))</f>
        <v>#N/A</v>
      </c>
      <c r="Q1819" s="1" t="e">
        <f>INDEX('Child Enrollment'!$G$2:$G$173,MATCH('BIR Data Entry'!B1819,'Child Enrollment'!$B$2:$B$173,0))</f>
        <v>#N/A</v>
      </c>
      <c r="R1819" s="1" t="e">
        <f>INDEX('Child Enrollment'!$H$2:$H$173,MATCH('BIR Data Entry'!B1819,'Child Enrollment'!$B$2:$B$173,0))</f>
        <v>#N/A</v>
      </c>
      <c r="S1819" s="343" t="str">
        <f t="shared" si="84"/>
        <v/>
      </c>
      <c r="T1819" s="169">
        <f>IF(J1819='Do Not Use'!$L$15,1,0)</f>
        <v>0</v>
      </c>
      <c r="U1819" s="169">
        <f>IF(K1819='Do Not Use'!$M$14,1,0)</f>
        <v>0</v>
      </c>
      <c r="V1819" s="169">
        <f t="shared" si="85"/>
        <v>0</v>
      </c>
      <c r="W1819" s="169">
        <f>IF(K1819='Do Not Use'!$M$10,1,0)</f>
        <v>0</v>
      </c>
      <c r="X1819" s="169">
        <f>IF(K1819='Do Not Use'!$M$11,1,0)</f>
        <v>0</v>
      </c>
      <c r="Y1819" s="169">
        <f t="shared" si="86"/>
        <v>0</v>
      </c>
      <c r="Z1819" s="169">
        <f>IF(K1819='Do Not Use'!$M$5,1,0)</f>
        <v>0</v>
      </c>
    </row>
    <row r="1820" spans="1:26" x14ac:dyDescent="0.25">
      <c r="A1820" s="376"/>
      <c r="B1820" s="377"/>
      <c r="C1820" s="378"/>
      <c r="D1820" s="434"/>
      <c r="E1820" s="379"/>
      <c r="F1820" s="377"/>
      <c r="G1820" s="377"/>
      <c r="H1820" s="377"/>
      <c r="I1820" s="377"/>
      <c r="J1820" s="377"/>
      <c r="K1820" s="377"/>
      <c r="L1820" s="377"/>
      <c r="M1820" s="1" t="e">
        <f>INDEX('Child Enrollment'!$C$2:$C$173,MATCH('BIR Data Entry'!B1821,'Child Enrollment'!$B$2:$B$173,0))</f>
        <v>#N/A</v>
      </c>
      <c r="N1820" s="1" t="e">
        <f>INDEX('Child Enrollment'!$D$2:$D$173,MATCH('BIR Data Entry'!B1820,'Child Enrollment'!$B$2:$B$173,0))</f>
        <v>#N/A</v>
      </c>
      <c r="O1820" s="1" t="e">
        <f>INDEX('Child Enrollment'!$E$2:$E$173,MATCH('BIR Data Entry'!B1820,'Child Enrollment'!$B$2:$B$173,0))</f>
        <v>#N/A</v>
      </c>
      <c r="P1820" s="1" t="e">
        <f>INDEX('Child Enrollment'!$F$2:$F$173,MATCH('BIR Data Entry'!B1820,'Child Enrollment'!$B$2:$B$173,0))</f>
        <v>#N/A</v>
      </c>
      <c r="Q1820" s="1" t="e">
        <f>INDEX('Child Enrollment'!$G$2:$G$173,MATCH('BIR Data Entry'!B1820,'Child Enrollment'!$B$2:$B$173,0))</f>
        <v>#N/A</v>
      </c>
      <c r="R1820" s="1" t="e">
        <f>INDEX('Child Enrollment'!$H$2:$H$173,MATCH('BIR Data Entry'!B1820,'Child Enrollment'!$B$2:$B$173,0))</f>
        <v>#N/A</v>
      </c>
      <c r="S1820" s="343" t="str">
        <f t="shared" si="84"/>
        <v/>
      </c>
      <c r="T1820" s="169">
        <f>IF(J1820='Do Not Use'!$L$15,1,0)</f>
        <v>0</v>
      </c>
      <c r="U1820" s="169">
        <f>IF(K1820='Do Not Use'!$M$14,1,0)</f>
        <v>0</v>
      </c>
      <c r="V1820" s="169">
        <f t="shared" si="85"/>
        <v>0</v>
      </c>
      <c r="W1820" s="169">
        <f>IF(K1820='Do Not Use'!$M$10,1,0)</f>
        <v>0</v>
      </c>
      <c r="X1820" s="169">
        <f>IF(K1820='Do Not Use'!$M$11,1,0)</f>
        <v>0</v>
      </c>
      <c r="Y1820" s="169">
        <f t="shared" si="86"/>
        <v>0</v>
      </c>
      <c r="Z1820" s="169">
        <f>IF(K1820='Do Not Use'!$M$5,1,0)</f>
        <v>0</v>
      </c>
    </row>
    <row r="1821" spans="1:26" x14ac:dyDescent="0.25">
      <c r="A1821" s="376"/>
      <c r="B1821" s="377"/>
      <c r="C1821" s="378"/>
      <c r="D1821" s="434"/>
      <c r="E1821" s="379"/>
      <c r="F1821" s="377"/>
      <c r="G1821" s="377"/>
      <c r="H1821" s="377"/>
      <c r="I1821" s="377"/>
      <c r="J1821" s="377"/>
      <c r="K1821" s="377"/>
      <c r="L1821" s="377"/>
      <c r="M1821" s="1" t="e">
        <f>INDEX('Child Enrollment'!$C$2:$C$173,MATCH('BIR Data Entry'!B1822,'Child Enrollment'!$B$2:$B$173,0))</f>
        <v>#N/A</v>
      </c>
      <c r="N1821" s="1" t="e">
        <f>INDEX('Child Enrollment'!$D$2:$D$173,MATCH('BIR Data Entry'!B1821,'Child Enrollment'!$B$2:$B$173,0))</f>
        <v>#N/A</v>
      </c>
      <c r="O1821" s="1" t="e">
        <f>INDEX('Child Enrollment'!$E$2:$E$173,MATCH('BIR Data Entry'!B1821,'Child Enrollment'!$B$2:$B$173,0))</f>
        <v>#N/A</v>
      </c>
      <c r="P1821" s="1" t="e">
        <f>INDEX('Child Enrollment'!$F$2:$F$173,MATCH('BIR Data Entry'!B1821,'Child Enrollment'!$B$2:$B$173,0))</f>
        <v>#N/A</v>
      </c>
      <c r="Q1821" s="1" t="e">
        <f>INDEX('Child Enrollment'!$G$2:$G$173,MATCH('BIR Data Entry'!B1821,'Child Enrollment'!$B$2:$B$173,0))</f>
        <v>#N/A</v>
      </c>
      <c r="R1821" s="1" t="e">
        <f>INDEX('Child Enrollment'!$H$2:$H$173,MATCH('BIR Data Entry'!B1821,'Child Enrollment'!$B$2:$B$173,0))</f>
        <v>#N/A</v>
      </c>
      <c r="S1821" s="343" t="str">
        <f t="shared" si="84"/>
        <v/>
      </c>
      <c r="T1821" s="169">
        <f>IF(J1821='Do Not Use'!$L$15,1,0)</f>
        <v>0</v>
      </c>
      <c r="U1821" s="169">
        <f>IF(K1821='Do Not Use'!$M$14,1,0)</f>
        <v>0</v>
      </c>
      <c r="V1821" s="169">
        <f t="shared" si="85"/>
        <v>0</v>
      </c>
      <c r="W1821" s="169">
        <f>IF(K1821='Do Not Use'!$M$10,1,0)</f>
        <v>0</v>
      </c>
      <c r="X1821" s="169">
        <f>IF(K1821='Do Not Use'!$M$11,1,0)</f>
        <v>0</v>
      </c>
      <c r="Y1821" s="169">
        <f t="shared" si="86"/>
        <v>0</v>
      </c>
      <c r="Z1821" s="169">
        <f>IF(K1821='Do Not Use'!$M$5,1,0)</f>
        <v>0</v>
      </c>
    </row>
    <row r="1822" spans="1:26" x14ac:dyDescent="0.25">
      <c r="A1822" s="376"/>
      <c r="B1822" s="377"/>
      <c r="C1822" s="378"/>
      <c r="D1822" s="434"/>
      <c r="E1822" s="379"/>
      <c r="F1822" s="377"/>
      <c r="G1822" s="377"/>
      <c r="H1822" s="377"/>
      <c r="I1822" s="377"/>
      <c r="J1822" s="377"/>
      <c r="K1822" s="377"/>
      <c r="L1822" s="377"/>
      <c r="M1822" s="1" t="e">
        <f>INDEX('Child Enrollment'!$C$2:$C$173,MATCH('BIR Data Entry'!B1823,'Child Enrollment'!$B$2:$B$173,0))</f>
        <v>#N/A</v>
      </c>
      <c r="N1822" s="1" t="e">
        <f>INDEX('Child Enrollment'!$D$2:$D$173,MATCH('BIR Data Entry'!B1822,'Child Enrollment'!$B$2:$B$173,0))</f>
        <v>#N/A</v>
      </c>
      <c r="O1822" s="1" t="e">
        <f>INDEX('Child Enrollment'!$E$2:$E$173,MATCH('BIR Data Entry'!B1822,'Child Enrollment'!$B$2:$B$173,0))</f>
        <v>#N/A</v>
      </c>
      <c r="P1822" s="1" t="e">
        <f>INDEX('Child Enrollment'!$F$2:$F$173,MATCH('BIR Data Entry'!B1822,'Child Enrollment'!$B$2:$B$173,0))</f>
        <v>#N/A</v>
      </c>
      <c r="Q1822" s="1" t="e">
        <f>INDEX('Child Enrollment'!$G$2:$G$173,MATCH('BIR Data Entry'!B1822,'Child Enrollment'!$B$2:$B$173,0))</f>
        <v>#N/A</v>
      </c>
      <c r="R1822" s="1" t="e">
        <f>INDEX('Child Enrollment'!$H$2:$H$173,MATCH('BIR Data Entry'!B1822,'Child Enrollment'!$B$2:$B$173,0))</f>
        <v>#N/A</v>
      </c>
      <c r="S1822" s="343" t="str">
        <f t="shared" si="84"/>
        <v/>
      </c>
      <c r="T1822" s="169">
        <f>IF(J1822='Do Not Use'!$L$15,1,0)</f>
        <v>0</v>
      </c>
      <c r="U1822" s="169">
        <f>IF(K1822='Do Not Use'!$M$14,1,0)</f>
        <v>0</v>
      </c>
      <c r="V1822" s="169">
        <f t="shared" si="85"/>
        <v>0</v>
      </c>
      <c r="W1822" s="169">
        <f>IF(K1822='Do Not Use'!$M$10,1,0)</f>
        <v>0</v>
      </c>
      <c r="X1822" s="169">
        <f>IF(K1822='Do Not Use'!$M$11,1,0)</f>
        <v>0</v>
      </c>
      <c r="Y1822" s="169">
        <f t="shared" si="86"/>
        <v>0</v>
      </c>
      <c r="Z1822" s="169">
        <f>IF(K1822='Do Not Use'!$M$5,1,0)</f>
        <v>0</v>
      </c>
    </row>
    <row r="1823" spans="1:26" x14ac:dyDescent="0.25">
      <c r="A1823" s="376"/>
      <c r="B1823" s="377"/>
      <c r="C1823" s="378"/>
      <c r="D1823" s="434"/>
      <c r="E1823" s="379"/>
      <c r="F1823" s="377"/>
      <c r="G1823" s="377"/>
      <c r="H1823" s="377"/>
      <c r="I1823" s="377"/>
      <c r="J1823" s="377"/>
      <c r="K1823" s="377"/>
      <c r="L1823" s="377"/>
      <c r="M1823" s="1" t="e">
        <f>INDEX('Child Enrollment'!$C$2:$C$173,MATCH('BIR Data Entry'!B1824,'Child Enrollment'!$B$2:$B$173,0))</f>
        <v>#N/A</v>
      </c>
      <c r="N1823" s="1" t="e">
        <f>INDEX('Child Enrollment'!$D$2:$D$173,MATCH('BIR Data Entry'!B1823,'Child Enrollment'!$B$2:$B$173,0))</f>
        <v>#N/A</v>
      </c>
      <c r="O1823" s="1" t="e">
        <f>INDEX('Child Enrollment'!$E$2:$E$173,MATCH('BIR Data Entry'!B1823,'Child Enrollment'!$B$2:$B$173,0))</f>
        <v>#N/A</v>
      </c>
      <c r="P1823" s="1" t="e">
        <f>INDEX('Child Enrollment'!$F$2:$F$173,MATCH('BIR Data Entry'!B1823,'Child Enrollment'!$B$2:$B$173,0))</f>
        <v>#N/A</v>
      </c>
      <c r="Q1823" s="1" t="e">
        <f>INDEX('Child Enrollment'!$G$2:$G$173,MATCH('BIR Data Entry'!B1823,'Child Enrollment'!$B$2:$B$173,0))</f>
        <v>#N/A</v>
      </c>
      <c r="R1823" s="1" t="e">
        <f>INDEX('Child Enrollment'!$H$2:$H$173,MATCH('BIR Data Entry'!B1823,'Child Enrollment'!$B$2:$B$173,0))</f>
        <v>#N/A</v>
      </c>
      <c r="S1823" s="343" t="str">
        <f t="shared" si="84"/>
        <v/>
      </c>
      <c r="T1823" s="169">
        <f>IF(J1823='Do Not Use'!$L$15,1,0)</f>
        <v>0</v>
      </c>
      <c r="U1823" s="169">
        <f>IF(K1823='Do Not Use'!$M$14,1,0)</f>
        <v>0</v>
      </c>
      <c r="V1823" s="169">
        <f t="shared" si="85"/>
        <v>0</v>
      </c>
      <c r="W1823" s="169">
        <f>IF(K1823='Do Not Use'!$M$10,1,0)</f>
        <v>0</v>
      </c>
      <c r="X1823" s="169">
        <f>IF(K1823='Do Not Use'!$M$11,1,0)</f>
        <v>0</v>
      </c>
      <c r="Y1823" s="169">
        <f t="shared" si="86"/>
        <v>0</v>
      </c>
      <c r="Z1823" s="169">
        <f>IF(K1823='Do Not Use'!$M$5,1,0)</f>
        <v>0</v>
      </c>
    </row>
    <row r="1824" spans="1:26" x14ac:dyDescent="0.25">
      <c r="A1824" s="376"/>
      <c r="B1824" s="377"/>
      <c r="C1824" s="378"/>
      <c r="D1824" s="434"/>
      <c r="E1824" s="379"/>
      <c r="F1824" s="377"/>
      <c r="G1824" s="377"/>
      <c r="H1824" s="377"/>
      <c r="I1824" s="377"/>
      <c r="J1824" s="377"/>
      <c r="K1824" s="377"/>
      <c r="L1824" s="377"/>
      <c r="M1824" s="1" t="e">
        <f>INDEX('Child Enrollment'!$C$2:$C$173,MATCH('BIR Data Entry'!B1825,'Child Enrollment'!$B$2:$B$173,0))</f>
        <v>#N/A</v>
      </c>
      <c r="N1824" s="1" t="e">
        <f>INDEX('Child Enrollment'!$D$2:$D$173,MATCH('BIR Data Entry'!B1824,'Child Enrollment'!$B$2:$B$173,0))</f>
        <v>#N/A</v>
      </c>
      <c r="O1824" s="1" t="e">
        <f>INDEX('Child Enrollment'!$E$2:$E$173,MATCH('BIR Data Entry'!B1824,'Child Enrollment'!$B$2:$B$173,0))</f>
        <v>#N/A</v>
      </c>
      <c r="P1824" s="1" t="e">
        <f>INDEX('Child Enrollment'!$F$2:$F$173,MATCH('BIR Data Entry'!B1824,'Child Enrollment'!$B$2:$B$173,0))</f>
        <v>#N/A</v>
      </c>
      <c r="Q1824" s="1" t="e">
        <f>INDEX('Child Enrollment'!$G$2:$G$173,MATCH('BIR Data Entry'!B1824,'Child Enrollment'!$B$2:$B$173,0))</f>
        <v>#N/A</v>
      </c>
      <c r="R1824" s="1" t="e">
        <f>INDEX('Child Enrollment'!$H$2:$H$173,MATCH('BIR Data Entry'!B1824,'Child Enrollment'!$B$2:$B$173,0))</f>
        <v>#N/A</v>
      </c>
      <c r="S1824" s="343" t="str">
        <f t="shared" si="84"/>
        <v/>
      </c>
      <c r="T1824" s="169">
        <f>IF(J1824='Do Not Use'!$L$15,1,0)</f>
        <v>0</v>
      </c>
      <c r="U1824" s="169">
        <f>IF(K1824='Do Not Use'!$M$14,1,0)</f>
        <v>0</v>
      </c>
      <c r="V1824" s="169">
        <f t="shared" si="85"/>
        <v>0</v>
      </c>
      <c r="W1824" s="169">
        <f>IF(K1824='Do Not Use'!$M$10,1,0)</f>
        <v>0</v>
      </c>
      <c r="X1824" s="169">
        <f>IF(K1824='Do Not Use'!$M$11,1,0)</f>
        <v>0</v>
      </c>
      <c r="Y1824" s="169">
        <f t="shared" si="86"/>
        <v>0</v>
      </c>
      <c r="Z1824" s="169">
        <f>IF(K1824='Do Not Use'!$M$5,1,0)</f>
        <v>0</v>
      </c>
    </row>
    <row r="1825" spans="1:26" x14ac:dyDescent="0.25">
      <c r="A1825" s="376"/>
      <c r="B1825" s="377"/>
      <c r="C1825" s="378"/>
      <c r="D1825" s="434"/>
      <c r="E1825" s="379"/>
      <c r="F1825" s="377"/>
      <c r="G1825" s="377"/>
      <c r="H1825" s="377"/>
      <c r="I1825" s="377"/>
      <c r="J1825" s="377"/>
      <c r="K1825" s="377"/>
      <c r="L1825" s="377"/>
      <c r="M1825" s="1" t="e">
        <f>INDEX('Child Enrollment'!$C$2:$C$173,MATCH('BIR Data Entry'!B1826,'Child Enrollment'!$B$2:$B$173,0))</f>
        <v>#N/A</v>
      </c>
      <c r="N1825" s="1" t="e">
        <f>INDEX('Child Enrollment'!$D$2:$D$173,MATCH('BIR Data Entry'!B1825,'Child Enrollment'!$B$2:$B$173,0))</f>
        <v>#N/A</v>
      </c>
      <c r="O1825" s="1" t="e">
        <f>INDEX('Child Enrollment'!$E$2:$E$173,MATCH('BIR Data Entry'!B1825,'Child Enrollment'!$B$2:$B$173,0))</f>
        <v>#N/A</v>
      </c>
      <c r="P1825" s="1" t="e">
        <f>INDEX('Child Enrollment'!$F$2:$F$173,MATCH('BIR Data Entry'!B1825,'Child Enrollment'!$B$2:$B$173,0))</f>
        <v>#N/A</v>
      </c>
      <c r="Q1825" s="1" t="e">
        <f>INDEX('Child Enrollment'!$G$2:$G$173,MATCH('BIR Data Entry'!B1825,'Child Enrollment'!$B$2:$B$173,0))</f>
        <v>#N/A</v>
      </c>
      <c r="R1825" s="1" t="e">
        <f>INDEX('Child Enrollment'!$H$2:$H$173,MATCH('BIR Data Entry'!B1825,'Child Enrollment'!$B$2:$B$173,0))</f>
        <v>#N/A</v>
      </c>
      <c r="S1825" s="343" t="str">
        <f t="shared" si="84"/>
        <v/>
      </c>
      <c r="T1825" s="169">
        <f>IF(J1825='Do Not Use'!$L$15,1,0)</f>
        <v>0</v>
      </c>
      <c r="U1825" s="169">
        <f>IF(K1825='Do Not Use'!$M$14,1,0)</f>
        <v>0</v>
      </c>
      <c r="V1825" s="169">
        <f t="shared" si="85"/>
        <v>0</v>
      </c>
      <c r="W1825" s="169">
        <f>IF(K1825='Do Not Use'!$M$10,1,0)</f>
        <v>0</v>
      </c>
      <c r="X1825" s="169">
        <f>IF(K1825='Do Not Use'!$M$11,1,0)</f>
        <v>0</v>
      </c>
      <c r="Y1825" s="169">
        <f t="shared" si="86"/>
        <v>0</v>
      </c>
      <c r="Z1825" s="169">
        <f>IF(K1825='Do Not Use'!$M$5,1,0)</f>
        <v>0</v>
      </c>
    </row>
    <row r="1826" spans="1:26" x14ac:dyDescent="0.25">
      <c r="A1826" s="376"/>
      <c r="B1826" s="377"/>
      <c r="C1826" s="378"/>
      <c r="D1826" s="434"/>
      <c r="E1826" s="379"/>
      <c r="F1826" s="377"/>
      <c r="G1826" s="377"/>
      <c r="H1826" s="377"/>
      <c r="I1826" s="377"/>
      <c r="J1826" s="377"/>
      <c r="K1826" s="377"/>
      <c r="L1826" s="377"/>
      <c r="M1826" s="1" t="e">
        <f>INDEX('Child Enrollment'!$C$2:$C$173,MATCH('BIR Data Entry'!B1827,'Child Enrollment'!$B$2:$B$173,0))</f>
        <v>#N/A</v>
      </c>
      <c r="N1826" s="1" t="e">
        <f>INDEX('Child Enrollment'!$D$2:$D$173,MATCH('BIR Data Entry'!B1826,'Child Enrollment'!$B$2:$B$173,0))</f>
        <v>#N/A</v>
      </c>
      <c r="O1826" s="1" t="e">
        <f>INDEX('Child Enrollment'!$E$2:$E$173,MATCH('BIR Data Entry'!B1826,'Child Enrollment'!$B$2:$B$173,0))</f>
        <v>#N/A</v>
      </c>
      <c r="P1826" s="1" t="e">
        <f>INDEX('Child Enrollment'!$F$2:$F$173,MATCH('BIR Data Entry'!B1826,'Child Enrollment'!$B$2:$B$173,0))</f>
        <v>#N/A</v>
      </c>
      <c r="Q1826" s="1" t="e">
        <f>INDEX('Child Enrollment'!$G$2:$G$173,MATCH('BIR Data Entry'!B1826,'Child Enrollment'!$B$2:$B$173,0))</f>
        <v>#N/A</v>
      </c>
      <c r="R1826" s="1" t="e">
        <f>INDEX('Child Enrollment'!$H$2:$H$173,MATCH('BIR Data Entry'!B1826,'Child Enrollment'!$B$2:$B$173,0))</f>
        <v>#N/A</v>
      </c>
      <c r="S1826" s="343" t="str">
        <f t="shared" si="84"/>
        <v/>
      </c>
      <c r="T1826" s="169">
        <f>IF(J1826='Do Not Use'!$L$15,1,0)</f>
        <v>0</v>
      </c>
      <c r="U1826" s="169">
        <f>IF(K1826='Do Not Use'!$M$14,1,0)</f>
        <v>0</v>
      </c>
      <c r="V1826" s="169">
        <f t="shared" si="85"/>
        <v>0</v>
      </c>
      <c r="W1826" s="169">
        <f>IF(K1826='Do Not Use'!$M$10,1,0)</f>
        <v>0</v>
      </c>
      <c r="X1826" s="169">
        <f>IF(K1826='Do Not Use'!$M$11,1,0)</f>
        <v>0</v>
      </c>
      <c r="Y1826" s="169">
        <f t="shared" si="86"/>
        <v>0</v>
      </c>
      <c r="Z1826" s="169">
        <f>IF(K1826='Do Not Use'!$M$5,1,0)</f>
        <v>0</v>
      </c>
    </row>
    <row r="1827" spans="1:26" x14ac:dyDescent="0.25">
      <c r="A1827" s="376"/>
      <c r="B1827" s="377"/>
      <c r="C1827" s="378"/>
      <c r="D1827" s="434"/>
      <c r="E1827" s="379"/>
      <c r="F1827" s="377"/>
      <c r="G1827" s="377"/>
      <c r="H1827" s="377"/>
      <c r="I1827" s="377"/>
      <c r="J1827" s="377"/>
      <c r="K1827" s="377"/>
      <c r="L1827" s="377"/>
      <c r="M1827" s="1" t="e">
        <f>INDEX('Child Enrollment'!$C$2:$C$173,MATCH('BIR Data Entry'!B1828,'Child Enrollment'!$B$2:$B$173,0))</f>
        <v>#N/A</v>
      </c>
      <c r="N1827" s="1" t="e">
        <f>INDEX('Child Enrollment'!$D$2:$D$173,MATCH('BIR Data Entry'!B1827,'Child Enrollment'!$B$2:$B$173,0))</f>
        <v>#N/A</v>
      </c>
      <c r="O1827" s="1" t="e">
        <f>INDEX('Child Enrollment'!$E$2:$E$173,MATCH('BIR Data Entry'!B1827,'Child Enrollment'!$B$2:$B$173,0))</f>
        <v>#N/A</v>
      </c>
      <c r="P1827" s="1" t="e">
        <f>INDEX('Child Enrollment'!$F$2:$F$173,MATCH('BIR Data Entry'!B1827,'Child Enrollment'!$B$2:$B$173,0))</f>
        <v>#N/A</v>
      </c>
      <c r="Q1827" s="1" t="e">
        <f>INDEX('Child Enrollment'!$G$2:$G$173,MATCH('BIR Data Entry'!B1827,'Child Enrollment'!$B$2:$B$173,0))</f>
        <v>#N/A</v>
      </c>
      <c r="R1827" s="1" t="e">
        <f>INDEX('Child Enrollment'!$H$2:$H$173,MATCH('BIR Data Entry'!B1827,'Child Enrollment'!$B$2:$B$173,0))</f>
        <v>#N/A</v>
      </c>
      <c r="S1827" s="343" t="str">
        <f t="shared" si="84"/>
        <v/>
      </c>
      <c r="T1827" s="169">
        <f>IF(J1827='Do Not Use'!$L$15,1,0)</f>
        <v>0</v>
      </c>
      <c r="U1827" s="169">
        <f>IF(K1827='Do Not Use'!$M$14,1,0)</f>
        <v>0</v>
      </c>
      <c r="V1827" s="169">
        <f t="shared" si="85"/>
        <v>0</v>
      </c>
      <c r="W1827" s="169">
        <f>IF(K1827='Do Not Use'!$M$10,1,0)</f>
        <v>0</v>
      </c>
      <c r="X1827" s="169">
        <f>IF(K1827='Do Not Use'!$M$11,1,0)</f>
        <v>0</v>
      </c>
      <c r="Y1827" s="169">
        <f t="shared" si="86"/>
        <v>0</v>
      </c>
      <c r="Z1827" s="169">
        <f>IF(K1827='Do Not Use'!$M$5,1,0)</f>
        <v>0</v>
      </c>
    </row>
    <row r="1828" spans="1:26" x14ac:dyDescent="0.25">
      <c r="A1828" s="376"/>
      <c r="B1828" s="377"/>
      <c r="C1828" s="378"/>
      <c r="D1828" s="434"/>
      <c r="E1828" s="379"/>
      <c r="F1828" s="377"/>
      <c r="G1828" s="377"/>
      <c r="H1828" s="377"/>
      <c r="I1828" s="377"/>
      <c r="J1828" s="377"/>
      <c r="K1828" s="377"/>
      <c r="L1828" s="377"/>
      <c r="M1828" s="1" t="e">
        <f>INDEX('Child Enrollment'!$C$2:$C$173,MATCH('BIR Data Entry'!B1829,'Child Enrollment'!$B$2:$B$173,0))</f>
        <v>#N/A</v>
      </c>
      <c r="N1828" s="1" t="e">
        <f>INDEX('Child Enrollment'!$D$2:$D$173,MATCH('BIR Data Entry'!B1828,'Child Enrollment'!$B$2:$B$173,0))</f>
        <v>#N/A</v>
      </c>
      <c r="O1828" s="1" t="e">
        <f>INDEX('Child Enrollment'!$E$2:$E$173,MATCH('BIR Data Entry'!B1828,'Child Enrollment'!$B$2:$B$173,0))</f>
        <v>#N/A</v>
      </c>
      <c r="P1828" s="1" t="e">
        <f>INDEX('Child Enrollment'!$F$2:$F$173,MATCH('BIR Data Entry'!B1828,'Child Enrollment'!$B$2:$B$173,0))</f>
        <v>#N/A</v>
      </c>
      <c r="Q1828" s="1" t="e">
        <f>INDEX('Child Enrollment'!$G$2:$G$173,MATCH('BIR Data Entry'!B1828,'Child Enrollment'!$B$2:$B$173,0))</f>
        <v>#N/A</v>
      </c>
      <c r="R1828" s="1" t="e">
        <f>INDEX('Child Enrollment'!$H$2:$H$173,MATCH('BIR Data Entry'!B1828,'Child Enrollment'!$B$2:$B$173,0))</f>
        <v>#N/A</v>
      </c>
      <c r="S1828" s="343" t="str">
        <f t="shared" si="84"/>
        <v/>
      </c>
      <c r="T1828" s="169">
        <f>IF(J1828='Do Not Use'!$L$15,1,0)</f>
        <v>0</v>
      </c>
      <c r="U1828" s="169">
        <f>IF(K1828='Do Not Use'!$M$14,1,0)</f>
        <v>0</v>
      </c>
      <c r="V1828" s="169">
        <f t="shared" si="85"/>
        <v>0</v>
      </c>
      <c r="W1828" s="169">
        <f>IF(K1828='Do Not Use'!$M$10,1,0)</f>
        <v>0</v>
      </c>
      <c r="X1828" s="169">
        <f>IF(K1828='Do Not Use'!$M$11,1,0)</f>
        <v>0</v>
      </c>
      <c r="Y1828" s="169">
        <f t="shared" si="86"/>
        <v>0</v>
      </c>
      <c r="Z1828" s="169">
        <f>IF(K1828='Do Not Use'!$M$5,1,0)</f>
        <v>0</v>
      </c>
    </row>
    <row r="1829" spans="1:26" x14ac:dyDescent="0.25">
      <c r="A1829" s="376"/>
      <c r="B1829" s="377"/>
      <c r="C1829" s="378"/>
      <c r="D1829" s="434"/>
      <c r="E1829" s="379"/>
      <c r="F1829" s="377"/>
      <c r="G1829" s="377"/>
      <c r="H1829" s="377"/>
      <c r="I1829" s="377"/>
      <c r="J1829" s="377"/>
      <c r="K1829" s="377"/>
      <c r="L1829" s="377"/>
      <c r="M1829" s="1" t="e">
        <f>INDEX('Child Enrollment'!$C$2:$C$173,MATCH('BIR Data Entry'!B1830,'Child Enrollment'!$B$2:$B$173,0))</f>
        <v>#N/A</v>
      </c>
      <c r="N1829" s="1" t="e">
        <f>INDEX('Child Enrollment'!$D$2:$D$173,MATCH('BIR Data Entry'!B1829,'Child Enrollment'!$B$2:$B$173,0))</f>
        <v>#N/A</v>
      </c>
      <c r="O1829" s="1" t="e">
        <f>INDEX('Child Enrollment'!$E$2:$E$173,MATCH('BIR Data Entry'!B1829,'Child Enrollment'!$B$2:$B$173,0))</f>
        <v>#N/A</v>
      </c>
      <c r="P1829" s="1" t="e">
        <f>INDEX('Child Enrollment'!$F$2:$F$173,MATCH('BIR Data Entry'!B1829,'Child Enrollment'!$B$2:$B$173,0))</f>
        <v>#N/A</v>
      </c>
      <c r="Q1829" s="1" t="e">
        <f>INDEX('Child Enrollment'!$G$2:$G$173,MATCH('BIR Data Entry'!B1829,'Child Enrollment'!$B$2:$B$173,0))</f>
        <v>#N/A</v>
      </c>
      <c r="R1829" s="1" t="e">
        <f>INDEX('Child Enrollment'!$H$2:$H$173,MATCH('BIR Data Entry'!B1829,'Child Enrollment'!$B$2:$B$173,0))</f>
        <v>#N/A</v>
      </c>
      <c r="S1829" s="343" t="str">
        <f t="shared" si="84"/>
        <v/>
      </c>
      <c r="T1829" s="169">
        <f>IF(J1829='Do Not Use'!$L$15,1,0)</f>
        <v>0</v>
      </c>
      <c r="U1829" s="169">
        <f>IF(K1829='Do Not Use'!$M$14,1,0)</f>
        <v>0</v>
      </c>
      <c r="V1829" s="169">
        <f t="shared" si="85"/>
        <v>0</v>
      </c>
      <c r="W1829" s="169">
        <f>IF(K1829='Do Not Use'!$M$10,1,0)</f>
        <v>0</v>
      </c>
      <c r="X1829" s="169">
        <f>IF(K1829='Do Not Use'!$M$11,1,0)</f>
        <v>0</v>
      </c>
      <c r="Y1829" s="169">
        <f t="shared" si="86"/>
        <v>0</v>
      </c>
      <c r="Z1829" s="169">
        <f>IF(K1829='Do Not Use'!$M$5,1,0)</f>
        <v>0</v>
      </c>
    </row>
    <row r="1830" spans="1:26" x14ac:dyDescent="0.25">
      <c r="A1830" s="376"/>
      <c r="B1830" s="377"/>
      <c r="C1830" s="378"/>
      <c r="D1830" s="434"/>
      <c r="E1830" s="379"/>
      <c r="F1830" s="377"/>
      <c r="G1830" s="377"/>
      <c r="H1830" s="377"/>
      <c r="I1830" s="377"/>
      <c r="J1830" s="377"/>
      <c r="K1830" s="377"/>
      <c r="L1830" s="377"/>
      <c r="M1830" s="1" t="e">
        <f>INDEX('Child Enrollment'!$C$2:$C$173,MATCH('BIR Data Entry'!B1831,'Child Enrollment'!$B$2:$B$173,0))</f>
        <v>#N/A</v>
      </c>
      <c r="N1830" s="1" t="e">
        <f>INDEX('Child Enrollment'!$D$2:$D$173,MATCH('BIR Data Entry'!B1830,'Child Enrollment'!$B$2:$B$173,0))</f>
        <v>#N/A</v>
      </c>
      <c r="O1830" s="1" t="e">
        <f>INDEX('Child Enrollment'!$E$2:$E$173,MATCH('BIR Data Entry'!B1830,'Child Enrollment'!$B$2:$B$173,0))</f>
        <v>#N/A</v>
      </c>
      <c r="P1830" s="1" t="e">
        <f>INDEX('Child Enrollment'!$F$2:$F$173,MATCH('BIR Data Entry'!B1830,'Child Enrollment'!$B$2:$B$173,0))</f>
        <v>#N/A</v>
      </c>
      <c r="Q1830" s="1" t="e">
        <f>INDEX('Child Enrollment'!$G$2:$G$173,MATCH('BIR Data Entry'!B1830,'Child Enrollment'!$B$2:$B$173,0))</f>
        <v>#N/A</v>
      </c>
      <c r="R1830" s="1" t="e">
        <f>INDEX('Child Enrollment'!$H$2:$H$173,MATCH('BIR Data Entry'!B1830,'Child Enrollment'!$B$2:$B$173,0))</f>
        <v>#N/A</v>
      </c>
      <c r="S1830" s="343" t="str">
        <f t="shared" si="84"/>
        <v/>
      </c>
      <c r="T1830" s="169">
        <f>IF(J1830='Do Not Use'!$L$15,1,0)</f>
        <v>0</v>
      </c>
      <c r="U1830" s="169">
        <f>IF(K1830='Do Not Use'!$M$14,1,0)</f>
        <v>0</v>
      </c>
      <c r="V1830" s="169">
        <f t="shared" si="85"/>
        <v>0</v>
      </c>
      <c r="W1830" s="169">
        <f>IF(K1830='Do Not Use'!$M$10,1,0)</f>
        <v>0</v>
      </c>
      <c r="X1830" s="169">
        <f>IF(K1830='Do Not Use'!$M$11,1,0)</f>
        <v>0</v>
      </c>
      <c r="Y1830" s="169">
        <f t="shared" si="86"/>
        <v>0</v>
      </c>
      <c r="Z1830" s="169">
        <f>IF(K1830='Do Not Use'!$M$5,1,0)</f>
        <v>0</v>
      </c>
    </row>
    <row r="1831" spans="1:26" x14ac:dyDescent="0.25">
      <c r="A1831" s="376"/>
      <c r="B1831" s="377"/>
      <c r="C1831" s="378"/>
      <c r="D1831" s="434"/>
      <c r="E1831" s="379"/>
      <c r="F1831" s="377"/>
      <c r="G1831" s="377"/>
      <c r="H1831" s="377"/>
      <c r="I1831" s="377"/>
      <c r="J1831" s="377"/>
      <c r="K1831" s="377"/>
      <c r="L1831" s="377"/>
      <c r="M1831" s="1" t="e">
        <f>INDEX('Child Enrollment'!$C$2:$C$173,MATCH('BIR Data Entry'!B1832,'Child Enrollment'!$B$2:$B$173,0))</f>
        <v>#N/A</v>
      </c>
      <c r="N1831" s="1" t="e">
        <f>INDEX('Child Enrollment'!$D$2:$D$173,MATCH('BIR Data Entry'!B1831,'Child Enrollment'!$B$2:$B$173,0))</f>
        <v>#N/A</v>
      </c>
      <c r="O1831" s="1" t="e">
        <f>INDEX('Child Enrollment'!$E$2:$E$173,MATCH('BIR Data Entry'!B1831,'Child Enrollment'!$B$2:$B$173,0))</f>
        <v>#N/A</v>
      </c>
      <c r="P1831" s="1" t="e">
        <f>INDEX('Child Enrollment'!$F$2:$F$173,MATCH('BIR Data Entry'!B1831,'Child Enrollment'!$B$2:$B$173,0))</f>
        <v>#N/A</v>
      </c>
      <c r="Q1831" s="1" t="e">
        <f>INDEX('Child Enrollment'!$G$2:$G$173,MATCH('BIR Data Entry'!B1831,'Child Enrollment'!$B$2:$B$173,0))</f>
        <v>#N/A</v>
      </c>
      <c r="R1831" s="1" t="e">
        <f>INDEX('Child Enrollment'!$H$2:$H$173,MATCH('BIR Data Entry'!B1831,'Child Enrollment'!$B$2:$B$173,0))</f>
        <v>#N/A</v>
      </c>
      <c r="S1831" s="343" t="str">
        <f t="shared" si="84"/>
        <v/>
      </c>
      <c r="T1831" s="169">
        <f>IF(J1831='Do Not Use'!$L$15,1,0)</f>
        <v>0</v>
      </c>
      <c r="U1831" s="169">
        <f>IF(K1831='Do Not Use'!$M$14,1,0)</f>
        <v>0</v>
      </c>
      <c r="V1831" s="169">
        <f t="shared" si="85"/>
        <v>0</v>
      </c>
      <c r="W1831" s="169">
        <f>IF(K1831='Do Not Use'!$M$10,1,0)</f>
        <v>0</v>
      </c>
      <c r="X1831" s="169">
        <f>IF(K1831='Do Not Use'!$M$11,1,0)</f>
        <v>0</v>
      </c>
      <c r="Y1831" s="169">
        <f t="shared" si="86"/>
        <v>0</v>
      </c>
      <c r="Z1831" s="169">
        <f>IF(K1831='Do Not Use'!$M$5,1,0)</f>
        <v>0</v>
      </c>
    </row>
    <row r="1832" spans="1:26" x14ac:dyDescent="0.25">
      <c r="A1832" s="376"/>
      <c r="B1832" s="377"/>
      <c r="C1832" s="378"/>
      <c r="D1832" s="434"/>
      <c r="E1832" s="379"/>
      <c r="F1832" s="377"/>
      <c r="G1832" s="377"/>
      <c r="H1832" s="377"/>
      <c r="I1832" s="377"/>
      <c r="J1832" s="377"/>
      <c r="K1832" s="377"/>
      <c r="L1832" s="377"/>
      <c r="M1832" s="1" t="e">
        <f>INDEX('Child Enrollment'!$C$2:$C$173,MATCH('BIR Data Entry'!B1833,'Child Enrollment'!$B$2:$B$173,0))</f>
        <v>#N/A</v>
      </c>
      <c r="N1832" s="1" t="e">
        <f>INDEX('Child Enrollment'!$D$2:$D$173,MATCH('BIR Data Entry'!B1832,'Child Enrollment'!$B$2:$B$173,0))</f>
        <v>#N/A</v>
      </c>
      <c r="O1832" s="1" t="e">
        <f>INDEX('Child Enrollment'!$E$2:$E$173,MATCH('BIR Data Entry'!B1832,'Child Enrollment'!$B$2:$B$173,0))</f>
        <v>#N/A</v>
      </c>
      <c r="P1832" s="1" t="e">
        <f>INDEX('Child Enrollment'!$F$2:$F$173,MATCH('BIR Data Entry'!B1832,'Child Enrollment'!$B$2:$B$173,0))</f>
        <v>#N/A</v>
      </c>
      <c r="Q1832" s="1" t="e">
        <f>INDEX('Child Enrollment'!$G$2:$G$173,MATCH('BIR Data Entry'!B1832,'Child Enrollment'!$B$2:$B$173,0))</f>
        <v>#N/A</v>
      </c>
      <c r="R1832" s="1" t="e">
        <f>INDEX('Child Enrollment'!$H$2:$H$173,MATCH('BIR Data Entry'!B1832,'Child Enrollment'!$B$2:$B$173,0))</f>
        <v>#N/A</v>
      </c>
      <c r="S1832" s="343" t="str">
        <f t="shared" si="84"/>
        <v/>
      </c>
      <c r="T1832" s="169">
        <f>IF(J1832='Do Not Use'!$L$15,1,0)</f>
        <v>0</v>
      </c>
      <c r="U1832" s="169">
        <f>IF(K1832='Do Not Use'!$M$14,1,0)</f>
        <v>0</v>
      </c>
      <c r="V1832" s="169">
        <f t="shared" si="85"/>
        <v>0</v>
      </c>
      <c r="W1832" s="169">
        <f>IF(K1832='Do Not Use'!$M$10,1,0)</f>
        <v>0</v>
      </c>
      <c r="X1832" s="169">
        <f>IF(K1832='Do Not Use'!$M$11,1,0)</f>
        <v>0</v>
      </c>
      <c r="Y1832" s="169">
        <f t="shared" si="86"/>
        <v>0</v>
      </c>
      <c r="Z1832" s="169">
        <f>IF(K1832='Do Not Use'!$M$5,1,0)</f>
        <v>0</v>
      </c>
    </row>
    <row r="1833" spans="1:26" x14ac:dyDescent="0.25">
      <c r="A1833" s="376"/>
      <c r="B1833" s="377"/>
      <c r="C1833" s="378"/>
      <c r="D1833" s="434"/>
      <c r="E1833" s="379"/>
      <c r="F1833" s="377"/>
      <c r="G1833" s="377"/>
      <c r="H1833" s="377"/>
      <c r="I1833" s="377"/>
      <c r="J1833" s="377"/>
      <c r="K1833" s="377"/>
      <c r="L1833" s="377"/>
      <c r="M1833" s="1" t="e">
        <f>INDEX('Child Enrollment'!$C$2:$C$173,MATCH('BIR Data Entry'!B1834,'Child Enrollment'!$B$2:$B$173,0))</f>
        <v>#N/A</v>
      </c>
      <c r="N1833" s="1" t="e">
        <f>INDEX('Child Enrollment'!$D$2:$D$173,MATCH('BIR Data Entry'!B1833,'Child Enrollment'!$B$2:$B$173,0))</f>
        <v>#N/A</v>
      </c>
      <c r="O1833" s="1" t="e">
        <f>INDEX('Child Enrollment'!$E$2:$E$173,MATCH('BIR Data Entry'!B1833,'Child Enrollment'!$B$2:$B$173,0))</f>
        <v>#N/A</v>
      </c>
      <c r="P1833" s="1" t="e">
        <f>INDEX('Child Enrollment'!$F$2:$F$173,MATCH('BIR Data Entry'!B1833,'Child Enrollment'!$B$2:$B$173,0))</f>
        <v>#N/A</v>
      </c>
      <c r="Q1833" s="1" t="e">
        <f>INDEX('Child Enrollment'!$G$2:$G$173,MATCH('BIR Data Entry'!B1833,'Child Enrollment'!$B$2:$B$173,0))</f>
        <v>#N/A</v>
      </c>
      <c r="R1833" s="1" t="e">
        <f>INDEX('Child Enrollment'!$H$2:$H$173,MATCH('BIR Data Entry'!B1833,'Child Enrollment'!$B$2:$B$173,0))</f>
        <v>#N/A</v>
      </c>
      <c r="S1833" s="343" t="str">
        <f t="shared" si="84"/>
        <v/>
      </c>
      <c r="T1833" s="169">
        <f>IF(J1833='Do Not Use'!$L$15,1,0)</f>
        <v>0</v>
      </c>
      <c r="U1833" s="169">
        <f>IF(K1833='Do Not Use'!$M$14,1,0)</f>
        <v>0</v>
      </c>
      <c r="V1833" s="169">
        <f t="shared" si="85"/>
        <v>0</v>
      </c>
      <c r="W1833" s="169">
        <f>IF(K1833='Do Not Use'!$M$10,1,0)</f>
        <v>0</v>
      </c>
      <c r="X1833" s="169">
        <f>IF(K1833='Do Not Use'!$M$11,1,0)</f>
        <v>0</v>
      </c>
      <c r="Y1833" s="169">
        <f t="shared" si="86"/>
        <v>0</v>
      </c>
      <c r="Z1833" s="169">
        <f>IF(K1833='Do Not Use'!$M$5,1,0)</f>
        <v>0</v>
      </c>
    </row>
    <row r="1834" spans="1:26" x14ac:dyDescent="0.25">
      <c r="A1834" s="376"/>
      <c r="B1834" s="377"/>
      <c r="C1834" s="378"/>
      <c r="D1834" s="434"/>
      <c r="E1834" s="379"/>
      <c r="F1834" s="377"/>
      <c r="G1834" s="377"/>
      <c r="H1834" s="377"/>
      <c r="I1834" s="377"/>
      <c r="J1834" s="377"/>
      <c r="K1834" s="377"/>
      <c r="L1834" s="377"/>
      <c r="M1834" s="1" t="e">
        <f>INDEX('Child Enrollment'!$C$2:$C$173,MATCH('BIR Data Entry'!B1835,'Child Enrollment'!$B$2:$B$173,0))</f>
        <v>#N/A</v>
      </c>
      <c r="N1834" s="1" t="e">
        <f>INDEX('Child Enrollment'!$D$2:$D$173,MATCH('BIR Data Entry'!B1834,'Child Enrollment'!$B$2:$B$173,0))</f>
        <v>#N/A</v>
      </c>
      <c r="O1834" s="1" t="e">
        <f>INDEX('Child Enrollment'!$E$2:$E$173,MATCH('BIR Data Entry'!B1834,'Child Enrollment'!$B$2:$B$173,0))</f>
        <v>#N/A</v>
      </c>
      <c r="P1834" s="1" t="e">
        <f>INDEX('Child Enrollment'!$F$2:$F$173,MATCH('BIR Data Entry'!B1834,'Child Enrollment'!$B$2:$B$173,0))</f>
        <v>#N/A</v>
      </c>
      <c r="Q1834" s="1" t="e">
        <f>INDEX('Child Enrollment'!$G$2:$G$173,MATCH('BIR Data Entry'!B1834,'Child Enrollment'!$B$2:$B$173,0))</f>
        <v>#N/A</v>
      </c>
      <c r="R1834" s="1" t="e">
        <f>INDEX('Child Enrollment'!$H$2:$H$173,MATCH('BIR Data Entry'!B1834,'Child Enrollment'!$B$2:$B$173,0))</f>
        <v>#N/A</v>
      </c>
      <c r="S1834" s="343" t="str">
        <f t="shared" si="84"/>
        <v/>
      </c>
      <c r="T1834" s="169">
        <f>IF(J1834='Do Not Use'!$L$15,1,0)</f>
        <v>0</v>
      </c>
      <c r="U1834" s="169">
        <f>IF(K1834='Do Not Use'!$M$14,1,0)</f>
        <v>0</v>
      </c>
      <c r="V1834" s="169">
        <f t="shared" si="85"/>
        <v>0</v>
      </c>
      <c r="W1834" s="169">
        <f>IF(K1834='Do Not Use'!$M$10,1,0)</f>
        <v>0</v>
      </c>
      <c r="X1834" s="169">
        <f>IF(K1834='Do Not Use'!$M$11,1,0)</f>
        <v>0</v>
      </c>
      <c r="Y1834" s="169">
        <f t="shared" si="86"/>
        <v>0</v>
      </c>
      <c r="Z1834" s="169">
        <f>IF(K1834='Do Not Use'!$M$5,1,0)</f>
        <v>0</v>
      </c>
    </row>
    <row r="1835" spans="1:26" x14ac:dyDescent="0.25">
      <c r="A1835" s="376"/>
      <c r="B1835" s="377"/>
      <c r="C1835" s="378"/>
      <c r="D1835" s="434"/>
      <c r="E1835" s="379"/>
      <c r="F1835" s="377"/>
      <c r="G1835" s="377"/>
      <c r="H1835" s="377"/>
      <c r="I1835" s="377"/>
      <c r="J1835" s="377"/>
      <c r="K1835" s="377"/>
      <c r="L1835" s="377"/>
      <c r="M1835" s="1" t="e">
        <f>INDEX('Child Enrollment'!$C$2:$C$173,MATCH('BIR Data Entry'!B1836,'Child Enrollment'!$B$2:$B$173,0))</f>
        <v>#N/A</v>
      </c>
      <c r="N1835" s="1" t="e">
        <f>INDEX('Child Enrollment'!$D$2:$D$173,MATCH('BIR Data Entry'!B1835,'Child Enrollment'!$B$2:$B$173,0))</f>
        <v>#N/A</v>
      </c>
      <c r="O1835" s="1" t="e">
        <f>INDEX('Child Enrollment'!$E$2:$E$173,MATCH('BIR Data Entry'!B1835,'Child Enrollment'!$B$2:$B$173,0))</f>
        <v>#N/A</v>
      </c>
      <c r="P1835" s="1" t="e">
        <f>INDEX('Child Enrollment'!$F$2:$F$173,MATCH('BIR Data Entry'!B1835,'Child Enrollment'!$B$2:$B$173,0))</f>
        <v>#N/A</v>
      </c>
      <c r="Q1835" s="1" t="e">
        <f>INDEX('Child Enrollment'!$G$2:$G$173,MATCH('BIR Data Entry'!B1835,'Child Enrollment'!$B$2:$B$173,0))</f>
        <v>#N/A</v>
      </c>
      <c r="R1835" s="1" t="e">
        <f>INDEX('Child Enrollment'!$H$2:$H$173,MATCH('BIR Data Entry'!B1835,'Child Enrollment'!$B$2:$B$173,0))</f>
        <v>#N/A</v>
      </c>
      <c r="S1835" s="343" t="str">
        <f t="shared" si="84"/>
        <v/>
      </c>
      <c r="T1835" s="169">
        <f>IF(J1835='Do Not Use'!$L$15,1,0)</f>
        <v>0</v>
      </c>
      <c r="U1835" s="169">
        <f>IF(K1835='Do Not Use'!$M$14,1,0)</f>
        <v>0</v>
      </c>
      <c r="V1835" s="169">
        <f t="shared" si="85"/>
        <v>0</v>
      </c>
      <c r="W1835" s="169">
        <f>IF(K1835='Do Not Use'!$M$10,1,0)</f>
        <v>0</v>
      </c>
      <c r="X1835" s="169">
        <f>IF(K1835='Do Not Use'!$M$11,1,0)</f>
        <v>0</v>
      </c>
      <c r="Y1835" s="169">
        <f t="shared" si="86"/>
        <v>0</v>
      </c>
      <c r="Z1835" s="169">
        <f>IF(K1835='Do Not Use'!$M$5,1,0)</f>
        <v>0</v>
      </c>
    </row>
    <row r="1836" spans="1:26" x14ac:dyDescent="0.25">
      <c r="A1836" s="376"/>
      <c r="B1836" s="377"/>
      <c r="C1836" s="378"/>
      <c r="D1836" s="434"/>
      <c r="E1836" s="379"/>
      <c r="F1836" s="377"/>
      <c r="G1836" s="377"/>
      <c r="H1836" s="377"/>
      <c r="I1836" s="377"/>
      <c r="J1836" s="377"/>
      <c r="K1836" s="377"/>
      <c r="L1836" s="377"/>
      <c r="M1836" s="1" t="e">
        <f>INDEX('Child Enrollment'!$C$2:$C$173,MATCH('BIR Data Entry'!B1837,'Child Enrollment'!$B$2:$B$173,0))</f>
        <v>#N/A</v>
      </c>
      <c r="N1836" s="1" t="e">
        <f>INDEX('Child Enrollment'!$D$2:$D$173,MATCH('BIR Data Entry'!B1836,'Child Enrollment'!$B$2:$B$173,0))</f>
        <v>#N/A</v>
      </c>
      <c r="O1836" s="1" t="e">
        <f>INDEX('Child Enrollment'!$E$2:$E$173,MATCH('BIR Data Entry'!B1836,'Child Enrollment'!$B$2:$B$173,0))</f>
        <v>#N/A</v>
      </c>
      <c r="P1836" s="1" t="e">
        <f>INDEX('Child Enrollment'!$F$2:$F$173,MATCH('BIR Data Entry'!B1836,'Child Enrollment'!$B$2:$B$173,0))</f>
        <v>#N/A</v>
      </c>
      <c r="Q1836" s="1" t="e">
        <f>INDEX('Child Enrollment'!$G$2:$G$173,MATCH('BIR Data Entry'!B1836,'Child Enrollment'!$B$2:$B$173,0))</f>
        <v>#N/A</v>
      </c>
      <c r="R1836" s="1" t="e">
        <f>INDEX('Child Enrollment'!$H$2:$H$173,MATCH('BIR Data Entry'!B1836,'Child Enrollment'!$B$2:$B$173,0))</f>
        <v>#N/A</v>
      </c>
      <c r="S1836" s="343" t="str">
        <f t="shared" si="84"/>
        <v/>
      </c>
      <c r="T1836" s="169">
        <f>IF(J1836='Do Not Use'!$L$15,1,0)</f>
        <v>0</v>
      </c>
      <c r="U1836" s="169">
        <f>IF(K1836='Do Not Use'!$M$14,1,0)</f>
        <v>0</v>
      </c>
      <c r="V1836" s="169">
        <f t="shared" si="85"/>
        <v>0</v>
      </c>
      <c r="W1836" s="169">
        <f>IF(K1836='Do Not Use'!$M$10,1,0)</f>
        <v>0</v>
      </c>
      <c r="X1836" s="169">
        <f>IF(K1836='Do Not Use'!$M$11,1,0)</f>
        <v>0</v>
      </c>
      <c r="Y1836" s="169">
        <f t="shared" si="86"/>
        <v>0</v>
      </c>
      <c r="Z1836" s="169">
        <f>IF(K1836='Do Not Use'!$M$5,1,0)</f>
        <v>0</v>
      </c>
    </row>
    <row r="1837" spans="1:26" x14ac:dyDescent="0.25">
      <c r="A1837" s="376"/>
      <c r="B1837" s="377"/>
      <c r="C1837" s="378"/>
      <c r="D1837" s="434"/>
      <c r="E1837" s="379"/>
      <c r="F1837" s="377"/>
      <c r="G1837" s="377"/>
      <c r="H1837" s="377"/>
      <c r="I1837" s="377"/>
      <c r="J1837" s="377"/>
      <c r="K1837" s="377"/>
      <c r="L1837" s="377"/>
      <c r="M1837" s="1" t="e">
        <f>INDEX('Child Enrollment'!$C$2:$C$173,MATCH('BIR Data Entry'!B1838,'Child Enrollment'!$B$2:$B$173,0))</f>
        <v>#N/A</v>
      </c>
      <c r="N1837" s="1" t="e">
        <f>INDEX('Child Enrollment'!$D$2:$D$173,MATCH('BIR Data Entry'!B1837,'Child Enrollment'!$B$2:$B$173,0))</f>
        <v>#N/A</v>
      </c>
      <c r="O1837" s="1" t="e">
        <f>INDEX('Child Enrollment'!$E$2:$E$173,MATCH('BIR Data Entry'!B1837,'Child Enrollment'!$B$2:$B$173,0))</f>
        <v>#N/A</v>
      </c>
      <c r="P1837" s="1" t="e">
        <f>INDEX('Child Enrollment'!$F$2:$F$173,MATCH('BIR Data Entry'!B1837,'Child Enrollment'!$B$2:$B$173,0))</f>
        <v>#N/A</v>
      </c>
      <c r="Q1837" s="1" t="e">
        <f>INDEX('Child Enrollment'!$G$2:$G$173,MATCH('BIR Data Entry'!B1837,'Child Enrollment'!$B$2:$B$173,0))</f>
        <v>#N/A</v>
      </c>
      <c r="R1837" s="1" t="e">
        <f>INDEX('Child Enrollment'!$H$2:$H$173,MATCH('BIR Data Entry'!B1837,'Child Enrollment'!$B$2:$B$173,0))</f>
        <v>#N/A</v>
      </c>
      <c r="S1837" s="343" t="str">
        <f t="shared" si="84"/>
        <v/>
      </c>
      <c r="T1837" s="169">
        <f>IF(J1837='Do Not Use'!$L$15,1,0)</f>
        <v>0</v>
      </c>
      <c r="U1837" s="169">
        <f>IF(K1837='Do Not Use'!$M$14,1,0)</f>
        <v>0</v>
      </c>
      <c r="V1837" s="169">
        <f t="shared" si="85"/>
        <v>0</v>
      </c>
      <c r="W1837" s="169">
        <f>IF(K1837='Do Not Use'!$M$10,1,0)</f>
        <v>0</v>
      </c>
      <c r="X1837" s="169">
        <f>IF(K1837='Do Not Use'!$M$11,1,0)</f>
        <v>0</v>
      </c>
      <c r="Y1837" s="169">
        <f t="shared" si="86"/>
        <v>0</v>
      </c>
      <c r="Z1837" s="169">
        <f>IF(K1837='Do Not Use'!$M$5,1,0)</f>
        <v>0</v>
      </c>
    </row>
    <row r="1838" spans="1:26" x14ac:dyDescent="0.25">
      <c r="A1838" s="376"/>
      <c r="B1838" s="377"/>
      <c r="C1838" s="378"/>
      <c r="D1838" s="434"/>
      <c r="E1838" s="379"/>
      <c r="F1838" s="377"/>
      <c r="G1838" s="377"/>
      <c r="H1838" s="377"/>
      <c r="I1838" s="377"/>
      <c r="J1838" s="377"/>
      <c r="K1838" s="377"/>
      <c r="L1838" s="377"/>
      <c r="M1838" s="1" t="e">
        <f>INDEX('Child Enrollment'!$C$2:$C$173,MATCH('BIR Data Entry'!B1839,'Child Enrollment'!$B$2:$B$173,0))</f>
        <v>#N/A</v>
      </c>
      <c r="N1838" s="1" t="e">
        <f>INDEX('Child Enrollment'!$D$2:$D$173,MATCH('BIR Data Entry'!B1838,'Child Enrollment'!$B$2:$B$173,0))</f>
        <v>#N/A</v>
      </c>
      <c r="O1838" s="1" t="e">
        <f>INDEX('Child Enrollment'!$E$2:$E$173,MATCH('BIR Data Entry'!B1838,'Child Enrollment'!$B$2:$B$173,0))</f>
        <v>#N/A</v>
      </c>
      <c r="P1838" s="1" t="e">
        <f>INDEX('Child Enrollment'!$F$2:$F$173,MATCH('BIR Data Entry'!B1838,'Child Enrollment'!$B$2:$B$173,0))</f>
        <v>#N/A</v>
      </c>
      <c r="Q1838" s="1" t="e">
        <f>INDEX('Child Enrollment'!$G$2:$G$173,MATCH('BIR Data Entry'!B1838,'Child Enrollment'!$B$2:$B$173,0))</f>
        <v>#N/A</v>
      </c>
      <c r="R1838" s="1" t="e">
        <f>INDEX('Child Enrollment'!$H$2:$H$173,MATCH('BIR Data Entry'!B1838,'Child Enrollment'!$B$2:$B$173,0))</f>
        <v>#N/A</v>
      </c>
      <c r="S1838" s="343" t="str">
        <f t="shared" si="84"/>
        <v/>
      </c>
      <c r="T1838" s="169">
        <f>IF(J1838='Do Not Use'!$L$15,1,0)</f>
        <v>0</v>
      </c>
      <c r="U1838" s="169">
        <f>IF(K1838='Do Not Use'!$M$14,1,0)</f>
        <v>0</v>
      </c>
      <c r="V1838" s="169">
        <f t="shared" si="85"/>
        <v>0</v>
      </c>
      <c r="W1838" s="169">
        <f>IF(K1838='Do Not Use'!$M$10,1,0)</f>
        <v>0</v>
      </c>
      <c r="X1838" s="169">
        <f>IF(K1838='Do Not Use'!$M$11,1,0)</f>
        <v>0</v>
      </c>
      <c r="Y1838" s="169">
        <f t="shared" si="86"/>
        <v>0</v>
      </c>
      <c r="Z1838" s="169">
        <f>IF(K1838='Do Not Use'!$M$5,1,0)</f>
        <v>0</v>
      </c>
    </row>
    <row r="1839" spans="1:26" x14ac:dyDescent="0.25">
      <c r="A1839" s="376"/>
      <c r="B1839" s="377"/>
      <c r="C1839" s="378"/>
      <c r="D1839" s="434"/>
      <c r="E1839" s="379"/>
      <c r="F1839" s="377"/>
      <c r="G1839" s="377"/>
      <c r="H1839" s="377"/>
      <c r="I1839" s="377"/>
      <c r="J1839" s="377"/>
      <c r="K1839" s="377"/>
      <c r="L1839" s="377"/>
      <c r="M1839" s="1" t="e">
        <f>INDEX('Child Enrollment'!$C$2:$C$173,MATCH('BIR Data Entry'!B1840,'Child Enrollment'!$B$2:$B$173,0))</f>
        <v>#N/A</v>
      </c>
      <c r="N1839" s="1" t="e">
        <f>INDEX('Child Enrollment'!$D$2:$D$173,MATCH('BIR Data Entry'!B1839,'Child Enrollment'!$B$2:$B$173,0))</f>
        <v>#N/A</v>
      </c>
      <c r="O1839" s="1" t="e">
        <f>INDEX('Child Enrollment'!$E$2:$E$173,MATCH('BIR Data Entry'!B1839,'Child Enrollment'!$B$2:$B$173,0))</f>
        <v>#N/A</v>
      </c>
      <c r="P1839" s="1" t="e">
        <f>INDEX('Child Enrollment'!$F$2:$F$173,MATCH('BIR Data Entry'!B1839,'Child Enrollment'!$B$2:$B$173,0))</f>
        <v>#N/A</v>
      </c>
      <c r="Q1839" s="1" t="e">
        <f>INDEX('Child Enrollment'!$G$2:$G$173,MATCH('BIR Data Entry'!B1839,'Child Enrollment'!$B$2:$B$173,0))</f>
        <v>#N/A</v>
      </c>
      <c r="R1839" s="1" t="e">
        <f>INDEX('Child Enrollment'!$H$2:$H$173,MATCH('BIR Data Entry'!B1839,'Child Enrollment'!$B$2:$B$173,0))</f>
        <v>#N/A</v>
      </c>
      <c r="S1839" s="343" t="str">
        <f t="shared" si="84"/>
        <v/>
      </c>
      <c r="T1839" s="169">
        <f>IF(J1839='Do Not Use'!$L$15,1,0)</f>
        <v>0</v>
      </c>
      <c r="U1839" s="169">
        <f>IF(K1839='Do Not Use'!$M$14,1,0)</f>
        <v>0</v>
      </c>
      <c r="V1839" s="169">
        <f t="shared" si="85"/>
        <v>0</v>
      </c>
      <c r="W1839" s="169">
        <f>IF(K1839='Do Not Use'!$M$10,1,0)</f>
        <v>0</v>
      </c>
      <c r="X1839" s="169">
        <f>IF(K1839='Do Not Use'!$M$11,1,0)</f>
        <v>0</v>
      </c>
      <c r="Y1839" s="169">
        <f t="shared" si="86"/>
        <v>0</v>
      </c>
      <c r="Z1839" s="169">
        <f>IF(K1839='Do Not Use'!$M$5,1,0)</f>
        <v>0</v>
      </c>
    </row>
    <row r="1840" spans="1:26" x14ac:dyDescent="0.25">
      <c r="A1840" s="376"/>
      <c r="B1840" s="377"/>
      <c r="C1840" s="378"/>
      <c r="D1840" s="434"/>
      <c r="E1840" s="379"/>
      <c r="F1840" s="377"/>
      <c r="G1840" s="377"/>
      <c r="H1840" s="377"/>
      <c r="I1840" s="377"/>
      <c r="J1840" s="377"/>
      <c r="K1840" s="377"/>
      <c r="L1840" s="377"/>
      <c r="M1840" s="1" t="e">
        <f>INDEX('Child Enrollment'!$C$2:$C$173,MATCH('BIR Data Entry'!B1841,'Child Enrollment'!$B$2:$B$173,0))</f>
        <v>#N/A</v>
      </c>
      <c r="N1840" s="1" t="e">
        <f>INDEX('Child Enrollment'!$D$2:$D$173,MATCH('BIR Data Entry'!B1840,'Child Enrollment'!$B$2:$B$173,0))</f>
        <v>#N/A</v>
      </c>
      <c r="O1840" s="1" t="e">
        <f>INDEX('Child Enrollment'!$E$2:$E$173,MATCH('BIR Data Entry'!B1840,'Child Enrollment'!$B$2:$B$173,0))</f>
        <v>#N/A</v>
      </c>
      <c r="P1840" s="1" t="e">
        <f>INDEX('Child Enrollment'!$F$2:$F$173,MATCH('BIR Data Entry'!B1840,'Child Enrollment'!$B$2:$B$173,0))</f>
        <v>#N/A</v>
      </c>
      <c r="Q1840" s="1" t="e">
        <f>INDEX('Child Enrollment'!$G$2:$G$173,MATCH('BIR Data Entry'!B1840,'Child Enrollment'!$B$2:$B$173,0))</f>
        <v>#N/A</v>
      </c>
      <c r="R1840" s="1" t="e">
        <f>INDEX('Child Enrollment'!$H$2:$H$173,MATCH('BIR Data Entry'!B1840,'Child Enrollment'!$B$2:$B$173,0))</f>
        <v>#N/A</v>
      </c>
      <c r="S1840" s="343" t="str">
        <f t="shared" si="84"/>
        <v/>
      </c>
      <c r="T1840" s="169">
        <f>IF(J1840='Do Not Use'!$L$15,1,0)</f>
        <v>0</v>
      </c>
      <c r="U1840" s="169">
        <f>IF(K1840='Do Not Use'!$M$14,1,0)</f>
        <v>0</v>
      </c>
      <c r="V1840" s="169">
        <f t="shared" si="85"/>
        <v>0</v>
      </c>
      <c r="W1840" s="169">
        <f>IF(K1840='Do Not Use'!$M$10,1,0)</f>
        <v>0</v>
      </c>
      <c r="X1840" s="169">
        <f>IF(K1840='Do Not Use'!$M$11,1,0)</f>
        <v>0</v>
      </c>
      <c r="Y1840" s="169">
        <f t="shared" si="86"/>
        <v>0</v>
      </c>
      <c r="Z1840" s="169">
        <f>IF(K1840='Do Not Use'!$M$5,1,0)</f>
        <v>0</v>
      </c>
    </row>
    <row r="1841" spans="1:26" x14ac:dyDescent="0.25">
      <c r="A1841" s="376"/>
      <c r="B1841" s="377"/>
      <c r="C1841" s="378"/>
      <c r="D1841" s="434"/>
      <c r="E1841" s="379"/>
      <c r="F1841" s="377"/>
      <c r="G1841" s="377"/>
      <c r="H1841" s="377"/>
      <c r="I1841" s="377"/>
      <c r="J1841" s="377"/>
      <c r="K1841" s="377"/>
      <c r="L1841" s="377"/>
      <c r="M1841" s="1" t="e">
        <f>INDEX('Child Enrollment'!$C$2:$C$173,MATCH('BIR Data Entry'!B1842,'Child Enrollment'!$B$2:$B$173,0))</f>
        <v>#N/A</v>
      </c>
      <c r="N1841" s="1" t="e">
        <f>INDEX('Child Enrollment'!$D$2:$D$173,MATCH('BIR Data Entry'!B1841,'Child Enrollment'!$B$2:$B$173,0))</f>
        <v>#N/A</v>
      </c>
      <c r="O1841" s="1" t="e">
        <f>INDEX('Child Enrollment'!$E$2:$E$173,MATCH('BIR Data Entry'!B1841,'Child Enrollment'!$B$2:$B$173,0))</f>
        <v>#N/A</v>
      </c>
      <c r="P1841" s="1" t="e">
        <f>INDEX('Child Enrollment'!$F$2:$F$173,MATCH('BIR Data Entry'!B1841,'Child Enrollment'!$B$2:$B$173,0))</f>
        <v>#N/A</v>
      </c>
      <c r="Q1841" s="1" t="e">
        <f>INDEX('Child Enrollment'!$G$2:$G$173,MATCH('BIR Data Entry'!B1841,'Child Enrollment'!$B$2:$B$173,0))</f>
        <v>#N/A</v>
      </c>
      <c r="R1841" s="1" t="e">
        <f>INDEX('Child Enrollment'!$H$2:$H$173,MATCH('BIR Data Entry'!B1841,'Child Enrollment'!$B$2:$B$173,0))</f>
        <v>#N/A</v>
      </c>
      <c r="S1841" s="343" t="str">
        <f t="shared" si="84"/>
        <v/>
      </c>
      <c r="T1841" s="169">
        <f>IF(J1841='Do Not Use'!$L$15,1,0)</f>
        <v>0</v>
      </c>
      <c r="U1841" s="169">
        <f>IF(K1841='Do Not Use'!$M$14,1,0)</f>
        <v>0</v>
      </c>
      <c r="V1841" s="169">
        <f t="shared" si="85"/>
        <v>0</v>
      </c>
      <c r="W1841" s="169">
        <f>IF(K1841='Do Not Use'!$M$10,1,0)</f>
        <v>0</v>
      </c>
      <c r="X1841" s="169">
        <f>IF(K1841='Do Not Use'!$M$11,1,0)</f>
        <v>0</v>
      </c>
      <c r="Y1841" s="169">
        <f t="shared" si="86"/>
        <v>0</v>
      </c>
      <c r="Z1841" s="169">
        <f>IF(K1841='Do Not Use'!$M$5,1,0)</f>
        <v>0</v>
      </c>
    </row>
    <row r="1842" spans="1:26" x14ac:dyDescent="0.25">
      <c r="A1842" s="376"/>
      <c r="B1842" s="377"/>
      <c r="C1842" s="378"/>
      <c r="D1842" s="434"/>
      <c r="E1842" s="379"/>
      <c r="F1842" s="377"/>
      <c r="G1842" s="377"/>
      <c r="H1842" s="377"/>
      <c r="I1842" s="377"/>
      <c r="J1842" s="377"/>
      <c r="K1842" s="377"/>
      <c r="L1842" s="377"/>
      <c r="M1842" s="1" t="e">
        <f>INDEX('Child Enrollment'!$C$2:$C$173,MATCH('BIR Data Entry'!B1843,'Child Enrollment'!$B$2:$B$173,0))</f>
        <v>#N/A</v>
      </c>
      <c r="N1842" s="1" t="e">
        <f>INDEX('Child Enrollment'!$D$2:$D$173,MATCH('BIR Data Entry'!B1842,'Child Enrollment'!$B$2:$B$173,0))</f>
        <v>#N/A</v>
      </c>
      <c r="O1842" s="1" t="e">
        <f>INDEX('Child Enrollment'!$E$2:$E$173,MATCH('BIR Data Entry'!B1842,'Child Enrollment'!$B$2:$B$173,0))</f>
        <v>#N/A</v>
      </c>
      <c r="P1842" s="1" t="e">
        <f>INDEX('Child Enrollment'!$F$2:$F$173,MATCH('BIR Data Entry'!B1842,'Child Enrollment'!$B$2:$B$173,0))</f>
        <v>#N/A</v>
      </c>
      <c r="Q1842" s="1" t="e">
        <f>INDEX('Child Enrollment'!$G$2:$G$173,MATCH('BIR Data Entry'!B1842,'Child Enrollment'!$B$2:$B$173,0))</f>
        <v>#N/A</v>
      </c>
      <c r="R1842" s="1" t="e">
        <f>INDEX('Child Enrollment'!$H$2:$H$173,MATCH('BIR Data Entry'!B1842,'Child Enrollment'!$B$2:$B$173,0))</f>
        <v>#N/A</v>
      </c>
      <c r="S1842" s="343" t="str">
        <f t="shared" si="84"/>
        <v/>
      </c>
      <c r="T1842" s="169">
        <f>IF(J1842='Do Not Use'!$L$15,1,0)</f>
        <v>0</v>
      </c>
      <c r="U1842" s="169">
        <f>IF(K1842='Do Not Use'!$M$14,1,0)</f>
        <v>0</v>
      </c>
      <c r="V1842" s="169">
        <f t="shared" si="85"/>
        <v>0</v>
      </c>
      <c r="W1842" s="169">
        <f>IF(K1842='Do Not Use'!$M$10,1,0)</f>
        <v>0</v>
      </c>
      <c r="X1842" s="169">
        <f>IF(K1842='Do Not Use'!$M$11,1,0)</f>
        <v>0</v>
      </c>
      <c r="Y1842" s="169">
        <f t="shared" si="86"/>
        <v>0</v>
      </c>
      <c r="Z1842" s="169">
        <f>IF(K1842='Do Not Use'!$M$5,1,0)</f>
        <v>0</v>
      </c>
    </row>
    <row r="1843" spans="1:26" x14ac:dyDescent="0.25">
      <c r="A1843" s="376"/>
      <c r="B1843" s="377"/>
      <c r="C1843" s="378"/>
      <c r="D1843" s="434"/>
      <c r="E1843" s="379"/>
      <c r="F1843" s="377"/>
      <c r="G1843" s="377"/>
      <c r="H1843" s="377"/>
      <c r="I1843" s="377"/>
      <c r="J1843" s="377"/>
      <c r="K1843" s="377"/>
      <c r="L1843" s="377"/>
      <c r="M1843" s="1" t="e">
        <f>INDEX('Child Enrollment'!$C$2:$C$173,MATCH('BIR Data Entry'!B1844,'Child Enrollment'!$B$2:$B$173,0))</f>
        <v>#N/A</v>
      </c>
      <c r="N1843" s="1" t="e">
        <f>INDEX('Child Enrollment'!$D$2:$D$173,MATCH('BIR Data Entry'!B1843,'Child Enrollment'!$B$2:$B$173,0))</f>
        <v>#N/A</v>
      </c>
      <c r="O1843" s="1" t="e">
        <f>INDEX('Child Enrollment'!$E$2:$E$173,MATCH('BIR Data Entry'!B1843,'Child Enrollment'!$B$2:$B$173,0))</f>
        <v>#N/A</v>
      </c>
      <c r="P1843" s="1" t="e">
        <f>INDEX('Child Enrollment'!$F$2:$F$173,MATCH('BIR Data Entry'!B1843,'Child Enrollment'!$B$2:$B$173,0))</f>
        <v>#N/A</v>
      </c>
      <c r="Q1843" s="1" t="e">
        <f>INDEX('Child Enrollment'!$G$2:$G$173,MATCH('BIR Data Entry'!B1843,'Child Enrollment'!$B$2:$B$173,0))</f>
        <v>#N/A</v>
      </c>
      <c r="R1843" s="1" t="e">
        <f>INDEX('Child Enrollment'!$H$2:$H$173,MATCH('BIR Data Entry'!B1843,'Child Enrollment'!$B$2:$B$173,0))</f>
        <v>#N/A</v>
      </c>
      <c r="S1843" s="343" t="str">
        <f t="shared" si="84"/>
        <v/>
      </c>
      <c r="T1843" s="169">
        <f>IF(J1843='Do Not Use'!$L$15,1,0)</f>
        <v>0</v>
      </c>
      <c r="U1843" s="169">
        <f>IF(K1843='Do Not Use'!$M$14,1,0)</f>
        <v>0</v>
      </c>
      <c r="V1843" s="169">
        <f t="shared" si="85"/>
        <v>0</v>
      </c>
      <c r="W1843" s="169">
        <f>IF(K1843='Do Not Use'!$M$10,1,0)</f>
        <v>0</v>
      </c>
      <c r="X1843" s="169">
        <f>IF(K1843='Do Not Use'!$M$11,1,0)</f>
        <v>0</v>
      </c>
      <c r="Y1843" s="169">
        <f t="shared" si="86"/>
        <v>0</v>
      </c>
      <c r="Z1843" s="169">
        <f>IF(K1843='Do Not Use'!$M$5,1,0)</f>
        <v>0</v>
      </c>
    </row>
    <row r="1844" spans="1:26" x14ac:dyDescent="0.25">
      <c r="A1844" s="376"/>
      <c r="B1844" s="377"/>
      <c r="C1844" s="378"/>
      <c r="D1844" s="434"/>
      <c r="E1844" s="379"/>
      <c r="F1844" s="377"/>
      <c r="G1844" s="377"/>
      <c r="H1844" s="377"/>
      <c r="I1844" s="377"/>
      <c r="J1844" s="377"/>
      <c r="K1844" s="377"/>
      <c r="L1844" s="377"/>
      <c r="M1844" s="1" t="e">
        <f>INDEX('Child Enrollment'!$C$2:$C$173,MATCH('BIR Data Entry'!B1845,'Child Enrollment'!$B$2:$B$173,0))</f>
        <v>#N/A</v>
      </c>
      <c r="N1844" s="1" t="e">
        <f>INDEX('Child Enrollment'!$D$2:$D$173,MATCH('BIR Data Entry'!B1844,'Child Enrollment'!$B$2:$B$173,0))</f>
        <v>#N/A</v>
      </c>
      <c r="O1844" s="1" t="e">
        <f>INDEX('Child Enrollment'!$E$2:$E$173,MATCH('BIR Data Entry'!B1844,'Child Enrollment'!$B$2:$B$173,0))</f>
        <v>#N/A</v>
      </c>
      <c r="P1844" s="1" t="e">
        <f>INDEX('Child Enrollment'!$F$2:$F$173,MATCH('BIR Data Entry'!B1844,'Child Enrollment'!$B$2:$B$173,0))</f>
        <v>#N/A</v>
      </c>
      <c r="Q1844" s="1" t="e">
        <f>INDEX('Child Enrollment'!$G$2:$G$173,MATCH('BIR Data Entry'!B1844,'Child Enrollment'!$B$2:$B$173,0))</f>
        <v>#N/A</v>
      </c>
      <c r="R1844" s="1" t="e">
        <f>INDEX('Child Enrollment'!$H$2:$H$173,MATCH('BIR Data Entry'!B1844,'Child Enrollment'!$B$2:$B$173,0))</f>
        <v>#N/A</v>
      </c>
      <c r="S1844" s="343" t="str">
        <f t="shared" si="84"/>
        <v/>
      </c>
      <c r="T1844" s="169">
        <f>IF(J1844='Do Not Use'!$L$15,1,0)</f>
        <v>0</v>
      </c>
      <c r="U1844" s="169">
        <f>IF(K1844='Do Not Use'!$M$14,1,0)</f>
        <v>0</v>
      </c>
      <c r="V1844" s="169">
        <f t="shared" si="85"/>
        <v>0</v>
      </c>
      <c r="W1844" s="169">
        <f>IF(K1844='Do Not Use'!$M$10,1,0)</f>
        <v>0</v>
      </c>
      <c r="X1844" s="169">
        <f>IF(K1844='Do Not Use'!$M$11,1,0)</f>
        <v>0</v>
      </c>
      <c r="Y1844" s="169">
        <f t="shared" si="86"/>
        <v>0</v>
      </c>
      <c r="Z1844" s="169">
        <f>IF(K1844='Do Not Use'!$M$5,1,0)</f>
        <v>0</v>
      </c>
    </row>
    <row r="1845" spans="1:26" x14ac:dyDescent="0.25">
      <c r="A1845" s="376"/>
      <c r="B1845" s="377"/>
      <c r="C1845" s="378"/>
      <c r="D1845" s="434"/>
      <c r="E1845" s="379"/>
      <c r="F1845" s="377"/>
      <c r="G1845" s="377"/>
      <c r="H1845" s="377"/>
      <c r="I1845" s="377"/>
      <c r="J1845" s="377"/>
      <c r="K1845" s="377"/>
      <c r="L1845" s="377"/>
      <c r="M1845" s="1" t="e">
        <f>INDEX('Child Enrollment'!$C$2:$C$173,MATCH('BIR Data Entry'!B1846,'Child Enrollment'!$B$2:$B$173,0))</f>
        <v>#N/A</v>
      </c>
      <c r="N1845" s="1" t="e">
        <f>INDEX('Child Enrollment'!$D$2:$D$173,MATCH('BIR Data Entry'!B1845,'Child Enrollment'!$B$2:$B$173,0))</f>
        <v>#N/A</v>
      </c>
      <c r="O1845" s="1" t="e">
        <f>INDEX('Child Enrollment'!$E$2:$E$173,MATCH('BIR Data Entry'!B1845,'Child Enrollment'!$B$2:$B$173,0))</f>
        <v>#N/A</v>
      </c>
      <c r="P1845" s="1" t="e">
        <f>INDEX('Child Enrollment'!$F$2:$F$173,MATCH('BIR Data Entry'!B1845,'Child Enrollment'!$B$2:$B$173,0))</f>
        <v>#N/A</v>
      </c>
      <c r="Q1845" s="1" t="e">
        <f>INDEX('Child Enrollment'!$G$2:$G$173,MATCH('BIR Data Entry'!B1845,'Child Enrollment'!$B$2:$B$173,0))</f>
        <v>#N/A</v>
      </c>
      <c r="R1845" s="1" t="e">
        <f>INDEX('Child Enrollment'!$H$2:$H$173,MATCH('BIR Data Entry'!B1845,'Child Enrollment'!$B$2:$B$173,0))</f>
        <v>#N/A</v>
      </c>
      <c r="S1845" s="343" t="str">
        <f t="shared" si="84"/>
        <v/>
      </c>
      <c r="T1845" s="169">
        <f>IF(J1845='Do Not Use'!$L$15,1,0)</f>
        <v>0</v>
      </c>
      <c r="U1845" s="169">
        <f>IF(K1845='Do Not Use'!$M$14,1,0)</f>
        <v>0</v>
      </c>
      <c r="V1845" s="169">
        <f t="shared" si="85"/>
        <v>0</v>
      </c>
      <c r="W1845" s="169">
        <f>IF(K1845='Do Not Use'!$M$10,1,0)</f>
        <v>0</v>
      </c>
      <c r="X1845" s="169">
        <f>IF(K1845='Do Not Use'!$M$11,1,0)</f>
        <v>0</v>
      </c>
      <c r="Y1845" s="169">
        <f t="shared" si="86"/>
        <v>0</v>
      </c>
      <c r="Z1845" s="169">
        <f>IF(K1845='Do Not Use'!$M$5,1,0)</f>
        <v>0</v>
      </c>
    </row>
    <row r="1846" spans="1:26" x14ac:dyDescent="0.25">
      <c r="A1846" s="376"/>
      <c r="B1846" s="377"/>
      <c r="C1846" s="378"/>
      <c r="D1846" s="434"/>
      <c r="E1846" s="379"/>
      <c r="F1846" s="377"/>
      <c r="G1846" s="377"/>
      <c r="H1846" s="377"/>
      <c r="I1846" s="377"/>
      <c r="J1846" s="377"/>
      <c r="K1846" s="377"/>
      <c r="L1846" s="377"/>
      <c r="M1846" s="1" t="e">
        <f>INDEX('Child Enrollment'!$C$2:$C$173,MATCH('BIR Data Entry'!B1847,'Child Enrollment'!$B$2:$B$173,0))</f>
        <v>#N/A</v>
      </c>
      <c r="N1846" s="1" t="e">
        <f>INDEX('Child Enrollment'!$D$2:$D$173,MATCH('BIR Data Entry'!B1846,'Child Enrollment'!$B$2:$B$173,0))</f>
        <v>#N/A</v>
      </c>
      <c r="O1846" s="1" t="e">
        <f>INDEX('Child Enrollment'!$E$2:$E$173,MATCH('BIR Data Entry'!B1846,'Child Enrollment'!$B$2:$B$173,0))</f>
        <v>#N/A</v>
      </c>
      <c r="P1846" s="1" t="e">
        <f>INDEX('Child Enrollment'!$F$2:$F$173,MATCH('BIR Data Entry'!B1846,'Child Enrollment'!$B$2:$B$173,0))</f>
        <v>#N/A</v>
      </c>
      <c r="Q1846" s="1" t="e">
        <f>INDEX('Child Enrollment'!$G$2:$G$173,MATCH('BIR Data Entry'!B1846,'Child Enrollment'!$B$2:$B$173,0))</f>
        <v>#N/A</v>
      </c>
      <c r="R1846" s="1" t="e">
        <f>INDEX('Child Enrollment'!$H$2:$H$173,MATCH('BIR Data Entry'!B1846,'Child Enrollment'!$B$2:$B$173,0))</f>
        <v>#N/A</v>
      </c>
      <c r="S1846" s="343" t="str">
        <f t="shared" si="84"/>
        <v/>
      </c>
      <c r="T1846" s="169">
        <f>IF(J1846='Do Not Use'!$L$15,1,0)</f>
        <v>0</v>
      </c>
      <c r="U1846" s="169">
        <f>IF(K1846='Do Not Use'!$M$14,1,0)</f>
        <v>0</v>
      </c>
      <c r="V1846" s="169">
        <f t="shared" si="85"/>
        <v>0</v>
      </c>
      <c r="W1846" s="169">
        <f>IF(K1846='Do Not Use'!$M$10,1,0)</f>
        <v>0</v>
      </c>
      <c r="X1846" s="169">
        <f>IF(K1846='Do Not Use'!$M$11,1,0)</f>
        <v>0</v>
      </c>
      <c r="Y1846" s="169">
        <f t="shared" si="86"/>
        <v>0</v>
      </c>
      <c r="Z1846" s="169">
        <f>IF(K1846='Do Not Use'!$M$5,1,0)</f>
        <v>0</v>
      </c>
    </row>
    <row r="1847" spans="1:26" x14ac:dyDescent="0.25">
      <c r="A1847" s="376"/>
      <c r="B1847" s="377"/>
      <c r="C1847" s="378"/>
      <c r="D1847" s="434"/>
      <c r="E1847" s="379"/>
      <c r="F1847" s="377"/>
      <c r="G1847" s="377"/>
      <c r="H1847" s="377"/>
      <c r="I1847" s="377"/>
      <c r="J1847" s="377"/>
      <c r="K1847" s="377"/>
      <c r="L1847" s="377"/>
      <c r="M1847" s="1" t="e">
        <f>INDEX('Child Enrollment'!$C$2:$C$173,MATCH('BIR Data Entry'!B1848,'Child Enrollment'!$B$2:$B$173,0))</f>
        <v>#N/A</v>
      </c>
      <c r="N1847" s="1" t="e">
        <f>INDEX('Child Enrollment'!$D$2:$D$173,MATCH('BIR Data Entry'!B1847,'Child Enrollment'!$B$2:$B$173,0))</f>
        <v>#N/A</v>
      </c>
      <c r="O1847" s="1" t="e">
        <f>INDEX('Child Enrollment'!$E$2:$E$173,MATCH('BIR Data Entry'!B1847,'Child Enrollment'!$B$2:$B$173,0))</f>
        <v>#N/A</v>
      </c>
      <c r="P1847" s="1" t="e">
        <f>INDEX('Child Enrollment'!$F$2:$F$173,MATCH('BIR Data Entry'!B1847,'Child Enrollment'!$B$2:$B$173,0))</f>
        <v>#N/A</v>
      </c>
      <c r="Q1847" s="1" t="e">
        <f>INDEX('Child Enrollment'!$G$2:$G$173,MATCH('BIR Data Entry'!B1847,'Child Enrollment'!$B$2:$B$173,0))</f>
        <v>#N/A</v>
      </c>
      <c r="R1847" s="1" t="e">
        <f>INDEX('Child Enrollment'!$H$2:$H$173,MATCH('BIR Data Entry'!B1847,'Child Enrollment'!$B$2:$B$173,0))</f>
        <v>#N/A</v>
      </c>
      <c r="S1847" s="343" t="str">
        <f t="shared" si="84"/>
        <v/>
      </c>
      <c r="T1847" s="169">
        <f>IF(J1847='Do Not Use'!$L$15,1,0)</f>
        <v>0</v>
      </c>
      <c r="U1847" s="169">
        <f>IF(K1847='Do Not Use'!$M$14,1,0)</f>
        <v>0</v>
      </c>
      <c r="V1847" s="169">
        <f t="shared" si="85"/>
        <v>0</v>
      </c>
      <c r="W1847" s="169">
        <f>IF(K1847='Do Not Use'!$M$10,1,0)</f>
        <v>0</v>
      </c>
      <c r="X1847" s="169">
        <f>IF(K1847='Do Not Use'!$M$11,1,0)</f>
        <v>0</v>
      </c>
      <c r="Y1847" s="169">
        <f t="shared" si="86"/>
        <v>0</v>
      </c>
      <c r="Z1847" s="169">
        <f>IF(K1847='Do Not Use'!$M$5,1,0)</f>
        <v>0</v>
      </c>
    </row>
    <row r="1848" spans="1:26" x14ac:dyDescent="0.25">
      <c r="A1848" s="376"/>
      <c r="B1848" s="377"/>
      <c r="C1848" s="378"/>
      <c r="D1848" s="434"/>
      <c r="E1848" s="379"/>
      <c r="F1848" s="377"/>
      <c r="G1848" s="377"/>
      <c r="H1848" s="377"/>
      <c r="I1848" s="377"/>
      <c r="J1848" s="377"/>
      <c r="K1848" s="377"/>
      <c r="L1848" s="377"/>
      <c r="M1848" s="1" t="e">
        <f>INDEX('Child Enrollment'!$C$2:$C$173,MATCH('BIR Data Entry'!B1849,'Child Enrollment'!$B$2:$B$173,0))</f>
        <v>#N/A</v>
      </c>
      <c r="N1848" s="1" t="e">
        <f>INDEX('Child Enrollment'!$D$2:$D$173,MATCH('BIR Data Entry'!B1848,'Child Enrollment'!$B$2:$B$173,0))</f>
        <v>#N/A</v>
      </c>
      <c r="O1848" s="1" t="e">
        <f>INDEX('Child Enrollment'!$E$2:$E$173,MATCH('BIR Data Entry'!B1848,'Child Enrollment'!$B$2:$B$173,0))</f>
        <v>#N/A</v>
      </c>
      <c r="P1848" s="1" t="e">
        <f>INDEX('Child Enrollment'!$F$2:$F$173,MATCH('BIR Data Entry'!B1848,'Child Enrollment'!$B$2:$B$173,0))</f>
        <v>#N/A</v>
      </c>
      <c r="Q1848" s="1" t="e">
        <f>INDEX('Child Enrollment'!$G$2:$G$173,MATCH('BIR Data Entry'!B1848,'Child Enrollment'!$B$2:$B$173,0))</f>
        <v>#N/A</v>
      </c>
      <c r="R1848" s="1" t="e">
        <f>INDEX('Child Enrollment'!$H$2:$H$173,MATCH('BIR Data Entry'!B1848,'Child Enrollment'!$B$2:$B$173,0))</f>
        <v>#N/A</v>
      </c>
      <c r="S1848" s="343" t="str">
        <f t="shared" si="84"/>
        <v/>
      </c>
      <c r="T1848" s="169">
        <f>IF(J1848='Do Not Use'!$L$15,1,0)</f>
        <v>0</v>
      </c>
      <c r="U1848" s="169">
        <f>IF(K1848='Do Not Use'!$M$14,1,0)</f>
        <v>0</v>
      </c>
      <c r="V1848" s="169">
        <f t="shared" si="85"/>
        <v>0</v>
      </c>
      <c r="W1848" s="169">
        <f>IF(K1848='Do Not Use'!$M$10,1,0)</f>
        <v>0</v>
      </c>
      <c r="X1848" s="169">
        <f>IF(K1848='Do Not Use'!$M$11,1,0)</f>
        <v>0</v>
      </c>
      <c r="Y1848" s="169">
        <f t="shared" si="86"/>
        <v>0</v>
      </c>
      <c r="Z1848" s="169">
        <f>IF(K1848='Do Not Use'!$M$5,1,0)</f>
        <v>0</v>
      </c>
    </row>
    <row r="1849" spans="1:26" x14ac:dyDescent="0.25">
      <c r="A1849" s="376"/>
      <c r="B1849" s="377"/>
      <c r="C1849" s="378"/>
      <c r="D1849" s="434"/>
      <c r="E1849" s="379"/>
      <c r="F1849" s="377"/>
      <c r="G1849" s="377"/>
      <c r="H1849" s="377"/>
      <c r="I1849" s="377"/>
      <c r="J1849" s="377"/>
      <c r="K1849" s="377"/>
      <c r="L1849" s="377"/>
      <c r="M1849" s="1" t="e">
        <f>INDEX('Child Enrollment'!$C$2:$C$173,MATCH('BIR Data Entry'!B1850,'Child Enrollment'!$B$2:$B$173,0))</f>
        <v>#N/A</v>
      </c>
      <c r="N1849" s="1" t="e">
        <f>INDEX('Child Enrollment'!$D$2:$D$173,MATCH('BIR Data Entry'!B1849,'Child Enrollment'!$B$2:$B$173,0))</f>
        <v>#N/A</v>
      </c>
      <c r="O1849" s="1" t="e">
        <f>INDEX('Child Enrollment'!$E$2:$E$173,MATCH('BIR Data Entry'!B1849,'Child Enrollment'!$B$2:$B$173,0))</f>
        <v>#N/A</v>
      </c>
      <c r="P1849" s="1" t="e">
        <f>INDEX('Child Enrollment'!$F$2:$F$173,MATCH('BIR Data Entry'!B1849,'Child Enrollment'!$B$2:$B$173,0))</f>
        <v>#N/A</v>
      </c>
      <c r="Q1849" s="1" t="e">
        <f>INDEX('Child Enrollment'!$G$2:$G$173,MATCH('BIR Data Entry'!B1849,'Child Enrollment'!$B$2:$B$173,0))</f>
        <v>#N/A</v>
      </c>
      <c r="R1849" s="1" t="e">
        <f>INDEX('Child Enrollment'!$H$2:$H$173,MATCH('BIR Data Entry'!B1849,'Child Enrollment'!$B$2:$B$173,0))</f>
        <v>#N/A</v>
      </c>
      <c r="S1849" s="343" t="str">
        <f t="shared" si="84"/>
        <v/>
      </c>
      <c r="T1849" s="169">
        <f>IF(J1849='Do Not Use'!$L$15,1,0)</f>
        <v>0</v>
      </c>
      <c r="U1849" s="169">
        <f>IF(K1849='Do Not Use'!$M$14,1,0)</f>
        <v>0</v>
      </c>
      <c r="V1849" s="169">
        <f t="shared" si="85"/>
        <v>0</v>
      </c>
      <c r="W1849" s="169">
        <f>IF(K1849='Do Not Use'!$M$10,1,0)</f>
        <v>0</v>
      </c>
      <c r="X1849" s="169">
        <f>IF(K1849='Do Not Use'!$M$11,1,0)</f>
        <v>0</v>
      </c>
      <c r="Y1849" s="169">
        <f t="shared" si="86"/>
        <v>0</v>
      </c>
      <c r="Z1849" s="169">
        <f>IF(K1849='Do Not Use'!$M$5,1,0)</f>
        <v>0</v>
      </c>
    </row>
    <row r="1850" spans="1:26" x14ac:dyDescent="0.25">
      <c r="A1850" s="376"/>
      <c r="B1850" s="377"/>
      <c r="C1850" s="378"/>
      <c r="D1850" s="434"/>
      <c r="E1850" s="379"/>
      <c r="F1850" s="377"/>
      <c r="G1850" s="377"/>
      <c r="H1850" s="377"/>
      <c r="I1850" s="377"/>
      <c r="J1850" s="377"/>
      <c r="K1850" s="377"/>
      <c r="L1850" s="377"/>
      <c r="M1850" s="1" t="e">
        <f>INDEX('Child Enrollment'!$C$2:$C$173,MATCH('BIR Data Entry'!B1851,'Child Enrollment'!$B$2:$B$173,0))</f>
        <v>#N/A</v>
      </c>
      <c r="N1850" s="1" t="e">
        <f>INDEX('Child Enrollment'!$D$2:$D$173,MATCH('BIR Data Entry'!B1850,'Child Enrollment'!$B$2:$B$173,0))</f>
        <v>#N/A</v>
      </c>
      <c r="O1850" s="1" t="e">
        <f>INDEX('Child Enrollment'!$E$2:$E$173,MATCH('BIR Data Entry'!B1850,'Child Enrollment'!$B$2:$B$173,0))</f>
        <v>#N/A</v>
      </c>
      <c r="P1850" s="1" t="e">
        <f>INDEX('Child Enrollment'!$F$2:$F$173,MATCH('BIR Data Entry'!B1850,'Child Enrollment'!$B$2:$B$173,0))</f>
        <v>#N/A</v>
      </c>
      <c r="Q1850" s="1" t="e">
        <f>INDEX('Child Enrollment'!$G$2:$G$173,MATCH('BIR Data Entry'!B1850,'Child Enrollment'!$B$2:$B$173,0))</f>
        <v>#N/A</v>
      </c>
      <c r="R1850" s="1" t="e">
        <f>INDEX('Child Enrollment'!$H$2:$H$173,MATCH('BIR Data Entry'!B1850,'Child Enrollment'!$B$2:$B$173,0))</f>
        <v>#N/A</v>
      </c>
      <c r="S1850" s="343" t="str">
        <f t="shared" si="84"/>
        <v/>
      </c>
      <c r="T1850" s="169">
        <f>IF(J1850='Do Not Use'!$L$15,1,0)</f>
        <v>0</v>
      </c>
      <c r="U1850" s="169">
        <f>IF(K1850='Do Not Use'!$M$14,1,0)</f>
        <v>0</v>
      </c>
      <c r="V1850" s="169">
        <f t="shared" si="85"/>
        <v>0</v>
      </c>
      <c r="W1850" s="169">
        <f>IF(K1850='Do Not Use'!$M$10,1,0)</f>
        <v>0</v>
      </c>
      <c r="X1850" s="169">
        <f>IF(K1850='Do Not Use'!$M$11,1,0)</f>
        <v>0</v>
      </c>
      <c r="Y1850" s="169">
        <f t="shared" si="86"/>
        <v>0</v>
      </c>
      <c r="Z1850" s="169">
        <f>IF(K1850='Do Not Use'!$M$5,1,0)</f>
        <v>0</v>
      </c>
    </row>
    <row r="1851" spans="1:26" x14ac:dyDescent="0.25">
      <c r="A1851" s="376"/>
      <c r="B1851" s="377"/>
      <c r="C1851" s="378"/>
      <c r="D1851" s="434"/>
      <c r="E1851" s="379"/>
      <c r="F1851" s="377"/>
      <c r="G1851" s="377"/>
      <c r="H1851" s="377"/>
      <c r="I1851" s="377"/>
      <c r="J1851" s="377"/>
      <c r="K1851" s="377"/>
      <c r="L1851" s="377"/>
      <c r="M1851" s="1" t="e">
        <f>INDEX('Child Enrollment'!$C$2:$C$173,MATCH('BIR Data Entry'!B1852,'Child Enrollment'!$B$2:$B$173,0))</f>
        <v>#N/A</v>
      </c>
      <c r="N1851" s="1" t="e">
        <f>INDEX('Child Enrollment'!$D$2:$D$173,MATCH('BIR Data Entry'!B1851,'Child Enrollment'!$B$2:$B$173,0))</f>
        <v>#N/A</v>
      </c>
      <c r="O1851" s="1" t="e">
        <f>INDEX('Child Enrollment'!$E$2:$E$173,MATCH('BIR Data Entry'!B1851,'Child Enrollment'!$B$2:$B$173,0))</f>
        <v>#N/A</v>
      </c>
      <c r="P1851" s="1" t="e">
        <f>INDEX('Child Enrollment'!$F$2:$F$173,MATCH('BIR Data Entry'!B1851,'Child Enrollment'!$B$2:$B$173,0))</f>
        <v>#N/A</v>
      </c>
      <c r="Q1851" s="1" t="e">
        <f>INDEX('Child Enrollment'!$G$2:$G$173,MATCH('BIR Data Entry'!B1851,'Child Enrollment'!$B$2:$B$173,0))</f>
        <v>#N/A</v>
      </c>
      <c r="R1851" s="1" t="e">
        <f>INDEX('Child Enrollment'!$H$2:$H$173,MATCH('BIR Data Entry'!B1851,'Child Enrollment'!$B$2:$B$173,0))</f>
        <v>#N/A</v>
      </c>
      <c r="S1851" s="343" t="str">
        <f t="shared" si="84"/>
        <v/>
      </c>
      <c r="T1851" s="169">
        <f>IF(J1851='Do Not Use'!$L$15,1,0)</f>
        <v>0</v>
      </c>
      <c r="U1851" s="169">
        <f>IF(K1851='Do Not Use'!$M$14,1,0)</f>
        <v>0</v>
      </c>
      <c r="V1851" s="169">
        <f t="shared" si="85"/>
        <v>0</v>
      </c>
      <c r="W1851" s="169">
        <f>IF(K1851='Do Not Use'!$M$10,1,0)</f>
        <v>0</v>
      </c>
      <c r="X1851" s="169">
        <f>IF(K1851='Do Not Use'!$M$11,1,0)</f>
        <v>0</v>
      </c>
      <c r="Y1851" s="169">
        <f t="shared" si="86"/>
        <v>0</v>
      </c>
      <c r="Z1851" s="169">
        <f>IF(K1851='Do Not Use'!$M$5,1,0)</f>
        <v>0</v>
      </c>
    </row>
    <row r="1852" spans="1:26" x14ac:dyDescent="0.25">
      <c r="A1852" s="376"/>
      <c r="B1852" s="377"/>
      <c r="C1852" s="378"/>
      <c r="D1852" s="434"/>
      <c r="E1852" s="379"/>
      <c r="F1852" s="377"/>
      <c r="G1852" s="377"/>
      <c r="H1852" s="377"/>
      <c r="I1852" s="377"/>
      <c r="J1852" s="377"/>
      <c r="K1852" s="377"/>
      <c r="L1852" s="377"/>
      <c r="M1852" s="1" t="e">
        <f>INDEX('Child Enrollment'!$C$2:$C$173,MATCH('BIR Data Entry'!B1853,'Child Enrollment'!$B$2:$B$173,0))</f>
        <v>#N/A</v>
      </c>
      <c r="N1852" s="1" t="e">
        <f>INDEX('Child Enrollment'!$D$2:$D$173,MATCH('BIR Data Entry'!B1852,'Child Enrollment'!$B$2:$B$173,0))</f>
        <v>#N/A</v>
      </c>
      <c r="O1852" s="1" t="e">
        <f>INDEX('Child Enrollment'!$E$2:$E$173,MATCH('BIR Data Entry'!B1852,'Child Enrollment'!$B$2:$B$173,0))</f>
        <v>#N/A</v>
      </c>
      <c r="P1852" s="1" t="e">
        <f>INDEX('Child Enrollment'!$F$2:$F$173,MATCH('BIR Data Entry'!B1852,'Child Enrollment'!$B$2:$B$173,0))</f>
        <v>#N/A</v>
      </c>
      <c r="Q1852" s="1" t="e">
        <f>INDEX('Child Enrollment'!$G$2:$G$173,MATCH('BIR Data Entry'!B1852,'Child Enrollment'!$B$2:$B$173,0))</f>
        <v>#N/A</v>
      </c>
      <c r="R1852" s="1" t="e">
        <f>INDEX('Child Enrollment'!$H$2:$H$173,MATCH('BIR Data Entry'!B1852,'Child Enrollment'!$B$2:$B$173,0))</f>
        <v>#N/A</v>
      </c>
      <c r="S1852" s="343" t="str">
        <f t="shared" si="84"/>
        <v/>
      </c>
      <c r="T1852" s="169">
        <f>IF(J1852='Do Not Use'!$L$15,1,0)</f>
        <v>0</v>
      </c>
      <c r="U1852" s="169">
        <f>IF(K1852='Do Not Use'!$M$14,1,0)</f>
        <v>0</v>
      </c>
      <c r="V1852" s="169">
        <f t="shared" si="85"/>
        <v>0</v>
      </c>
      <c r="W1852" s="169">
        <f>IF(K1852='Do Not Use'!$M$10,1,0)</f>
        <v>0</v>
      </c>
      <c r="X1852" s="169">
        <f>IF(K1852='Do Not Use'!$M$11,1,0)</f>
        <v>0</v>
      </c>
      <c r="Y1852" s="169">
        <f t="shared" si="86"/>
        <v>0</v>
      </c>
      <c r="Z1852" s="169">
        <f>IF(K1852='Do Not Use'!$M$5,1,0)</f>
        <v>0</v>
      </c>
    </row>
    <row r="1853" spans="1:26" x14ac:dyDescent="0.25">
      <c r="A1853" s="376"/>
      <c r="B1853" s="377"/>
      <c r="C1853" s="378"/>
      <c r="D1853" s="434"/>
      <c r="E1853" s="379"/>
      <c r="F1853" s="377"/>
      <c r="G1853" s="377"/>
      <c r="H1853" s="377"/>
      <c r="I1853" s="377"/>
      <c r="J1853" s="377"/>
      <c r="K1853" s="377"/>
      <c r="L1853" s="377"/>
      <c r="M1853" s="1" t="e">
        <f>INDEX('Child Enrollment'!$C$2:$C$173,MATCH('BIR Data Entry'!B1854,'Child Enrollment'!$B$2:$B$173,0))</f>
        <v>#N/A</v>
      </c>
      <c r="N1853" s="1" t="e">
        <f>INDEX('Child Enrollment'!$D$2:$D$173,MATCH('BIR Data Entry'!B1853,'Child Enrollment'!$B$2:$B$173,0))</f>
        <v>#N/A</v>
      </c>
      <c r="O1853" s="1" t="e">
        <f>INDEX('Child Enrollment'!$E$2:$E$173,MATCH('BIR Data Entry'!B1853,'Child Enrollment'!$B$2:$B$173,0))</f>
        <v>#N/A</v>
      </c>
      <c r="P1853" s="1" t="e">
        <f>INDEX('Child Enrollment'!$F$2:$F$173,MATCH('BIR Data Entry'!B1853,'Child Enrollment'!$B$2:$B$173,0))</f>
        <v>#N/A</v>
      </c>
      <c r="Q1853" s="1" t="e">
        <f>INDEX('Child Enrollment'!$G$2:$G$173,MATCH('BIR Data Entry'!B1853,'Child Enrollment'!$B$2:$B$173,0))</f>
        <v>#N/A</v>
      </c>
      <c r="R1853" s="1" t="e">
        <f>INDEX('Child Enrollment'!$H$2:$H$173,MATCH('BIR Data Entry'!B1853,'Child Enrollment'!$B$2:$B$173,0))</f>
        <v>#N/A</v>
      </c>
      <c r="S1853" s="343" t="str">
        <f t="shared" si="84"/>
        <v/>
      </c>
      <c r="T1853" s="169">
        <f>IF(J1853='Do Not Use'!$L$15,1,0)</f>
        <v>0</v>
      </c>
      <c r="U1853" s="169">
        <f>IF(K1853='Do Not Use'!$M$14,1,0)</f>
        <v>0</v>
      </c>
      <c r="V1853" s="169">
        <f t="shared" si="85"/>
        <v>0</v>
      </c>
      <c r="W1853" s="169">
        <f>IF(K1853='Do Not Use'!$M$10,1,0)</f>
        <v>0</v>
      </c>
      <c r="X1853" s="169">
        <f>IF(K1853='Do Not Use'!$M$11,1,0)</f>
        <v>0</v>
      </c>
      <c r="Y1853" s="169">
        <f t="shared" si="86"/>
        <v>0</v>
      </c>
      <c r="Z1853" s="169">
        <f>IF(K1853='Do Not Use'!$M$5,1,0)</f>
        <v>0</v>
      </c>
    </row>
    <row r="1854" spans="1:26" x14ac:dyDescent="0.25">
      <c r="A1854" s="376"/>
      <c r="B1854" s="377"/>
      <c r="C1854" s="378"/>
      <c r="D1854" s="434"/>
      <c r="E1854" s="379"/>
      <c r="F1854" s="377"/>
      <c r="G1854" s="377"/>
      <c r="H1854" s="377"/>
      <c r="I1854" s="377"/>
      <c r="J1854" s="377"/>
      <c r="K1854" s="377"/>
      <c r="L1854" s="377"/>
      <c r="M1854" s="1" t="e">
        <f>INDEX('Child Enrollment'!$C$2:$C$173,MATCH('BIR Data Entry'!B1855,'Child Enrollment'!$B$2:$B$173,0))</f>
        <v>#N/A</v>
      </c>
      <c r="N1854" s="1" t="e">
        <f>INDEX('Child Enrollment'!$D$2:$D$173,MATCH('BIR Data Entry'!B1854,'Child Enrollment'!$B$2:$B$173,0))</f>
        <v>#N/A</v>
      </c>
      <c r="O1854" s="1" t="e">
        <f>INDEX('Child Enrollment'!$E$2:$E$173,MATCH('BIR Data Entry'!B1854,'Child Enrollment'!$B$2:$B$173,0))</f>
        <v>#N/A</v>
      </c>
      <c r="P1854" s="1" t="e">
        <f>INDEX('Child Enrollment'!$F$2:$F$173,MATCH('BIR Data Entry'!B1854,'Child Enrollment'!$B$2:$B$173,0))</f>
        <v>#N/A</v>
      </c>
      <c r="Q1854" s="1" t="e">
        <f>INDEX('Child Enrollment'!$G$2:$G$173,MATCH('BIR Data Entry'!B1854,'Child Enrollment'!$B$2:$B$173,0))</f>
        <v>#N/A</v>
      </c>
      <c r="R1854" s="1" t="e">
        <f>INDEX('Child Enrollment'!$H$2:$H$173,MATCH('BIR Data Entry'!B1854,'Child Enrollment'!$B$2:$B$173,0))</f>
        <v>#N/A</v>
      </c>
      <c r="S1854" s="343" t="str">
        <f t="shared" si="84"/>
        <v/>
      </c>
      <c r="T1854" s="169">
        <f>IF(J1854='Do Not Use'!$L$15,1,0)</f>
        <v>0</v>
      </c>
      <c r="U1854" s="169">
        <f>IF(K1854='Do Not Use'!$M$14,1,0)</f>
        <v>0</v>
      </c>
      <c r="V1854" s="169">
        <f t="shared" si="85"/>
        <v>0</v>
      </c>
      <c r="W1854" s="169">
        <f>IF(K1854='Do Not Use'!$M$10,1,0)</f>
        <v>0</v>
      </c>
      <c r="X1854" s="169">
        <f>IF(K1854='Do Not Use'!$M$11,1,0)</f>
        <v>0</v>
      </c>
      <c r="Y1854" s="169">
        <f t="shared" si="86"/>
        <v>0</v>
      </c>
      <c r="Z1854" s="169">
        <f>IF(K1854='Do Not Use'!$M$5,1,0)</f>
        <v>0</v>
      </c>
    </row>
    <row r="1855" spans="1:26" x14ac:dyDescent="0.25">
      <c r="A1855" s="376"/>
      <c r="B1855" s="377"/>
      <c r="C1855" s="378"/>
      <c r="D1855" s="434"/>
      <c r="E1855" s="379"/>
      <c r="F1855" s="377"/>
      <c r="G1855" s="377"/>
      <c r="H1855" s="377"/>
      <c r="I1855" s="377"/>
      <c r="J1855" s="377"/>
      <c r="K1855" s="377"/>
      <c r="L1855" s="377"/>
      <c r="M1855" s="1" t="e">
        <f>INDEX('Child Enrollment'!$C$2:$C$173,MATCH('BIR Data Entry'!B1856,'Child Enrollment'!$B$2:$B$173,0))</f>
        <v>#N/A</v>
      </c>
      <c r="N1855" s="1" t="e">
        <f>INDEX('Child Enrollment'!$D$2:$D$173,MATCH('BIR Data Entry'!B1855,'Child Enrollment'!$B$2:$B$173,0))</f>
        <v>#N/A</v>
      </c>
      <c r="O1855" s="1" t="e">
        <f>INDEX('Child Enrollment'!$E$2:$E$173,MATCH('BIR Data Entry'!B1855,'Child Enrollment'!$B$2:$B$173,0))</f>
        <v>#N/A</v>
      </c>
      <c r="P1855" s="1" t="e">
        <f>INDEX('Child Enrollment'!$F$2:$F$173,MATCH('BIR Data Entry'!B1855,'Child Enrollment'!$B$2:$B$173,0))</f>
        <v>#N/A</v>
      </c>
      <c r="Q1855" s="1" t="e">
        <f>INDEX('Child Enrollment'!$G$2:$G$173,MATCH('BIR Data Entry'!B1855,'Child Enrollment'!$B$2:$B$173,0))</f>
        <v>#N/A</v>
      </c>
      <c r="R1855" s="1" t="e">
        <f>INDEX('Child Enrollment'!$H$2:$H$173,MATCH('BIR Data Entry'!B1855,'Child Enrollment'!$B$2:$B$173,0))</f>
        <v>#N/A</v>
      </c>
      <c r="S1855" s="343" t="str">
        <f t="shared" si="84"/>
        <v/>
      </c>
      <c r="T1855" s="169">
        <f>IF(J1855='Do Not Use'!$L$15,1,0)</f>
        <v>0</v>
      </c>
      <c r="U1855" s="169">
        <f>IF(K1855='Do Not Use'!$M$14,1,0)</f>
        <v>0</v>
      </c>
      <c r="V1855" s="169">
        <f t="shared" si="85"/>
        <v>0</v>
      </c>
      <c r="W1855" s="169">
        <f>IF(K1855='Do Not Use'!$M$10,1,0)</f>
        <v>0</v>
      </c>
      <c r="X1855" s="169">
        <f>IF(K1855='Do Not Use'!$M$11,1,0)</f>
        <v>0</v>
      </c>
      <c r="Y1855" s="169">
        <f t="shared" si="86"/>
        <v>0</v>
      </c>
      <c r="Z1855" s="169">
        <f>IF(K1855='Do Not Use'!$M$5,1,0)</f>
        <v>0</v>
      </c>
    </row>
    <row r="1856" spans="1:26" x14ac:dyDescent="0.25">
      <c r="A1856" s="376"/>
      <c r="B1856" s="377"/>
      <c r="C1856" s="378"/>
      <c r="D1856" s="434"/>
      <c r="E1856" s="379"/>
      <c r="F1856" s="377"/>
      <c r="G1856" s="377"/>
      <c r="H1856" s="377"/>
      <c r="I1856" s="377"/>
      <c r="J1856" s="377"/>
      <c r="K1856" s="377"/>
      <c r="L1856" s="377"/>
      <c r="M1856" s="1" t="e">
        <f>INDEX('Child Enrollment'!$C$2:$C$173,MATCH('BIR Data Entry'!B1857,'Child Enrollment'!$B$2:$B$173,0))</f>
        <v>#N/A</v>
      </c>
      <c r="N1856" s="1" t="e">
        <f>INDEX('Child Enrollment'!$D$2:$D$173,MATCH('BIR Data Entry'!B1856,'Child Enrollment'!$B$2:$B$173,0))</f>
        <v>#N/A</v>
      </c>
      <c r="O1856" s="1" t="e">
        <f>INDEX('Child Enrollment'!$E$2:$E$173,MATCH('BIR Data Entry'!B1856,'Child Enrollment'!$B$2:$B$173,0))</f>
        <v>#N/A</v>
      </c>
      <c r="P1856" s="1" t="e">
        <f>INDEX('Child Enrollment'!$F$2:$F$173,MATCH('BIR Data Entry'!B1856,'Child Enrollment'!$B$2:$B$173,0))</f>
        <v>#N/A</v>
      </c>
      <c r="Q1856" s="1" t="e">
        <f>INDEX('Child Enrollment'!$G$2:$G$173,MATCH('BIR Data Entry'!B1856,'Child Enrollment'!$B$2:$B$173,0))</f>
        <v>#N/A</v>
      </c>
      <c r="R1856" s="1" t="e">
        <f>INDEX('Child Enrollment'!$H$2:$H$173,MATCH('BIR Data Entry'!B1856,'Child Enrollment'!$B$2:$B$173,0))</f>
        <v>#N/A</v>
      </c>
      <c r="S1856" s="343" t="str">
        <f t="shared" si="84"/>
        <v/>
      </c>
      <c r="T1856" s="169">
        <f>IF(J1856='Do Not Use'!$L$15,1,0)</f>
        <v>0</v>
      </c>
      <c r="U1856" s="169">
        <f>IF(K1856='Do Not Use'!$M$14,1,0)</f>
        <v>0</v>
      </c>
      <c r="V1856" s="169">
        <f t="shared" si="85"/>
        <v>0</v>
      </c>
      <c r="W1856" s="169">
        <f>IF(K1856='Do Not Use'!$M$10,1,0)</f>
        <v>0</v>
      </c>
      <c r="X1856" s="169">
        <f>IF(K1856='Do Not Use'!$M$11,1,0)</f>
        <v>0</v>
      </c>
      <c r="Y1856" s="169">
        <f t="shared" si="86"/>
        <v>0</v>
      </c>
      <c r="Z1856" s="169">
        <f>IF(K1856='Do Not Use'!$M$5,1,0)</f>
        <v>0</v>
      </c>
    </row>
    <row r="1857" spans="1:26" x14ac:dyDescent="0.25">
      <c r="A1857" s="376"/>
      <c r="B1857" s="377"/>
      <c r="C1857" s="378"/>
      <c r="D1857" s="434"/>
      <c r="E1857" s="379"/>
      <c r="F1857" s="377"/>
      <c r="G1857" s="377"/>
      <c r="H1857" s="377"/>
      <c r="I1857" s="377"/>
      <c r="J1857" s="377"/>
      <c r="K1857" s="377"/>
      <c r="L1857" s="377"/>
      <c r="M1857" s="1" t="e">
        <f>INDEX('Child Enrollment'!$C$2:$C$173,MATCH('BIR Data Entry'!B1858,'Child Enrollment'!$B$2:$B$173,0))</f>
        <v>#N/A</v>
      </c>
      <c r="N1857" s="1" t="e">
        <f>INDEX('Child Enrollment'!$D$2:$D$173,MATCH('BIR Data Entry'!B1857,'Child Enrollment'!$B$2:$B$173,0))</f>
        <v>#N/A</v>
      </c>
      <c r="O1857" s="1" t="e">
        <f>INDEX('Child Enrollment'!$E$2:$E$173,MATCH('BIR Data Entry'!B1857,'Child Enrollment'!$B$2:$B$173,0))</f>
        <v>#N/A</v>
      </c>
      <c r="P1857" s="1" t="e">
        <f>INDEX('Child Enrollment'!$F$2:$F$173,MATCH('BIR Data Entry'!B1857,'Child Enrollment'!$B$2:$B$173,0))</f>
        <v>#N/A</v>
      </c>
      <c r="Q1857" s="1" t="e">
        <f>INDEX('Child Enrollment'!$G$2:$G$173,MATCH('BIR Data Entry'!B1857,'Child Enrollment'!$B$2:$B$173,0))</f>
        <v>#N/A</v>
      </c>
      <c r="R1857" s="1" t="e">
        <f>INDEX('Child Enrollment'!$H$2:$H$173,MATCH('BIR Data Entry'!B1857,'Child Enrollment'!$B$2:$B$173,0))</f>
        <v>#N/A</v>
      </c>
      <c r="S1857" s="343" t="str">
        <f t="shared" si="84"/>
        <v/>
      </c>
      <c r="T1857" s="169">
        <f>IF(J1857='Do Not Use'!$L$15,1,0)</f>
        <v>0</v>
      </c>
      <c r="U1857" s="169">
        <f>IF(K1857='Do Not Use'!$M$14,1,0)</f>
        <v>0</v>
      </c>
      <c r="V1857" s="169">
        <f t="shared" si="85"/>
        <v>0</v>
      </c>
      <c r="W1857" s="169">
        <f>IF(K1857='Do Not Use'!$M$10,1,0)</f>
        <v>0</v>
      </c>
      <c r="X1857" s="169">
        <f>IF(K1857='Do Not Use'!$M$11,1,0)</f>
        <v>0</v>
      </c>
      <c r="Y1857" s="169">
        <f t="shared" si="86"/>
        <v>0</v>
      </c>
      <c r="Z1857" s="169">
        <f>IF(K1857='Do Not Use'!$M$5,1,0)</f>
        <v>0</v>
      </c>
    </row>
    <row r="1858" spans="1:26" x14ac:dyDescent="0.25">
      <c r="A1858" s="376"/>
      <c r="B1858" s="377"/>
      <c r="C1858" s="378"/>
      <c r="D1858" s="434"/>
      <c r="E1858" s="379"/>
      <c r="F1858" s="377"/>
      <c r="G1858" s="377"/>
      <c r="H1858" s="377"/>
      <c r="I1858" s="377"/>
      <c r="J1858" s="377"/>
      <c r="K1858" s="377"/>
      <c r="L1858" s="377"/>
      <c r="M1858" s="1" t="e">
        <f>INDEX('Child Enrollment'!$C$2:$C$173,MATCH('BIR Data Entry'!B1859,'Child Enrollment'!$B$2:$B$173,0))</f>
        <v>#N/A</v>
      </c>
      <c r="N1858" s="1" t="e">
        <f>INDEX('Child Enrollment'!$D$2:$D$173,MATCH('BIR Data Entry'!B1858,'Child Enrollment'!$B$2:$B$173,0))</f>
        <v>#N/A</v>
      </c>
      <c r="O1858" s="1" t="e">
        <f>INDEX('Child Enrollment'!$E$2:$E$173,MATCH('BIR Data Entry'!B1858,'Child Enrollment'!$B$2:$B$173,0))</f>
        <v>#N/A</v>
      </c>
      <c r="P1858" s="1" t="e">
        <f>INDEX('Child Enrollment'!$F$2:$F$173,MATCH('BIR Data Entry'!B1858,'Child Enrollment'!$B$2:$B$173,0))</f>
        <v>#N/A</v>
      </c>
      <c r="Q1858" s="1" t="e">
        <f>INDEX('Child Enrollment'!$G$2:$G$173,MATCH('BIR Data Entry'!B1858,'Child Enrollment'!$B$2:$B$173,0))</f>
        <v>#N/A</v>
      </c>
      <c r="R1858" s="1" t="e">
        <f>INDEX('Child Enrollment'!$H$2:$H$173,MATCH('BIR Data Entry'!B1858,'Child Enrollment'!$B$2:$B$173,0))</f>
        <v>#N/A</v>
      </c>
      <c r="S1858" s="343" t="str">
        <f t="shared" si="84"/>
        <v/>
      </c>
      <c r="T1858" s="169">
        <f>IF(J1858='Do Not Use'!$L$15,1,0)</f>
        <v>0</v>
      </c>
      <c r="U1858" s="169">
        <f>IF(K1858='Do Not Use'!$M$14,1,0)</f>
        <v>0</v>
      </c>
      <c r="V1858" s="169">
        <f t="shared" si="85"/>
        <v>0</v>
      </c>
      <c r="W1858" s="169">
        <f>IF(K1858='Do Not Use'!$M$10,1,0)</f>
        <v>0</v>
      </c>
      <c r="X1858" s="169">
        <f>IF(K1858='Do Not Use'!$M$11,1,0)</f>
        <v>0</v>
      </c>
      <c r="Y1858" s="169">
        <f t="shared" si="86"/>
        <v>0</v>
      </c>
      <c r="Z1858" s="169">
        <f>IF(K1858='Do Not Use'!$M$5,1,0)</f>
        <v>0</v>
      </c>
    </row>
    <row r="1859" spans="1:26" x14ac:dyDescent="0.25">
      <c r="A1859" s="376"/>
      <c r="B1859" s="377"/>
      <c r="C1859" s="378"/>
      <c r="D1859" s="434"/>
      <c r="E1859" s="379"/>
      <c r="F1859" s="377"/>
      <c r="G1859" s="377"/>
      <c r="H1859" s="377"/>
      <c r="I1859" s="377"/>
      <c r="J1859" s="377"/>
      <c r="K1859" s="377"/>
      <c r="L1859" s="377"/>
      <c r="M1859" s="1" t="e">
        <f>INDEX('Child Enrollment'!$C$2:$C$173,MATCH('BIR Data Entry'!B1860,'Child Enrollment'!$B$2:$B$173,0))</f>
        <v>#N/A</v>
      </c>
      <c r="N1859" s="1" t="e">
        <f>INDEX('Child Enrollment'!$D$2:$D$173,MATCH('BIR Data Entry'!B1859,'Child Enrollment'!$B$2:$B$173,0))</f>
        <v>#N/A</v>
      </c>
      <c r="O1859" s="1" t="e">
        <f>INDEX('Child Enrollment'!$E$2:$E$173,MATCH('BIR Data Entry'!B1859,'Child Enrollment'!$B$2:$B$173,0))</f>
        <v>#N/A</v>
      </c>
      <c r="P1859" s="1" t="e">
        <f>INDEX('Child Enrollment'!$F$2:$F$173,MATCH('BIR Data Entry'!B1859,'Child Enrollment'!$B$2:$B$173,0))</f>
        <v>#N/A</v>
      </c>
      <c r="Q1859" s="1" t="e">
        <f>INDEX('Child Enrollment'!$G$2:$G$173,MATCH('BIR Data Entry'!B1859,'Child Enrollment'!$B$2:$B$173,0))</f>
        <v>#N/A</v>
      </c>
      <c r="R1859" s="1" t="e">
        <f>INDEX('Child Enrollment'!$H$2:$H$173,MATCH('BIR Data Entry'!B1859,'Child Enrollment'!$B$2:$B$173,0))</f>
        <v>#N/A</v>
      </c>
      <c r="S1859" s="343" t="str">
        <f t="shared" ref="S1859:S1922" si="87">IF(E1859&gt;0,MROUND(E1859,"0:30"),"")</f>
        <v/>
      </c>
      <c r="T1859" s="169">
        <f>IF(J1859='Do Not Use'!$L$15,1,0)</f>
        <v>0</v>
      </c>
      <c r="U1859" s="169">
        <f>IF(K1859='Do Not Use'!$M$14,1,0)</f>
        <v>0</v>
      </c>
      <c r="V1859" s="169">
        <f t="shared" ref="V1859:V1922" si="88">SUM(T1859:U1859)</f>
        <v>0</v>
      </c>
      <c r="W1859" s="169">
        <f>IF(K1859='Do Not Use'!$M$10,1,0)</f>
        <v>0</v>
      </c>
      <c r="X1859" s="169">
        <f>IF(K1859='Do Not Use'!$M$11,1,0)</f>
        <v>0</v>
      </c>
      <c r="Y1859" s="169">
        <f t="shared" ref="Y1859:Y1922" si="89">SUM(W1859:X1859)</f>
        <v>0</v>
      </c>
      <c r="Z1859" s="169">
        <f>IF(K1859='Do Not Use'!$M$5,1,0)</f>
        <v>0</v>
      </c>
    </row>
    <row r="1860" spans="1:26" x14ac:dyDescent="0.25">
      <c r="A1860" s="376"/>
      <c r="B1860" s="377"/>
      <c r="C1860" s="378"/>
      <c r="D1860" s="434"/>
      <c r="E1860" s="379"/>
      <c r="F1860" s="377"/>
      <c r="G1860" s="377"/>
      <c r="H1860" s="377"/>
      <c r="I1860" s="377"/>
      <c r="J1860" s="377"/>
      <c r="K1860" s="377"/>
      <c r="L1860" s="377"/>
      <c r="M1860" s="1" t="e">
        <f>INDEX('Child Enrollment'!$C$2:$C$173,MATCH('BIR Data Entry'!B1861,'Child Enrollment'!$B$2:$B$173,0))</f>
        <v>#N/A</v>
      </c>
      <c r="N1860" s="1" t="e">
        <f>INDEX('Child Enrollment'!$D$2:$D$173,MATCH('BIR Data Entry'!B1860,'Child Enrollment'!$B$2:$B$173,0))</f>
        <v>#N/A</v>
      </c>
      <c r="O1860" s="1" t="e">
        <f>INDEX('Child Enrollment'!$E$2:$E$173,MATCH('BIR Data Entry'!B1860,'Child Enrollment'!$B$2:$B$173,0))</f>
        <v>#N/A</v>
      </c>
      <c r="P1860" s="1" t="e">
        <f>INDEX('Child Enrollment'!$F$2:$F$173,MATCH('BIR Data Entry'!B1860,'Child Enrollment'!$B$2:$B$173,0))</f>
        <v>#N/A</v>
      </c>
      <c r="Q1860" s="1" t="e">
        <f>INDEX('Child Enrollment'!$G$2:$G$173,MATCH('BIR Data Entry'!B1860,'Child Enrollment'!$B$2:$B$173,0))</f>
        <v>#N/A</v>
      </c>
      <c r="R1860" s="1" t="e">
        <f>INDEX('Child Enrollment'!$H$2:$H$173,MATCH('BIR Data Entry'!B1860,'Child Enrollment'!$B$2:$B$173,0))</f>
        <v>#N/A</v>
      </c>
      <c r="S1860" s="343" t="str">
        <f t="shared" si="87"/>
        <v/>
      </c>
      <c r="T1860" s="169">
        <f>IF(J1860='Do Not Use'!$L$15,1,0)</f>
        <v>0</v>
      </c>
      <c r="U1860" s="169">
        <f>IF(K1860='Do Not Use'!$M$14,1,0)</f>
        <v>0</v>
      </c>
      <c r="V1860" s="169">
        <f t="shared" si="88"/>
        <v>0</v>
      </c>
      <c r="W1860" s="169">
        <f>IF(K1860='Do Not Use'!$M$10,1,0)</f>
        <v>0</v>
      </c>
      <c r="X1860" s="169">
        <f>IF(K1860='Do Not Use'!$M$11,1,0)</f>
        <v>0</v>
      </c>
      <c r="Y1860" s="169">
        <f t="shared" si="89"/>
        <v>0</v>
      </c>
      <c r="Z1860" s="169">
        <f>IF(K1860='Do Not Use'!$M$5,1,0)</f>
        <v>0</v>
      </c>
    </row>
    <row r="1861" spans="1:26" x14ac:dyDescent="0.25">
      <c r="A1861" s="376"/>
      <c r="B1861" s="377"/>
      <c r="C1861" s="378"/>
      <c r="D1861" s="434"/>
      <c r="E1861" s="379"/>
      <c r="F1861" s="377"/>
      <c r="G1861" s="377"/>
      <c r="H1861" s="377"/>
      <c r="I1861" s="377"/>
      <c r="J1861" s="377"/>
      <c r="K1861" s="377"/>
      <c r="L1861" s="377"/>
      <c r="M1861" s="1" t="e">
        <f>INDEX('Child Enrollment'!$C$2:$C$173,MATCH('BIR Data Entry'!B1862,'Child Enrollment'!$B$2:$B$173,0))</f>
        <v>#N/A</v>
      </c>
      <c r="N1861" s="1" t="e">
        <f>INDEX('Child Enrollment'!$D$2:$D$173,MATCH('BIR Data Entry'!B1861,'Child Enrollment'!$B$2:$B$173,0))</f>
        <v>#N/A</v>
      </c>
      <c r="O1861" s="1" t="e">
        <f>INDEX('Child Enrollment'!$E$2:$E$173,MATCH('BIR Data Entry'!B1861,'Child Enrollment'!$B$2:$B$173,0))</f>
        <v>#N/A</v>
      </c>
      <c r="P1861" s="1" t="e">
        <f>INDEX('Child Enrollment'!$F$2:$F$173,MATCH('BIR Data Entry'!B1861,'Child Enrollment'!$B$2:$B$173,0))</f>
        <v>#N/A</v>
      </c>
      <c r="Q1861" s="1" t="e">
        <f>INDEX('Child Enrollment'!$G$2:$G$173,MATCH('BIR Data Entry'!B1861,'Child Enrollment'!$B$2:$B$173,0))</f>
        <v>#N/A</v>
      </c>
      <c r="R1861" s="1" t="e">
        <f>INDEX('Child Enrollment'!$H$2:$H$173,MATCH('BIR Data Entry'!B1861,'Child Enrollment'!$B$2:$B$173,0))</f>
        <v>#N/A</v>
      </c>
      <c r="S1861" s="343" t="str">
        <f t="shared" si="87"/>
        <v/>
      </c>
      <c r="T1861" s="169">
        <f>IF(J1861='Do Not Use'!$L$15,1,0)</f>
        <v>0</v>
      </c>
      <c r="U1861" s="169">
        <f>IF(K1861='Do Not Use'!$M$14,1,0)</f>
        <v>0</v>
      </c>
      <c r="V1861" s="169">
        <f t="shared" si="88"/>
        <v>0</v>
      </c>
      <c r="W1861" s="169">
        <f>IF(K1861='Do Not Use'!$M$10,1,0)</f>
        <v>0</v>
      </c>
      <c r="X1861" s="169">
        <f>IF(K1861='Do Not Use'!$M$11,1,0)</f>
        <v>0</v>
      </c>
      <c r="Y1861" s="169">
        <f t="shared" si="89"/>
        <v>0</v>
      </c>
      <c r="Z1861" s="169">
        <f>IF(K1861='Do Not Use'!$M$5,1,0)</f>
        <v>0</v>
      </c>
    </row>
    <row r="1862" spans="1:26" x14ac:dyDescent="0.25">
      <c r="A1862" s="376"/>
      <c r="B1862" s="377"/>
      <c r="C1862" s="378"/>
      <c r="D1862" s="434"/>
      <c r="E1862" s="379"/>
      <c r="F1862" s="377"/>
      <c r="G1862" s="377"/>
      <c r="H1862" s="377"/>
      <c r="I1862" s="377"/>
      <c r="J1862" s="377"/>
      <c r="K1862" s="377"/>
      <c r="L1862" s="377"/>
      <c r="M1862" s="1" t="e">
        <f>INDEX('Child Enrollment'!$C$2:$C$173,MATCH('BIR Data Entry'!B1863,'Child Enrollment'!$B$2:$B$173,0))</f>
        <v>#N/A</v>
      </c>
      <c r="N1862" s="1" t="e">
        <f>INDEX('Child Enrollment'!$D$2:$D$173,MATCH('BIR Data Entry'!B1862,'Child Enrollment'!$B$2:$B$173,0))</f>
        <v>#N/A</v>
      </c>
      <c r="O1862" s="1" t="e">
        <f>INDEX('Child Enrollment'!$E$2:$E$173,MATCH('BIR Data Entry'!B1862,'Child Enrollment'!$B$2:$B$173,0))</f>
        <v>#N/A</v>
      </c>
      <c r="P1862" s="1" t="e">
        <f>INDEX('Child Enrollment'!$F$2:$F$173,MATCH('BIR Data Entry'!B1862,'Child Enrollment'!$B$2:$B$173,0))</f>
        <v>#N/A</v>
      </c>
      <c r="Q1862" s="1" t="e">
        <f>INDEX('Child Enrollment'!$G$2:$G$173,MATCH('BIR Data Entry'!B1862,'Child Enrollment'!$B$2:$B$173,0))</f>
        <v>#N/A</v>
      </c>
      <c r="R1862" s="1" t="e">
        <f>INDEX('Child Enrollment'!$H$2:$H$173,MATCH('BIR Data Entry'!B1862,'Child Enrollment'!$B$2:$B$173,0))</f>
        <v>#N/A</v>
      </c>
      <c r="S1862" s="343" t="str">
        <f t="shared" si="87"/>
        <v/>
      </c>
      <c r="T1862" s="169">
        <f>IF(J1862='Do Not Use'!$L$15,1,0)</f>
        <v>0</v>
      </c>
      <c r="U1862" s="169">
        <f>IF(K1862='Do Not Use'!$M$14,1,0)</f>
        <v>0</v>
      </c>
      <c r="V1862" s="169">
        <f t="shared" si="88"/>
        <v>0</v>
      </c>
      <c r="W1862" s="169">
        <f>IF(K1862='Do Not Use'!$M$10,1,0)</f>
        <v>0</v>
      </c>
      <c r="X1862" s="169">
        <f>IF(K1862='Do Not Use'!$M$11,1,0)</f>
        <v>0</v>
      </c>
      <c r="Y1862" s="169">
        <f t="shared" si="89"/>
        <v>0</v>
      </c>
      <c r="Z1862" s="169">
        <f>IF(K1862='Do Not Use'!$M$5,1,0)</f>
        <v>0</v>
      </c>
    </row>
    <row r="1863" spans="1:26" x14ac:dyDescent="0.25">
      <c r="A1863" s="376"/>
      <c r="B1863" s="377"/>
      <c r="C1863" s="378"/>
      <c r="D1863" s="434"/>
      <c r="E1863" s="379"/>
      <c r="F1863" s="377"/>
      <c r="G1863" s="377"/>
      <c r="H1863" s="377"/>
      <c r="I1863" s="377"/>
      <c r="J1863" s="377"/>
      <c r="K1863" s="377"/>
      <c r="L1863" s="377"/>
      <c r="M1863" s="1" t="e">
        <f>INDEX('Child Enrollment'!$C$2:$C$173,MATCH('BIR Data Entry'!B1864,'Child Enrollment'!$B$2:$B$173,0))</f>
        <v>#N/A</v>
      </c>
      <c r="N1863" s="1" t="e">
        <f>INDEX('Child Enrollment'!$D$2:$D$173,MATCH('BIR Data Entry'!B1863,'Child Enrollment'!$B$2:$B$173,0))</f>
        <v>#N/A</v>
      </c>
      <c r="O1863" s="1" t="e">
        <f>INDEX('Child Enrollment'!$E$2:$E$173,MATCH('BIR Data Entry'!B1863,'Child Enrollment'!$B$2:$B$173,0))</f>
        <v>#N/A</v>
      </c>
      <c r="P1863" s="1" t="e">
        <f>INDEX('Child Enrollment'!$F$2:$F$173,MATCH('BIR Data Entry'!B1863,'Child Enrollment'!$B$2:$B$173,0))</f>
        <v>#N/A</v>
      </c>
      <c r="Q1863" s="1" t="e">
        <f>INDEX('Child Enrollment'!$G$2:$G$173,MATCH('BIR Data Entry'!B1863,'Child Enrollment'!$B$2:$B$173,0))</f>
        <v>#N/A</v>
      </c>
      <c r="R1863" s="1" t="e">
        <f>INDEX('Child Enrollment'!$H$2:$H$173,MATCH('BIR Data Entry'!B1863,'Child Enrollment'!$B$2:$B$173,0))</f>
        <v>#N/A</v>
      </c>
      <c r="S1863" s="343" t="str">
        <f t="shared" si="87"/>
        <v/>
      </c>
      <c r="T1863" s="169">
        <f>IF(J1863='Do Not Use'!$L$15,1,0)</f>
        <v>0</v>
      </c>
      <c r="U1863" s="169">
        <f>IF(K1863='Do Not Use'!$M$14,1,0)</f>
        <v>0</v>
      </c>
      <c r="V1863" s="169">
        <f t="shared" si="88"/>
        <v>0</v>
      </c>
      <c r="W1863" s="169">
        <f>IF(K1863='Do Not Use'!$M$10,1,0)</f>
        <v>0</v>
      </c>
      <c r="X1863" s="169">
        <f>IF(K1863='Do Not Use'!$M$11,1,0)</f>
        <v>0</v>
      </c>
      <c r="Y1863" s="169">
        <f t="shared" si="89"/>
        <v>0</v>
      </c>
      <c r="Z1863" s="169">
        <f>IF(K1863='Do Not Use'!$M$5,1,0)</f>
        <v>0</v>
      </c>
    </row>
    <row r="1864" spans="1:26" x14ac:dyDescent="0.25">
      <c r="A1864" s="376"/>
      <c r="B1864" s="377"/>
      <c r="C1864" s="378"/>
      <c r="D1864" s="434"/>
      <c r="E1864" s="379"/>
      <c r="F1864" s="377"/>
      <c r="G1864" s="377"/>
      <c r="H1864" s="377"/>
      <c r="I1864" s="377"/>
      <c r="J1864" s="377"/>
      <c r="K1864" s="377"/>
      <c r="L1864" s="377"/>
      <c r="M1864" s="1" t="e">
        <f>INDEX('Child Enrollment'!$C$2:$C$173,MATCH('BIR Data Entry'!B1865,'Child Enrollment'!$B$2:$B$173,0))</f>
        <v>#N/A</v>
      </c>
      <c r="N1864" s="1" t="e">
        <f>INDEX('Child Enrollment'!$D$2:$D$173,MATCH('BIR Data Entry'!B1864,'Child Enrollment'!$B$2:$B$173,0))</f>
        <v>#N/A</v>
      </c>
      <c r="O1864" s="1" t="e">
        <f>INDEX('Child Enrollment'!$E$2:$E$173,MATCH('BIR Data Entry'!B1864,'Child Enrollment'!$B$2:$B$173,0))</f>
        <v>#N/A</v>
      </c>
      <c r="P1864" s="1" t="e">
        <f>INDEX('Child Enrollment'!$F$2:$F$173,MATCH('BIR Data Entry'!B1864,'Child Enrollment'!$B$2:$B$173,0))</f>
        <v>#N/A</v>
      </c>
      <c r="Q1864" s="1" t="e">
        <f>INDEX('Child Enrollment'!$G$2:$G$173,MATCH('BIR Data Entry'!B1864,'Child Enrollment'!$B$2:$B$173,0))</f>
        <v>#N/A</v>
      </c>
      <c r="R1864" s="1" t="e">
        <f>INDEX('Child Enrollment'!$H$2:$H$173,MATCH('BIR Data Entry'!B1864,'Child Enrollment'!$B$2:$B$173,0))</f>
        <v>#N/A</v>
      </c>
      <c r="S1864" s="343" t="str">
        <f t="shared" si="87"/>
        <v/>
      </c>
      <c r="T1864" s="169">
        <f>IF(J1864='Do Not Use'!$L$15,1,0)</f>
        <v>0</v>
      </c>
      <c r="U1864" s="169">
        <f>IF(K1864='Do Not Use'!$M$14,1,0)</f>
        <v>0</v>
      </c>
      <c r="V1864" s="169">
        <f t="shared" si="88"/>
        <v>0</v>
      </c>
      <c r="W1864" s="169">
        <f>IF(K1864='Do Not Use'!$M$10,1,0)</f>
        <v>0</v>
      </c>
      <c r="X1864" s="169">
        <f>IF(K1864='Do Not Use'!$M$11,1,0)</f>
        <v>0</v>
      </c>
      <c r="Y1864" s="169">
        <f t="shared" si="89"/>
        <v>0</v>
      </c>
      <c r="Z1864" s="169">
        <f>IF(K1864='Do Not Use'!$M$5,1,0)</f>
        <v>0</v>
      </c>
    </row>
    <row r="1865" spans="1:26" x14ac:dyDescent="0.25">
      <c r="A1865" s="376"/>
      <c r="B1865" s="377"/>
      <c r="C1865" s="378"/>
      <c r="D1865" s="434"/>
      <c r="E1865" s="379"/>
      <c r="F1865" s="377"/>
      <c r="G1865" s="377"/>
      <c r="H1865" s="377"/>
      <c r="I1865" s="377"/>
      <c r="J1865" s="377"/>
      <c r="K1865" s="377"/>
      <c r="L1865" s="377"/>
      <c r="M1865" s="1" t="e">
        <f>INDEX('Child Enrollment'!$C$2:$C$173,MATCH('BIR Data Entry'!B1866,'Child Enrollment'!$B$2:$B$173,0))</f>
        <v>#N/A</v>
      </c>
      <c r="N1865" s="1" t="e">
        <f>INDEX('Child Enrollment'!$D$2:$D$173,MATCH('BIR Data Entry'!B1865,'Child Enrollment'!$B$2:$B$173,0))</f>
        <v>#N/A</v>
      </c>
      <c r="O1865" s="1" t="e">
        <f>INDEX('Child Enrollment'!$E$2:$E$173,MATCH('BIR Data Entry'!B1865,'Child Enrollment'!$B$2:$B$173,0))</f>
        <v>#N/A</v>
      </c>
      <c r="P1865" s="1" t="e">
        <f>INDEX('Child Enrollment'!$F$2:$F$173,MATCH('BIR Data Entry'!B1865,'Child Enrollment'!$B$2:$B$173,0))</f>
        <v>#N/A</v>
      </c>
      <c r="Q1865" s="1" t="e">
        <f>INDEX('Child Enrollment'!$G$2:$G$173,MATCH('BIR Data Entry'!B1865,'Child Enrollment'!$B$2:$B$173,0))</f>
        <v>#N/A</v>
      </c>
      <c r="R1865" s="1" t="e">
        <f>INDEX('Child Enrollment'!$H$2:$H$173,MATCH('BIR Data Entry'!B1865,'Child Enrollment'!$B$2:$B$173,0))</f>
        <v>#N/A</v>
      </c>
      <c r="S1865" s="343" t="str">
        <f t="shared" si="87"/>
        <v/>
      </c>
      <c r="T1865" s="169">
        <f>IF(J1865='Do Not Use'!$L$15,1,0)</f>
        <v>0</v>
      </c>
      <c r="U1865" s="169">
        <f>IF(K1865='Do Not Use'!$M$14,1,0)</f>
        <v>0</v>
      </c>
      <c r="V1865" s="169">
        <f t="shared" si="88"/>
        <v>0</v>
      </c>
      <c r="W1865" s="169">
        <f>IF(K1865='Do Not Use'!$M$10,1,0)</f>
        <v>0</v>
      </c>
      <c r="X1865" s="169">
        <f>IF(K1865='Do Not Use'!$M$11,1,0)</f>
        <v>0</v>
      </c>
      <c r="Y1865" s="169">
        <f t="shared" si="89"/>
        <v>0</v>
      </c>
      <c r="Z1865" s="169">
        <f>IF(K1865='Do Not Use'!$M$5,1,0)</f>
        <v>0</v>
      </c>
    </row>
    <row r="1866" spans="1:26" x14ac:dyDescent="0.25">
      <c r="A1866" s="376"/>
      <c r="B1866" s="377"/>
      <c r="C1866" s="378"/>
      <c r="D1866" s="434"/>
      <c r="E1866" s="379"/>
      <c r="F1866" s="377"/>
      <c r="G1866" s="377"/>
      <c r="H1866" s="377"/>
      <c r="I1866" s="377"/>
      <c r="J1866" s="377"/>
      <c r="K1866" s="377"/>
      <c r="L1866" s="377"/>
      <c r="M1866" s="1" t="e">
        <f>INDEX('Child Enrollment'!$C$2:$C$173,MATCH('BIR Data Entry'!B1867,'Child Enrollment'!$B$2:$B$173,0))</f>
        <v>#N/A</v>
      </c>
      <c r="N1866" s="1" t="e">
        <f>INDEX('Child Enrollment'!$D$2:$D$173,MATCH('BIR Data Entry'!B1866,'Child Enrollment'!$B$2:$B$173,0))</f>
        <v>#N/A</v>
      </c>
      <c r="O1866" s="1" t="e">
        <f>INDEX('Child Enrollment'!$E$2:$E$173,MATCH('BIR Data Entry'!B1866,'Child Enrollment'!$B$2:$B$173,0))</f>
        <v>#N/A</v>
      </c>
      <c r="P1866" s="1" t="e">
        <f>INDEX('Child Enrollment'!$F$2:$F$173,MATCH('BIR Data Entry'!B1866,'Child Enrollment'!$B$2:$B$173,0))</f>
        <v>#N/A</v>
      </c>
      <c r="Q1866" s="1" t="e">
        <f>INDEX('Child Enrollment'!$G$2:$G$173,MATCH('BIR Data Entry'!B1866,'Child Enrollment'!$B$2:$B$173,0))</f>
        <v>#N/A</v>
      </c>
      <c r="R1866" s="1" t="e">
        <f>INDEX('Child Enrollment'!$H$2:$H$173,MATCH('BIR Data Entry'!B1866,'Child Enrollment'!$B$2:$B$173,0))</f>
        <v>#N/A</v>
      </c>
      <c r="S1866" s="343" t="str">
        <f t="shared" si="87"/>
        <v/>
      </c>
      <c r="T1866" s="169">
        <f>IF(J1866='Do Not Use'!$L$15,1,0)</f>
        <v>0</v>
      </c>
      <c r="U1866" s="169">
        <f>IF(K1866='Do Not Use'!$M$14,1,0)</f>
        <v>0</v>
      </c>
      <c r="V1866" s="169">
        <f t="shared" si="88"/>
        <v>0</v>
      </c>
      <c r="W1866" s="169">
        <f>IF(K1866='Do Not Use'!$M$10,1,0)</f>
        <v>0</v>
      </c>
      <c r="X1866" s="169">
        <f>IF(K1866='Do Not Use'!$M$11,1,0)</f>
        <v>0</v>
      </c>
      <c r="Y1866" s="169">
        <f t="shared" si="89"/>
        <v>0</v>
      </c>
      <c r="Z1866" s="169">
        <f>IF(K1866='Do Not Use'!$M$5,1,0)</f>
        <v>0</v>
      </c>
    </row>
    <row r="1867" spans="1:26" x14ac:dyDescent="0.25">
      <c r="A1867" s="376"/>
      <c r="B1867" s="377"/>
      <c r="C1867" s="378"/>
      <c r="D1867" s="434"/>
      <c r="E1867" s="379"/>
      <c r="F1867" s="377"/>
      <c r="G1867" s="377"/>
      <c r="H1867" s="377"/>
      <c r="I1867" s="377"/>
      <c r="J1867" s="377"/>
      <c r="K1867" s="377"/>
      <c r="L1867" s="377"/>
      <c r="M1867" s="1" t="e">
        <f>INDEX('Child Enrollment'!$C$2:$C$173,MATCH('BIR Data Entry'!B1868,'Child Enrollment'!$B$2:$B$173,0))</f>
        <v>#N/A</v>
      </c>
      <c r="N1867" s="1" t="e">
        <f>INDEX('Child Enrollment'!$D$2:$D$173,MATCH('BIR Data Entry'!B1867,'Child Enrollment'!$B$2:$B$173,0))</f>
        <v>#N/A</v>
      </c>
      <c r="O1867" s="1" t="e">
        <f>INDEX('Child Enrollment'!$E$2:$E$173,MATCH('BIR Data Entry'!B1867,'Child Enrollment'!$B$2:$B$173,0))</f>
        <v>#N/A</v>
      </c>
      <c r="P1867" s="1" t="e">
        <f>INDEX('Child Enrollment'!$F$2:$F$173,MATCH('BIR Data Entry'!B1867,'Child Enrollment'!$B$2:$B$173,0))</f>
        <v>#N/A</v>
      </c>
      <c r="Q1867" s="1" t="e">
        <f>INDEX('Child Enrollment'!$G$2:$G$173,MATCH('BIR Data Entry'!B1867,'Child Enrollment'!$B$2:$B$173,0))</f>
        <v>#N/A</v>
      </c>
      <c r="R1867" s="1" t="e">
        <f>INDEX('Child Enrollment'!$H$2:$H$173,MATCH('BIR Data Entry'!B1867,'Child Enrollment'!$B$2:$B$173,0))</f>
        <v>#N/A</v>
      </c>
      <c r="S1867" s="343" t="str">
        <f t="shared" si="87"/>
        <v/>
      </c>
      <c r="T1867" s="169">
        <f>IF(J1867='Do Not Use'!$L$15,1,0)</f>
        <v>0</v>
      </c>
      <c r="U1867" s="169">
        <f>IF(K1867='Do Not Use'!$M$14,1,0)</f>
        <v>0</v>
      </c>
      <c r="V1867" s="169">
        <f t="shared" si="88"/>
        <v>0</v>
      </c>
      <c r="W1867" s="169">
        <f>IF(K1867='Do Not Use'!$M$10,1,0)</f>
        <v>0</v>
      </c>
      <c r="X1867" s="169">
        <f>IF(K1867='Do Not Use'!$M$11,1,0)</f>
        <v>0</v>
      </c>
      <c r="Y1867" s="169">
        <f t="shared" si="89"/>
        <v>0</v>
      </c>
      <c r="Z1867" s="169">
        <f>IF(K1867='Do Not Use'!$M$5,1,0)</f>
        <v>0</v>
      </c>
    </row>
    <row r="1868" spans="1:26" x14ac:dyDescent="0.25">
      <c r="A1868" s="376"/>
      <c r="B1868" s="377"/>
      <c r="C1868" s="378"/>
      <c r="D1868" s="434"/>
      <c r="E1868" s="379"/>
      <c r="F1868" s="377"/>
      <c r="G1868" s="377"/>
      <c r="H1868" s="377"/>
      <c r="I1868" s="377"/>
      <c r="J1868" s="377"/>
      <c r="K1868" s="377"/>
      <c r="L1868" s="377"/>
      <c r="M1868" s="1" t="e">
        <f>INDEX('Child Enrollment'!$C$2:$C$173,MATCH('BIR Data Entry'!B1869,'Child Enrollment'!$B$2:$B$173,0))</f>
        <v>#N/A</v>
      </c>
      <c r="N1868" s="1" t="e">
        <f>INDEX('Child Enrollment'!$D$2:$D$173,MATCH('BIR Data Entry'!B1868,'Child Enrollment'!$B$2:$B$173,0))</f>
        <v>#N/A</v>
      </c>
      <c r="O1868" s="1" t="e">
        <f>INDEX('Child Enrollment'!$E$2:$E$173,MATCH('BIR Data Entry'!B1868,'Child Enrollment'!$B$2:$B$173,0))</f>
        <v>#N/A</v>
      </c>
      <c r="P1868" s="1" t="e">
        <f>INDEX('Child Enrollment'!$F$2:$F$173,MATCH('BIR Data Entry'!B1868,'Child Enrollment'!$B$2:$B$173,0))</f>
        <v>#N/A</v>
      </c>
      <c r="Q1868" s="1" t="e">
        <f>INDEX('Child Enrollment'!$G$2:$G$173,MATCH('BIR Data Entry'!B1868,'Child Enrollment'!$B$2:$B$173,0))</f>
        <v>#N/A</v>
      </c>
      <c r="R1868" s="1" t="e">
        <f>INDEX('Child Enrollment'!$H$2:$H$173,MATCH('BIR Data Entry'!B1868,'Child Enrollment'!$B$2:$B$173,0))</f>
        <v>#N/A</v>
      </c>
      <c r="S1868" s="343" t="str">
        <f t="shared" si="87"/>
        <v/>
      </c>
      <c r="T1868" s="169">
        <f>IF(J1868='Do Not Use'!$L$15,1,0)</f>
        <v>0</v>
      </c>
      <c r="U1868" s="169">
        <f>IF(K1868='Do Not Use'!$M$14,1,0)</f>
        <v>0</v>
      </c>
      <c r="V1868" s="169">
        <f t="shared" si="88"/>
        <v>0</v>
      </c>
      <c r="W1868" s="169">
        <f>IF(K1868='Do Not Use'!$M$10,1,0)</f>
        <v>0</v>
      </c>
      <c r="X1868" s="169">
        <f>IF(K1868='Do Not Use'!$M$11,1,0)</f>
        <v>0</v>
      </c>
      <c r="Y1868" s="169">
        <f t="shared" si="89"/>
        <v>0</v>
      </c>
      <c r="Z1868" s="169">
        <f>IF(K1868='Do Not Use'!$M$5,1,0)</f>
        <v>0</v>
      </c>
    </row>
    <row r="1869" spans="1:26" x14ac:dyDescent="0.25">
      <c r="A1869" s="376"/>
      <c r="B1869" s="377"/>
      <c r="C1869" s="378"/>
      <c r="D1869" s="434"/>
      <c r="E1869" s="379"/>
      <c r="F1869" s="377"/>
      <c r="G1869" s="377"/>
      <c r="H1869" s="377"/>
      <c r="I1869" s="377"/>
      <c r="J1869" s="377"/>
      <c r="K1869" s="377"/>
      <c r="L1869" s="377"/>
      <c r="M1869" s="1" t="e">
        <f>INDEX('Child Enrollment'!$C$2:$C$173,MATCH('BIR Data Entry'!B1870,'Child Enrollment'!$B$2:$B$173,0))</f>
        <v>#N/A</v>
      </c>
      <c r="N1869" s="1" t="e">
        <f>INDEX('Child Enrollment'!$D$2:$D$173,MATCH('BIR Data Entry'!B1869,'Child Enrollment'!$B$2:$B$173,0))</f>
        <v>#N/A</v>
      </c>
      <c r="O1869" s="1" t="e">
        <f>INDEX('Child Enrollment'!$E$2:$E$173,MATCH('BIR Data Entry'!B1869,'Child Enrollment'!$B$2:$B$173,0))</f>
        <v>#N/A</v>
      </c>
      <c r="P1869" s="1" t="e">
        <f>INDEX('Child Enrollment'!$F$2:$F$173,MATCH('BIR Data Entry'!B1869,'Child Enrollment'!$B$2:$B$173,0))</f>
        <v>#N/A</v>
      </c>
      <c r="Q1869" s="1" t="e">
        <f>INDEX('Child Enrollment'!$G$2:$G$173,MATCH('BIR Data Entry'!B1869,'Child Enrollment'!$B$2:$B$173,0))</f>
        <v>#N/A</v>
      </c>
      <c r="R1869" s="1" t="e">
        <f>INDEX('Child Enrollment'!$H$2:$H$173,MATCH('BIR Data Entry'!B1869,'Child Enrollment'!$B$2:$B$173,0))</f>
        <v>#N/A</v>
      </c>
      <c r="S1869" s="343" t="str">
        <f t="shared" si="87"/>
        <v/>
      </c>
      <c r="T1869" s="169">
        <f>IF(J1869='Do Not Use'!$L$15,1,0)</f>
        <v>0</v>
      </c>
      <c r="U1869" s="169">
        <f>IF(K1869='Do Not Use'!$M$14,1,0)</f>
        <v>0</v>
      </c>
      <c r="V1869" s="169">
        <f t="shared" si="88"/>
        <v>0</v>
      </c>
      <c r="W1869" s="169">
        <f>IF(K1869='Do Not Use'!$M$10,1,0)</f>
        <v>0</v>
      </c>
      <c r="X1869" s="169">
        <f>IF(K1869='Do Not Use'!$M$11,1,0)</f>
        <v>0</v>
      </c>
      <c r="Y1869" s="169">
        <f t="shared" si="89"/>
        <v>0</v>
      </c>
      <c r="Z1869" s="169">
        <f>IF(K1869='Do Not Use'!$M$5,1,0)</f>
        <v>0</v>
      </c>
    </row>
    <row r="1870" spans="1:26" x14ac:dyDescent="0.25">
      <c r="A1870" s="376"/>
      <c r="B1870" s="377"/>
      <c r="C1870" s="378"/>
      <c r="D1870" s="434"/>
      <c r="E1870" s="379"/>
      <c r="F1870" s="377"/>
      <c r="G1870" s="377"/>
      <c r="H1870" s="377"/>
      <c r="I1870" s="377"/>
      <c r="J1870" s="377"/>
      <c r="K1870" s="377"/>
      <c r="L1870" s="377"/>
      <c r="M1870" s="1" t="e">
        <f>INDEX('Child Enrollment'!$C$2:$C$173,MATCH('BIR Data Entry'!B1871,'Child Enrollment'!$B$2:$B$173,0))</f>
        <v>#N/A</v>
      </c>
      <c r="N1870" s="1" t="e">
        <f>INDEX('Child Enrollment'!$D$2:$D$173,MATCH('BIR Data Entry'!B1870,'Child Enrollment'!$B$2:$B$173,0))</f>
        <v>#N/A</v>
      </c>
      <c r="O1870" s="1" t="e">
        <f>INDEX('Child Enrollment'!$E$2:$E$173,MATCH('BIR Data Entry'!B1870,'Child Enrollment'!$B$2:$B$173,0))</f>
        <v>#N/A</v>
      </c>
      <c r="P1870" s="1" t="e">
        <f>INDEX('Child Enrollment'!$F$2:$F$173,MATCH('BIR Data Entry'!B1870,'Child Enrollment'!$B$2:$B$173,0))</f>
        <v>#N/A</v>
      </c>
      <c r="Q1870" s="1" t="e">
        <f>INDEX('Child Enrollment'!$G$2:$G$173,MATCH('BIR Data Entry'!B1870,'Child Enrollment'!$B$2:$B$173,0))</f>
        <v>#N/A</v>
      </c>
      <c r="R1870" s="1" t="e">
        <f>INDEX('Child Enrollment'!$H$2:$H$173,MATCH('BIR Data Entry'!B1870,'Child Enrollment'!$B$2:$B$173,0))</f>
        <v>#N/A</v>
      </c>
      <c r="S1870" s="343" t="str">
        <f t="shared" si="87"/>
        <v/>
      </c>
      <c r="T1870" s="169">
        <f>IF(J1870='Do Not Use'!$L$15,1,0)</f>
        <v>0</v>
      </c>
      <c r="U1870" s="169">
        <f>IF(K1870='Do Not Use'!$M$14,1,0)</f>
        <v>0</v>
      </c>
      <c r="V1870" s="169">
        <f t="shared" si="88"/>
        <v>0</v>
      </c>
      <c r="W1870" s="169">
        <f>IF(K1870='Do Not Use'!$M$10,1,0)</f>
        <v>0</v>
      </c>
      <c r="X1870" s="169">
        <f>IF(K1870='Do Not Use'!$M$11,1,0)</f>
        <v>0</v>
      </c>
      <c r="Y1870" s="169">
        <f t="shared" si="89"/>
        <v>0</v>
      </c>
      <c r="Z1870" s="169">
        <f>IF(K1870='Do Not Use'!$M$5,1,0)</f>
        <v>0</v>
      </c>
    </row>
    <row r="1871" spans="1:26" x14ac:dyDescent="0.25">
      <c r="A1871" s="376"/>
      <c r="B1871" s="377"/>
      <c r="C1871" s="378"/>
      <c r="D1871" s="434"/>
      <c r="E1871" s="379"/>
      <c r="F1871" s="377"/>
      <c r="G1871" s="377"/>
      <c r="H1871" s="377"/>
      <c r="I1871" s="377"/>
      <c r="J1871" s="377"/>
      <c r="K1871" s="377"/>
      <c r="L1871" s="377"/>
      <c r="M1871" s="1" t="e">
        <f>INDEX('Child Enrollment'!$C$2:$C$173,MATCH('BIR Data Entry'!B1872,'Child Enrollment'!$B$2:$B$173,0))</f>
        <v>#N/A</v>
      </c>
      <c r="N1871" s="1" t="e">
        <f>INDEX('Child Enrollment'!$D$2:$D$173,MATCH('BIR Data Entry'!B1871,'Child Enrollment'!$B$2:$B$173,0))</f>
        <v>#N/A</v>
      </c>
      <c r="O1871" s="1" t="e">
        <f>INDEX('Child Enrollment'!$E$2:$E$173,MATCH('BIR Data Entry'!B1871,'Child Enrollment'!$B$2:$B$173,0))</f>
        <v>#N/A</v>
      </c>
      <c r="P1871" s="1" t="e">
        <f>INDEX('Child Enrollment'!$F$2:$F$173,MATCH('BIR Data Entry'!B1871,'Child Enrollment'!$B$2:$B$173,0))</f>
        <v>#N/A</v>
      </c>
      <c r="Q1871" s="1" t="e">
        <f>INDEX('Child Enrollment'!$G$2:$G$173,MATCH('BIR Data Entry'!B1871,'Child Enrollment'!$B$2:$B$173,0))</f>
        <v>#N/A</v>
      </c>
      <c r="R1871" s="1" t="e">
        <f>INDEX('Child Enrollment'!$H$2:$H$173,MATCH('BIR Data Entry'!B1871,'Child Enrollment'!$B$2:$B$173,0))</f>
        <v>#N/A</v>
      </c>
      <c r="S1871" s="343" t="str">
        <f t="shared" si="87"/>
        <v/>
      </c>
      <c r="T1871" s="169">
        <f>IF(J1871='Do Not Use'!$L$15,1,0)</f>
        <v>0</v>
      </c>
      <c r="U1871" s="169">
        <f>IF(K1871='Do Not Use'!$M$14,1,0)</f>
        <v>0</v>
      </c>
      <c r="V1871" s="169">
        <f t="shared" si="88"/>
        <v>0</v>
      </c>
      <c r="W1871" s="169">
        <f>IF(K1871='Do Not Use'!$M$10,1,0)</f>
        <v>0</v>
      </c>
      <c r="X1871" s="169">
        <f>IF(K1871='Do Not Use'!$M$11,1,0)</f>
        <v>0</v>
      </c>
      <c r="Y1871" s="169">
        <f t="shared" si="89"/>
        <v>0</v>
      </c>
      <c r="Z1871" s="169">
        <f>IF(K1871='Do Not Use'!$M$5,1,0)</f>
        <v>0</v>
      </c>
    </row>
    <row r="1872" spans="1:26" x14ac:dyDescent="0.25">
      <c r="A1872" s="376"/>
      <c r="B1872" s="377"/>
      <c r="C1872" s="378"/>
      <c r="D1872" s="434"/>
      <c r="E1872" s="379"/>
      <c r="F1872" s="377"/>
      <c r="G1872" s="377"/>
      <c r="H1872" s="377"/>
      <c r="I1872" s="377"/>
      <c r="J1872" s="377"/>
      <c r="K1872" s="377"/>
      <c r="L1872" s="377"/>
      <c r="M1872" s="1" t="e">
        <f>INDEX('Child Enrollment'!$C$2:$C$173,MATCH('BIR Data Entry'!B1873,'Child Enrollment'!$B$2:$B$173,0))</f>
        <v>#N/A</v>
      </c>
      <c r="N1872" s="1" t="e">
        <f>INDEX('Child Enrollment'!$D$2:$D$173,MATCH('BIR Data Entry'!B1872,'Child Enrollment'!$B$2:$B$173,0))</f>
        <v>#N/A</v>
      </c>
      <c r="O1872" s="1" t="e">
        <f>INDEX('Child Enrollment'!$E$2:$E$173,MATCH('BIR Data Entry'!B1872,'Child Enrollment'!$B$2:$B$173,0))</f>
        <v>#N/A</v>
      </c>
      <c r="P1872" s="1" t="e">
        <f>INDEX('Child Enrollment'!$F$2:$F$173,MATCH('BIR Data Entry'!B1872,'Child Enrollment'!$B$2:$B$173,0))</f>
        <v>#N/A</v>
      </c>
      <c r="Q1872" s="1" t="e">
        <f>INDEX('Child Enrollment'!$G$2:$G$173,MATCH('BIR Data Entry'!B1872,'Child Enrollment'!$B$2:$B$173,0))</f>
        <v>#N/A</v>
      </c>
      <c r="R1872" s="1" t="e">
        <f>INDEX('Child Enrollment'!$H$2:$H$173,MATCH('BIR Data Entry'!B1872,'Child Enrollment'!$B$2:$B$173,0))</f>
        <v>#N/A</v>
      </c>
      <c r="S1872" s="343" t="str">
        <f t="shared" si="87"/>
        <v/>
      </c>
      <c r="T1872" s="169">
        <f>IF(J1872='Do Not Use'!$L$15,1,0)</f>
        <v>0</v>
      </c>
      <c r="U1872" s="169">
        <f>IF(K1872='Do Not Use'!$M$14,1,0)</f>
        <v>0</v>
      </c>
      <c r="V1872" s="169">
        <f t="shared" si="88"/>
        <v>0</v>
      </c>
      <c r="W1872" s="169">
        <f>IF(K1872='Do Not Use'!$M$10,1,0)</f>
        <v>0</v>
      </c>
      <c r="X1872" s="169">
        <f>IF(K1872='Do Not Use'!$M$11,1,0)</f>
        <v>0</v>
      </c>
      <c r="Y1872" s="169">
        <f t="shared" si="89"/>
        <v>0</v>
      </c>
      <c r="Z1872" s="169">
        <f>IF(K1872='Do Not Use'!$M$5,1,0)</f>
        <v>0</v>
      </c>
    </row>
    <row r="1873" spans="1:26" x14ac:dyDescent="0.25">
      <c r="A1873" s="376"/>
      <c r="B1873" s="377"/>
      <c r="C1873" s="378"/>
      <c r="D1873" s="434"/>
      <c r="E1873" s="379"/>
      <c r="F1873" s="377"/>
      <c r="G1873" s="377"/>
      <c r="H1873" s="377"/>
      <c r="I1873" s="377"/>
      <c r="J1873" s="377"/>
      <c r="K1873" s="377"/>
      <c r="L1873" s="377"/>
      <c r="M1873" s="1" t="e">
        <f>INDEX('Child Enrollment'!$C$2:$C$173,MATCH('BIR Data Entry'!B1874,'Child Enrollment'!$B$2:$B$173,0))</f>
        <v>#N/A</v>
      </c>
      <c r="N1873" s="1" t="e">
        <f>INDEX('Child Enrollment'!$D$2:$D$173,MATCH('BIR Data Entry'!B1873,'Child Enrollment'!$B$2:$B$173,0))</f>
        <v>#N/A</v>
      </c>
      <c r="O1873" s="1" t="e">
        <f>INDEX('Child Enrollment'!$E$2:$E$173,MATCH('BIR Data Entry'!B1873,'Child Enrollment'!$B$2:$B$173,0))</f>
        <v>#N/A</v>
      </c>
      <c r="P1873" s="1" t="e">
        <f>INDEX('Child Enrollment'!$F$2:$F$173,MATCH('BIR Data Entry'!B1873,'Child Enrollment'!$B$2:$B$173,0))</f>
        <v>#N/A</v>
      </c>
      <c r="Q1873" s="1" t="e">
        <f>INDEX('Child Enrollment'!$G$2:$G$173,MATCH('BIR Data Entry'!B1873,'Child Enrollment'!$B$2:$B$173,0))</f>
        <v>#N/A</v>
      </c>
      <c r="R1873" s="1" t="e">
        <f>INDEX('Child Enrollment'!$H$2:$H$173,MATCH('BIR Data Entry'!B1873,'Child Enrollment'!$B$2:$B$173,0))</f>
        <v>#N/A</v>
      </c>
      <c r="S1873" s="343" t="str">
        <f t="shared" si="87"/>
        <v/>
      </c>
      <c r="T1873" s="169">
        <f>IF(J1873='Do Not Use'!$L$15,1,0)</f>
        <v>0</v>
      </c>
      <c r="U1873" s="169">
        <f>IF(K1873='Do Not Use'!$M$14,1,0)</f>
        <v>0</v>
      </c>
      <c r="V1873" s="169">
        <f t="shared" si="88"/>
        <v>0</v>
      </c>
      <c r="W1873" s="169">
        <f>IF(K1873='Do Not Use'!$M$10,1,0)</f>
        <v>0</v>
      </c>
      <c r="X1873" s="169">
        <f>IF(K1873='Do Not Use'!$M$11,1,0)</f>
        <v>0</v>
      </c>
      <c r="Y1873" s="169">
        <f t="shared" si="89"/>
        <v>0</v>
      </c>
      <c r="Z1873" s="169">
        <f>IF(K1873='Do Not Use'!$M$5,1,0)</f>
        <v>0</v>
      </c>
    </row>
    <row r="1874" spans="1:26" x14ac:dyDescent="0.25">
      <c r="A1874" s="376"/>
      <c r="B1874" s="377"/>
      <c r="C1874" s="378"/>
      <c r="D1874" s="434"/>
      <c r="E1874" s="379"/>
      <c r="F1874" s="377"/>
      <c r="G1874" s="377"/>
      <c r="H1874" s="377"/>
      <c r="I1874" s="377"/>
      <c r="J1874" s="377"/>
      <c r="K1874" s="377"/>
      <c r="L1874" s="377"/>
      <c r="M1874" s="1" t="e">
        <f>INDEX('Child Enrollment'!$C$2:$C$173,MATCH('BIR Data Entry'!B1875,'Child Enrollment'!$B$2:$B$173,0))</f>
        <v>#N/A</v>
      </c>
      <c r="N1874" s="1" t="e">
        <f>INDEX('Child Enrollment'!$D$2:$D$173,MATCH('BIR Data Entry'!B1874,'Child Enrollment'!$B$2:$B$173,0))</f>
        <v>#N/A</v>
      </c>
      <c r="O1874" s="1" t="e">
        <f>INDEX('Child Enrollment'!$E$2:$E$173,MATCH('BIR Data Entry'!B1874,'Child Enrollment'!$B$2:$B$173,0))</f>
        <v>#N/A</v>
      </c>
      <c r="P1874" s="1" t="e">
        <f>INDEX('Child Enrollment'!$F$2:$F$173,MATCH('BIR Data Entry'!B1874,'Child Enrollment'!$B$2:$B$173,0))</f>
        <v>#N/A</v>
      </c>
      <c r="Q1874" s="1" t="e">
        <f>INDEX('Child Enrollment'!$G$2:$G$173,MATCH('BIR Data Entry'!B1874,'Child Enrollment'!$B$2:$B$173,0))</f>
        <v>#N/A</v>
      </c>
      <c r="R1874" s="1" t="e">
        <f>INDEX('Child Enrollment'!$H$2:$H$173,MATCH('BIR Data Entry'!B1874,'Child Enrollment'!$B$2:$B$173,0))</f>
        <v>#N/A</v>
      </c>
      <c r="S1874" s="343" t="str">
        <f t="shared" si="87"/>
        <v/>
      </c>
      <c r="T1874" s="169">
        <f>IF(J1874='Do Not Use'!$L$15,1,0)</f>
        <v>0</v>
      </c>
      <c r="U1874" s="169">
        <f>IF(K1874='Do Not Use'!$M$14,1,0)</f>
        <v>0</v>
      </c>
      <c r="V1874" s="169">
        <f t="shared" si="88"/>
        <v>0</v>
      </c>
      <c r="W1874" s="169">
        <f>IF(K1874='Do Not Use'!$M$10,1,0)</f>
        <v>0</v>
      </c>
      <c r="X1874" s="169">
        <f>IF(K1874='Do Not Use'!$M$11,1,0)</f>
        <v>0</v>
      </c>
      <c r="Y1874" s="169">
        <f t="shared" si="89"/>
        <v>0</v>
      </c>
      <c r="Z1874" s="169">
        <f>IF(K1874='Do Not Use'!$M$5,1,0)</f>
        <v>0</v>
      </c>
    </row>
    <row r="1875" spans="1:26" x14ac:dyDescent="0.25">
      <c r="A1875" s="376"/>
      <c r="B1875" s="377"/>
      <c r="C1875" s="378"/>
      <c r="D1875" s="434"/>
      <c r="E1875" s="379"/>
      <c r="F1875" s="377"/>
      <c r="G1875" s="377"/>
      <c r="H1875" s="377"/>
      <c r="I1875" s="377"/>
      <c r="J1875" s="377"/>
      <c r="K1875" s="377"/>
      <c r="L1875" s="377"/>
      <c r="M1875" s="1" t="e">
        <f>INDEX('Child Enrollment'!$C$2:$C$173,MATCH('BIR Data Entry'!B1876,'Child Enrollment'!$B$2:$B$173,0))</f>
        <v>#N/A</v>
      </c>
      <c r="N1875" s="1" t="e">
        <f>INDEX('Child Enrollment'!$D$2:$D$173,MATCH('BIR Data Entry'!B1875,'Child Enrollment'!$B$2:$B$173,0))</f>
        <v>#N/A</v>
      </c>
      <c r="O1875" s="1" t="e">
        <f>INDEX('Child Enrollment'!$E$2:$E$173,MATCH('BIR Data Entry'!B1875,'Child Enrollment'!$B$2:$B$173,0))</f>
        <v>#N/A</v>
      </c>
      <c r="P1875" s="1" t="e">
        <f>INDEX('Child Enrollment'!$F$2:$F$173,MATCH('BIR Data Entry'!B1875,'Child Enrollment'!$B$2:$B$173,0))</f>
        <v>#N/A</v>
      </c>
      <c r="Q1875" s="1" t="e">
        <f>INDEX('Child Enrollment'!$G$2:$G$173,MATCH('BIR Data Entry'!B1875,'Child Enrollment'!$B$2:$B$173,0))</f>
        <v>#N/A</v>
      </c>
      <c r="R1875" s="1" t="e">
        <f>INDEX('Child Enrollment'!$H$2:$H$173,MATCH('BIR Data Entry'!B1875,'Child Enrollment'!$B$2:$B$173,0))</f>
        <v>#N/A</v>
      </c>
      <c r="S1875" s="343" t="str">
        <f t="shared" si="87"/>
        <v/>
      </c>
      <c r="T1875" s="169">
        <f>IF(J1875='Do Not Use'!$L$15,1,0)</f>
        <v>0</v>
      </c>
      <c r="U1875" s="169">
        <f>IF(K1875='Do Not Use'!$M$14,1,0)</f>
        <v>0</v>
      </c>
      <c r="V1875" s="169">
        <f t="shared" si="88"/>
        <v>0</v>
      </c>
      <c r="W1875" s="169">
        <f>IF(K1875='Do Not Use'!$M$10,1,0)</f>
        <v>0</v>
      </c>
      <c r="X1875" s="169">
        <f>IF(K1875='Do Not Use'!$M$11,1,0)</f>
        <v>0</v>
      </c>
      <c r="Y1875" s="169">
        <f t="shared" si="89"/>
        <v>0</v>
      </c>
      <c r="Z1875" s="169">
        <f>IF(K1875='Do Not Use'!$M$5,1,0)</f>
        <v>0</v>
      </c>
    </row>
    <row r="1876" spans="1:26" x14ac:dyDescent="0.25">
      <c r="A1876" s="376"/>
      <c r="B1876" s="377"/>
      <c r="C1876" s="378"/>
      <c r="D1876" s="434"/>
      <c r="E1876" s="379"/>
      <c r="F1876" s="377"/>
      <c r="G1876" s="377"/>
      <c r="H1876" s="377"/>
      <c r="I1876" s="377"/>
      <c r="J1876" s="377"/>
      <c r="K1876" s="377"/>
      <c r="L1876" s="377"/>
      <c r="M1876" s="1" t="e">
        <f>INDEX('Child Enrollment'!$C$2:$C$173,MATCH('BIR Data Entry'!B1877,'Child Enrollment'!$B$2:$B$173,0))</f>
        <v>#N/A</v>
      </c>
      <c r="N1876" s="1" t="e">
        <f>INDEX('Child Enrollment'!$D$2:$D$173,MATCH('BIR Data Entry'!B1876,'Child Enrollment'!$B$2:$B$173,0))</f>
        <v>#N/A</v>
      </c>
      <c r="O1876" s="1" t="e">
        <f>INDEX('Child Enrollment'!$E$2:$E$173,MATCH('BIR Data Entry'!B1876,'Child Enrollment'!$B$2:$B$173,0))</f>
        <v>#N/A</v>
      </c>
      <c r="P1876" s="1" t="e">
        <f>INDEX('Child Enrollment'!$F$2:$F$173,MATCH('BIR Data Entry'!B1876,'Child Enrollment'!$B$2:$B$173,0))</f>
        <v>#N/A</v>
      </c>
      <c r="Q1876" s="1" t="e">
        <f>INDEX('Child Enrollment'!$G$2:$G$173,MATCH('BIR Data Entry'!B1876,'Child Enrollment'!$B$2:$B$173,0))</f>
        <v>#N/A</v>
      </c>
      <c r="R1876" s="1" t="e">
        <f>INDEX('Child Enrollment'!$H$2:$H$173,MATCH('BIR Data Entry'!B1876,'Child Enrollment'!$B$2:$B$173,0))</f>
        <v>#N/A</v>
      </c>
      <c r="S1876" s="343" t="str">
        <f t="shared" si="87"/>
        <v/>
      </c>
      <c r="T1876" s="169">
        <f>IF(J1876='Do Not Use'!$L$15,1,0)</f>
        <v>0</v>
      </c>
      <c r="U1876" s="169">
        <f>IF(K1876='Do Not Use'!$M$14,1,0)</f>
        <v>0</v>
      </c>
      <c r="V1876" s="169">
        <f t="shared" si="88"/>
        <v>0</v>
      </c>
      <c r="W1876" s="169">
        <f>IF(K1876='Do Not Use'!$M$10,1,0)</f>
        <v>0</v>
      </c>
      <c r="X1876" s="169">
        <f>IF(K1876='Do Not Use'!$M$11,1,0)</f>
        <v>0</v>
      </c>
      <c r="Y1876" s="169">
        <f t="shared" si="89"/>
        <v>0</v>
      </c>
      <c r="Z1876" s="169">
        <f>IF(K1876='Do Not Use'!$M$5,1,0)</f>
        <v>0</v>
      </c>
    </row>
    <row r="1877" spans="1:26" x14ac:dyDescent="0.25">
      <c r="A1877" s="376"/>
      <c r="B1877" s="377"/>
      <c r="C1877" s="378"/>
      <c r="D1877" s="434"/>
      <c r="E1877" s="379"/>
      <c r="F1877" s="377"/>
      <c r="G1877" s="377"/>
      <c r="H1877" s="377"/>
      <c r="I1877" s="377"/>
      <c r="J1877" s="377"/>
      <c r="K1877" s="377"/>
      <c r="L1877" s="377"/>
      <c r="M1877" s="1" t="e">
        <f>INDEX('Child Enrollment'!$C$2:$C$173,MATCH('BIR Data Entry'!B1878,'Child Enrollment'!$B$2:$B$173,0))</f>
        <v>#N/A</v>
      </c>
      <c r="N1877" s="1" t="e">
        <f>INDEX('Child Enrollment'!$D$2:$D$173,MATCH('BIR Data Entry'!B1877,'Child Enrollment'!$B$2:$B$173,0))</f>
        <v>#N/A</v>
      </c>
      <c r="O1877" s="1" t="e">
        <f>INDEX('Child Enrollment'!$E$2:$E$173,MATCH('BIR Data Entry'!B1877,'Child Enrollment'!$B$2:$B$173,0))</f>
        <v>#N/A</v>
      </c>
      <c r="P1877" s="1" t="e">
        <f>INDEX('Child Enrollment'!$F$2:$F$173,MATCH('BIR Data Entry'!B1877,'Child Enrollment'!$B$2:$B$173,0))</f>
        <v>#N/A</v>
      </c>
      <c r="Q1877" s="1" t="e">
        <f>INDEX('Child Enrollment'!$G$2:$G$173,MATCH('BIR Data Entry'!B1877,'Child Enrollment'!$B$2:$B$173,0))</f>
        <v>#N/A</v>
      </c>
      <c r="R1877" s="1" t="e">
        <f>INDEX('Child Enrollment'!$H$2:$H$173,MATCH('BIR Data Entry'!B1877,'Child Enrollment'!$B$2:$B$173,0))</f>
        <v>#N/A</v>
      </c>
      <c r="S1877" s="343" t="str">
        <f t="shared" si="87"/>
        <v/>
      </c>
      <c r="T1877" s="169">
        <f>IF(J1877='Do Not Use'!$L$15,1,0)</f>
        <v>0</v>
      </c>
      <c r="U1877" s="169">
        <f>IF(K1877='Do Not Use'!$M$14,1,0)</f>
        <v>0</v>
      </c>
      <c r="V1877" s="169">
        <f t="shared" si="88"/>
        <v>0</v>
      </c>
      <c r="W1877" s="169">
        <f>IF(K1877='Do Not Use'!$M$10,1,0)</f>
        <v>0</v>
      </c>
      <c r="X1877" s="169">
        <f>IF(K1877='Do Not Use'!$M$11,1,0)</f>
        <v>0</v>
      </c>
      <c r="Y1877" s="169">
        <f t="shared" si="89"/>
        <v>0</v>
      </c>
      <c r="Z1877" s="169">
        <f>IF(K1877='Do Not Use'!$M$5,1,0)</f>
        <v>0</v>
      </c>
    </row>
    <row r="1878" spans="1:26" x14ac:dyDescent="0.25">
      <c r="A1878" s="376"/>
      <c r="B1878" s="377"/>
      <c r="C1878" s="378"/>
      <c r="D1878" s="434"/>
      <c r="E1878" s="379"/>
      <c r="F1878" s="377"/>
      <c r="G1878" s="377"/>
      <c r="H1878" s="377"/>
      <c r="I1878" s="377"/>
      <c r="J1878" s="377"/>
      <c r="K1878" s="377"/>
      <c r="L1878" s="377"/>
      <c r="M1878" s="1" t="e">
        <f>INDEX('Child Enrollment'!$C$2:$C$173,MATCH('BIR Data Entry'!B1879,'Child Enrollment'!$B$2:$B$173,0))</f>
        <v>#N/A</v>
      </c>
      <c r="N1878" s="1" t="e">
        <f>INDEX('Child Enrollment'!$D$2:$D$173,MATCH('BIR Data Entry'!B1878,'Child Enrollment'!$B$2:$B$173,0))</f>
        <v>#N/A</v>
      </c>
      <c r="O1878" s="1" t="e">
        <f>INDEX('Child Enrollment'!$E$2:$E$173,MATCH('BIR Data Entry'!B1878,'Child Enrollment'!$B$2:$B$173,0))</f>
        <v>#N/A</v>
      </c>
      <c r="P1878" s="1" t="e">
        <f>INDEX('Child Enrollment'!$F$2:$F$173,MATCH('BIR Data Entry'!B1878,'Child Enrollment'!$B$2:$B$173,0))</f>
        <v>#N/A</v>
      </c>
      <c r="Q1878" s="1" t="e">
        <f>INDEX('Child Enrollment'!$G$2:$G$173,MATCH('BIR Data Entry'!B1878,'Child Enrollment'!$B$2:$B$173,0))</f>
        <v>#N/A</v>
      </c>
      <c r="R1878" s="1" t="e">
        <f>INDEX('Child Enrollment'!$H$2:$H$173,MATCH('BIR Data Entry'!B1878,'Child Enrollment'!$B$2:$B$173,0))</f>
        <v>#N/A</v>
      </c>
      <c r="S1878" s="343" t="str">
        <f t="shared" si="87"/>
        <v/>
      </c>
      <c r="T1878" s="169">
        <f>IF(J1878='Do Not Use'!$L$15,1,0)</f>
        <v>0</v>
      </c>
      <c r="U1878" s="169">
        <f>IF(K1878='Do Not Use'!$M$14,1,0)</f>
        <v>0</v>
      </c>
      <c r="V1878" s="169">
        <f t="shared" si="88"/>
        <v>0</v>
      </c>
      <c r="W1878" s="169">
        <f>IF(K1878='Do Not Use'!$M$10,1,0)</f>
        <v>0</v>
      </c>
      <c r="X1878" s="169">
        <f>IF(K1878='Do Not Use'!$M$11,1,0)</f>
        <v>0</v>
      </c>
      <c r="Y1878" s="169">
        <f t="shared" si="89"/>
        <v>0</v>
      </c>
      <c r="Z1878" s="169">
        <f>IF(K1878='Do Not Use'!$M$5,1,0)</f>
        <v>0</v>
      </c>
    </row>
    <row r="1879" spans="1:26" x14ac:dyDescent="0.25">
      <c r="A1879" s="376"/>
      <c r="B1879" s="377"/>
      <c r="C1879" s="378"/>
      <c r="D1879" s="434"/>
      <c r="E1879" s="379"/>
      <c r="F1879" s="377"/>
      <c r="G1879" s="377"/>
      <c r="H1879" s="377"/>
      <c r="I1879" s="377"/>
      <c r="J1879" s="377"/>
      <c r="K1879" s="377"/>
      <c r="L1879" s="377"/>
      <c r="M1879" s="1" t="e">
        <f>INDEX('Child Enrollment'!$C$2:$C$173,MATCH('BIR Data Entry'!B1880,'Child Enrollment'!$B$2:$B$173,0))</f>
        <v>#N/A</v>
      </c>
      <c r="N1879" s="1" t="e">
        <f>INDEX('Child Enrollment'!$D$2:$D$173,MATCH('BIR Data Entry'!B1879,'Child Enrollment'!$B$2:$B$173,0))</f>
        <v>#N/A</v>
      </c>
      <c r="O1879" s="1" t="e">
        <f>INDEX('Child Enrollment'!$E$2:$E$173,MATCH('BIR Data Entry'!B1879,'Child Enrollment'!$B$2:$B$173,0))</f>
        <v>#N/A</v>
      </c>
      <c r="P1879" s="1" t="e">
        <f>INDEX('Child Enrollment'!$F$2:$F$173,MATCH('BIR Data Entry'!B1879,'Child Enrollment'!$B$2:$B$173,0))</f>
        <v>#N/A</v>
      </c>
      <c r="Q1879" s="1" t="e">
        <f>INDEX('Child Enrollment'!$G$2:$G$173,MATCH('BIR Data Entry'!B1879,'Child Enrollment'!$B$2:$B$173,0))</f>
        <v>#N/A</v>
      </c>
      <c r="R1879" s="1" t="e">
        <f>INDEX('Child Enrollment'!$H$2:$H$173,MATCH('BIR Data Entry'!B1879,'Child Enrollment'!$B$2:$B$173,0))</f>
        <v>#N/A</v>
      </c>
      <c r="S1879" s="343" t="str">
        <f t="shared" si="87"/>
        <v/>
      </c>
      <c r="T1879" s="169">
        <f>IF(J1879='Do Not Use'!$L$15,1,0)</f>
        <v>0</v>
      </c>
      <c r="U1879" s="169">
        <f>IF(K1879='Do Not Use'!$M$14,1,0)</f>
        <v>0</v>
      </c>
      <c r="V1879" s="169">
        <f t="shared" si="88"/>
        <v>0</v>
      </c>
      <c r="W1879" s="169">
        <f>IF(K1879='Do Not Use'!$M$10,1,0)</f>
        <v>0</v>
      </c>
      <c r="X1879" s="169">
        <f>IF(K1879='Do Not Use'!$M$11,1,0)</f>
        <v>0</v>
      </c>
      <c r="Y1879" s="169">
        <f t="shared" si="89"/>
        <v>0</v>
      </c>
      <c r="Z1879" s="169">
        <f>IF(K1879='Do Not Use'!$M$5,1,0)</f>
        <v>0</v>
      </c>
    </row>
    <row r="1880" spans="1:26" x14ac:dyDescent="0.25">
      <c r="A1880" s="376"/>
      <c r="B1880" s="377"/>
      <c r="C1880" s="378"/>
      <c r="D1880" s="434"/>
      <c r="E1880" s="379"/>
      <c r="F1880" s="377"/>
      <c r="G1880" s="377"/>
      <c r="H1880" s="377"/>
      <c r="I1880" s="377"/>
      <c r="J1880" s="377"/>
      <c r="K1880" s="377"/>
      <c r="L1880" s="377"/>
      <c r="M1880" s="1" t="e">
        <f>INDEX('Child Enrollment'!$C$2:$C$173,MATCH('BIR Data Entry'!B1881,'Child Enrollment'!$B$2:$B$173,0))</f>
        <v>#N/A</v>
      </c>
      <c r="N1880" s="1" t="e">
        <f>INDEX('Child Enrollment'!$D$2:$D$173,MATCH('BIR Data Entry'!B1880,'Child Enrollment'!$B$2:$B$173,0))</f>
        <v>#N/A</v>
      </c>
      <c r="O1880" s="1" t="e">
        <f>INDEX('Child Enrollment'!$E$2:$E$173,MATCH('BIR Data Entry'!B1880,'Child Enrollment'!$B$2:$B$173,0))</f>
        <v>#N/A</v>
      </c>
      <c r="P1880" s="1" t="e">
        <f>INDEX('Child Enrollment'!$F$2:$F$173,MATCH('BIR Data Entry'!B1880,'Child Enrollment'!$B$2:$B$173,0))</f>
        <v>#N/A</v>
      </c>
      <c r="Q1880" s="1" t="e">
        <f>INDEX('Child Enrollment'!$G$2:$G$173,MATCH('BIR Data Entry'!B1880,'Child Enrollment'!$B$2:$B$173,0))</f>
        <v>#N/A</v>
      </c>
      <c r="R1880" s="1" t="e">
        <f>INDEX('Child Enrollment'!$H$2:$H$173,MATCH('BIR Data Entry'!B1880,'Child Enrollment'!$B$2:$B$173,0))</f>
        <v>#N/A</v>
      </c>
      <c r="S1880" s="343" t="str">
        <f t="shared" si="87"/>
        <v/>
      </c>
      <c r="T1880" s="169">
        <f>IF(J1880='Do Not Use'!$L$15,1,0)</f>
        <v>0</v>
      </c>
      <c r="U1880" s="169">
        <f>IF(K1880='Do Not Use'!$M$14,1,0)</f>
        <v>0</v>
      </c>
      <c r="V1880" s="169">
        <f t="shared" si="88"/>
        <v>0</v>
      </c>
      <c r="W1880" s="169">
        <f>IF(K1880='Do Not Use'!$M$10,1,0)</f>
        <v>0</v>
      </c>
      <c r="X1880" s="169">
        <f>IF(K1880='Do Not Use'!$M$11,1,0)</f>
        <v>0</v>
      </c>
      <c r="Y1880" s="169">
        <f t="shared" si="89"/>
        <v>0</v>
      </c>
      <c r="Z1880" s="169">
        <f>IF(K1880='Do Not Use'!$M$5,1,0)</f>
        <v>0</v>
      </c>
    </row>
    <row r="1881" spans="1:26" x14ac:dyDescent="0.25">
      <c r="A1881" s="376"/>
      <c r="B1881" s="377"/>
      <c r="C1881" s="378"/>
      <c r="D1881" s="434"/>
      <c r="E1881" s="379"/>
      <c r="F1881" s="377"/>
      <c r="G1881" s="377"/>
      <c r="H1881" s="377"/>
      <c r="I1881" s="377"/>
      <c r="J1881" s="377"/>
      <c r="K1881" s="377"/>
      <c r="L1881" s="377"/>
      <c r="M1881" s="1" t="e">
        <f>INDEX('Child Enrollment'!$C$2:$C$173,MATCH('BIR Data Entry'!B1882,'Child Enrollment'!$B$2:$B$173,0))</f>
        <v>#N/A</v>
      </c>
      <c r="N1881" s="1" t="e">
        <f>INDEX('Child Enrollment'!$D$2:$D$173,MATCH('BIR Data Entry'!B1881,'Child Enrollment'!$B$2:$B$173,0))</f>
        <v>#N/A</v>
      </c>
      <c r="O1881" s="1" t="e">
        <f>INDEX('Child Enrollment'!$E$2:$E$173,MATCH('BIR Data Entry'!B1881,'Child Enrollment'!$B$2:$B$173,0))</f>
        <v>#N/A</v>
      </c>
      <c r="P1881" s="1" t="e">
        <f>INDEX('Child Enrollment'!$F$2:$F$173,MATCH('BIR Data Entry'!B1881,'Child Enrollment'!$B$2:$B$173,0))</f>
        <v>#N/A</v>
      </c>
      <c r="Q1881" s="1" t="e">
        <f>INDEX('Child Enrollment'!$G$2:$G$173,MATCH('BIR Data Entry'!B1881,'Child Enrollment'!$B$2:$B$173,0))</f>
        <v>#N/A</v>
      </c>
      <c r="R1881" s="1" t="e">
        <f>INDEX('Child Enrollment'!$H$2:$H$173,MATCH('BIR Data Entry'!B1881,'Child Enrollment'!$B$2:$B$173,0))</f>
        <v>#N/A</v>
      </c>
      <c r="S1881" s="343" t="str">
        <f t="shared" si="87"/>
        <v/>
      </c>
      <c r="T1881" s="169">
        <f>IF(J1881='Do Not Use'!$L$15,1,0)</f>
        <v>0</v>
      </c>
      <c r="U1881" s="169">
        <f>IF(K1881='Do Not Use'!$M$14,1,0)</f>
        <v>0</v>
      </c>
      <c r="V1881" s="169">
        <f t="shared" si="88"/>
        <v>0</v>
      </c>
      <c r="W1881" s="169">
        <f>IF(K1881='Do Not Use'!$M$10,1,0)</f>
        <v>0</v>
      </c>
      <c r="X1881" s="169">
        <f>IF(K1881='Do Not Use'!$M$11,1,0)</f>
        <v>0</v>
      </c>
      <c r="Y1881" s="169">
        <f t="shared" si="89"/>
        <v>0</v>
      </c>
      <c r="Z1881" s="169">
        <f>IF(K1881='Do Not Use'!$M$5,1,0)</f>
        <v>0</v>
      </c>
    </row>
    <row r="1882" spans="1:26" x14ac:dyDescent="0.25">
      <c r="A1882" s="376"/>
      <c r="B1882" s="377"/>
      <c r="C1882" s="378"/>
      <c r="D1882" s="434"/>
      <c r="E1882" s="379"/>
      <c r="F1882" s="377"/>
      <c r="G1882" s="377"/>
      <c r="H1882" s="377"/>
      <c r="I1882" s="377"/>
      <c r="J1882" s="377"/>
      <c r="K1882" s="377"/>
      <c r="L1882" s="377"/>
      <c r="M1882" s="1" t="e">
        <f>INDEX('Child Enrollment'!$C$2:$C$173,MATCH('BIR Data Entry'!B1883,'Child Enrollment'!$B$2:$B$173,0))</f>
        <v>#N/A</v>
      </c>
      <c r="N1882" s="1" t="e">
        <f>INDEX('Child Enrollment'!$D$2:$D$173,MATCH('BIR Data Entry'!B1882,'Child Enrollment'!$B$2:$B$173,0))</f>
        <v>#N/A</v>
      </c>
      <c r="O1882" s="1" t="e">
        <f>INDEX('Child Enrollment'!$E$2:$E$173,MATCH('BIR Data Entry'!B1882,'Child Enrollment'!$B$2:$B$173,0))</f>
        <v>#N/A</v>
      </c>
      <c r="P1882" s="1" t="e">
        <f>INDEX('Child Enrollment'!$F$2:$F$173,MATCH('BIR Data Entry'!B1882,'Child Enrollment'!$B$2:$B$173,0))</f>
        <v>#N/A</v>
      </c>
      <c r="Q1882" s="1" t="e">
        <f>INDEX('Child Enrollment'!$G$2:$G$173,MATCH('BIR Data Entry'!B1882,'Child Enrollment'!$B$2:$B$173,0))</f>
        <v>#N/A</v>
      </c>
      <c r="R1882" s="1" t="e">
        <f>INDEX('Child Enrollment'!$H$2:$H$173,MATCH('BIR Data Entry'!B1882,'Child Enrollment'!$B$2:$B$173,0))</f>
        <v>#N/A</v>
      </c>
      <c r="S1882" s="343" t="str">
        <f t="shared" si="87"/>
        <v/>
      </c>
      <c r="T1882" s="169">
        <f>IF(J1882='Do Not Use'!$L$15,1,0)</f>
        <v>0</v>
      </c>
      <c r="U1882" s="169">
        <f>IF(K1882='Do Not Use'!$M$14,1,0)</f>
        <v>0</v>
      </c>
      <c r="V1882" s="169">
        <f t="shared" si="88"/>
        <v>0</v>
      </c>
      <c r="W1882" s="169">
        <f>IF(K1882='Do Not Use'!$M$10,1,0)</f>
        <v>0</v>
      </c>
      <c r="X1882" s="169">
        <f>IF(K1882='Do Not Use'!$M$11,1,0)</f>
        <v>0</v>
      </c>
      <c r="Y1882" s="169">
        <f t="shared" si="89"/>
        <v>0</v>
      </c>
      <c r="Z1882" s="169">
        <f>IF(K1882='Do Not Use'!$M$5,1,0)</f>
        <v>0</v>
      </c>
    </row>
    <row r="1883" spans="1:26" x14ac:dyDescent="0.25">
      <c r="A1883" s="376"/>
      <c r="B1883" s="377"/>
      <c r="C1883" s="378"/>
      <c r="D1883" s="434"/>
      <c r="E1883" s="379"/>
      <c r="F1883" s="377"/>
      <c r="G1883" s="377"/>
      <c r="H1883" s="377"/>
      <c r="I1883" s="377"/>
      <c r="J1883" s="377"/>
      <c r="K1883" s="377"/>
      <c r="L1883" s="377"/>
      <c r="M1883" s="1" t="e">
        <f>INDEX('Child Enrollment'!$C$2:$C$173,MATCH('BIR Data Entry'!B1884,'Child Enrollment'!$B$2:$B$173,0))</f>
        <v>#N/A</v>
      </c>
      <c r="N1883" s="1" t="e">
        <f>INDEX('Child Enrollment'!$D$2:$D$173,MATCH('BIR Data Entry'!B1883,'Child Enrollment'!$B$2:$B$173,0))</f>
        <v>#N/A</v>
      </c>
      <c r="O1883" s="1" t="e">
        <f>INDEX('Child Enrollment'!$E$2:$E$173,MATCH('BIR Data Entry'!B1883,'Child Enrollment'!$B$2:$B$173,0))</f>
        <v>#N/A</v>
      </c>
      <c r="P1883" s="1" t="e">
        <f>INDEX('Child Enrollment'!$F$2:$F$173,MATCH('BIR Data Entry'!B1883,'Child Enrollment'!$B$2:$B$173,0))</f>
        <v>#N/A</v>
      </c>
      <c r="Q1883" s="1" t="e">
        <f>INDEX('Child Enrollment'!$G$2:$G$173,MATCH('BIR Data Entry'!B1883,'Child Enrollment'!$B$2:$B$173,0))</f>
        <v>#N/A</v>
      </c>
      <c r="R1883" s="1" t="e">
        <f>INDEX('Child Enrollment'!$H$2:$H$173,MATCH('BIR Data Entry'!B1883,'Child Enrollment'!$B$2:$B$173,0))</f>
        <v>#N/A</v>
      </c>
      <c r="S1883" s="343" t="str">
        <f t="shared" si="87"/>
        <v/>
      </c>
      <c r="T1883" s="169">
        <f>IF(J1883='Do Not Use'!$L$15,1,0)</f>
        <v>0</v>
      </c>
      <c r="U1883" s="169">
        <f>IF(K1883='Do Not Use'!$M$14,1,0)</f>
        <v>0</v>
      </c>
      <c r="V1883" s="169">
        <f t="shared" si="88"/>
        <v>0</v>
      </c>
      <c r="W1883" s="169">
        <f>IF(K1883='Do Not Use'!$M$10,1,0)</f>
        <v>0</v>
      </c>
      <c r="X1883" s="169">
        <f>IF(K1883='Do Not Use'!$M$11,1,0)</f>
        <v>0</v>
      </c>
      <c r="Y1883" s="169">
        <f t="shared" si="89"/>
        <v>0</v>
      </c>
      <c r="Z1883" s="169">
        <f>IF(K1883='Do Not Use'!$M$5,1,0)</f>
        <v>0</v>
      </c>
    </row>
    <row r="1884" spans="1:26" x14ac:dyDescent="0.25">
      <c r="A1884" s="376"/>
      <c r="B1884" s="377"/>
      <c r="C1884" s="378"/>
      <c r="D1884" s="434"/>
      <c r="E1884" s="379"/>
      <c r="F1884" s="377"/>
      <c r="G1884" s="377"/>
      <c r="H1884" s="377"/>
      <c r="I1884" s="377"/>
      <c r="J1884" s="377"/>
      <c r="K1884" s="377"/>
      <c r="L1884" s="377"/>
      <c r="M1884" s="1" t="e">
        <f>INDEX('Child Enrollment'!$C$2:$C$173,MATCH('BIR Data Entry'!B1885,'Child Enrollment'!$B$2:$B$173,0))</f>
        <v>#N/A</v>
      </c>
      <c r="N1884" s="1" t="e">
        <f>INDEX('Child Enrollment'!$D$2:$D$173,MATCH('BIR Data Entry'!B1884,'Child Enrollment'!$B$2:$B$173,0))</f>
        <v>#N/A</v>
      </c>
      <c r="O1884" s="1" t="e">
        <f>INDEX('Child Enrollment'!$E$2:$E$173,MATCH('BIR Data Entry'!B1884,'Child Enrollment'!$B$2:$B$173,0))</f>
        <v>#N/A</v>
      </c>
      <c r="P1884" s="1" t="e">
        <f>INDEX('Child Enrollment'!$F$2:$F$173,MATCH('BIR Data Entry'!B1884,'Child Enrollment'!$B$2:$B$173,0))</f>
        <v>#N/A</v>
      </c>
      <c r="Q1884" s="1" t="e">
        <f>INDEX('Child Enrollment'!$G$2:$G$173,MATCH('BIR Data Entry'!B1884,'Child Enrollment'!$B$2:$B$173,0))</f>
        <v>#N/A</v>
      </c>
      <c r="R1884" s="1" t="e">
        <f>INDEX('Child Enrollment'!$H$2:$H$173,MATCH('BIR Data Entry'!B1884,'Child Enrollment'!$B$2:$B$173,0))</f>
        <v>#N/A</v>
      </c>
      <c r="S1884" s="343" t="str">
        <f t="shared" si="87"/>
        <v/>
      </c>
      <c r="T1884" s="169">
        <f>IF(J1884='Do Not Use'!$L$15,1,0)</f>
        <v>0</v>
      </c>
      <c r="U1884" s="169">
        <f>IF(K1884='Do Not Use'!$M$14,1,0)</f>
        <v>0</v>
      </c>
      <c r="V1884" s="169">
        <f t="shared" si="88"/>
        <v>0</v>
      </c>
      <c r="W1884" s="169">
        <f>IF(K1884='Do Not Use'!$M$10,1,0)</f>
        <v>0</v>
      </c>
      <c r="X1884" s="169">
        <f>IF(K1884='Do Not Use'!$M$11,1,0)</f>
        <v>0</v>
      </c>
      <c r="Y1884" s="169">
        <f t="shared" si="89"/>
        <v>0</v>
      </c>
      <c r="Z1884" s="169">
        <f>IF(K1884='Do Not Use'!$M$5,1,0)</f>
        <v>0</v>
      </c>
    </row>
    <row r="1885" spans="1:26" x14ac:dyDescent="0.25">
      <c r="A1885" s="376"/>
      <c r="B1885" s="377"/>
      <c r="C1885" s="378"/>
      <c r="D1885" s="434"/>
      <c r="E1885" s="379"/>
      <c r="F1885" s="377"/>
      <c r="G1885" s="377"/>
      <c r="H1885" s="377"/>
      <c r="I1885" s="377"/>
      <c r="J1885" s="377"/>
      <c r="K1885" s="377"/>
      <c r="L1885" s="377"/>
      <c r="M1885" s="1" t="e">
        <f>INDEX('Child Enrollment'!$C$2:$C$173,MATCH('BIR Data Entry'!B1886,'Child Enrollment'!$B$2:$B$173,0))</f>
        <v>#N/A</v>
      </c>
      <c r="N1885" s="1" t="e">
        <f>INDEX('Child Enrollment'!$D$2:$D$173,MATCH('BIR Data Entry'!B1885,'Child Enrollment'!$B$2:$B$173,0))</f>
        <v>#N/A</v>
      </c>
      <c r="O1885" s="1" t="e">
        <f>INDEX('Child Enrollment'!$E$2:$E$173,MATCH('BIR Data Entry'!B1885,'Child Enrollment'!$B$2:$B$173,0))</f>
        <v>#N/A</v>
      </c>
      <c r="P1885" s="1" t="e">
        <f>INDEX('Child Enrollment'!$F$2:$F$173,MATCH('BIR Data Entry'!B1885,'Child Enrollment'!$B$2:$B$173,0))</f>
        <v>#N/A</v>
      </c>
      <c r="Q1885" s="1" t="e">
        <f>INDEX('Child Enrollment'!$G$2:$G$173,MATCH('BIR Data Entry'!B1885,'Child Enrollment'!$B$2:$B$173,0))</f>
        <v>#N/A</v>
      </c>
      <c r="R1885" s="1" t="e">
        <f>INDEX('Child Enrollment'!$H$2:$H$173,MATCH('BIR Data Entry'!B1885,'Child Enrollment'!$B$2:$B$173,0))</f>
        <v>#N/A</v>
      </c>
      <c r="S1885" s="343" t="str">
        <f t="shared" si="87"/>
        <v/>
      </c>
      <c r="T1885" s="169">
        <f>IF(J1885='Do Not Use'!$L$15,1,0)</f>
        <v>0</v>
      </c>
      <c r="U1885" s="169">
        <f>IF(K1885='Do Not Use'!$M$14,1,0)</f>
        <v>0</v>
      </c>
      <c r="V1885" s="169">
        <f t="shared" si="88"/>
        <v>0</v>
      </c>
      <c r="W1885" s="169">
        <f>IF(K1885='Do Not Use'!$M$10,1,0)</f>
        <v>0</v>
      </c>
      <c r="X1885" s="169">
        <f>IF(K1885='Do Not Use'!$M$11,1,0)</f>
        <v>0</v>
      </c>
      <c r="Y1885" s="169">
        <f t="shared" si="89"/>
        <v>0</v>
      </c>
      <c r="Z1885" s="169">
        <f>IF(K1885='Do Not Use'!$M$5,1,0)</f>
        <v>0</v>
      </c>
    </row>
    <row r="1886" spans="1:26" x14ac:dyDescent="0.25">
      <c r="A1886" s="376"/>
      <c r="B1886" s="377"/>
      <c r="C1886" s="378"/>
      <c r="D1886" s="434"/>
      <c r="E1886" s="379"/>
      <c r="F1886" s="377"/>
      <c r="G1886" s="377"/>
      <c r="H1886" s="377"/>
      <c r="I1886" s="377"/>
      <c r="J1886" s="377"/>
      <c r="K1886" s="377"/>
      <c r="L1886" s="377"/>
      <c r="M1886" s="1" t="e">
        <f>INDEX('Child Enrollment'!$C$2:$C$173,MATCH('BIR Data Entry'!B1887,'Child Enrollment'!$B$2:$B$173,0))</f>
        <v>#N/A</v>
      </c>
      <c r="N1886" s="1" t="e">
        <f>INDEX('Child Enrollment'!$D$2:$D$173,MATCH('BIR Data Entry'!B1886,'Child Enrollment'!$B$2:$B$173,0))</f>
        <v>#N/A</v>
      </c>
      <c r="O1886" s="1" t="e">
        <f>INDEX('Child Enrollment'!$E$2:$E$173,MATCH('BIR Data Entry'!B1886,'Child Enrollment'!$B$2:$B$173,0))</f>
        <v>#N/A</v>
      </c>
      <c r="P1886" s="1" t="e">
        <f>INDEX('Child Enrollment'!$F$2:$F$173,MATCH('BIR Data Entry'!B1886,'Child Enrollment'!$B$2:$B$173,0))</f>
        <v>#N/A</v>
      </c>
      <c r="Q1886" s="1" t="e">
        <f>INDEX('Child Enrollment'!$G$2:$G$173,MATCH('BIR Data Entry'!B1886,'Child Enrollment'!$B$2:$B$173,0))</f>
        <v>#N/A</v>
      </c>
      <c r="R1886" s="1" t="e">
        <f>INDEX('Child Enrollment'!$H$2:$H$173,MATCH('BIR Data Entry'!B1886,'Child Enrollment'!$B$2:$B$173,0))</f>
        <v>#N/A</v>
      </c>
      <c r="S1886" s="343" t="str">
        <f t="shared" si="87"/>
        <v/>
      </c>
      <c r="T1886" s="169">
        <f>IF(J1886='Do Not Use'!$L$15,1,0)</f>
        <v>0</v>
      </c>
      <c r="U1886" s="169">
        <f>IF(K1886='Do Not Use'!$M$14,1,0)</f>
        <v>0</v>
      </c>
      <c r="V1886" s="169">
        <f t="shared" si="88"/>
        <v>0</v>
      </c>
      <c r="W1886" s="169">
        <f>IF(K1886='Do Not Use'!$M$10,1,0)</f>
        <v>0</v>
      </c>
      <c r="X1886" s="169">
        <f>IF(K1886='Do Not Use'!$M$11,1,0)</f>
        <v>0</v>
      </c>
      <c r="Y1886" s="169">
        <f t="shared" si="89"/>
        <v>0</v>
      </c>
      <c r="Z1886" s="169">
        <f>IF(K1886='Do Not Use'!$M$5,1,0)</f>
        <v>0</v>
      </c>
    </row>
    <row r="1887" spans="1:26" x14ac:dyDescent="0.25">
      <c r="A1887" s="376"/>
      <c r="B1887" s="377"/>
      <c r="C1887" s="378"/>
      <c r="D1887" s="434"/>
      <c r="E1887" s="379"/>
      <c r="F1887" s="377"/>
      <c r="G1887" s="377"/>
      <c r="H1887" s="377"/>
      <c r="I1887" s="377"/>
      <c r="J1887" s="377"/>
      <c r="K1887" s="377"/>
      <c r="L1887" s="377"/>
      <c r="M1887" s="1" t="e">
        <f>INDEX('Child Enrollment'!$C$2:$C$173,MATCH('BIR Data Entry'!B1888,'Child Enrollment'!$B$2:$B$173,0))</f>
        <v>#N/A</v>
      </c>
      <c r="N1887" s="1" t="e">
        <f>INDEX('Child Enrollment'!$D$2:$D$173,MATCH('BIR Data Entry'!B1887,'Child Enrollment'!$B$2:$B$173,0))</f>
        <v>#N/A</v>
      </c>
      <c r="O1887" s="1" t="e">
        <f>INDEX('Child Enrollment'!$E$2:$E$173,MATCH('BIR Data Entry'!B1887,'Child Enrollment'!$B$2:$B$173,0))</f>
        <v>#N/A</v>
      </c>
      <c r="P1887" s="1" t="e">
        <f>INDEX('Child Enrollment'!$F$2:$F$173,MATCH('BIR Data Entry'!B1887,'Child Enrollment'!$B$2:$B$173,0))</f>
        <v>#N/A</v>
      </c>
      <c r="Q1887" s="1" t="e">
        <f>INDEX('Child Enrollment'!$G$2:$G$173,MATCH('BIR Data Entry'!B1887,'Child Enrollment'!$B$2:$B$173,0))</f>
        <v>#N/A</v>
      </c>
      <c r="R1887" s="1" t="e">
        <f>INDEX('Child Enrollment'!$H$2:$H$173,MATCH('BIR Data Entry'!B1887,'Child Enrollment'!$B$2:$B$173,0))</f>
        <v>#N/A</v>
      </c>
      <c r="S1887" s="343" t="str">
        <f t="shared" si="87"/>
        <v/>
      </c>
      <c r="T1887" s="169">
        <f>IF(J1887='Do Not Use'!$L$15,1,0)</f>
        <v>0</v>
      </c>
      <c r="U1887" s="169">
        <f>IF(K1887='Do Not Use'!$M$14,1,0)</f>
        <v>0</v>
      </c>
      <c r="V1887" s="169">
        <f t="shared" si="88"/>
        <v>0</v>
      </c>
      <c r="W1887" s="169">
        <f>IF(K1887='Do Not Use'!$M$10,1,0)</f>
        <v>0</v>
      </c>
      <c r="X1887" s="169">
        <f>IF(K1887='Do Not Use'!$M$11,1,0)</f>
        <v>0</v>
      </c>
      <c r="Y1887" s="169">
        <f t="shared" si="89"/>
        <v>0</v>
      </c>
      <c r="Z1887" s="169">
        <f>IF(K1887='Do Not Use'!$M$5,1,0)</f>
        <v>0</v>
      </c>
    </row>
    <row r="1888" spans="1:26" x14ac:dyDescent="0.25">
      <c r="A1888" s="376"/>
      <c r="B1888" s="377"/>
      <c r="C1888" s="378"/>
      <c r="D1888" s="434"/>
      <c r="E1888" s="379"/>
      <c r="F1888" s="377"/>
      <c r="G1888" s="377"/>
      <c r="H1888" s="377"/>
      <c r="I1888" s="377"/>
      <c r="J1888" s="377"/>
      <c r="K1888" s="377"/>
      <c r="L1888" s="377"/>
      <c r="M1888" s="1" t="e">
        <f>INDEX('Child Enrollment'!$C$2:$C$173,MATCH('BIR Data Entry'!B1889,'Child Enrollment'!$B$2:$B$173,0))</f>
        <v>#N/A</v>
      </c>
      <c r="N1888" s="1" t="e">
        <f>INDEX('Child Enrollment'!$D$2:$D$173,MATCH('BIR Data Entry'!B1888,'Child Enrollment'!$B$2:$B$173,0))</f>
        <v>#N/A</v>
      </c>
      <c r="O1888" s="1" t="e">
        <f>INDEX('Child Enrollment'!$E$2:$E$173,MATCH('BIR Data Entry'!B1888,'Child Enrollment'!$B$2:$B$173,0))</f>
        <v>#N/A</v>
      </c>
      <c r="P1888" s="1" t="e">
        <f>INDEX('Child Enrollment'!$F$2:$F$173,MATCH('BIR Data Entry'!B1888,'Child Enrollment'!$B$2:$B$173,0))</f>
        <v>#N/A</v>
      </c>
      <c r="Q1888" s="1" t="e">
        <f>INDEX('Child Enrollment'!$G$2:$G$173,MATCH('BIR Data Entry'!B1888,'Child Enrollment'!$B$2:$B$173,0))</f>
        <v>#N/A</v>
      </c>
      <c r="R1888" s="1" t="e">
        <f>INDEX('Child Enrollment'!$H$2:$H$173,MATCH('BIR Data Entry'!B1888,'Child Enrollment'!$B$2:$B$173,0))</f>
        <v>#N/A</v>
      </c>
      <c r="S1888" s="343" t="str">
        <f t="shared" si="87"/>
        <v/>
      </c>
      <c r="T1888" s="169">
        <f>IF(J1888='Do Not Use'!$L$15,1,0)</f>
        <v>0</v>
      </c>
      <c r="U1888" s="169">
        <f>IF(K1888='Do Not Use'!$M$14,1,0)</f>
        <v>0</v>
      </c>
      <c r="V1888" s="169">
        <f t="shared" si="88"/>
        <v>0</v>
      </c>
      <c r="W1888" s="169">
        <f>IF(K1888='Do Not Use'!$M$10,1,0)</f>
        <v>0</v>
      </c>
      <c r="X1888" s="169">
        <f>IF(K1888='Do Not Use'!$M$11,1,0)</f>
        <v>0</v>
      </c>
      <c r="Y1888" s="169">
        <f t="shared" si="89"/>
        <v>0</v>
      </c>
      <c r="Z1888" s="169">
        <f>IF(K1888='Do Not Use'!$M$5,1,0)</f>
        <v>0</v>
      </c>
    </row>
    <row r="1889" spans="1:26" x14ac:dyDescent="0.25">
      <c r="A1889" s="376"/>
      <c r="B1889" s="377"/>
      <c r="C1889" s="378"/>
      <c r="D1889" s="434"/>
      <c r="E1889" s="379"/>
      <c r="F1889" s="377"/>
      <c r="G1889" s="377"/>
      <c r="H1889" s="377"/>
      <c r="I1889" s="377"/>
      <c r="J1889" s="377"/>
      <c r="K1889" s="377"/>
      <c r="L1889" s="377"/>
      <c r="M1889" s="1" t="e">
        <f>INDEX('Child Enrollment'!$C$2:$C$173,MATCH('BIR Data Entry'!B1890,'Child Enrollment'!$B$2:$B$173,0))</f>
        <v>#N/A</v>
      </c>
      <c r="N1889" s="1" t="e">
        <f>INDEX('Child Enrollment'!$D$2:$D$173,MATCH('BIR Data Entry'!B1889,'Child Enrollment'!$B$2:$B$173,0))</f>
        <v>#N/A</v>
      </c>
      <c r="O1889" s="1" t="e">
        <f>INDEX('Child Enrollment'!$E$2:$E$173,MATCH('BIR Data Entry'!B1889,'Child Enrollment'!$B$2:$B$173,0))</f>
        <v>#N/A</v>
      </c>
      <c r="P1889" s="1" t="e">
        <f>INDEX('Child Enrollment'!$F$2:$F$173,MATCH('BIR Data Entry'!B1889,'Child Enrollment'!$B$2:$B$173,0))</f>
        <v>#N/A</v>
      </c>
      <c r="Q1889" s="1" t="e">
        <f>INDEX('Child Enrollment'!$G$2:$G$173,MATCH('BIR Data Entry'!B1889,'Child Enrollment'!$B$2:$B$173,0))</f>
        <v>#N/A</v>
      </c>
      <c r="R1889" s="1" t="e">
        <f>INDEX('Child Enrollment'!$H$2:$H$173,MATCH('BIR Data Entry'!B1889,'Child Enrollment'!$B$2:$B$173,0))</f>
        <v>#N/A</v>
      </c>
      <c r="S1889" s="343" t="str">
        <f t="shared" si="87"/>
        <v/>
      </c>
      <c r="T1889" s="169">
        <f>IF(J1889='Do Not Use'!$L$15,1,0)</f>
        <v>0</v>
      </c>
      <c r="U1889" s="169">
        <f>IF(K1889='Do Not Use'!$M$14,1,0)</f>
        <v>0</v>
      </c>
      <c r="V1889" s="169">
        <f t="shared" si="88"/>
        <v>0</v>
      </c>
      <c r="W1889" s="169">
        <f>IF(K1889='Do Not Use'!$M$10,1,0)</f>
        <v>0</v>
      </c>
      <c r="X1889" s="169">
        <f>IF(K1889='Do Not Use'!$M$11,1,0)</f>
        <v>0</v>
      </c>
      <c r="Y1889" s="169">
        <f t="shared" si="89"/>
        <v>0</v>
      </c>
      <c r="Z1889" s="169">
        <f>IF(K1889='Do Not Use'!$M$5,1,0)</f>
        <v>0</v>
      </c>
    </row>
    <row r="1890" spans="1:26" x14ac:dyDescent="0.25">
      <c r="A1890" s="376"/>
      <c r="B1890" s="377"/>
      <c r="C1890" s="378"/>
      <c r="D1890" s="434"/>
      <c r="E1890" s="379"/>
      <c r="F1890" s="377"/>
      <c r="G1890" s="377"/>
      <c r="H1890" s="377"/>
      <c r="I1890" s="377"/>
      <c r="J1890" s="377"/>
      <c r="K1890" s="377"/>
      <c r="L1890" s="377"/>
      <c r="M1890" s="1" t="e">
        <f>INDEX('Child Enrollment'!$C$2:$C$173,MATCH('BIR Data Entry'!B1891,'Child Enrollment'!$B$2:$B$173,0))</f>
        <v>#N/A</v>
      </c>
      <c r="N1890" s="1" t="e">
        <f>INDEX('Child Enrollment'!$D$2:$D$173,MATCH('BIR Data Entry'!B1890,'Child Enrollment'!$B$2:$B$173,0))</f>
        <v>#N/A</v>
      </c>
      <c r="O1890" s="1" t="e">
        <f>INDEX('Child Enrollment'!$E$2:$E$173,MATCH('BIR Data Entry'!B1890,'Child Enrollment'!$B$2:$B$173,0))</f>
        <v>#N/A</v>
      </c>
      <c r="P1890" s="1" t="e">
        <f>INDEX('Child Enrollment'!$F$2:$F$173,MATCH('BIR Data Entry'!B1890,'Child Enrollment'!$B$2:$B$173,0))</f>
        <v>#N/A</v>
      </c>
      <c r="Q1890" s="1" t="e">
        <f>INDEX('Child Enrollment'!$G$2:$G$173,MATCH('BIR Data Entry'!B1890,'Child Enrollment'!$B$2:$B$173,0))</f>
        <v>#N/A</v>
      </c>
      <c r="R1890" s="1" t="e">
        <f>INDEX('Child Enrollment'!$H$2:$H$173,MATCH('BIR Data Entry'!B1890,'Child Enrollment'!$B$2:$B$173,0))</f>
        <v>#N/A</v>
      </c>
      <c r="S1890" s="343" t="str">
        <f t="shared" si="87"/>
        <v/>
      </c>
      <c r="T1890" s="169">
        <f>IF(J1890='Do Not Use'!$L$15,1,0)</f>
        <v>0</v>
      </c>
      <c r="U1890" s="169">
        <f>IF(K1890='Do Not Use'!$M$14,1,0)</f>
        <v>0</v>
      </c>
      <c r="V1890" s="169">
        <f t="shared" si="88"/>
        <v>0</v>
      </c>
      <c r="W1890" s="169">
        <f>IF(K1890='Do Not Use'!$M$10,1,0)</f>
        <v>0</v>
      </c>
      <c r="X1890" s="169">
        <f>IF(K1890='Do Not Use'!$M$11,1,0)</f>
        <v>0</v>
      </c>
      <c r="Y1890" s="169">
        <f t="shared" si="89"/>
        <v>0</v>
      </c>
      <c r="Z1890" s="169">
        <f>IF(K1890='Do Not Use'!$M$5,1,0)</f>
        <v>0</v>
      </c>
    </row>
    <row r="1891" spans="1:26" x14ac:dyDescent="0.25">
      <c r="A1891" s="376"/>
      <c r="B1891" s="377"/>
      <c r="C1891" s="378"/>
      <c r="D1891" s="434"/>
      <c r="E1891" s="379"/>
      <c r="F1891" s="377"/>
      <c r="G1891" s="377"/>
      <c r="H1891" s="377"/>
      <c r="I1891" s="377"/>
      <c r="J1891" s="377"/>
      <c r="K1891" s="377"/>
      <c r="L1891" s="377"/>
      <c r="M1891" s="1" t="e">
        <f>INDEX('Child Enrollment'!$C$2:$C$173,MATCH('BIR Data Entry'!B1892,'Child Enrollment'!$B$2:$B$173,0))</f>
        <v>#N/A</v>
      </c>
      <c r="N1891" s="1" t="e">
        <f>INDEX('Child Enrollment'!$D$2:$D$173,MATCH('BIR Data Entry'!B1891,'Child Enrollment'!$B$2:$B$173,0))</f>
        <v>#N/A</v>
      </c>
      <c r="O1891" s="1" t="e">
        <f>INDEX('Child Enrollment'!$E$2:$E$173,MATCH('BIR Data Entry'!B1891,'Child Enrollment'!$B$2:$B$173,0))</f>
        <v>#N/A</v>
      </c>
      <c r="P1891" s="1" t="e">
        <f>INDEX('Child Enrollment'!$F$2:$F$173,MATCH('BIR Data Entry'!B1891,'Child Enrollment'!$B$2:$B$173,0))</f>
        <v>#N/A</v>
      </c>
      <c r="Q1891" s="1" t="e">
        <f>INDEX('Child Enrollment'!$G$2:$G$173,MATCH('BIR Data Entry'!B1891,'Child Enrollment'!$B$2:$B$173,0))</f>
        <v>#N/A</v>
      </c>
      <c r="R1891" s="1" t="e">
        <f>INDEX('Child Enrollment'!$H$2:$H$173,MATCH('BIR Data Entry'!B1891,'Child Enrollment'!$B$2:$B$173,0))</f>
        <v>#N/A</v>
      </c>
      <c r="S1891" s="343" t="str">
        <f t="shared" si="87"/>
        <v/>
      </c>
      <c r="T1891" s="169">
        <f>IF(J1891='Do Not Use'!$L$15,1,0)</f>
        <v>0</v>
      </c>
      <c r="U1891" s="169">
        <f>IF(K1891='Do Not Use'!$M$14,1,0)</f>
        <v>0</v>
      </c>
      <c r="V1891" s="169">
        <f t="shared" si="88"/>
        <v>0</v>
      </c>
      <c r="W1891" s="169">
        <f>IF(K1891='Do Not Use'!$M$10,1,0)</f>
        <v>0</v>
      </c>
      <c r="X1891" s="169">
        <f>IF(K1891='Do Not Use'!$M$11,1,0)</f>
        <v>0</v>
      </c>
      <c r="Y1891" s="169">
        <f t="shared" si="89"/>
        <v>0</v>
      </c>
      <c r="Z1891" s="169">
        <f>IF(K1891='Do Not Use'!$M$5,1,0)</f>
        <v>0</v>
      </c>
    </row>
    <row r="1892" spans="1:26" x14ac:dyDescent="0.25">
      <c r="A1892" s="376"/>
      <c r="B1892" s="377"/>
      <c r="C1892" s="378"/>
      <c r="D1892" s="434"/>
      <c r="E1892" s="379"/>
      <c r="F1892" s="377"/>
      <c r="G1892" s="377"/>
      <c r="H1892" s="377"/>
      <c r="I1892" s="377"/>
      <c r="J1892" s="377"/>
      <c r="K1892" s="377"/>
      <c r="L1892" s="377"/>
      <c r="M1892" s="1" t="e">
        <f>INDEX('Child Enrollment'!$C$2:$C$173,MATCH('BIR Data Entry'!B1893,'Child Enrollment'!$B$2:$B$173,0))</f>
        <v>#N/A</v>
      </c>
      <c r="N1892" s="1" t="e">
        <f>INDEX('Child Enrollment'!$D$2:$D$173,MATCH('BIR Data Entry'!B1892,'Child Enrollment'!$B$2:$B$173,0))</f>
        <v>#N/A</v>
      </c>
      <c r="O1892" s="1" t="e">
        <f>INDEX('Child Enrollment'!$E$2:$E$173,MATCH('BIR Data Entry'!B1892,'Child Enrollment'!$B$2:$B$173,0))</f>
        <v>#N/A</v>
      </c>
      <c r="P1892" s="1" t="e">
        <f>INDEX('Child Enrollment'!$F$2:$F$173,MATCH('BIR Data Entry'!B1892,'Child Enrollment'!$B$2:$B$173,0))</f>
        <v>#N/A</v>
      </c>
      <c r="Q1892" s="1" t="e">
        <f>INDEX('Child Enrollment'!$G$2:$G$173,MATCH('BIR Data Entry'!B1892,'Child Enrollment'!$B$2:$B$173,0))</f>
        <v>#N/A</v>
      </c>
      <c r="R1892" s="1" t="e">
        <f>INDEX('Child Enrollment'!$H$2:$H$173,MATCH('BIR Data Entry'!B1892,'Child Enrollment'!$B$2:$B$173,0))</f>
        <v>#N/A</v>
      </c>
      <c r="S1892" s="343" t="str">
        <f t="shared" si="87"/>
        <v/>
      </c>
      <c r="T1892" s="169">
        <f>IF(J1892='Do Not Use'!$L$15,1,0)</f>
        <v>0</v>
      </c>
      <c r="U1892" s="169">
        <f>IF(K1892='Do Not Use'!$M$14,1,0)</f>
        <v>0</v>
      </c>
      <c r="V1892" s="169">
        <f t="shared" si="88"/>
        <v>0</v>
      </c>
      <c r="W1892" s="169">
        <f>IF(K1892='Do Not Use'!$M$10,1,0)</f>
        <v>0</v>
      </c>
      <c r="X1892" s="169">
        <f>IF(K1892='Do Not Use'!$M$11,1,0)</f>
        <v>0</v>
      </c>
      <c r="Y1892" s="169">
        <f t="shared" si="89"/>
        <v>0</v>
      </c>
      <c r="Z1892" s="169">
        <f>IF(K1892='Do Not Use'!$M$5,1,0)</f>
        <v>0</v>
      </c>
    </row>
    <row r="1893" spans="1:26" x14ac:dyDescent="0.25">
      <c r="A1893" s="376"/>
      <c r="B1893" s="377"/>
      <c r="C1893" s="378"/>
      <c r="D1893" s="434"/>
      <c r="E1893" s="379"/>
      <c r="F1893" s="377"/>
      <c r="G1893" s="377"/>
      <c r="H1893" s="377"/>
      <c r="I1893" s="377"/>
      <c r="J1893" s="377"/>
      <c r="K1893" s="377"/>
      <c r="L1893" s="377"/>
      <c r="M1893" s="1" t="e">
        <f>INDEX('Child Enrollment'!$C$2:$C$173,MATCH('BIR Data Entry'!B1894,'Child Enrollment'!$B$2:$B$173,0))</f>
        <v>#N/A</v>
      </c>
      <c r="N1893" s="1" t="e">
        <f>INDEX('Child Enrollment'!$D$2:$D$173,MATCH('BIR Data Entry'!B1893,'Child Enrollment'!$B$2:$B$173,0))</f>
        <v>#N/A</v>
      </c>
      <c r="O1893" s="1" t="e">
        <f>INDEX('Child Enrollment'!$E$2:$E$173,MATCH('BIR Data Entry'!B1893,'Child Enrollment'!$B$2:$B$173,0))</f>
        <v>#N/A</v>
      </c>
      <c r="P1893" s="1" t="e">
        <f>INDEX('Child Enrollment'!$F$2:$F$173,MATCH('BIR Data Entry'!B1893,'Child Enrollment'!$B$2:$B$173,0))</f>
        <v>#N/A</v>
      </c>
      <c r="Q1893" s="1" t="e">
        <f>INDEX('Child Enrollment'!$G$2:$G$173,MATCH('BIR Data Entry'!B1893,'Child Enrollment'!$B$2:$B$173,0))</f>
        <v>#N/A</v>
      </c>
      <c r="R1893" s="1" t="e">
        <f>INDEX('Child Enrollment'!$H$2:$H$173,MATCH('BIR Data Entry'!B1893,'Child Enrollment'!$B$2:$B$173,0))</f>
        <v>#N/A</v>
      </c>
      <c r="S1893" s="343" t="str">
        <f t="shared" si="87"/>
        <v/>
      </c>
      <c r="T1893" s="169">
        <f>IF(J1893='Do Not Use'!$L$15,1,0)</f>
        <v>0</v>
      </c>
      <c r="U1893" s="169">
        <f>IF(K1893='Do Not Use'!$M$14,1,0)</f>
        <v>0</v>
      </c>
      <c r="V1893" s="169">
        <f t="shared" si="88"/>
        <v>0</v>
      </c>
      <c r="W1893" s="169">
        <f>IF(K1893='Do Not Use'!$M$10,1,0)</f>
        <v>0</v>
      </c>
      <c r="X1893" s="169">
        <f>IF(K1893='Do Not Use'!$M$11,1,0)</f>
        <v>0</v>
      </c>
      <c r="Y1893" s="169">
        <f t="shared" si="89"/>
        <v>0</v>
      </c>
      <c r="Z1893" s="169">
        <f>IF(K1893='Do Not Use'!$M$5,1,0)</f>
        <v>0</v>
      </c>
    </row>
    <row r="1894" spans="1:26" x14ac:dyDescent="0.25">
      <c r="A1894" s="376"/>
      <c r="B1894" s="377"/>
      <c r="C1894" s="378"/>
      <c r="D1894" s="434"/>
      <c r="E1894" s="379"/>
      <c r="F1894" s="377"/>
      <c r="G1894" s="377"/>
      <c r="H1894" s="377"/>
      <c r="I1894" s="377"/>
      <c r="J1894" s="377"/>
      <c r="K1894" s="377"/>
      <c r="L1894" s="377"/>
      <c r="M1894" s="1" t="e">
        <f>INDEX('Child Enrollment'!$C$2:$C$173,MATCH('BIR Data Entry'!B1895,'Child Enrollment'!$B$2:$B$173,0))</f>
        <v>#N/A</v>
      </c>
      <c r="N1894" s="1" t="e">
        <f>INDEX('Child Enrollment'!$D$2:$D$173,MATCH('BIR Data Entry'!B1894,'Child Enrollment'!$B$2:$B$173,0))</f>
        <v>#N/A</v>
      </c>
      <c r="O1894" s="1" t="e">
        <f>INDEX('Child Enrollment'!$E$2:$E$173,MATCH('BIR Data Entry'!B1894,'Child Enrollment'!$B$2:$B$173,0))</f>
        <v>#N/A</v>
      </c>
      <c r="P1894" s="1" t="e">
        <f>INDEX('Child Enrollment'!$F$2:$F$173,MATCH('BIR Data Entry'!B1894,'Child Enrollment'!$B$2:$B$173,0))</f>
        <v>#N/A</v>
      </c>
      <c r="Q1894" s="1" t="e">
        <f>INDEX('Child Enrollment'!$G$2:$G$173,MATCH('BIR Data Entry'!B1894,'Child Enrollment'!$B$2:$B$173,0))</f>
        <v>#N/A</v>
      </c>
      <c r="R1894" s="1" t="e">
        <f>INDEX('Child Enrollment'!$H$2:$H$173,MATCH('BIR Data Entry'!B1894,'Child Enrollment'!$B$2:$B$173,0))</f>
        <v>#N/A</v>
      </c>
      <c r="S1894" s="343" t="str">
        <f t="shared" si="87"/>
        <v/>
      </c>
      <c r="T1894" s="169">
        <f>IF(J1894='Do Not Use'!$L$15,1,0)</f>
        <v>0</v>
      </c>
      <c r="U1894" s="169">
        <f>IF(K1894='Do Not Use'!$M$14,1,0)</f>
        <v>0</v>
      </c>
      <c r="V1894" s="169">
        <f t="shared" si="88"/>
        <v>0</v>
      </c>
      <c r="W1894" s="169">
        <f>IF(K1894='Do Not Use'!$M$10,1,0)</f>
        <v>0</v>
      </c>
      <c r="X1894" s="169">
        <f>IF(K1894='Do Not Use'!$M$11,1,0)</f>
        <v>0</v>
      </c>
      <c r="Y1894" s="169">
        <f t="shared" si="89"/>
        <v>0</v>
      </c>
      <c r="Z1894" s="169">
        <f>IF(K1894='Do Not Use'!$M$5,1,0)</f>
        <v>0</v>
      </c>
    </row>
    <row r="1895" spans="1:26" x14ac:dyDescent="0.25">
      <c r="A1895" s="376"/>
      <c r="B1895" s="377"/>
      <c r="C1895" s="378"/>
      <c r="D1895" s="434"/>
      <c r="E1895" s="379"/>
      <c r="F1895" s="377"/>
      <c r="G1895" s="377"/>
      <c r="H1895" s="377"/>
      <c r="I1895" s="377"/>
      <c r="J1895" s="377"/>
      <c r="K1895" s="377"/>
      <c r="L1895" s="377"/>
      <c r="M1895" s="1" t="e">
        <f>INDEX('Child Enrollment'!$C$2:$C$173,MATCH('BIR Data Entry'!B1896,'Child Enrollment'!$B$2:$B$173,0))</f>
        <v>#N/A</v>
      </c>
      <c r="N1895" s="1" t="e">
        <f>INDEX('Child Enrollment'!$D$2:$D$173,MATCH('BIR Data Entry'!B1895,'Child Enrollment'!$B$2:$B$173,0))</f>
        <v>#N/A</v>
      </c>
      <c r="O1895" s="1" t="e">
        <f>INDEX('Child Enrollment'!$E$2:$E$173,MATCH('BIR Data Entry'!B1895,'Child Enrollment'!$B$2:$B$173,0))</f>
        <v>#N/A</v>
      </c>
      <c r="P1895" s="1" t="e">
        <f>INDEX('Child Enrollment'!$F$2:$F$173,MATCH('BIR Data Entry'!B1895,'Child Enrollment'!$B$2:$B$173,0))</f>
        <v>#N/A</v>
      </c>
      <c r="Q1895" s="1" t="e">
        <f>INDEX('Child Enrollment'!$G$2:$G$173,MATCH('BIR Data Entry'!B1895,'Child Enrollment'!$B$2:$B$173,0))</f>
        <v>#N/A</v>
      </c>
      <c r="R1895" s="1" t="e">
        <f>INDEX('Child Enrollment'!$H$2:$H$173,MATCH('BIR Data Entry'!B1895,'Child Enrollment'!$B$2:$B$173,0))</f>
        <v>#N/A</v>
      </c>
      <c r="S1895" s="343" t="str">
        <f t="shared" si="87"/>
        <v/>
      </c>
      <c r="T1895" s="169">
        <f>IF(J1895='Do Not Use'!$L$15,1,0)</f>
        <v>0</v>
      </c>
      <c r="U1895" s="169">
        <f>IF(K1895='Do Not Use'!$M$14,1,0)</f>
        <v>0</v>
      </c>
      <c r="V1895" s="169">
        <f t="shared" si="88"/>
        <v>0</v>
      </c>
      <c r="W1895" s="169">
        <f>IF(K1895='Do Not Use'!$M$10,1,0)</f>
        <v>0</v>
      </c>
      <c r="X1895" s="169">
        <f>IF(K1895='Do Not Use'!$M$11,1,0)</f>
        <v>0</v>
      </c>
      <c r="Y1895" s="169">
        <f t="shared" si="89"/>
        <v>0</v>
      </c>
      <c r="Z1895" s="169">
        <f>IF(K1895='Do Not Use'!$M$5,1,0)</f>
        <v>0</v>
      </c>
    </row>
    <row r="1896" spans="1:26" x14ac:dyDescent="0.25">
      <c r="A1896" s="376"/>
      <c r="B1896" s="377"/>
      <c r="C1896" s="378"/>
      <c r="D1896" s="434"/>
      <c r="E1896" s="379"/>
      <c r="F1896" s="377"/>
      <c r="G1896" s="377"/>
      <c r="H1896" s="377"/>
      <c r="I1896" s="377"/>
      <c r="J1896" s="377"/>
      <c r="K1896" s="377"/>
      <c r="L1896" s="377"/>
      <c r="M1896" s="1" t="e">
        <f>INDEX('Child Enrollment'!$C$2:$C$173,MATCH('BIR Data Entry'!B1897,'Child Enrollment'!$B$2:$B$173,0))</f>
        <v>#N/A</v>
      </c>
      <c r="N1896" s="1" t="e">
        <f>INDEX('Child Enrollment'!$D$2:$D$173,MATCH('BIR Data Entry'!B1896,'Child Enrollment'!$B$2:$B$173,0))</f>
        <v>#N/A</v>
      </c>
      <c r="O1896" s="1" t="e">
        <f>INDEX('Child Enrollment'!$E$2:$E$173,MATCH('BIR Data Entry'!B1896,'Child Enrollment'!$B$2:$B$173,0))</f>
        <v>#N/A</v>
      </c>
      <c r="P1896" s="1" t="e">
        <f>INDEX('Child Enrollment'!$F$2:$F$173,MATCH('BIR Data Entry'!B1896,'Child Enrollment'!$B$2:$B$173,0))</f>
        <v>#N/A</v>
      </c>
      <c r="Q1896" s="1" t="e">
        <f>INDEX('Child Enrollment'!$G$2:$G$173,MATCH('BIR Data Entry'!B1896,'Child Enrollment'!$B$2:$B$173,0))</f>
        <v>#N/A</v>
      </c>
      <c r="R1896" s="1" t="e">
        <f>INDEX('Child Enrollment'!$H$2:$H$173,MATCH('BIR Data Entry'!B1896,'Child Enrollment'!$B$2:$B$173,0))</f>
        <v>#N/A</v>
      </c>
      <c r="S1896" s="343" t="str">
        <f t="shared" si="87"/>
        <v/>
      </c>
      <c r="T1896" s="169">
        <f>IF(J1896='Do Not Use'!$L$15,1,0)</f>
        <v>0</v>
      </c>
      <c r="U1896" s="169">
        <f>IF(K1896='Do Not Use'!$M$14,1,0)</f>
        <v>0</v>
      </c>
      <c r="V1896" s="169">
        <f t="shared" si="88"/>
        <v>0</v>
      </c>
      <c r="W1896" s="169">
        <f>IF(K1896='Do Not Use'!$M$10,1,0)</f>
        <v>0</v>
      </c>
      <c r="X1896" s="169">
        <f>IF(K1896='Do Not Use'!$M$11,1,0)</f>
        <v>0</v>
      </c>
      <c r="Y1896" s="169">
        <f t="shared" si="89"/>
        <v>0</v>
      </c>
      <c r="Z1896" s="169">
        <f>IF(K1896='Do Not Use'!$M$5,1,0)</f>
        <v>0</v>
      </c>
    </row>
    <row r="1897" spans="1:26" x14ac:dyDescent="0.25">
      <c r="A1897" s="376"/>
      <c r="B1897" s="377"/>
      <c r="C1897" s="378"/>
      <c r="D1897" s="434"/>
      <c r="E1897" s="379"/>
      <c r="F1897" s="377"/>
      <c r="G1897" s="377"/>
      <c r="H1897" s="377"/>
      <c r="I1897" s="377"/>
      <c r="J1897" s="377"/>
      <c r="K1897" s="377"/>
      <c r="L1897" s="377"/>
      <c r="M1897" s="1" t="e">
        <f>INDEX('Child Enrollment'!$C$2:$C$173,MATCH('BIR Data Entry'!B1898,'Child Enrollment'!$B$2:$B$173,0))</f>
        <v>#N/A</v>
      </c>
      <c r="N1897" s="1" t="e">
        <f>INDEX('Child Enrollment'!$D$2:$D$173,MATCH('BIR Data Entry'!B1897,'Child Enrollment'!$B$2:$B$173,0))</f>
        <v>#N/A</v>
      </c>
      <c r="O1897" s="1" t="e">
        <f>INDEX('Child Enrollment'!$E$2:$E$173,MATCH('BIR Data Entry'!B1897,'Child Enrollment'!$B$2:$B$173,0))</f>
        <v>#N/A</v>
      </c>
      <c r="P1897" s="1" t="e">
        <f>INDEX('Child Enrollment'!$F$2:$F$173,MATCH('BIR Data Entry'!B1897,'Child Enrollment'!$B$2:$B$173,0))</f>
        <v>#N/A</v>
      </c>
      <c r="Q1897" s="1" t="e">
        <f>INDEX('Child Enrollment'!$G$2:$G$173,MATCH('BIR Data Entry'!B1897,'Child Enrollment'!$B$2:$B$173,0))</f>
        <v>#N/A</v>
      </c>
      <c r="R1897" s="1" t="e">
        <f>INDEX('Child Enrollment'!$H$2:$H$173,MATCH('BIR Data Entry'!B1897,'Child Enrollment'!$B$2:$B$173,0))</f>
        <v>#N/A</v>
      </c>
      <c r="S1897" s="343" t="str">
        <f t="shared" si="87"/>
        <v/>
      </c>
      <c r="T1897" s="169">
        <f>IF(J1897='Do Not Use'!$L$15,1,0)</f>
        <v>0</v>
      </c>
      <c r="U1897" s="169">
        <f>IF(K1897='Do Not Use'!$M$14,1,0)</f>
        <v>0</v>
      </c>
      <c r="V1897" s="169">
        <f t="shared" si="88"/>
        <v>0</v>
      </c>
      <c r="W1897" s="169">
        <f>IF(K1897='Do Not Use'!$M$10,1,0)</f>
        <v>0</v>
      </c>
      <c r="X1897" s="169">
        <f>IF(K1897='Do Not Use'!$M$11,1,0)</f>
        <v>0</v>
      </c>
      <c r="Y1897" s="169">
        <f t="shared" si="89"/>
        <v>0</v>
      </c>
      <c r="Z1897" s="169">
        <f>IF(K1897='Do Not Use'!$M$5,1,0)</f>
        <v>0</v>
      </c>
    </row>
    <row r="1898" spans="1:26" x14ac:dyDescent="0.25">
      <c r="A1898" s="376"/>
      <c r="B1898" s="377"/>
      <c r="C1898" s="378"/>
      <c r="D1898" s="434"/>
      <c r="E1898" s="379"/>
      <c r="F1898" s="377"/>
      <c r="G1898" s="377"/>
      <c r="H1898" s="377"/>
      <c r="I1898" s="377"/>
      <c r="J1898" s="377"/>
      <c r="K1898" s="377"/>
      <c r="L1898" s="377"/>
      <c r="M1898" s="1" t="e">
        <f>INDEX('Child Enrollment'!$C$2:$C$173,MATCH('BIR Data Entry'!B1899,'Child Enrollment'!$B$2:$B$173,0))</f>
        <v>#N/A</v>
      </c>
      <c r="N1898" s="1" t="e">
        <f>INDEX('Child Enrollment'!$D$2:$D$173,MATCH('BIR Data Entry'!B1898,'Child Enrollment'!$B$2:$B$173,0))</f>
        <v>#N/A</v>
      </c>
      <c r="O1898" s="1" t="e">
        <f>INDEX('Child Enrollment'!$E$2:$E$173,MATCH('BIR Data Entry'!B1898,'Child Enrollment'!$B$2:$B$173,0))</f>
        <v>#N/A</v>
      </c>
      <c r="P1898" s="1" t="e">
        <f>INDEX('Child Enrollment'!$F$2:$F$173,MATCH('BIR Data Entry'!B1898,'Child Enrollment'!$B$2:$B$173,0))</f>
        <v>#N/A</v>
      </c>
      <c r="Q1898" s="1" t="e">
        <f>INDEX('Child Enrollment'!$G$2:$G$173,MATCH('BIR Data Entry'!B1898,'Child Enrollment'!$B$2:$B$173,0))</f>
        <v>#N/A</v>
      </c>
      <c r="R1898" s="1" t="e">
        <f>INDEX('Child Enrollment'!$H$2:$H$173,MATCH('BIR Data Entry'!B1898,'Child Enrollment'!$B$2:$B$173,0))</f>
        <v>#N/A</v>
      </c>
      <c r="S1898" s="343" t="str">
        <f t="shared" si="87"/>
        <v/>
      </c>
      <c r="T1898" s="169">
        <f>IF(J1898='Do Not Use'!$L$15,1,0)</f>
        <v>0</v>
      </c>
      <c r="U1898" s="169">
        <f>IF(K1898='Do Not Use'!$M$14,1,0)</f>
        <v>0</v>
      </c>
      <c r="V1898" s="169">
        <f t="shared" si="88"/>
        <v>0</v>
      </c>
      <c r="W1898" s="169">
        <f>IF(K1898='Do Not Use'!$M$10,1,0)</f>
        <v>0</v>
      </c>
      <c r="X1898" s="169">
        <f>IF(K1898='Do Not Use'!$M$11,1,0)</f>
        <v>0</v>
      </c>
      <c r="Y1898" s="169">
        <f t="shared" si="89"/>
        <v>0</v>
      </c>
      <c r="Z1898" s="169">
        <f>IF(K1898='Do Not Use'!$M$5,1,0)</f>
        <v>0</v>
      </c>
    </row>
    <row r="1899" spans="1:26" x14ac:dyDescent="0.25">
      <c r="A1899" s="376"/>
      <c r="B1899" s="377"/>
      <c r="C1899" s="378"/>
      <c r="D1899" s="434"/>
      <c r="E1899" s="379"/>
      <c r="F1899" s="377"/>
      <c r="G1899" s="377"/>
      <c r="H1899" s="377"/>
      <c r="I1899" s="377"/>
      <c r="J1899" s="377"/>
      <c r="K1899" s="377"/>
      <c r="L1899" s="377"/>
      <c r="M1899" s="1" t="e">
        <f>INDEX('Child Enrollment'!$C$2:$C$173,MATCH('BIR Data Entry'!B1900,'Child Enrollment'!$B$2:$B$173,0))</f>
        <v>#N/A</v>
      </c>
      <c r="N1899" s="1" t="e">
        <f>INDEX('Child Enrollment'!$D$2:$D$173,MATCH('BIR Data Entry'!B1899,'Child Enrollment'!$B$2:$B$173,0))</f>
        <v>#N/A</v>
      </c>
      <c r="O1899" s="1" t="e">
        <f>INDEX('Child Enrollment'!$E$2:$E$173,MATCH('BIR Data Entry'!B1899,'Child Enrollment'!$B$2:$B$173,0))</f>
        <v>#N/A</v>
      </c>
      <c r="P1899" s="1" t="e">
        <f>INDEX('Child Enrollment'!$F$2:$F$173,MATCH('BIR Data Entry'!B1899,'Child Enrollment'!$B$2:$B$173,0))</f>
        <v>#N/A</v>
      </c>
      <c r="Q1899" s="1" t="e">
        <f>INDEX('Child Enrollment'!$G$2:$G$173,MATCH('BIR Data Entry'!B1899,'Child Enrollment'!$B$2:$B$173,0))</f>
        <v>#N/A</v>
      </c>
      <c r="R1899" s="1" t="e">
        <f>INDEX('Child Enrollment'!$H$2:$H$173,MATCH('BIR Data Entry'!B1899,'Child Enrollment'!$B$2:$B$173,0))</f>
        <v>#N/A</v>
      </c>
      <c r="S1899" s="343" t="str">
        <f t="shared" si="87"/>
        <v/>
      </c>
      <c r="T1899" s="169">
        <f>IF(J1899='Do Not Use'!$L$15,1,0)</f>
        <v>0</v>
      </c>
      <c r="U1899" s="169">
        <f>IF(K1899='Do Not Use'!$M$14,1,0)</f>
        <v>0</v>
      </c>
      <c r="V1899" s="169">
        <f t="shared" si="88"/>
        <v>0</v>
      </c>
      <c r="W1899" s="169">
        <f>IF(K1899='Do Not Use'!$M$10,1,0)</f>
        <v>0</v>
      </c>
      <c r="X1899" s="169">
        <f>IF(K1899='Do Not Use'!$M$11,1,0)</f>
        <v>0</v>
      </c>
      <c r="Y1899" s="169">
        <f t="shared" si="89"/>
        <v>0</v>
      </c>
      <c r="Z1899" s="169">
        <f>IF(K1899='Do Not Use'!$M$5,1,0)</f>
        <v>0</v>
      </c>
    </row>
    <row r="1900" spans="1:26" x14ac:dyDescent="0.25">
      <c r="A1900" s="376"/>
      <c r="B1900" s="377"/>
      <c r="C1900" s="378"/>
      <c r="D1900" s="434"/>
      <c r="E1900" s="379"/>
      <c r="F1900" s="377"/>
      <c r="G1900" s="377"/>
      <c r="H1900" s="377"/>
      <c r="I1900" s="377"/>
      <c r="J1900" s="377"/>
      <c r="K1900" s="377"/>
      <c r="L1900" s="377"/>
      <c r="M1900" s="1" t="e">
        <f>INDEX('Child Enrollment'!$C$2:$C$173,MATCH('BIR Data Entry'!B1901,'Child Enrollment'!$B$2:$B$173,0))</f>
        <v>#N/A</v>
      </c>
      <c r="N1900" s="1" t="e">
        <f>INDEX('Child Enrollment'!$D$2:$D$173,MATCH('BIR Data Entry'!B1900,'Child Enrollment'!$B$2:$B$173,0))</f>
        <v>#N/A</v>
      </c>
      <c r="O1900" s="1" t="e">
        <f>INDEX('Child Enrollment'!$E$2:$E$173,MATCH('BIR Data Entry'!B1900,'Child Enrollment'!$B$2:$B$173,0))</f>
        <v>#N/A</v>
      </c>
      <c r="P1900" s="1" t="e">
        <f>INDEX('Child Enrollment'!$F$2:$F$173,MATCH('BIR Data Entry'!B1900,'Child Enrollment'!$B$2:$B$173,0))</f>
        <v>#N/A</v>
      </c>
      <c r="Q1900" s="1" t="e">
        <f>INDEX('Child Enrollment'!$G$2:$G$173,MATCH('BIR Data Entry'!B1900,'Child Enrollment'!$B$2:$B$173,0))</f>
        <v>#N/A</v>
      </c>
      <c r="R1900" s="1" t="e">
        <f>INDEX('Child Enrollment'!$H$2:$H$173,MATCH('BIR Data Entry'!B1900,'Child Enrollment'!$B$2:$B$173,0))</f>
        <v>#N/A</v>
      </c>
      <c r="S1900" s="343" t="str">
        <f t="shared" si="87"/>
        <v/>
      </c>
      <c r="T1900" s="169">
        <f>IF(J1900='Do Not Use'!$L$15,1,0)</f>
        <v>0</v>
      </c>
      <c r="U1900" s="169">
        <f>IF(K1900='Do Not Use'!$M$14,1,0)</f>
        <v>0</v>
      </c>
      <c r="V1900" s="169">
        <f t="shared" si="88"/>
        <v>0</v>
      </c>
      <c r="W1900" s="169">
        <f>IF(K1900='Do Not Use'!$M$10,1,0)</f>
        <v>0</v>
      </c>
      <c r="X1900" s="169">
        <f>IF(K1900='Do Not Use'!$M$11,1,0)</f>
        <v>0</v>
      </c>
      <c r="Y1900" s="169">
        <f t="shared" si="89"/>
        <v>0</v>
      </c>
      <c r="Z1900" s="169">
        <f>IF(K1900='Do Not Use'!$M$5,1,0)</f>
        <v>0</v>
      </c>
    </row>
    <row r="1901" spans="1:26" x14ac:dyDescent="0.25">
      <c r="A1901" s="376"/>
      <c r="B1901" s="377"/>
      <c r="C1901" s="378"/>
      <c r="D1901" s="434"/>
      <c r="E1901" s="379"/>
      <c r="F1901" s="377"/>
      <c r="G1901" s="377"/>
      <c r="H1901" s="377"/>
      <c r="I1901" s="377"/>
      <c r="J1901" s="377"/>
      <c r="K1901" s="377"/>
      <c r="L1901" s="377"/>
      <c r="M1901" s="1" t="e">
        <f>INDEX('Child Enrollment'!$C$2:$C$173,MATCH('BIR Data Entry'!B1902,'Child Enrollment'!$B$2:$B$173,0))</f>
        <v>#N/A</v>
      </c>
      <c r="N1901" s="1" t="e">
        <f>INDEX('Child Enrollment'!$D$2:$D$173,MATCH('BIR Data Entry'!B1901,'Child Enrollment'!$B$2:$B$173,0))</f>
        <v>#N/A</v>
      </c>
      <c r="O1901" s="1" t="e">
        <f>INDEX('Child Enrollment'!$E$2:$E$173,MATCH('BIR Data Entry'!B1901,'Child Enrollment'!$B$2:$B$173,0))</f>
        <v>#N/A</v>
      </c>
      <c r="P1901" s="1" t="e">
        <f>INDEX('Child Enrollment'!$F$2:$F$173,MATCH('BIR Data Entry'!B1901,'Child Enrollment'!$B$2:$B$173,0))</f>
        <v>#N/A</v>
      </c>
      <c r="Q1901" s="1" t="e">
        <f>INDEX('Child Enrollment'!$G$2:$G$173,MATCH('BIR Data Entry'!B1901,'Child Enrollment'!$B$2:$B$173,0))</f>
        <v>#N/A</v>
      </c>
      <c r="R1901" s="1" t="e">
        <f>INDEX('Child Enrollment'!$H$2:$H$173,MATCH('BIR Data Entry'!B1901,'Child Enrollment'!$B$2:$B$173,0))</f>
        <v>#N/A</v>
      </c>
      <c r="S1901" s="343" t="str">
        <f t="shared" si="87"/>
        <v/>
      </c>
      <c r="T1901" s="169">
        <f>IF(J1901='Do Not Use'!$L$15,1,0)</f>
        <v>0</v>
      </c>
      <c r="U1901" s="169">
        <f>IF(K1901='Do Not Use'!$M$14,1,0)</f>
        <v>0</v>
      </c>
      <c r="V1901" s="169">
        <f t="shared" si="88"/>
        <v>0</v>
      </c>
      <c r="W1901" s="169">
        <f>IF(K1901='Do Not Use'!$M$10,1,0)</f>
        <v>0</v>
      </c>
      <c r="X1901" s="169">
        <f>IF(K1901='Do Not Use'!$M$11,1,0)</f>
        <v>0</v>
      </c>
      <c r="Y1901" s="169">
        <f t="shared" si="89"/>
        <v>0</v>
      </c>
      <c r="Z1901" s="169">
        <f>IF(K1901='Do Not Use'!$M$5,1,0)</f>
        <v>0</v>
      </c>
    </row>
    <row r="1902" spans="1:26" x14ac:dyDescent="0.25">
      <c r="A1902" s="376"/>
      <c r="B1902" s="377"/>
      <c r="C1902" s="378"/>
      <c r="D1902" s="434"/>
      <c r="E1902" s="379"/>
      <c r="F1902" s="377"/>
      <c r="G1902" s="377"/>
      <c r="H1902" s="377"/>
      <c r="I1902" s="377"/>
      <c r="J1902" s="377"/>
      <c r="K1902" s="377"/>
      <c r="L1902" s="377"/>
      <c r="M1902" s="1" t="e">
        <f>INDEX('Child Enrollment'!$C$2:$C$173,MATCH('BIR Data Entry'!B1903,'Child Enrollment'!$B$2:$B$173,0))</f>
        <v>#N/A</v>
      </c>
      <c r="N1902" s="1" t="e">
        <f>INDEX('Child Enrollment'!$D$2:$D$173,MATCH('BIR Data Entry'!B1902,'Child Enrollment'!$B$2:$B$173,0))</f>
        <v>#N/A</v>
      </c>
      <c r="O1902" s="1" t="e">
        <f>INDEX('Child Enrollment'!$E$2:$E$173,MATCH('BIR Data Entry'!B1902,'Child Enrollment'!$B$2:$B$173,0))</f>
        <v>#N/A</v>
      </c>
      <c r="P1902" s="1" t="e">
        <f>INDEX('Child Enrollment'!$F$2:$F$173,MATCH('BIR Data Entry'!B1902,'Child Enrollment'!$B$2:$B$173,0))</f>
        <v>#N/A</v>
      </c>
      <c r="Q1902" s="1" t="e">
        <f>INDEX('Child Enrollment'!$G$2:$G$173,MATCH('BIR Data Entry'!B1902,'Child Enrollment'!$B$2:$B$173,0))</f>
        <v>#N/A</v>
      </c>
      <c r="R1902" s="1" t="e">
        <f>INDEX('Child Enrollment'!$H$2:$H$173,MATCH('BIR Data Entry'!B1902,'Child Enrollment'!$B$2:$B$173,0))</f>
        <v>#N/A</v>
      </c>
      <c r="S1902" s="343" t="str">
        <f t="shared" si="87"/>
        <v/>
      </c>
      <c r="T1902" s="169">
        <f>IF(J1902='Do Not Use'!$L$15,1,0)</f>
        <v>0</v>
      </c>
      <c r="U1902" s="169">
        <f>IF(K1902='Do Not Use'!$M$14,1,0)</f>
        <v>0</v>
      </c>
      <c r="V1902" s="169">
        <f t="shared" si="88"/>
        <v>0</v>
      </c>
      <c r="W1902" s="169">
        <f>IF(K1902='Do Not Use'!$M$10,1,0)</f>
        <v>0</v>
      </c>
      <c r="X1902" s="169">
        <f>IF(K1902='Do Not Use'!$M$11,1,0)</f>
        <v>0</v>
      </c>
      <c r="Y1902" s="169">
        <f t="shared" si="89"/>
        <v>0</v>
      </c>
      <c r="Z1902" s="169">
        <f>IF(K1902='Do Not Use'!$M$5,1,0)</f>
        <v>0</v>
      </c>
    </row>
    <row r="1903" spans="1:26" x14ac:dyDescent="0.25">
      <c r="A1903" s="376"/>
      <c r="B1903" s="377"/>
      <c r="C1903" s="378"/>
      <c r="D1903" s="434"/>
      <c r="E1903" s="379"/>
      <c r="F1903" s="377"/>
      <c r="G1903" s="377"/>
      <c r="H1903" s="377"/>
      <c r="I1903" s="377"/>
      <c r="J1903" s="377"/>
      <c r="K1903" s="377"/>
      <c r="L1903" s="377"/>
      <c r="M1903" s="1" t="e">
        <f>INDEX('Child Enrollment'!$C$2:$C$173,MATCH('BIR Data Entry'!B1904,'Child Enrollment'!$B$2:$B$173,0))</f>
        <v>#N/A</v>
      </c>
      <c r="N1903" s="1" t="e">
        <f>INDEX('Child Enrollment'!$D$2:$D$173,MATCH('BIR Data Entry'!B1903,'Child Enrollment'!$B$2:$B$173,0))</f>
        <v>#N/A</v>
      </c>
      <c r="O1903" s="1" t="e">
        <f>INDEX('Child Enrollment'!$E$2:$E$173,MATCH('BIR Data Entry'!B1903,'Child Enrollment'!$B$2:$B$173,0))</f>
        <v>#N/A</v>
      </c>
      <c r="P1903" s="1" t="e">
        <f>INDEX('Child Enrollment'!$F$2:$F$173,MATCH('BIR Data Entry'!B1903,'Child Enrollment'!$B$2:$B$173,0))</f>
        <v>#N/A</v>
      </c>
      <c r="Q1903" s="1" t="e">
        <f>INDEX('Child Enrollment'!$G$2:$G$173,MATCH('BIR Data Entry'!B1903,'Child Enrollment'!$B$2:$B$173,0))</f>
        <v>#N/A</v>
      </c>
      <c r="R1903" s="1" t="e">
        <f>INDEX('Child Enrollment'!$H$2:$H$173,MATCH('BIR Data Entry'!B1903,'Child Enrollment'!$B$2:$B$173,0))</f>
        <v>#N/A</v>
      </c>
      <c r="S1903" s="343" t="str">
        <f t="shared" si="87"/>
        <v/>
      </c>
      <c r="T1903" s="169">
        <f>IF(J1903='Do Not Use'!$L$15,1,0)</f>
        <v>0</v>
      </c>
      <c r="U1903" s="169">
        <f>IF(K1903='Do Not Use'!$M$14,1,0)</f>
        <v>0</v>
      </c>
      <c r="V1903" s="169">
        <f t="shared" si="88"/>
        <v>0</v>
      </c>
      <c r="W1903" s="169">
        <f>IF(K1903='Do Not Use'!$M$10,1,0)</f>
        <v>0</v>
      </c>
      <c r="X1903" s="169">
        <f>IF(K1903='Do Not Use'!$M$11,1,0)</f>
        <v>0</v>
      </c>
      <c r="Y1903" s="169">
        <f t="shared" si="89"/>
        <v>0</v>
      </c>
      <c r="Z1903" s="169">
        <f>IF(K1903='Do Not Use'!$M$5,1,0)</f>
        <v>0</v>
      </c>
    </row>
    <row r="1904" spans="1:26" x14ac:dyDescent="0.25">
      <c r="A1904" s="376"/>
      <c r="B1904" s="377"/>
      <c r="C1904" s="378"/>
      <c r="D1904" s="434"/>
      <c r="E1904" s="379"/>
      <c r="F1904" s="377"/>
      <c r="G1904" s="377"/>
      <c r="H1904" s="377"/>
      <c r="I1904" s="377"/>
      <c r="J1904" s="377"/>
      <c r="K1904" s="377"/>
      <c r="L1904" s="377"/>
      <c r="M1904" s="1" t="e">
        <f>INDEX('Child Enrollment'!$C$2:$C$173,MATCH('BIR Data Entry'!B1905,'Child Enrollment'!$B$2:$B$173,0))</f>
        <v>#N/A</v>
      </c>
      <c r="N1904" s="1" t="e">
        <f>INDEX('Child Enrollment'!$D$2:$D$173,MATCH('BIR Data Entry'!B1904,'Child Enrollment'!$B$2:$B$173,0))</f>
        <v>#N/A</v>
      </c>
      <c r="O1904" s="1" t="e">
        <f>INDEX('Child Enrollment'!$E$2:$E$173,MATCH('BIR Data Entry'!B1904,'Child Enrollment'!$B$2:$B$173,0))</f>
        <v>#N/A</v>
      </c>
      <c r="P1904" s="1" t="e">
        <f>INDEX('Child Enrollment'!$F$2:$F$173,MATCH('BIR Data Entry'!B1904,'Child Enrollment'!$B$2:$B$173,0))</f>
        <v>#N/A</v>
      </c>
      <c r="Q1904" s="1" t="e">
        <f>INDEX('Child Enrollment'!$G$2:$G$173,MATCH('BIR Data Entry'!B1904,'Child Enrollment'!$B$2:$B$173,0))</f>
        <v>#N/A</v>
      </c>
      <c r="R1904" s="1" t="e">
        <f>INDEX('Child Enrollment'!$H$2:$H$173,MATCH('BIR Data Entry'!B1904,'Child Enrollment'!$B$2:$B$173,0))</f>
        <v>#N/A</v>
      </c>
      <c r="S1904" s="343" t="str">
        <f t="shared" si="87"/>
        <v/>
      </c>
      <c r="T1904" s="169">
        <f>IF(J1904='Do Not Use'!$L$15,1,0)</f>
        <v>0</v>
      </c>
      <c r="U1904" s="169">
        <f>IF(K1904='Do Not Use'!$M$14,1,0)</f>
        <v>0</v>
      </c>
      <c r="V1904" s="169">
        <f t="shared" si="88"/>
        <v>0</v>
      </c>
      <c r="W1904" s="169">
        <f>IF(K1904='Do Not Use'!$M$10,1,0)</f>
        <v>0</v>
      </c>
      <c r="X1904" s="169">
        <f>IF(K1904='Do Not Use'!$M$11,1,0)</f>
        <v>0</v>
      </c>
      <c r="Y1904" s="169">
        <f t="shared" si="89"/>
        <v>0</v>
      </c>
      <c r="Z1904" s="169">
        <f>IF(K1904='Do Not Use'!$M$5,1,0)</f>
        <v>0</v>
      </c>
    </row>
    <row r="1905" spans="1:26" x14ac:dyDescent="0.25">
      <c r="A1905" s="376"/>
      <c r="B1905" s="377"/>
      <c r="C1905" s="378"/>
      <c r="D1905" s="434"/>
      <c r="E1905" s="379"/>
      <c r="F1905" s="377"/>
      <c r="G1905" s="377"/>
      <c r="H1905" s="377"/>
      <c r="I1905" s="377"/>
      <c r="J1905" s="377"/>
      <c r="K1905" s="377"/>
      <c r="L1905" s="377"/>
      <c r="M1905" s="1" t="e">
        <f>INDEX('Child Enrollment'!$C$2:$C$173,MATCH('BIR Data Entry'!B1906,'Child Enrollment'!$B$2:$B$173,0))</f>
        <v>#N/A</v>
      </c>
      <c r="N1905" s="1" t="e">
        <f>INDEX('Child Enrollment'!$D$2:$D$173,MATCH('BIR Data Entry'!B1905,'Child Enrollment'!$B$2:$B$173,0))</f>
        <v>#N/A</v>
      </c>
      <c r="O1905" s="1" t="e">
        <f>INDEX('Child Enrollment'!$E$2:$E$173,MATCH('BIR Data Entry'!B1905,'Child Enrollment'!$B$2:$B$173,0))</f>
        <v>#N/A</v>
      </c>
      <c r="P1905" s="1" t="e">
        <f>INDEX('Child Enrollment'!$F$2:$F$173,MATCH('BIR Data Entry'!B1905,'Child Enrollment'!$B$2:$B$173,0))</f>
        <v>#N/A</v>
      </c>
      <c r="Q1905" s="1" t="e">
        <f>INDEX('Child Enrollment'!$G$2:$G$173,MATCH('BIR Data Entry'!B1905,'Child Enrollment'!$B$2:$B$173,0))</f>
        <v>#N/A</v>
      </c>
      <c r="R1905" s="1" t="e">
        <f>INDEX('Child Enrollment'!$H$2:$H$173,MATCH('BIR Data Entry'!B1905,'Child Enrollment'!$B$2:$B$173,0))</f>
        <v>#N/A</v>
      </c>
      <c r="S1905" s="343" t="str">
        <f t="shared" si="87"/>
        <v/>
      </c>
      <c r="T1905" s="169">
        <f>IF(J1905='Do Not Use'!$L$15,1,0)</f>
        <v>0</v>
      </c>
      <c r="U1905" s="169">
        <f>IF(K1905='Do Not Use'!$M$14,1,0)</f>
        <v>0</v>
      </c>
      <c r="V1905" s="169">
        <f t="shared" si="88"/>
        <v>0</v>
      </c>
      <c r="W1905" s="169">
        <f>IF(K1905='Do Not Use'!$M$10,1,0)</f>
        <v>0</v>
      </c>
      <c r="X1905" s="169">
        <f>IF(K1905='Do Not Use'!$M$11,1,0)</f>
        <v>0</v>
      </c>
      <c r="Y1905" s="169">
        <f t="shared" si="89"/>
        <v>0</v>
      </c>
      <c r="Z1905" s="169">
        <f>IF(K1905='Do Not Use'!$M$5,1,0)</f>
        <v>0</v>
      </c>
    </row>
    <row r="1906" spans="1:26" x14ac:dyDescent="0.25">
      <c r="A1906" s="376"/>
      <c r="B1906" s="377"/>
      <c r="C1906" s="378"/>
      <c r="D1906" s="434"/>
      <c r="E1906" s="379"/>
      <c r="F1906" s="377"/>
      <c r="G1906" s="377"/>
      <c r="H1906" s="377"/>
      <c r="I1906" s="377"/>
      <c r="J1906" s="377"/>
      <c r="K1906" s="377"/>
      <c r="L1906" s="377"/>
      <c r="M1906" s="1" t="e">
        <f>INDEX('Child Enrollment'!$C$2:$C$173,MATCH('BIR Data Entry'!B1907,'Child Enrollment'!$B$2:$B$173,0))</f>
        <v>#N/A</v>
      </c>
      <c r="N1906" s="1" t="e">
        <f>INDEX('Child Enrollment'!$D$2:$D$173,MATCH('BIR Data Entry'!B1906,'Child Enrollment'!$B$2:$B$173,0))</f>
        <v>#N/A</v>
      </c>
      <c r="O1906" s="1" t="e">
        <f>INDEX('Child Enrollment'!$E$2:$E$173,MATCH('BIR Data Entry'!B1906,'Child Enrollment'!$B$2:$B$173,0))</f>
        <v>#N/A</v>
      </c>
      <c r="P1906" s="1" t="e">
        <f>INDEX('Child Enrollment'!$F$2:$F$173,MATCH('BIR Data Entry'!B1906,'Child Enrollment'!$B$2:$B$173,0))</f>
        <v>#N/A</v>
      </c>
      <c r="Q1906" s="1" t="e">
        <f>INDEX('Child Enrollment'!$G$2:$G$173,MATCH('BIR Data Entry'!B1906,'Child Enrollment'!$B$2:$B$173,0))</f>
        <v>#N/A</v>
      </c>
      <c r="R1906" s="1" t="e">
        <f>INDEX('Child Enrollment'!$H$2:$H$173,MATCH('BIR Data Entry'!B1906,'Child Enrollment'!$B$2:$B$173,0))</f>
        <v>#N/A</v>
      </c>
      <c r="S1906" s="343" t="str">
        <f t="shared" si="87"/>
        <v/>
      </c>
      <c r="T1906" s="169">
        <f>IF(J1906='Do Not Use'!$L$15,1,0)</f>
        <v>0</v>
      </c>
      <c r="U1906" s="169">
        <f>IF(K1906='Do Not Use'!$M$14,1,0)</f>
        <v>0</v>
      </c>
      <c r="V1906" s="169">
        <f t="shared" si="88"/>
        <v>0</v>
      </c>
      <c r="W1906" s="169">
        <f>IF(K1906='Do Not Use'!$M$10,1,0)</f>
        <v>0</v>
      </c>
      <c r="X1906" s="169">
        <f>IF(K1906='Do Not Use'!$M$11,1,0)</f>
        <v>0</v>
      </c>
      <c r="Y1906" s="169">
        <f t="shared" si="89"/>
        <v>0</v>
      </c>
      <c r="Z1906" s="169">
        <f>IF(K1906='Do Not Use'!$M$5,1,0)</f>
        <v>0</v>
      </c>
    </row>
    <row r="1907" spans="1:26" x14ac:dyDescent="0.25">
      <c r="A1907" s="376"/>
      <c r="B1907" s="377"/>
      <c r="C1907" s="378"/>
      <c r="D1907" s="434"/>
      <c r="E1907" s="379"/>
      <c r="F1907" s="377"/>
      <c r="G1907" s="377"/>
      <c r="H1907" s="377"/>
      <c r="I1907" s="377"/>
      <c r="J1907" s="377"/>
      <c r="K1907" s="377"/>
      <c r="L1907" s="377"/>
      <c r="M1907" s="1" t="e">
        <f>INDEX('Child Enrollment'!$C$2:$C$173,MATCH('BIR Data Entry'!B1908,'Child Enrollment'!$B$2:$B$173,0))</f>
        <v>#N/A</v>
      </c>
      <c r="N1907" s="1" t="e">
        <f>INDEX('Child Enrollment'!$D$2:$D$173,MATCH('BIR Data Entry'!B1907,'Child Enrollment'!$B$2:$B$173,0))</f>
        <v>#N/A</v>
      </c>
      <c r="O1907" s="1" t="e">
        <f>INDEX('Child Enrollment'!$E$2:$E$173,MATCH('BIR Data Entry'!B1907,'Child Enrollment'!$B$2:$B$173,0))</f>
        <v>#N/A</v>
      </c>
      <c r="P1907" s="1" t="e">
        <f>INDEX('Child Enrollment'!$F$2:$F$173,MATCH('BIR Data Entry'!B1907,'Child Enrollment'!$B$2:$B$173,0))</f>
        <v>#N/A</v>
      </c>
      <c r="Q1907" s="1" t="e">
        <f>INDEX('Child Enrollment'!$G$2:$G$173,MATCH('BIR Data Entry'!B1907,'Child Enrollment'!$B$2:$B$173,0))</f>
        <v>#N/A</v>
      </c>
      <c r="R1907" s="1" t="e">
        <f>INDEX('Child Enrollment'!$H$2:$H$173,MATCH('BIR Data Entry'!B1907,'Child Enrollment'!$B$2:$B$173,0))</f>
        <v>#N/A</v>
      </c>
      <c r="S1907" s="343" t="str">
        <f t="shared" si="87"/>
        <v/>
      </c>
      <c r="T1907" s="169">
        <f>IF(J1907='Do Not Use'!$L$15,1,0)</f>
        <v>0</v>
      </c>
      <c r="U1907" s="169">
        <f>IF(K1907='Do Not Use'!$M$14,1,0)</f>
        <v>0</v>
      </c>
      <c r="V1907" s="169">
        <f t="shared" si="88"/>
        <v>0</v>
      </c>
      <c r="W1907" s="169">
        <f>IF(K1907='Do Not Use'!$M$10,1,0)</f>
        <v>0</v>
      </c>
      <c r="X1907" s="169">
        <f>IF(K1907='Do Not Use'!$M$11,1,0)</f>
        <v>0</v>
      </c>
      <c r="Y1907" s="169">
        <f t="shared" si="89"/>
        <v>0</v>
      </c>
      <c r="Z1907" s="169">
        <f>IF(K1907='Do Not Use'!$M$5,1,0)</f>
        <v>0</v>
      </c>
    </row>
    <row r="1908" spans="1:26" x14ac:dyDescent="0.25">
      <c r="A1908" s="376"/>
      <c r="B1908" s="377"/>
      <c r="C1908" s="378"/>
      <c r="D1908" s="434"/>
      <c r="E1908" s="379"/>
      <c r="F1908" s="377"/>
      <c r="G1908" s="377"/>
      <c r="H1908" s="377"/>
      <c r="I1908" s="377"/>
      <c r="J1908" s="377"/>
      <c r="K1908" s="377"/>
      <c r="L1908" s="377"/>
      <c r="M1908" s="1" t="e">
        <f>INDEX('Child Enrollment'!$C$2:$C$173,MATCH('BIR Data Entry'!B1909,'Child Enrollment'!$B$2:$B$173,0))</f>
        <v>#N/A</v>
      </c>
      <c r="N1908" s="1" t="e">
        <f>INDEX('Child Enrollment'!$D$2:$D$173,MATCH('BIR Data Entry'!B1908,'Child Enrollment'!$B$2:$B$173,0))</f>
        <v>#N/A</v>
      </c>
      <c r="O1908" s="1" t="e">
        <f>INDEX('Child Enrollment'!$E$2:$E$173,MATCH('BIR Data Entry'!B1908,'Child Enrollment'!$B$2:$B$173,0))</f>
        <v>#N/A</v>
      </c>
      <c r="P1908" s="1" t="e">
        <f>INDEX('Child Enrollment'!$F$2:$F$173,MATCH('BIR Data Entry'!B1908,'Child Enrollment'!$B$2:$B$173,0))</f>
        <v>#N/A</v>
      </c>
      <c r="Q1908" s="1" t="e">
        <f>INDEX('Child Enrollment'!$G$2:$G$173,MATCH('BIR Data Entry'!B1908,'Child Enrollment'!$B$2:$B$173,0))</f>
        <v>#N/A</v>
      </c>
      <c r="R1908" s="1" t="e">
        <f>INDEX('Child Enrollment'!$H$2:$H$173,MATCH('BIR Data Entry'!B1908,'Child Enrollment'!$B$2:$B$173,0))</f>
        <v>#N/A</v>
      </c>
      <c r="S1908" s="343" t="str">
        <f t="shared" si="87"/>
        <v/>
      </c>
      <c r="T1908" s="169">
        <f>IF(J1908='Do Not Use'!$L$15,1,0)</f>
        <v>0</v>
      </c>
      <c r="U1908" s="169">
        <f>IF(K1908='Do Not Use'!$M$14,1,0)</f>
        <v>0</v>
      </c>
      <c r="V1908" s="169">
        <f t="shared" si="88"/>
        <v>0</v>
      </c>
      <c r="W1908" s="169">
        <f>IF(K1908='Do Not Use'!$M$10,1,0)</f>
        <v>0</v>
      </c>
      <c r="X1908" s="169">
        <f>IF(K1908='Do Not Use'!$M$11,1,0)</f>
        <v>0</v>
      </c>
      <c r="Y1908" s="169">
        <f t="shared" si="89"/>
        <v>0</v>
      </c>
      <c r="Z1908" s="169">
        <f>IF(K1908='Do Not Use'!$M$5,1,0)</f>
        <v>0</v>
      </c>
    </row>
    <row r="1909" spans="1:26" x14ac:dyDescent="0.25">
      <c r="A1909" s="376"/>
      <c r="B1909" s="377"/>
      <c r="C1909" s="378"/>
      <c r="D1909" s="434"/>
      <c r="E1909" s="379"/>
      <c r="F1909" s="377"/>
      <c r="G1909" s="377"/>
      <c r="H1909" s="377"/>
      <c r="I1909" s="377"/>
      <c r="J1909" s="377"/>
      <c r="K1909" s="377"/>
      <c r="L1909" s="377"/>
      <c r="M1909" s="1" t="e">
        <f>INDEX('Child Enrollment'!$C$2:$C$173,MATCH('BIR Data Entry'!B1910,'Child Enrollment'!$B$2:$B$173,0))</f>
        <v>#N/A</v>
      </c>
      <c r="N1909" s="1" t="e">
        <f>INDEX('Child Enrollment'!$D$2:$D$173,MATCH('BIR Data Entry'!B1909,'Child Enrollment'!$B$2:$B$173,0))</f>
        <v>#N/A</v>
      </c>
      <c r="O1909" s="1" t="e">
        <f>INDEX('Child Enrollment'!$E$2:$E$173,MATCH('BIR Data Entry'!B1909,'Child Enrollment'!$B$2:$B$173,0))</f>
        <v>#N/A</v>
      </c>
      <c r="P1909" s="1" t="e">
        <f>INDEX('Child Enrollment'!$F$2:$F$173,MATCH('BIR Data Entry'!B1909,'Child Enrollment'!$B$2:$B$173,0))</f>
        <v>#N/A</v>
      </c>
      <c r="Q1909" s="1" t="e">
        <f>INDEX('Child Enrollment'!$G$2:$G$173,MATCH('BIR Data Entry'!B1909,'Child Enrollment'!$B$2:$B$173,0))</f>
        <v>#N/A</v>
      </c>
      <c r="R1909" s="1" t="e">
        <f>INDEX('Child Enrollment'!$H$2:$H$173,MATCH('BIR Data Entry'!B1909,'Child Enrollment'!$B$2:$B$173,0))</f>
        <v>#N/A</v>
      </c>
      <c r="S1909" s="343" t="str">
        <f t="shared" si="87"/>
        <v/>
      </c>
      <c r="T1909" s="169">
        <f>IF(J1909='Do Not Use'!$L$15,1,0)</f>
        <v>0</v>
      </c>
      <c r="U1909" s="169">
        <f>IF(K1909='Do Not Use'!$M$14,1,0)</f>
        <v>0</v>
      </c>
      <c r="V1909" s="169">
        <f t="shared" si="88"/>
        <v>0</v>
      </c>
      <c r="W1909" s="169">
        <f>IF(K1909='Do Not Use'!$M$10,1,0)</f>
        <v>0</v>
      </c>
      <c r="X1909" s="169">
        <f>IF(K1909='Do Not Use'!$M$11,1,0)</f>
        <v>0</v>
      </c>
      <c r="Y1909" s="169">
        <f t="shared" si="89"/>
        <v>0</v>
      </c>
      <c r="Z1909" s="169">
        <f>IF(K1909='Do Not Use'!$M$5,1,0)</f>
        <v>0</v>
      </c>
    </row>
    <row r="1910" spans="1:26" x14ac:dyDescent="0.25">
      <c r="A1910" s="376"/>
      <c r="B1910" s="377"/>
      <c r="C1910" s="378"/>
      <c r="D1910" s="434"/>
      <c r="E1910" s="379"/>
      <c r="F1910" s="377"/>
      <c r="G1910" s="377"/>
      <c r="H1910" s="377"/>
      <c r="I1910" s="377"/>
      <c r="J1910" s="377"/>
      <c r="K1910" s="377"/>
      <c r="L1910" s="377"/>
      <c r="M1910" s="1" t="e">
        <f>INDEX('Child Enrollment'!$C$2:$C$173,MATCH('BIR Data Entry'!B1911,'Child Enrollment'!$B$2:$B$173,0))</f>
        <v>#N/A</v>
      </c>
      <c r="N1910" s="1" t="e">
        <f>INDEX('Child Enrollment'!$D$2:$D$173,MATCH('BIR Data Entry'!B1910,'Child Enrollment'!$B$2:$B$173,0))</f>
        <v>#N/A</v>
      </c>
      <c r="O1910" s="1" t="e">
        <f>INDEX('Child Enrollment'!$E$2:$E$173,MATCH('BIR Data Entry'!B1910,'Child Enrollment'!$B$2:$B$173,0))</f>
        <v>#N/A</v>
      </c>
      <c r="P1910" s="1" t="e">
        <f>INDEX('Child Enrollment'!$F$2:$F$173,MATCH('BIR Data Entry'!B1910,'Child Enrollment'!$B$2:$B$173,0))</f>
        <v>#N/A</v>
      </c>
      <c r="Q1910" s="1" t="e">
        <f>INDEX('Child Enrollment'!$G$2:$G$173,MATCH('BIR Data Entry'!B1910,'Child Enrollment'!$B$2:$B$173,0))</f>
        <v>#N/A</v>
      </c>
      <c r="R1910" s="1" t="e">
        <f>INDEX('Child Enrollment'!$H$2:$H$173,MATCH('BIR Data Entry'!B1910,'Child Enrollment'!$B$2:$B$173,0))</f>
        <v>#N/A</v>
      </c>
      <c r="S1910" s="343" t="str">
        <f t="shared" si="87"/>
        <v/>
      </c>
      <c r="T1910" s="169">
        <f>IF(J1910='Do Not Use'!$L$15,1,0)</f>
        <v>0</v>
      </c>
      <c r="U1910" s="169">
        <f>IF(K1910='Do Not Use'!$M$14,1,0)</f>
        <v>0</v>
      </c>
      <c r="V1910" s="169">
        <f t="shared" si="88"/>
        <v>0</v>
      </c>
      <c r="W1910" s="169">
        <f>IF(K1910='Do Not Use'!$M$10,1,0)</f>
        <v>0</v>
      </c>
      <c r="X1910" s="169">
        <f>IF(K1910='Do Not Use'!$M$11,1,0)</f>
        <v>0</v>
      </c>
      <c r="Y1910" s="169">
        <f t="shared" si="89"/>
        <v>0</v>
      </c>
      <c r="Z1910" s="169">
        <f>IF(K1910='Do Not Use'!$M$5,1,0)</f>
        <v>0</v>
      </c>
    </row>
    <row r="1911" spans="1:26" x14ac:dyDescent="0.25">
      <c r="A1911" s="376"/>
      <c r="B1911" s="377"/>
      <c r="C1911" s="378"/>
      <c r="D1911" s="434"/>
      <c r="E1911" s="379"/>
      <c r="F1911" s="377"/>
      <c r="G1911" s="377"/>
      <c r="H1911" s="377"/>
      <c r="I1911" s="377"/>
      <c r="J1911" s="377"/>
      <c r="K1911" s="377"/>
      <c r="L1911" s="377"/>
      <c r="M1911" s="1" t="e">
        <f>INDEX('Child Enrollment'!$C$2:$C$173,MATCH('BIR Data Entry'!B1912,'Child Enrollment'!$B$2:$B$173,0))</f>
        <v>#N/A</v>
      </c>
      <c r="N1911" s="1" t="e">
        <f>INDEX('Child Enrollment'!$D$2:$D$173,MATCH('BIR Data Entry'!B1911,'Child Enrollment'!$B$2:$B$173,0))</f>
        <v>#N/A</v>
      </c>
      <c r="O1911" s="1" t="e">
        <f>INDEX('Child Enrollment'!$E$2:$E$173,MATCH('BIR Data Entry'!B1911,'Child Enrollment'!$B$2:$B$173,0))</f>
        <v>#N/A</v>
      </c>
      <c r="P1911" s="1" t="e">
        <f>INDEX('Child Enrollment'!$F$2:$F$173,MATCH('BIR Data Entry'!B1911,'Child Enrollment'!$B$2:$B$173,0))</f>
        <v>#N/A</v>
      </c>
      <c r="Q1911" s="1" t="e">
        <f>INDEX('Child Enrollment'!$G$2:$G$173,MATCH('BIR Data Entry'!B1911,'Child Enrollment'!$B$2:$B$173,0))</f>
        <v>#N/A</v>
      </c>
      <c r="R1911" s="1" t="e">
        <f>INDEX('Child Enrollment'!$H$2:$H$173,MATCH('BIR Data Entry'!B1911,'Child Enrollment'!$B$2:$B$173,0))</f>
        <v>#N/A</v>
      </c>
      <c r="S1911" s="343" t="str">
        <f t="shared" si="87"/>
        <v/>
      </c>
      <c r="T1911" s="169">
        <f>IF(J1911='Do Not Use'!$L$15,1,0)</f>
        <v>0</v>
      </c>
      <c r="U1911" s="169">
        <f>IF(K1911='Do Not Use'!$M$14,1,0)</f>
        <v>0</v>
      </c>
      <c r="V1911" s="169">
        <f t="shared" si="88"/>
        <v>0</v>
      </c>
      <c r="W1911" s="169">
        <f>IF(K1911='Do Not Use'!$M$10,1,0)</f>
        <v>0</v>
      </c>
      <c r="X1911" s="169">
        <f>IF(K1911='Do Not Use'!$M$11,1,0)</f>
        <v>0</v>
      </c>
      <c r="Y1911" s="169">
        <f t="shared" si="89"/>
        <v>0</v>
      </c>
      <c r="Z1911" s="169">
        <f>IF(K1911='Do Not Use'!$M$5,1,0)</f>
        <v>0</v>
      </c>
    </row>
    <row r="1912" spans="1:26" x14ac:dyDescent="0.25">
      <c r="A1912" s="376"/>
      <c r="B1912" s="377"/>
      <c r="C1912" s="378"/>
      <c r="D1912" s="434"/>
      <c r="E1912" s="379"/>
      <c r="F1912" s="377"/>
      <c r="G1912" s="377"/>
      <c r="H1912" s="377"/>
      <c r="I1912" s="377"/>
      <c r="J1912" s="377"/>
      <c r="K1912" s="377"/>
      <c r="L1912" s="377"/>
      <c r="M1912" s="1" t="e">
        <f>INDEX('Child Enrollment'!$C$2:$C$173,MATCH('BIR Data Entry'!B1913,'Child Enrollment'!$B$2:$B$173,0))</f>
        <v>#N/A</v>
      </c>
      <c r="N1912" s="1" t="e">
        <f>INDEX('Child Enrollment'!$D$2:$D$173,MATCH('BIR Data Entry'!B1912,'Child Enrollment'!$B$2:$B$173,0))</f>
        <v>#N/A</v>
      </c>
      <c r="O1912" s="1" t="e">
        <f>INDEX('Child Enrollment'!$E$2:$E$173,MATCH('BIR Data Entry'!B1912,'Child Enrollment'!$B$2:$B$173,0))</f>
        <v>#N/A</v>
      </c>
      <c r="P1912" s="1" t="e">
        <f>INDEX('Child Enrollment'!$F$2:$F$173,MATCH('BIR Data Entry'!B1912,'Child Enrollment'!$B$2:$B$173,0))</f>
        <v>#N/A</v>
      </c>
      <c r="Q1912" s="1" t="e">
        <f>INDEX('Child Enrollment'!$G$2:$G$173,MATCH('BIR Data Entry'!B1912,'Child Enrollment'!$B$2:$B$173,0))</f>
        <v>#N/A</v>
      </c>
      <c r="R1912" s="1" t="e">
        <f>INDEX('Child Enrollment'!$H$2:$H$173,MATCH('BIR Data Entry'!B1912,'Child Enrollment'!$B$2:$B$173,0))</f>
        <v>#N/A</v>
      </c>
      <c r="S1912" s="343" t="str">
        <f t="shared" si="87"/>
        <v/>
      </c>
      <c r="T1912" s="169">
        <f>IF(J1912='Do Not Use'!$L$15,1,0)</f>
        <v>0</v>
      </c>
      <c r="U1912" s="169">
        <f>IF(K1912='Do Not Use'!$M$14,1,0)</f>
        <v>0</v>
      </c>
      <c r="V1912" s="169">
        <f t="shared" si="88"/>
        <v>0</v>
      </c>
      <c r="W1912" s="169">
        <f>IF(K1912='Do Not Use'!$M$10,1,0)</f>
        <v>0</v>
      </c>
      <c r="X1912" s="169">
        <f>IF(K1912='Do Not Use'!$M$11,1,0)</f>
        <v>0</v>
      </c>
      <c r="Y1912" s="169">
        <f t="shared" si="89"/>
        <v>0</v>
      </c>
      <c r="Z1912" s="169">
        <f>IF(K1912='Do Not Use'!$M$5,1,0)</f>
        <v>0</v>
      </c>
    </row>
    <row r="1913" spans="1:26" x14ac:dyDescent="0.25">
      <c r="A1913" s="376"/>
      <c r="B1913" s="377"/>
      <c r="C1913" s="378"/>
      <c r="D1913" s="434"/>
      <c r="E1913" s="379"/>
      <c r="F1913" s="377"/>
      <c r="G1913" s="377"/>
      <c r="H1913" s="377"/>
      <c r="I1913" s="377"/>
      <c r="J1913" s="377"/>
      <c r="K1913" s="377"/>
      <c r="L1913" s="377"/>
      <c r="M1913" s="1" t="e">
        <f>INDEX('Child Enrollment'!$C$2:$C$173,MATCH('BIR Data Entry'!B1914,'Child Enrollment'!$B$2:$B$173,0))</f>
        <v>#N/A</v>
      </c>
      <c r="N1913" s="1" t="e">
        <f>INDEX('Child Enrollment'!$D$2:$D$173,MATCH('BIR Data Entry'!B1913,'Child Enrollment'!$B$2:$B$173,0))</f>
        <v>#N/A</v>
      </c>
      <c r="O1913" s="1" t="e">
        <f>INDEX('Child Enrollment'!$E$2:$E$173,MATCH('BIR Data Entry'!B1913,'Child Enrollment'!$B$2:$B$173,0))</f>
        <v>#N/A</v>
      </c>
      <c r="P1913" s="1" t="e">
        <f>INDEX('Child Enrollment'!$F$2:$F$173,MATCH('BIR Data Entry'!B1913,'Child Enrollment'!$B$2:$B$173,0))</f>
        <v>#N/A</v>
      </c>
      <c r="Q1913" s="1" t="e">
        <f>INDEX('Child Enrollment'!$G$2:$G$173,MATCH('BIR Data Entry'!B1913,'Child Enrollment'!$B$2:$B$173,0))</f>
        <v>#N/A</v>
      </c>
      <c r="R1913" s="1" t="e">
        <f>INDEX('Child Enrollment'!$H$2:$H$173,MATCH('BIR Data Entry'!B1913,'Child Enrollment'!$B$2:$B$173,0))</f>
        <v>#N/A</v>
      </c>
      <c r="S1913" s="343" t="str">
        <f t="shared" si="87"/>
        <v/>
      </c>
      <c r="T1913" s="169">
        <f>IF(J1913='Do Not Use'!$L$15,1,0)</f>
        <v>0</v>
      </c>
      <c r="U1913" s="169">
        <f>IF(K1913='Do Not Use'!$M$14,1,0)</f>
        <v>0</v>
      </c>
      <c r="V1913" s="169">
        <f t="shared" si="88"/>
        <v>0</v>
      </c>
      <c r="W1913" s="169">
        <f>IF(K1913='Do Not Use'!$M$10,1,0)</f>
        <v>0</v>
      </c>
      <c r="X1913" s="169">
        <f>IF(K1913='Do Not Use'!$M$11,1,0)</f>
        <v>0</v>
      </c>
      <c r="Y1913" s="169">
        <f t="shared" si="89"/>
        <v>0</v>
      </c>
      <c r="Z1913" s="169">
        <f>IF(K1913='Do Not Use'!$M$5,1,0)</f>
        <v>0</v>
      </c>
    </row>
    <row r="1914" spans="1:26" x14ac:dyDescent="0.25">
      <c r="A1914" s="376"/>
      <c r="B1914" s="377"/>
      <c r="C1914" s="378"/>
      <c r="D1914" s="434"/>
      <c r="E1914" s="379"/>
      <c r="F1914" s="377"/>
      <c r="G1914" s="377"/>
      <c r="H1914" s="377"/>
      <c r="I1914" s="377"/>
      <c r="J1914" s="377"/>
      <c r="K1914" s="377"/>
      <c r="L1914" s="377"/>
      <c r="M1914" s="1" t="e">
        <f>INDEX('Child Enrollment'!$C$2:$C$173,MATCH('BIR Data Entry'!B1915,'Child Enrollment'!$B$2:$B$173,0))</f>
        <v>#N/A</v>
      </c>
      <c r="N1914" s="1" t="e">
        <f>INDEX('Child Enrollment'!$D$2:$D$173,MATCH('BIR Data Entry'!B1914,'Child Enrollment'!$B$2:$B$173,0))</f>
        <v>#N/A</v>
      </c>
      <c r="O1914" s="1" t="e">
        <f>INDEX('Child Enrollment'!$E$2:$E$173,MATCH('BIR Data Entry'!B1914,'Child Enrollment'!$B$2:$B$173,0))</f>
        <v>#N/A</v>
      </c>
      <c r="P1914" s="1" t="e">
        <f>INDEX('Child Enrollment'!$F$2:$F$173,MATCH('BIR Data Entry'!B1914,'Child Enrollment'!$B$2:$B$173,0))</f>
        <v>#N/A</v>
      </c>
      <c r="Q1914" s="1" t="e">
        <f>INDEX('Child Enrollment'!$G$2:$G$173,MATCH('BIR Data Entry'!B1914,'Child Enrollment'!$B$2:$B$173,0))</f>
        <v>#N/A</v>
      </c>
      <c r="R1914" s="1" t="e">
        <f>INDEX('Child Enrollment'!$H$2:$H$173,MATCH('BIR Data Entry'!B1914,'Child Enrollment'!$B$2:$B$173,0))</f>
        <v>#N/A</v>
      </c>
      <c r="S1914" s="343" t="str">
        <f t="shared" si="87"/>
        <v/>
      </c>
      <c r="T1914" s="169">
        <f>IF(J1914='Do Not Use'!$L$15,1,0)</f>
        <v>0</v>
      </c>
      <c r="U1914" s="169">
        <f>IF(K1914='Do Not Use'!$M$14,1,0)</f>
        <v>0</v>
      </c>
      <c r="V1914" s="169">
        <f t="shared" si="88"/>
        <v>0</v>
      </c>
      <c r="W1914" s="169">
        <f>IF(K1914='Do Not Use'!$M$10,1,0)</f>
        <v>0</v>
      </c>
      <c r="X1914" s="169">
        <f>IF(K1914='Do Not Use'!$M$11,1,0)</f>
        <v>0</v>
      </c>
      <c r="Y1914" s="169">
        <f t="shared" si="89"/>
        <v>0</v>
      </c>
      <c r="Z1914" s="169">
        <f>IF(K1914='Do Not Use'!$M$5,1,0)</f>
        <v>0</v>
      </c>
    </row>
    <row r="1915" spans="1:26" x14ac:dyDescent="0.25">
      <c r="A1915" s="376"/>
      <c r="B1915" s="377"/>
      <c r="C1915" s="378"/>
      <c r="D1915" s="434"/>
      <c r="E1915" s="379"/>
      <c r="F1915" s="377"/>
      <c r="G1915" s="377"/>
      <c r="H1915" s="377"/>
      <c r="I1915" s="377"/>
      <c r="J1915" s="377"/>
      <c r="K1915" s="377"/>
      <c r="L1915" s="377"/>
      <c r="M1915" s="1" t="e">
        <f>INDEX('Child Enrollment'!$C$2:$C$173,MATCH('BIR Data Entry'!B1916,'Child Enrollment'!$B$2:$B$173,0))</f>
        <v>#N/A</v>
      </c>
      <c r="N1915" s="1" t="e">
        <f>INDEX('Child Enrollment'!$D$2:$D$173,MATCH('BIR Data Entry'!B1915,'Child Enrollment'!$B$2:$B$173,0))</f>
        <v>#N/A</v>
      </c>
      <c r="O1915" s="1" t="e">
        <f>INDEX('Child Enrollment'!$E$2:$E$173,MATCH('BIR Data Entry'!B1915,'Child Enrollment'!$B$2:$B$173,0))</f>
        <v>#N/A</v>
      </c>
      <c r="P1915" s="1" t="e">
        <f>INDEX('Child Enrollment'!$F$2:$F$173,MATCH('BIR Data Entry'!B1915,'Child Enrollment'!$B$2:$B$173,0))</f>
        <v>#N/A</v>
      </c>
      <c r="Q1915" s="1" t="e">
        <f>INDEX('Child Enrollment'!$G$2:$G$173,MATCH('BIR Data Entry'!B1915,'Child Enrollment'!$B$2:$B$173,0))</f>
        <v>#N/A</v>
      </c>
      <c r="R1915" s="1" t="e">
        <f>INDEX('Child Enrollment'!$H$2:$H$173,MATCH('BIR Data Entry'!B1915,'Child Enrollment'!$B$2:$B$173,0))</f>
        <v>#N/A</v>
      </c>
      <c r="S1915" s="343" t="str">
        <f t="shared" si="87"/>
        <v/>
      </c>
      <c r="T1915" s="169">
        <f>IF(J1915='Do Not Use'!$L$15,1,0)</f>
        <v>0</v>
      </c>
      <c r="U1915" s="169">
        <f>IF(K1915='Do Not Use'!$M$14,1,0)</f>
        <v>0</v>
      </c>
      <c r="V1915" s="169">
        <f t="shared" si="88"/>
        <v>0</v>
      </c>
      <c r="W1915" s="169">
        <f>IF(K1915='Do Not Use'!$M$10,1,0)</f>
        <v>0</v>
      </c>
      <c r="X1915" s="169">
        <f>IF(K1915='Do Not Use'!$M$11,1,0)</f>
        <v>0</v>
      </c>
      <c r="Y1915" s="169">
        <f t="shared" si="89"/>
        <v>0</v>
      </c>
      <c r="Z1915" s="169">
        <f>IF(K1915='Do Not Use'!$M$5,1,0)</f>
        <v>0</v>
      </c>
    </row>
    <row r="1916" spans="1:26" x14ac:dyDescent="0.25">
      <c r="A1916" s="376"/>
      <c r="B1916" s="377"/>
      <c r="C1916" s="378"/>
      <c r="D1916" s="434"/>
      <c r="E1916" s="379"/>
      <c r="F1916" s="377"/>
      <c r="G1916" s="377"/>
      <c r="H1916" s="377"/>
      <c r="I1916" s="377"/>
      <c r="J1916" s="377"/>
      <c r="K1916" s="377"/>
      <c r="L1916" s="377"/>
      <c r="M1916" s="1" t="e">
        <f>INDEX('Child Enrollment'!$C$2:$C$173,MATCH('BIR Data Entry'!B1917,'Child Enrollment'!$B$2:$B$173,0))</f>
        <v>#N/A</v>
      </c>
      <c r="N1916" s="1" t="e">
        <f>INDEX('Child Enrollment'!$D$2:$D$173,MATCH('BIR Data Entry'!B1916,'Child Enrollment'!$B$2:$B$173,0))</f>
        <v>#N/A</v>
      </c>
      <c r="O1916" s="1" t="e">
        <f>INDEX('Child Enrollment'!$E$2:$E$173,MATCH('BIR Data Entry'!B1916,'Child Enrollment'!$B$2:$B$173,0))</f>
        <v>#N/A</v>
      </c>
      <c r="P1916" s="1" t="e">
        <f>INDEX('Child Enrollment'!$F$2:$F$173,MATCH('BIR Data Entry'!B1916,'Child Enrollment'!$B$2:$B$173,0))</f>
        <v>#N/A</v>
      </c>
      <c r="Q1916" s="1" t="e">
        <f>INDEX('Child Enrollment'!$G$2:$G$173,MATCH('BIR Data Entry'!B1916,'Child Enrollment'!$B$2:$B$173,0))</f>
        <v>#N/A</v>
      </c>
      <c r="R1916" s="1" t="e">
        <f>INDEX('Child Enrollment'!$H$2:$H$173,MATCH('BIR Data Entry'!B1916,'Child Enrollment'!$B$2:$B$173,0))</f>
        <v>#N/A</v>
      </c>
      <c r="S1916" s="343" t="str">
        <f t="shared" si="87"/>
        <v/>
      </c>
      <c r="T1916" s="169">
        <f>IF(J1916='Do Not Use'!$L$15,1,0)</f>
        <v>0</v>
      </c>
      <c r="U1916" s="169">
        <f>IF(K1916='Do Not Use'!$M$14,1,0)</f>
        <v>0</v>
      </c>
      <c r="V1916" s="169">
        <f t="shared" si="88"/>
        <v>0</v>
      </c>
      <c r="W1916" s="169">
        <f>IF(K1916='Do Not Use'!$M$10,1,0)</f>
        <v>0</v>
      </c>
      <c r="X1916" s="169">
        <f>IF(K1916='Do Not Use'!$M$11,1,0)</f>
        <v>0</v>
      </c>
      <c r="Y1916" s="169">
        <f t="shared" si="89"/>
        <v>0</v>
      </c>
      <c r="Z1916" s="169">
        <f>IF(K1916='Do Not Use'!$M$5,1,0)</f>
        <v>0</v>
      </c>
    </row>
    <row r="1917" spans="1:26" x14ac:dyDescent="0.25">
      <c r="A1917" s="376"/>
      <c r="B1917" s="377"/>
      <c r="C1917" s="378"/>
      <c r="D1917" s="434"/>
      <c r="E1917" s="379"/>
      <c r="F1917" s="377"/>
      <c r="G1917" s="377"/>
      <c r="H1917" s="377"/>
      <c r="I1917" s="377"/>
      <c r="J1917" s="377"/>
      <c r="K1917" s="377"/>
      <c r="L1917" s="377"/>
      <c r="M1917" s="1" t="e">
        <f>INDEX('Child Enrollment'!$C$2:$C$173,MATCH('BIR Data Entry'!B1918,'Child Enrollment'!$B$2:$B$173,0))</f>
        <v>#N/A</v>
      </c>
      <c r="N1917" s="1" t="e">
        <f>INDEX('Child Enrollment'!$D$2:$D$173,MATCH('BIR Data Entry'!B1917,'Child Enrollment'!$B$2:$B$173,0))</f>
        <v>#N/A</v>
      </c>
      <c r="O1917" s="1" t="e">
        <f>INDEX('Child Enrollment'!$E$2:$E$173,MATCH('BIR Data Entry'!B1917,'Child Enrollment'!$B$2:$B$173,0))</f>
        <v>#N/A</v>
      </c>
      <c r="P1917" s="1" t="e">
        <f>INDEX('Child Enrollment'!$F$2:$F$173,MATCH('BIR Data Entry'!B1917,'Child Enrollment'!$B$2:$B$173,0))</f>
        <v>#N/A</v>
      </c>
      <c r="Q1917" s="1" t="e">
        <f>INDEX('Child Enrollment'!$G$2:$G$173,MATCH('BIR Data Entry'!B1917,'Child Enrollment'!$B$2:$B$173,0))</f>
        <v>#N/A</v>
      </c>
      <c r="R1917" s="1" t="e">
        <f>INDEX('Child Enrollment'!$H$2:$H$173,MATCH('BIR Data Entry'!B1917,'Child Enrollment'!$B$2:$B$173,0))</f>
        <v>#N/A</v>
      </c>
      <c r="S1917" s="343" t="str">
        <f t="shared" si="87"/>
        <v/>
      </c>
      <c r="T1917" s="169">
        <f>IF(J1917='Do Not Use'!$L$15,1,0)</f>
        <v>0</v>
      </c>
      <c r="U1917" s="169">
        <f>IF(K1917='Do Not Use'!$M$14,1,0)</f>
        <v>0</v>
      </c>
      <c r="V1917" s="169">
        <f t="shared" si="88"/>
        <v>0</v>
      </c>
      <c r="W1917" s="169">
        <f>IF(K1917='Do Not Use'!$M$10,1,0)</f>
        <v>0</v>
      </c>
      <c r="X1917" s="169">
        <f>IF(K1917='Do Not Use'!$M$11,1,0)</f>
        <v>0</v>
      </c>
      <c r="Y1917" s="169">
        <f t="shared" si="89"/>
        <v>0</v>
      </c>
      <c r="Z1917" s="169">
        <f>IF(K1917='Do Not Use'!$M$5,1,0)</f>
        <v>0</v>
      </c>
    </row>
    <row r="1918" spans="1:26" x14ac:dyDescent="0.25">
      <c r="A1918" s="376"/>
      <c r="B1918" s="377"/>
      <c r="C1918" s="378"/>
      <c r="D1918" s="434"/>
      <c r="E1918" s="379"/>
      <c r="F1918" s="377"/>
      <c r="G1918" s="377"/>
      <c r="H1918" s="377"/>
      <c r="I1918" s="377"/>
      <c r="J1918" s="377"/>
      <c r="K1918" s="377"/>
      <c r="L1918" s="377"/>
      <c r="M1918" s="1" t="e">
        <f>INDEX('Child Enrollment'!$C$2:$C$173,MATCH('BIR Data Entry'!B1919,'Child Enrollment'!$B$2:$B$173,0))</f>
        <v>#N/A</v>
      </c>
      <c r="N1918" s="1" t="e">
        <f>INDEX('Child Enrollment'!$D$2:$D$173,MATCH('BIR Data Entry'!B1918,'Child Enrollment'!$B$2:$B$173,0))</f>
        <v>#N/A</v>
      </c>
      <c r="O1918" s="1" t="e">
        <f>INDEX('Child Enrollment'!$E$2:$E$173,MATCH('BIR Data Entry'!B1918,'Child Enrollment'!$B$2:$B$173,0))</f>
        <v>#N/A</v>
      </c>
      <c r="P1918" s="1" t="e">
        <f>INDEX('Child Enrollment'!$F$2:$F$173,MATCH('BIR Data Entry'!B1918,'Child Enrollment'!$B$2:$B$173,0))</f>
        <v>#N/A</v>
      </c>
      <c r="Q1918" s="1" t="e">
        <f>INDEX('Child Enrollment'!$G$2:$G$173,MATCH('BIR Data Entry'!B1918,'Child Enrollment'!$B$2:$B$173,0))</f>
        <v>#N/A</v>
      </c>
      <c r="R1918" s="1" t="e">
        <f>INDEX('Child Enrollment'!$H$2:$H$173,MATCH('BIR Data Entry'!B1918,'Child Enrollment'!$B$2:$B$173,0))</f>
        <v>#N/A</v>
      </c>
      <c r="S1918" s="343" t="str">
        <f t="shared" si="87"/>
        <v/>
      </c>
      <c r="T1918" s="169">
        <f>IF(J1918='Do Not Use'!$L$15,1,0)</f>
        <v>0</v>
      </c>
      <c r="U1918" s="169">
        <f>IF(K1918='Do Not Use'!$M$14,1,0)</f>
        <v>0</v>
      </c>
      <c r="V1918" s="169">
        <f t="shared" si="88"/>
        <v>0</v>
      </c>
      <c r="W1918" s="169">
        <f>IF(K1918='Do Not Use'!$M$10,1,0)</f>
        <v>0</v>
      </c>
      <c r="X1918" s="169">
        <f>IF(K1918='Do Not Use'!$M$11,1,0)</f>
        <v>0</v>
      </c>
      <c r="Y1918" s="169">
        <f t="shared" si="89"/>
        <v>0</v>
      </c>
      <c r="Z1918" s="169">
        <f>IF(K1918='Do Not Use'!$M$5,1,0)</f>
        <v>0</v>
      </c>
    </row>
    <row r="1919" spans="1:26" x14ac:dyDescent="0.25">
      <c r="A1919" s="376"/>
      <c r="B1919" s="377"/>
      <c r="C1919" s="378"/>
      <c r="D1919" s="434"/>
      <c r="E1919" s="379"/>
      <c r="F1919" s="377"/>
      <c r="G1919" s="377"/>
      <c r="H1919" s="377"/>
      <c r="I1919" s="377"/>
      <c r="J1919" s="377"/>
      <c r="K1919" s="377"/>
      <c r="L1919" s="377"/>
      <c r="M1919" s="1" t="e">
        <f>INDEX('Child Enrollment'!$C$2:$C$173,MATCH('BIR Data Entry'!B1920,'Child Enrollment'!$B$2:$B$173,0))</f>
        <v>#N/A</v>
      </c>
      <c r="N1919" s="1" t="e">
        <f>INDEX('Child Enrollment'!$D$2:$D$173,MATCH('BIR Data Entry'!B1919,'Child Enrollment'!$B$2:$B$173,0))</f>
        <v>#N/A</v>
      </c>
      <c r="O1919" s="1" t="e">
        <f>INDEX('Child Enrollment'!$E$2:$E$173,MATCH('BIR Data Entry'!B1919,'Child Enrollment'!$B$2:$B$173,0))</f>
        <v>#N/A</v>
      </c>
      <c r="P1919" s="1" t="e">
        <f>INDEX('Child Enrollment'!$F$2:$F$173,MATCH('BIR Data Entry'!B1919,'Child Enrollment'!$B$2:$B$173,0))</f>
        <v>#N/A</v>
      </c>
      <c r="Q1919" s="1" t="e">
        <f>INDEX('Child Enrollment'!$G$2:$G$173,MATCH('BIR Data Entry'!B1919,'Child Enrollment'!$B$2:$B$173,0))</f>
        <v>#N/A</v>
      </c>
      <c r="R1919" s="1" t="e">
        <f>INDEX('Child Enrollment'!$H$2:$H$173,MATCH('BIR Data Entry'!B1919,'Child Enrollment'!$B$2:$B$173,0))</f>
        <v>#N/A</v>
      </c>
      <c r="S1919" s="343" t="str">
        <f t="shared" si="87"/>
        <v/>
      </c>
      <c r="T1919" s="169">
        <f>IF(J1919='Do Not Use'!$L$15,1,0)</f>
        <v>0</v>
      </c>
      <c r="U1919" s="169">
        <f>IF(K1919='Do Not Use'!$M$14,1,0)</f>
        <v>0</v>
      </c>
      <c r="V1919" s="169">
        <f t="shared" si="88"/>
        <v>0</v>
      </c>
      <c r="W1919" s="169">
        <f>IF(K1919='Do Not Use'!$M$10,1,0)</f>
        <v>0</v>
      </c>
      <c r="X1919" s="169">
        <f>IF(K1919='Do Not Use'!$M$11,1,0)</f>
        <v>0</v>
      </c>
      <c r="Y1919" s="169">
        <f t="shared" si="89"/>
        <v>0</v>
      </c>
      <c r="Z1919" s="169">
        <f>IF(K1919='Do Not Use'!$M$5,1,0)</f>
        <v>0</v>
      </c>
    </row>
    <row r="1920" spans="1:26" x14ac:dyDescent="0.25">
      <c r="A1920" s="376"/>
      <c r="B1920" s="377"/>
      <c r="C1920" s="378"/>
      <c r="D1920" s="434"/>
      <c r="E1920" s="379"/>
      <c r="F1920" s="377"/>
      <c r="G1920" s="377"/>
      <c r="H1920" s="377"/>
      <c r="I1920" s="377"/>
      <c r="J1920" s="377"/>
      <c r="K1920" s="377"/>
      <c r="L1920" s="377"/>
      <c r="M1920" s="1" t="e">
        <f>INDEX('Child Enrollment'!$C$2:$C$173,MATCH('BIR Data Entry'!B1921,'Child Enrollment'!$B$2:$B$173,0))</f>
        <v>#N/A</v>
      </c>
      <c r="N1920" s="1" t="e">
        <f>INDEX('Child Enrollment'!$D$2:$D$173,MATCH('BIR Data Entry'!B1920,'Child Enrollment'!$B$2:$B$173,0))</f>
        <v>#N/A</v>
      </c>
      <c r="O1920" s="1" t="e">
        <f>INDEX('Child Enrollment'!$E$2:$E$173,MATCH('BIR Data Entry'!B1920,'Child Enrollment'!$B$2:$B$173,0))</f>
        <v>#N/A</v>
      </c>
      <c r="P1920" s="1" t="e">
        <f>INDEX('Child Enrollment'!$F$2:$F$173,MATCH('BIR Data Entry'!B1920,'Child Enrollment'!$B$2:$B$173,0))</f>
        <v>#N/A</v>
      </c>
      <c r="Q1920" s="1" t="e">
        <f>INDEX('Child Enrollment'!$G$2:$G$173,MATCH('BIR Data Entry'!B1920,'Child Enrollment'!$B$2:$B$173,0))</f>
        <v>#N/A</v>
      </c>
      <c r="R1920" s="1" t="e">
        <f>INDEX('Child Enrollment'!$H$2:$H$173,MATCH('BIR Data Entry'!B1920,'Child Enrollment'!$B$2:$B$173,0))</f>
        <v>#N/A</v>
      </c>
      <c r="S1920" s="343" t="str">
        <f t="shared" si="87"/>
        <v/>
      </c>
      <c r="T1920" s="169">
        <f>IF(J1920='Do Not Use'!$L$15,1,0)</f>
        <v>0</v>
      </c>
      <c r="U1920" s="169">
        <f>IF(K1920='Do Not Use'!$M$14,1,0)</f>
        <v>0</v>
      </c>
      <c r="V1920" s="169">
        <f t="shared" si="88"/>
        <v>0</v>
      </c>
      <c r="W1920" s="169">
        <f>IF(K1920='Do Not Use'!$M$10,1,0)</f>
        <v>0</v>
      </c>
      <c r="X1920" s="169">
        <f>IF(K1920='Do Not Use'!$M$11,1,0)</f>
        <v>0</v>
      </c>
      <c r="Y1920" s="169">
        <f t="shared" si="89"/>
        <v>0</v>
      </c>
      <c r="Z1920" s="169">
        <f>IF(K1920='Do Not Use'!$M$5,1,0)</f>
        <v>0</v>
      </c>
    </row>
    <row r="1921" spans="1:26" x14ac:dyDescent="0.25">
      <c r="A1921" s="376"/>
      <c r="B1921" s="377"/>
      <c r="C1921" s="378"/>
      <c r="D1921" s="434"/>
      <c r="E1921" s="379"/>
      <c r="F1921" s="377"/>
      <c r="G1921" s="377"/>
      <c r="H1921" s="377"/>
      <c r="I1921" s="377"/>
      <c r="J1921" s="377"/>
      <c r="K1921" s="377"/>
      <c r="L1921" s="377"/>
      <c r="M1921" s="1" t="e">
        <f>INDEX('Child Enrollment'!$C$2:$C$173,MATCH('BIR Data Entry'!B1922,'Child Enrollment'!$B$2:$B$173,0))</f>
        <v>#N/A</v>
      </c>
      <c r="N1921" s="1" t="e">
        <f>INDEX('Child Enrollment'!$D$2:$D$173,MATCH('BIR Data Entry'!B1921,'Child Enrollment'!$B$2:$B$173,0))</f>
        <v>#N/A</v>
      </c>
      <c r="O1921" s="1" t="e">
        <f>INDEX('Child Enrollment'!$E$2:$E$173,MATCH('BIR Data Entry'!B1921,'Child Enrollment'!$B$2:$B$173,0))</f>
        <v>#N/A</v>
      </c>
      <c r="P1921" s="1" t="e">
        <f>INDEX('Child Enrollment'!$F$2:$F$173,MATCH('BIR Data Entry'!B1921,'Child Enrollment'!$B$2:$B$173,0))</f>
        <v>#N/A</v>
      </c>
      <c r="Q1921" s="1" t="e">
        <f>INDEX('Child Enrollment'!$G$2:$G$173,MATCH('BIR Data Entry'!B1921,'Child Enrollment'!$B$2:$B$173,0))</f>
        <v>#N/A</v>
      </c>
      <c r="R1921" s="1" t="e">
        <f>INDEX('Child Enrollment'!$H$2:$H$173,MATCH('BIR Data Entry'!B1921,'Child Enrollment'!$B$2:$B$173,0))</f>
        <v>#N/A</v>
      </c>
      <c r="S1921" s="343" t="str">
        <f t="shared" si="87"/>
        <v/>
      </c>
      <c r="T1921" s="169">
        <f>IF(J1921='Do Not Use'!$L$15,1,0)</f>
        <v>0</v>
      </c>
      <c r="U1921" s="169">
        <f>IF(K1921='Do Not Use'!$M$14,1,0)</f>
        <v>0</v>
      </c>
      <c r="V1921" s="169">
        <f t="shared" si="88"/>
        <v>0</v>
      </c>
      <c r="W1921" s="169">
        <f>IF(K1921='Do Not Use'!$M$10,1,0)</f>
        <v>0</v>
      </c>
      <c r="X1921" s="169">
        <f>IF(K1921='Do Not Use'!$M$11,1,0)</f>
        <v>0</v>
      </c>
      <c r="Y1921" s="169">
        <f t="shared" si="89"/>
        <v>0</v>
      </c>
      <c r="Z1921" s="169">
        <f>IF(K1921='Do Not Use'!$M$5,1,0)</f>
        <v>0</v>
      </c>
    </row>
    <row r="1922" spans="1:26" x14ac:dyDescent="0.25">
      <c r="A1922" s="376"/>
      <c r="B1922" s="377"/>
      <c r="C1922" s="378"/>
      <c r="D1922" s="434"/>
      <c r="E1922" s="379"/>
      <c r="F1922" s="377"/>
      <c r="G1922" s="377"/>
      <c r="H1922" s="377"/>
      <c r="I1922" s="377"/>
      <c r="J1922" s="377"/>
      <c r="K1922" s="377"/>
      <c r="L1922" s="377"/>
      <c r="M1922" s="1" t="e">
        <f>INDEX('Child Enrollment'!$C$2:$C$173,MATCH('BIR Data Entry'!B1923,'Child Enrollment'!$B$2:$B$173,0))</f>
        <v>#N/A</v>
      </c>
      <c r="N1922" s="1" t="e">
        <f>INDEX('Child Enrollment'!$D$2:$D$173,MATCH('BIR Data Entry'!B1922,'Child Enrollment'!$B$2:$B$173,0))</f>
        <v>#N/A</v>
      </c>
      <c r="O1922" s="1" t="e">
        <f>INDEX('Child Enrollment'!$E$2:$E$173,MATCH('BIR Data Entry'!B1922,'Child Enrollment'!$B$2:$B$173,0))</f>
        <v>#N/A</v>
      </c>
      <c r="P1922" s="1" t="e">
        <f>INDEX('Child Enrollment'!$F$2:$F$173,MATCH('BIR Data Entry'!B1922,'Child Enrollment'!$B$2:$B$173,0))</f>
        <v>#N/A</v>
      </c>
      <c r="Q1922" s="1" t="e">
        <f>INDEX('Child Enrollment'!$G$2:$G$173,MATCH('BIR Data Entry'!B1922,'Child Enrollment'!$B$2:$B$173,0))</f>
        <v>#N/A</v>
      </c>
      <c r="R1922" s="1" t="e">
        <f>INDEX('Child Enrollment'!$H$2:$H$173,MATCH('BIR Data Entry'!B1922,'Child Enrollment'!$B$2:$B$173,0))</f>
        <v>#N/A</v>
      </c>
      <c r="S1922" s="343" t="str">
        <f t="shared" si="87"/>
        <v/>
      </c>
      <c r="T1922" s="169">
        <f>IF(J1922='Do Not Use'!$L$15,1,0)</f>
        <v>0</v>
      </c>
      <c r="U1922" s="169">
        <f>IF(K1922='Do Not Use'!$M$14,1,0)</f>
        <v>0</v>
      </c>
      <c r="V1922" s="169">
        <f t="shared" si="88"/>
        <v>0</v>
      </c>
      <c r="W1922" s="169">
        <f>IF(K1922='Do Not Use'!$M$10,1,0)</f>
        <v>0</v>
      </c>
      <c r="X1922" s="169">
        <f>IF(K1922='Do Not Use'!$M$11,1,0)</f>
        <v>0</v>
      </c>
      <c r="Y1922" s="169">
        <f t="shared" si="89"/>
        <v>0</v>
      </c>
      <c r="Z1922" s="169">
        <f>IF(K1922='Do Not Use'!$M$5,1,0)</f>
        <v>0</v>
      </c>
    </row>
    <row r="1923" spans="1:26" x14ac:dyDescent="0.25">
      <c r="A1923" s="376"/>
      <c r="B1923" s="377"/>
      <c r="C1923" s="378"/>
      <c r="D1923" s="434"/>
      <c r="E1923" s="379"/>
      <c r="F1923" s="377"/>
      <c r="G1923" s="377"/>
      <c r="H1923" s="377"/>
      <c r="I1923" s="377"/>
      <c r="J1923" s="377"/>
      <c r="K1923" s="377"/>
      <c r="L1923" s="377"/>
      <c r="M1923" s="1" t="e">
        <f>INDEX('Child Enrollment'!$C$2:$C$173,MATCH('BIR Data Entry'!B1924,'Child Enrollment'!$B$2:$B$173,0))</f>
        <v>#N/A</v>
      </c>
      <c r="N1923" s="1" t="e">
        <f>INDEX('Child Enrollment'!$D$2:$D$173,MATCH('BIR Data Entry'!B1923,'Child Enrollment'!$B$2:$B$173,0))</f>
        <v>#N/A</v>
      </c>
      <c r="O1923" s="1" t="e">
        <f>INDEX('Child Enrollment'!$E$2:$E$173,MATCH('BIR Data Entry'!B1923,'Child Enrollment'!$B$2:$B$173,0))</f>
        <v>#N/A</v>
      </c>
      <c r="P1923" s="1" t="e">
        <f>INDEX('Child Enrollment'!$F$2:$F$173,MATCH('BIR Data Entry'!B1923,'Child Enrollment'!$B$2:$B$173,0))</f>
        <v>#N/A</v>
      </c>
      <c r="Q1923" s="1" t="e">
        <f>INDEX('Child Enrollment'!$G$2:$G$173,MATCH('BIR Data Entry'!B1923,'Child Enrollment'!$B$2:$B$173,0))</f>
        <v>#N/A</v>
      </c>
      <c r="R1923" s="1" t="e">
        <f>INDEX('Child Enrollment'!$H$2:$H$173,MATCH('BIR Data Entry'!B1923,'Child Enrollment'!$B$2:$B$173,0))</f>
        <v>#N/A</v>
      </c>
      <c r="S1923" s="343" t="str">
        <f t="shared" ref="S1923:S1986" si="90">IF(E1923&gt;0,MROUND(E1923,"0:30"),"")</f>
        <v/>
      </c>
      <c r="T1923" s="169">
        <f>IF(J1923='Do Not Use'!$L$15,1,0)</f>
        <v>0</v>
      </c>
      <c r="U1923" s="169">
        <f>IF(K1923='Do Not Use'!$M$14,1,0)</f>
        <v>0</v>
      </c>
      <c r="V1923" s="169">
        <f t="shared" ref="V1923:V1986" si="91">SUM(T1923:U1923)</f>
        <v>0</v>
      </c>
      <c r="W1923" s="169">
        <f>IF(K1923='Do Not Use'!$M$10,1,0)</f>
        <v>0</v>
      </c>
      <c r="X1923" s="169">
        <f>IF(K1923='Do Not Use'!$M$11,1,0)</f>
        <v>0</v>
      </c>
      <c r="Y1923" s="169">
        <f t="shared" ref="Y1923:Y1986" si="92">SUM(W1923:X1923)</f>
        <v>0</v>
      </c>
      <c r="Z1923" s="169">
        <f>IF(K1923='Do Not Use'!$M$5,1,0)</f>
        <v>0</v>
      </c>
    </row>
    <row r="1924" spans="1:26" x14ac:dyDescent="0.25">
      <c r="A1924" s="376"/>
      <c r="B1924" s="377"/>
      <c r="C1924" s="378"/>
      <c r="D1924" s="434"/>
      <c r="E1924" s="379"/>
      <c r="F1924" s="377"/>
      <c r="G1924" s="377"/>
      <c r="H1924" s="377"/>
      <c r="I1924" s="377"/>
      <c r="J1924" s="377"/>
      <c r="K1924" s="377"/>
      <c r="L1924" s="377"/>
      <c r="M1924" s="1" t="e">
        <f>INDEX('Child Enrollment'!$C$2:$C$173,MATCH('BIR Data Entry'!B1925,'Child Enrollment'!$B$2:$B$173,0))</f>
        <v>#N/A</v>
      </c>
      <c r="N1924" s="1" t="e">
        <f>INDEX('Child Enrollment'!$D$2:$D$173,MATCH('BIR Data Entry'!B1924,'Child Enrollment'!$B$2:$B$173,0))</f>
        <v>#N/A</v>
      </c>
      <c r="O1924" s="1" t="e">
        <f>INDEX('Child Enrollment'!$E$2:$E$173,MATCH('BIR Data Entry'!B1924,'Child Enrollment'!$B$2:$B$173,0))</f>
        <v>#N/A</v>
      </c>
      <c r="P1924" s="1" t="e">
        <f>INDEX('Child Enrollment'!$F$2:$F$173,MATCH('BIR Data Entry'!B1924,'Child Enrollment'!$B$2:$B$173,0))</f>
        <v>#N/A</v>
      </c>
      <c r="Q1924" s="1" t="e">
        <f>INDEX('Child Enrollment'!$G$2:$G$173,MATCH('BIR Data Entry'!B1924,'Child Enrollment'!$B$2:$B$173,0))</f>
        <v>#N/A</v>
      </c>
      <c r="R1924" s="1" t="e">
        <f>INDEX('Child Enrollment'!$H$2:$H$173,MATCH('BIR Data Entry'!B1924,'Child Enrollment'!$B$2:$B$173,0))</f>
        <v>#N/A</v>
      </c>
      <c r="S1924" s="343" t="str">
        <f t="shared" si="90"/>
        <v/>
      </c>
      <c r="T1924" s="169">
        <f>IF(J1924='Do Not Use'!$L$15,1,0)</f>
        <v>0</v>
      </c>
      <c r="U1924" s="169">
        <f>IF(K1924='Do Not Use'!$M$14,1,0)</f>
        <v>0</v>
      </c>
      <c r="V1924" s="169">
        <f t="shared" si="91"/>
        <v>0</v>
      </c>
      <c r="W1924" s="169">
        <f>IF(K1924='Do Not Use'!$M$10,1,0)</f>
        <v>0</v>
      </c>
      <c r="X1924" s="169">
        <f>IF(K1924='Do Not Use'!$M$11,1,0)</f>
        <v>0</v>
      </c>
      <c r="Y1924" s="169">
        <f t="shared" si="92"/>
        <v>0</v>
      </c>
      <c r="Z1924" s="169">
        <f>IF(K1924='Do Not Use'!$M$5,1,0)</f>
        <v>0</v>
      </c>
    </row>
    <row r="1925" spans="1:26" x14ac:dyDescent="0.25">
      <c r="A1925" s="376"/>
      <c r="B1925" s="377"/>
      <c r="C1925" s="378"/>
      <c r="D1925" s="434"/>
      <c r="E1925" s="379"/>
      <c r="F1925" s="377"/>
      <c r="G1925" s="377"/>
      <c r="H1925" s="377"/>
      <c r="I1925" s="377"/>
      <c r="J1925" s="377"/>
      <c r="K1925" s="377"/>
      <c r="L1925" s="377"/>
      <c r="M1925" s="1" t="e">
        <f>INDEX('Child Enrollment'!$C$2:$C$173,MATCH('BIR Data Entry'!B1926,'Child Enrollment'!$B$2:$B$173,0))</f>
        <v>#N/A</v>
      </c>
      <c r="N1925" s="1" t="e">
        <f>INDEX('Child Enrollment'!$D$2:$D$173,MATCH('BIR Data Entry'!B1925,'Child Enrollment'!$B$2:$B$173,0))</f>
        <v>#N/A</v>
      </c>
      <c r="O1925" s="1" t="e">
        <f>INDEX('Child Enrollment'!$E$2:$E$173,MATCH('BIR Data Entry'!B1925,'Child Enrollment'!$B$2:$B$173,0))</f>
        <v>#N/A</v>
      </c>
      <c r="P1925" s="1" t="e">
        <f>INDEX('Child Enrollment'!$F$2:$F$173,MATCH('BIR Data Entry'!B1925,'Child Enrollment'!$B$2:$B$173,0))</f>
        <v>#N/A</v>
      </c>
      <c r="Q1925" s="1" t="e">
        <f>INDEX('Child Enrollment'!$G$2:$G$173,MATCH('BIR Data Entry'!B1925,'Child Enrollment'!$B$2:$B$173,0))</f>
        <v>#N/A</v>
      </c>
      <c r="R1925" s="1" t="e">
        <f>INDEX('Child Enrollment'!$H$2:$H$173,MATCH('BIR Data Entry'!B1925,'Child Enrollment'!$B$2:$B$173,0))</f>
        <v>#N/A</v>
      </c>
      <c r="S1925" s="343" t="str">
        <f t="shared" si="90"/>
        <v/>
      </c>
      <c r="T1925" s="169">
        <f>IF(J1925='Do Not Use'!$L$15,1,0)</f>
        <v>0</v>
      </c>
      <c r="U1925" s="169">
        <f>IF(K1925='Do Not Use'!$M$14,1,0)</f>
        <v>0</v>
      </c>
      <c r="V1925" s="169">
        <f t="shared" si="91"/>
        <v>0</v>
      </c>
      <c r="W1925" s="169">
        <f>IF(K1925='Do Not Use'!$M$10,1,0)</f>
        <v>0</v>
      </c>
      <c r="X1925" s="169">
        <f>IF(K1925='Do Not Use'!$M$11,1,0)</f>
        <v>0</v>
      </c>
      <c r="Y1925" s="169">
        <f t="shared" si="92"/>
        <v>0</v>
      </c>
      <c r="Z1925" s="169">
        <f>IF(K1925='Do Not Use'!$M$5,1,0)</f>
        <v>0</v>
      </c>
    </row>
    <row r="1926" spans="1:26" x14ac:dyDescent="0.25">
      <c r="A1926" s="376"/>
      <c r="B1926" s="377"/>
      <c r="C1926" s="378"/>
      <c r="D1926" s="434"/>
      <c r="E1926" s="379"/>
      <c r="F1926" s="377"/>
      <c r="G1926" s="377"/>
      <c r="H1926" s="377"/>
      <c r="I1926" s="377"/>
      <c r="J1926" s="377"/>
      <c r="K1926" s="377"/>
      <c r="L1926" s="377"/>
      <c r="M1926" s="1" t="e">
        <f>INDEX('Child Enrollment'!$C$2:$C$173,MATCH('BIR Data Entry'!B1927,'Child Enrollment'!$B$2:$B$173,0))</f>
        <v>#N/A</v>
      </c>
      <c r="N1926" s="1" t="e">
        <f>INDEX('Child Enrollment'!$D$2:$D$173,MATCH('BIR Data Entry'!B1926,'Child Enrollment'!$B$2:$B$173,0))</f>
        <v>#N/A</v>
      </c>
      <c r="O1926" s="1" t="e">
        <f>INDEX('Child Enrollment'!$E$2:$E$173,MATCH('BIR Data Entry'!B1926,'Child Enrollment'!$B$2:$B$173,0))</f>
        <v>#N/A</v>
      </c>
      <c r="P1926" s="1" t="e">
        <f>INDEX('Child Enrollment'!$F$2:$F$173,MATCH('BIR Data Entry'!B1926,'Child Enrollment'!$B$2:$B$173,0))</f>
        <v>#N/A</v>
      </c>
      <c r="Q1926" s="1" t="e">
        <f>INDEX('Child Enrollment'!$G$2:$G$173,MATCH('BIR Data Entry'!B1926,'Child Enrollment'!$B$2:$B$173,0))</f>
        <v>#N/A</v>
      </c>
      <c r="R1926" s="1" t="e">
        <f>INDEX('Child Enrollment'!$H$2:$H$173,MATCH('BIR Data Entry'!B1926,'Child Enrollment'!$B$2:$B$173,0))</f>
        <v>#N/A</v>
      </c>
      <c r="S1926" s="343" t="str">
        <f t="shared" si="90"/>
        <v/>
      </c>
      <c r="T1926" s="169">
        <f>IF(J1926='Do Not Use'!$L$15,1,0)</f>
        <v>0</v>
      </c>
      <c r="U1926" s="169">
        <f>IF(K1926='Do Not Use'!$M$14,1,0)</f>
        <v>0</v>
      </c>
      <c r="V1926" s="169">
        <f t="shared" si="91"/>
        <v>0</v>
      </c>
      <c r="W1926" s="169">
        <f>IF(K1926='Do Not Use'!$M$10,1,0)</f>
        <v>0</v>
      </c>
      <c r="X1926" s="169">
        <f>IF(K1926='Do Not Use'!$M$11,1,0)</f>
        <v>0</v>
      </c>
      <c r="Y1926" s="169">
        <f t="shared" si="92"/>
        <v>0</v>
      </c>
      <c r="Z1926" s="169">
        <f>IF(K1926='Do Not Use'!$M$5,1,0)</f>
        <v>0</v>
      </c>
    </row>
    <row r="1927" spans="1:26" x14ac:dyDescent="0.25">
      <c r="A1927" s="376"/>
      <c r="B1927" s="377"/>
      <c r="C1927" s="378"/>
      <c r="D1927" s="434"/>
      <c r="E1927" s="379"/>
      <c r="F1927" s="377"/>
      <c r="G1927" s="377"/>
      <c r="H1927" s="377"/>
      <c r="I1927" s="377"/>
      <c r="J1927" s="377"/>
      <c r="K1927" s="377"/>
      <c r="L1927" s="377"/>
      <c r="M1927" s="1" t="e">
        <f>INDEX('Child Enrollment'!$C$2:$C$173,MATCH('BIR Data Entry'!B1928,'Child Enrollment'!$B$2:$B$173,0))</f>
        <v>#N/A</v>
      </c>
      <c r="N1927" s="1" t="e">
        <f>INDEX('Child Enrollment'!$D$2:$D$173,MATCH('BIR Data Entry'!B1927,'Child Enrollment'!$B$2:$B$173,0))</f>
        <v>#N/A</v>
      </c>
      <c r="O1927" s="1" t="e">
        <f>INDEX('Child Enrollment'!$E$2:$E$173,MATCH('BIR Data Entry'!B1927,'Child Enrollment'!$B$2:$B$173,0))</f>
        <v>#N/A</v>
      </c>
      <c r="P1927" s="1" t="e">
        <f>INDEX('Child Enrollment'!$F$2:$F$173,MATCH('BIR Data Entry'!B1927,'Child Enrollment'!$B$2:$B$173,0))</f>
        <v>#N/A</v>
      </c>
      <c r="Q1927" s="1" t="e">
        <f>INDEX('Child Enrollment'!$G$2:$G$173,MATCH('BIR Data Entry'!B1927,'Child Enrollment'!$B$2:$B$173,0))</f>
        <v>#N/A</v>
      </c>
      <c r="R1927" s="1" t="e">
        <f>INDEX('Child Enrollment'!$H$2:$H$173,MATCH('BIR Data Entry'!B1927,'Child Enrollment'!$B$2:$B$173,0))</f>
        <v>#N/A</v>
      </c>
      <c r="S1927" s="343" t="str">
        <f t="shared" si="90"/>
        <v/>
      </c>
      <c r="T1927" s="169">
        <f>IF(J1927='Do Not Use'!$L$15,1,0)</f>
        <v>0</v>
      </c>
      <c r="U1927" s="169">
        <f>IF(K1927='Do Not Use'!$M$14,1,0)</f>
        <v>0</v>
      </c>
      <c r="V1927" s="169">
        <f t="shared" si="91"/>
        <v>0</v>
      </c>
      <c r="W1927" s="169">
        <f>IF(K1927='Do Not Use'!$M$10,1,0)</f>
        <v>0</v>
      </c>
      <c r="X1927" s="169">
        <f>IF(K1927='Do Not Use'!$M$11,1,0)</f>
        <v>0</v>
      </c>
      <c r="Y1927" s="169">
        <f t="shared" si="92"/>
        <v>0</v>
      </c>
      <c r="Z1927" s="169">
        <f>IF(K1927='Do Not Use'!$M$5,1,0)</f>
        <v>0</v>
      </c>
    </row>
    <row r="1928" spans="1:26" x14ac:dyDescent="0.25">
      <c r="A1928" s="376"/>
      <c r="B1928" s="377"/>
      <c r="C1928" s="378"/>
      <c r="D1928" s="434"/>
      <c r="E1928" s="379"/>
      <c r="F1928" s="377"/>
      <c r="G1928" s="377"/>
      <c r="H1928" s="377"/>
      <c r="I1928" s="377"/>
      <c r="J1928" s="377"/>
      <c r="K1928" s="377"/>
      <c r="L1928" s="377"/>
      <c r="M1928" s="1" t="e">
        <f>INDEX('Child Enrollment'!$C$2:$C$173,MATCH('BIR Data Entry'!B1929,'Child Enrollment'!$B$2:$B$173,0))</f>
        <v>#N/A</v>
      </c>
      <c r="N1928" s="1" t="e">
        <f>INDEX('Child Enrollment'!$D$2:$D$173,MATCH('BIR Data Entry'!B1928,'Child Enrollment'!$B$2:$B$173,0))</f>
        <v>#N/A</v>
      </c>
      <c r="O1928" s="1" t="e">
        <f>INDEX('Child Enrollment'!$E$2:$E$173,MATCH('BIR Data Entry'!B1928,'Child Enrollment'!$B$2:$B$173,0))</f>
        <v>#N/A</v>
      </c>
      <c r="P1928" s="1" t="e">
        <f>INDEX('Child Enrollment'!$F$2:$F$173,MATCH('BIR Data Entry'!B1928,'Child Enrollment'!$B$2:$B$173,0))</f>
        <v>#N/A</v>
      </c>
      <c r="Q1928" s="1" t="e">
        <f>INDEX('Child Enrollment'!$G$2:$G$173,MATCH('BIR Data Entry'!B1928,'Child Enrollment'!$B$2:$B$173,0))</f>
        <v>#N/A</v>
      </c>
      <c r="R1928" s="1" t="e">
        <f>INDEX('Child Enrollment'!$H$2:$H$173,MATCH('BIR Data Entry'!B1928,'Child Enrollment'!$B$2:$B$173,0))</f>
        <v>#N/A</v>
      </c>
      <c r="S1928" s="343" t="str">
        <f t="shared" si="90"/>
        <v/>
      </c>
      <c r="T1928" s="169">
        <f>IF(J1928='Do Not Use'!$L$15,1,0)</f>
        <v>0</v>
      </c>
      <c r="U1928" s="169">
        <f>IF(K1928='Do Not Use'!$M$14,1,0)</f>
        <v>0</v>
      </c>
      <c r="V1928" s="169">
        <f t="shared" si="91"/>
        <v>0</v>
      </c>
      <c r="W1928" s="169">
        <f>IF(K1928='Do Not Use'!$M$10,1,0)</f>
        <v>0</v>
      </c>
      <c r="X1928" s="169">
        <f>IF(K1928='Do Not Use'!$M$11,1,0)</f>
        <v>0</v>
      </c>
      <c r="Y1928" s="169">
        <f t="shared" si="92"/>
        <v>0</v>
      </c>
      <c r="Z1928" s="169">
        <f>IF(K1928='Do Not Use'!$M$5,1,0)</f>
        <v>0</v>
      </c>
    </row>
    <row r="1929" spans="1:26" x14ac:dyDescent="0.25">
      <c r="A1929" s="376"/>
      <c r="B1929" s="377"/>
      <c r="C1929" s="378"/>
      <c r="D1929" s="434"/>
      <c r="E1929" s="379"/>
      <c r="F1929" s="377"/>
      <c r="G1929" s="377"/>
      <c r="H1929" s="377"/>
      <c r="I1929" s="377"/>
      <c r="J1929" s="377"/>
      <c r="K1929" s="377"/>
      <c r="L1929" s="377"/>
      <c r="M1929" s="1" t="e">
        <f>INDEX('Child Enrollment'!$C$2:$C$173,MATCH('BIR Data Entry'!B1930,'Child Enrollment'!$B$2:$B$173,0))</f>
        <v>#N/A</v>
      </c>
      <c r="N1929" s="1" t="e">
        <f>INDEX('Child Enrollment'!$D$2:$D$173,MATCH('BIR Data Entry'!B1929,'Child Enrollment'!$B$2:$B$173,0))</f>
        <v>#N/A</v>
      </c>
      <c r="O1929" s="1" t="e">
        <f>INDEX('Child Enrollment'!$E$2:$E$173,MATCH('BIR Data Entry'!B1929,'Child Enrollment'!$B$2:$B$173,0))</f>
        <v>#N/A</v>
      </c>
      <c r="P1929" s="1" t="e">
        <f>INDEX('Child Enrollment'!$F$2:$F$173,MATCH('BIR Data Entry'!B1929,'Child Enrollment'!$B$2:$B$173,0))</f>
        <v>#N/A</v>
      </c>
      <c r="Q1929" s="1" t="e">
        <f>INDEX('Child Enrollment'!$G$2:$G$173,MATCH('BIR Data Entry'!B1929,'Child Enrollment'!$B$2:$B$173,0))</f>
        <v>#N/A</v>
      </c>
      <c r="R1929" s="1" t="e">
        <f>INDEX('Child Enrollment'!$H$2:$H$173,MATCH('BIR Data Entry'!B1929,'Child Enrollment'!$B$2:$B$173,0))</f>
        <v>#N/A</v>
      </c>
      <c r="S1929" s="343" t="str">
        <f t="shared" si="90"/>
        <v/>
      </c>
      <c r="T1929" s="169">
        <f>IF(J1929='Do Not Use'!$L$15,1,0)</f>
        <v>0</v>
      </c>
      <c r="U1929" s="169">
        <f>IF(K1929='Do Not Use'!$M$14,1,0)</f>
        <v>0</v>
      </c>
      <c r="V1929" s="169">
        <f t="shared" si="91"/>
        <v>0</v>
      </c>
      <c r="W1929" s="169">
        <f>IF(K1929='Do Not Use'!$M$10,1,0)</f>
        <v>0</v>
      </c>
      <c r="X1929" s="169">
        <f>IF(K1929='Do Not Use'!$M$11,1,0)</f>
        <v>0</v>
      </c>
      <c r="Y1929" s="169">
        <f t="shared" si="92"/>
        <v>0</v>
      </c>
      <c r="Z1929" s="169">
        <f>IF(K1929='Do Not Use'!$M$5,1,0)</f>
        <v>0</v>
      </c>
    </row>
    <row r="1930" spans="1:26" x14ac:dyDescent="0.25">
      <c r="A1930" s="376"/>
      <c r="B1930" s="377"/>
      <c r="C1930" s="378"/>
      <c r="D1930" s="434"/>
      <c r="E1930" s="379"/>
      <c r="F1930" s="377"/>
      <c r="G1930" s="377"/>
      <c r="H1930" s="377"/>
      <c r="I1930" s="377"/>
      <c r="J1930" s="377"/>
      <c r="K1930" s="377"/>
      <c r="L1930" s="377"/>
      <c r="M1930" s="1" t="e">
        <f>INDEX('Child Enrollment'!$C$2:$C$173,MATCH('BIR Data Entry'!B1931,'Child Enrollment'!$B$2:$B$173,0))</f>
        <v>#N/A</v>
      </c>
      <c r="N1930" s="1" t="e">
        <f>INDEX('Child Enrollment'!$D$2:$D$173,MATCH('BIR Data Entry'!B1930,'Child Enrollment'!$B$2:$B$173,0))</f>
        <v>#N/A</v>
      </c>
      <c r="O1930" s="1" t="e">
        <f>INDEX('Child Enrollment'!$E$2:$E$173,MATCH('BIR Data Entry'!B1930,'Child Enrollment'!$B$2:$B$173,0))</f>
        <v>#N/A</v>
      </c>
      <c r="P1930" s="1" t="e">
        <f>INDEX('Child Enrollment'!$F$2:$F$173,MATCH('BIR Data Entry'!B1930,'Child Enrollment'!$B$2:$B$173,0))</f>
        <v>#N/A</v>
      </c>
      <c r="Q1930" s="1" t="e">
        <f>INDEX('Child Enrollment'!$G$2:$G$173,MATCH('BIR Data Entry'!B1930,'Child Enrollment'!$B$2:$B$173,0))</f>
        <v>#N/A</v>
      </c>
      <c r="R1930" s="1" t="e">
        <f>INDEX('Child Enrollment'!$H$2:$H$173,MATCH('BIR Data Entry'!B1930,'Child Enrollment'!$B$2:$B$173,0))</f>
        <v>#N/A</v>
      </c>
      <c r="S1930" s="343" t="str">
        <f t="shared" si="90"/>
        <v/>
      </c>
      <c r="T1930" s="169">
        <f>IF(J1930='Do Not Use'!$L$15,1,0)</f>
        <v>0</v>
      </c>
      <c r="U1930" s="169">
        <f>IF(K1930='Do Not Use'!$M$14,1,0)</f>
        <v>0</v>
      </c>
      <c r="V1930" s="169">
        <f t="shared" si="91"/>
        <v>0</v>
      </c>
      <c r="W1930" s="169">
        <f>IF(K1930='Do Not Use'!$M$10,1,0)</f>
        <v>0</v>
      </c>
      <c r="X1930" s="169">
        <f>IF(K1930='Do Not Use'!$M$11,1,0)</f>
        <v>0</v>
      </c>
      <c r="Y1930" s="169">
        <f t="shared" si="92"/>
        <v>0</v>
      </c>
      <c r="Z1930" s="169">
        <f>IF(K1930='Do Not Use'!$M$5,1,0)</f>
        <v>0</v>
      </c>
    </row>
    <row r="1931" spans="1:26" x14ac:dyDescent="0.25">
      <c r="A1931" s="376"/>
      <c r="B1931" s="377"/>
      <c r="C1931" s="378"/>
      <c r="D1931" s="434"/>
      <c r="E1931" s="379"/>
      <c r="F1931" s="377"/>
      <c r="G1931" s="377"/>
      <c r="H1931" s="377"/>
      <c r="I1931" s="377"/>
      <c r="J1931" s="377"/>
      <c r="K1931" s="377"/>
      <c r="L1931" s="377"/>
      <c r="M1931" s="1" t="e">
        <f>INDEX('Child Enrollment'!$C$2:$C$173,MATCH('BIR Data Entry'!B1932,'Child Enrollment'!$B$2:$B$173,0))</f>
        <v>#N/A</v>
      </c>
      <c r="N1931" s="1" t="e">
        <f>INDEX('Child Enrollment'!$D$2:$D$173,MATCH('BIR Data Entry'!B1931,'Child Enrollment'!$B$2:$B$173,0))</f>
        <v>#N/A</v>
      </c>
      <c r="O1931" s="1" t="e">
        <f>INDEX('Child Enrollment'!$E$2:$E$173,MATCH('BIR Data Entry'!B1931,'Child Enrollment'!$B$2:$B$173,0))</f>
        <v>#N/A</v>
      </c>
      <c r="P1931" s="1" t="e">
        <f>INDEX('Child Enrollment'!$F$2:$F$173,MATCH('BIR Data Entry'!B1931,'Child Enrollment'!$B$2:$B$173,0))</f>
        <v>#N/A</v>
      </c>
      <c r="Q1931" s="1" t="e">
        <f>INDEX('Child Enrollment'!$G$2:$G$173,MATCH('BIR Data Entry'!B1931,'Child Enrollment'!$B$2:$B$173,0))</f>
        <v>#N/A</v>
      </c>
      <c r="R1931" s="1" t="e">
        <f>INDEX('Child Enrollment'!$H$2:$H$173,MATCH('BIR Data Entry'!B1931,'Child Enrollment'!$B$2:$B$173,0))</f>
        <v>#N/A</v>
      </c>
      <c r="S1931" s="343" t="str">
        <f t="shared" si="90"/>
        <v/>
      </c>
      <c r="T1931" s="169">
        <f>IF(J1931='Do Not Use'!$L$15,1,0)</f>
        <v>0</v>
      </c>
      <c r="U1931" s="169">
        <f>IF(K1931='Do Not Use'!$M$14,1,0)</f>
        <v>0</v>
      </c>
      <c r="V1931" s="169">
        <f t="shared" si="91"/>
        <v>0</v>
      </c>
      <c r="W1931" s="169">
        <f>IF(K1931='Do Not Use'!$M$10,1,0)</f>
        <v>0</v>
      </c>
      <c r="X1931" s="169">
        <f>IF(K1931='Do Not Use'!$M$11,1,0)</f>
        <v>0</v>
      </c>
      <c r="Y1931" s="169">
        <f t="shared" si="92"/>
        <v>0</v>
      </c>
      <c r="Z1931" s="169">
        <f>IF(K1931='Do Not Use'!$M$5,1,0)</f>
        <v>0</v>
      </c>
    </row>
    <row r="1932" spans="1:26" x14ac:dyDescent="0.25">
      <c r="A1932" s="376"/>
      <c r="B1932" s="377"/>
      <c r="C1932" s="378"/>
      <c r="D1932" s="434"/>
      <c r="E1932" s="379"/>
      <c r="F1932" s="377"/>
      <c r="G1932" s="377"/>
      <c r="H1932" s="377"/>
      <c r="I1932" s="377"/>
      <c r="J1932" s="377"/>
      <c r="K1932" s="377"/>
      <c r="L1932" s="377"/>
      <c r="M1932" s="1" t="e">
        <f>INDEX('Child Enrollment'!$C$2:$C$173,MATCH('BIR Data Entry'!B1933,'Child Enrollment'!$B$2:$B$173,0))</f>
        <v>#N/A</v>
      </c>
      <c r="N1932" s="1" t="e">
        <f>INDEX('Child Enrollment'!$D$2:$D$173,MATCH('BIR Data Entry'!B1932,'Child Enrollment'!$B$2:$B$173,0))</f>
        <v>#N/A</v>
      </c>
      <c r="O1932" s="1" t="e">
        <f>INDEX('Child Enrollment'!$E$2:$E$173,MATCH('BIR Data Entry'!B1932,'Child Enrollment'!$B$2:$B$173,0))</f>
        <v>#N/A</v>
      </c>
      <c r="P1932" s="1" t="e">
        <f>INDEX('Child Enrollment'!$F$2:$F$173,MATCH('BIR Data Entry'!B1932,'Child Enrollment'!$B$2:$B$173,0))</f>
        <v>#N/A</v>
      </c>
      <c r="Q1932" s="1" t="e">
        <f>INDEX('Child Enrollment'!$G$2:$G$173,MATCH('BIR Data Entry'!B1932,'Child Enrollment'!$B$2:$B$173,0))</f>
        <v>#N/A</v>
      </c>
      <c r="R1932" s="1" t="e">
        <f>INDEX('Child Enrollment'!$H$2:$H$173,MATCH('BIR Data Entry'!B1932,'Child Enrollment'!$B$2:$B$173,0))</f>
        <v>#N/A</v>
      </c>
      <c r="S1932" s="343" t="str">
        <f t="shared" si="90"/>
        <v/>
      </c>
      <c r="T1932" s="169">
        <f>IF(J1932='Do Not Use'!$L$15,1,0)</f>
        <v>0</v>
      </c>
      <c r="U1932" s="169">
        <f>IF(K1932='Do Not Use'!$M$14,1,0)</f>
        <v>0</v>
      </c>
      <c r="V1932" s="169">
        <f t="shared" si="91"/>
        <v>0</v>
      </c>
      <c r="W1932" s="169">
        <f>IF(K1932='Do Not Use'!$M$10,1,0)</f>
        <v>0</v>
      </c>
      <c r="X1932" s="169">
        <f>IF(K1932='Do Not Use'!$M$11,1,0)</f>
        <v>0</v>
      </c>
      <c r="Y1932" s="169">
        <f t="shared" si="92"/>
        <v>0</v>
      </c>
      <c r="Z1932" s="169">
        <f>IF(K1932='Do Not Use'!$M$5,1,0)</f>
        <v>0</v>
      </c>
    </row>
    <row r="1933" spans="1:26" x14ac:dyDescent="0.25">
      <c r="A1933" s="376"/>
      <c r="B1933" s="377"/>
      <c r="C1933" s="378"/>
      <c r="D1933" s="434"/>
      <c r="E1933" s="379"/>
      <c r="F1933" s="377"/>
      <c r="G1933" s="377"/>
      <c r="H1933" s="377"/>
      <c r="I1933" s="377"/>
      <c r="J1933" s="377"/>
      <c r="K1933" s="377"/>
      <c r="L1933" s="377"/>
      <c r="M1933" s="1" t="e">
        <f>INDEX('Child Enrollment'!$C$2:$C$173,MATCH('BIR Data Entry'!B1934,'Child Enrollment'!$B$2:$B$173,0))</f>
        <v>#N/A</v>
      </c>
      <c r="N1933" s="1" t="e">
        <f>INDEX('Child Enrollment'!$D$2:$D$173,MATCH('BIR Data Entry'!B1933,'Child Enrollment'!$B$2:$B$173,0))</f>
        <v>#N/A</v>
      </c>
      <c r="O1933" s="1" t="e">
        <f>INDEX('Child Enrollment'!$E$2:$E$173,MATCH('BIR Data Entry'!B1933,'Child Enrollment'!$B$2:$B$173,0))</f>
        <v>#N/A</v>
      </c>
      <c r="P1933" s="1" t="e">
        <f>INDEX('Child Enrollment'!$F$2:$F$173,MATCH('BIR Data Entry'!B1933,'Child Enrollment'!$B$2:$B$173,0))</f>
        <v>#N/A</v>
      </c>
      <c r="Q1933" s="1" t="e">
        <f>INDEX('Child Enrollment'!$G$2:$G$173,MATCH('BIR Data Entry'!B1933,'Child Enrollment'!$B$2:$B$173,0))</f>
        <v>#N/A</v>
      </c>
      <c r="R1933" s="1" t="e">
        <f>INDEX('Child Enrollment'!$H$2:$H$173,MATCH('BIR Data Entry'!B1933,'Child Enrollment'!$B$2:$B$173,0))</f>
        <v>#N/A</v>
      </c>
      <c r="S1933" s="343" t="str">
        <f t="shared" si="90"/>
        <v/>
      </c>
      <c r="T1933" s="169">
        <f>IF(J1933='Do Not Use'!$L$15,1,0)</f>
        <v>0</v>
      </c>
      <c r="U1933" s="169">
        <f>IF(K1933='Do Not Use'!$M$14,1,0)</f>
        <v>0</v>
      </c>
      <c r="V1933" s="169">
        <f t="shared" si="91"/>
        <v>0</v>
      </c>
      <c r="W1933" s="169">
        <f>IF(K1933='Do Not Use'!$M$10,1,0)</f>
        <v>0</v>
      </c>
      <c r="X1933" s="169">
        <f>IF(K1933='Do Not Use'!$M$11,1,0)</f>
        <v>0</v>
      </c>
      <c r="Y1933" s="169">
        <f t="shared" si="92"/>
        <v>0</v>
      </c>
      <c r="Z1933" s="169">
        <f>IF(K1933='Do Not Use'!$M$5,1,0)</f>
        <v>0</v>
      </c>
    </row>
    <row r="1934" spans="1:26" x14ac:dyDescent="0.25">
      <c r="A1934" s="376"/>
      <c r="B1934" s="377"/>
      <c r="C1934" s="378"/>
      <c r="D1934" s="434"/>
      <c r="E1934" s="379"/>
      <c r="F1934" s="377"/>
      <c r="G1934" s="377"/>
      <c r="H1934" s="377"/>
      <c r="I1934" s="377"/>
      <c r="J1934" s="377"/>
      <c r="K1934" s="377"/>
      <c r="L1934" s="377"/>
      <c r="M1934" s="1" t="e">
        <f>INDEX('Child Enrollment'!$C$2:$C$173,MATCH('BIR Data Entry'!B1935,'Child Enrollment'!$B$2:$B$173,0))</f>
        <v>#N/A</v>
      </c>
      <c r="N1934" s="1" t="e">
        <f>INDEX('Child Enrollment'!$D$2:$D$173,MATCH('BIR Data Entry'!B1934,'Child Enrollment'!$B$2:$B$173,0))</f>
        <v>#N/A</v>
      </c>
      <c r="O1934" s="1" t="e">
        <f>INDEX('Child Enrollment'!$E$2:$E$173,MATCH('BIR Data Entry'!B1934,'Child Enrollment'!$B$2:$B$173,0))</f>
        <v>#N/A</v>
      </c>
      <c r="P1934" s="1" t="e">
        <f>INDEX('Child Enrollment'!$F$2:$F$173,MATCH('BIR Data Entry'!B1934,'Child Enrollment'!$B$2:$B$173,0))</f>
        <v>#N/A</v>
      </c>
      <c r="Q1934" s="1" t="e">
        <f>INDEX('Child Enrollment'!$G$2:$G$173,MATCH('BIR Data Entry'!B1934,'Child Enrollment'!$B$2:$B$173,0))</f>
        <v>#N/A</v>
      </c>
      <c r="R1934" s="1" t="e">
        <f>INDEX('Child Enrollment'!$H$2:$H$173,MATCH('BIR Data Entry'!B1934,'Child Enrollment'!$B$2:$B$173,0))</f>
        <v>#N/A</v>
      </c>
      <c r="S1934" s="343" t="str">
        <f t="shared" si="90"/>
        <v/>
      </c>
      <c r="T1934" s="169">
        <f>IF(J1934='Do Not Use'!$L$15,1,0)</f>
        <v>0</v>
      </c>
      <c r="U1934" s="169">
        <f>IF(K1934='Do Not Use'!$M$14,1,0)</f>
        <v>0</v>
      </c>
      <c r="V1934" s="169">
        <f t="shared" si="91"/>
        <v>0</v>
      </c>
      <c r="W1934" s="169">
        <f>IF(K1934='Do Not Use'!$M$10,1,0)</f>
        <v>0</v>
      </c>
      <c r="X1934" s="169">
        <f>IF(K1934='Do Not Use'!$M$11,1,0)</f>
        <v>0</v>
      </c>
      <c r="Y1934" s="169">
        <f t="shared" si="92"/>
        <v>0</v>
      </c>
      <c r="Z1934" s="169">
        <f>IF(K1934='Do Not Use'!$M$5,1,0)</f>
        <v>0</v>
      </c>
    </row>
    <row r="1935" spans="1:26" x14ac:dyDescent="0.25">
      <c r="A1935" s="376"/>
      <c r="B1935" s="377"/>
      <c r="C1935" s="378"/>
      <c r="D1935" s="434"/>
      <c r="E1935" s="379"/>
      <c r="F1935" s="377"/>
      <c r="G1935" s="377"/>
      <c r="H1935" s="377"/>
      <c r="I1935" s="377"/>
      <c r="J1935" s="377"/>
      <c r="K1935" s="377"/>
      <c r="L1935" s="377"/>
      <c r="M1935" s="1" t="e">
        <f>INDEX('Child Enrollment'!$C$2:$C$173,MATCH('BIR Data Entry'!B1936,'Child Enrollment'!$B$2:$B$173,0))</f>
        <v>#N/A</v>
      </c>
      <c r="N1935" s="1" t="e">
        <f>INDEX('Child Enrollment'!$D$2:$D$173,MATCH('BIR Data Entry'!B1935,'Child Enrollment'!$B$2:$B$173,0))</f>
        <v>#N/A</v>
      </c>
      <c r="O1935" s="1" t="e">
        <f>INDEX('Child Enrollment'!$E$2:$E$173,MATCH('BIR Data Entry'!B1935,'Child Enrollment'!$B$2:$B$173,0))</f>
        <v>#N/A</v>
      </c>
      <c r="P1935" s="1" t="e">
        <f>INDEX('Child Enrollment'!$F$2:$F$173,MATCH('BIR Data Entry'!B1935,'Child Enrollment'!$B$2:$B$173,0))</f>
        <v>#N/A</v>
      </c>
      <c r="Q1935" s="1" t="e">
        <f>INDEX('Child Enrollment'!$G$2:$G$173,MATCH('BIR Data Entry'!B1935,'Child Enrollment'!$B$2:$B$173,0))</f>
        <v>#N/A</v>
      </c>
      <c r="R1935" s="1" t="e">
        <f>INDEX('Child Enrollment'!$H$2:$H$173,MATCH('BIR Data Entry'!B1935,'Child Enrollment'!$B$2:$B$173,0))</f>
        <v>#N/A</v>
      </c>
      <c r="S1935" s="343" t="str">
        <f t="shared" si="90"/>
        <v/>
      </c>
      <c r="T1935" s="169">
        <f>IF(J1935='Do Not Use'!$L$15,1,0)</f>
        <v>0</v>
      </c>
      <c r="U1935" s="169">
        <f>IF(K1935='Do Not Use'!$M$14,1,0)</f>
        <v>0</v>
      </c>
      <c r="V1935" s="169">
        <f t="shared" si="91"/>
        <v>0</v>
      </c>
      <c r="W1935" s="169">
        <f>IF(K1935='Do Not Use'!$M$10,1,0)</f>
        <v>0</v>
      </c>
      <c r="X1935" s="169">
        <f>IF(K1935='Do Not Use'!$M$11,1,0)</f>
        <v>0</v>
      </c>
      <c r="Y1935" s="169">
        <f t="shared" si="92"/>
        <v>0</v>
      </c>
      <c r="Z1935" s="169">
        <f>IF(K1935='Do Not Use'!$M$5,1,0)</f>
        <v>0</v>
      </c>
    </row>
    <row r="1936" spans="1:26" x14ac:dyDescent="0.25">
      <c r="A1936" s="376"/>
      <c r="B1936" s="377"/>
      <c r="C1936" s="378"/>
      <c r="D1936" s="434"/>
      <c r="E1936" s="379"/>
      <c r="F1936" s="377"/>
      <c r="G1936" s="377"/>
      <c r="H1936" s="377"/>
      <c r="I1936" s="377"/>
      <c r="J1936" s="377"/>
      <c r="K1936" s="377"/>
      <c r="L1936" s="377"/>
      <c r="M1936" s="1" t="e">
        <f>INDEX('Child Enrollment'!$C$2:$C$173,MATCH('BIR Data Entry'!B1937,'Child Enrollment'!$B$2:$B$173,0))</f>
        <v>#N/A</v>
      </c>
      <c r="N1936" s="1" t="e">
        <f>INDEX('Child Enrollment'!$D$2:$D$173,MATCH('BIR Data Entry'!B1936,'Child Enrollment'!$B$2:$B$173,0))</f>
        <v>#N/A</v>
      </c>
      <c r="O1936" s="1" t="e">
        <f>INDEX('Child Enrollment'!$E$2:$E$173,MATCH('BIR Data Entry'!B1936,'Child Enrollment'!$B$2:$B$173,0))</f>
        <v>#N/A</v>
      </c>
      <c r="P1936" s="1" t="e">
        <f>INDEX('Child Enrollment'!$F$2:$F$173,MATCH('BIR Data Entry'!B1936,'Child Enrollment'!$B$2:$B$173,0))</f>
        <v>#N/A</v>
      </c>
      <c r="Q1936" s="1" t="e">
        <f>INDEX('Child Enrollment'!$G$2:$G$173,MATCH('BIR Data Entry'!B1936,'Child Enrollment'!$B$2:$B$173,0))</f>
        <v>#N/A</v>
      </c>
      <c r="R1936" s="1" t="e">
        <f>INDEX('Child Enrollment'!$H$2:$H$173,MATCH('BIR Data Entry'!B1936,'Child Enrollment'!$B$2:$B$173,0))</f>
        <v>#N/A</v>
      </c>
      <c r="S1936" s="343" t="str">
        <f t="shared" si="90"/>
        <v/>
      </c>
      <c r="T1936" s="169">
        <f>IF(J1936='Do Not Use'!$L$15,1,0)</f>
        <v>0</v>
      </c>
      <c r="U1936" s="169">
        <f>IF(K1936='Do Not Use'!$M$14,1,0)</f>
        <v>0</v>
      </c>
      <c r="V1936" s="169">
        <f t="shared" si="91"/>
        <v>0</v>
      </c>
      <c r="W1936" s="169">
        <f>IF(K1936='Do Not Use'!$M$10,1,0)</f>
        <v>0</v>
      </c>
      <c r="X1936" s="169">
        <f>IF(K1936='Do Not Use'!$M$11,1,0)</f>
        <v>0</v>
      </c>
      <c r="Y1936" s="169">
        <f t="shared" si="92"/>
        <v>0</v>
      </c>
      <c r="Z1936" s="169">
        <f>IF(K1936='Do Not Use'!$M$5,1,0)</f>
        <v>0</v>
      </c>
    </row>
    <row r="1937" spans="1:26" x14ac:dyDescent="0.25">
      <c r="A1937" s="376"/>
      <c r="B1937" s="377"/>
      <c r="C1937" s="378"/>
      <c r="D1937" s="434"/>
      <c r="E1937" s="379"/>
      <c r="F1937" s="377"/>
      <c r="G1937" s="377"/>
      <c r="H1937" s="377"/>
      <c r="I1937" s="377"/>
      <c r="J1937" s="377"/>
      <c r="K1937" s="377"/>
      <c r="L1937" s="377"/>
      <c r="M1937" s="1" t="e">
        <f>INDEX('Child Enrollment'!$C$2:$C$173,MATCH('BIR Data Entry'!B1938,'Child Enrollment'!$B$2:$B$173,0))</f>
        <v>#N/A</v>
      </c>
      <c r="N1937" s="1" t="e">
        <f>INDEX('Child Enrollment'!$D$2:$D$173,MATCH('BIR Data Entry'!B1937,'Child Enrollment'!$B$2:$B$173,0))</f>
        <v>#N/A</v>
      </c>
      <c r="O1937" s="1" t="e">
        <f>INDEX('Child Enrollment'!$E$2:$E$173,MATCH('BIR Data Entry'!B1937,'Child Enrollment'!$B$2:$B$173,0))</f>
        <v>#N/A</v>
      </c>
      <c r="P1937" s="1" t="e">
        <f>INDEX('Child Enrollment'!$F$2:$F$173,MATCH('BIR Data Entry'!B1937,'Child Enrollment'!$B$2:$B$173,0))</f>
        <v>#N/A</v>
      </c>
      <c r="Q1937" s="1" t="e">
        <f>INDEX('Child Enrollment'!$G$2:$G$173,MATCH('BIR Data Entry'!B1937,'Child Enrollment'!$B$2:$B$173,0))</f>
        <v>#N/A</v>
      </c>
      <c r="R1937" s="1" t="e">
        <f>INDEX('Child Enrollment'!$H$2:$H$173,MATCH('BIR Data Entry'!B1937,'Child Enrollment'!$B$2:$B$173,0))</f>
        <v>#N/A</v>
      </c>
      <c r="S1937" s="343" t="str">
        <f t="shared" si="90"/>
        <v/>
      </c>
      <c r="T1937" s="169">
        <f>IF(J1937='Do Not Use'!$L$15,1,0)</f>
        <v>0</v>
      </c>
      <c r="U1937" s="169">
        <f>IF(K1937='Do Not Use'!$M$14,1,0)</f>
        <v>0</v>
      </c>
      <c r="V1937" s="169">
        <f t="shared" si="91"/>
        <v>0</v>
      </c>
      <c r="W1937" s="169">
        <f>IF(K1937='Do Not Use'!$M$10,1,0)</f>
        <v>0</v>
      </c>
      <c r="X1937" s="169">
        <f>IF(K1937='Do Not Use'!$M$11,1,0)</f>
        <v>0</v>
      </c>
      <c r="Y1937" s="169">
        <f t="shared" si="92"/>
        <v>0</v>
      </c>
      <c r="Z1937" s="169">
        <f>IF(K1937='Do Not Use'!$M$5,1,0)</f>
        <v>0</v>
      </c>
    </row>
    <row r="1938" spans="1:26" x14ac:dyDescent="0.25">
      <c r="A1938" s="376"/>
      <c r="B1938" s="377"/>
      <c r="C1938" s="378"/>
      <c r="D1938" s="434"/>
      <c r="E1938" s="379"/>
      <c r="F1938" s="377"/>
      <c r="G1938" s="377"/>
      <c r="H1938" s="377"/>
      <c r="I1938" s="377"/>
      <c r="J1938" s="377"/>
      <c r="K1938" s="377"/>
      <c r="L1938" s="377"/>
      <c r="M1938" s="1" t="e">
        <f>INDEX('Child Enrollment'!$C$2:$C$173,MATCH('BIR Data Entry'!B1939,'Child Enrollment'!$B$2:$B$173,0))</f>
        <v>#N/A</v>
      </c>
      <c r="N1938" s="1" t="e">
        <f>INDEX('Child Enrollment'!$D$2:$D$173,MATCH('BIR Data Entry'!B1938,'Child Enrollment'!$B$2:$B$173,0))</f>
        <v>#N/A</v>
      </c>
      <c r="O1938" s="1" t="e">
        <f>INDEX('Child Enrollment'!$E$2:$E$173,MATCH('BIR Data Entry'!B1938,'Child Enrollment'!$B$2:$B$173,0))</f>
        <v>#N/A</v>
      </c>
      <c r="P1938" s="1" t="e">
        <f>INDEX('Child Enrollment'!$F$2:$F$173,MATCH('BIR Data Entry'!B1938,'Child Enrollment'!$B$2:$B$173,0))</f>
        <v>#N/A</v>
      </c>
      <c r="Q1938" s="1" t="e">
        <f>INDEX('Child Enrollment'!$G$2:$G$173,MATCH('BIR Data Entry'!B1938,'Child Enrollment'!$B$2:$B$173,0))</f>
        <v>#N/A</v>
      </c>
      <c r="R1938" s="1" t="e">
        <f>INDEX('Child Enrollment'!$H$2:$H$173,MATCH('BIR Data Entry'!B1938,'Child Enrollment'!$B$2:$B$173,0))</f>
        <v>#N/A</v>
      </c>
      <c r="S1938" s="343" t="str">
        <f t="shared" si="90"/>
        <v/>
      </c>
      <c r="T1938" s="169">
        <f>IF(J1938='Do Not Use'!$L$15,1,0)</f>
        <v>0</v>
      </c>
      <c r="U1938" s="169">
        <f>IF(K1938='Do Not Use'!$M$14,1,0)</f>
        <v>0</v>
      </c>
      <c r="V1938" s="169">
        <f t="shared" si="91"/>
        <v>0</v>
      </c>
      <c r="W1938" s="169">
        <f>IF(K1938='Do Not Use'!$M$10,1,0)</f>
        <v>0</v>
      </c>
      <c r="X1938" s="169">
        <f>IF(K1938='Do Not Use'!$M$11,1,0)</f>
        <v>0</v>
      </c>
      <c r="Y1938" s="169">
        <f t="shared" si="92"/>
        <v>0</v>
      </c>
      <c r="Z1938" s="169">
        <f>IF(K1938='Do Not Use'!$M$5,1,0)</f>
        <v>0</v>
      </c>
    </row>
    <row r="1939" spans="1:26" x14ac:dyDescent="0.25">
      <c r="A1939" s="376"/>
      <c r="B1939" s="377"/>
      <c r="C1939" s="378"/>
      <c r="D1939" s="434"/>
      <c r="E1939" s="379"/>
      <c r="F1939" s="377"/>
      <c r="G1939" s="377"/>
      <c r="H1939" s="377"/>
      <c r="I1939" s="377"/>
      <c r="J1939" s="377"/>
      <c r="K1939" s="377"/>
      <c r="L1939" s="377"/>
      <c r="M1939" s="1" t="e">
        <f>INDEX('Child Enrollment'!$C$2:$C$173,MATCH('BIR Data Entry'!B1940,'Child Enrollment'!$B$2:$B$173,0))</f>
        <v>#N/A</v>
      </c>
      <c r="N1939" s="1" t="e">
        <f>INDEX('Child Enrollment'!$D$2:$D$173,MATCH('BIR Data Entry'!B1939,'Child Enrollment'!$B$2:$B$173,0))</f>
        <v>#N/A</v>
      </c>
      <c r="O1939" s="1" t="e">
        <f>INDEX('Child Enrollment'!$E$2:$E$173,MATCH('BIR Data Entry'!B1939,'Child Enrollment'!$B$2:$B$173,0))</f>
        <v>#N/A</v>
      </c>
      <c r="P1939" s="1" t="e">
        <f>INDEX('Child Enrollment'!$F$2:$F$173,MATCH('BIR Data Entry'!B1939,'Child Enrollment'!$B$2:$B$173,0))</f>
        <v>#N/A</v>
      </c>
      <c r="Q1939" s="1" t="e">
        <f>INDEX('Child Enrollment'!$G$2:$G$173,MATCH('BIR Data Entry'!B1939,'Child Enrollment'!$B$2:$B$173,0))</f>
        <v>#N/A</v>
      </c>
      <c r="R1939" s="1" t="e">
        <f>INDEX('Child Enrollment'!$H$2:$H$173,MATCH('BIR Data Entry'!B1939,'Child Enrollment'!$B$2:$B$173,0))</f>
        <v>#N/A</v>
      </c>
      <c r="S1939" s="343" t="str">
        <f t="shared" si="90"/>
        <v/>
      </c>
      <c r="T1939" s="169">
        <f>IF(J1939='Do Not Use'!$L$15,1,0)</f>
        <v>0</v>
      </c>
      <c r="U1939" s="169">
        <f>IF(K1939='Do Not Use'!$M$14,1,0)</f>
        <v>0</v>
      </c>
      <c r="V1939" s="169">
        <f t="shared" si="91"/>
        <v>0</v>
      </c>
      <c r="W1939" s="169">
        <f>IF(K1939='Do Not Use'!$M$10,1,0)</f>
        <v>0</v>
      </c>
      <c r="X1939" s="169">
        <f>IF(K1939='Do Not Use'!$M$11,1,0)</f>
        <v>0</v>
      </c>
      <c r="Y1939" s="169">
        <f t="shared" si="92"/>
        <v>0</v>
      </c>
      <c r="Z1939" s="169">
        <f>IF(K1939='Do Not Use'!$M$5,1,0)</f>
        <v>0</v>
      </c>
    </row>
    <row r="1940" spans="1:26" x14ac:dyDescent="0.25">
      <c r="A1940" s="376"/>
      <c r="B1940" s="377"/>
      <c r="C1940" s="378"/>
      <c r="D1940" s="434"/>
      <c r="E1940" s="379"/>
      <c r="F1940" s="377"/>
      <c r="G1940" s="377"/>
      <c r="H1940" s="377"/>
      <c r="I1940" s="377"/>
      <c r="J1940" s="377"/>
      <c r="K1940" s="377"/>
      <c r="L1940" s="377"/>
      <c r="M1940" s="1" t="e">
        <f>INDEX('Child Enrollment'!$C$2:$C$173,MATCH('BIR Data Entry'!B1941,'Child Enrollment'!$B$2:$B$173,0))</f>
        <v>#N/A</v>
      </c>
      <c r="N1940" s="1" t="e">
        <f>INDEX('Child Enrollment'!$D$2:$D$173,MATCH('BIR Data Entry'!B1940,'Child Enrollment'!$B$2:$B$173,0))</f>
        <v>#N/A</v>
      </c>
      <c r="O1940" s="1" t="e">
        <f>INDEX('Child Enrollment'!$E$2:$E$173,MATCH('BIR Data Entry'!B1940,'Child Enrollment'!$B$2:$B$173,0))</f>
        <v>#N/A</v>
      </c>
      <c r="P1940" s="1" t="e">
        <f>INDEX('Child Enrollment'!$F$2:$F$173,MATCH('BIR Data Entry'!B1940,'Child Enrollment'!$B$2:$B$173,0))</f>
        <v>#N/A</v>
      </c>
      <c r="Q1940" s="1" t="e">
        <f>INDEX('Child Enrollment'!$G$2:$G$173,MATCH('BIR Data Entry'!B1940,'Child Enrollment'!$B$2:$B$173,0))</f>
        <v>#N/A</v>
      </c>
      <c r="R1940" s="1" t="e">
        <f>INDEX('Child Enrollment'!$H$2:$H$173,MATCH('BIR Data Entry'!B1940,'Child Enrollment'!$B$2:$B$173,0))</f>
        <v>#N/A</v>
      </c>
      <c r="S1940" s="343" t="str">
        <f t="shared" si="90"/>
        <v/>
      </c>
      <c r="T1940" s="169">
        <f>IF(J1940='Do Not Use'!$L$15,1,0)</f>
        <v>0</v>
      </c>
      <c r="U1940" s="169">
        <f>IF(K1940='Do Not Use'!$M$14,1,0)</f>
        <v>0</v>
      </c>
      <c r="V1940" s="169">
        <f t="shared" si="91"/>
        <v>0</v>
      </c>
      <c r="W1940" s="169">
        <f>IF(K1940='Do Not Use'!$M$10,1,0)</f>
        <v>0</v>
      </c>
      <c r="X1940" s="169">
        <f>IF(K1940='Do Not Use'!$M$11,1,0)</f>
        <v>0</v>
      </c>
      <c r="Y1940" s="169">
        <f t="shared" si="92"/>
        <v>0</v>
      </c>
      <c r="Z1940" s="169">
        <f>IF(K1940='Do Not Use'!$M$5,1,0)</f>
        <v>0</v>
      </c>
    </row>
    <row r="1941" spans="1:26" x14ac:dyDescent="0.25">
      <c r="A1941" s="376"/>
      <c r="B1941" s="377"/>
      <c r="C1941" s="378"/>
      <c r="D1941" s="434"/>
      <c r="E1941" s="379"/>
      <c r="F1941" s="377"/>
      <c r="G1941" s="377"/>
      <c r="H1941" s="377"/>
      <c r="I1941" s="377"/>
      <c r="J1941" s="377"/>
      <c r="K1941" s="377"/>
      <c r="L1941" s="377"/>
      <c r="M1941" s="1" t="e">
        <f>INDEX('Child Enrollment'!$C$2:$C$173,MATCH('BIR Data Entry'!B1942,'Child Enrollment'!$B$2:$B$173,0))</f>
        <v>#N/A</v>
      </c>
      <c r="N1941" s="1" t="e">
        <f>INDEX('Child Enrollment'!$D$2:$D$173,MATCH('BIR Data Entry'!B1941,'Child Enrollment'!$B$2:$B$173,0))</f>
        <v>#N/A</v>
      </c>
      <c r="O1941" s="1" t="e">
        <f>INDEX('Child Enrollment'!$E$2:$E$173,MATCH('BIR Data Entry'!B1941,'Child Enrollment'!$B$2:$B$173,0))</f>
        <v>#N/A</v>
      </c>
      <c r="P1941" s="1" t="e">
        <f>INDEX('Child Enrollment'!$F$2:$F$173,MATCH('BIR Data Entry'!B1941,'Child Enrollment'!$B$2:$B$173,0))</f>
        <v>#N/A</v>
      </c>
      <c r="Q1941" s="1" t="e">
        <f>INDEX('Child Enrollment'!$G$2:$G$173,MATCH('BIR Data Entry'!B1941,'Child Enrollment'!$B$2:$B$173,0))</f>
        <v>#N/A</v>
      </c>
      <c r="R1941" s="1" t="e">
        <f>INDEX('Child Enrollment'!$H$2:$H$173,MATCH('BIR Data Entry'!B1941,'Child Enrollment'!$B$2:$B$173,0))</f>
        <v>#N/A</v>
      </c>
      <c r="S1941" s="343" t="str">
        <f t="shared" si="90"/>
        <v/>
      </c>
      <c r="T1941" s="169">
        <f>IF(J1941='Do Not Use'!$L$15,1,0)</f>
        <v>0</v>
      </c>
      <c r="U1941" s="169">
        <f>IF(K1941='Do Not Use'!$M$14,1,0)</f>
        <v>0</v>
      </c>
      <c r="V1941" s="169">
        <f t="shared" si="91"/>
        <v>0</v>
      </c>
      <c r="W1941" s="169">
        <f>IF(K1941='Do Not Use'!$M$10,1,0)</f>
        <v>0</v>
      </c>
      <c r="X1941" s="169">
        <f>IF(K1941='Do Not Use'!$M$11,1,0)</f>
        <v>0</v>
      </c>
      <c r="Y1941" s="169">
        <f t="shared" si="92"/>
        <v>0</v>
      </c>
      <c r="Z1941" s="169">
        <f>IF(K1941='Do Not Use'!$M$5,1,0)</f>
        <v>0</v>
      </c>
    </row>
    <row r="1942" spans="1:26" x14ac:dyDescent="0.25">
      <c r="A1942" s="376"/>
      <c r="B1942" s="377"/>
      <c r="C1942" s="378"/>
      <c r="D1942" s="434"/>
      <c r="E1942" s="379"/>
      <c r="F1942" s="377"/>
      <c r="G1942" s="377"/>
      <c r="H1942" s="377"/>
      <c r="I1942" s="377"/>
      <c r="J1942" s="377"/>
      <c r="K1942" s="377"/>
      <c r="L1942" s="377"/>
      <c r="M1942" s="1" t="e">
        <f>INDEX('Child Enrollment'!$C$2:$C$173,MATCH('BIR Data Entry'!B1943,'Child Enrollment'!$B$2:$B$173,0))</f>
        <v>#N/A</v>
      </c>
      <c r="N1942" s="1" t="e">
        <f>INDEX('Child Enrollment'!$D$2:$D$173,MATCH('BIR Data Entry'!B1942,'Child Enrollment'!$B$2:$B$173,0))</f>
        <v>#N/A</v>
      </c>
      <c r="O1942" s="1" t="e">
        <f>INDEX('Child Enrollment'!$E$2:$E$173,MATCH('BIR Data Entry'!B1942,'Child Enrollment'!$B$2:$B$173,0))</f>
        <v>#N/A</v>
      </c>
      <c r="P1942" s="1" t="e">
        <f>INDEX('Child Enrollment'!$F$2:$F$173,MATCH('BIR Data Entry'!B1942,'Child Enrollment'!$B$2:$B$173,0))</f>
        <v>#N/A</v>
      </c>
      <c r="Q1942" s="1" t="e">
        <f>INDEX('Child Enrollment'!$G$2:$G$173,MATCH('BIR Data Entry'!B1942,'Child Enrollment'!$B$2:$B$173,0))</f>
        <v>#N/A</v>
      </c>
      <c r="R1942" s="1" t="e">
        <f>INDEX('Child Enrollment'!$H$2:$H$173,MATCH('BIR Data Entry'!B1942,'Child Enrollment'!$B$2:$B$173,0))</f>
        <v>#N/A</v>
      </c>
      <c r="S1942" s="343" t="str">
        <f t="shared" si="90"/>
        <v/>
      </c>
      <c r="T1942" s="169">
        <f>IF(J1942='Do Not Use'!$L$15,1,0)</f>
        <v>0</v>
      </c>
      <c r="U1942" s="169">
        <f>IF(K1942='Do Not Use'!$M$14,1,0)</f>
        <v>0</v>
      </c>
      <c r="V1942" s="169">
        <f t="shared" si="91"/>
        <v>0</v>
      </c>
      <c r="W1942" s="169">
        <f>IF(K1942='Do Not Use'!$M$10,1,0)</f>
        <v>0</v>
      </c>
      <c r="X1942" s="169">
        <f>IF(K1942='Do Not Use'!$M$11,1,0)</f>
        <v>0</v>
      </c>
      <c r="Y1942" s="169">
        <f t="shared" si="92"/>
        <v>0</v>
      </c>
      <c r="Z1942" s="169">
        <f>IF(K1942='Do Not Use'!$M$5,1,0)</f>
        <v>0</v>
      </c>
    </row>
    <row r="1943" spans="1:26" x14ac:dyDescent="0.25">
      <c r="A1943" s="376"/>
      <c r="B1943" s="377"/>
      <c r="C1943" s="378"/>
      <c r="D1943" s="434"/>
      <c r="E1943" s="379"/>
      <c r="F1943" s="377"/>
      <c r="G1943" s="377"/>
      <c r="H1943" s="377"/>
      <c r="I1943" s="377"/>
      <c r="J1943" s="377"/>
      <c r="K1943" s="377"/>
      <c r="L1943" s="377"/>
      <c r="M1943" s="1" t="e">
        <f>INDEX('Child Enrollment'!$C$2:$C$173,MATCH('BIR Data Entry'!B1944,'Child Enrollment'!$B$2:$B$173,0))</f>
        <v>#N/A</v>
      </c>
      <c r="N1943" s="1" t="e">
        <f>INDEX('Child Enrollment'!$D$2:$D$173,MATCH('BIR Data Entry'!B1943,'Child Enrollment'!$B$2:$B$173,0))</f>
        <v>#N/A</v>
      </c>
      <c r="O1943" s="1" t="e">
        <f>INDEX('Child Enrollment'!$E$2:$E$173,MATCH('BIR Data Entry'!B1943,'Child Enrollment'!$B$2:$B$173,0))</f>
        <v>#N/A</v>
      </c>
      <c r="P1943" s="1" t="e">
        <f>INDEX('Child Enrollment'!$F$2:$F$173,MATCH('BIR Data Entry'!B1943,'Child Enrollment'!$B$2:$B$173,0))</f>
        <v>#N/A</v>
      </c>
      <c r="Q1943" s="1" t="e">
        <f>INDEX('Child Enrollment'!$G$2:$G$173,MATCH('BIR Data Entry'!B1943,'Child Enrollment'!$B$2:$B$173,0))</f>
        <v>#N/A</v>
      </c>
      <c r="R1943" s="1" t="e">
        <f>INDEX('Child Enrollment'!$H$2:$H$173,MATCH('BIR Data Entry'!B1943,'Child Enrollment'!$B$2:$B$173,0))</f>
        <v>#N/A</v>
      </c>
      <c r="S1943" s="343" t="str">
        <f t="shared" si="90"/>
        <v/>
      </c>
      <c r="T1943" s="169">
        <f>IF(J1943='Do Not Use'!$L$15,1,0)</f>
        <v>0</v>
      </c>
      <c r="U1943" s="169">
        <f>IF(K1943='Do Not Use'!$M$14,1,0)</f>
        <v>0</v>
      </c>
      <c r="V1943" s="169">
        <f t="shared" si="91"/>
        <v>0</v>
      </c>
      <c r="W1943" s="169">
        <f>IF(K1943='Do Not Use'!$M$10,1,0)</f>
        <v>0</v>
      </c>
      <c r="X1943" s="169">
        <f>IF(K1943='Do Not Use'!$M$11,1,0)</f>
        <v>0</v>
      </c>
      <c r="Y1943" s="169">
        <f t="shared" si="92"/>
        <v>0</v>
      </c>
      <c r="Z1943" s="169">
        <f>IF(K1943='Do Not Use'!$M$5,1,0)</f>
        <v>0</v>
      </c>
    </row>
    <row r="1944" spans="1:26" x14ac:dyDescent="0.25">
      <c r="A1944" s="376"/>
      <c r="B1944" s="377"/>
      <c r="C1944" s="378"/>
      <c r="D1944" s="434"/>
      <c r="E1944" s="379"/>
      <c r="F1944" s="377"/>
      <c r="G1944" s="377"/>
      <c r="H1944" s="377"/>
      <c r="I1944" s="377"/>
      <c r="J1944" s="377"/>
      <c r="K1944" s="377"/>
      <c r="L1944" s="377"/>
      <c r="M1944" s="1" t="e">
        <f>INDEX('Child Enrollment'!$C$2:$C$173,MATCH('BIR Data Entry'!B1945,'Child Enrollment'!$B$2:$B$173,0))</f>
        <v>#N/A</v>
      </c>
      <c r="N1944" s="1" t="e">
        <f>INDEX('Child Enrollment'!$D$2:$D$173,MATCH('BIR Data Entry'!B1944,'Child Enrollment'!$B$2:$B$173,0))</f>
        <v>#N/A</v>
      </c>
      <c r="O1944" s="1" t="e">
        <f>INDEX('Child Enrollment'!$E$2:$E$173,MATCH('BIR Data Entry'!B1944,'Child Enrollment'!$B$2:$B$173,0))</f>
        <v>#N/A</v>
      </c>
      <c r="P1944" s="1" t="e">
        <f>INDEX('Child Enrollment'!$F$2:$F$173,MATCH('BIR Data Entry'!B1944,'Child Enrollment'!$B$2:$B$173,0))</f>
        <v>#N/A</v>
      </c>
      <c r="Q1944" s="1" t="e">
        <f>INDEX('Child Enrollment'!$G$2:$G$173,MATCH('BIR Data Entry'!B1944,'Child Enrollment'!$B$2:$B$173,0))</f>
        <v>#N/A</v>
      </c>
      <c r="R1944" s="1" t="e">
        <f>INDEX('Child Enrollment'!$H$2:$H$173,MATCH('BIR Data Entry'!B1944,'Child Enrollment'!$B$2:$B$173,0))</f>
        <v>#N/A</v>
      </c>
      <c r="S1944" s="343" t="str">
        <f t="shared" si="90"/>
        <v/>
      </c>
      <c r="T1944" s="169">
        <f>IF(J1944='Do Not Use'!$L$15,1,0)</f>
        <v>0</v>
      </c>
      <c r="U1944" s="169">
        <f>IF(K1944='Do Not Use'!$M$14,1,0)</f>
        <v>0</v>
      </c>
      <c r="V1944" s="169">
        <f t="shared" si="91"/>
        <v>0</v>
      </c>
      <c r="W1944" s="169">
        <f>IF(K1944='Do Not Use'!$M$10,1,0)</f>
        <v>0</v>
      </c>
      <c r="X1944" s="169">
        <f>IF(K1944='Do Not Use'!$M$11,1,0)</f>
        <v>0</v>
      </c>
      <c r="Y1944" s="169">
        <f t="shared" si="92"/>
        <v>0</v>
      </c>
      <c r="Z1944" s="169">
        <f>IF(K1944='Do Not Use'!$M$5,1,0)</f>
        <v>0</v>
      </c>
    </row>
    <row r="1945" spans="1:26" x14ac:dyDescent="0.25">
      <c r="A1945" s="376"/>
      <c r="B1945" s="377"/>
      <c r="C1945" s="378"/>
      <c r="D1945" s="434"/>
      <c r="E1945" s="379"/>
      <c r="F1945" s="377"/>
      <c r="G1945" s="377"/>
      <c r="H1945" s="377"/>
      <c r="I1945" s="377"/>
      <c r="J1945" s="377"/>
      <c r="K1945" s="377"/>
      <c r="L1945" s="377"/>
      <c r="M1945" s="1" t="e">
        <f>INDEX('Child Enrollment'!$C$2:$C$173,MATCH('BIR Data Entry'!B1946,'Child Enrollment'!$B$2:$B$173,0))</f>
        <v>#N/A</v>
      </c>
      <c r="N1945" s="1" t="e">
        <f>INDEX('Child Enrollment'!$D$2:$D$173,MATCH('BIR Data Entry'!B1945,'Child Enrollment'!$B$2:$B$173,0))</f>
        <v>#N/A</v>
      </c>
      <c r="O1945" s="1" t="e">
        <f>INDEX('Child Enrollment'!$E$2:$E$173,MATCH('BIR Data Entry'!B1945,'Child Enrollment'!$B$2:$B$173,0))</f>
        <v>#N/A</v>
      </c>
      <c r="P1945" s="1" t="e">
        <f>INDEX('Child Enrollment'!$F$2:$F$173,MATCH('BIR Data Entry'!B1945,'Child Enrollment'!$B$2:$B$173,0))</f>
        <v>#N/A</v>
      </c>
      <c r="Q1945" s="1" t="e">
        <f>INDEX('Child Enrollment'!$G$2:$G$173,MATCH('BIR Data Entry'!B1945,'Child Enrollment'!$B$2:$B$173,0))</f>
        <v>#N/A</v>
      </c>
      <c r="R1945" s="1" t="e">
        <f>INDEX('Child Enrollment'!$H$2:$H$173,MATCH('BIR Data Entry'!B1945,'Child Enrollment'!$B$2:$B$173,0))</f>
        <v>#N/A</v>
      </c>
      <c r="S1945" s="343" t="str">
        <f t="shared" si="90"/>
        <v/>
      </c>
      <c r="T1945" s="169">
        <f>IF(J1945='Do Not Use'!$L$15,1,0)</f>
        <v>0</v>
      </c>
      <c r="U1945" s="169">
        <f>IF(K1945='Do Not Use'!$M$14,1,0)</f>
        <v>0</v>
      </c>
      <c r="V1945" s="169">
        <f t="shared" si="91"/>
        <v>0</v>
      </c>
      <c r="W1945" s="169">
        <f>IF(K1945='Do Not Use'!$M$10,1,0)</f>
        <v>0</v>
      </c>
      <c r="X1945" s="169">
        <f>IF(K1945='Do Not Use'!$M$11,1,0)</f>
        <v>0</v>
      </c>
      <c r="Y1945" s="169">
        <f t="shared" si="92"/>
        <v>0</v>
      </c>
      <c r="Z1945" s="169">
        <f>IF(K1945='Do Not Use'!$M$5,1,0)</f>
        <v>0</v>
      </c>
    </row>
    <row r="1946" spans="1:26" x14ac:dyDescent="0.25">
      <c r="A1946" s="376"/>
      <c r="B1946" s="377"/>
      <c r="C1946" s="378"/>
      <c r="D1946" s="434"/>
      <c r="E1946" s="379"/>
      <c r="F1946" s="377"/>
      <c r="G1946" s="377"/>
      <c r="H1946" s="377"/>
      <c r="I1946" s="377"/>
      <c r="J1946" s="377"/>
      <c r="K1946" s="377"/>
      <c r="L1946" s="377"/>
      <c r="M1946" s="1" t="e">
        <f>INDEX('Child Enrollment'!$C$2:$C$173,MATCH('BIR Data Entry'!B1947,'Child Enrollment'!$B$2:$B$173,0))</f>
        <v>#N/A</v>
      </c>
      <c r="N1946" s="1" t="e">
        <f>INDEX('Child Enrollment'!$D$2:$D$173,MATCH('BIR Data Entry'!B1946,'Child Enrollment'!$B$2:$B$173,0))</f>
        <v>#N/A</v>
      </c>
      <c r="O1946" s="1" t="e">
        <f>INDEX('Child Enrollment'!$E$2:$E$173,MATCH('BIR Data Entry'!B1946,'Child Enrollment'!$B$2:$B$173,0))</f>
        <v>#N/A</v>
      </c>
      <c r="P1946" s="1" t="e">
        <f>INDEX('Child Enrollment'!$F$2:$F$173,MATCH('BIR Data Entry'!B1946,'Child Enrollment'!$B$2:$B$173,0))</f>
        <v>#N/A</v>
      </c>
      <c r="Q1946" s="1" t="e">
        <f>INDEX('Child Enrollment'!$G$2:$G$173,MATCH('BIR Data Entry'!B1946,'Child Enrollment'!$B$2:$B$173,0))</f>
        <v>#N/A</v>
      </c>
      <c r="R1946" s="1" t="e">
        <f>INDEX('Child Enrollment'!$H$2:$H$173,MATCH('BIR Data Entry'!B1946,'Child Enrollment'!$B$2:$B$173,0))</f>
        <v>#N/A</v>
      </c>
      <c r="S1946" s="343" t="str">
        <f t="shared" si="90"/>
        <v/>
      </c>
      <c r="T1946" s="169">
        <f>IF(J1946='Do Not Use'!$L$15,1,0)</f>
        <v>0</v>
      </c>
      <c r="U1946" s="169">
        <f>IF(K1946='Do Not Use'!$M$14,1,0)</f>
        <v>0</v>
      </c>
      <c r="V1946" s="169">
        <f t="shared" si="91"/>
        <v>0</v>
      </c>
      <c r="W1946" s="169">
        <f>IF(K1946='Do Not Use'!$M$10,1,0)</f>
        <v>0</v>
      </c>
      <c r="X1946" s="169">
        <f>IF(K1946='Do Not Use'!$M$11,1,0)</f>
        <v>0</v>
      </c>
      <c r="Y1946" s="169">
        <f t="shared" si="92"/>
        <v>0</v>
      </c>
      <c r="Z1946" s="169">
        <f>IF(K1946='Do Not Use'!$M$5,1,0)</f>
        <v>0</v>
      </c>
    </row>
    <row r="1947" spans="1:26" x14ac:dyDescent="0.25">
      <c r="A1947" s="376"/>
      <c r="B1947" s="377"/>
      <c r="C1947" s="378"/>
      <c r="D1947" s="434"/>
      <c r="E1947" s="379"/>
      <c r="F1947" s="377"/>
      <c r="G1947" s="377"/>
      <c r="H1947" s="377"/>
      <c r="I1947" s="377"/>
      <c r="J1947" s="377"/>
      <c r="K1947" s="377"/>
      <c r="L1947" s="377"/>
      <c r="M1947" s="1" t="e">
        <f>INDEX('Child Enrollment'!$C$2:$C$173,MATCH('BIR Data Entry'!B1948,'Child Enrollment'!$B$2:$B$173,0))</f>
        <v>#N/A</v>
      </c>
      <c r="N1947" s="1" t="e">
        <f>INDEX('Child Enrollment'!$D$2:$D$173,MATCH('BIR Data Entry'!B1947,'Child Enrollment'!$B$2:$B$173,0))</f>
        <v>#N/A</v>
      </c>
      <c r="O1947" s="1" t="e">
        <f>INDEX('Child Enrollment'!$E$2:$E$173,MATCH('BIR Data Entry'!B1947,'Child Enrollment'!$B$2:$B$173,0))</f>
        <v>#N/A</v>
      </c>
      <c r="P1947" s="1" t="e">
        <f>INDEX('Child Enrollment'!$F$2:$F$173,MATCH('BIR Data Entry'!B1947,'Child Enrollment'!$B$2:$B$173,0))</f>
        <v>#N/A</v>
      </c>
      <c r="Q1947" s="1" t="e">
        <f>INDEX('Child Enrollment'!$G$2:$G$173,MATCH('BIR Data Entry'!B1947,'Child Enrollment'!$B$2:$B$173,0))</f>
        <v>#N/A</v>
      </c>
      <c r="R1947" s="1" t="e">
        <f>INDEX('Child Enrollment'!$H$2:$H$173,MATCH('BIR Data Entry'!B1947,'Child Enrollment'!$B$2:$B$173,0))</f>
        <v>#N/A</v>
      </c>
      <c r="S1947" s="343" t="str">
        <f t="shared" si="90"/>
        <v/>
      </c>
      <c r="T1947" s="169">
        <f>IF(J1947='Do Not Use'!$L$15,1,0)</f>
        <v>0</v>
      </c>
      <c r="U1947" s="169">
        <f>IF(K1947='Do Not Use'!$M$14,1,0)</f>
        <v>0</v>
      </c>
      <c r="V1947" s="169">
        <f t="shared" si="91"/>
        <v>0</v>
      </c>
      <c r="W1947" s="169">
        <f>IF(K1947='Do Not Use'!$M$10,1,0)</f>
        <v>0</v>
      </c>
      <c r="X1947" s="169">
        <f>IF(K1947='Do Not Use'!$M$11,1,0)</f>
        <v>0</v>
      </c>
      <c r="Y1947" s="169">
        <f t="shared" si="92"/>
        <v>0</v>
      </c>
      <c r="Z1947" s="169">
        <f>IF(K1947='Do Not Use'!$M$5,1,0)</f>
        <v>0</v>
      </c>
    </row>
    <row r="1948" spans="1:26" x14ac:dyDescent="0.25">
      <c r="A1948" s="376"/>
      <c r="B1948" s="377"/>
      <c r="C1948" s="378"/>
      <c r="D1948" s="434"/>
      <c r="E1948" s="379"/>
      <c r="F1948" s="377"/>
      <c r="G1948" s="377"/>
      <c r="H1948" s="377"/>
      <c r="I1948" s="377"/>
      <c r="J1948" s="377"/>
      <c r="K1948" s="377"/>
      <c r="L1948" s="377"/>
      <c r="M1948" s="1" t="e">
        <f>INDEX('Child Enrollment'!$C$2:$C$173,MATCH('BIR Data Entry'!B1949,'Child Enrollment'!$B$2:$B$173,0))</f>
        <v>#N/A</v>
      </c>
      <c r="N1948" s="1" t="e">
        <f>INDEX('Child Enrollment'!$D$2:$D$173,MATCH('BIR Data Entry'!B1948,'Child Enrollment'!$B$2:$B$173,0))</f>
        <v>#N/A</v>
      </c>
      <c r="O1948" s="1" t="e">
        <f>INDEX('Child Enrollment'!$E$2:$E$173,MATCH('BIR Data Entry'!B1948,'Child Enrollment'!$B$2:$B$173,0))</f>
        <v>#N/A</v>
      </c>
      <c r="P1948" s="1" t="e">
        <f>INDEX('Child Enrollment'!$F$2:$F$173,MATCH('BIR Data Entry'!B1948,'Child Enrollment'!$B$2:$B$173,0))</f>
        <v>#N/A</v>
      </c>
      <c r="Q1948" s="1" t="e">
        <f>INDEX('Child Enrollment'!$G$2:$G$173,MATCH('BIR Data Entry'!B1948,'Child Enrollment'!$B$2:$B$173,0))</f>
        <v>#N/A</v>
      </c>
      <c r="R1948" s="1" t="e">
        <f>INDEX('Child Enrollment'!$H$2:$H$173,MATCH('BIR Data Entry'!B1948,'Child Enrollment'!$B$2:$B$173,0))</f>
        <v>#N/A</v>
      </c>
      <c r="S1948" s="343" t="str">
        <f t="shared" si="90"/>
        <v/>
      </c>
      <c r="T1948" s="169">
        <f>IF(J1948='Do Not Use'!$L$15,1,0)</f>
        <v>0</v>
      </c>
      <c r="U1948" s="169">
        <f>IF(K1948='Do Not Use'!$M$14,1,0)</f>
        <v>0</v>
      </c>
      <c r="V1948" s="169">
        <f t="shared" si="91"/>
        <v>0</v>
      </c>
      <c r="W1948" s="169">
        <f>IF(K1948='Do Not Use'!$M$10,1,0)</f>
        <v>0</v>
      </c>
      <c r="X1948" s="169">
        <f>IF(K1948='Do Not Use'!$M$11,1,0)</f>
        <v>0</v>
      </c>
      <c r="Y1948" s="169">
        <f t="shared" si="92"/>
        <v>0</v>
      </c>
      <c r="Z1948" s="169">
        <f>IF(K1948='Do Not Use'!$M$5,1,0)</f>
        <v>0</v>
      </c>
    </row>
    <row r="1949" spans="1:26" x14ac:dyDescent="0.25">
      <c r="A1949" s="376"/>
      <c r="B1949" s="377"/>
      <c r="C1949" s="378"/>
      <c r="D1949" s="434"/>
      <c r="E1949" s="379"/>
      <c r="F1949" s="377"/>
      <c r="G1949" s="377"/>
      <c r="H1949" s="377"/>
      <c r="I1949" s="377"/>
      <c r="J1949" s="377"/>
      <c r="K1949" s="377"/>
      <c r="L1949" s="377"/>
      <c r="M1949" s="1" t="e">
        <f>INDEX('Child Enrollment'!$C$2:$C$173,MATCH('BIR Data Entry'!B1950,'Child Enrollment'!$B$2:$B$173,0))</f>
        <v>#N/A</v>
      </c>
      <c r="N1949" s="1" t="e">
        <f>INDEX('Child Enrollment'!$D$2:$D$173,MATCH('BIR Data Entry'!B1949,'Child Enrollment'!$B$2:$B$173,0))</f>
        <v>#N/A</v>
      </c>
      <c r="O1949" s="1" t="e">
        <f>INDEX('Child Enrollment'!$E$2:$E$173,MATCH('BIR Data Entry'!B1949,'Child Enrollment'!$B$2:$B$173,0))</f>
        <v>#N/A</v>
      </c>
      <c r="P1949" s="1" t="e">
        <f>INDEX('Child Enrollment'!$F$2:$F$173,MATCH('BIR Data Entry'!B1949,'Child Enrollment'!$B$2:$B$173,0))</f>
        <v>#N/A</v>
      </c>
      <c r="Q1949" s="1" t="e">
        <f>INDEX('Child Enrollment'!$G$2:$G$173,MATCH('BIR Data Entry'!B1949,'Child Enrollment'!$B$2:$B$173,0))</f>
        <v>#N/A</v>
      </c>
      <c r="R1949" s="1" t="e">
        <f>INDEX('Child Enrollment'!$H$2:$H$173,MATCH('BIR Data Entry'!B1949,'Child Enrollment'!$B$2:$B$173,0))</f>
        <v>#N/A</v>
      </c>
      <c r="S1949" s="343" t="str">
        <f t="shared" si="90"/>
        <v/>
      </c>
      <c r="T1949" s="169">
        <f>IF(J1949='Do Not Use'!$L$15,1,0)</f>
        <v>0</v>
      </c>
      <c r="U1949" s="169">
        <f>IF(K1949='Do Not Use'!$M$14,1,0)</f>
        <v>0</v>
      </c>
      <c r="V1949" s="169">
        <f t="shared" si="91"/>
        <v>0</v>
      </c>
      <c r="W1949" s="169">
        <f>IF(K1949='Do Not Use'!$M$10,1,0)</f>
        <v>0</v>
      </c>
      <c r="X1949" s="169">
        <f>IF(K1949='Do Not Use'!$M$11,1,0)</f>
        <v>0</v>
      </c>
      <c r="Y1949" s="169">
        <f t="shared" si="92"/>
        <v>0</v>
      </c>
      <c r="Z1949" s="169">
        <f>IF(K1949='Do Not Use'!$M$5,1,0)</f>
        <v>0</v>
      </c>
    </row>
    <row r="1950" spans="1:26" x14ac:dyDescent="0.25">
      <c r="A1950" s="376"/>
      <c r="B1950" s="377"/>
      <c r="C1950" s="378"/>
      <c r="D1950" s="434"/>
      <c r="E1950" s="379"/>
      <c r="F1950" s="377"/>
      <c r="G1950" s="377"/>
      <c r="H1950" s="377"/>
      <c r="I1950" s="377"/>
      <c r="J1950" s="377"/>
      <c r="K1950" s="377"/>
      <c r="L1950" s="377"/>
      <c r="M1950" s="1" t="e">
        <f>INDEX('Child Enrollment'!$C$2:$C$173,MATCH('BIR Data Entry'!B1951,'Child Enrollment'!$B$2:$B$173,0))</f>
        <v>#N/A</v>
      </c>
      <c r="N1950" s="1" t="e">
        <f>INDEX('Child Enrollment'!$D$2:$D$173,MATCH('BIR Data Entry'!B1950,'Child Enrollment'!$B$2:$B$173,0))</f>
        <v>#N/A</v>
      </c>
      <c r="O1950" s="1" t="e">
        <f>INDEX('Child Enrollment'!$E$2:$E$173,MATCH('BIR Data Entry'!B1950,'Child Enrollment'!$B$2:$B$173,0))</f>
        <v>#N/A</v>
      </c>
      <c r="P1950" s="1" t="e">
        <f>INDEX('Child Enrollment'!$F$2:$F$173,MATCH('BIR Data Entry'!B1950,'Child Enrollment'!$B$2:$B$173,0))</f>
        <v>#N/A</v>
      </c>
      <c r="Q1950" s="1" t="e">
        <f>INDEX('Child Enrollment'!$G$2:$G$173,MATCH('BIR Data Entry'!B1950,'Child Enrollment'!$B$2:$B$173,0))</f>
        <v>#N/A</v>
      </c>
      <c r="R1950" s="1" t="e">
        <f>INDEX('Child Enrollment'!$H$2:$H$173,MATCH('BIR Data Entry'!B1950,'Child Enrollment'!$B$2:$B$173,0))</f>
        <v>#N/A</v>
      </c>
      <c r="S1950" s="343" t="str">
        <f t="shared" si="90"/>
        <v/>
      </c>
      <c r="T1950" s="169">
        <f>IF(J1950='Do Not Use'!$L$15,1,0)</f>
        <v>0</v>
      </c>
      <c r="U1950" s="169">
        <f>IF(K1950='Do Not Use'!$M$14,1,0)</f>
        <v>0</v>
      </c>
      <c r="V1950" s="169">
        <f t="shared" si="91"/>
        <v>0</v>
      </c>
      <c r="W1950" s="169">
        <f>IF(K1950='Do Not Use'!$M$10,1,0)</f>
        <v>0</v>
      </c>
      <c r="X1950" s="169">
        <f>IF(K1950='Do Not Use'!$M$11,1,0)</f>
        <v>0</v>
      </c>
      <c r="Y1950" s="169">
        <f t="shared" si="92"/>
        <v>0</v>
      </c>
      <c r="Z1950" s="169">
        <f>IF(K1950='Do Not Use'!$M$5,1,0)</f>
        <v>0</v>
      </c>
    </row>
    <row r="1951" spans="1:26" x14ac:dyDescent="0.25">
      <c r="A1951" s="376"/>
      <c r="B1951" s="377"/>
      <c r="C1951" s="378"/>
      <c r="D1951" s="434"/>
      <c r="E1951" s="379"/>
      <c r="F1951" s="377"/>
      <c r="G1951" s="377"/>
      <c r="H1951" s="377"/>
      <c r="I1951" s="377"/>
      <c r="J1951" s="377"/>
      <c r="K1951" s="377"/>
      <c r="L1951" s="377"/>
      <c r="M1951" s="1" t="e">
        <f>INDEX('Child Enrollment'!$C$2:$C$173,MATCH('BIR Data Entry'!B1952,'Child Enrollment'!$B$2:$B$173,0))</f>
        <v>#N/A</v>
      </c>
      <c r="N1951" s="1" t="e">
        <f>INDEX('Child Enrollment'!$D$2:$D$173,MATCH('BIR Data Entry'!B1951,'Child Enrollment'!$B$2:$B$173,0))</f>
        <v>#N/A</v>
      </c>
      <c r="O1951" s="1" t="e">
        <f>INDEX('Child Enrollment'!$E$2:$E$173,MATCH('BIR Data Entry'!B1951,'Child Enrollment'!$B$2:$B$173,0))</f>
        <v>#N/A</v>
      </c>
      <c r="P1951" s="1" t="e">
        <f>INDEX('Child Enrollment'!$F$2:$F$173,MATCH('BIR Data Entry'!B1951,'Child Enrollment'!$B$2:$B$173,0))</f>
        <v>#N/A</v>
      </c>
      <c r="Q1951" s="1" t="e">
        <f>INDEX('Child Enrollment'!$G$2:$G$173,MATCH('BIR Data Entry'!B1951,'Child Enrollment'!$B$2:$B$173,0))</f>
        <v>#N/A</v>
      </c>
      <c r="R1951" s="1" t="e">
        <f>INDEX('Child Enrollment'!$H$2:$H$173,MATCH('BIR Data Entry'!B1951,'Child Enrollment'!$B$2:$B$173,0))</f>
        <v>#N/A</v>
      </c>
      <c r="S1951" s="343" t="str">
        <f t="shared" si="90"/>
        <v/>
      </c>
      <c r="T1951" s="169">
        <f>IF(J1951='Do Not Use'!$L$15,1,0)</f>
        <v>0</v>
      </c>
      <c r="U1951" s="169">
        <f>IF(K1951='Do Not Use'!$M$14,1,0)</f>
        <v>0</v>
      </c>
      <c r="V1951" s="169">
        <f t="shared" si="91"/>
        <v>0</v>
      </c>
      <c r="W1951" s="169">
        <f>IF(K1951='Do Not Use'!$M$10,1,0)</f>
        <v>0</v>
      </c>
      <c r="X1951" s="169">
        <f>IF(K1951='Do Not Use'!$M$11,1,0)</f>
        <v>0</v>
      </c>
      <c r="Y1951" s="169">
        <f t="shared" si="92"/>
        <v>0</v>
      </c>
      <c r="Z1951" s="169">
        <f>IF(K1951='Do Not Use'!$M$5,1,0)</f>
        <v>0</v>
      </c>
    </row>
    <row r="1952" spans="1:26" x14ac:dyDescent="0.25">
      <c r="A1952" s="376"/>
      <c r="B1952" s="377"/>
      <c r="C1952" s="378"/>
      <c r="D1952" s="434"/>
      <c r="E1952" s="379"/>
      <c r="F1952" s="377"/>
      <c r="G1952" s="377"/>
      <c r="H1952" s="377"/>
      <c r="I1952" s="377"/>
      <c r="J1952" s="377"/>
      <c r="K1952" s="377"/>
      <c r="L1952" s="377"/>
      <c r="M1952" s="1" t="e">
        <f>INDEX('Child Enrollment'!$C$2:$C$173,MATCH('BIR Data Entry'!B1953,'Child Enrollment'!$B$2:$B$173,0))</f>
        <v>#N/A</v>
      </c>
      <c r="N1952" s="1" t="e">
        <f>INDEX('Child Enrollment'!$D$2:$D$173,MATCH('BIR Data Entry'!B1952,'Child Enrollment'!$B$2:$B$173,0))</f>
        <v>#N/A</v>
      </c>
      <c r="O1952" s="1" t="e">
        <f>INDEX('Child Enrollment'!$E$2:$E$173,MATCH('BIR Data Entry'!B1952,'Child Enrollment'!$B$2:$B$173,0))</f>
        <v>#N/A</v>
      </c>
      <c r="P1952" s="1" t="e">
        <f>INDEX('Child Enrollment'!$F$2:$F$173,MATCH('BIR Data Entry'!B1952,'Child Enrollment'!$B$2:$B$173,0))</f>
        <v>#N/A</v>
      </c>
      <c r="Q1952" s="1" t="e">
        <f>INDEX('Child Enrollment'!$G$2:$G$173,MATCH('BIR Data Entry'!B1952,'Child Enrollment'!$B$2:$B$173,0))</f>
        <v>#N/A</v>
      </c>
      <c r="R1952" s="1" t="e">
        <f>INDEX('Child Enrollment'!$H$2:$H$173,MATCH('BIR Data Entry'!B1952,'Child Enrollment'!$B$2:$B$173,0))</f>
        <v>#N/A</v>
      </c>
      <c r="S1952" s="343" t="str">
        <f t="shared" si="90"/>
        <v/>
      </c>
      <c r="T1952" s="169">
        <f>IF(J1952='Do Not Use'!$L$15,1,0)</f>
        <v>0</v>
      </c>
      <c r="U1952" s="169">
        <f>IF(K1952='Do Not Use'!$M$14,1,0)</f>
        <v>0</v>
      </c>
      <c r="V1952" s="169">
        <f t="shared" si="91"/>
        <v>0</v>
      </c>
      <c r="W1952" s="169">
        <f>IF(K1952='Do Not Use'!$M$10,1,0)</f>
        <v>0</v>
      </c>
      <c r="X1952" s="169">
        <f>IF(K1952='Do Not Use'!$M$11,1,0)</f>
        <v>0</v>
      </c>
      <c r="Y1952" s="169">
        <f t="shared" si="92"/>
        <v>0</v>
      </c>
      <c r="Z1952" s="169">
        <f>IF(K1952='Do Not Use'!$M$5,1,0)</f>
        <v>0</v>
      </c>
    </row>
    <row r="1953" spans="1:26" x14ac:dyDescent="0.25">
      <c r="A1953" s="376"/>
      <c r="B1953" s="377"/>
      <c r="C1953" s="378"/>
      <c r="D1953" s="434"/>
      <c r="E1953" s="379"/>
      <c r="F1953" s="377"/>
      <c r="G1953" s="377"/>
      <c r="H1953" s="377"/>
      <c r="I1953" s="377"/>
      <c r="J1953" s="377"/>
      <c r="K1953" s="377"/>
      <c r="L1953" s="377"/>
      <c r="M1953" s="1" t="e">
        <f>INDEX('Child Enrollment'!$C$2:$C$173,MATCH('BIR Data Entry'!B1954,'Child Enrollment'!$B$2:$B$173,0))</f>
        <v>#N/A</v>
      </c>
      <c r="N1953" s="1" t="e">
        <f>INDEX('Child Enrollment'!$D$2:$D$173,MATCH('BIR Data Entry'!B1953,'Child Enrollment'!$B$2:$B$173,0))</f>
        <v>#N/A</v>
      </c>
      <c r="O1953" s="1" t="e">
        <f>INDEX('Child Enrollment'!$E$2:$E$173,MATCH('BIR Data Entry'!B1953,'Child Enrollment'!$B$2:$B$173,0))</f>
        <v>#N/A</v>
      </c>
      <c r="P1953" s="1" t="e">
        <f>INDEX('Child Enrollment'!$F$2:$F$173,MATCH('BIR Data Entry'!B1953,'Child Enrollment'!$B$2:$B$173,0))</f>
        <v>#N/A</v>
      </c>
      <c r="Q1953" s="1" t="e">
        <f>INDEX('Child Enrollment'!$G$2:$G$173,MATCH('BIR Data Entry'!B1953,'Child Enrollment'!$B$2:$B$173,0))</f>
        <v>#N/A</v>
      </c>
      <c r="R1953" s="1" t="e">
        <f>INDEX('Child Enrollment'!$H$2:$H$173,MATCH('BIR Data Entry'!B1953,'Child Enrollment'!$B$2:$B$173,0))</f>
        <v>#N/A</v>
      </c>
      <c r="S1953" s="343" t="str">
        <f t="shared" si="90"/>
        <v/>
      </c>
      <c r="T1953" s="169">
        <f>IF(J1953='Do Not Use'!$L$15,1,0)</f>
        <v>0</v>
      </c>
      <c r="U1953" s="169">
        <f>IF(K1953='Do Not Use'!$M$14,1,0)</f>
        <v>0</v>
      </c>
      <c r="V1953" s="169">
        <f t="shared" si="91"/>
        <v>0</v>
      </c>
      <c r="W1953" s="169">
        <f>IF(K1953='Do Not Use'!$M$10,1,0)</f>
        <v>0</v>
      </c>
      <c r="X1953" s="169">
        <f>IF(K1953='Do Not Use'!$M$11,1,0)</f>
        <v>0</v>
      </c>
      <c r="Y1953" s="169">
        <f t="shared" si="92"/>
        <v>0</v>
      </c>
      <c r="Z1953" s="169">
        <f>IF(K1953='Do Not Use'!$M$5,1,0)</f>
        <v>0</v>
      </c>
    </row>
    <row r="1954" spans="1:26" x14ac:dyDescent="0.25">
      <c r="A1954" s="376"/>
      <c r="B1954" s="377"/>
      <c r="C1954" s="378"/>
      <c r="D1954" s="434"/>
      <c r="E1954" s="379"/>
      <c r="F1954" s="377"/>
      <c r="G1954" s="377"/>
      <c r="H1954" s="377"/>
      <c r="I1954" s="377"/>
      <c r="J1954" s="377"/>
      <c r="K1954" s="377"/>
      <c r="L1954" s="377"/>
      <c r="M1954" s="1" t="e">
        <f>INDEX('Child Enrollment'!$C$2:$C$173,MATCH('BIR Data Entry'!B1955,'Child Enrollment'!$B$2:$B$173,0))</f>
        <v>#N/A</v>
      </c>
      <c r="N1954" s="1" t="e">
        <f>INDEX('Child Enrollment'!$D$2:$D$173,MATCH('BIR Data Entry'!B1954,'Child Enrollment'!$B$2:$B$173,0))</f>
        <v>#N/A</v>
      </c>
      <c r="O1954" s="1" t="e">
        <f>INDEX('Child Enrollment'!$E$2:$E$173,MATCH('BIR Data Entry'!B1954,'Child Enrollment'!$B$2:$B$173,0))</f>
        <v>#N/A</v>
      </c>
      <c r="P1954" s="1" t="e">
        <f>INDEX('Child Enrollment'!$F$2:$F$173,MATCH('BIR Data Entry'!B1954,'Child Enrollment'!$B$2:$B$173,0))</f>
        <v>#N/A</v>
      </c>
      <c r="Q1954" s="1" t="e">
        <f>INDEX('Child Enrollment'!$G$2:$G$173,MATCH('BIR Data Entry'!B1954,'Child Enrollment'!$B$2:$B$173,0))</f>
        <v>#N/A</v>
      </c>
      <c r="R1954" s="1" t="e">
        <f>INDEX('Child Enrollment'!$H$2:$H$173,MATCH('BIR Data Entry'!B1954,'Child Enrollment'!$B$2:$B$173,0))</f>
        <v>#N/A</v>
      </c>
      <c r="S1954" s="343" t="str">
        <f t="shared" si="90"/>
        <v/>
      </c>
      <c r="T1954" s="169">
        <f>IF(J1954='Do Not Use'!$L$15,1,0)</f>
        <v>0</v>
      </c>
      <c r="U1954" s="169">
        <f>IF(K1954='Do Not Use'!$M$14,1,0)</f>
        <v>0</v>
      </c>
      <c r="V1954" s="169">
        <f t="shared" si="91"/>
        <v>0</v>
      </c>
      <c r="W1954" s="169">
        <f>IF(K1954='Do Not Use'!$M$10,1,0)</f>
        <v>0</v>
      </c>
      <c r="X1954" s="169">
        <f>IF(K1954='Do Not Use'!$M$11,1,0)</f>
        <v>0</v>
      </c>
      <c r="Y1954" s="169">
        <f t="shared" si="92"/>
        <v>0</v>
      </c>
      <c r="Z1954" s="169">
        <f>IF(K1954='Do Not Use'!$M$5,1,0)</f>
        <v>0</v>
      </c>
    </row>
    <row r="1955" spans="1:26" x14ac:dyDescent="0.25">
      <c r="A1955" s="376"/>
      <c r="B1955" s="377"/>
      <c r="C1955" s="378"/>
      <c r="D1955" s="434"/>
      <c r="E1955" s="379"/>
      <c r="F1955" s="377"/>
      <c r="G1955" s="377"/>
      <c r="H1955" s="377"/>
      <c r="I1955" s="377"/>
      <c r="J1955" s="377"/>
      <c r="K1955" s="377"/>
      <c r="L1955" s="377"/>
      <c r="M1955" s="1" t="e">
        <f>INDEX('Child Enrollment'!$C$2:$C$173,MATCH('BIR Data Entry'!B1956,'Child Enrollment'!$B$2:$B$173,0))</f>
        <v>#N/A</v>
      </c>
      <c r="N1955" s="1" t="e">
        <f>INDEX('Child Enrollment'!$D$2:$D$173,MATCH('BIR Data Entry'!B1955,'Child Enrollment'!$B$2:$B$173,0))</f>
        <v>#N/A</v>
      </c>
      <c r="O1955" s="1" t="e">
        <f>INDEX('Child Enrollment'!$E$2:$E$173,MATCH('BIR Data Entry'!B1955,'Child Enrollment'!$B$2:$B$173,0))</f>
        <v>#N/A</v>
      </c>
      <c r="P1955" s="1" t="e">
        <f>INDEX('Child Enrollment'!$F$2:$F$173,MATCH('BIR Data Entry'!B1955,'Child Enrollment'!$B$2:$B$173,0))</f>
        <v>#N/A</v>
      </c>
      <c r="Q1955" s="1" t="e">
        <f>INDEX('Child Enrollment'!$G$2:$G$173,MATCH('BIR Data Entry'!B1955,'Child Enrollment'!$B$2:$B$173,0))</f>
        <v>#N/A</v>
      </c>
      <c r="R1955" s="1" t="e">
        <f>INDEX('Child Enrollment'!$H$2:$H$173,MATCH('BIR Data Entry'!B1955,'Child Enrollment'!$B$2:$B$173,0))</f>
        <v>#N/A</v>
      </c>
      <c r="S1955" s="343" t="str">
        <f t="shared" si="90"/>
        <v/>
      </c>
      <c r="T1955" s="169">
        <f>IF(J1955='Do Not Use'!$L$15,1,0)</f>
        <v>0</v>
      </c>
      <c r="U1955" s="169">
        <f>IF(K1955='Do Not Use'!$M$14,1,0)</f>
        <v>0</v>
      </c>
      <c r="V1955" s="169">
        <f t="shared" si="91"/>
        <v>0</v>
      </c>
      <c r="W1955" s="169">
        <f>IF(K1955='Do Not Use'!$M$10,1,0)</f>
        <v>0</v>
      </c>
      <c r="X1955" s="169">
        <f>IF(K1955='Do Not Use'!$M$11,1,0)</f>
        <v>0</v>
      </c>
      <c r="Y1955" s="169">
        <f t="shared" si="92"/>
        <v>0</v>
      </c>
      <c r="Z1955" s="169">
        <f>IF(K1955='Do Not Use'!$M$5,1,0)</f>
        <v>0</v>
      </c>
    </row>
    <row r="1956" spans="1:26" x14ac:dyDescent="0.25">
      <c r="A1956" s="376"/>
      <c r="B1956" s="377"/>
      <c r="C1956" s="378"/>
      <c r="D1956" s="434"/>
      <c r="E1956" s="379"/>
      <c r="F1956" s="377"/>
      <c r="G1956" s="377"/>
      <c r="H1956" s="377"/>
      <c r="I1956" s="377"/>
      <c r="J1956" s="377"/>
      <c r="K1956" s="377"/>
      <c r="L1956" s="377"/>
      <c r="M1956" s="1" t="e">
        <f>INDEX('Child Enrollment'!$C$2:$C$173,MATCH('BIR Data Entry'!B1957,'Child Enrollment'!$B$2:$B$173,0))</f>
        <v>#N/A</v>
      </c>
      <c r="N1956" s="1" t="e">
        <f>INDEX('Child Enrollment'!$D$2:$D$173,MATCH('BIR Data Entry'!B1956,'Child Enrollment'!$B$2:$B$173,0))</f>
        <v>#N/A</v>
      </c>
      <c r="O1956" s="1" t="e">
        <f>INDEX('Child Enrollment'!$E$2:$E$173,MATCH('BIR Data Entry'!B1956,'Child Enrollment'!$B$2:$B$173,0))</f>
        <v>#N/A</v>
      </c>
      <c r="P1956" s="1" t="e">
        <f>INDEX('Child Enrollment'!$F$2:$F$173,MATCH('BIR Data Entry'!B1956,'Child Enrollment'!$B$2:$B$173,0))</f>
        <v>#N/A</v>
      </c>
      <c r="Q1956" s="1" t="e">
        <f>INDEX('Child Enrollment'!$G$2:$G$173,MATCH('BIR Data Entry'!B1956,'Child Enrollment'!$B$2:$B$173,0))</f>
        <v>#N/A</v>
      </c>
      <c r="R1956" s="1" t="e">
        <f>INDEX('Child Enrollment'!$H$2:$H$173,MATCH('BIR Data Entry'!B1956,'Child Enrollment'!$B$2:$B$173,0))</f>
        <v>#N/A</v>
      </c>
      <c r="S1956" s="343" t="str">
        <f t="shared" si="90"/>
        <v/>
      </c>
      <c r="T1956" s="169">
        <f>IF(J1956='Do Not Use'!$L$15,1,0)</f>
        <v>0</v>
      </c>
      <c r="U1956" s="169">
        <f>IF(K1956='Do Not Use'!$M$14,1,0)</f>
        <v>0</v>
      </c>
      <c r="V1956" s="169">
        <f t="shared" si="91"/>
        <v>0</v>
      </c>
      <c r="W1956" s="169">
        <f>IF(K1956='Do Not Use'!$M$10,1,0)</f>
        <v>0</v>
      </c>
      <c r="X1956" s="169">
        <f>IF(K1956='Do Not Use'!$M$11,1,0)</f>
        <v>0</v>
      </c>
      <c r="Y1956" s="169">
        <f t="shared" si="92"/>
        <v>0</v>
      </c>
      <c r="Z1956" s="169">
        <f>IF(K1956='Do Not Use'!$M$5,1,0)</f>
        <v>0</v>
      </c>
    </row>
    <row r="1957" spans="1:26" x14ac:dyDescent="0.25">
      <c r="A1957" s="376"/>
      <c r="B1957" s="377"/>
      <c r="C1957" s="378"/>
      <c r="D1957" s="434"/>
      <c r="E1957" s="379"/>
      <c r="F1957" s="377"/>
      <c r="G1957" s="377"/>
      <c r="H1957" s="377"/>
      <c r="I1957" s="377"/>
      <c r="J1957" s="377"/>
      <c r="K1957" s="377"/>
      <c r="L1957" s="377"/>
      <c r="M1957" s="1" t="e">
        <f>INDEX('Child Enrollment'!$C$2:$C$173,MATCH('BIR Data Entry'!B1958,'Child Enrollment'!$B$2:$B$173,0))</f>
        <v>#N/A</v>
      </c>
      <c r="N1957" s="1" t="e">
        <f>INDEX('Child Enrollment'!$D$2:$D$173,MATCH('BIR Data Entry'!B1957,'Child Enrollment'!$B$2:$B$173,0))</f>
        <v>#N/A</v>
      </c>
      <c r="O1957" s="1" t="e">
        <f>INDEX('Child Enrollment'!$E$2:$E$173,MATCH('BIR Data Entry'!B1957,'Child Enrollment'!$B$2:$B$173,0))</f>
        <v>#N/A</v>
      </c>
      <c r="P1957" s="1" t="e">
        <f>INDEX('Child Enrollment'!$F$2:$F$173,MATCH('BIR Data Entry'!B1957,'Child Enrollment'!$B$2:$B$173,0))</f>
        <v>#N/A</v>
      </c>
      <c r="Q1957" s="1" t="e">
        <f>INDEX('Child Enrollment'!$G$2:$G$173,MATCH('BIR Data Entry'!B1957,'Child Enrollment'!$B$2:$B$173,0))</f>
        <v>#N/A</v>
      </c>
      <c r="R1957" s="1" t="e">
        <f>INDEX('Child Enrollment'!$H$2:$H$173,MATCH('BIR Data Entry'!B1957,'Child Enrollment'!$B$2:$B$173,0))</f>
        <v>#N/A</v>
      </c>
      <c r="S1957" s="343" t="str">
        <f t="shared" si="90"/>
        <v/>
      </c>
      <c r="T1957" s="169">
        <f>IF(J1957='Do Not Use'!$L$15,1,0)</f>
        <v>0</v>
      </c>
      <c r="U1957" s="169">
        <f>IF(K1957='Do Not Use'!$M$14,1,0)</f>
        <v>0</v>
      </c>
      <c r="V1957" s="169">
        <f t="shared" si="91"/>
        <v>0</v>
      </c>
      <c r="W1957" s="169">
        <f>IF(K1957='Do Not Use'!$M$10,1,0)</f>
        <v>0</v>
      </c>
      <c r="X1957" s="169">
        <f>IF(K1957='Do Not Use'!$M$11,1,0)</f>
        <v>0</v>
      </c>
      <c r="Y1957" s="169">
        <f t="shared" si="92"/>
        <v>0</v>
      </c>
      <c r="Z1957" s="169">
        <f>IF(K1957='Do Not Use'!$M$5,1,0)</f>
        <v>0</v>
      </c>
    </row>
    <row r="1958" spans="1:26" x14ac:dyDescent="0.25">
      <c r="A1958" s="376"/>
      <c r="B1958" s="377"/>
      <c r="C1958" s="378"/>
      <c r="D1958" s="434"/>
      <c r="E1958" s="379"/>
      <c r="F1958" s="377"/>
      <c r="G1958" s="377"/>
      <c r="H1958" s="377"/>
      <c r="I1958" s="377"/>
      <c r="J1958" s="377"/>
      <c r="K1958" s="377"/>
      <c r="L1958" s="377"/>
      <c r="M1958" s="1" t="e">
        <f>INDEX('Child Enrollment'!$C$2:$C$173,MATCH('BIR Data Entry'!B1959,'Child Enrollment'!$B$2:$B$173,0))</f>
        <v>#N/A</v>
      </c>
      <c r="N1958" s="1" t="e">
        <f>INDEX('Child Enrollment'!$D$2:$D$173,MATCH('BIR Data Entry'!B1958,'Child Enrollment'!$B$2:$B$173,0))</f>
        <v>#N/A</v>
      </c>
      <c r="O1958" s="1" t="e">
        <f>INDEX('Child Enrollment'!$E$2:$E$173,MATCH('BIR Data Entry'!B1958,'Child Enrollment'!$B$2:$B$173,0))</f>
        <v>#N/A</v>
      </c>
      <c r="P1958" s="1" t="e">
        <f>INDEX('Child Enrollment'!$F$2:$F$173,MATCH('BIR Data Entry'!B1958,'Child Enrollment'!$B$2:$B$173,0))</f>
        <v>#N/A</v>
      </c>
      <c r="Q1958" s="1" t="e">
        <f>INDEX('Child Enrollment'!$G$2:$G$173,MATCH('BIR Data Entry'!B1958,'Child Enrollment'!$B$2:$B$173,0))</f>
        <v>#N/A</v>
      </c>
      <c r="R1958" s="1" t="e">
        <f>INDEX('Child Enrollment'!$H$2:$H$173,MATCH('BIR Data Entry'!B1958,'Child Enrollment'!$B$2:$B$173,0))</f>
        <v>#N/A</v>
      </c>
      <c r="S1958" s="343" t="str">
        <f t="shared" si="90"/>
        <v/>
      </c>
      <c r="T1958" s="169">
        <f>IF(J1958='Do Not Use'!$L$15,1,0)</f>
        <v>0</v>
      </c>
      <c r="U1958" s="169">
        <f>IF(K1958='Do Not Use'!$M$14,1,0)</f>
        <v>0</v>
      </c>
      <c r="V1958" s="169">
        <f t="shared" si="91"/>
        <v>0</v>
      </c>
      <c r="W1958" s="169">
        <f>IF(K1958='Do Not Use'!$M$10,1,0)</f>
        <v>0</v>
      </c>
      <c r="X1958" s="169">
        <f>IF(K1958='Do Not Use'!$M$11,1,0)</f>
        <v>0</v>
      </c>
      <c r="Y1958" s="169">
        <f t="shared" si="92"/>
        <v>0</v>
      </c>
      <c r="Z1958" s="169">
        <f>IF(K1958='Do Not Use'!$M$5,1,0)</f>
        <v>0</v>
      </c>
    </row>
    <row r="1959" spans="1:26" x14ac:dyDescent="0.25">
      <c r="A1959" s="376"/>
      <c r="B1959" s="377"/>
      <c r="C1959" s="378"/>
      <c r="D1959" s="434"/>
      <c r="E1959" s="379"/>
      <c r="F1959" s="377"/>
      <c r="G1959" s="377"/>
      <c r="H1959" s="377"/>
      <c r="I1959" s="377"/>
      <c r="J1959" s="377"/>
      <c r="K1959" s="377"/>
      <c r="L1959" s="377"/>
      <c r="M1959" s="1" t="e">
        <f>INDEX('Child Enrollment'!$C$2:$C$173,MATCH('BIR Data Entry'!B1960,'Child Enrollment'!$B$2:$B$173,0))</f>
        <v>#N/A</v>
      </c>
      <c r="N1959" s="1" t="e">
        <f>INDEX('Child Enrollment'!$D$2:$D$173,MATCH('BIR Data Entry'!B1959,'Child Enrollment'!$B$2:$B$173,0))</f>
        <v>#N/A</v>
      </c>
      <c r="O1959" s="1" t="e">
        <f>INDEX('Child Enrollment'!$E$2:$E$173,MATCH('BIR Data Entry'!B1959,'Child Enrollment'!$B$2:$B$173,0))</f>
        <v>#N/A</v>
      </c>
      <c r="P1959" s="1" t="e">
        <f>INDEX('Child Enrollment'!$F$2:$F$173,MATCH('BIR Data Entry'!B1959,'Child Enrollment'!$B$2:$B$173,0))</f>
        <v>#N/A</v>
      </c>
      <c r="Q1959" s="1" t="e">
        <f>INDEX('Child Enrollment'!$G$2:$G$173,MATCH('BIR Data Entry'!B1959,'Child Enrollment'!$B$2:$B$173,0))</f>
        <v>#N/A</v>
      </c>
      <c r="R1959" s="1" t="e">
        <f>INDEX('Child Enrollment'!$H$2:$H$173,MATCH('BIR Data Entry'!B1959,'Child Enrollment'!$B$2:$B$173,0))</f>
        <v>#N/A</v>
      </c>
      <c r="S1959" s="343" t="str">
        <f t="shared" si="90"/>
        <v/>
      </c>
      <c r="T1959" s="169">
        <f>IF(J1959='Do Not Use'!$L$15,1,0)</f>
        <v>0</v>
      </c>
      <c r="U1959" s="169">
        <f>IF(K1959='Do Not Use'!$M$14,1,0)</f>
        <v>0</v>
      </c>
      <c r="V1959" s="169">
        <f t="shared" si="91"/>
        <v>0</v>
      </c>
      <c r="W1959" s="169">
        <f>IF(K1959='Do Not Use'!$M$10,1,0)</f>
        <v>0</v>
      </c>
      <c r="X1959" s="169">
        <f>IF(K1959='Do Not Use'!$M$11,1,0)</f>
        <v>0</v>
      </c>
      <c r="Y1959" s="169">
        <f t="shared" si="92"/>
        <v>0</v>
      </c>
      <c r="Z1959" s="169">
        <f>IF(K1959='Do Not Use'!$M$5,1,0)</f>
        <v>0</v>
      </c>
    </row>
    <row r="1960" spans="1:26" x14ac:dyDescent="0.25">
      <c r="A1960" s="376"/>
      <c r="B1960" s="377"/>
      <c r="C1960" s="378"/>
      <c r="D1960" s="434"/>
      <c r="E1960" s="379"/>
      <c r="F1960" s="377"/>
      <c r="G1960" s="377"/>
      <c r="H1960" s="377"/>
      <c r="I1960" s="377"/>
      <c r="J1960" s="377"/>
      <c r="K1960" s="377"/>
      <c r="L1960" s="377"/>
      <c r="M1960" s="1" t="e">
        <f>INDEX('Child Enrollment'!$C$2:$C$173,MATCH('BIR Data Entry'!B1961,'Child Enrollment'!$B$2:$B$173,0))</f>
        <v>#N/A</v>
      </c>
      <c r="N1960" s="1" t="e">
        <f>INDEX('Child Enrollment'!$D$2:$D$173,MATCH('BIR Data Entry'!B1960,'Child Enrollment'!$B$2:$B$173,0))</f>
        <v>#N/A</v>
      </c>
      <c r="O1960" s="1" t="e">
        <f>INDEX('Child Enrollment'!$E$2:$E$173,MATCH('BIR Data Entry'!B1960,'Child Enrollment'!$B$2:$B$173,0))</f>
        <v>#N/A</v>
      </c>
      <c r="P1960" s="1" t="e">
        <f>INDEX('Child Enrollment'!$F$2:$F$173,MATCH('BIR Data Entry'!B1960,'Child Enrollment'!$B$2:$B$173,0))</f>
        <v>#N/A</v>
      </c>
      <c r="Q1960" s="1" t="e">
        <f>INDEX('Child Enrollment'!$G$2:$G$173,MATCH('BIR Data Entry'!B1960,'Child Enrollment'!$B$2:$B$173,0))</f>
        <v>#N/A</v>
      </c>
      <c r="R1960" s="1" t="e">
        <f>INDEX('Child Enrollment'!$H$2:$H$173,MATCH('BIR Data Entry'!B1960,'Child Enrollment'!$B$2:$B$173,0))</f>
        <v>#N/A</v>
      </c>
      <c r="S1960" s="343" t="str">
        <f t="shared" si="90"/>
        <v/>
      </c>
      <c r="T1960" s="169">
        <f>IF(J1960='Do Not Use'!$L$15,1,0)</f>
        <v>0</v>
      </c>
      <c r="U1960" s="169">
        <f>IF(K1960='Do Not Use'!$M$14,1,0)</f>
        <v>0</v>
      </c>
      <c r="V1960" s="169">
        <f t="shared" si="91"/>
        <v>0</v>
      </c>
      <c r="W1960" s="169">
        <f>IF(K1960='Do Not Use'!$M$10,1,0)</f>
        <v>0</v>
      </c>
      <c r="X1960" s="169">
        <f>IF(K1960='Do Not Use'!$M$11,1,0)</f>
        <v>0</v>
      </c>
      <c r="Y1960" s="169">
        <f t="shared" si="92"/>
        <v>0</v>
      </c>
      <c r="Z1960" s="169">
        <f>IF(K1960='Do Not Use'!$M$5,1,0)</f>
        <v>0</v>
      </c>
    </row>
    <row r="1961" spans="1:26" x14ac:dyDescent="0.25">
      <c r="A1961" s="376"/>
      <c r="B1961" s="377"/>
      <c r="C1961" s="378"/>
      <c r="D1961" s="434"/>
      <c r="E1961" s="379"/>
      <c r="F1961" s="377"/>
      <c r="G1961" s="377"/>
      <c r="H1961" s="377"/>
      <c r="I1961" s="377"/>
      <c r="J1961" s="377"/>
      <c r="K1961" s="377"/>
      <c r="L1961" s="377"/>
      <c r="M1961" s="1" t="e">
        <f>INDEX('Child Enrollment'!$C$2:$C$173,MATCH('BIR Data Entry'!B1962,'Child Enrollment'!$B$2:$B$173,0))</f>
        <v>#N/A</v>
      </c>
      <c r="N1961" s="1" t="e">
        <f>INDEX('Child Enrollment'!$D$2:$D$173,MATCH('BIR Data Entry'!B1961,'Child Enrollment'!$B$2:$B$173,0))</f>
        <v>#N/A</v>
      </c>
      <c r="O1961" s="1" t="e">
        <f>INDEX('Child Enrollment'!$E$2:$E$173,MATCH('BIR Data Entry'!B1961,'Child Enrollment'!$B$2:$B$173,0))</f>
        <v>#N/A</v>
      </c>
      <c r="P1961" s="1" t="e">
        <f>INDEX('Child Enrollment'!$F$2:$F$173,MATCH('BIR Data Entry'!B1961,'Child Enrollment'!$B$2:$B$173,0))</f>
        <v>#N/A</v>
      </c>
      <c r="Q1961" s="1" t="e">
        <f>INDEX('Child Enrollment'!$G$2:$G$173,MATCH('BIR Data Entry'!B1961,'Child Enrollment'!$B$2:$B$173,0))</f>
        <v>#N/A</v>
      </c>
      <c r="R1961" s="1" t="e">
        <f>INDEX('Child Enrollment'!$H$2:$H$173,MATCH('BIR Data Entry'!B1961,'Child Enrollment'!$B$2:$B$173,0))</f>
        <v>#N/A</v>
      </c>
      <c r="S1961" s="343" t="str">
        <f t="shared" si="90"/>
        <v/>
      </c>
      <c r="T1961" s="169">
        <f>IF(J1961='Do Not Use'!$L$15,1,0)</f>
        <v>0</v>
      </c>
      <c r="U1961" s="169">
        <f>IF(K1961='Do Not Use'!$M$14,1,0)</f>
        <v>0</v>
      </c>
      <c r="V1961" s="169">
        <f t="shared" si="91"/>
        <v>0</v>
      </c>
      <c r="W1961" s="169">
        <f>IF(K1961='Do Not Use'!$M$10,1,0)</f>
        <v>0</v>
      </c>
      <c r="X1961" s="169">
        <f>IF(K1961='Do Not Use'!$M$11,1,0)</f>
        <v>0</v>
      </c>
      <c r="Y1961" s="169">
        <f t="shared" si="92"/>
        <v>0</v>
      </c>
      <c r="Z1961" s="169">
        <f>IF(K1961='Do Not Use'!$M$5,1,0)</f>
        <v>0</v>
      </c>
    </row>
    <row r="1962" spans="1:26" x14ac:dyDescent="0.25">
      <c r="A1962" s="376"/>
      <c r="B1962" s="377"/>
      <c r="C1962" s="378"/>
      <c r="D1962" s="434"/>
      <c r="E1962" s="379"/>
      <c r="F1962" s="377"/>
      <c r="G1962" s="377"/>
      <c r="H1962" s="377"/>
      <c r="I1962" s="377"/>
      <c r="J1962" s="377"/>
      <c r="K1962" s="377"/>
      <c r="L1962" s="377"/>
      <c r="M1962" s="1" t="e">
        <f>INDEX('Child Enrollment'!$C$2:$C$173,MATCH('BIR Data Entry'!B1963,'Child Enrollment'!$B$2:$B$173,0))</f>
        <v>#N/A</v>
      </c>
      <c r="N1962" s="1" t="e">
        <f>INDEX('Child Enrollment'!$D$2:$D$173,MATCH('BIR Data Entry'!B1962,'Child Enrollment'!$B$2:$B$173,0))</f>
        <v>#N/A</v>
      </c>
      <c r="O1962" s="1" t="e">
        <f>INDEX('Child Enrollment'!$E$2:$E$173,MATCH('BIR Data Entry'!B1962,'Child Enrollment'!$B$2:$B$173,0))</f>
        <v>#N/A</v>
      </c>
      <c r="P1962" s="1" t="e">
        <f>INDEX('Child Enrollment'!$F$2:$F$173,MATCH('BIR Data Entry'!B1962,'Child Enrollment'!$B$2:$B$173,0))</f>
        <v>#N/A</v>
      </c>
      <c r="Q1962" s="1" t="e">
        <f>INDEX('Child Enrollment'!$G$2:$G$173,MATCH('BIR Data Entry'!B1962,'Child Enrollment'!$B$2:$B$173,0))</f>
        <v>#N/A</v>
      </c>
      <c r="R1962" s="1" t="e">
        <f>INDEX('Child Enrollment'!$H$2:$H$173,MATCH('BIR Data Entry'!B1962,'Child Enrollment'!$B$2:$B$173,0))</f>
        <v>#N/A</v>
      </c>
      <c r="S1962" s="343" t="str">
        <f t="shared" si="90"/>
        <v/>
      </c>
      <c r="T1962" s="169">
        <f>IF(J1962='Do Not Use'!$L$15,1,0)</f>
        <v>0</v>
      </c>
      <c r="U1962" s="169">
        <f>IF(K1962='Do Not Use'!$M$14,1,0)</f>
        <v>0</v>
      </c>
      <c r="V1962" s="169">
        <f t="shared" si="91"/>
        <v>0</v>
      </c>
      <c r="W1962" s="169">
        <f>IF(K1962='Do Not Use'!$M$10,1,0)</f>
        <v>0</v>
      </c>
      <c r="X1962" s="169">
        <f>IF(K1962='Do Not Use'!$M$11,1,0)</f>
        <v>0</v>
      </c>
      <c r="Y1962" s="169">
        <f t="shared" si="92"/>
        <v>0</v>
      </c>
      <c r="Z1962" s="169">
        <f>IF(K1962='Do Not Use'!$M$5,1,0)</f>
        <v>0</v>
      </c>
    </row>
    <row r="1963" spans="1:26" x14ac:dyDescent="0.25">
      <c r="A1963" s="376"/>
      <c r="B1963" s="377"/>
      <c r="C1963" s="378"/>
      <c r="D1963" s="434"/>
      <c r="E1963" s="379"/>
      <c r="F1963" s="377"/>
      <c r="G1963" s="377"/>
      <c r="H1963" s="377"/>
      <c r="I1963" s="377"/>
      <c r="J1963" s="377"/>
      <c r="K1963" s="377"/>
      <c r="L1963" s="377"/>
      <c r="M1963" s="1" t="e">
        <f>INDEX('Child Enrollment'!$C$2:$C$173,MATCH('BIR Data Entry'!B1964,'Child Enrollment'!$B$2:$B$173,0))</f>
        <v>#N/A</v>
      </c>
      <c r="N1963" s="1" t="e">
        <f>INDEX('Child Enrollment'!$D$2:$D$173,MATCH('BIR Data Entry'!B1963,'Child Enrollment'!$B$2:$B$173,0))</f>
        <v>#N/A</v>
      </c>
      <c r="O1963" s="1" t="e">
        <f>INDEX('Child Enrollment'!$E$2:$E$173,MATCH('BIR Data Entry'!B1963,'Child Enrollment'!$B$2:$B$173,0))</f>
        <v>#N/A</v>
      </c>
      <c r="P1963" s="1" t="e">
        <f>INDEX('Child Enrollment'!$F$2:$F$173,MATCH('BIR Data Entry'!B1963,'Child Enrollment'!$B$2:$B$173,0))</f>
        <v>#N/A</v>
      </c>
      <c r="Q1963" s="1" t="e">
        <f>INDEX('Child Enrollment'!$G$2:$G$173,MATCH('BIR Data Entry'!B1963,'Child Enrollment'!$B$2:$B$173,0))</f>
        <v>#N/A</v>
      </c>
      <c r="R1963" s="1" t="e">
        <f>INDEX('Child Enrollment'!$H$2:$H$173,MATCH('BIR Data Entry'!B1963,'Child Enrollment'!$B$2:$B$173,0))</f>
        <v>#N/A</v>
      </c>
      <c r="S1963" s="343" t="str">
        <f t="shared" si="90"/>
        <v/>
      </c>
      <c r="T1963" s="169">
        <f>IF(J1963='Do Not Use'!$L$15,1,0)</f>
        <v>0</v>
      </c>
      <c r="U1963" s="169">
        <f>IF(K1963='Do Not Use'!$M$14,1,0)</f>
        <v>0</v>
      </c>
      <c r="V1963" s="169">
        <f t="shared" si="91"/>
        <v>0</v>
      </c>
      <c r="W1963" s="169">
        <f>IF(K1963='Do Not Use'!$M$10,1,0)</f>
        <v>0</v>
      </c>
      <c r="X1963" s="169">
        <f>IF(K1963='Do Not Use'!$M$11,1,0)</f>
        <v>0</v>
      </c>
      <c r="Y1963" s="169">
        <f t="shared" si="92"/>
        <v>0</v>
      </c>
      <c r="Z1963" s="169">
        <f>IF(K1963='Do Not Use'!$M$5,1,0)</f>
        <v>0</v>
      </c>
    </row>
    <row r="1964" spans="1:26" x14ac:dyDescent="0.25">
      <c r="A1964" s="376"/>
      <c r="B1964" s="377"/>
      <c r="C1964" s="378"/>
      <c r="D1964" s="434"/>
      <c r="E1964" s="379"/>
      <c r="F1964" s="377"/>
      <c r="G1964" s="377"/>
      <c r="H1964" s="377"/>
      <c r="I1964" s="377"/>
      <c r="J1964" s="377"/>
      <c r="K1964" s="377"/>
      <c r="L1964" s="377"/>
      <c r="M1964" s="1" t="e">
        <f>INDEX('Child Enrollment'!$C$2:$C$173,MATCH('BIR Data Entry'!B1965,'Child Enrollment'!$B$2:$B$173,0))</f>
        <v>#N/A</v>
      </c>
      <c r="N1964" s="1" t="e">
        <f>INDEX('Child Enrollment'!$D$2:$D$173,MATCH('BIR Data Entry'!B1964,'Child Enrollment'!$B$2:$B$173,0))</f>
        <v>#N/A</v>
      </c>
      <c r="O1964" s="1" t="e">
        <f>INDEX('Child Enrollment'!$E$2:$E$173,MATCH('BIR Data Entry'!B1964,'Child Enrollment'!$B$2:$B$173,0))</f>
        <v>#N/A</v>
      </c>
      <c r="P1964" s="1" t="e">
        <f>INDEX('Child Enrollment'!$F$2:$F$173,MATCH('BIR Data Entry'!B1964,'Child Enrollment'!$B$2:$B$173,0))</f>
        <v>#N/A</v>
      </c>
      <c r="Q1964" s="1" t="e">
        <f>INDEX('Child Enrollment'!$G$2:$G$173,MATCH('BIR Data Entry'!B1964,'Child Enrollment'!$B$2:$B$173,0))</f>
        <v>#N/A</v>
      </c>
      <c r="R1964" s="1" t="e">
        <f>INDEX('Child Enrollment'!$H$2:$H$173,MATCH('BIR Data Entry'!B1964,'Child Enrollment'!$B$2:$B$173,0))</f>
        <v>#N/A</v>
      </c>
      <c r="S1964" s="343" t="str">
        <f t="shared" si="90"/>
        <v/>
      </c>
      <c r="T1964" s="169">
        <f>IF(J1964='Do Not Use'!$L$15,1,0)</f>
        <v>0</v>
      </c>
      <c r="U1964" s="169">
        <f>IF(K1964='Do Not Use'!$M$14,1,0)</f>
        <v>0</v>
      </c>
      <c r="V1964" s="169">
        <f t="shared" si="91"/>
        <v>0</v>
      </c>
      <c r="W1964" s="169">
        <f>IF(K1964='Do Not Use'!$M$10,1,0)</f>
        <v>0</v>
      </c>
      <c r="X1964" s="169">
        <f>IF(K1964='Do Not Use'!$M$11,1,0)</f>
        <v>0</v>
      </c>
      <c r="Y1964" s="169">
        <f t="shared" si="92"/>
        <v>0</v>
      </c>
      <c r="Z1964" s="169">
        <f>IF(K1964='Do Not Use'!$M$5,1,0)</f>
        <v>0</v>
      </c>
    </row>
    <row r="1965" spans="1:26" x14ac:dyDescent="0.25">
      <c r="A1965" s="376"/>
      <c r="B1965" s="377"/>
      <c r="C1965" s="378"/>
      <c r="D1965" s="434"/>
      <c r="E1965" s="379"/>
      <c r="F1965" s="377"/>
      <c r="G1965" s="377"/>
      <c r="H1965" s="377"/>
      <c r="I1965" s="377"/>
      <c r="J1965" s="377"/>
      <c r="K1965" s="377"/>
      <c r="L1965" s="377"/>
      <c r="M1965" s="1" t="e">
        <f>INDEX('Child Enrollment'!$C$2:$C$173,MATCH('BIR Data Entry'!B1966,'Child Enrollment'!$B$2:$B$173,0))</f>
        <v>#N/A</v>
      </c>
      <c r="N1965" s="1" t="e">
        <f>INDEX('Child Enrollment'!$D$2:$D$173,MATCH('BIR Data Entry'!B1965,'Child Enrollment'!$B$2:$B$173,0))</f>
        <v>#N/A</v>
      </c>
      <c r="O1965" s="1" t="e">
        <f>INDEX('Child Enrollment'!$E$2:$E$173,MATCH('BIR Data Entry'!B1965,'Child Enrollment'!$B$2:$B$173,0))</f>
        <v>#N/A</v>
      </c>
      <c r="P1965" s="1" t="e">
        <f>INDEX('Child Enrollment'!$F$2:$F$173,MATCH('BIR Data Entry'!B1965,'Child Enrollment'!$B$2:$B$173,0))</f>
        <v>#N/A</v>
      </c>
      <c r="Q1965" s="1" t="e">
        <f>INDEX('Child Enrollment'!$G$2:$G$173,MATCH('BIR Data Entry'!B1965,'Child Enrollment'!$B$2:$B$173,0))</f>
        <v>#N/A</v>
      </c>
      <c r="R1965" s="1" t="e">
        <f>INDEX('Child Enrollment'!$H$2:$H$173,MATCH('BIR Data Entry'!B1965,'Child Enrollment'!$B$2:$B$173,0))</f>
        <v>#N/A</v>
      </c>
      <c r="S1965" s="343" t="str">
        <f t="shared" si="90"/>
        <v/>
      </c>
      <c r="T1965" s="169">
        <f>IF(J1965='Do Not Use'!$L$15,1,0)</f>
        <v>0</v>
      </c>
      <c r="U1965" s="169">
        <f>IF(K1965='Do Not Use'!$M$14,1,0)</f>
        <v>0</v>
      </c>
      <c r="V1965" s="169">
        <f t="shared" si="91"/>
        <v>0</v>
      </c>
      <c r="W1965" s="169">
        <f>IF(K1965='Do Not Use'!$M$10,1,0)</f>
        <v>0</v>
      </c>
      <c r="X1965" s="169">
        <f>IF(K1965='Do Not Use'!$M$11,1,0)</f>
        <v>0</v>
      </c>
      <c r="Y1965" s="169">
        <f t="shared" si="92"/>
        <v>0</v>
      </c>
      <c r="Z1965" s="169">
        <f>IF(K1965='Do Not Use'!$M$5,1,0)</f>
        <v>0</v>
      </c>
    </row>
    <row r="1966" spans="1:26" x14ac:dyDescent="0.25">
      <c r="A1966" s="376"/>
      <c r="B1966" s="377"/>
      <c r="C1966" s="378"/>
      <c r="D1966" s="434"/>
      <c r="E1966" s="379"/>
      <c r="F1966" s="377"/>
      <c r="G1966" s="377"/>
      <c r="H1966" s="377"/>
      <c r="I1966" s="377"/>
      <c r="J1966" s="377"/>
      <c r="K1966" s="377"/>
      <c r="L1966" s="377"/>
      <c r="M1966" s="1" t="e">
        <f>INDEX('Child Enrollment'!$C$2:$C$173,MATCH('BIR Data Entry'!B1967,'Child Enrollment'!$B$2:$B$173,0))</f>
        <v>#N/A</v>
      </c>
      <c r="N1966" s="1" t="e">
        <f>INDEX('Child Enrollment'!$D$2:$D$173,MATCH('BIR Data Entry'!B1966,'Child Enrollment'!$B$2:$B$173,0))</f>
        <v>#N/A</v>
      </c>
      <c r="O1966" s="1" t="e">
        <f>INDEX('Child Enrollment'!$E$2:$E$173,MATCH('BIR Data Entry'!B1966,'Child Enrollment'!$B$2:$B$173,0))</f>
        <v>#N/A</v>
      </c>
      <c r="P1966" s="1" t="e">
        <f>INDEX('Child Enrollment'!$F$2:$F$173,MATCH('BIR Data Entry'!B1966,'Child Enrollment'!$B$2:$B$173,0))</f>
        <v>#N/A</v>
      </c>
      <c r="Q1966" s="1" t="e">
        <f>INDEX('Child Enrollment'!$G$2:$G$173,MATCH('BIR Data Entry'!B1966,'Child Enrollment'!$B$2:$B$173,0))</f>
        <v>#N/A</v>
      </c>
      <c r="R1966" s="1" t="e">
        <f>INDEX('Child Enrollment'!$H$2:$H$173,MATCH('BIR Data Entry'!B1966,'Child Enrollment'!$B$2:$B$173,0))</f>
        <v>#N/A</v>
      </c>
      <c r="S1966" s="343" t="str">
        <f t="shared" si="90"/>
        <v/>
      </c>
      <c r="T1966" s="169">
        <f>IF(J1966='Do Not Use'!$L$15,1,0)</f>
        <v>0</v>
      </c>
      <c r="U1966" s="169">
        <f>IF(K1966='Do Not Use'!$M$14,1,0)</f>
        <v>0</v>
      </c>
      <c r="V1966" s="169">
        <f t="shared" si="91"/>
        <v>0</v>
      </c>
      <c r="W1966" s="169">
        <f>IF(K1966='Do Not Use'!$M$10,1,0)</f>
        <v>0</v>
      </c>
      <c r="X1966" s="169">
        <f>IF(K1966='Do Not Use'!$M$11,1,0)</f>
        <v>0</v>
      </c>
      <c r="Y1966" s="169">
        <f t="shared" si="92"/>
        <v>0</v>
      </c>
      <c r="Z1966" s="169">
        <f>IF(K1966='Do Not Use'!$M$5,1,0)</f>
        <v>0</v>
      </c>
    </row>
    <row r="1967" spans="1:26" x14ac:dyDescent="0.25">
      <c r="A1967" s="376"/>
      <c r="B1967" s="377"/>
      <c r="C1967" s="378"/>
      <c r="D1967" s="434"/>
      <c r="E1967" s="379"/>
      <c r="F1967" s="377"/>
      <c r="G1967" s="377"/>
      <c r="H1967" s="377"/>
      <c r="I1967" s="377"/>
      <c r="J1967" s="377"/>
      <c r="K1967" s="377"/>
      <c r="L1967" s="377"/>
      <c r="M1967" s="1" t="e">
        <f>INDEX('Child Enrollment'!$C$2:$C$173,MATCH('BIR Data Entry'!B1968,'Child Enrollment'!$B$2:$B$173,0))</f>
        <v>#N/A</v>
      </c>
      <c r="N1967" s="1" t="e">
        <f>INDEX('Child Enrollment'!$D$2:$D$173,MATCH('BIR Data Entry'!B1967,'Child Enrollment'!$B$2:$B$173,0))</f>
        <v>#N/A</v>
      </c>
      <c r="O1967" s="1" t="e">
        <f>INDEX('Child Enrollment'!$E$2:$E$173,MATCH('BIR Data Entry'!B1967,'Child Enrollment'!$B$2:$B$173,0))</f>
        <v>#N/A</v>
      </c>
      <c r="P1967" s="1" t="e">
        <f>INDEX('Child Enrollment'!$F$2:$F$173,MATCH('BIR Data Entry'!B1967,'Child Enrollment'!$B$2:$B$173,0))</f>
        <v>#N/A</v>
      </c>
      <c r="Q1967" s="1" t="e">
        <f>INDEX('Child Enrollment'!$G$2:$G$173,MATCH('BIR Data Entry'!B1967,'Child Enrollment'!$B$2:$B$173,0))</f>
        <v>#N/A</v>
      </c>
      <c r="R1967" s="1" t="e">
        <f>INDEX('Child Enrollment'!$H$2:$H$173,MATCH('BIR Data Entry'!B1967,'Child Enrollment'!$B$2:$B$173,0))</f>
        <v>#N/A</v>
      </c>
      <c r="S1967" s="343" t="str">
        <f t="shared" si="90"/>
        <v/>
      </c>
      <c r="T1967" s="169">
        <f>IF(J1967='Do Not Use'!$L$15,1,0)</f>
        <v>0</v>
      </c>
      <c r="U1967" s="169">
        <f>IF(K1967='Do Not Use'!$M$14,1,0)</f>
        <v>0</v>
      </c>
      <c r="V1967" s="169">
        <f t="shared" si="91"/>
        <v>0</v>
      </c>
      <c r="W1967" s="169">
        <f>IF(K1967='Do Not Use'!$M$10,1,0)</f>
        <v>0</v>
      </c>
      <c r="X1967" s="169">
        <f>IF(K1967='Do Not Use'!$M$11,1,0)</f>
        <v>0</v>
      </c>
      <c r="Y1967" s="169">
        <f t="shared" si="92"/>
        <v>0</v>
      </c>
      <c r="Z1967" s="169">
        <f>IF(K1967='Do Not Use'!$M$5,1,0)</f>
        <v>0</v>
      </c>
    </row>
    <row r="1968" spans="1:26" x14ac:dyDescent="0.25">
      <c r="A1968" s="376"/>
      <c r="B1968" s="377"/>
      <c r="C1968" s="378"/>
      <c r="D1968" s="434"/>
      <c r="E1968" s="379"/>
      <c r="F1968" s="377"/>
      <c r="G1968" s="377"/>
      <c r="H1968" s="377"/>
      <c r="I1968" s="377"/>
      <c r="J1968" s="377"/>
      <c r="K1968" s="377"/>
      <c r="L1968" s="377"/>
      <c r="M1968" s="1" t="e">
        <f>INDEX('Child Enrollment'!$C$2:$C$173,MATCH('BIR Data Entry'!B1969,'Child Enrollment'!$B$2:$B$173,0))</f>
        <v>#N/A</v>
      </c>
      <c r="N1968" s="1" t="e">
        <f>INDEX('Child Enrollment'!$D$2:$D$173,MATCH('BIR Data Entry'!B1968,'Child Enrollment'!$B$2:$B$173,0))</f>
        <v>#N/A</v>
      </c>
      <c r="O1968" s="1" t="e">
        <f>INDEX('Child Enrollment'!$E$2:$E$173,MATCH('BIR Data Entry'!B1968,'Child Enrollment'!$B$2:$B$173,0))</f>
        <v>#N/A</v>
      </c>
      <c r="P1968" s="1" t="e">
        <f>INDEX('Child Enrollment'!$F$2:$F$173,MATCH('BIR Data Entry'!B1968,'Child Enrollment'!$B$2:$B$173,0))</f>
        <v>#N/A</v>
      </c>
      <c r="Q1968" s="1" t="e">
        <f>INDEX('Child Enrollment'!$G$2:$G$173,MATCH('BIR Data Entry'!B1968,'Child Enrollment'!$B$2:$B$173,0))</f>
        <v>#N/A</v>
      </c>
      <c r="R1968" s="1" t="e">
        <f>INDEX('Child Enrollment'!$H$2:$H$173,MATCH('BIR Data Entry'!B1968,'Child Enrollment'!$B$2:$B$173,0))</f>
        <v>#N/A</v>
      </c>
      <c r="S1968" s="343" t="str">
        <f t="shared" si="90"/>
        <v/>
      </c>
      <c r="T1968" s="169">
        <f>IF(J1968='Do Not Use'!$L$15,1,0)</f>
        <v>0</v>
      </c>
      <c r="U1968" s="169">
        <f>IF(K1968='Do Not Use'!$M$14,1,0)</f>
        <v>0</v>
      </c>
      <c r="V1968" s="169">
        <f t="shared" si="91"/>
        <v>0</v>
      </c>
      <c r="W1968" s="169">
        <f>IF(K1968='Do Not Use'!$M$10,1,0)</f>
        <v>0</v>
      </c>
      <c r="X1968" s="169">
        <f>IF(K1968='Do Not Use'!$M$11,1,0)</f>
        <v>0</v>
      </c>
      <c r="Y1968" s="169">
        <f t="shared" si="92"/>
        <v>0</v>
      </c>
      <c r="Z1968" s="169">
        <f>IF(K1968='Do Not Use'!$M$5,1,0)</f>
        <v>0</v>
      </c>
    </row>
    <row r="1969" spans="1:26" x14ac:dyDescent="0.25">
      <c r="A1969" s="376"/>
      <c r="B1969" s="377"/>
      <c r="C1969" s="378"/>
      <c r="D1969" s="434"/>
      <c r="E1969" s="379"/>
      <c r="F1969" s="377"/>
      <c r="G1969" s="377"/>
      <c r="H1969" s="377"/>
      <c r="I1969" s="377"/>
      <c r="J1969" s="377"/>
      <c r="K1969" s="377"/>
      <c r="L1969" s="377"/>
      <c r="M1969" s="1" t="e">
        <f>INDEX('Child Enrollment'!$C$2:$C$173,MATCH('BIR Data Entry'!B1970,'Child Enrollment'!$B$2:$B$173,0))</f>
        <v>#N/A</v>
      </c>
      <c r="N1969" s="1" t="e">
        <f>INDEX('Child Enrollment'!$D$2:$D$173,MATCH('BIR Data Entry'!B1969,'Child Enrollment'!$B$2:$B$173,0))</f>
        <v>#N/A</v>
      </c>
      <c r="O1969" s="1" t="e">
        <f>INDEX('Child Enrollment'!$E$2:$E$173,MATCH('BIR Data Entry'!B1969,'Child Enrollment'!$B$2:$B$173,0))</f>
        <v>#N/A</v>
      </c>
      <c r="P1969" s="1" t="e">
        <f>INDEX('Child Enrollment'!$F$2:$F$173,MATCH('BIR Data Entry'!B1969,'Child Enrollment'!$B$2:$B$173,0))</f>
        <v>#N/A</v>
      </c>
      <c r="Q1969" s="1" t="e">
        <f>INDEX('Child Enrollment'!$G$2:$G$173,MATCH('BIR Data Entry'!B1969,'Child Enrollment'!$B$2:$B$173,0))</f>
        <v>#N/A</v>
      </c>
      <c r="R1969" s="1" t="e">
        <f>INDEX('Child Enrollment'!$H$2:$H$173,MATCH('BIR Data Entry'!B1969,'Child Enrollment'!$B$2:$B$173,0))</f>
        <v>#N/A</v>
      </c>
      <c r="S1969" s="343" t="str">
        <f t="shared" si="90"/>
        <v/>
      </c>
      <c r="T1969" s="169">
        <f>IF(J1969='Do Not Use'!$L$15,1,0)</f>
        <v>0</v>
      </c>
      <c r="U1969" s="169">
        <f>IF(K1969='Do Not Use'!$M$14,1,0)</f>
        <v>0</v>
      </c>
      <c r="V1969" s="169">
        <f t="shared" si="91"/>
        <v>0</v>
      </c>
      <c r="W1969" s="169">
        <f>IF(K1969='Do Not Use'!$M$10,1,0)</f>
        <v>0</v>
      </c>
      <c r="X1969" s="169">
        <f>IF(K1969='Do Not Use'!$M$11,1,0)</f>
        <v>0</v>
      </c>
      <c r="Y1969" s="169">
        <f t="shared" si="92"/>
        <v>0</v>
      </c>
      <c r="Z1969" s="169">
        <f>IF(K1969='Do Not Use'!$M$5,1,0)</f>
        <v>0</v>
      </c>
    </row>
    <row r="1970" spans="1:26" x14ac:dyDescent="0.25">
      <c r="A1970" s="376"/>
      <c r="B1970" s="377"/>
      <c r="C1970" s="378"/>
      <c r="D1970" s="434"/>
      <c r="E1970" s="379"/>
      <c r="F1970" s="377"/>
      <c r="G1970" s="377"/>
      <c r="H1970" s="377"/>
      <c r="I1970" s="377"/>
      <c r="J1970" s="377"/>
      <c r="K1970" s="377"/>
      <c r="L1970" s="377"/>
      <c r="M1970" s="1" t="e">
        <f>INDEX('Child Enrollment'!$C$2:$C$173,MATCH('BIR Data Entry'!B1971,'Child Enrollment'!$B$2:$B$173,0))</f>
        <v>#N/A</v>
      </c>
      <c r="N1970" s="1" t="e">
        <f>INDEX('Child Enrollment'!$D$2:$D$173,MATCH('BIR Data Entry'!B1970,'Child Enrollment'!$B$2:$B$173,0))</f>
        <v>#N/A</v>
      </c>
      <c r="O1970" s="1" t="e">
        <f>INDEX('Child Enrollment'!$E$2:$E$173,MATCH('BIR Data Entry'!B1970,'Child Enrollment'!$B$2:$B$173,0))</f>
        <v>#N/A</v>
      </c>
      <c r="P1970" s="1" t="e">
        <f>INDEX('Child Enrollment'!$F$2:$F$173,MATCH('BIR Data Entry'!B1970,'Child Enrollment'!$B$2:$B$173,0))</f>
        <v>#N/A</v>
      </c>
      <c r="Q1970" s="1" t="e">
        <f>INDEX('Child Enrollment'!$G$2:$G$173,MATCH('BIR Data Entry'!B1970,'Child Enrollment'!$B$2:$B$173,0))</f>
        <v>#N/A</v>
      </c>
      <c r="R1970" s="1" t="e">
        <f>INDEX('Child Enrollment'!$H$2:$H$173,MATCH('BIR Data Entry'!B1970,'Child Enrollment'!$B$2:$B$173,0))</f>
        <v>#N/A</v>
      </c>
      <c r="S1970" s="343" t="str">
        <f t="shared" si="90"/>
        <v/>
      </c>
      <c r="T1970" s="169">
        <f>IF(J1970='Do Not Use'!$L$15,1,0)</f>
        <v>0</v>
      </c>
      <c r="U1970" s="169">
        <f>IF(K1970='Do Not Use'!$M$14,1,0)</f>
        <v>0</v>
      </c>
      <c r="V1970" s="169">
        <f t="shared" si="91"/>
        <v>0</v>
      </c>
      <c r="W1970" s="169">
        <f>IF(K1970='Do Not Use'!$M$10,1,0)</f>
        <v>0</v>
      </c>
      <c r="X1970" s="169">
        <f>IF(K1970='Do Not Use'!$M$11,1,0)</f>
        <v>0</v>
      </c>
      <c r="Y1970" s="169">
        <f t="shared" si="92"/>
        <v>0</v>
      </c>
      <c r="Z1970" s="169">
        <f>IF(K1970='Do Not Use'!$M$5,1,0)</f>
        <v>0</v>
      </c>
    </row>
    <row r="1971" spans="1:26" x14ac:dyDescent="0.25">
      <c r="A1971" s="376"/>
      <c r="B1971" s="377"/>
      <c r="C1971" s="378"/>
      <c r="D1971" s="434"/>
      <c r="E1971" s="379"/>
      <c r="F1971" s="377"/>
      <c r="G1971" s="377"/>
      <c r="H1971" s="377"/>
      <c r="I1971" s="377"/>
      <c r="J1971" s="377"/>
      <c r="K1971" s="377"/>
      <c r="L1971" s="377"/>
      <c r="M1971" s="1" t="e">
        <f>INDEX('Child Enrollment'!$C$2:$C$173,MATCH('BIR Data Entry'!B1972,'Child Enrollment'!$B$2:$B$173,0))</f>
        <v>#N/A</v>
      </c>
      <c r="N1971" s="1" t="e">
        <f>INDEX('Child Enrollment'!$D$2:$D$173,MATCH('BIR Data Entry'!B1971,'Child Enrollment'!$B$2:$B$173,0))</f>
        <v>#N/A</v>
      </c>
      <c r="O1971" s="1" t="e">
        <f>INDEX('Child Enrollment'!$E$2:$E$173,MATCH('BIR Data Entry'!B1971,'Child Enrollment'!$B$2:$B$173,0))</f>
        <v>#N/A</v>
      </c>
      <c r="P1971" s="1" t="e">
        <f>INDEX('Child Enrollment'!$F$2:$F$173,MATCH('BIR Data Entry'!B1971,'Child Enrollment'!$B$2:$B$173,0))</f>
        <v>#N/A</v>
      </c>
      <c r="Q1971" s="1" t="e">
        <f>INDEX('Child Enrollment'!$G$2:$G$173,MATCH('BIR Data Entry'!B1971,'Child Enrollment'!$B$2:$B$173,0))</f>
        <v>#N/A</v>
      </c>
      <c r="R1971" s="1" t="e">
        <f>INDEX('Child Enrollment'!$H$2:$H$173,MATCH('BIR Data Entry'!B1971,'Child Enrollment'!$B$2:$B$173,0))</f>
        <v>#N/A</v>
      </c>
      <c r="S1971" s="343" t="str">
        <f t="shared" si="90"/>
        <v/>
      </c>
      <c r="T1971" s="169">
        <f>IF(J1971='Do Not Use'!$L$15,1,0)</f>
        <v>0</v>
      </c>
      <c r="U1971" s="169">
        <f>IF(K1971='Do Not Use'!$M$14,1,0)</f>
        <v>0</v>
      </c>
      <c r="V1971" s="169">
        <f t="shared" si="91"/>
        <v>0</v>
      </c>
      <c r="W1971" s="169">
        <f>IF(K1971='Do Not Use'!$M$10,1,0)</f>
        <v>0</v>
      </c>
      <c r="X1971" s="169">
        <f>IF(K1971='Do Not Use'!$M$11,1,0)</f>
        <v>0</v>
      </c>
      <c r="Y1971" s="169">
        <f t="shared" si="92"/>
        <v>0</v>
      </c>
      <c r="Z1971" s="169">
        <f>IF(K1971='Do Not Use'!$M$5,1,0)</f>
        <v>0</v>
      </c>
    </row>
    <row r="1972" spans="1:26" x14ac:dyDescent="0.25">
      <c r="A1972" s="376"/>
      <c r="B1972" s="377"/>
      <c r="C1972" s="378"/>
      <c r="D1972" s="434"/>
      <c r="E1972" s="379"/>
      <c r="F1972" s="377"/>
      <c r="G1972" s="377"/>
      <c r="H1972" s="377"/>
      <c r="I1972" s="377"/>
      <c r="J1972" s="377"/>
      <c r="K1972" s="377"/>
      <c r="L1972" s="377"/>
      <c r="M1972" s="1" t="e">
        <f>INDEX('Child Enrollment'!$C$2:$C$173,MATCH('BIR Data Entry'!B1973,'Child Enrollment'!$B$2:$B$173,0))</f>
        <v>#N/A</v>
      </c>
      <c r="N1972" s="1" t="e">
        <f>INDEX('Child Enrollment'!$D$2:$D$173,MATCH('BIR Data Entry'!B1972,'Child Enrollment'!$B$2:$B$173,0))</f>
        <v>#N/A</v>
      </c>
      <c r="O1972" s="1" t="e">
        <f>INDEX('Child Enrollment'!$E$2:$E$173,MATCH('BIR Data Entry'!B1972,'Child Enrollment'!$B$2:$B$173,0))</f>
        <v>#N/A</v>
      </c>
      <c r="P1972" s="1" t="e">
        <f>INDEX('Child Enrollment'!$F$2:$F$173,MATCH('BIR Data Entry'!B1972,'Child Enrollment'!$B$2:$B$173,0))</f>
        <v>#N/A</v>
      </c>
      <c r="Q1972" s="1" t="e">
        <f>INDEX('Child Enrollment'!$G$2:$G$173,MATCH('BIR Data Entry'!B1972,'Child Enrollment'!$B$2:$B$173,0))</f>
        <v>#N/A</v>
      </c>
      <c r="R1972" s="1" t="e">
        <f>INDEX('Child Enrollment'!$H$2:$H$173,MATCH('BIR Data Entry'!B1972,'Child Enrollment'!$B$2:$B$173,0))</f>
        <v>#N/A</v>
      </c>
      <c r="S1972" s="343" t="str">
        <f t="shared" si="90"/>
        <v/>
      </c>
      <c r="T1972" s="169">
        <f>IF(J1972='Do Not Use'!$L$15,1,0)</f>
        <v>0</v>
      </c>
      <c r="U1972" s="169">
        <f>IF(K1972='Do Not Use'!$M$14,1,0)</f>
        <v>0</v>
      </c>
      <c r="V1972" s="169">
        <f t="shared" si="91"/>
        <v>0</v>
      </c>
      <c r="W1972" s="169">
        <f>IF(K1972='Do Not Use'!$M$10,1,0)</f>
        <v>0</v>
      </c>
      <c r="X1972" s="169">
        <f>IF(K1972='Do Not Use'!$M$11,1,0)</f>
        <v>0</v>
      </c>
      <c r="Y1972" s="169">
        <f t="shared" si="92"/>
        <v>0</v>
      </c>
      <c r="Z1972" s="169">
        <f>IF(K1972='Do Not Use'!$M$5,1,0)</f>
        <v>0</v>
      </c>
    </row>
    <row r="1973" spans="1:26" x14ac:dyDescent="0.25">
      <c r="A1973" s="376"/>
      <c r="B1973" s="377"/>
      <c r="C1973" s="378"/>
      <c r="D1973" s="434"/>
      <c r="E1973" s="379"/>
      <c r="F1973" s="377"/>
      <c r="G1973" s="377"/>
      <c r="H1973" s="377"/>
      <c r="I1973" s="377"/>
      <c r="J1973" s="377"/>
      <c r="K1973" s="377"/>
      <c r="L1973" s="377"/>
      <c r="M1973" s="1" t="e">
        <f>INDEX('Child Enrollment'!$C$2:$C$173,MATCH('BIR Data Entry'!B1974,'Child Enrollment'!$B$2:$B$173,0))</f>
        <v>#N/A</v>
      </c>
      <c r="N1973" s="1" t="e">
        <f>INDEX('Child Enrollment'!$D$2:$D$173,MATCH('BIR Data Entry'!B1973,'Child Enrollment'!$B$2:$B$173,0))</f>
        <v>#N/A</v>
      </c>
      <c r="O1973" s="1" t="e">
        <f>INDEX('Child Enrollment'!$E$2:$E$173,MATCH('BIR Data Entry'!B1973,'Child Enrollment'!$B$2:$B$173,0))</f>
        <v>#N/A</v>
      </c>
      <c r="P1973" s="1" t="e">
        <f>INDEX('Child Enrollment'!$F$2:$F$173,MATCH('BIR Data Entry'!B1973,'Child Enrollment'!$B$2:$B$173,0))</f>
        <v>#N/A</v>
      </c>
      <c r="Q1973" s="1" t="e">
        <f>INDEX('Child Enrollment'!$G$2:$G$173,MATCH('BIR Data Entry'!B1973,'Child Enrollment'!$B$2:$B$173,0))</f>
        <v>#N/A</v>
      </c>
      <c r="R1973" s="1" t="e">
        <f>INDEX('Child Enrollment'!$H$2:$H$173,MATCH('BIR Data Entry'!B1973,'Child Enrollment'!$B$2:$B$173,0))</f>
        <v>#N/A</v>
      </c>
      <c r="S1973" s="343" t="str">
        <f t="shared" si="90"/>
        <v/>
      </c>
      <c r="T1973" s="169">
        <f>IF(J1973='Do Not Use'!$L$15,1,0)</f>
        <v>0</v>
      </c>
      <c r="U1973" s="169">
        <f>IF(K1973='Do Not Use'!$M$14,1,0)</f>
        <v>0</v>
      </c>
      <c r="V1973" s="169">
        <f t="shared" si="91"/>
        <v>0</v>
      </c>
      <c r="W1973" s="169">
        <f>IF(K1973='Do Not Use'!$M$10,1,0)</f>
        <v>0</v>
      </c>
      <c r="X1973" s="169">
        <f>IF(K1973='Do Not Use'!$M$11,1,0)</f>
        <v>0</v>
      </c>
      <c r="Y1973" s="169">
        <f t="shared" si="92"/>
        <v>0</v>
      </c>
      <c r="Z1973" s="169">
        <f>IF(K1973='Do Not Use'!$M$5,1,0)</f>
        <v>0</v>
      </c>
    </row>
    <row r="1974" spans="1:26" x14ac:dyDescent="0.25">
      <c r="A1974" s="376"/>
      <c r="B1974" s="377"/>
      <c r="C1974" s="378"/>
      <c r="D1974" s="434"/>
      <c r="E1974" s="379"/>
      <c r="F1974" s="377"/>
      <c r="G1974" s="377"/>
      <c r="H1974" s="377"/>
      <c r="I1974" s="377"/>
      <c r="J1974" s="377"/>
      <c r="K1974" s="377"/>
      <c r="L1974" s="377"/>
      <c r="M1974" s="1" t="e">
        <f>INDEX('Child Enrollment'!$C$2:$C$173,MATCH('BIR Data Entry'!B1975,'Child Enrollment'!$B$2:$B$173,0))</f>
        <v>#N/A</v>
      </c>
      <c r="N1974" s="1" t="e">
        <f>INDEX('Child Enrollment'!$D$2:$D$173,MATCH('BIR Data Entry'!B1974,'Child Enrollment'!$B$2:$B$173,0))</f>
        <v>#N/A</v>
      </c>
      <c r="O1974" s="1" t="e">
        <f>INDEX('Child Enrollment'!$E$2:$E$173,MATCH('BIR Data Entry'!B1974,'Child Enrollment'!$B$2:$B$173,0))</f>
        <v>#N/A</v>
      </c>
      <c r="P1974" s="1" t="e">
        <f>INDEX('Child Enrollment'!$F$2:$F$173,MATCH('BIR Data Entry'!B1974,'Child Enrollment'!$B$2:$B$173,0))</f>
        <v>#N/A</v>
      </c>
      <c r="Q1974" s="1" t="e">
        <f>INDEX('Child Enrollment'!$G$2:$G$173,MATCH('BIR Data Entry'!B1974,'Child Enrollment'!$B$2:$B$173,0))</f>
        <v>#N/A</v>
      </c>
      <c r="R1974" s="1" t="e">
        <f>INDEX('Child Enrollment'!$H$2:$H$173,MATCH('BIR Data Entry'!B1974,'Child Enrollment'!$B$2:$B$173,0))</f>
        <v>#N/A</v>
      </c>
      <c r="S1974" s="343" t="str">
        <f t="shared" si="90"/>
        <v/>
      </c>
      <c r="T1974" s="169">
        <f>IF(J1974='Do Not Use'!$L$15,1,0)</f>
        <v>0</v>
      </c>
      <c r="U1974" s="169">
        <f>IF(K1974='Do Not Use'!$M$14,1,0)</f>
        <v>0</v>
      </c>
      <c r="V1974" s="169">
        <f t="shared" si="91"/>
        <v>0</v>
      </c>
      <c r="W1974" s="169">
        <f>IF(K1974='Do Not Use'!$M$10,1,0)</f>
        <v>0</v>
      </c>
      <c r="X1974" s="169">
        <f>IF(K1974='Do Not Use'!$M$11,1,0)</f>
        <v>0</v>
      </c>
      <c r="Y1974" s="169">
        <f t="shared" si="92"/>
        <v>0</v>
      </c>
      <c r="Z1974" s="169">
        <f>IF(K1974='Do Not Use'!$M$5,1,0)</f>
        <v>0</v>
      </c>
    </row>
    <row r="1975" spans="1:26" x14ac:dyDescent="0.25">
      <c r="A1975" s="376"/>
      <c r="B1975" s="377"/>
      <c r="C1975" s="378"/>
      <c r="D1975" s="434"/>
      <c r="E1975" s="379"/>
      <c r="F1975" s="377"/>
      <c r="G1975" s="377"/>
      <c r="H1975" s="377"/>
      <c r="I1975" s="377"/>
      <c r="J1975" s="377"/>
      <c r="K1975" s="377"/>
      <c r="L1975" s="377"/>
      <c r="M1975" s="1" t="e">
        <f>INDEX('Child Enrollment'!$C$2:$C$173,MATCH('BIR Data Entry'!B1976,'Child Enrollment'!$B$2:$B$173,0))</f>
        <v>#N/A</v>
      </c>
      <c r="N1975" s="1" t="e">
        <f>INDEX('Child Enrollment'!$D$2:$D$173,MATCH('BIR Data Entry'!B1975,'Child Enrollment'!$B$2:$B$173,0))</f>
        <v>#N/A</v>
      </c>
      <c r="O1975" s="1" t="e">
        <f>INDEX('Child Enrollment'!$E$2:$E$173,MATCH('BIR Data Entry'!B1975,'Child Enrollment'!$B$2:$B$173,0))</f>
        <v>#N/A</v>
      </c>
      <c r="P1975" s="1" t="e">
        <f>INDEX('Child Enrollment'!$F$2:$F$173,MATCH('BIR Data Entry'!B1975,'Child Enrollment'!$B$2:$B$173,0))</f>
        <v>#N/A</v>
      </c>
      <c r="Q1975" s="1" t="e">
        <f>INDEX('Child Enrollment'!$G$2:$G$173,MATCH('BIR Data Entry'!B1975,'Child Enrollment'!$B$2:$B$173,0))</f>
        <v>#N/A</v>
      </c>
      <c r="R1975" s="1" t="e">
        <f>INDEX('Child Enrollment'!$H$2:$H$173,MATCH('BIR Data Entry'!B1975,'Child Enrollment'!$B$2:$B$173,0))</f>
        <v>#N/A</v>
      </c>
      <c r="S1975" s="343" t="str">
        <f t="shared" si="90"/>
        <v/>
      </c>
      <c r="T1975" s="169">
        <f>IF(J1975='Do Not Use'!$L$15,1,0)</f>
        <v>0</v>
      </c>
      <c r="U1975" s="169">
        <f>IF(K1975='Do Not Use'!$M$14,1,0)</f>
        <v>0</v>
      </c>
      <c r="V1975" s="169">
        <f t="shared" si="91"/>
        <v>0</v>
      </c>
      <c r="W1975" s="169">
        <f>IF(K1975='Do Not Use'!$M$10,1,0)</f>
        <v>0</v>
      </c>
      <c r="X1975" s="169">
        <f>IF(K1975='Do Not Use'!$M$11,1,0)</f>
        <v>0</v>
      </c>
      <c r="Y1975" s="169">
        <f t="shared" si="92"/>
        <v>0</v>
      </c>
      <c r="Z1975" s="169">
        <f>IF(K1975='Do Not Use'!$M$5,1,0)</f>
        <v>0</v>
      </c>
    </row>
    <row r="1976" spans="1:26" x14ac:dyDescent="0.25">
      <c r="A1976" s="376"/>
      <c r="B1976" s="377"/>
      <c r="C1976" s="378"/>
      <c r="D1976" s="434"/>
      <c r="E1976" s="379"/>
      <c r="F1976" s="377"/>
      <c r="G1976" s="377"/>
      <c r="H1976" s="377"/>
      <c r="I1976" s="377"/>
      <c r="J1976" s="377"/>
      <c r="K1976" s="377"/>
      <c r="L1976" s="377"/>
      <c r="M1976" s="1" t="e">
        <f>INDEX('Child Enrollment'!$C$2:$C$173,MATCH('BIR Data Entry'!B1977,'Child Enrollment'!$B$2:$B$173,0))</f>
        <v>#N/A</v>
      </c>
      <c r="N1976" s="1" t="e">
        <f>INDEX('Child Enrollment'!$D$2:$D$173,MATCH('BIR Data Entry'!B1976,'Child Enrollment'!$B$2:$B$173,0))</f>
        <v>#N/A</v>
      </c>
      <c r="O1976" s="1" t="e">
        <f>INDEX('Child Enrollment'!$E$2:$E$173,MATCH('BIR Data Entry'!B1976,'Child Enrollment'!$B$2:$B$173,0))</f>
        <v>#N/A</v>
      </c>
      <c r="P1976" s="1" t="e">
        <f>INDEX('Child Enrollment'!$F$2:$F$173,MATCH('BIR Data Entry'!B1976,'Child Enrollment'!$B$2:$B$173,0))</f>
        <v>#N/A</v>
      </c>
      <c r="Q1976" s="1" t="e">
        <f>INDEX('Child Enrollment'!$G$2:$G$173,MATCH('BIR Data Entry'!B1976,'Child Enrollment'!$B$2:$B$173,0))</f>
        <v>#N/A</v>
      </c>
      <c r="R1976" s="1" t="e">
        <f>INDEX('Child Enrollment'!$H$2:$H$173,MATCH('BIR Data Entry'!B1976,'Child Enrollment'!$B$2:$B$173,0))</f>
        <v>#N/A</v>
      </c>
      <c r="S1976" s="343" t="str">
        <f t="shared" si="90"/>
        <v/>
      </c>
      <c r="T1976" s="169">
        <f>IF(J1976='Do Not Use'!$L$15,1,0)</f>
        <v>0</v>
      </c>
      <c r="U1976" s="169">
        <f>IF(K1976='Do Not Use'!$M$14,1,0)</f>
        <v>0</v>
      </c>
      <c r="V1976" s="169">
        <f t="shared" si="91"/>
        <v>0</v>
      </c>
      <c r="W1976" s="169">
        <f>IF(K1976='Do Not Use'!$M$10,1,0)</f>
        <v>0</v>
      </c>
      <c r="X1976" s="169">
        <f>IF(K1976='Do Not Use'!$M$11,1,0)</f>
        <v>0</v>
      </c>
      <c r="Y1976" s="169">
        <f t="shared" si="92"/>
        <v>0</v>
      </c>
      <c r="Z1976" s="169">
        <f>IF(K1976='Do Not Use'!$M$5,1,0)</f>
        <v>0</v>
      </c>
    </row>
    <row r="1977" spans="1:26" x14ac:dyDescent="0.25">
      <c r="A1977" s="376"/>
      <c r="B1977" s="377"/>
      <c r="C1977" s="378"/>
      <c r="D1977" s="434"/>
      <c r="E1977" s="379"/>
      <c r="F1977" s="377"/>
      <c r="G1977" s="377"/>
      <c r="H1977" s="377"/>
      <c r="I1977" s="377"/>
      <c r="J1977" s="377"/>
      <c r="K1977" s="377"/>
      <c r="L1977" s="377"/>
      <c r="M1977" s="1" t="e">
        <f>INDEX('Child Enrollment'!$C$2:$C$173,MATCH('BIR Data Entry'!B1978,'Child Enrollment'!$B$2:$B$173,0))</f>
        <v>#N/A</v>
      </c>
      <c r="N1977" s="1" t="e">
        <f>INDEX('Child Enrollment'!$D$2:$D$173,MATCH('BIR Data Entry'!B1977,'Child Enrollment'!$B$2:$B$173,0))</f>
        <v>#N/A</v>
      </c>
      <c r="O1977" s="1" t="e">
        <f>INDEX('Child Enrollment'!$E$2:$E$173,MATCH('BIR Data Entry'!B1977,'Child Enrollment'!$B$2:$B$173,0))</f>
        <v>#N/A</v>
      </c>
      <c r="P1977" s="1" t="e">
        <f>INDEX('Child Enrollment'!$F$2:$F$173,MATCH('BIR Data Entry'!B1977,'Child Enrollment'!$B$2:$B$173,0))</f>
        <v>#N/A</v>
      </c>
      <c r="Q1977" s="1" t="e">
        <f>INDEX('Child Enrollment'!$G$2:$G$173,MATCH('BIR Data Entry'!B1977,'Child Enrollment'!$B$2:$B$173,0))</f>
        <v>#N/A</v>
      </c>
      <c r="R1977" s="1" t="e">
        <f>INDEX('Child Enrollment'!$H$2:$H$173,MATCH('BIR Data Entry'!B1977,'Child Enrollment'!$B$2:$B$173,0))</f>
        <v>#N/A</v>
      </c>
      <c r="S1977" s="343" t="str">
        <f t="shared" si="90"/>
        <v/>
      </c>
      <c r="T1977" s="169">
        <f>IF(J1977='Do Not Use'!$L$15,1,0)</f>
        <v>0</v>
      </c>
      <c r="U1977" s="169">
        <f>IF(K1977='Do Not Use'!$M$14,1,0)</f>
        <v>0</v>
      </c>
      <c r="V1977" s="169">
        <f t="shared" si="91"/>
        <v>0</v>
      </c>
      <c r="W1977" s="169">
        <f>IF(K1977='Do Not Use'!$M$10,1,0)</f>
        <v>0</v>
      </c>
      <c r="X1977" s="169">
        <f>IF(K1977='Do Not Use'!$M$11,1,0)</f>
        <v>0</v>
      </c>
      <c r="Y1977" s="169">
        <f t="shared" si="92"/>
        <v>0</v>
      </c>
      <c r="Z1977" s="169">
        <f>IF(K1977='Do Not Use'!$M$5,1,0)</f>
        <v>0</v>
      </c>
    </row>
    <row r="1978" spans="1:26" x14ac:dyDescent="0.25">
      <c r="A1978" s="376"/>
      <c r="B1978" s="377"/>
      <c r="C1978" s="378"/>
      <c r="D1978" s="434"/>
      <c r="E1978" s="379"/>
      <c r="F1978" s="377"/>
      <c r="G1978" s="377"/>
      <c r="H1978" s="377"/>
      <c r="I1978" s="377"/>
      <c r="J1978" s="377"/>
      <c r="K1978" s="377"/>
      <c r="L1978" s="377"/>
      <c r="M1978" s="1" t="e">
        <f>INDEX('Child Enrollment'!$C$2:$C$173,MATCH('BIR Data Entry'!B1979,'Child Enrollment'!$B$2:$B$173,0))</f>
        <v>#N/A</v>
      </c>
      <c r="N1978" s="1" t="e">
        <f>INDEX('Child Enrollment'!$D$2:$D$173,MATCH('BIR Data Entry'!B1978,'Child Enrollment'!$B$2:$B$173,0))</f>
        <v>#N/A</v>
      </c>
      <c r="O1978" s="1" t="e">
        <f>INDEX('Child Enrollment'!$E$2:$E$173,MATCH('BIR Data Entry'!B1978,'Child Enrollment'!$B$2:$B$173,0))</f>
        <v>#N/A</v>
      </c>
      <c r="P1978" s="1" t="e">
        <f>INDEX('Child Enrollment'!$F$2:$F$173,MATCH('BIR Data Entry'!B1978,'Child Enrollment'!$B$2:$B$173,0))</f>
        <v>#N/A</v>
      </c>
      <c r="Q1978" s="1" t="e">
        <f>INDEX('Child Enrollment'!$G$2:$G$173,MATCH('BIR Data Entry'!B1978,'Child Enrollment'!$B$2:$B$173,0))</f>
        <v>#N/A</v>
      </c>
      <c r="R1978" s="1" t="e">
        <f>INDEX('Child Enrollment'!$H$2:$H$173,MATCH('BIR Data Entry'!B1978,'Child Enrollment'!$B$2:$B$173,0))</f>
        <v>#N/A</v>
      </c>
      <c r="S1978" s="343" t="str">
        <f t="shared" si="90"/>
        <v/>
      </c>
      <c r="T1978" s="169">
        <f>IF(J1978='Do Not Use'!$L$15,1,0)</f>
        <v>0</v>
      </c>
      <c r="U1978" s="169">
        <f>IF(K1978='Do Not Use'!$M$14,1,0)</f>
        <v>0</v>
      </c>
      <c r="V1978" s="169">
        <f t="shared" si="91"/>
        <v>0</v>
      </c>
      <c r="W1978" s="169">
        <f>IF(K1978='Do Not Use'!$M$10,1,0)</f>
        <v>0</v>
      </c>
      <c r="X1978" s="169">
        <f>IF(K1978='Do Not Use'!$M$11,1,0)</f>
        <v>0</v>
      </c>
      <c r="Y1978" s="169">
        <f t="shared" si="92"/>
        <v>0</v>
      </c>
      <c r="Z1978" s="169">
        <f>IF(K1978='Do Not Use'!$M$5,1,0)</f>
        <v>0</v>
      </c>
    </row>
    <row r="1979" spans="1:26" x14ac:dyDescent="0.25">
      <c r="A1979" s="376"/>
      <c r="B1979" s="377"/>
      <c r="C1979" s="378"/>
      <c r="D1979" s="434"/>
      <c r="E1979" s="379"/>
      <c r="F1979" s="377"/>
      <c r="G1979" s="377"/>
      <c r="H1979" s="377"/>
      <c r="I1979" s="377"/>
      <c r="J1979" s="377"/>
      <c r="K1979" s="377"/>
      <c r="L1979" s="377"/>
      <c r="M1979" s="1" t="e">
        <f>INDEX('Child Enrollment'!$C$2:$C$173,MATCH('BIR Data Entry'!B1980,'Child Enrollment'!$B$2:$B$173,0))</f>
        <v>#N/A</v>
      </c>
      <c r="N1979" s="1" t="e">
        <f>INDEX('Child Enrollment'!$D$2:$D$173,MATCH('BIR Data Entry'!B1979,'Child Enrollment'!$B$2:$B$173,0))</f>
        <v>#N/A</v>
      </c>
      <c r="O1979" s="1" t="e">
        <f>INDEX('Child Enrollment'!$E$2:$E$173,MATCH('BIR Data Entry'!B1979,'Child Enrollment'!$B$2:$B$173,0))</f>
        <v>#N/A</v>
      </c>
      <c r="P1979" s="1" t="e">
        <f>INDEX('Child Enrollment'!$F$2:$F$173,MATCH('BIR Data Entry'!B1979,'Child Enrollment'!$B$2:$B$173,0))</f>
        <v>#N/A</v>
      </c>
      <c r="Q1979" s="1" t="e">
        <f>INDEX('Child Enrollment'!$G$2:$G$173,MATCH('BIR Data Entry'!B1979,'Child Enrollment'!$B$2:$B$173,0))</f>
        <v>#N/A</v>
      </c>
      <c r="R1979" s="1" t="e">
        <f>INDEX('Child Enrollment'!$H$2:$H$173,MATCH('BIR Data Entry'!B1979,'Child Enrollment'!$B$2:$B$173,0))</f>
        <v>#N/A</v>
      </c>
      <c r="S1979" s="343" t="str">
        <f t="shared" si="90"/>
        <v/>
      </c>
      <c r="T1979" s="169">
        <f>IF(J1979='Do Not Use'!$L$15,1,0)</f>
        <v>0</v>
      </c>
      <c r="U1979" s="169">
        <f>IF(K1979='Do Not Use'!$M$14,1,0)</f>
        <v>0</v>
      </c>
      <c r="V1979" s="169">
        <f t="shared" si="91"/>
        <v>0</v>
      </c>
      <c r="W1979" s="169">
        <f>IF(K1979='Do Not Use'!$M$10,1,0)</f>
        <v>0</v>
      </c>
      <c r="X1979" s="169">
        <f>IF(K1979='Do Not Use'!$M$11,1,0)</f>
        <v>0</v>
      </c>
      <c r="Y1979" s="169">
        <f t="shared" si="92"/>
        <v>0</v>
      </c>
      <c r="Z1979" s="169">
        <f>IF(K1979='Do Not Use'!$M$5,1,0)</f>
        <v>0</v>
      </c>
    </row>
    <row r="1980" spans="1:26" x14ac:dyDescent="0.25">
      <c r="A1980" s="376"/>
      <c r="B1980" s="377"/>
      <c r="C1980" s="378"/>
      <c r="D1980" s="434"/>
      <c r="E1980" s="379"/>
      <c r="F1980" s="377"/>
      <c r="G1980" s="377"/>
      <c r="H1980" s="377"/>
      <c r="I1980" s="377"/>
      <c r="J1980" s="377"/>
      <c r="K1980" s="377"/>
      <c r="L1980" s="377"/>
      <c r="M1980" s="1" t="e">
        <f>INDEX('Child Enrollment'!$C$2:$C$173,MATCH('BIR Data Entry'!B1981,'Child Enrollment'!$B$2:$B$173,0))</f>
        <v>#N/A</v>
      </c>
      <c r="N1980" s="1" t="e">
        <f>INDEX('Child Enrollment'!$D$2:$D$173,MATCH('BIR Data Entry'!B1980,'Child Enrollment'!$B$2:$B$173,0))</f>
        <v>#N/A</v>
      </c>
      <c r="O1980" s="1" t="e">
        <f>INDEX('Child Enrollment'!$E$2:$E$173,MATCH('BIR Data Entry'!B1980,'Child Enrollment'!$B$2:$B$173,0))</f>
        <v>#N/A</v>
      </c>
      <c r="P1980" s="1" t="e">
        <f>INDEX('Child Enrollment'!$F$2:$F$173,MATCH('BIR Data Entry'!B1980,'Child Enrollment'!$B$2:$B$173,0))</f>
        <v>#N/A</v>
      </c>
      <c r="Q1980" s="1" t="e">
        <f>INDEX('Child Enrollment'!$G$2:$G$173,MATCH('BIR Data Entry'!B1980,'Child Enrollment'!$B$2:$B$173,0))</f>
        <v>#N/A</v>
      </c>
      <c r="R1980" s="1" t="e">
        <f>INDEX('Child Enrollment'!$H$2:$H$173,MATCH('BIR Data Entry'!B1980,'Child Enrollment'!$B$2:$B$173,0))</f>
        <v>#N/A</v>
      </c>
      <c r="S1980" s="343" t="str">
        <f t="shared" si="90"/>
        <v/>
      </c>
      <c r="T1980" s="169">
        <f>IF(J1980='Do Not Use'!$L$15,1,0)</f>
        <v>0</v>
      </c>
      <c r="U1980" s="169">
        <f>IF(K1980='Do Not Use'!$M$14,1,0)</f>
        <v>0</v>
      </c>
      <c r="V1980" s="169">
        <f t="shared" si="91"/>
        <v>0</v>
      </c>
      <c r="W1980" s="169">
        <f>IF(K1980='Do Not Use'!$M$10,1,0)</f>
        <v>0</v>
      </c>
      <c r="X1980" s="169">
        <f>IF(K1980='Do Not Use'!$M$11,1,0)</f>
        <v>0</v>
      </c>
      <c r="Y1980" s="169">
        <f t="shared" si="92"/>
        <v>0</v>
      </c>
      <c r="Z1980" s="169">
        <f>IF(K1980='Do Not Use'!$M$5,1,0)</f>
        <v>0</v>
      </c>
    </row>
    <row r="1981" spans="1:26" x14ac:dyDescent="0.25">
      <c r="A1981" s="376"/>
      <c r="B1981" s="377"/>
      <c r="C1981" s="378"/>
      <c r="D1981" s="434"/>
      <c r="E1981" s="379"/>
      <c r="F1981" s="377"/>
      <c r="G1981" s="377"/>
      <c r="H1981" s="377"/>
      <c r="I1981" s="377"/>
      <c r="J1981" s="377"/>
      <c r="K1981" s="377"/>
      <c r="L1981" s="377"/>
      <c r="M1981" s="1" t="e">
        <f>INDEX('Child Enrollment'!$C$2:$C$173,MATCH('BIR Data Entry'!B1982,'Child Enrollment'!$B$2:$B$173,0))</f>
        <v>#N/A</v>
      </c>
      <c r="N1981" s="1" t="e">
        <f>INDEX('Child Enrollment'!$D$2:$D$173,MATCH('BIR Data Entry'!B1981,'Child Enrollment'!$B$2:$B$173,0))</f>
        <v>#N/A</v>
      </c>
      <c r="O1981" s="1" t="e">
        <f>INDEX('Child Enrollment'!$E$2:$E$173,MATCH('BIR Data Entry'!B1981,'Child Enrollment'!$B$2:$B$173,0))</f>
        <v>#N/A</v>
      </c>
      <c r="P1981" s="1" t="e">
        <f>INDEX('Child Enrollment'!$F$2:$F$173,MATCH('BIR Data Entry'!B1981,'Child Enrollment'!$B$2:$B$173,0))</f>
        <v>#N/A</v>
      </c>
      <c r="Q1981" s="1" t="e">
        <f>INDEX('Child Enrollment'!$G$2:$G$173,MATCH('BIR Data Entry'!B1981,'Child Enrollment'!$B$2:$B$173,0))</f>
        <v>#N/A</v>
      </c>
      <c r="R1981" s="1" t="e">
        <f>INDEX('Child Enrollment'!$H$2:$H$173,MATCH('BIR Data Entry'!B1981,'Child Enrollment'!$B$2:$B$173,0))</f>
        <v>#N/A</v>
      </c>
      <c r="S1981" s="343" t="str">
        <f t="shared" si="90"/>
        <v/>
      </c>
      <c r="T1981" s="169">
        <f>IF(J1981='Do Not Use'!$L$15,1,0)</f>
        <v>0</v>
      </c>
      <c r="U1981" s="169">
        <f>IF(K1981='Do Not Use'!$M$14,1,0)</f>
        <v>0</v>
      </c>
      <c r="V1981" s="169">
        <f t="shared" si="91"/>
        <v>0</v>
      </c>
      <c r="W1981" s="169">
        <f>IF(K1981='Do Not Use'!$M$10,1,0)</f>
        <v>0</v>
      </c>
      <c r="X1981" s="169">
        <f>IF(K1981='Do Not Use'!$M$11,1,0)</f>
        <v>0</v>
      </c>
      <c r="Y1981" s="169">
        <f t="shared" si="92"/>
        <v>0</v>
      </c>
      <c r="Z1981" s="169">
        <f>IF(K1981='Do Not Use'!$M$5,1,0)</f>
        <v>0</v>
      </c>
    </row>
    <row r="1982" spans="1:26" x14ac:dyDescent="0.25">
      <c r="A1982" s="376"/>
      <c r="B1982" s="377"/>
      <c r="C1982" s="378"/>
      <c r="D1982" s="434"/>
      <c r="E1982" s="379"/>
      <c r="F1982" s="377"/>
      <c r="G1982" s="377"/>
      <c r="H1982" s="377"/>
      <c r="I1982" s="377"/>
      <c r="J1982" s="377"/>
      <c r="K1982" s="377"/>
      <c r="L1982" s="377"/>
      <c r="M1982" s="1" t="e">
        <f>INDEX('Child Enrollment'!$C$2:$C$173,MATCH('BIR Data Entry'!B1983,'Child Enrollment'!$B$2:$B$173,0))</f>
        <v>#N/A</v>
      </c>
      <c r="N1982" s="1" t="e">
        <f>INDEX('Child Enrollment'!$D$2:$D$173,MATCH('BIR Data Entry'!B1982,'Child Enrollment'!$B$2:$B$173,0))</f>
        <v>#N/A</v>
      </c>
      <c r="O1982" s="1" t="e">
        <f>INDEX('Child Enrollment'!$E$2:$E$173,MATCH('BIR Data Entry'!B1982,'Child Enrollment'!$B$2:$B$173,0))</f>
        <v>#N/A</v>
      </c>
      <c r="P1982" s="1" t="e">
        <f>INDEX('Child Enrollment'!$F$2:$F$173,MATCH('BIR Data Entry'!B1982,'Child Enrollment'!$B$2:$B$173,0))</f>
        <v>#N/A</v>
      </c>
      <c r="Q1982" s="1" t="e">
        <f>INDEX('Child Enrollment'!$G$2:$G$173,MATCH('BIR Data Entry'!B1982,'Child Enrollment'!$B$2:$B$173,0))</f>
        <v>#N/A</v>
      </c>
      <c r="R1982" s="1" t="e">
        <f>INDEX('Child Enrollment'!$H$2:$H$173,MATCH('BIR Data Entry'!B1982,'Child Enrollment'!$B$2:$B$173,0))</f>
        <v>#N/A</v>
      </c>
      <c r="S1982" s="343" t="str">
        <f t="shared" si="90"/>
        <v/>
      </c>
      <c r="T1982" s="169">
        <f>IF(J1982='Do Not Use'!$L$15,1,0)</f>
        <v>0</v>
      </c>
      <c r="U1982" s="169">
        <f>IF(K1982='Do Not Use'!$M$14,1,0)</f>
        <v>0</v>
      </c>
      <c r="V1982" s="169">
        <f t="shared" si="91"/>
        <v>0</v>
      </c>
      <c r="W1982" s="169">
        <f>IF(K1982='Do Not Use'!$M$10,1,0)</f>
        <v>0</v>
      </c>
      <c r="X1982" s="169">
        <f>IF(K1982='Do Not Use'!$M$11,1,0)</f>
        <v>0</v>
      </c>
      <c r="Y1982" s="169">
        <f t="shared" si="92"/>
        <v>0</v>
      </c>
      <c r="Z1982" s="169">
        <f>IF(K1982='Do Not Use'!$M$5,1,0)</f>
        <v>0</v>
      </c>
    </row>
    <row r="1983" spans="1:26" x14ac:dyDescent="0.25">
      <c r="A1983" s="376"/>
      <c r="B1983" s="377"/>
      <c r="C1983" s="378"/>
      <c r="D1983" s="434"/>
      <c r="E1983" s="379"/>
      <c r="F1983" s="377"/>
      <c r="G1983" s="377"/>
      <c r="H1983" s="377"/>
      <c r="I1983" s="377"/>
      <c r="J1983" s="377"/>
      <c r="K1983" s="377"/>
      <c r="L1983" s="377"/>
      <c r="M1983" s="1" t="e">
        <f>INDEX('Child Enrollment'!$C$2:$C$173,MATCH('BIR Data Entry'!B1984,'Child Enrollment'!$B$2:$B$173,0))</f>
        <v>#N/A</v>
      </c>
      <c r="N1983" s="1" t="e">
        <f>INDEX('Child Enrollment'!$D$2:$D$173,MATCH('BIR Data Entry'!B1983,'Child Enrollment'!$B$2:$B$173,0))</f>
        <v>#N/A</v>
      </c>
      <c r="O1983" s="1" t="e">
        <f>INDEX('Child Enrollment'!$E$2:$E$173,MATCH('BIR Data Entry'!B1983,'Child Enrollment'!$B$2:$B$173,0))</f>
        <v>#N/A</v>
      </c>
      <c r="P1983" s="1" t="e">
        <f>INDEX('Child Enrollment'!$F$2:$F$173,MATCH('BIR Data Entry'!B1983,'Child Enrollment'!$B$2:$B$173,0))</f>
        <v>#N/A</v>
      </c>
      <c r="Q1983" s="1" t="e">
        <f>INDEX('Child Enrollment'!$G$2:$G$173,MATCH('BIR Data Entry'!B1983,'Child Enrollment'!$B$2:$B$173,0))</f>
        <v>#N/A</v>
      </c>
      <c r="R1983" s="1" t="e">
        <f>INDEX('Child Enrollment'!$H$2:$H$173,MATCH('BIR Data Entry'!B1983,'Child Enrollment'!$B$2:$B$173,0))</f>
        <v>#N/A</v>
      </c>
      <c r="S1983" s="343" t="str">
        <f t="shared" si="90"/>
        <v/>
      </c>
      <c r="T1983" s="169">
        <f>IF(J1983='Do Not Use'!$L$15,1,0)</f>
        <v>0</v>
      </c>
      <c r="U1983" s="169">
        <f>IF(K1983='Do Not Use'!$M$14,1,0)</f>
        <v>0</v>
      </c>
      <c r="V1983" s="169">
        <f t="shared" si="91"/>
        <v>0</v>
      </c>
      <c r="W1983" s="169">
        <f>IF(K1983='Do Not Use'!$M$10,1,0)</f>
        <v>0</v>
      </c>
      <c r="X1983" s="169">
        <f>IF(K1983='Do Not Use'!$M$11,1,0)</f>
        <v>0</v>
      </c>
      <c r="Y1983" s="169">
        <f t="shared" si="92"/>
        <v>0</v>
      </c>
      <c r="Z1983" s="169">
        <f>IF(K1983='Do Not Use'!$M$5,1,0)</f>
        <v>0</v>
      </c>
    </row>
    <row r="1984" spans="1:26" x14ac:dyDescent="0.25">
      <c r="A1984" s="376"/>
      <c r="B1984" s="377"/>
      <c r="C1984" s="378"/>
      <c r="D1984" s="434"/>
      <c r="E1984" s="379"/>
      <c r="F1984" s="377"/>
      <c r="G1984" s="377"/>
      <c r="H1984" s="377"/>
      <c r="I1984" s="377"/>
      <c r="J1984" s="377"/>
      <c r="K1984" s="377"/>
      <c r="L1984" s="377"/>
      <c r="M1984" s="1" t="e">
        <f>INDEX('Child Enrollment'!$C$2:$C$173,MATCH('BIR Data Entry'!B1985,'Child Enrollment'!$B$2:$B$173,0))</f>
        <v>#N/A</v>
      </c>
      <c r="N1984" s="1" t="e">
        <f>INDEX('Child Enrollment'!$D$2:$D$173,MATCH('BIR Data Entry'!B1984,'Child Enrollment'!$B$2:$B$173,0))</f>
        <v>#N/A</v>
      </c>
      <c r="O1984" s="1" t="e">
        <f>INDEX('Child Enrollment'!$E$2:$E$173,MATCH('BIR Data Entry'!B1984,'Child Enrollment'!$B$2:$B$173,0))</f>
        <v>#N/A</v>
      </c>
      <c r="P1984" s="1" t="e">
        <f>INDEX('Child Enrollment'!$F$2:$F$173,MATCH('BIR Data Entry'!B1984,'Child Enrollment'!$B$2:$B$173,0))</f>
        <v>#N/A</v>
      </c>
      <c r="Q1984" s="1" t="e">
        <f>INDEX('Child Enrollment'!$G$2:$G$173,MATCH('BIR Data Entry'!B1984,'Child Enrollment'!$B$2:$B$173,0))</f>
        <v>#N/A</v>
      </c>
      <c r="R1984" s="1" t="e">
        <f>INDEX('Child Enrollment'!$H$2:$H$173,MATCH('BIR Data Entry'!B1984,'Child Enrollment'!$B$2:$B$173,0))</f>
        <v>#N/A</v>
      </c>
      <c r="S1984" s="343" t="str">
        <f t="shared" si="90"/>
        <v/>
      </c>
      <c r="T1984" s="169">
        <f>IF(J1984='Do Not Use'!$L$15,1,0)</f>
        <v>0</v>
      </c>
      <c r="U1984" s="169">
        <f>IF(K1984='Do Not Use'!$M$14,1,0)</f>
        <v>0</v>
      </c>
      <c r="V1984" s="169">
        <f t="shared" si="91"/>
        <v>0</v>
      </c>
      <c r="W1984" s="169">
        <f>IF(K1984='Do Not Use'!$M$10,1,0)</f>
        <v>0</v>
      </c>
      <c r="X1984" s="169">
        <f>IF(K1984='Do Not Use'!$M$11,1,0)</f>
        <v>0</v>
      </c>
      <c r="Y1984" s="169">
        <f t="shared" si="92"/>
        <v>0</v>
      </c>
      <c r="Z1984" s="169">
        <f>IF(K1984='Do Not Use'!$M$5,1,0)</f>
        <v>0</v>
      </c>
    </row>
    <row r="1985" spans="1:26" x14ac:dyDescent="0.25">
      <c r="A1985" s="376"/>
      <c r="B1985" s="377"/>
      <c r="C1985" s="378"/>
      <c r="D1985" s="434"/>
      <c r="E1985" s="379"/>
      <c r="F1985" s="377"/>
      <c r="G1985" s="377"/>
      <c r="H1985" s="377"/>
      <c r="I1985" s="377"/>
      <c r="J1985" s="377"/>
      <c r="K1985" s="377"/>
      <c r="L1985" s="377"/>
      <c r="M1985" s="1" t="e">
        <f>INDEX('Child Enrollment'!$C$2:$C$173,MATCH('BIR Data Entry'!B1986,'Child Enrollment'!$B$2:$B$173,0))</f>
        <v>#N/A</v>
      </c>
      <c r="N1985" s="1" t="e">
        <f>INDEX('Child Enrollment'!$D$2:$D$173,MATCH('BIR Data Entry'!B1985,'Child Enrollment'!$B$2:$B$173,0))</f>
        <v>#N/A</v>
      </c>
      <c r="O1985" s="1" t="e">
        <f>INDEX('Child Enrollment'!$E$2:$E$173,MATCH('BIR Data Entry'!B1985,'Child Enrollment'!$B$2:$B$173,0))</f>
        <v>#N/A</v>
      </c>
      <c r="P1985" s="1" t="e">
        <f>INDEX('Child Enrollment'!$F$2:$F$173,MATCH('BIR Data Entry'!B1985,'Child Enrollment'!$B$2:$B$173,0))</f>
        <v>#N/A</v>
      </c>
      <c r="Q1985" s="1" t="e">
        <f>INDEX('Child Enrollment'!$G$2:$G$173,MATCH('BIR Data Entry'!B1985,'Child Enrollment'!$B$2:$B$173,0))</f>
        <v>#N/A</v>
      </c>
      <c r="R1985" s="1" t="e">
        <f>INDEX('Child Enrollment'!$H$2:$H$173,MATCH('BIR Data Entry'!B1985,'Child Enrollment'!$B$2:$B$173,0))</f>
        <v>#N/A</v>
      </c>
      <c r="S1985" s="343" t="str">
        <f t="shared" si="90"/>
        <v/>
      </c>
      <c r="T1985" s="169">
        <f>IF(J1985='Do Not Use'!$L$15,1,0)</f>
        <v>0</v>
      </c>
      <c r="U1985" s="169">
        <f>IF(K1985='Do Not Use'!$M$14,1,0)</f>
        <v>0</v>
      </c>
      <c r="V1985" s="169">
        <f t="shared" si="91"/>
        <v>0</v>
      </c>
      <c r="W1985" s="169">
        <f>IF(K1985='Do Not Use'!$M$10,1,0)</f>
        <v>0</v>
      </c>
      <c r="X1985" s="169">
        <f>IF(K1985='Do Not Use'!$M$11,1,0)</f>
        <v>0</v>
      </c>
      <c r="Y1985" s="169">
        <f t="shared" si="92"/>
        <v>0</v>
      </c>
      <c r="Z1985" s="169">
        <f>IF(K1985='Do Not Use'!$M$5,1,0)</f>
        <v>0</v>
      </c>
    </row>
    <row r="1986" spans="1:26" x14ac:dyDescent="0.25">
      <c r="A1986" s="376"/>
      <c r="B1986" s="377"/>
      <c r="C1986" s="378"/>
      <c r="D1986" s="434"/>
      <c r="E1986" s="379"/>
      <c r="F1986" s="377"/>
      <c r="G1986" s="377"/>
      <c r="H1986" s="377"/>
      <c r="I1986" s="377"/>
      <c r="J1986" s="377"/>
      <c r="K1986" s="377"/>
      <c r="L1986" s="377"/>
      <c r="M1986" s="1" t="e">
        <f>INDEX('Child Enrollment'!$C$2:$C$173,MATCH('BIR Data Entry'!B1987,'Child Enrollment'!$B$2:$B$173,0))</f>
        <v>#N/A</v>
      </c>
      <c r="N1986" s="1" t="e">
        <f>INDEX('Child Enrollment'!$D$2:$D$173,MATCH('BIR Data Entry'!B1986,'Child Enrollment'!$B$2:$B$173,0))</f>
        <v>#N/A</v>
      </c>
      <c r="O1986" s="1" t="e">
        <f>INDEX('Child Enrollment'!$E$2:$E$173,MATCH('BIR Data Entry'!B1986,'Child Enrollment'!$B$2:$B$173,0))</f>
        <v>#N/A</v>
      </c>
      <c r="P1986" s="1" t="e">
        <f>INDEX('Child Enrollment'!$F$2:$F$173,MATCH('BIR Data Entry'!B1986,'Child Enrollment'!$B$2:$B$173,0))</f>
        <v>#N/A</v>
      </c>
      <c r="Q1986" s="1" t="e">
        <f>INDEX('Child Enrollment'!$G$2:$G$173,MATCH('BIR Data Entry'!B1986,'Child Enrollment'!$B$2:$B$173,0))</f>
        <v>#N/A</v>
      </c>
      <c r="R1986" s="1" t="e">
        <f>INDEX('Child Enrollment'!$H$2:$H$173,MATCH('BIR Data Entry'!B1986,'Child Enrollment'!$B$2:$B$173,0))</f>
        <v>#N/A</v>
      </c>
      <c r="S1986" s="343" t="str">
        <f t="shared" si="90"/>
        <v/>
      </c>
      <c r="T1986" s="169">
        <f>IF(J1986='Do Not Use'!$L$15,1,0)</f>
        <v>0</v>
      </c>
      <c r="U1986" s="169">
        <f>IF(K1986='Do Not Use'!$M$14,1,0)</f>
        <v>0</v>
      </c>
      <c r="V1986" s="169">
        <f t="shared" si="91"/>
        <v>0</v>
      </c>
      <c r="W1986" s="169">
        <f>IF(K1986='Do Not Use'!$M$10,1,0)</f>
        <v>0</v>
      </c>
      <c r="X1986" s="169">
        <f>IF(K1986='Do Not Use'!$M$11,1,0)</f>
        <v>0</v>
      </c>
      <c r="Y1986" s="169">
        <f t="shared" si="92"/>
        <v>0</v>
      </c>
      <c r="Z1986" s="169">
        <f>IF(K1986='Do Not Use'!$M$5,1,0)</f>
        <v>0</v>
      </c>
    </row>
    <row r="1987" spans="1:26" x14ac:dyDescent="0.25">
      <c r="A1987" s="376"/>
      <c r="B1987" s="377"/>
      <c r="C1987" s="378"/>
      <c r="D1987" s="434"/>
      <c r="E1987" s="379"/>
      <c r="F1987" s="377"/>
      <c r="G1987" s="377"/>
      <c r="H1987" s="377"/>
      <c r="I1987" s="377"/>
      <c r="J1987" s="377"/>
      <c r="K1987" s="377"/>
      <c r="L1987" s="377"/>
      <c r="M1987" s="1" t="e">
        <f>INDEX('Child Enrollment'!$C$2:$C$173,MATCH('BIR Data Entry'!B1988,'Child Enrollment'!$B$2:$B$173,0))</f>
        <v>#N/A</v>
      </c>
      <c r="N1987" s="1" t="e">
        <f>INDEX('Child Enrollment'!$D$2:$D$173,MATCH('BIR Data Entry'!B1987,'Child Enrollment'!$B$2:$B$173,0))</f>
        <v>#N/A</v>
      </c>
      <c r="O1987" s="1" t="e">
        <f>INDEX('Child Enrollment'!$E$2:$E$173,MATCH('BIR Data Entry'!B1987,'Child Enrollment'!$B$2:$B$173,0))</f>
        <v>#N/A</v>
      </c>
      <c r="P1987" s="1" t="e">
        <f>INDEX('Child Enrollment'!$F$2:$F$173,MATCH('BIR Data Entry'!B1987,'Child Enrollment'!$B$2:$B$173,0))</f>
        <v>#N/A</v>
      </c>
      <c r="Q1987" s="1" t="e">
        <f>INDEX('Child Enrollment'!$G$2:$G$173,MATCH('BIR Data Entry'!B1987,'Child Enrollment'!$B$2:$B$173,0))</f>
        <v>#N/A</v>
      </c>
      <c r="R1987" s="1" t="e">
        <f>INDEX('Child Enrollment'!$H$2:$H$173,MATCH('BIR Data Entry'!B1987,'Child Enrollment'!$B$2:$B$173,0))</f>
        <v>#N/A</v>
      </c>
      <c r="S1987" s="343" t="str">
        <f t="shared" ref="S1987:S2000" si="93">IF(E1987&gt;0,MROUND(E1987,"0:30"),"")</f>
        <v/>
      </c>
      <c r="T1987" s="169">
        <f>IF(J1987='Do Not Use'!$L$15,1,0)</f>
        <v>0</v>
      </c>
      <c r="U1987" s="169">
        <f>IF(K1987='Do Not Use'!$M$14,1,0)</f>
        <v>0</v>
      </c>
      <c r="V1987" s="169">
        <f t="shared" ref="V1987:V2000" si="94">SUM(T1987:U1987)</f>
        <v>0</v>
      </c>
      <c r="W1987" s="169">
        <f>IF(K1987='Do Not Use'!$M$10,1,0)</f>
        <v>0</v>
      </c>
      <c r="X1987" s="169">
        <f>IF(K1987='Do Not Use'!$M$11,1,0)</f>
        <v>0</v>
      </c>
      <c r="Y1987" s="169">
        <f t="shared" ref="Y1987:Y2000" si="95">SUM(W1987:X1987)</f>
        <v>0</v>
      </c>
      <c r="Z1987" s="169">
        <f>IF(K1987='Do Not Use'!$M$5,1,0)</f>
        <v>0</v>
      </c>
    </row>
    <row r="1988" spans="1:26" x14ac:dyDescent="0.25">
      <c r="A1988" s="376"/>
      <c r="B1988" s="377"/>
      <c r="C1988" s="378"/>
      <c r="D1988" s="434"/>
      <c r="E1988" s="379"/>
      <c r="F1988" s="377"/>
      <c r="G1988" s="377"/>
      <c r="H1988" s="377"/>
      <c r="I1988" s="377"/>
      <c r="J1988" s="377"/>
      <c r="K1988" s="377"/>
      <c r="L1988" s="377"/>
      <c r="M1988" s="1" t="e">
        <f>INDEX('Child Enrollment'!$C$2:$C$173,MATCH('BIR Data Entry'!B1989,'Child Enrollment'!$B$2:$B$173,0))</f>
        <v>#N/A</v>
      </c>
      <c r="N1988" s="1" t="e">
        <f>INDEX('Child Enrollment'!$D$2:$D$173,MATCH('BIR Data Entry'!B1988,'Child Enrollment'!$B$2:$B$173,0))</f>
        <v>#N/A</v>
      </c>
      <c r="O1988" s="1" t="e">
        <f>INDEX('Child Enrollment'!$E$2:$E$173,MATCH('BIR Data Entry'!B1988,'Child Enrollment'!$B$2:$B$173,0))</f>
        <v>#N/A</v>
      </c>
      <c r="P1988" s="1" t="e">
        <f>INDEX('Child Enrollment'!$F$2:$F$173,MATCH('BIR Data Entry'!B1988,'Child Enrollment'!$B$2:$B$173,0))</f>
        <v>#N/A</v>
      </c>
      <c r="Q1988" s="1" t="e">
        <f>INDEX('Child Enrollment'!$G$2:$G$173,MATCH('BIR Data Entry'!B1988,'Child Enrollment'!$B$2:$B$173,0))</f>
        <v>#N/A</v>
      </c>
      <c r="R1988" s="1" t="e">
        <f>INDEX('Child Enrollment'!$H$2:$H$173,MATCH('BIR Data Entry'!B1988,'Child Enrollment'!$B$2:$B$173,0))</f>
        <v>#N/A</v>
      </c>
      <c r="S1988" s="343" t="str">
        <f t="shared" si="93"/>
        <v/>
      </c>
      <c r="T1988" s="169">
        <f>IF(J1988='Do Not Use'!$L$15,1,0)</f>
        <v>0</v>
      </c>
      <c r="U1988" s="169">
        <f>IF(K1988='Do Not Use'!$M$14,1,0)</f>
        <v>0</v>
      </c>
      <c r="V1988" s="169">
        <f t="shared" si="94"/>
        <v>0</v>
      </c>
      <c r="W1988" s="169">
        <f>IF(K1988='Do Not Use'!$M$10,1,0)</f>
        <v>0</v>
      </c>
      <c r="X1988" s="169">
        <f>IF(K1988='Do Not Use'!$M$11,1,0)</f>
        <v>0</v>
      </c>
      <c r="Y1988" s="169">
        <f t="shared" si="95"/>
        <v>0</v>
      </c>
      <c r="Z1988" s="169">
        <f>IF(K1988='Do Not Use'!$M$5,1,0)</f>
        <v>0</v>
      </c>
    </row>
    <row r="1989" spans="1:26" x14ac:dyDescent="0.25">
      <c r="A1989" s="376"/>
      <c r="B1989" s="377"/>
      <c r="C1989" s="378"/>
      <c r="D1989" s="434"/>
      <c r="E1989" s="379"/>
      <c r="F1989" s="377"/>
      <c r="G1989" s="377"/>
      <c r="H1989" s="377"/>
      <c r="I1989" s="377"/>
      <c r="J1989" s="377"/>
      <c r="K1989" s="377"/>
      <c r="L1989" s="377"/>
      <c r="M1989" s="1" t="e">
        <f>INDEX('Child Enrollment'!$C$2:$C$173,MATCH('BIR Data Entry'!B1990,'Child Enrollment'!$B$2:$B$173,0))</f>
        <v>#N/A</v>
      </c>
      <c r="N1989" s="1" t="e">
        <f>INDEX('Child Enrollment'!$D$2:$D$173,MATCH('BIR Data Entry'!B1989,'Child Enrollment'!$B$2:$B$173,0))</f>
        <v>#N/A</v>
      </c>
      <c r="O1989" s="1" t="e">
        <f>INDEX('Child Enrollment'!$E$2:$E$173,MATCH('BIR Data Entry'!B1989,'Child Enrollment'!$B$2:$B$173,0))</f>
        <v>#N/A</v>
      </c>
      <c r="P1989" s="1" t="e">
        <f>INDEX('Child Enrollment'!$F$2:$F$173,MATCH('BIR Data Entry'!B1989,'Child Enrollment'!$B$2:$B$173,0))</f>
        <v>#N/A</v>
      </c>
      <c r="Q1989" s="1" t="e">
        <f>INDEX('Child Enrollment'!$G$2:$G$173,MATCH('BIR Data Entry'!B1989,'Child Enrollment'!$B$2:$B$173,0))</f>
        <v>#N/A</v>
      </c>
      <c r="R1989" s="1" t="e">
        <f>INDEX('Child Enrollment'!$H$2:$H$173,MATCH('BIR Data Entry'!B1989,'Child Enrollment'!$B$2:$B$173,0))</f>
        <v>#N/A</v>
      </c>
      <c r="S1989" s="343" t="str">
        <f t="shared" si="93"/>
        <v/>
      </c>
      <c r="T1989" s="169">
        <f>IF(J1989='Do Not Use'!$L$15,1,0)</f>
        <v>0</v>
      </c>
      <c r="U1989" s="169">
        <f>IF(K1989='Do Not Use'!$M$14,1,0)</f>
        <v>0</v>
      </c>
      <c r="V1989" s="169">
        <f t="shared" si="94"/>
        <v>0</v>
      </c>
      <c r="W1989" s="169">
        <f>IF(K1989='Do Not Use'!$M$10,1,0)</f>
        <v>0</v>
      </c>
      <c r="X1989" s="169">
        <f>IF(K1989='Do Not Use'!$M$11,1,0)</f>
        <v>0</v>
      </c>
      <c r="Y1989" s="169">
        <f t="shared" si="95"/>
        <v>0</v>
      </c>
      <c r="Z1989" s="169">
        <f>IF(K1989='Do Not Use'!$M$5,1,0)</f>
        <v>0</v>
      </c>
    </row>
    <row r="1990" spans="1:26" x14ac:dyDescent="0.25">
      <c r="A1990" s="376"/>
      <c r="B1990" s="377"/>
      <c r="C1990" s="378"/>
      <c r="D1990" s="434"/>
      <c r="E1990" s="379"/>
      <c r="F1990" s="377"/>
      <c r="G1990" s="377"/>
      <c r="H1990" s="377"/>
      <c r="I1990" s="377"/>
      <c r="J1990" s="377"/>
      <c r="K1990" s="377"/>
      <c r="L1990" s="377"/>
      <c r="M1990" s="1" t="e">
        <f>INDEX('Child Enrollment'!$C$2:$C$173,MATCH('BIR Data Entry'!B1991,'Child Enrollment'!$B$2:$B$173,0))</f>
        <v>#N/A</v>
      </c>
      <c r="N1990" s="1" t="e">
        <f>INDEX('Child Enrollment'!$D$2:$D$173,MATCH('BIR Data Entry'!B1990,'Child Enrollment'!$B$2:$B$173,0))</f>
        <v>#N/A</v>
      </c>
      <c r="O1990" s="1" t="e">
        <f>INDEX('Child Enrollment'!$E$2:$E$173,MATCH('BIR Data Entry'!B1990,'Child Enrollment'!$B$2:$B$173,0))</f>
        <v>#N/A</v>
      </c>
      <c r="P1990" s="1" t="e">
        <f>INDEX('Child Enrollment'!$F$2:$F$173,MATCH('BIR Data Entry'!B1990,'Child Enrollment'!$B$2:$B$173,0))</f>
        <v>#N/A</v>
      </c>
      <c r="Q1990" s="1" t="e">
        <f>INDEX('Child Enrollment'!$G$2:$G$173,MATCH('BIR Data Entry'!B1990,'Child Enrollment'!$B$2:$B$173,0))</f>
        <v>#N/A</v>
      </c>
      <c r="R1990" s="1" t="e">
        <f>INDEX('Child Enrollment'!$H$2:$H$173,MATCH('BIR Data Entry'!B1990,'Child Enrollment'!$B$2:$B$173,0))</f>
        <v>#N/A</v>
      </c>
      <c r="S1990" s="343" t="str">
        <f t="shared" si="93"/>
        <v/>
      </c>
      <c r="T1990" s="169">
        <f>IF(J1990='Do Not Use'!$L$15,1,0)</f>
        <v>0</v>
      </c>
      <c r="U1990" s="169">
        <f>IF(K1990='Do Not Use'!$M$14,1,0)</f>
        <v>0</v>
      </c>
      <c r="V1990" s="169">
        <f t="shared" si="94"/>
        <v>0</v>
      </c>
      <c r="W1990" s="169">
        <f>IF(K1990='Do Not Use'!$M$10,1,0)</f>
        <v>0</v>
      </c>
      <c r="X1990" s="169">
        <f>IF(K1990='Do Not Use'!$M$11,1,0)</f>
        <v>0</v>
      </c>
      <c r="Y1990" s="169">
        <f t="shared" si="95"/>
        <v>0</v>
      </c>
      <c r="Z1990" s="169">
        <f>IF(K1990='Do Not Use'!$M$5,1,0)</f>
        <v>0</v>
      </c>
    </row>
    <row r="1991" spans="1:26" x14ac:dyDescent="0.25">
      <c r="A1991" s="376"/>
      <c r="B1991" s="377"/>
      <c r="C1991" s="378"/>
      <c r="D1991" s="434"/>
      <c r="E1991" s="379"/>
      <c r="F1991" s="377"/>
      <c r="G1991" s="377"/>
      <c r="H1991" s="377"/>
      <c r="I1991" s="377"/>
      <c r="J1991" s="377"/>
      <c r="K1991" s="377"/>
      <c r="L1991" s="377"/>
      <c r="M1991" s="1" t="e">
        <f>INDEX('Child Enrollment'!$C$2:$C$173,MATCH('BIR Data Entry'!B1992,'Child Enrollment'!$B$2:$B$173,0))</f>
        <v>#N/A</v>
      </c>
      <c r="N1991" s="1" t="e">
        <f>INDEX('Child Enrollment'!$D$2:$D$173,MATCH('BIR Data Entry'!B1991,'Child Enrollment'!$B$2:$B$173,0))</f>
        <v>#N/A</v>
      </c>
      <c r="O1991" s="1" t="e">
        <f>INDEX('Child Enrollment'!$E$2:$E$173,MATCH('BIR Data Entry'!B1991,'Child Enrollment'!$B$2:$B$173,0))</f>
        <v>#N/A</v>
      </c>
      <c r="P1991" s="1" t="e">
        <f>INDEX('Child Enrollment'!$F$2:$F$173,MATCH('BIR Data Entry'!B1991,'Child Enrollment'!$B$2:$B$173,0))</f>
        <v>#N/A</v>
      </c>
      <c r="Q1991" s="1" t="e">
        <f>INDEX('Child Enrollment'!$G$2:$G$173,MATCH('BIR Data Entry'!B1991,'Child Enrollment'!$B$2:$B$173,0))</f>
        <v>#N/A</v>
      </c>
      <c r="R1991" s="1" t="e">
        <f>INDEX('Child Enrollment'!$H$2:$H$173,MATCH('BIR Data Entry'!B1991,'Child Enrollment'!$B$2:$B$173,0))</f>
        <v>#N/A</v>
      </c>
      <c r="S1991" s="343" t="str">
        <f t="shared" si="93"/>
        <v/>
      </c>
      <c r="T1991" s="169">
        <f>IF(J1991='Do Not Use'!$L$15,1,0)</f>
        <v>0</v>
      </c>
      <c r="U1991" s="169">
        <f>IF(K1991='Do Not Use'!$M$14,1,0)</f>
        <v>0</v>
      </c>
      <c r="V1991" s="169">
        <f t="shared" si="94"/>
        <v>0</v>
      </c>
      <c r="W1991" s="169">
        <f>IF(K1991='Do Not Use'!$M$10,1,0)</f>
        <v>0</v>
      </c>
      <c r="X1991" s="169">
        <f>IF(K1991='Do Not Use'!$M$11,1,0)</f>
        <v>0</v>
      </c>
      <c r="Y1991" s="169">
        <f t="shared" si="95"/>
        <v>0</v>
      </c>
      <c r="Z1991" s="169">
        <f>IF(K1991='Do Not Use'!$M$5,1,0)</f>
        <v>0</v>
      </c>
    </row>
    <row r="1992" spans="1:26" x14ac:dyDescent="0.25">
      <c r="A1992" s="376"/>
      <c r="B1992" s="377"/>
      <c r="C1992" s="378"/>
      <c r="D1992" s="434"/>
      <c r="E1992" s="379"/>
      <c r="F1992" s="377"/>
      <c r="G1992" s="377"/>
      <c r="H1992" s="377"/>
      <c r="I1992" s="377"/>
      <c r="J1992" s="377"/>
      <c r="K1992" s="377"/>
      <c r="L1992" s="377"/>
      <c r="M1992" s="1" t="e">
        <f>INDEX('Child Enrollment'!$C$2:$C$173,MATCH('BIR Data Entry'!B1993,'Child Enrollment'!$B$2:$B$173,0))</f>
        <v>#N/A</v>
      </c>
      <c r="N1992" s="1" t="e">
        <f>INDEX('Child Enrollment'!$D$2:$D$173,MATCH('BIR Data Entry'!B1992,'Child Enrollment'!$B$2:$B$173,0))</f>
        <v>#N/A</v>
      </c>
      <c r="O1992" s="1" t="e">
        <f>INDEX('Child Enrollment'!$E$2:$E$173,MATCH('BIR Data Entry'!B1992,'Child Enrollment'!$B$2:$B$173,0))</f>
        <v>#N/A</v>
      </c>
      <c r="P1992" s="1" t="e">
        <f>INDEX('Child Enrollment'!$F$2:$F$173,MATCH('BIR Data Entry'!B1992,'Child Enrollment'!$B$2:$B$173,0))</f>
        <v>#N/A</v>
      </c>
      <c r="Q1992" s="1" t="e">
        <f>INDEX('Child Enrollment'!$G$2:$G$173,MATCH('BIR Data Entry'!B1992,'Child Enrollment'!$B$2:$B$173,0))</f>
        <v>#N/A</v>
      </c>
      <c r="R1992" s="1" t="e">
        <f>INDEX('Child Enrollment'!$H$2:$H$173,MATCH('BIR Data Entry'!B1992,'Child Enrollment'!$B$2:$B$173,0))</f>
        <v>#N/A</v>
      </c>
      <c r="S1992" s="343" t="str">
        <f t="shared" si="93"/>
        <v/>
      </c>
      <c r="T1992" s="169">
        <f>IF(J1992='Do Not Use'!$L$15,1,0)</f>
        <v>0</v>
      </c>
      <c r="U1992" s="169">
        <f>IF(K1992='Do Not Use'!$M$14,1,0)</f>
        <v>0</v>
      </c>
      <c r="V1992" s="169">
        <f t="shared" si="94"/>
        <v>0</v>
      </c>
      <c r="W1992" s="169">
        <f>IF(K1992='Do Not Use'!$M$10,1,0)</f>
        <v>0</v>
      </c>
      <c r="X1992" s="169">
        <f>IF(K1992='Do Not Use'!$M$11,1,0)</f>
        <v>0</v>
      </c>
      <c r="Y1992" s="169">
        <f t="shared" si="95"/>
        <v>0</v>
      </c>
      <c r="Z1992" s="169">
        <f>IF(K1992='Do Not Use'!$M$5,1,0)</f>
        <v>0</v>
      </c>
    </row>
    <row r="1993" spans="1:26" x14ac:dyDescent="0.25">
      <c r="A1993" s="376"/>
      <c r="B1993" s="377"/>
      <c r="C1993" s="378"/>
      <c r="D1993" s="434"/>
      <c r="E1993" s="379"/>
      <c r="F1993" s="377"/>
      <c r="G1993" s="377"/>
      <c r="H1993" s="377"/>
      <c r="I1993" s="377"/>
      <c r="J1993" s="377"/>
      <c r="K1993" s="377"/>
      <c r="L1993" s="377"/>
      <c r="M1993" s="1" t="e">
        <f>INDEX('Child Enrollment'!$C$2:$C$173,MATCH('BIR Data Entry'!B1994,'Child Enrollment'!$B$2:$B$173,0))</f>
        <v>#N/A</v>
      </c>
      <c r="N1993" s="1" t="e">
        <f>INDEX('Child Enrollment'!$D$2:$D$173,MATCH('BIR Data Entry'!B1993,'Child Enrollment'!$B$2:$B$173,0))</f>
        <v>#N/A</v>
      </c>
      <c r="O1993" s="1" t="e">
        <f>INDEX('Child Enrollment'!$E$2:$E$173,MATCH('BIR Data Entry'!B1993,'Child Enrollment'!$B$2:$B$173,0))</f>
        <v>#N/A</v>
      </c>
      <c r="P1993" s="1" t="e">
        <f>INDEX('Child Enrollment'!$F$2:$F$173,MATCH('BIR Data Entry'!B1993,'Child Enrollment'!$B$2:$B$173,0))</f>
        <v>#N/A</v>
      </c>
      <c r="Q1993" s="1" t="e">
        <f>INDEX('Child Enrollment'!$G$2:$G$173,MATCH('BIR Data Entry'!B1993,'Child Enrollment'!$B$2:$B$173,0))</f>
        <v>#N/A</v>
      </c>
      <c r="R1993" s="1" t="e">
        <f>INDEX('Child Enrollment'!$H$2:$H$173,MATCH('BIR Data Entry'!B1993,'Child Enrollment'!$B$2:$B$173,0))</f>
        <v>#N/A</v>
      </c>
      <c r="S1993" s="343" t="str">
        <f t="shared" si="93"/>
        <v/>
      </c>
      <c r="T1993" s="169">
        <f>IF(J1993='Do Not Use'!$L$15,1,0)</f>
        <v>0</v>
      </c>
      <c r="U1993" s="169">
        <f>IF(K1993='Do Not Use'!$M$14,1,0)</f>
        <v>0</v>
      </c>
      <c r="V1993" s="169">
        <f t="shared" si="94"/>
        <v>0</v>
      </c>
      <c r="W1993" s="169">
        <f>IF(K1993='Do Not Use'!$M$10,1,0)</f>
        <v>0</v>
      </c>
      <c r="X1993" s="169">
        <f>IF(K1993='Do Not Use'!$M$11,1,0)</f>
        <v>0</v>
      </c>
      <c r="Y1993" s="169">
        <f t="shared" si="95"/>
        <v>0</v>
      </c>
      <c r="Z1993" s="169">
        <f>IF(K1993='Do Not Use'!$M$5,1,0)</f>
        <v>0</v>
      </c>
    </row>
    <row r="1994" spans="1:26" x14ac:dyDescent="0.25">
      <c r="A1994" s="376"/>
      <c r="B1994" s="377"/>
      <c r="C1994" s="378"/>
      <c r="D1994" s="434"/>
      <c r="E1994" s="379"/>
      <c r="F1994" s="377"/>
      <c r="G1994" s="377"/>
      <c r="H1994" s="377"/>
      <c r="I1994" s="377"/>
      <c r="J1994" s="377"/>
      <c r="K1994" s="377"/>
      <c r="L1994" s="377"/>
      <c r="M1994" s="1" t="e">
        <f>INDEX('Child Enrollment'!$C$2:$C$173,MATCH('BIR Data Entry'!B1995,'Child Enrollment'!$B$2:$B$173,0))</f>
        <v>#N/A</v>
      </c>
      <c r="N1994" s="1" t="e">
        <f>INDEX('Child Enrollment'!$D$2:$D$173,MATCH('BIR Data Entry'!B1994,'Child Enrollment'!$B$2:$B$173,0))</f>
        <v>#N/A</v>
      </c>
      <c r="O1994" s="1" t="e">
        <f>INDEX('Child Enrollment'!$E$2:$E$173,MATCH('BIR Data Entry'!B1994,'Child Enrollment'!$B$2:$B$173,0))</f>
        <v>#N/A</v>
      </c>
      <c r="P1994" s="1" t="e">
        <f>INDEX('Child Enrollment'!$F$2:$F$173,MATCH('BIR Data Entry'!B1994,'Child Enrollment'!$B$2:$B$173,0))</f>
        <v>#N/A</v>
      </c>
      <c r="Q1994" s="1" t="e">
        <f>INDEX('Child Enrollment'!$G$2:$G$173,MATCH('BIR Data Entry'!B1994,'Child Enrollment'!$B$2:$B$173,0))</f>
        <v>#N/A</v>
      </c>
      <c r="R1994" s="1" t="e">
        <f>INDEX('Child Enrollment'!$H$2:$H$173,MATCH('BIR Data Entry'!B1994,'Child Enrollment'!$B$2:$B$173,0))</f>
        <v>#N/A</v>
      </c>
      <c r="S1994" s="343" t="str">
        <f t="shared" si="93"/>
        <v/>
      </c>
      <c r="T1994" s="169">
        <f>IF(J1994='Do Not Use'!$L$15,1,0)</f>
        <v>0</v>
      </c>
      <c r="U1994" s="169">
        <f>IF(K1994='Do Not Use'!$M$14,1,0)</f>
        <v>0</v>
      </c>
      <c r="V1994" s="169">
        <f t="shared" si="94"/>
        <v>0</v>
      </c>
      <c r="W1994" s="169">
        <f>IF(K1994='Do Not Use'!$M$10,1,0)</f>
        <v>0</v>
      </c>
      <c r="X1994" s="169">
        <f>IF(K1994='Do Not Use'!$M$11,1,0)</f>
        <v>0</v>
      </c>
      <c r="Y1994" s="169">
        <f t="shared" si="95"/>
        <v>0</v>
      </c>
      <c r="Z1994" s="169">
        <f>IF(K1994='Do Not Use'!$M$5,1,0)</f>
        <v>0</v>
      </c>
    </row>
    <row r="1995" spans="1:26" x14ac:dyDescent="0.25">
      <c r="A1995" s="376"/>
      <c r="B1995" s="377"/>
      <c r="C1995" s="378"/>
      <c r="D1995" s="434"/>
      <c r="E1995" s="379"/>
      <c r="F1995" s="377"/>
      <c r="G1995" s="377"/>
      <c r="H1995" s="377"/>
      <c r="I1995" s="377"/>
      <c r="J1995" s="377"/>
      <c r="K1995" s="377"/>
      <c r="L1995" s="377"/>
      <c r="M1995" s="1" t="e">
        <f>INDEX('Child Enrollment'!$C$2:$C$173,MATCH('BIR Data Entry'!B1996,'Child Enrollment'!$B$2:$B$173,0))</f>
        <v>#N/A</v>
      </c>
      <c r="N1995" s="1" t="e">
        <f>INDEX('Child Enrollment'!$D$2:$D$173,MATCH('BIR Data Entry'!B1995,'Child Enrollment'!$B$2:$B$173,0))</f>
        <v>#N/A</v>
      </c>
      <c r="O1995" s="1" t="e">
        <f>INDEX('Child Enrollment'!$E$2:$E$173,MATCH('BIR Data Entry'!B1995,'Child Enrollment'!$B$2:$B$173,0))</f>
        <v>#N/A</v>
      </c>
      <c r="P1995" s="1" t="e">
        <f>INDEX('Child Enrollment'!$F$2:$F$173,MATCH('BIR Data Entry'!B1995,'Child Enrollment'!$B$2:$B$173,0))</f>
        <v>#N/A</v>
      </c>
      <c r="Q1995" s="1" t="e">
        <f>INDEX('Child Enrollment'!$G$2:$G$173,MATCH('BIR Data Entry'!B1995,'Child Enrollment'!$B$2:$B$173,0))</f>
        <v>#N/A</v>
      </c>
      <c r="R1995" s="1" t="e">
        <f>INDEX('Child Enrollment'!$H$2:$H$173,MATCH('BIR Data Entry'!B1995,'Child Enrollment'!$B$2:$B$173,0))</f>
        <v>#N/A</v>
      </c>
      <c r="S1995" s="343" t="str">
        <f t="shared" si="93"/>
        <v/>
      </c>
      <c r="T1995" s="169">
        <f>IF(J1995='Do Not Use'!$L$15,1,0)</f>
        <v>0</v>
      </c>
      <c r="U1995" s="169">
        <f>IF(K1995='Do Not Use'!$M$14,1,0)</f>
        <v>0</v>
      </c>
      <c r="V1995" s="169">
        <f t="shared" si="94"/>
        <v>0</v>
      </c>
      <c r="W1995" s="169">
        <f>IF(K1995='Do Not Use'!$M$10,1,0)</f>
        <v>0</v>
      </c>
      <c r="X1995" s="169">
        <f>IF(K1995='Do Not Use'!$M$11,1,0)</f>
        <v>0</v>
      </c>
      <c r="Y1995" s="169">
        <f t="shared" si="95"/>
        <v>0</v>
      </c>
      <c r="Z1995" s="169">
        <f>IF(K1995='Do Not Use'!$M$5,1,0)</f>
        <v>0</v>
      </c>
    </row>
    <row r="1996" spans="1:26" x14ac:dyDescent="0.25">
      <c r="A1996" s="376"/>
      <c r="B1996" s="377"/>
      <c r="C1996" s="378"/>
      <c r="D1996" s="434"/>
      <c r="E1996" s="379"/>
      <c r="F1996" s="377"/>
      <c r="G1996" s="377"/>
      <c r="H1996" s="377"/>
      <c r="I1996" s="377"/>
      <c r="J1996" s="377"/>
      <c r="K1996" s="377"/>
      <c r="L1996" s="377"/>
      <c r="M1996" s="1" t="e">
        <f>INDEX('Child Enrollment'!$C$2:$C$173,MATCH('BIR Data Entry'!B1997,'Child Enrollment'!$B$2:$B$173,0))</f>
        <v>#N/A</v>
      </c>
      <c r="N1996" s="1" t="e">
        <f>INDEX('Child Enrollment'!$D$2:$D$173,MATCH('BIR Data Entry'!B1996,'Child Enrollment'!$B$2:$B$173,0))</f>
        <v>#N/A</v>
      </c>
      <c r="O1996" s="1" t="e">
        <f>INDEX('Child Enrollment'!$E$2:$E$173,MATCH('BIR Data Entry'!B1996,'Child Enrollment'!$B$2:$B$173,0))</f>
        <v>#N/A</v>
      </c>
      <c r="P1996" s="1" t="e">
        <f>INDEX('Child Enrollment'!$F$2:$F$173,MATCH('BIR Data Entry'!B1996,'Child Enrollment'!$B$2:$B$173,0))</f>
        <v>#N/A</v>
      </c>
      <c r="Q1996" s="1" t="e">
        <f>INDEX('Child Enrollment'!$G$2:$G$173,MATCH('BIR Data Entry'!B1996,'Child Enrollment'!$B$2:$B$173,0))</f>
        <v>#N/A</v>
      </c>
      <c r="R1996" s="1" t="e">
        <f>INDEX('Child Enrollment'!$H$2:$H$173,MATCH('BIR Data Entry'!B1996,'Child Enrollment'!$B$2:$B$173,0))</f>
        <v>#N/A</v>
      </c>
      <c r="S1996" s="343" t="str">
        <f t="shared" si="93"/>
        <v/>
      </c>
      <c r="T1996" s="169">
        <f>IF(J1996='Do Not Use'!$L$15,1,0)</f>
        <v>0</v>
      </c>
      <c r="U1996" s="169">
        <f>IF(K1996='Do Not Use'!$M$14,1,0)</f>
        <v>0</v>
      </c>
      <c r="V1996" s="169">
        <f t="shared" si="94"/>
        <v>0</v>
      </c>
      <c r="W1996" s="169">
        <f>IF(K1996='Do Not Use'!$M$10,1,0)</f>
        <v>0</v>
      </c>
      <c r="X1996" s="169">
        <f>IF(K1996='Do Not Use'!$M$11,1,0)</f>
        <v>0</v>
      </c>
      <c r="Y1996" s="169">
        <f t="shared" si="95"/>
        <v>0</v>
      </c>
      <c r="Z1996" s="169">
        <f>IF(K1996='Do Not Use'!$M$5,1,0)</f>
        <v>0</v>
      </c>
    </row>
    <row r="1997" spans="1:26" x14ac:dyDescent="0.25">
      <c r="A1997" s="376"/>
      <c r="B1997" s="377"/>
      <c r="C1997" s="378"/>
      <c r="D1997" s="434"/>
      <c r="E1997" s="379"/>
      <c r="F1997" s="377"/>
      <c r="G1997" s="377"/>
      <c r="H1997" s="377"/>
      <c r="I1997" s="377"/>
      <c r="J1997" s="377"/>
      <c r="K1997" s="377"/>
      <c r="L1997" s="377"/>
      <c r="M1997" s="1" t="e">
        <f>INDEX('Child Enrollment'!$C$2:$C$173,MATCH('BIR Data Entry'!B1998,'Child Enrollment'!$B$2:$B$173,0))</f>
        <v>#N/A</v>
      </c>
      <c r="N1997" s="1" t="e">
        <f>INDEX('Child Enrollment'!$D$2:$D$173,MATCH('BIR Data Entry'!B1997,'Child Enrollment'!$B$2:$B$173,0))</f>
        <v>#N/A</v>
      </c>
      <c r="O1997" s="1" t="e">
        <f>INDEX('Child Enrollment'!$E$2:$E$173,MATCH('BIR Data Entry'!B1997,'Child Enrollment'!$B$2:$B$173,0))</f>
        <v>#N/A</v>
      </c>
      <c r="P1997" s="1" t="e">
        <f>INDEX('Child Enrollment'!$F$2:$F$173,MATCH('BIR Data Entry'!B1997,'Child Enrollment'!$B$2:$B$173,0))</f>
        <v>#N/A</v>
      </c>
      <c r="Q1997" s="1" t="e">
        <f>INDEX('Child Enrollment'!$G$2:$G$173,MATCH('BIR Data Entry'!B1997,'Child Enrollment'!$B$2:$B$173,0))</f>
        <v>#N/A</v>
      </c>
      <c r="R1997" s="1" t="e">
        <f>INDEX('Child Enrollment'!$H$2:$H$173,MATCH('BIR Data Entry'!B1997,'Child Enrollment'!$B$2:$B$173,0))</f>
        <v>#N/A</v>
      </c>
      <c r="S1997" s="343" t="str">
        <f t="shared" si="93"/>
        <v/>
      </c>
      <c r="T1997" s="169">
        <f>IF(J1997='Do Not Use'!$L$15,1,0)</f>
        <v>0</v>
      </c>
      <c r="U1997" s="169">
        <f>IF(K1997='Do Not Use'!$M$14,1,0)</f>
        <v>0</v>
      </c>
      <c r="V1997" s="169">
        <f t="shared" si="94"/>
        <v>0</v>
      </c>
      <c r="W1997" s="169">
        <f>IF(K1997='Do Not Use'!$M$10,1,0)</f>
        <v>0</v>
      </c>
      <c r="X1997" s="169">
        <f>IF(K1997='Do Not Use'!$M$11,1,0)</f>
        <v>0</v>
      </c>
      <c r="Y1997" s="169">
        <f t="shared" si="95"/>
        <v>0</v>
      </c>
      <c r="Z1997" s="169">
        <f>IF(K1997='Do Not Use'!$M$5,1,0)</f>
        <v>0</v>
      </c>
    </row>
    <row r="1998" spans="1:26" x14ac:dyDescent="0.25">
      <c r="A1998" s="376"/>
      <c r="B1998" s="377"/>
      <c r="C1998" s="378"/>
      <c r="D1998" s="434"/>
      <c r="E1998" s="379"/>
      <c r="F1998" s="377"/>
      <c r="G1998" s="377"/>
      <c r="H1998" s="377"/>
      <c r="I1998" s="377"/>
      <c r="J1998" s="377"/>
      <c r="K1998" s="377"/>
      <c r="L1998" s="377"/>
      <c r="M1998" s="1" t="e">
        <f>INDEX('Child Enrollment'!$C$2:$C$173,MATCH('BIR Data Entry'!B1999,'Child Enrollment'!$B$2:$B$173,0))</f>
        <v>#N/A</v>
      </c>
      <c r="N1998" s="1" t="e">
        <f>INDEX('Child Enrollment'!$D$2:$D$173,MATCH('BIR Data Entry'!B1998,'Child Enrollment'!$B$2:$B$173,0))</f>
        <v>#N/A</v>
      </c>
      <c r="O1998" s="1" t="e">
        <f>INDEX('Child Enrollment'!$E$2:$E$173,MATCH('BIR Data Entry'!B1998,'Child Enrollment'!$B$2:$B$173,0))</f>
        <v>#N/A</v>
      </c>
      <c r="P1998" s="1" t="e">
        <f>INDEX('Child Enrollment'!$F$2:$F$173,MATCH('BIR Data Entry'!B1998,'Child Enrollment'!$B$2:$B$173,0))</f>
        <v>#N/A</v>
      </c>
      <c r="Q1998" s="1" t="e">
        <f>INDEX('Child Enrollment'!$G$2:$G$173,MATCH('BIR Data Entry'!B1998,'Child Enrollment'!$B$2:$B$173,0))</f>
        <v>#N/A</v>
      </c>
      <c r="R1998" s="1" t="e">
        <f>INDEX('Child Enrollment'!$H$2:$H$173,MATCH('BIR Data Entry'!B1998,'Child Enrollment'!$B$2:$B$173,0))</f>
        <v>#N/A</v>
      </c>
      <c r="S1998" s="343" t="str">
        <f t="shared" si="93"/>
        <v/>
      </c>
      <c r="T1998" s="169">
        <f>IF(J1998='Do Not Use'!$L$15,1,0)</f>
        <v>0</v>
      </c>
      <c r="U1998" s="169">
        <f>IF(K1998='Do Not Use'!$M$14,1,0)</f>
        <v>0</v>
      </c>
      <c r="V1998" s="169">
        <f t="shared" si="94"/>
        <v>0</v>
      </c>
      <c r="W1998" s="169">
        <f>IF(K1998='Do Not Use'!$M$10,1,0)</f>
        <v>0</v>
      </c>
      <c r="X1998" s="169">
        <f>IF(K1998='Do Not Use'!$M$11,1,0)</f>
        <v>0</v>
      </c>
      <c r="Y1998" s="169">
        <f t="shared" si="95"/>
        <v>0</v>
      </c>
      <c r="Z1998" s="169">
        <f>IF(K1998='Do Not Use'!$M$5,1,0)</f>
        <v>0</v>
      </c>
    </row>
    <row r="1999" spans="1:26" x14ac:dyDescent="0.25">
      <c r="A1999" s="376"/>
      <c r="B1999" s="377"/>
      <c r="C1999" s="378"/>
      <c r="D1999" s="434"/>
      <c r="E1999" s="379"/>
      <c r="F1999" s="377"/>
      <c r="G1999" s="377"/>
      <c r="H1999" s="377"/>
      <c r="I1999" s="377"/>
      <c r="J1999" s="377"/>
      <c r="K1999" s="377"/>
      <c r="L1999" s="377"/>
      <c r="M1999" s="1" t="e">
        <f>INDEX('Child Enrollment'!$C$2:$C$173,MATCH('BIR Data Entry'!B2000,'Child Enrollment'!$B$2:$B$173,0))</f>
        <v>#N/A</v>
      </c>
      <c r="N1999" s="1" t="e">
        <f>INDEX('Child Enrollment'!$D$2:$D$173,MATCH('BIR Data Entry'!B1999,'Child Enrollment'!$B$2:$B$173,0))</f>
        <v>#N/A</v>
      </c>
      <c r="O1999" s="1" t="e">
        <f>INDEX('Child Enrollment'!$E$2:$E$173,MATCH('BIR Data Entry'!B1999,'Child Enrollment'!$B$2:$B$173,0))</f>
        <v>#N/A</v>
      </c>
      <c r="P1999" s="1" t="e">
        <f>INDEX('Child Enrollment'!$F$2:$F$173,MATCH('BIR Data Entry'!B1999,'Child Enrollment'!$B$2:$B$173,0))</f>
        <v>#N/A</v>
      </c>
      <c r="Q1999" s="1" t="e">
        <f>INDEX('Child Enrollment'!$G$2:$G$173,MATCH('BIR Data Entry'!B1999,'Child Enrollment'!$B$2:$B$173,0))</f>
        <v>#N/A</v>
      </c>
      <c r="R1999" s="1" t="e">
        <f>INDEX('Child Enrollment'!$H$2:$H$173,MATCH('BIR Data Entry'!B1999,'Child Enrollment'!$B$2:$B$173,0))</f>
        <v>#N/A</v>
      </c>
      <c r="S1999" s="343" t="str">
        <f t="shared" si="93"/>
        <v/>
      </c>
      <c r="T1999" s="169">
        <f>IF(J1999='Do Not Use'!$L$15,1,0)</f>
        <v>0</v>
      </c>
      <c r="U1999" s="169">
        <f>IF(K1999='Do Not Use'!$M$14,1,0)</f>
        <v>0</v>
      </c>
      <c r="V1999" s="169">
        <f t="shared" si="94"/>
        <v>0</v>
      </c>
      <c r="W1999" s="169">
        <f>IF(K1999='Do Not Use'!$M$10,1,0)</f>
        <v>0</v>
      </c>
      <c r="X1999" s="169">
        <f>IF(K1999='Do Not Use'!$M$11,1,0)</f>
        <v>0</v>
      </c>
      <c r="Y1999" s="169">
        <f t="shared" si="95"/>
        <v>0</v>
      </c>
      <c r="Z1999" s="169">
        <f>IF(K1999='Do Not Use'!$M$5,1,0)</f>
        <v>0</v>
      </c>
    </row>
    <row r="2000" spans="1:26" x14ac:dyDescent="0.25">
      <c r="A2000" s="376"/>
      <c r="B2000" s="377"/>
      <c r="C2000" s="378"/>
      <c r="D2000" s="434"/>
      <c r="E2000" s="379"/>
      <c r="F2000" s="377"/>
      <c r="G2000" s="377"/>
      <c r="H2000" s="377"/>
      <c r="I2000" s="377"/>
      <c r="J2000" s="377"/>
      <c r="K2000" s="377"/>
      <c r="L2000" s="377"/>
      <c r="M2000" s="1" t="e">
        <f>INDEX('Child Enrollment'!$C$2:$C$173,MATCH('BIR Data Entry'!B2001,'Child Enrollment'!$B$2:$B$173,0))</f>
        <v>#N/A</v>
      </c>
      <c r="N2000" s="1" t="e">
        <f>INDEX('Child Enrollment'!$D$2:$D$173,MATCH('BIR Data Entry'!B2000,'Child Enrollment'!$B$2:$B$173,0))</f>
        <v>#N/A</v>
      </c>
      <c r="O2000" s="1" t="e">
        <f>INDEX('Child Enrollment'!$E$2:$E$173,MATCH('BIR Data Entry'!B2000,'Child Enrollment'!$B$2:$B$173,0))</f>
        <v>#N/A</v>
      </c>
      <c r="P2000" s="1" t="e">
        <f>INDEX('Child Enrollment'!$F$2:$F$173,MATCH('BIR Data Entry'!B2000,'Child Enrollment'!$B$2:$B$173,0))</f>
        <v>#N/A</v>
      </c>
      <c r="Q2000" s="1" t="e">
        <f>INDEX('Child Enrollment'!$G$2:$G$173,MATCH('BIR Data Entry'!B2000,'Child Enrollment'!$B$2:$B$173,0))</f>
        <v>#N/A</v>
      </c>
      <c r="R2000" s="1" t="e">
        <f>INDEX('Child Enrollment'!$H$2:$H$173,MATCH('BIR Data Entry'!B2000,'Child Enrollment'!$B$2:$B$173,0))</f>
        <v>#N/A</v>
      </c>
      <c r="S2000" s="343" t="str">
        <f t="shared" si="93"/>
        <v/>
      </c>
      <c r="T2000" s="169">
        <f>IF(J2000='Do Not Use'!$L$15,1,0)</f>
        <v>0</v>
      </c>
      <c r="U2000" s="169">
        <f>IF(K2000='Do Not Use'!$M$14,1,0)</f>
        <v>0</v>
      </c>
      <c r="V2000" s="169">
        <f t="shared" si="94"/>
        <v>0</v>
      </c>
      <c r="W2000" s="169">
        <f>IF(K2000='Do Not Use'!$M$10,1,0)</f>
        <v>0</v>
      </c>
      <c r="X2000" s="169">
        <f>IF(K2000='Do Not Use'!$M$11,1,0)</f>
        <v>0</v>
      </c>
      <c r="Y2000" s="169">
        <f t="shared" si="95"/>
        <v>0</v>
      </c>
      <c r="Z2000" s="169">
        <f>IF(K2000='Do Not Use'!$M$5,1,0)</f>
        <v>0</v>
      </c>
    </row>
    <row r="2001" spans="1:26" x14ac:dyDescent="0.25">
      <c r="A2001" s="344" t="s">
        <v>339</v>
      </c>
      <c r="B2001" s="348"/>
      <c r="C2001" s="344"/>
      <c r="D2001" s="344"/>
      <c r="E2001" s="344"/>
      <c r="F2001" s="344"/>
      <c r="G2001" s="344"/>
      <c r="H2001" s="344"/>
      <c r="I2001" s="344"/>
      <c r="J2001" s="344"/>
      <c r="K2001" s="344"/>
      <c r="L2001" s="344"/>
      <c r="M2001" s="344"/>
      <c r="N2001" s="344"/>
      <c r="O2001" s="344"/>
      <c r="P2001" s="344"/>
      <c r="Q2001" s="344"/>
      <c r="R2001" s="344"/>
      <c r="S2001" s="344"/>
      <c r="T2001" s="344"/>
      <c r="U2001" s="344"/>
      <c r="V2001" s="344"/>
      <c r="W2001" s="344"/>
      <c r="X2001" s="344"/>
      <c r="Y2001" s="344"/>
      <c r="Z2001" s="344"/>
    </row>
  </sheetData>
  <sortState ref="A2:K722">
    <sortCondition ref="D2:D722"/>
  </sortState>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9">
        <x14:dataValidation type="list" allowBlank="1" showInputMessage="1" showErrorMessage="1">
          <x14:formula1>
            <xm:f>'Do Not Use'!$H$2:$H$15</xm:f>
          </x14:formula1>
          <xm:sqref>F2:F14 F16:F1000 F1001 F1002:F2000</xm:sqref>
        </x14:dataValidation>
        <x14:dataValidation type="list" allowBlank="1" showInputMessage="1" showErrorMessage="1">
          <x14:formula1>
            <xm:f>'Do Not Use'!$K$2:$K$12</xm:f>
          </x14:formula1>
          <xm:sqref>I2:I1000 I1001 I1002:I2000</xm:sqref>
        </x14:dataValidation>
        <x14:dataValidation type="list" allowBlank="1" showInputMessage="1" showErrorMessage="1">
          <x14:formula1>
            <xm:f>'Do Not Use'!$L$2:$L$18</xm:f>
          </x14:formula1>
          <xm:sqref>J2:J1000 J1001 J1002:J2000</xm:sqref>
        </x14:dataValidation>
        <x14:dataValidation type="list" allowBlank="1" showInputMessage="1" showErrorMessage="1">
          <x14:formula1>
            <xm:f>'Do Not Use'!$I$2:$I$19</xm:f>
          </x14:formula1>
          <xm:sqref>G2:G1000 G1001 G1002:G2000</xm:sqref>
        </x14:dataValidation>
        <x14:dataValidation type="list" allowBlank="1" showInputMessage="1" showErrorMessage="1">
          <x14:formula1>
            <xm:f>'Do Not Use'!$J$2:$J$13</xm:f>
          </x14:formula1>
          <xm:sqref>H2:H1000 H1001 H1002:H2000</xm:sqref>
        </x14:dataValidation>
        <x14:dataValidation type="list" allowBlank="1" showInputMessage="1" showErrorMessage="1">
          <x14:formula1>
            <xm:f>'Do Not Use'!$M$2:$M$15</xm:f>
          </x14:formula1>
          <xm:sqref>K2:K1000 K1001 K1002:K2000</xm:sqref>
        </x14:dataValidation>
        <x14:dataValidation type="list" allowBlank="1" showInputMessage="1" showErrorMessage="1">
          <x14:formula1>
            <xm:f>'Program Information'!$B$4:$B$33</xm:f>
          </x14:formula1>
          <xm:sqref>A2 A3:A1000 A1001 A1002:A2000</xm:sqref>
        </x14:dataValidation>
        <x14:dataValidation type="list" allowBlank="1" showInputMessage="1" showErrorMessage="1">
          <x14:formula1>
            <xm:f>'Child Enrollment'!$B$2:$B$173</xm:f>
          </x14:formula1>
          <xm:sqref>B2:B117 B119:B574 B576:B613 B615:B693 B695:B735 B737:B893 B895:B938 B940:B1000 B1001 B1002:B2000</xm:sqref>
        </x14:dataValidation>
        <x14:dataValidation type="list" allowBlank="1" showInputMessage="1" showErrorMessage="1">
          <x14:formula1>
            <xm:f>'Do Not Use'!$G$2:$G$13</xm:f>
          </x14:formula1>
          <xm:sqref>F15 C2 C4:C505 C507:C934 C936:C994 C996:C1000 C1001 C1002:C2000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CCCCFF"/>
    <pageSetUpPr fitToPage="1"/>
  </sheetPr>
  <dimension ref="B1:AH163"/>
  <sheetViews>
    <sheetView showGridLines="0" showRowColHeaders="0" zoomScaleNormal="100" workbookViewId="0"/>
  </sheetViews>
  <sheetFormatPr defaultRowHeight="15" x14ac:dyDescent="0.25"/>
  <cols>
    <col min="1" max="1" width="4.42578125" customWidth="1"/>
    <col min="2" max="2" width="12.5703125" bestFit="1" customWidth="1"/>
    <col min="3" max="3" width="18.5703125" bestFit="1" customWidth="1"/>
    <col min="4" max="4" width="9.28515625" customWidth="1"/>
    <col min="14" max="14" width="4.42578125" customWidth="1"/>
    <col min="15" max="15" width="10.85546875" bestFit="1" customWidth="1"/>
    <col min="16" max="16" width="12" customWidth="1"/>
    <col min="17" max="17" width="10.7109375" bestFit="1" customWidth="1"/>
    <col min="18" max="18" width="10.7109375" customWidth="1"/>
    <col min="24" max="24" width="19.28515625" customWidth="1"/>
    <col min="25" max="25" width="18.5703125" style="1" customWidth="1"/>
    <col min="26" max="26" width="18" style="1" customWidth="1"/>
    <col min="27" max="27" width="6.5703125" customWidth="1"/>
    <col min="28" max="28" width="5.28515625" customWidth="1"/>
    <col min="29" max="29" width="4.85546875" customWidth="1"/>
    <col min="30" max="30" width="5.140625" customWidth="1"/>
    <col min="31" max="31" width="54.140625" hidden="1" customWidth="1"/>
    <col min="32" max="32" width="18.5703125" hidden="1" customWidth="1"/>
    <col min="33" max="33" width="35.5703125" hidden="1" customWidth="1"/>
    <col min="34" max="34" width="18.5703125" hidden="1" customWidth="1"/>
    <col min="35" max="35" width="10.42578125" bestFit="1" customWidth="1"/>
    <col min="36" max="36" width="10.140625" bestFit="1" customWidth="1"/>
    <col min="37" max="37" width="7.28515625" customWidth="1"/>
    <col min="38" max="38" width="11.28515625" bestFit="1" customWidth="1"/>
  </cols>
  <sheetData>
    <row r="1" spans="2:34" x14ac:dyDescent="0.25">
      <c r="B1" s="95" t="s">
        <v>157</v>
      </c>
      <c r="C1" s="143">
        <f ca="1">NOW()</f>
        <v>43809.651016898148</v>
      </c>
      <c r="AE1" s="445" t="s">
        <v>340</v>
      </c>
      <c r="AF1" s="445"/>
      <c r="AG1" s="445"/>
      <c r="AH1" s="445"/>
    </row>
    <row r="2" spans="2:34" ht="15" customHeight="1" x14ac:dyDescent="0.25">
      <c r="B2" s="500" t="s">
        <v>176</v>
      </c>
      <c r="C2" s="501"/>
      <c r="D2" s="501"/>
      <c r="E2" s="501"/>
      <c r="F2" s="501"/>
      <c r="G2" s="501"/>
      <c r="H2" s="501"/>
      <c r="I2" s="501"/>
      <c r="J2" s="501"/>
      <c r="K2" s="501"/>
      <c r="L2" s="501"/>
      <c r="M2" s="502"/>
      <c r="O2" s="500" t="s">
        <v>153</v>
      </c>
      <c r="P2" s="501"/>
      <c r="Q2" s="501"/>
      <c r="R2" s="501"/>
      <c r="S2" s="501"/>
      <c r="T2" s="501"/>
      <c r="U2" s="501"/>
      <c r="V2" s="502"/>
      <c r="X2" s="534" t="s">
        <v>175</v>
      </c>
      <c r="Y2" s="535"/>
      <c r="Z2" s="535"/>
      <c r="AA2" s="535"/>
      <c r="AB2" s="536"/>
      <c r="AE2" s="83" t="s">
        <v>24</v>
      </c>
      <c r="AF2" s="1" t="s">
        <v>128</v>
      </c>
    </row>
    <row r="3" spans="2:34" ht="15" customHeight="1" x14ac:dyDescent="0.25">
      <c r="B3" s="503"/>
      <c r="C3" s="504"/>
      <c r="D3" s="504"/>
      <c r="E3" s="504"/>
      <c r="F3" s="504"/>
      <c r="G3" s="504"/>
      <c r="H3" s="504"/>
      <c r="I3" s="504"/>
      <c r="J3" s="504"/>
      <c r="K3" s="504"/>
      <c r="L3" s="504"/>
      <c r="M3" s="505"/>
      <c r="O3" s="503"/>
      <c r="P3" s="504"/>
      <c r="Q3" s="504"/>
      <c r="R3" s="504"/>
      <c r="S3" s="504"/>
      <c r="T3" s="504"/>
      <c r="U3" s="504"/>
      <c r="V3" s="505"/>
      <c r="X3" s="115" t="s">
        <v>176</v>
      </c>
      <c r="Y3"/>
      <c r="Z3" t="s">
        <v>179</v>
      </c>
      <c r="AE3" s="11" t="s">
        <v>126</v>
      </c>
      <c r="AF3" s="329" t="e">
        <v>#DIV/0!</v>
      </c>
    </row>
    <row r="4" spans="2:34" ht="15" customHeight="1" x14ac:dyDescent="0.25">
      <c r="B4" s="506"/>
      <c r="C4" s="507"/>
      <c r="D4" s="507"/>
      <c r="E4" s="507"/>
      <c r="F4" s="507"/>
      <c r="G4" s="507"/>
      <c r="H4" s="507"/>
      <c r="I4" s="507"/>
      <c r="J4" s="507"/>
      <c r="K4" s="507"/>
      <c r="L4" s="507"/>
      <c r="M4" s="508"/>
      <c r="O4" s="506"/>
      <c r="P4" s="507"/>
      <c r="Q4" s="507"/>
      <c r="R4" s="507"/>
      <c r="S4" s="507"/>
      <c r="T4" s="507"/>
      <c r="U4" s="507"/>
      <c r="V4" s="508"/>
      <c r="X4" s="115" t="s">
        <v>351</v>
      </c>
      <c r="Y4"/>
      <c r="Z4" s="115" t="s">
        <v>177</v>
      </c>
      <c r="AE4" s="11" t="s">
        <v>124</v>
      </c>
      <c r="AF4" s="329" t="e">
        <v>#DIV/0!</v>
      </c>
    </row>
    <row r="5" spans="2:34" x14ac:dyDescent="0.25">
      <c r="X5" s="115" t="s">
        <v>350</v>
      </c>
      <c r="Y5"/>
      <c r="Z5" s="115" t="s">
        <v>305</v>
      </c>
    </row>
    <row r="6" spans="2:34" x14ac:dyDescent="0.25">
      <c r="B6" s="522" t="s">
        <v>173</v>
      </c>
      <c r="C6" s="522"/>
      <c r="D6" s="158">
        <f>'Program Summary'!$P$71</f>
        <v>0</v>
      </c>
      <c r="F6" s="509" t="s">
        <v>174</v>
      </c>
      <c r="G6" s="509"/>
      <c r="H6" s="509"/>
      <c r="I6" s="509"/>
      <c r="J6" s="158">
        <f>'Do Not Use'!AB178</f>
        <v>0</v>
      </c>
      <c r="X6" s="115" t="s">
        <v>24</v>
      </c>
      <c r="Y6"/>
      <c r="Z6" s="115" t="s">
        <v>306</v>
      </c>
    </row>
    <row r="7" spans="2:34" x14ac:dyDescent="0.25">
      <c r="O7" s="510" t="s">
        <v>154</v>
      </c>
      <c r="P7" s="511"/>
      <c r="Q7" s="511"/>
      <c r="R7" s="511"/>
      <c r="S7" s="511"/>
      <c r="T7" s="511"/>
      <c r="U7" s="511"/>
      <c r="V7" s="512"/>
      <c r="X7" s="115" t="s">
        <v>25</v>
      </c>
      <c r="Y7"/>
      <c r="Z7" s="115" t="s">
        <v>178</v>
      </c>
    </row>
    <row r="8" spans="2:34" x14ac:dyDescent="0.25">
      <c r="O8" s="513" t="str">
        <f>IF('RaceEthnicity Profile'!Q9&gt;0,"Check Race/Ethnicity Equity Profile","")</f>
        <v/>
      </c>
      <c r="P8" s="514"/>
      <c r="Q8" s="514"/>
      <c r="R8" s="514"/>
      <c r="S8" s="514"/>
      <c r="T8" s="514"/>
      <c r="U8" s="514"/>
      <c r="V8" s="515"/>
      <c r="X8" s="115" t="s">
        <v>26</v>
      </c>
      <c r="Y8"/>
      <c r="Z8" t="s">
        <v>180</v>
      </c>
    </row>
    <row r="9" spans="2:34" x14ac:dyDescent="0.25">
      <c r="O9" s="516" t="str">
        <f>IF('Gender Profile'!Q9&gt;0,"Check Gender Equity Profile","")</f>
        <v/>
      </c>
      <c r="P9" s="517"/>
      <c r="Q9" s="517"/>
      <c r="R9" s="517"/>
      <c r="S9" s="517"/>
      <c r="T9" s="517"/>
      <c r="U9" s="517"/>
      <c r="V9" s="518"/>
      <c r="X9" s="115" t="s">
        <v>27</v>
      </c>
      <c r="Y9"/>
      <c r="Z9" s="115" t="s">
        <v>177</v>
      </c>
    </row>
    <row r="10" spans="2:34" x14ac:dyDescent="0.25">
      <c r="O10" s="519" t="str">
        <f>IF('IEP Status Profile'!Q9&gt;0,"Check IEP Status Profile","")</f>
        <v/>
      </c>
      <c r="P10" s="520"/>
      <c r="Q10" s="520"/>
      <c r="R10" s="520"/>
      <c r="S10" s="520"/>
      <c r="T10" s="520"/>
      <c r="U10" s="520"/>
      <c r="V10" s="521"/>
      <c r="X10" s="115" t="s">
        <v>343</v>
      </c>
      <c r="Y10"/>
      <c r="Z10" s="115" t="s">
        <v>305</v>
      </c>
    </row>
    <row r="11" spans="2:34" x14ac:dyDescent="0.25">
      <c r="O11" s="497" t="str">
        <f>IF('DLL Status Profile'!Q9&gt;0,"Check DLL Status Profile", "")</f>
        <v/>
      </c>
      <c r="P11" s="498"/>
      <c r="Q11" s="498"/>
      <c r="R11" s="498"/>
      <c r="S11" s="498"/>
      <c r="T11" s="498"/>
      <c r="U11" s="498"/>
      <c r="V11" s="499"/>
      <c r="X11" s="115" t="s">
        <v>29</v>
      </c>
      <c r="Y11"/>
      <c r="Z11" s="115" t="s">
        <v>306</v>
      </c>
    </row>
    <row r="12" spans="2:34" x14ac:dyDescent="0.25">
      <c r="O12" s="527" t="s">
        <v>302</v>
      </c>
      <c r="P12" s="528"/>
      <c r="Q12" s="528"/>
      <c r="R12" s="528"/>
      <c r="S12" s="529" t="s">
        <v>303</v>
      </c>
      <c r="T12" s="530"/>
      <c r="U12" s="530"/>
      <c r="V12" s="531"/>
      <c r="X12" s="115" t="s">
        <v>246</v>
      </c>
      <c r="Y12"/>
      <c r="Z12" s="115" t="s">
        <v>178</v>
      </c>
    </row>
    <row r="13" spans="2:34" x14ac:dyDescent="0.25">
      <c r="O13" s="523" t="str">
        <f>IF('ISS RaceEthncity'!Q9&gt;0,"Check Race/Ethnicity ISS Equity Profile","")</f>
        <v/>
      </c>
      <c r="P13" s="524"/>
      <c r="Q13" s="524"/>
      <c r="R13" s="524"/>
      <c r="S13" s="523" t="str">
        <f>IF('OSS RaceEthncity'!Q9&gt;0,"Check Race/Ethnicity OSS Equity Profile","")</f>
        <v/>
      </c>
      <c r="T13" s="524"/>
      <c r="U13" s="524"/>
      <c r="V13" s="525"/>
      <c r="X13" s="115" t="s">
        <v>349</v>
      </c>
      <c r="Y13"/>
      <c r="Z13" t="s">
        <v>181</v>
      </c>
    </row>
    <row r="14" spans="2:34" x14ac:dyDescent="0.25">
      <c r="O14" s="516" t="str">
        <f>IF('ISS Gender'!Q9&gt;0,"Check Gender ISS Equity Profile","")</f>
        <v/>
      </c>
      <c r="P14" s="517"/>
      <c r="Q14" s="517"/>
      <c r="R14" s="517"/>
      <c r="S14" s="516" t="str">
        <f>IF('OSS Gender'!Q9&gt;0,"Check Gender OSS Equity Profile","")</f>
        <v/>
      </c>
      <c r="T14" s="517"/>
      <c r="U14" s="517"/>
      <c r="V14" s="518"/>
      <c r="X14" s="115" t="s">
        <v>304</v>
      </c>
      <c r="Y14"/>
      <c r="Z14" s="115" t="s">
        <v>177</v>
      </c>
    </row>
    <row r="15" spans="2:34" x14ac:dyDescent="0.25">
      <c r="O15" s="516" t="str">
        <f>IF('ISS IEP'!Q9&gt;0,"Check IEP Status ISS Equity Profile","")</f>
        <v/>
      </c>
      <c r="P15" s="517"/>
      <c r="Q15" s="517"/>
      <c r="R15" s="517"/>
      <c r="S15" s="516" t="str">
        <f>IF('OSS IEP'!Q9&gt;0,"Check IEP Status OSS Equity Profile","")</f>
        <v/>
      </c>
      <c r="T15" s="517"/>
      <c r="U15" s="517"/>
      <c r="V15" s="518"/>
      <c r="Y15"/>
      <c r="Z15" s="115" t="s">
        <v>305</v>
      </c>
    </row>
    <row r="16" spans="2:34" x14ac:dyDescent="0.25">
      <c r="O16" s="516" t="str">
        <f>IF('ISS DLL'!Q9&gt;0,"Check DLL Status ISS Equity Profile","")</f>
        <v/>
      </c>
      <c r="P16" s="517"/>
      <c r="Q16" s="517"/>
      <c r="R16" s="517"/>
      <c r="S16" s="516" t="str">
        <f>IF('OSS DLL'!Q9&gt;0,"Check DLL Status OSS Equity Profile","")</f>
        <v/>
      </c>
      <c r="T16" s="517"/>
      <c r="U16" s="517"/>
      <c r="V16" s="518"/>
      <c r="Y16"/>
      <c r="Z16" s="115" t="s">
        <v>306</v>
      </c>
    </row>
    <row r="17" spans="15:34" x14ac:dyDescent="0.25">
      <c r="O17" s="532" t="s">
        <v>155</v>
      </c>
      <c r="P17" s="441"/>
      <c r="Q17" s="441"/>
      <c r="R17" s="441"/>
      <c r="S17" s="441"/>
      <c r="T17" s="441"/>
      <c r="U17" s="441"/>
      <c r="V17" s="533"/>
      <c r="Y17"/>
      <c r="Z17" s="115" t="s">
        <v>178</v>
      </c>
    </row>
    <row r="18" spans="15:34" x14ac:dyDescent="0.25">
      <c r="O18" s="523" t="str">
        <f>IF('Dismissal RaceEthnicity'!Q9&gt;0,"Check Race/Ethnicity Dismissal Equity Profile","")</f>
        <v/>
      </c>
      <c r="P18" s="524"/>
      <c r="Q18" s="524"/>
      <c r="R18" s="524"/>
      <c r="S18" s="524"/>
      <c r="T18" s="524"/>
      <c r="U18" s="524"/>
      <c r="V18" s="525"/>
      <c r="Y18"/>
      <c r="Z18" t="s">
        <v>307</v>
      </c>
    </row>
    <row r="19" spans="15:34" x14ac:dyDescent="0.25">
      <c r="O19" s="516" t="str">
        <f>IF('Dismissal Gender'!Q9&gt;0,"Check Gender Dismissal Equity Profile","")</f>
        <v/>
      </c>
      <c r="P19" s="517"/>
      <c r="Q19" s="517"/>
      <c r="R19" s="517"/>
      <c r="S19" s="517"/>
      <c r="T19" s="517"/>
      <c r="U19" s="517"/>
      <c r="V19" s="518"/>
      <c r="Y19"/>
      <c r="Z19" s="115" t="s">
        <v>177</v>
      </c>
      <c r="AG19" s="83" t="s">
        <v>25</v>
      </c>
      <c r="AH19" t="s">
        <v>128</v>
      </c>
    </row>
    <row r="20" spans="15:34" x14ac:dyDescent="0.25">
      <c r="O20" s="516" t="str">
        <f>IF('Dismissal IEP'!Q9&gt;0,"Check IEP Status Dismissal Equity Profile","")</f>
        <v/>
      </c>
      <c r="P20" s="517"/>
      <c r="Q20" s="517"/>
      <c r="R20" s="517"/>
      <c r="S20" s="517"/>
      <c r="T20" s="517"/>
      <c r="U20" s="517"/>
      <c r="V20" s="518"/>
      <c r="Y20"/>
      <c r="Z20" s="115" t="s">
        <v>305</v>
      </c>
      <c r="AG20" s="11" t="s">
        <v>126</v>
      </c>
      <c r="AH20" s="328" t="e">
        <v>#DIV/0!</v>
      </c>
    </row>
    <row r="21" spans="15:34" x14ac:dyDescent="0.25">
      <c r="O21" s="497" t="str">
        <f>IF('Dismissal DLL'!Q9&gt;0,"Check DLL Status Profile","")</f>
        <v/>
      </c>
      <c r="P21" s="498"/>
      <c r="Q21" s="498"/>
      <c r="R21" s="498"/>
      <c r="S21" s="498"/>
      <c r="T21" s="498"/>
      <c r="U21" s="498"/>
      <c r="V21" s="499"/>
      <c r="Y21"/>
      <c r="Z21" s="115" t="s">
        <v>306</v>
      </c>
      <c r="AG21" s="11" t="s">
        <v>124</v>
      </c>
      <c r="AH21" s="328" t="e">
        <v>#DIV/0!</v>
      </c>
    </row>
    <row r="22" spans="15:34" x14ac:dyDescent="0.25">
      <c r="Y22"/>
      <c r="Z22" s="115" t="s">
        <v>178</v>
      </c>
    </row>
    <row r="23" spans="15:34" x14ac:dyDescent="0.25">
      <c r="Y23"/>
    </row>
    <row r="24" spans="15:34" x14ac:dyDescent="0.25">
      <c r="Y24"/>
    </row>
    <row r="25" spans="15:34" x14ac:dyDescent="0.25">
      <c r="Y25"/>
    </row>
    <row r="26" spans="15:34" x14ac:dyDescent="0.25">
      <c r="Y26"/>
    </row>
    <row r="27" spans="15:34" x14ac:dyDescent="0.25">
      <c r="Y27"/>
    </row>
    <row r="28" spans="15:34" x14ac:dyDescent="0.25">
      <c r="Y28"/>
    </row>
    <row r="29" spans="15:34" x14ac:dyDescent="0.25">
      <c r="Y29"/>
    </row>
    <row r="30" spans="15:34" x14ac:dyDescent="0.25">
      <c r="Y30"/>
    </row>
    <row r="31" spans="15:34" x14ac:dyDescent="0.25">
      <c r="Y31"/>
      <c r="Z31"/>
    </row>
    <row r="32" spans="15:34" x14ac:dyDescent="0.25">
      <c r="Y32"/>
      <c r="Z32"/>
    </row>
    <row r="33" spans="12:32" x14ac:dyDescent="0.25">
      <c r="Y33"/>
      <c r="Z33"/>
    </row>
    <row r="34" spans="12:32" x14ac:dyDescent="0.25">
      <c r="Y34"/>
      <c r="Z34"/>
    </row>
    <row r="35" spans="12:32" x14ac:dyDescent="0.25">
      <c r="N35" s="160"/>
      <c r="Y35"/>
      <c r="Z35"/>
    </row>
    <row r="36" spans="12:32" x14ac:dyDescent="0.25">
      <c r="L36" s="1"/>
      <c r="M36" s="1"/>
      <c r="Y36"/>
      <c r="Z36"/>
    </row>
    <row r="37" spans="12:32" x14ac:dyDescent="0.25">
      <c r="L37" s="28"/>
      <c r="M37" s="161"/>
      <c r="Y37"/>
      <c r="Z37"/>
    </row>
    <row r="38" spans="12:32" x14ac:dyDescent="0.25">
      <c r="Y38"/>
      <c r="Z38"/>
    </row>
    <row r="39" spans="12:32" x14ac:dyDescent="0.25">
      <c r="Y39"/>
      <c r="Z39"/>
      <c r="AE39" s="83" t="s">
        <v>26</v>
      </c>
      <c r="AF39" t="s">
        <v>128</v>
      </c>
    </row>
    <row r="40" spans="12:32" x14ac:dyDescent="0.25">
      <c r="Y40"/>
      <c r="Z40"/>
      <c r="AE40" s="11" t="s">
        <v>126</v>
      </c>
      <c r="AF40" s="328" t="e">
        <v>#DIV/0!</v>
      </c>
    </row>
    <row r="41" spans="12:32" x14ac:dyDescent="0.25">
      <c r="Y41"/>
      <c r="Z41"/>
      <c r="AE41" s="11" t="s">
        <v>124</v>
      </c>
      <c r="AF41" s="328" t="e">
        <v>#DIV/0!</v>
      </c>
    </row>
    <row r="42" spans="12:32" x14ac:dyDescent="0.25">
      <c r="Y42"/>
      <c r="Z42"/>
    </row>
    <row r="43" spans="12:32" x14ac:dyDescent="0.25">
      <c r="Y43"/>
      <c r="Z43"/>
    </row>
    <row r="44" spans="12:32" x14ac:dyDescent="0.25">
      <c r="Z44"/>
    </row>
    <row r="45" spans="12:32" x14ac:dyDescent="0.25">
      <c r="Z45"/>
    </row>
    <row r="46" spans="12:32" x14ac:dyDescent="0.25">
      <c r="Z46"/>
    </row>
    <row r="47" spans="12:32" x14ac:dyDescent="0.25">
      <c r="Y47"/>
      <c r="Z47"/>
    </row>
    <row r="48" spans="12:32" x14ac:dyDescent="0.25">
      <c r="Y48"/>
      <c r="Z48"/>
    </row>
    <row r="49" spans="2:34" x14ac:dyDescent="0.25">
      <c r="Y49"/>
      <c r="Z49"/>
    </row>
    <row r="50" spans="2:34" x14ac:dyDescent="0.25">
      <c r="Y50"/>
      <c r="Z50"/>
    </row>
    <row r="51" spans="2:34" x14ac:dyDescent="0.25">
      <c r="Y51"/>
      <c r="Z51"/>
    </row>
    <row r="52" spans="2:34" x14ac:dyDescent="0.25">
      <c r="Y52"/>
      <c r="Z52"/>
    </row>
    <row r="53" spans="2:34" ht="15" customHeight="1" x14ac:dyDescent="0.25">
      <c r="Y53"/>
      <c r="Z53"/>
    </row>
    <row r="54" spans="2:34" x14ac:dyDescent="0.25">
      <c r="K54" s="159"/>
      <c r="Y54"/>
      <c r="Z54"/>
      <c r="AG54" s="83" t="s">
        <v>119</v>
      </c>
      <c r="AH54" t="s">
        <v>128</v>
      </c>
    </row>
    <row r="55" spans="2:34" x14ac:dyDescent="0.25">
      <c r="Y55"/>
      <c r="Z55"/>
      <c r="AG55" s="11" t="s">
        <v>126</v>
      </c>
      <c r="AH55" s="328" t="e">
        <v>#DIV/0!</v>
      </c>
    </row>
    <row r="56" spans="2:34" x14ac:dyDescent="0.25">
      <c r="B56" s="330"/>
      <c r="Y56"/>
      <c r="Z56"/>
      <c r="AG56" s="11" t="s">
        <v>124</v>
      </c>
      <c r="AH56" s="328" t="e">
        <v>#DIV/0!</v>
      </c>
    </row>
    <row r="57" spans="2:34" x14ac:dyDescent="0.25">
      <c r="Y57"/>
      <c r="Z57"/>
    </row>
    <row r="58" spans="2:34" ht="60" x14ac:dyDescent="0.25">
      <c r="L58" s="28"/>
      <c r="M58" s="161"/>
      <c r="O58" s="92"/>
      <c r="P58" s="365" t="s">
        <v>70</v>
      </c>
      <c r="Q58" s="366" t="s">
        <v>123</v>
      </c>
      <c r="R58" s="367" t="s">
        <v>71</v>
      </c>
      <c r="S58" s="368" t="s">
        <v>74</v>
      </c>
      <c r="T58" s="369" t="s">
        <v>75</v>
      </c>
      <c r="Y58"/>
      <c r="Z58"/>
    </row>
    <row r="59" spans="2:34" x14ac:dyDescent="0.25">
      <c r="O59" s="351" t="s">
        <v>5</v>
      </c>
      <c r="P59" s="354">
        <f>'Do Not Use'!P177</f>
        <v>0</v>
      </c>
      <c r="Q59" s="352" t="str">
        <f t="shared" ref="Q59:Q70" si="0">IF(P59=0,"",P59/$P$71)</f>
        <v/>
      </c>
      <c r="R59" s="358">
        <f>'Do Not Use'!P178</f>
        <v>0</v>
      </c>
      <c r="S59" s="361" t="str">
        <f t="shared" ref="S59:S70" si="1">IF(R59=0, "",P59/R59)</f>
        <v/>
      </c>
      <c r="T59" s="363" t="str">
        <f>IF(R59=0,"",R59/'Program Information'!C34)</f>
        <v/>
      </c>
      <c r="Y59"/>
      <c r="Z59"/>
    </row>
    <row r="60" spans="2:34" x14ac:dyDescent="0.25">
      <c r="O60" s="338" t="s">
        <v>6</v>
      </c>
      <c r="P60" s="355">
        <f>'Do Not Use'!Q177</f>
        <v>0</v>
      </c>
      <c r="Q60" s="352" t="str">
        <f t="shared" si="0"/>
        <v/>
      </c>
      <c r="R60" s="359">
        <f>'Do Not Use'!Q178</f>
        <v>0</v>
      </c>
      <c r="S60" s="361" t="str">
        <f t="shared" si="1"/>
        <v/>
      </c>
      <c r="T60" s="363" t="str">
        <f>IF(R60=0,"",R60/'Program Information'!D34)</f>
        <v/>
      </c>
      <c r="Y60"/>
      <c r="Z60"/>
    </row>
    <row r="61" spans="2:34" x14ac:dyDescent="0.25">
      <c r="O61" s="338" t="s">
        <v>7</v>
      </c>
      <c r="P61" s="355">
        <f>'Do Not Use'!R177</f>
        <v>0</v>
      </c>
      <c r="Q61" s="352" t="str">
        <f t="shared" si="0"/>
        <v/>
      </c>
      <c r="R61" s="359">
        <f>'Do Not Use'!R178</f>
        <v>0</v>
      </c>
      <c r="S61" s="361" t="str">
        <f t="shared" si="1"/>
        <v/>
      </c>
      <c r="T61" s="363" t="str">
        <f>IF(R61=0,"",R61/'Program Information'!E34)</f>
        <v/>
      </c>
      <c r="Y61"/>
      <c r="Z61"/>
    </row>
    <row r="62" spans="2:34" x14ac:dyDescent="0.25">
      <c r="O62" s="338" t="s">
        <v>8</v>
      </c>
      <c r="P62" s="355">
        <f>'Do Not Use'!S177</f>
        <v>0</v>
      </c>
      <c r="Q62" s="352" t="str">
        <f t="shared" si="0"/>
        <v/>
      </c>
      <c r="R62" s="359">
        <f>'Do Not Use'!S178</f>
        <v>0</v>
      </c>
      <c r="S62" s="361" t="str">
        <f t="shared" si="1"/>
        <v/>
      </c>
      <c r="T62" s="363" t="str">
        <f>IF(R62=0,"",R62/'Program Information'!F34)</f>
        <v/>
      </c>
      <c r="Y62"/>
      <c r="Z62"/>
    </row>
    <row r="63" spans="2:34" x14ac:dyDescent="0.25">
      <c r="O63" s="338" t="s">
        <v>9</v>
      </c>
      <c r="P63" s="355">
        <f>'Do Not Use'!T177</f>
        <v>0</v>
      </c>
      <c r="Q63" s="352" t="str">
        <f t="shared" si="0"/>
        <v/>
      </c>
      <c r="R63" s="359">
        <f>'Do Not Use'!T178</f>
        <v>0</v>
      </c>
      <c r="S63" s="361" t="str">
        <f t="shared" si="1"/>
        <v/>
      </c>
      <c r="T63" s="363" t="str">
        <f>IF(R63=0,"",R63/'Program Information'!G34)</f>
        <v/>
      </c>
      <c r="Y63"/>
      <c r="Z63"/>
    </row>
    <row r="64" spans="2:34" x14ac:dyDescent="0.25">
      <c r="O64" s="338" t="s">
        <v>11</v>
      </c>
      <c r="P64" s="355">
        <f>'Do Not Use'!U177</f>
        <v>0</v>
      </c>
      <c r="Q64" s="352" t="str">
        <f t="shared" si="0"/>
        <v/>
      </c>
      <c r="R64" s="359">
        <f>'Do Not Use'!U178</f>
        <v>0</v>
      </c>
      <c r="S64" s="361" t="str">
        <f t="shared" si="1"/>
        <v/>
      </c>
      <c r="T64" s="363" t="str">
        <f>IF(R64=0,"",R64/'Program Information'!H34)</f>
        <v/>
      </c>
      <c r="Y64"/>
      <c r="Z64"/>
    </row>
    <row r="65" spans="15:32" x14ac:dyDescent="0.25">
      <c r="O65" s="338" t="s">
        <v>10</v>
      </c>
      <c r="P65" s="355">
        <f>'Do Not Use'!V177</f>
        <v>0</v>
      </c>
      <c r="Q65" s="352" t="str">
        <f t="shared" si="0"/>
        <v/>
      </c>
      <c r="R65" s="359">
        <f>'Do Not Use'!V178</f>
        <v>0</v>
      </c>
      <c r="S65" s="361" t="str">
        <f t="shared" si="1"/>
        <v/>
      </c>
      <c r="T65" s="363" t="str">
        <f>IF(R65=0,"",R65/'Program Information'!I34)</f>
        <v/>
      </c>
      <c r="Y65"/>
      <c r="Z65"/>
    </row>
    <row r="66" spans="15:32" x14ac:dyDescent="0.25">
      <c r="O66" s="338" t="s">
        <v>12</v>
      </c>
      <c r="P66" s="355">
        <f>'Do Not Use'!W177</f>
        <v>0</v>
      </c>
      <c r="Q66" s="352" t="str">
        <f t="shared" si="0"/>
        <v/>
      </c>
      <c r="R66" s="359">
        <f>'Do Not Use'!W178</f>
        <v>0</v>
      </c>
      <c r="S66" s="361" t="str">
        <f t="shared" si="1"/>
        <v/>
      </c>
      <c r="T66" s="363" t="str">
        <f>IF(R66=0,"",R66/'Program Information'!J34)</f>
        <v/>
      </c>
      <c r="Y66"/>
      <c r="Z66"/>
    </row>
    <row r="67" spans="15:32" x14ac:dyDescent="0.25">
      <c r="O67" s="338" t="s">
        <v>13</v>
      </c>
      <c r="P67" s="355">
        <f>'Do Not Use'!X177</f>
        <v>0</v>
      </c>
      <c r="Q67" s="352" t="str">
        <f t="shared" si="0"/>
        <v/>
      </c>
      <c r="R67" s="359">
        <f>'Do Not Use'!X178</f>
        <v>0</v>
      </c>
      <c r="S67" s="361" t="str">
        <f t="shared" si="1"/>
        <v/>
      </c>
      <c r="T67" s="363" t="str">
        <f>IF(R67=0,"",R67/'Program Information'!K34)</f>
        <v/>
      </c>
      <c r="Y67"/>
      <c r="Z67"/>
    </row>
    <row r="68" spans="15:32" x14ac:dyDescent="0.25">
      <c r="O68" s="338" t="s">
        <v>14</v>
      </c>
      <c r="P68" s="355">
        <f>'Do Not Use'!Y177</f>
        <v>0</v>
      </c>
      <c r="Q68" s="352" t="str">
        <f t="shared" si="0"/>
        <v/>
      </c>
      <c r="R68" s="359">
        <f>'Do Not Use'!Y178</f>
        <v>0</v>
      </c>
      <c r="S68" s="361" t="str">
        <f t="shared" si="1"/>
        <v/>
      </c>
      <c r="T68" s="363" t="str">
        <f>IF(R68=0,"",R68/'Program Information'!L34)</f>
        <v/>
      </c>
      <c r="Y68"/>
      <c r="Z68"/>
      <c r="AE68" s="83" t="s">
        <v>28</v>
      </c>
      <c r="AF68" s="1" t="s">
        <v>128</v>
      </c>
    </row>
    <row r="69" spans="15:32" x14ac:dyDescent="0.25">
      <c r="O69" s="338" t="s">
        <v>15</v>
      </c>
      <c r="P69" s="355">
        <f>'Do Not Use'!Z177</f>
        <v>0</v>
      </c>
      <c r="Q69" s="352" t="str">
        <f t="shared" si="0"/>
        <v/>
      </c>
      <c r="R69" s="359">
        <f>'Do Not Use'!Z178</f>
        <v>0</v>
      </c>
      <c r="S69" s="361" t="str">
        <f t="shared" si="1"/>
        <v/>
      </c>
      <c r="T69" s="363" t="str">
        <f>IF(R69=0,"",R69/'Program Information'!M34)</f>
        <v/>
      </c>
      <c r="Y69"/>
      <c r="Z69"/>
      <c r="AE69" s="11" t="s">
        <v>126</v>
      </c>
      <c r="AF69" s="329" t="e">
        <v>#DIV/0!</v>
      </c>
    </row>
    <row r="70" spans="15:32" x14ac:dyDescent="0.25">
      <c r="O70" s="338" t="s">
        <v>4</v>
      </c>
      <c r="P70" s="356">
        <f>'Do Not Use'!AA177</f>
        <v>0</v>
      </c>
      <c r="Q70" s="352" t="str">
        <f t="shared" si="0"/>
        <v/>
      </c>
      <c r="R70" s="360">
        <f>'Do Not Use'!AA178</f>
        <v>0</v>
      </c>
      <c r="S70" s="361" t="str">
        <f t="shared" si="1"/>
        <v/>
      </c>
      <c r="T70" s="363" t="str">
        <f>IF(R70=0,"",R70/'Program Information'!N34)</f>
        <v/>
      </c>
      <c r="Y70"/>
      <c r="Z70"/>
      <c r="AE70" s="11" t="s">
        <v>124</v>
      </c>
      <c r="AF70" s="329" t="e">
        <v>#DIV/0!</v>
      </c>
    </row>
    <row r="71" spans="15:32" x14ac:dyDescent="0.25">
      <c r="O71" s="350" t="s">
        <v>347</v>
      </c>
      <c r="P71" s="357">
        <f>SUM(P59:P70)</f>
        <v>0</v>
      </c>
      <c r="Q71" s="353">
        <f>SUM(Q59:Q70)</f>
        <v>0</v>
      </c>
      <c r="R71" s="349" t="s">
        <v>346</v>
      </c>
      <c r="S71" s="362" t="e">
        <f>AVERAGE(S59:S70)</f>
        <v>#DIV/0!</v>
      </c>
      <c r="T71" s="364" t="e">
        <f>AVERAGE(T59:T70)</f>
        <v>#DIV/0!</v>
      </c>
      <c r="Y71"/>
      <c r="Z71"/>
    </row>
    <row r="72" spans="15:32" x14ac:dyDescent="0.25">
      <c r="Y72"/>
      <c r="Z72"/>
    </row>
    <row r="73" spans="15:32" x14ac:dyDescent="0.25">
      <c r="Y73"/>
      <c r="Z73"/>
    </row>
    <row r="74" spans="15:32" x14ac:dyDescent="0.25">
      <c r="Y74"/>
      <c r="Z74"/>
    </row>
    <row r="75" spans="15:32" x14ac:dyDescent="0.25">
      <c r="Y75"/>
      <c r="Z75"/>
    </row>
    <row r="76" spans="15:32" x14ac:dyDescent="0.25">
      <c r="Y76"/>
      <c r="Z76"/>
    </row>
    <row r="77" spans="15:32" x14ac:dyDescent="0.25">
      <c r="Y77"/>
      <c r="Z77"/>
    </row>
    <row r="78" spans="15:32" x14ac:dyDescent="0.25">
      <c r="Y78"/>
    </row>
    <row r="80" spans="15:32" x14ac:dyDescent="0.25">
      <c r="Y80"/>
    </row>
    <row r="81" spans="25:34" x14ac:dyDescent="0.25">
      <c r="Y81"/>
    </row>
    <row r="82" spans="25:34" x14ac:dyDescent="0.25">
      <c r="Y82"/>
    </row>
    <row r="83" spans="25:34" x14ac:dyDescent="0.25">
      <c r="Y83"/>
    </row>
    <row r="84" spans="25:34" x14ac:dyDescent="0.25">
      <c r="Y84"/>
    </row>
    <row r="85" spans="25:34" x14ac:dyDescent="0.25">
      <c r="Y85"/>
    </row>
    <row r="86" spans="25:34" x14ac:dyDescent="0.25">
      <c r="Y86"/>
    </row>
    <row r="87" spans="25:34" x14ac:dyDescent="0.25">
      <c r="Y87"/>
    </row>
    <row r="88" spans="25:34" x14ac:dyDescent="0.25">
      <c r="Y88"/>
      <c r="AG88" s="83" t="s">
        <v>29</v>
      </c>
      <c r="AH88" t="s">
        <v>128</v>
      </c>
    </row>
    <row r="89" spans="25:34" x14ac:dyDescent="0.25">
      <c r="Y89"/>
      <c r="AG89" s="11" t="s">
        <v>126</v>
      </c>
      <c r="AH89" s="328" t="e">
        <v>#DIV/0!</v>
      </c>
    </row>
    <row r="90" spans="25:34" x14ac:dyDescent="0.25">
      <c r="Y90"/>
      <c r="AG90" s="11" t="s">
        <v>124</v>
      </c>
      <c r="AH90" s="328" t="e">
        <v>#DIV/0!</v>
      </c>
    </row>
    <row r="91" spans="25:34" x14ac:dyDescent="0.25">
      <c r="Y91"/>
    </row>
    <row r="92" spans="25:34" x14ac:dyDescent="0.25">
      <c r="Y92"/>
    </row>
    <row r="103" spans="2:25" x14ac:dyDescent="0.25">
      <c r="B103" s="526" t="s">
        <v>370</v>
      </c>
      <c r="C103" s="526"/>
      <c r="D103" s="526"/>
      <c r="E103" s="526"/>
      <c r="F103" s="526"/>
      <c r="G103" s="526"/>
      <c r="H103" s="526"/>
      <c r="I103" s="526"/>
      <c r="J103" s="526"/>
      <c r="K103" s="526"/>
      <c r="L103" s="526"/>
      <c r="M103" s="526"/>
      <c r="O103" s="526" t="s">
        <v>369</v>
      </c>
      <c r="P103" s="526"/>
      <c r="Q103" s="526"/>
      <c r="R103" s="526"/>
      <c r="S103" s="526"/>
      <c r="T103" s="526"/>
      <c r="U103" s="526"/>
      <c r="V103" s="526"/>
      <c r="W103" s="526"/>
      <c r="X103" s="526"/>
      <c r="Y103" s="526"/>
    </row>
    <row r="129" spans="2:25" x14ac:dyDescent="0.25">
      <c r="B129" s="526" t="s">
        <v>365</v>
      </c>
      <c r="C129" s="526"/>
      <c r="D129" s="526"/>
      <c r="E129" s="526"/>
      <c r="F129" s="526"/>
      <c r="G129" s="526"/>
      <c r="H129" s="526"/>
      <c r="I129" s="526"/>
      <c r="J129" s="526"/>
      <c r="K129" s="526"/>
      <c r="L129" s="526"/>
      <c r="M129" s="526"/>
      <c r="O129" s="526" t="s">
        <v>366</v>
      </c>
      <c r="P129" s="526"/>
      <c r="Q129" s="526"/>
      <c r="R129" s="526"/>
      <c r="S129" s="526"/>
      <c r="T129" s="526"/>
      <c r="U129" s="526"/>
      <c r="V129" s="526"/>
      <c r="W129" s="526"/>
      <c r="X129" s="526"/>
      <c r="Y129" s="526"/>
    </row>
    <row r="155" spans="2:25" x14ac:dyDescent="0.25">
      <c r="B155" s="526" t="s">
        <v>367</v>
      </c>
      <c r="C155" s="526"/>
      <c r="D155" s="526"/>
      <c r="E155" s="526"/>
      <c r="F155" s="526"/>
      <c r="G155" s="526"/>
      <c r="H155" s="526"/>
      <c r="I155" s="526"/>
      <c r="J155" s="526"/>
      <c r="K155" s="526"/>
      <c r="L155" s="526"/>
      <c r="M155" s="526"/>
      <c r="O155" s="526" t="s">
        <v>368</v>
      </c>
      <c r="P155" s="526"/>
      <c r="Q155" s="526"/>
      <c r="R155" s="526"/>
      <c r="S155" s="526"/>
      <c r="T155" s="526"/>
      <c r="U155" s="526"/>
      <c r="V155" s="526"/>
      <c r="W155" s="526"/>
      <c r="X155" s="526"/>
      <c r="Y155" s="526"/>
    </row>
    <row r="157" spans="2:25" ht="30.75" customHeight="1" x14ac:dyDescent="0.25">
      <c r="O157" s="421" t="s">
        <v>69</v>
      </c>
      <c r="P157" s="421" t="s">
        <v>395</v>
      </c>
      <c r="Q157" s="496" t="s">
        <v>394</v>
      </c>
      <c r="R157" s="496"/>
      <c r="S157" s="496"/>
    </row>
    <row r="158" spans="2:25" ht="15" customHeight="1" x14ac:dyDescent="0.25">
      <c r="O158" s="93">
        <v>1</v>
      </c>
      <c r="P158" s="93">
        <f>COUNTIF('Do Not Use'!AB3:AB176,"=1")</f>
        <v>0</v>
      </c>
      <c r="Q158" s="493" t="e">
        <f>P158/(MEDIAN('Program Information'!$C$34:$N$34))</f>
        <v>#DIV/0!</v>
      </c>
      <c r="R158" s="494"/>
      <c r="S158" s="495"/>
    </row>
    <row r="159" spans="2:25" x14ac:dyDescent="0.25">
      <c r="O159" s="93" t="s">
        <v>389</v>
      </c>
      <c r="P159" s="93">
        <f>COUNTIFS('Do Not Use'!AB3:AB176,"&gt;=1", 'Do Not Use'!AB3:AB176,"&lt;=5")</f>
        <v>0</v>
      </c>
      <c r="Q159" s="493" t="e">
        <f>P159/(MEDIAN('Program Information'!$C$34:$N$34))</f>
        <v>#DIV/0!</v>
      </c>
      <c r="R159" s="494"/>
      <c r="S159" s="495"/>
    </row>
    <row r="160" spans="2:25" x14ac:dyDescent="0.25">
      <c r="O160" s="93" t="s">
        <v>390</v>
      </c>
      <c r="P160" s="93">
        <f>COUNTIFS('Do Not Use'!AB3:AB176,"&gt;=5", 'Do Not Use'!AB3:AB176,"&lt;=10")</f>
        <v>0</v>
      </c>
      <c r="Q160" s="493" t="e">
        <f>P160/(MEDIAN('Program Information'!$C$34:$N$34))</f>
        <v>#DIV/0!</v>
      </c>
      <c r="R160" s="494"/>
      <c r="S160" s="495"/>
    </row>
    <row r="161" spans="15:19" x14ac:dyDescent="0.25">
      <c r="O161" s="93" t="s">
        <v>391</v>
      </c>
      <c r="P161" s="93">
        <f>COUNTIFS('Do Not Use'!AB3:AB176,"&gt;=10", 'Do Not Use'!AB3:AB176,"&lt;=15")</f>
        <v>0</v>
      </c>
      <c r="Q161" s="493" t="e">
        <f>P161/(MEDIAN('Program Information'!$C$34:$N$34))</f>
        <v>#DIV/0!</v>
      </c>
      <c r="R161" s="494"/>
      <c r="S161" s="495"/>
    </row>
    <row r="162" spans="15:19" x14ac:dyDescent="0.25">
      <c r="O162" s="93" t="s">
        <v>392</v>
      </c>
      <c r="P162" s="93">
        <f>COUNTIFS('Do Not Use'!AB3:AB176,"&gt;=15", 'Do Not Use'!AB3:AB176,"&lt;=20")</f>
        <v>0</v>
      </c>
      <c r="Q162" s="493" t="e">
        <f>P162/(MEDIAN('Program Information'!$C$34:$N$34))</f>
        <v>#DIV/0!</v>
      </c>
      <c r="R162" s="494"/>
      <c r="S162" s="495"/>
    </row>
    <row r="163" spans="15:19" x14ac:dyDescent="0.25">
      <c r="O163" s="93" t="s">
        <v>393</v>
      </c>
      <c r="P163" s="93">
        <f>COUNTIFS('Do Not Use'!AB3:AB176,"&gt;=20", 'Do Not Use'!AB3:AB176,"&lt;=1000")</f>
        <v>0</v>
      </c>
      <c r="Q163" s="493" t="e">
        <f>P163/(MEDIAN('Program Information'!$C$34:$N$34))</f>
        <v>#DIV/0!</v>
      </c>
      <c r="R163" s="494"/>
      <c r="S163" s="495"/>
    </row>
  </sheetData>
  <mergeCells count="39">
    <mergeCell ref="AE1:AH1"/>
    <mergeCell ref="B129:M129"/>
    <mergeCell ref="O129:Y129"/>
    <mergeCell ref="B155:M155"/>
    <mergeCell ref="O155:Y155"/>
    <mergeCell ref="O12:R12"/>
    <mergeCell ref="S12:V12"/>
    <mergeCell ref="O18:V18"/>
    <mergeCell ref="O19:V19"/>
    <mergeCell ref="O20:V20"/>
    <mergeCell ref="O17:V17"/>
    <mergeCell ref="X2:AB2"/>
    <mergeCell ref="B103:M103"/>
    <mergeCell ref="O103:Y103"/>
    <mergeCell ref="S16:V16"/>
    <mergeCell ref="S15:V15"/>
    <mergeCell ref="O21:V21"/>
    <mergeCell ref="B2:M4"/>
    <mergeCell ref="F6:I6"/>
    <mergeCell ref="O7:V7"/>
    <mergeCell ref="O2:V4"/>
    <mergeCell ref="O8:V8"/>
    <mergeCell ref="O9:V9"/>
    <mergeCell ref="O10:V10"/>
    <mergeCell ref="O11:V11"/>
    <mergeCell ref="B6:C6"/>
    <mergeCell ref="S14:V14"/>
    <mergeCell ref="S13:V13"/>
    <mergeCell ref="O16:R16"/>
    <mergeCell ref="O15:R15"/>
    <mergeCell ref="O14:R14"/>
    <mergeCell ref="O13:R13"/>
    <mergeCell ref="Q162:S162"/>
    <mergeCell ref="Q163:S163"/>
    <mergeCell ref="Q157:S157"/>
    <mergeCell ref="Q158:S158"/>
    <mergeCell ref="Q159:S159"/>
    <mergeCell ref="Q160:S160"/>
    <mergeCell ref="Q161:S161"/>
  </mergeCells>
  <hyperlinks>
    <hyperlink ref="O8" location="'RaceEthnicity Profile'!G6" display="'RaceEthnicity Profile'!G6"/>
    <hyperlink ref="O9" location="'Gender Profile'!G5" display="'Gender Profile'!G5"/>
    <hyperlink ref="O10" location="'IEP Status Profile'!G6" display="'IEP Status Profile'!G6"/>
    <hyperlink ref="O13" location="'Suspension Race'!G6" display="'Suspension Race'!G6"/>
    <hyperlink ref="O14" location="'Suspension Gender'!G6" display="'Suspension Gender'!G6"/>
    <hyperlink ref="O15" location="'Suspension IEP'!G6" display="'Suspension IEP'!G6"/>
    <hyperlink ref="O18" location="'Dismissal Race'!G6" display="'Dismissal Race'!G6"/>
    <hyperlink ref="O19" location="'Dismissal Gender'!G6" display="'Dismissal Gender'!G6"/>
    <hyperlink ref="O20" location="'Dismissal IEP'!G6" display="'Dismissal IEP'!G6"/>
    <hyperlink ref="O9:V9" location="'Gender Profile'!G5" display="'Gender Profile'!G5"/>
    <hyperlink ref="X3" location="'Program Summary'!A1" display="Program Summary"/>
    <hyperlink ref="X4" location="'Monthly BIRs by Classroom ID'!A1" display="Monthly BIRs by Classroom ID"/>
    <hyperlink ref="X6" location="'Problem Behavior'!A1" display="Problem Behavior"/>
    <hyperlink ref="X7" location="Activity!A1" display="Activity"/>
    <hyperlink ref="X8" location="'Others Involved'!A1" display="Others Involved"/>
    <hyperlink ref="X9" location="'Possible Motivation'!A1" display="Possible Motivation"/>
    <hyperlink ref="X10" location="Strategy_Response!A1" display="Strategy/Response"/>
    <hyperlink ref="X11" location="'Admin Follow Up'!A1" display="Administrative Follow-Up"/>
    <hyperlink ref="X13" location="'Teacher Summary'!A1" display="Teacher Summary"/>
    <hyperlink ref="X14" location="'Child Summary'!A1" display="Child Summary"/>
    <hyperlink ref="Z4" location="'RaceEthnicity Profile'!A1" display="for Incident Frequency"/>
    <hyperlink ref="Z5" location="'ISS RaceEthncity'!A1" display="for ISS Frequency"/>
    <hyperlink ref="Z7" location="'Dismissal RaceEthnicity'!A1" display="for Dismissal Frequency"/>
    <hyperlink ref="Z9" location="'Gender Profile'!A1" display="for Incident Frequency"/>
    <hyperlink ref="Z10" location="'ISS Gender'!A1" display="for ISS Frequency"/>
    <hyperlink ref="Z12" location="'Dismissal Gender'!A1" display="for Dismissal Frequency"/>
    <hyperlink ref="Z14" location="'IEP Status Profile'!A1" display="for Incident Frequency"/>
    <hyperlink ref="Z15" location="'ISS IEP'!A1" display="for ISS Frequency"/>
    <hyperlink ref="Z17" location="'Dismissal IEP'!A1" display="for Dismissal Frequency"/>
    <hyperlink ref="X12" location="Distribution!A1" display="Distribution by Classroom ID"/>
    <hyperlink ref="O11:V11" location="'DLL Status Profile'!A1" display="'DLL Status Profile'!A1"/>
    <hyperlink ref="S13" location="'Suspension Race'!G6" display="'Suspension Race'!G6"/>
    <hyperlink ref="S14" location="'Suspension Gender'!G6" display="'Suspension Gender'!G6"/>
    <hyperlink ref="S15" location="'Suspension IEP'!G6" display="'Suspension IEP'!G6"/>
    <hyperlink ref="O16" location="'Suspension IEP'!G6" display="'Suspension IEP'!G6"/>
    <hyperlink ref="S16" location="'Suspension IEP'!G6" display="'Suspension IEP'!G6"/>
    <hyperlink ref="O21" location="'Dismissal IEP'!G6" display="'Dismissal IEP'!G6"/>
    <hyperlink ref="O21:V21" location="'Dismissal DLL'!A1" display="'Dismissal DLL'!A1"/>
    <hyperlink ref="O16:R16" location="'ISS DLL'!A1" display="'ISS DLL'!A1"/>
    <hyperlink ref="S16:V16" location="'OSS DLL'!A1" display="'OSS DLL'!A1"/>
    <hyperlink ref="S15:V15" location="'OSS IEP'!A1" display="'OSS IEP'!A1"/>
    <hyperlink ref="S14:V14" location="'OSS Gender'!A1" display="'OSS Gender'!A1"/>
    <hyperlink ref="S13:V13" location="'OSS RaceEthncity'!A1" display="'OSS RaceEthncity'!A1"/>
    <hyperlink ref="O13:R13" location="'ISS RaceEthncity'!A1" display="'ISS RaceEthncity'!A1"/>
    <hyperlink ref="O14:R14" location="'ISS Gender'!A1" display="'ISS Gender'!A1"/>
    <hyperlink ref="O15:R15" location="'ISS IEP'!A1" display="'ISS IEP'!A1"/>
    <hyperlink ref="Z6" location="'OSS RaceEthncity'!A1" display="for OSS Frequency"/>
    <hyperlink ref="Z11" location="'OSS Gender'!A1" display="for OSS Frequency"/>
    <hyperlink ref="Z16" location="'OSS IEP'!A1" display="for OSS Frequency"/>
    <hyperlink ref="Z19" location="'DLL Status Profile'!A1" display="for Incident Frequency"/>
    <hyperlink ref="Z20" location="'ISS DLL'!A1" display="for ISS Frequency"/>
    <hyperlink ref="Z21" location="'OSS DLL'!A1" display="for OSS Frequency"/>
    <hyperlink ref="Z22" location="'Dismissal DLL'!A1" display="for Dismissal Frequency"/>
    <hyperlink ref="O18:V18" location="'Dismissal RaceEthnicity'!A1" display="'Dismissal RaceEthnicity'!A1"/>
    <hyperlink ref="O19:V19" location="'Dismissal Gender'!A1" display="'Dismissal Gender'!A1"/>
    <hyperlink ref="O20:V20" location="'Dismissal IEP'!A1" display="'Dismissal IEP'!A1"/>
    <hyperlink ref="X5" location="'Monthly BIRs by Child ID'!A1" display="Monthly BIRs by Child ID"/>
    <hyperlink ref="B103:M103" location="'Problem Behavior'!A1" display="Cllick to dig deeper into Problem Behaviors"/>
    <hyperlink ref="O103:Y103" location="Activity!A1" display="Click to dig deeper into Activities"/>
    <hyperlink ref="B129:M129" location="'Others Involved'!A1" display="Click to dig deeper into Others Involved"/>
    <hyperlink ref="O129:Y129" location="'Possible Motivation'!A1" display="Click to dig deeper into Possible Motivation"/>
    <hyperlink ref="B155:M155" location="Response!A1" display="Click to dig deeper into Response"/>
    <hyperlink ref="O155:Y155" location="'Admin Follow Up'!A1" display="Click to dig deeper into Administrative Follow Up"/>
  </hyperlinks>
  <pageMargins left="0.7" right="0.7" top="0.75" bottom="0.75" header="0.3" footer="0.3"/>
  <pageSetup scale="43" orientation="portrait" r:id="rId7"/>
  <drawing r:id="rId8"/>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99FF33"/>
    <pageSetUpPr fitToPage="1"/>
  </sheetPr>
  <dimension ref="A1:G6"/>
  <sheetViews>
    <sheetView showGridLines="0" showRowColHeaders="0" zoomScaleNormal="100" workbookViewId="0">
      <selection sqref="A1:C1"/>
    </sheetView>
  </sheetViews>
  <sheetFormatPr defaultRowHeight="15" x14ac:dyDescent="0.25"/>
  <cols>
    <col min="5" max="5" width="18" customWidth="1"/>
    <col min="6" max="6" width="11.5703125" customWidth="1"/>
    <col min="7" max="7" width="5.42578125" customWidth="1"/>
    <col min="8" max="8" width="7" customWidth="1"/>
    <col min="9" max="9" width="10.42578125" customWidth="1"/>
    <col min="10" max="10" width="9.7109375" customWidth="1"/>
    <col min="11" max="11" width="7.7109375" customWidth="1"/>
    <col min="12" max="12" width="8.42578125" customWidth="1"/>
    <col min="13" max="13" width="6.5703125" customWidth="1"/>
    <col min="14" max="14" width="5" customWidth="1"/>
    <col min="15" max="15" width="4.85546875" customWidth="1"/>
    <col min="16" max="17" width="5.42578125" customWidth="1"/>
    <col min="18" max="19" width="11.28515625" bestFit="1" customWidth="1"/>
  </cols>
  <sheetData>
    <row r="1" spans="1:7" x14ac:dyDescent="0.25">
      <c r="A1" s="537" t="s">
        <v>384</v>
      </c>
      <c r="B1" s="537"/>
      <c r="C1" s="537"/>
    </row>
    <row r="3" spans="1:7" x14ac:dyDescent="0.25">
      <c r="E3" s="339" t="s">
        <v>125</v>
      </c>
      <c r="F3" s="339" t="s">
        <v>21</v>
      </c>
      <c r="G3" s="433"/>
    </row>
    <row r="4" spans="1:7" x14ac:dyDescent="0.25">
      <c r="E4" s="339" t="s">
        <v>3</v>
      </c>
      <c r="F4" s="433" t="s">
        <v>126</v>
      </c>
      <c r="G4" s="433" t="s">
        <v>16</v>
      </c>
    </row>
    <row r="5" spans="1:7" x14ac:dyDescent="0.25">
      <c r="E5" s="11" t="s">
        <v>126</v>
      </c>
      <c r="F5" s="91"/>
      <c r="G5" s="91"/>
    </row>
    <row r="6" spans="1:7" x14ac:dyDescent="0.25">
      <c r="E6" s="433" t="s">
        <v>16</v>
      </c>
      <c r="F6" s="91"/>
      <c r="G6" s="91"/>
    </row>
  </sheetData>
  <mergeCells count="1">
    <mergeCell ref="A1:C1"/>
  </mergeCells>
  <hyperlinks>
    <hyperlink ref="A1" location="'Program Summary'!A1" display="Back to Summary"/>
  </hyperlinks>
  <pageMargins left="0.7" right="0.7" top="0.75" bottom="0.75" header="0.3" footer="0.3"/>
  <pageSetup scale="68" orientation="landscape" horizontalDpi="0" verticalDpi="0" r:id="rId2"/>
  <headerFooter>
    <oddFooter>&amp;R&amp;"-,Italic"Report Date: &amp;D&amp;T</oddFooter>
  </headerFooter>
  <drawing r:id="rId3"/>
  <extLst>
    <ext xmlns:x14="http://schemas.microsoft.com/office/spreadsheetml/2009/9/main" uri="{A8765BA9-456A-4dab-B4F3-ACF838C121DE}">
      <x14:slicerList>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rgb="FFFF66CC"/>
    <pageSetUpPr fitToPage="1"/>
  </sheetPr>
  <dimension ref="A1:G116"/>
  <sheetViews>
    <sheetView showGridLines="0" showRowColHeaders="0" zoomScaleNormal="100" workbookViewId="0">
      <selection sqref="A1:C1"/>
    </sheetView>
  </sheetViews>
  <sheetFormatPr defaultRowHeight="15" x14ac:dyDescent="0.25"/>
  <cols>
    <col min="2" max="2" width="21.42578125" customWidth="1"/>
    <col min="4" max="5" width="18" customWidth="1"/>
    <col min="6" max="6" width="11.5703125" customWidth="1"/>
    <col min="7" max="7" width="5.42578125" customWidth="1"/>
    <col min="8" max="8" width="13.140625" bestFit="1" customWidth="1"/>
    <col min="9" max="9" width="10.7109375" bestFit="1" customWidth="1"/>
    <col min="10" max="10" width="11.140625" bestFit="1" customWidth="1"/>
    <col min="11" max="11" width="8.7109375" bestFit="1" customWidth="1"/>
    <col min="12" max="12" width="6.85546875" bestFit="1" customWidth="1"/>
    <col min="13" max="13" width="6.28515625" bestFit="1" customWidth="1"/>
    <col min="14" max="14" width="7.42578125" bestFit="1" customWidth="1"/>
    <col min="15" max="18" width="5.140625" customWidth="1"/>
    <col min="19" max="24" width="4.140625" customWidth="1"/>
    <col min="25" max="25" width="3.140625" customWidth="1"/>
    <col min="26" max="35" width="4.140625" customWidth="1"/>
    <col min="36" max="36" width="3.140625" customWidth="1"/>
    <col min="37" max="37" width="4.140625" customWidth="1"/>
    <col min="38" max="42" width="3.140625" customWidth="1"/>
    <col min="43" max="43" width="7.28515625" customWidth="1"/>
    <col min="44" max="44" width="11.28515625" customWidth="1"/>
    <col min="45" max="45" width="10.42578125" bestFit="1" customWidth="1"/>
    <col min="46" max="46" width="11.28515625" bestFit="1" customWidth="1"/>
  </cols>
  <sheetData>
    <row r="1" spans="1:3" x14ac:dyDescent="0.25">
      <c r="A1" s="537" t="s">
        <v>384</v>
      </c>
      <c r="B1" s="537"/>
      <c r="C1" s="537"/>
    </row>
    <row r="18" spans="2:7" x14ac:dyDescent="0.25">
      <c r="B18" s="337" t="s">
        <v>338</v>
      </c>
      <c r="E18" s="339" t="s">
        <v>125</v>
      </c>
      <c r="F18" s="339" t="s">
        <v>21</v>
      </c>
      <c r="G18" s="433"/>
    </row>
    <row r="19" spans="2:7" x14ac:dyDescent="0.25">
      <c r="B19" s="11" t="s">
        <v>414</v>
      </c>
      <c r="E19" s="339" t="s">
        <v>17</v>
      </c>
      <c r="F19" s="433" t="s">
        <v>126</v>
      </c>
      <c r="G19" s="433" t="s">
        <v>16</v>
      </c>
    </row>
    <row r="20" spans="2:7" x14ac:dyDescent="0.25">
      <c r="B20" s="89" t="s">
        <v>126</v>
      </c>
      <c r="E20" s="11" t="s">
        <v>126</v>
      </c>
      <c r="F20" s="91"/>
      <c r="G20" s="91"/>
    </row>
    <row r="21" spans="2:7" x14ac:dyDescent="0.25">
      <c r="B21" s="428" t="s">
        <v>126</v>
      </c>
      <c r="E21" s="433" t="s">
        <v>16</v>
      </c>
      <c r="F21" s="91"/>
      <c r="G21" s="91"/>
    </row>
    <row r="22" spans="2:7" x14ac:dyDescent="0.25">
      <c r="B22" s="429" t="s">
        <v>126</v>
      </c>
    </row>
    <row r="23" spans="2:7" x14ac:dyDescent="0.25">
      <c r="B23" s="430" t="s">
        <v>126</v>
      </c>
    </row>
    <row r="61" ht="30.75" customHeight="1" x14ac:dyDescent="0.25"/>
    <row r="116" spans="2:2" x14ac:dyDescent="0.25">
      <c r="B116" s="89" t="s">
        <v>427</v>
      </c>
    </row>
  </sheetData>
  <mergeCells count="1">
    <mergeCell ref="A1:C1"/>
  </mergeCells>
  <hyperlinks>
    <hyperlink ref="A1" location="'Program Summary'!A1" display="Back to Summary"/>
  </hyperlinks>
  <pageMargins left="0.7" right="0.7" top="0.75" bottom="0.75" header="0.3" footer="0.3"/>
  <pageSetup scale="36" orientation="landscape" r:id="rId3"/>
  <headerFooter>
    <oddFooter>&amp;R&amp;"-,Italic"Report Date: &amp;D&amp;T</oddFooter>
  </headerFooter>
  <drawing r:id="rId4"/>
  <extLst>
    <ext xmlns:x14="http://schemas.microsoft.com/office/spreadsheetml/2009/9/main" uri="{A8765BA9-456A-4dab-B4F3-ACF838C121DE}">
      <x14:slicerList>
        <x14:slicer r:id="rId5"/>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7" tint="0.39997558519241921"/>
    <pageSetUpPr fitToPage="1"/>
  </sheetPr>
  <dimension ref="A1:V212"/>
  <sheetViews>
    <sheetView showGridLines="0" showRowColHeaders="0" zoomScaleNormal="100" workbookViewId="0">
      <selection sqref="A1:C1"/>
    </sheetView>
  </sheetViews>
  <sheetFormatPr defaultRowHeight="15" x14ac:dyDescent="0.25"/>
  <cols>
    <col min="1" max="1" width="10.5703125" customWidth="1"/>
    <col min="2" max="2" width="54.140625" bestFit="1" customWidth="1"/>
    <col min="3" max="3" width="20.28515625" style="1" customWidth="1"/>
    <col min="4" max="4" width="10.140625" customWidth="1"/>
    <col min="5" max="5" width="5.42578125" customWidth="1"/>
    <col min="6" max="6" width="7.7109375" bestFit="1" customWidth="1"/>
    <col min="7" max="7" width="10.5703125" bestFit="1" customWidth="1"/>
    <col min="8" max="8" width="14.85546875" bestFit="1" customWidth="1"/>
    <col min="9" max="9" width="6.85546875" bestFit="1" customWidth="1"/>
    <col min="10" max="10" width="14.140625" bestFit="1" customWidth="1"/>
    <col min="11" max="11" width="11.28515625" bestFit="1" customWidth="1"/>
    <col min="12" max="12" width="11.85546875" bestFit="1" customWidth="1"/>
    <col min="13" max="13" width="9.7109375" bestFit="1" customWidth="1"/>
    <col min="14" max="14" width="7.7109375" bestFit="1" customWidth="1"/>
    <col min="15" max="15" width="7" bestFit="1" customWidth="1"/>
    <col min="16" max="16" width="8.42578125" bestFit="1" customWidth="1"/>
    <col min="17" max="17" width="5.140625" customWidth="1"/>
    <col min="18" max="18" width="7.28515625" customWidth="1"/>
    <col min="19" max="19" width="11.28515625" bestFit="1" customWidth="1"/>
    <col min="27" max="27" width="19.28515625" customWidth="1"/>
    <col min="28" max="29" width="7.7109375" customWidth="1"/>
    <col min="30" max="30" width="5.140625" customWidth="1"/>
    <col min="31" max="38" width="6.140625" customWidth="1"/>
    <col min="39" max="39" width="7.7109375" customWidth="1"/>
    <col min="40" max="40" width="9.140625" customWidth="1"/>
  </cols>
  <sheetData>
    <row r="1" spans="1:22" x14ac:dyDescent="0.25">
      <c r="A1" s="537" t="s">
        <v>384</v>
      </c>
      <c r="B1" s="537"/>
      <c r="C1" s="537"/>
    </row>
    <row r="3" spans="1:22" x14ac:dyDescent="0.25">
      <c r="C3" s="340" t="s">
        <v>125</v>
      </c>
      <c r="D3" s="340" t="s">
        <v>257</v>
      </c>
      <c r="E3" s="341"/>
      <c r="S3" s="540" t="s">
        <v>361</v>
      </c>
      <c r="T3" s="540"/>
      <c r="U3" s="540"/>
      <c r="V3" s="540"/>
    </row>
    <row r="4" spans="1:22" x14ac:dyDescent="0.25">
      <c r="C4" s="340" t="s">
        <v>258</v>
      </c>
      <c r="D4" s="433" t="s">
        <v>126</v>
      </c>
      <c r="E4" s="433" t="s">
        <v>16</v>
      </c>
    </row>
    <row r="5" spans="1:22" x14ac:dyDescent="0.25">
      <c r="C5" s="11" t="s">
        <v>126</v>
      </c>
      <c r="D5" s="91"/>
      <c r="E5" s="91"/>
      <c r="S5" s="539" t="s">
        <v>184</v>
      </c>
      <c r="T5" s="539"/>
      <c r="U5" s="539"/>
      <c r="V5" s="539"/>
    </row>
    <row r="6" spans="1:22" x14ac:dyDescent="0.25">
      <c r="C6" s="342" t="s">
        <v>16</v>
      </c>
      <c r="D6" s="91"/>
      <c r="E6" s="91"/>
      <c r="S6" s="539" t="s">
        <v>182</v>
      </c>
      <c r="T6" s="539"/>
      <c r="U6" s="539"/>
      <c r="V6" s="539"/>
    </row>
    <row r="7" spans="1:22" x14ac:dyDescent="0.25">
      <c r="C7"/>
      <c r="S7" s="539" t="s">
        <v>183</v>
      </c>
      <c r="T7" s="539"/>
      <c r="U7" s="539"/>
      <c r="V7" s="539"/>
    </row>
    <row r="8" spans="1:22" x14ac:dyDescent="0.25">
      <c r="C8"/>
      <c r="S8" s="539" t="s">
        <v>185</v>
      </c>
      <c r="T8" s="539"/>
      <c r="U8" s="539"/>
      <c r="V8" s="539"/>
    </row>
    <row r="9" spans="1:22" x14ac:dyDescent="0.25">
      <c r="C9"/>
      <c r="S9" s="539" t="s">
        <v>186</v>
      </c>
      <c r="T9" s="539"/>
      <c r="U9" s="539"/>
      <c r="V9" s="539"/>
    </row>
    <row r="10" spans="1:22" x14ac:dyDescent="0.25">
      <c r="C10"/>
      <c r="S10" s="539" t="s">
        <v>362</v>
      </c>
      <c r="T10" s="539"/>
      <c r="U10" s="539"/>
      <c r="V10" s="539"/>
    </row>
    <row r="11" spans="1:22" x14ac:dyDescent="0.25">
      <c r="C11"/>
      <c r="S11" s="539" t="s">
        <v>363</v>
      </c>
      <c r="T11" s="539"/>
      <c r="U11" s="539"/>
      <c r="V11" s="539"/>
    </row>
    <row r="12" spans="1:22" x14ac:dyDescent="0.25">
      <c r="C12"/>
      <c r="S12" s="539" t="s">
        <v>188</v>
      </c>
      <c r="T12" s="539"/>
      <c r="U12" s="539"/>
      <c r="V12" s="539"/>
    </row>
    <row r="13" spans="1:22" x14ac:dyDescent="0.25">
      <c r="C13"/>
      <c r="S13" s="539" t="s">
        <v>194</v>
      </c>
      <c r="T13" s="539"/>
      <c r="U13" s="539"/>
      <c r="V13" s="539"/>
    </row>
    <row r="14" spans="1:22" x14ac:dyDescent="0.25">
      <c r="C14"/>
      <c r="S14" s="539" t="s">
        <v>189</v>
      </c>
      <c r="T14" s="539"/>
      <c r="U14" s="539"/>
      <c r="V14" s="539"/>
    </row>
    <row r="15" spans="1:22" x14ac:dyDescent="0.25">
      <c r="C15"/>
      <c r="S15" s="539" t="s">
        <v>364</v>
      </c>
      <c r="T15" s="539"/>
      <c r="U15" s="539"/>
      <c r="V15" s="539"/>
    </row>
    <row r="16" spans="1:22" x14ac:dyDescent="0.25">
      <c r="C16"/>
      <c r="S16" s="539" t="s">
        <v>191</v>
      </c>
      <c r="T16" s="539"/>
      <c r="U16" s="539"/>
      <c r="V16" s="539"/>
    </row>
    <row r="17" spans="3:22" x14ac:dyDescent="0.25">
      <c r="C17"/>
      <c r="S17" s="539" t="s">
        <v>41</v>
      </c>
      <c r="T17" s="539"/>
      <c r="U17" s="539"/>
      <c r="V17" s="539"/>
    </row>
    <row r="18" spans="3:22" x14ac:dyDescent="0.25">
      <c r="C18"/>
      <c r="S18" s="539" t="s">
        <v>40</v>
      </c>
      <c r="T18" s="539"/>
      <c r="U18" s="539"/>
      <c r="V18" s="539"/>
    </row>
    <row r="19" spans="3:22" x14ac:dyDescent="0.25">
      <c r="C19"/>
      <c r="S19" s="370"/>
      <c r="T19" s="370"/>
      <c r="U19" s="370"/>
      <c r="V19" s="370"/>
    </row>
    <row r="20" spans="3:22" x14ac:dyDescent="0.25">
      <c r="C20"/>
      <c r="S20" s="370"/>
      <c r="T20" s="370"/>
      <c r="U20" s="370"/>
      <c r="V20" s="370"/>
    </row>
    <row r="67" spans="2:6" x14ac:dyDescent="0.25">
      <c r="B67" s="83" t="s">
        <v>3</v>
      </c>
      <c r="C67" t="s">
        <v>126</v>
      </c>
    </row>
    <row r="68" spans="2:6" x14ac:dyDescent="0.25">
      <c r="B68" s="83" t="s">
        <v>21</v>
      </c>
      <c r="C68" t="s">
        <v>126</v>
      </c>
    </row>
    <row r="70" spans="2:6" ht="15" customHeight="1" x14ac:dyDescent="0.25">
      <c r="C70" s="336" t="s">
        <v>133</v>
      </c>
      <c r="F70" s="424"/>
    </row>
    <row r="71" spans="2:6" x14ac:dyDescent="0.25">
      <c r="B71" s="83" t="s">
        <v>24</v>
      </c>
      <c r="C71" s="1" t="s">
        <v>128</v>
      </c>
      <c r="D71" t="s">
        <v>125</v>
      </c>
    </row>
    <row r="72" spans="2:6" x14ac:dyDescent="0.25">
      <c r="B72" s="11" t="s">
        <v>126</v>
      </c>
      <c r="C72" s="90" t="e">
        <v>#DIV/0!</v>
      </c>
      <c r="D72" s="91"/>
    </row>
    <row r="73" spans="2:6" x14ac:dyDescent="0.25">
      <c r="B73" s="11" t="s">
        <v>16</v>
      </c>
      <c r="C73" s="90" t="e">
        <v>#DIV/0!</v>
      </c>
      <c r="D73" s="91"/>
    </row>
    <row r="74" spans="2:6" x14ac:dyDescent="0.25">
      <c r="C74"/>
    </row>
    <row r="75" spans="2:6" x14ac:dyDescent="0.25">
      <c r="C75"/>
    </row>
    <row r="76" spans="2:6" x14ac:dyDescent="0.25">
      <c r="C76"/>
    </row>
    <row r="77" spans="2:6" x14ac:dyDescent="0.25">
      <c r="C77"/>
    </row>
    <row r="78" spans="2:6" x14ac:dyDescent="0.25">
      <c r="C78"/>
    </row>
    <row r="79" spans="2:6" x14ac:dyDescent="0.25">
      <c r="C79"/>
    </row>
    <row r="80" spans="2:6" x14ac:dyDescent="0.25">
      <c r="C80"/>
    </row>
    <row r="81" spans="2:5" x14ac:dyDescent="0.25">
      <c r="C81"/>
    </row>
    <row r="82" spans="2:5" x14ac:dyDescent="0.25">
      <c r="C82"/>
    </row>
    <row r="83" spans="2:5" x14ac:dyDescent="0.25">
      <c r="C83"/>
    </row>
    <row r="84" spans="2:5" x14ac:dyDescent="0.25">
      <c r="C84"/>
    </row>
    <row r="85" spans="2:5" x14ac:dyDescent="0.25">
      <c r="C85"/>
    </row>
    <row r="86" spans="2:5" x14ac:dyDescent="0.25">
      <c r="C86"/>
    </row>
    <row r="87" spans="2:5" x14ac:dyDescent="0.25">
      <c r="C87"/>
    </row>
    <row r="90" spans="2:5" ht="18.75" x14ac:dyDescent="0.3">
      <c r="B90" s="538" t="s">
        <v>342</v>
      </c>
      <c r="C90" s="538"/>
      <c r="D90" s="538"/>
      <c r="E90" s="425"/>
    </row>
    <row r="120" spans="2:3" x14ac:dyDescent="0.25">
      <c r="B120" s="83" t="s">
        <v>24</v>
      </c>
      <c r="C120" s="1" t="s">
        <v>127</v>
      </c>
    </row>
    <row r="122" spans="2:3" x14ac:dyDescent="0.25">
      <c r="B122" s="83" t="s">
        <v>25</v>
      </c>
      <c r="C122" s="1" t="s">
        <v>125</v>
      </c>
    </row>
    <row r="123" spans="2:3" x14ac:dyDescent="0.25">
      <c r="B123" s="11" t="s">
        <v>126</v>
      </c>
      <c r="C123" s="91">
        <v>0</v>
      </c>
    </row>
    <row r="124" spans="2:3" x14ac:dyDescent="0.25">
      <c r="B124" s="11" t="s">
        <v>16</v>
      </c>
      <c r="C124" s="91">
        <v>0</v>
      </c>
    </row>
    <row r="125" spans="2:3" x14ac:dyDescent="0.25">
      <c r="C125"/>
    </row>
    <row r="126" spans="2:3" x14ac:dyDescent="0.25">
      <c r="C126"/>
    </row>
    <row r="127" spans="2:3" x14ac:dyDescent="0.25">
      <c r="C127"/>
    </row>
    <row r="128" spans="2:3" x14ac:dyDescent="0.25">
      <c r="C128"/>
    </row>
    <row r="129" spans="2:3" x14ac:dyDescent="0.25">
      <c r="C129"/>
    </row>
    <row r="130" spans="2:3" x14ac:dyDescent="0.25">
      <c r="C130"/>
    </row>
    <row r="131" spans="2:3" x14ac:dyDescent="0.25">
      <c r="C131"/>
    </row>
    <row r="132" spans="2:3" x14ac:dyDescent="0.25">
      <c r="C132"/>
    </row>
    <row r="133" spans="2:3" x14ac:dyDescent="0.25">
      <c r="C133"/>
    </row>
    <row r="134" spans="2:3" x14ac:dyDescent="0.25">
      <c r="C134"/>
    </row>
    <row r="135" spans="2:3" x14ac:dyDescent="0.25">
      <c r="C135"/>
    </row>
    <row r="136" spans="2:3" x14ac:dyDescent="0.25">
      <c r="C136"/>
    </row>
    <row r="137" spans="2:3" x14ac:dyDescent="0.25">
      <c r="C137"/>
    </row>
    <row r="138" spans="2:3" x14ac:dyDescent="0.25">
      <c r="C138"/>
    </row>
    <row r="139" spans="2:3" x14ac:dyDescent="0.25">
      <c r="C139"/>
    </row>
    <row r="140" spans="2:3" x14ac:dyDescent="0.25">
      <c r="B140" s="83" t="s">
        <v>24</v>
      </c>
      <c r="C140" s="1" t="s">
        <v>127</v>
      </c>
    </row>
    <row r="142" spans="2:3" x14ac:dyDescent="0.25">
      <c r="B142" s="83" t="s">
        <v>26</v>
      </c>
      <c r="C142" s="1" t="s">
        <v>125</v>
      </c>
    </row>
    <row r="143" spans="2:3" x14ac:dyDescent="0.25">
      <c r="B143" s="11" t="s">
        <v>126</v>
      </c>
      <c r="C143" s="91">
        <v>0</v>
      </c>
    </row>
    <row r="144" spans="2:3" x14ac:dyDescent="0.25">
      <c r="B144" s="11" t="s">
        <v>16</v>
      </c>
      <c r="C144" s="91">
        <v>0</v>
      </c>
    </row>
    <row r="145" spans="2:3" x14ac:dyDescent="0.25">
      <c r="C145"/>
    </row>
    <row r="146" spans="2:3" x14ac:dyDescent="0.25">
      <c r="C146"/>
    </row>
    <row r="147" spans="2:3" x14ac:dyDescent="0.25">
      <c r="C147"/>
    </row>
    <row r="148" spans="2:3" x14ac:dyDescent="0.25">
      <c r="C148"/>
    </row>
    <row r="149" spans="2:3" x14ac:dyDescent="0.25">
      <c r="C149"/>
    </row>
    <row r="150" spans="2:3" x14ac:dyDescent="0.25">
      <c r="C150"/>
    </row>
    <row r="151" spans="2:3" x14ac:dyDescent="0.25">
      <c r="C151"/>
    </row>
    <row r="152" spans="2:3" x14ac:dyDescent="0.25">
      <c r="C152"/>
    </row>
    <row r="153" spans="2:3" x14ac:dyDescent="0.25">
      <c r="C153"/>
    </row>
    <row r="156" spans="2:3" x14ac:dyDescent="0.25">
      <c r="B156" s="83" t="s">
        <v>24</v>
      </c>
      <c r="C156" s="1" t="s">
        <v>127</v>
      </c>
    </row>
    <row r="158" spans="2:3" x14ac:dyDescent="0.25">
      <c r="B158" s="83" t="s">
        <v>27</v>
      </c>
      <c r="C158" s="1" t="s">
        <v>125</v>
      </c>
    </row>
    <row r="159" spans="2:3" x14ac:dyDescent="0.25">
      <c r="B159" s="11" t="s">
        <v>126</v>
      </c>
      <c r="C159" s="91">
        <v>0</v>
      </c>
    </row>
    <row r="160" spans="2:3" x14ac:dyDescent="0.25">
      <c r="B160" s="11" t="s">
        <v>16</v>
      </c>
      <c r="C160" s="91">
        <v>0</v>
      </c>
    </row>
    <row r="161" spans="2:3" x14ac:dyDescent="0.25">
      <c r="C161"/>
    </row>
    <row r="162" spans="2:3" x14ac:dyDescent="0.25">
      <c r="C162"/>
    </row>
    <row r="163" spans="2:3" x14ac:dyDescent="0.25">
      <c r="C163"/>
    </row>
    <row r="164" spans="2:3" x14ac:dyDescent="0.25">
      <c r="C164"/>
    </row>
    <row r="165" spans="2:3" x14ac:dyDescent="0.25">
      <c r="C165"/>
    </row>
    <row r="166" spans="2:3" x14ac:dyDescent="0.25">
      <c r="C166"/>
    </row>
    <row r="167" spans="2:3" x14ac:dyDescent="0.25">
      <c r="C167"/>
    </row>
    <row r="168" spans="2:3" x14ac:dyDescent="0.25">
      <c r="C168"/>
    </row>
    <row r="169" spans="2:3" x14ac:dyDescent="0.25">
      <c r="C169"/>
    </row>
    <row r="170" spans="2:3" x14ac:dyDescent="0.25">
      <c r="C170"/>
    </row>
    <row r="171" spans="2:3" x14ac:dyDescent="0.25">
      <c r="C171"/>
    </row>
    <row r="172" spans="2:3" x14ac:dyDescent="0.25">
      <c r="B172" s="83" t="s">
        <v>24</v>
      </c>
      <c r="C172" s="1" t="s">
        <v>127</v>
      </c>
    </row>
    <row r="174" spans="2:3" x14ac:dyDescent="0.25">
      <c r="B174" s="83" t="s">
        <v>343</v>
      </c>
      <c r="C174" s="1" t="s">
        <v>125</v>
      </c>
    </row>
    <row r="175" spans="2:3" x14ac:dyDescent="0.25">
      <c r="B175" s="11" t="s">
        <v>126</v>
      </c>
      <c r="C175" s="91">
        <v>0</v>
      </c>
    </row>
    <row r="176" spans="2:3" x14ac:dyDescent="0.25">
      <c r="B176" s="11" t="s">
        <v>16</v>
      </c>
      <c r="C176" s="91">
        <v>0</v>
      </c>
    </row>
    <row r="177" spans="3:3" x14ac:dyDescent="0.25">
      <c r="C177"/>
    </row>
    <row r="178" spans="3:3" x14ac:dyDescent="0.25">
      <c r="C178"/>
    </row>
    <row r="179" spans="3:3" x14ac:dyDescent="0.25">
      <c r="C179"/>
    </row>
    <row r="180" spans="3:3" x14ac:dyDescent="0.25">
      <c r="C180"/>
    </row>
    <row r="181" spans="3:3" x14ac:dyDescent="0.25">
      <c r="C181"/>
    </row>
    <row r="182" spans="3:3" x14ac:dyDescent="0.25">
      <c r="C182"/>
    </row>
    <row r="183" spans="3:3" x14ac:dyDescent="0.25">
      <c r="C183"/>
    </row>
    <row r="184" spans="3:3" x14ac:dyDescent="0.25">
      <c r="C184"/>
    </row>
    <row r="185" spans="3:3" x14ac:dyDescent="0.25">
      <c r="C185"/>
    </row>
    <row r="186" spans="3:3" x14ac:dyDescent="0.25">
      <c r="C186"/>
    </row>
    <row r="187" spans="3:3" x14ac:dyDescent="0.25">
      <c r="C187"/>
    </row>
    <row r="188" spans="3:3" x14ac:dyDescent="0.25">
      <c r="C188"/>
    </row>
    <row r="189" spans="3:3" x14ac:dyDescent="0.25">
      <c r="C189"/>
    </row>
    <row r="190" spans="3:3" x14ac:dyDescent="0.25">
      <c r="C190"/>
    </row>
    <row r="191" spans="3:3" x14ac:dyDescent="0.25">
      <c r="C191"/>
    </row>
    <row r="193" spans="2:3" x14ac:dyDescent="0.25">
      <c r="B193" s="83" t="s">
        <v>24</v>
      </c>
      <c r="C193" t="s">
        <v>127</v>
      </c>
    </row>
    <row r="195" spans="2:3" x14ac:dyDescent="0.25">
      <c r="B195" s="83" t="s">
        <v>344</v>
      </c>
      <c r="C195" s="1" t="s">
        <v>125</v>
      </c>
    </row>
    <row r="196" spans="2:3" x14ac:dyDescent="0.25">
      <c r="B196" s="11" t="s">
        <v>126</v>
      </c>
      <c r="C196" s="91">
        <v>0</v>
      </c>
    </row>
    <row r="197" spans="2:3" x14ac:dyDescent="0.25">
      <c r="B197" s="11" t="s">
        <v>16</v>
      </c>
      <c r="C197" s="91">
        <v>0</v>
      </c>
    </row>
    <row r="198" spans="2:3" x14ac:dyDescent="0.25">
      <c r="C198"/>
    </row>
    <row r="199" spans="2:3" x14ac:dyDescent="0.25">
      <c r="C199"/>
    </row>
    <row r="200" spans="2:3" x14ac:dyDescent="0.25">
      <c r="C200"/>
    </row>
    <row r="201" spans="2:3" x14ac:dyDescent="0.25">
      <c r="C201"/>
    </row>
    <row r="202" spans="2:3" x14ac:dyDescent="0.25">
      <c r="C202"/>
    </row>
    <row r="203" spans="2:3" x14ac:dyDescent="0.25">
      <c r="C203"/>
    </row>
    <row r="204" spans="2:3" x14ac:dyDescent="0.25">
      <c r="C204"/>
    </row>
    <row r="205" spans="2:3" x14ac:dyDescent="0.25">
      <c r="C205"/>
    </row>
    <row r="206" spans="2:3" x14ac:dyDescent="0.25">
      <c r="C206"/>
    </row>
    <row r="207" spans="2:3" x14ac:dyDescent="0.25">
      <c r="C207"/>
    </row>
    <row r="208" spans="2:3" x14ac:dyDescent="0.25">
      <c r="C208"/>
    </row>
    <row r="209" spans="3:3" x14ac:dyDescent="0.25">
      <c r="C209"/>
    </row>
    <row r="210" spans="3:3" x14ac:dyDescent="0.25">
      <c r="C210"/>
    </row>
    <row r="211" spans="3:3" x14ac:dyDescent="0.25">
      <c r="C211"/>
    </row>
    <row r="212" spans="3:3" x14ac:dyDescent="0.25">
      <c r="C212"/>
    </row>
  </sheetData>
  <mergeCells count="17">
    <mergeCell ref="A1:C1"/>
    <mergeCell ref="S13:V13"/>
    <mergeCell ref="S14:V14"/>
    <mergeCell ref="S15:V15"/>
    <mergeCell ref="S16:V16"/>
    <mergeCell ref="B90:D90"/>
    <mergeCell ref="S17:V17"/>
    <mergeCell ref="S18:V18"/>
    <mergeCell ref="S3:V3"/>
    <mergeCell ref="S5:V5"/>
    <mergeCell ref="S6:V6"/>
    <mergeCell ref="S7:V7"/>
    <mergeCell ref="S8:V8"/>
    <mergeCell ref="S9:V9"/>
    <mergeCell ref="S10:V10"/>
    <mergeCell ref="S11:V11"/>
    <mergeCell ref="S12:V12"/>
  </mergeCells>
  <hyperlinks>
    <hyperlink ref="A1" location="'Program Summary'!A1" display="Back to Summary"/>
  </hyperlinks>
  <pageMargins left="0.7" right="0.7" top="0.75" bottom="0.75" header="0.3" footer="0.3"/>
  <pageSetup scale="46" orientation="portrait" horizontalDpi="4294967293" verticalDpi="0" r:id="rId8"/>
  <headerFooter>
    <oddFooter>&amp;R&amp;"-,Italic"Report Date: &amp;D&amp;T</oddFooter>
  </headerFooter>
  <drawing r:id="rId9"/>
  <extLst>
    <ext xmlns:x14="http://schemas.microsoft.com/office/spreadsheetml/2009/9/main" uri="{A8765BA9-456A-4dab-B4F3-ACF838C121DE}">
      <x14:slicerList>
        <x14:slicer r:id="rId10"/>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5" tint="-0.249977111117893"/>
    <pageSetUpPr fitToPage="1"/>
  </sheetPr>
  <dimension ref="A1:AM104"/>
  <sheetViews>
    <sheetView showGridLines="0" showRowColHeaders="0" zoomScaleNormal="100" workbookViewId="0">
      <selection sqref="A1:C1"/>
    </sheetView>
  </sheetViews>
  <sheetFormatPr defaultRowHeight="15" x14ac:dyDescent="0.25"/>
  <cols>
    <col min="1" max="1" width="12.85546875" customWidth="1"/>
    <col min="2" max="2" width="38.28515625" bestFit="1" customWidth="1"/>
    <col min="3" max="3" width="24.42578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customWidth="1"/>
    <col min="16" max="17" width="9.7109375" customWidth="1"/>
    <col min="18" max="18" width="11.28515625" customWidth="1"/>
    <col min="19" max="19" width="11.28515625" bestFit="1" customWidth="1"/>
    <col min="27" max="27" width="25"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3" x14ac:dyDescent="0.25">
      <c r="A1" s="537" t="s">
        <v>384</v>
      </c>
      <c r="B1" s="537"/>
      <c r="C1" s="537"/>
    </row>
    <row r="3" spans="1:23" x14ac:dyDescent="0.25">
      <c r="C3" s="340" t="s">
        <v>125</v>
      </c>
      <c r="D3" s="340" t="s">
        <v>21</v>
      </c>
      <c r="E3" s="341"/>
      <c r="T3" s="542" t="s">
        <v>360</v>
      </c>
      <c r="U3" s="542"/>
      <c r="V3" s="542"/>
      <c r="W3" s="542"/>
    </row>
    <row r="4" spans="1:23" x14ac:dyDescent="0.25">
      <c r="C4" s="340" t="s">
        <v>25</v>
      </c>
      <c r="D4" s="433" t="s">
        <v>126</v>
      </c>
      <c r="E4" s="433" t="s">
        <v>16</v>
      </c>
      <c r="T4" s="372"/>
      <c r="U4" s="372"/>
      <c r="V4" s="372"/>
      <c r="W4" s="372"/>
    </row>
    <row r="5" spans="1:23" x14ac:dyDescent="0.25">
      <c r="C5" s="11" t="s">
        <v>126</v>
      </c>
      <c r="D5" s="91"/>
      <c r="E5" s="91"/>
      <c r="T5" s="541" t="s">
        <v>42</v>
      </c>
      <c r="U5" s="541"/>
      <c r="V5" s="541"/>
      <c r="W5" s="541"/>
    </row>
    <row r="6" spans="1:23" x14ac:dyDescent="0.25">
      <c r="C6" s="342" t="s">
        <v>16</v>
      </c>
      <c r="D6" s="91"/>
      <c r="E6" s="91"/>
      <c r="T6" s="541" t="s">
        <v>192</v>
      </c>
      <c r="U6" s="541"/>
      <c r="V6" s="541"/>
      <c r="W6" s="541"/>
    </row>
    <row r="7" spans="1:23" x14ac:dyDescent="0.25">
      <c r="T7" s="541" t="s">
        <v>200</v>
      </c>
      <c r="U7" s="541"/>
      <c r="V7" s="541"/>
      <c r="W7" s="541"/>
    </row>
    <row r="8" spans="1:23" x14ac:dyDescent="0.25">
      <c r="T8" s="541" t="s">
        <v>193</v>
      </c>
      <c r="U8" s="541"/>
      <c r="V8" s="541"/>
      <c r="W8" s="541"/>
    </row>
    <row r="9" spans="1:23" x14ac:dyDescent="0.25">
      <c r="T9" s="541" t="s">
        <v>43</v>
      </c>
      <c r="U9" s="541"/>
      <c r="V9" s="541"/>
      <c r="W9" s="541"/>
    </row>
    <row r="10" spans="1:23" x14ac:dyDescent="0.25">
      <c r="T10" s="541" t="s">
        <v>44</v>
      </c>
      <c r="U10" s="541"/>
      <c r="V10" s="541"/>
      <c r="W10" s="541"/>
    </row>
    <row r="11" spans="1:23" x14ac:dyDescent="0.25">
      <c r="T11" s="541" t="s">
        <v>197</v>
      </c>
      <c r="U11" s="541"/>
      <c r="V11" s="541"/>
      <c r="W11" s="541"/>
    </row>
    <row r="12" spans="1:23" x14ac:dyDescent="0.25">
      <c r="T12" s="541" t="s">
        <v>201</v>
      </c>
      <c r="U12" s="541"/>
      <c r="V12" s="541"/>
      <c r="W12" s="541"/>
    </row>
    <row r="13" spans="1:23" x14ac:dyDescent="0.25">
      <c r="T13" s="541" t="s">
        <v>202</v>
      </c>
      <c r="U13" s="541"/>
      <c r="V13" s="541"/>
      <c r="W13" s="541"/>
    </row>
    <row r="14" spans="1:23" x14ac:dyDescent="0.25">
      <c r="T14" s="541" t="s">
        <v>199</v>
      </c>
      <c r="U14" s="541"/>
      <c r="V14" s="541"/>
      <c r="W14" s="541"/>
    </row>
    <row r="15" spans="1:23" x14ac:dyDescent="0.25">
      <c r="T15" s="541" t="s">
        <v>47</v>
      </c>
      <c r="U15" s="541"/>
      <c r="V15" s="541"/>
      <c r="W15" s="541"/>
    </row>
    <row r="16" spans="1:23" x14ac:dyDescent="0.25">
      <c r="T16" s="541" t="s">
        <v>195</v>
      </c>
      <c r="U16" s="541"/>
      <c r="V16" s="541"/>
      <c r="W16" s="541"/>
    </row>
    <row r="17" spans="3:23" x14ac:dyDescent="0.25">
      <c r="T17" s="541" t="s">
        <v>45</v>
      </c>
      <c r="U17" s="541"/>
      <c r="V17" s="541"/>
      <c r="W17" s="541"/>
    </row>
    <row r="18" spans="3:23" x14ac:dyDescent="0.25">
      <c r="T18" s="541" t="s">
        <v>46</v>
      </c>
      <c r="U18" s="541"/>
      <c r="V18" s="541"/>
      <c r="W18" s="541"/>
    </row>
    <row r="19" spans="3:23" x14ac:dyDescent="0.25">
      <c r="T19" s="541" t="s">
        <v>198</v>
      </c>
      <c r="U19" s="541"/>
      <c r="V19" s="541"/>
      <c r="W19" s="541"/>
    </row>
    <row r="20" spans="3:23" x14ac:dyDescent="0.25">
      <c r="T20" s="541" t="s">
        <v>203</v>
      </c>
      <c r="U20" s="541"/>
      <c r="V20" s="541"/>
      <c r="W20" s="541"/>
    </row>
    <row r="21" spans="3:23" x14ac:dyDescent="0.25">
      <c r="T21" s="541" t="s">
        <v>196</v>
      </c>
      <c r="U21" s="541"/>
      <c r="V21" s="541"/>
      <c r="W21" s="541"/>
    </row>
    <row r="22" spans="3:23" x14ac:dyDescent="0.25">
      <c r="C22" s="342"/>
      <c r="D22" s="91"/>
      <c r="E22" s="91"/>
      <c r="F22" s="91"/>
      <c r="G22" s="91"/>
      <c r="H22" s="91"/>
      <c r="I22" s="91"/>
      <c r="J22" s="91"/>
      <c r="K22" s="91"/>
      <c r="L22" s="91"/>
      <c r="M22" s="91"/>
      <c r="N22" s="91"/>
      <c r="T22" s="541" t="s">
        <v>40</v>
      </c>
      <c r="U22" s="541"/>
      <c r="V22" s="541"/>
      <c r="W22" s="541"/>
    </row>
    <row r="23" spans="3:23" x14ac:dyDescent="0.25">
      <c r="C23" s="342"/>
      <c r="D23" s="91"/>
      <c r="E23" s="91"/>
      <c r="F23" s="91"/>
      <c r="G23" s="91"/>
      <c r="H23" s="91"/>
      <c r="I23" s="91"/>
      <c r="J23" s="91"/>
      <c r="K23" s="91"/>
      <c r="L23" s="91"/>
      <c r="M23" s="91"/>
      <c r="N23" s="91"/>
    </row>
    <row r="24" spans="3:23" x14ac:dyDescent="0.25">
      <c r="C24" s="342"/>
      <c r="D24" s="91"/>
      <c r="E24" s="91"/>
      <c r="F24" s="91"/>
      <c r="G24" s="91"/>
      <c r="H24" s="91"/>
      <c r="I24" s="91"/>
      <c r="J24" s="91"/>
      <c r="K24" s="91"/>
      <c r="L24" s="91"/>
      <c r="M24" s="91"/>
      <c r="N24" s="91"/>
    </row>
    <row r="71" spans="2:4" x14ac:dyDescent="0.25">
      <c r="B71" s="83" t="s">
        <v>3</v>
      </c>
      <c r="C71" t="s">
        <v>126</v>
      </c>
    </row>
    <row r="72" spans="2:4" x14ac:dyDescent="0.25">
      <c r="B72" s="83" t="s">
        <v>21</v>
      </c>
      <c r="C72" t="s">
        <v>126</v>
      </c>
    </row>
    <row r="74" spans="2:4" x14ac:dyDescent="0.25">
      <c r="C74" s="83" t="s">
        <v>133</v>
      </c>
    </row>
    <row r="75" spans="2:4" x14ac:dyDescent="0.25">
      <c r="B75" s="83" t="s">
        <v>25</v>
      </c>
      <c r="C75" s="1" t="s">
        <v>128</v>
      </c>
      <c r="D75" s="1" t="s">
        <v>125</v>
      </c>
    </row>
    <row r="76" spans="2:4" x14ac:dyDescent="0.25">
      <c r="B76" s="11" t="s">
        <v>126</v>
      </c>
      <c r="C76" s="90" t="e">
        <v>#DIV/0!</v>
      </c>
      <c r="D76" s="91">
        <v>0</v>
      </c>
    </row>
    <row r="77" spans="2:4" x14ac:dyDescent="0.25">
      <c r="B77" s="11" t="s">
        <v>16</v>
      </c>
      <c r="C77" s="90" t="e">
        <v>#DIV/0!</v>
      </c>
      <c r="D77" s="91">
        <v>0</v>
      </c>
    </row>
    <row r="97" spans="2:4" x14ac:dyDescent="0.25">
      <c r="B97" s="83" t="s">
        <v>3</v>
      </c>
      <c r="C97" t="s">
        <v>126</v>
      </c>
    </row>
    <row r="98" spans="2:4" x14ac:dyDescent="0.25">
      <c r="B98" s="83" t="s">
        <v>21</v>
      </c>
      <c r="C98" t="s">
        <v>126</v>
      </c>
    </row>
    <row r="100" spans="2:4" x14ac:dyDescent="0.25">
      <c r="C100" s="83" t="s">
        <v>133</v>
      </c>
    </row>
    <row r="101" spans="2:4" x14ac:dyDescent="0.25">
      <c r="B101" s="83" t="s">
        <v>129</v>
      </c>
      <c r="C101" s="1" t="s">
        <v>128</v>
      </c>
      <c r="D101" s="1" t="s">
        <v>125</v>
      </c>
    </row>
    <row r="102" spans="2:4" x14ac:dyDescent="0.25">
      <c r="B102" s="11" t="s">
        <v>126</v>
      </c>
      <c r="C102" s="90" t="e">
        <v>#DIV/0!</v>
      </c>
      <c r="D102" s="91">
        <v>0</v>
      </c>
    </row>
    <row r="103" spans="2:4" x14ac:dyDescent="0.25">
      <c r="B103" s="89" t="s">
        <v>126</v>
      </c>
      <c r="C103" s="90" t="e">
        <v>#DIV/0!</v>
      </c>
      <c r="D103" s="91">
        <v>0</v>
      </c>
    </row>
    <row r="104" spans="2:4" x14ac:dyDescent="0.25">
      <c r="B104" s="11" t="s">
        <v>16</v>
      </c>
      <c r="C104" s="90" t="e">
        <v>#DIV/0!</v>
      </c>
      <c r="D104" s="91">
        <v>0</v>
      </c>
    </row>
  </sheetData>
  <mergeCells count="20">
    <mergeCell ref="A1:C1"/>
    <mergeCell ref="T16:W16"/>
    <mergeCell ref="T17:W17"/>
    <mergeCell ref="T18:W18"/>
    <mergeCell ref="T19:W19"/>
    <mergeCell ref="T10:W10"/>
    <mergeCell ref="T11:W11"/>
    <mergeCell ref="T12:W12"/>
    <mergeCell ref="T13:W13"/>
    <mergeCell ref="T14:W14"/>
    <mergeCell ref="T15:W15"/>
    <mergeCell ref="T3:W3"/>
    <mergeCell ref="T5:W5"/>
    <mergeCell ref="T6:W6"/>
    <mergeCell ref="T7:W7"/>
    <mergeCell ref="T8:W8"/>
    <mergeCell ref="T9:W9"/>
    <mergeCell ref="T22:W22"/>
    <mergeCell ref="T20:W20"/>
    <mergeCell ref="T21:W21"/>
  </mergeCells>
  <hyperlinks>
    <hyperlink ref="A1" location="'Program Summary'!A1" display="Back to Summary"/>
  </hyperlinks>
  <pageMargins left="0.7" right="0.7" top="0.75" bottom="0.75" header="0.3" footer="0.3"/>
  <pageSetup scale="44" fitToHeight="0" orientation="portrait"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0" tint="-0.34998626667073579"/>
    <pageSetUpPr fitToPage="1"/>
  </sheetPr>
  <dimension ref="A1:AM88"/>
  <sheetViews>
    <sheetView showGridLines="0" showRowColHeaders="0" zoomScaleNormal="100" workbookViewId="0">
      <selection sqref="A1:C1"/>
    </sheetView>
  </sheetViews>
  <sheetFormatPr defaultRowHeight="15" x14ac:dyDescent="0.25"/>
  <cols>
    <col min="1" max="1" width="9.85546875" customWidth="1"/>
    <col min="2" max="2" width="38.28515625" bestFit="1" customWidth="1"/>
    <col min="3" max="3" width="27"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27.140625" hidden="1" customWidth="1"/>
    <col min="28" max="29" width="7.140625" hidden="1" customWidth="1"/>
    <col min="30" max="35" width="6.140625" hidden="1" customWidth="1"/>
    <col min="36" max="37" width="7.140625" hidden="1" customWidth="1"/>
    <col min="38" max="38" width="6.140625" hidden="1" customWidth="1"/>
    <col min="39" max="39" width="7.140625" hidden="1" customWidth="1"/>
  </cols>
  <sheetData>
    <row r="1" spans="1:24" x14ac:dyDescent="0.25">
      <c r="A1" s="537" t="s">
        <v>384</v>
      </c>
      <c r="B1" s="537"/>
      <c r="C1" s="537"/>
    </row>
    <row r="3" spans="1:24" x14ac:dyDescent="0.25">
      <c r="C3" s="340" t="s">
        <v>125</v>
      </c>
      <c r="D3" s="339" t="s">
        <v>21</v>
      </c>
      <c r="E3" s="433"/>
      <c r="U3" s="544" t="s">
        <v>358</v>
      </c>
      <c r="V3" s="544"/>
      <c r="W3" s="544"/>
      <c r="X3" s="544"/>
    </row>
    <row r="4" spans="1:24" x14ac:dyDescent="0.25">
      <c r="C4" s="340" t="s">
        <v>26</v>
      </c>
      <c r="D4" s="433" t="s">
        <v>126</v>
      </c>
      <c r="E4" s="433" t="s">
        <v>16</v>
      </c>
      <c r="U4" s="373"/>
      <c r="V4" s="373"/>
      <c r="W4" s="373"/>
      <c r="X4" s="373"/>
    </row>
    <row r="5" spans="1:24" x14ac:dyDescent="0.25">
      <c r="C5" s="11" t="s">
        <v>126</v>
      </c>
      <c r="D5" s="91"/>
      <c r="E5" s="91"/>
      <c r="U5" s="543" t="s">
        <v>48</v>
      </c>
      <c r="V5" s="543"/>
      <c r="W5" s="543"/>
      <c r="X5" s="543"/>
    </row>
    <row r="6" spans="1:24" x14ac:dyDescent="0.25">
      <c r="C6" s="342" t="s">
        <v>16</v>
      </c>
      <c r="D6" s="91"/>
      <c r="E6" s="91"/>
      <c r="U6" s="543" t="s">
        <v>49</v>
      </c>
      <c r="V6" s="543"/>
      <c r="W6" s="543"/>
      <c r="X6" s="543"/>
    </row>
    <row r="7" spans="1:24" x14ac:dyDescent="0.25">
      <c r="U7" s="543" t="s">
        <v>52</v>
      </c>
      <c r="V7" s="543"/>
      <c r="W7" s="543"/>
      <c r="X7" s="543"/>
    </row>
    <row r="8" spans="1:24" x14ac:dyDescent="0.25">
      <c r="U8" s="543" t="s">
        <v>54</v>
      </c>
      <c r="V8" s="543"/>
      <c r="W8" s="543"/>
      <c r="X8" s="543"/>
    </row>
    <row r="9" spans="1:24" x14ac:dyDescent="0.25">
      <c r="U9" s="543" t="s">
        <v>50</v>
      </c>
      <c r="V9" s="543"/>
      <c r="W9" s="543"/>
      <c r="X9" s="543"/>
    </row>
    <row r="10" spans="1:24" x14ac:dyDescent="0.25">
      <c r="U10" s="543" t="s">
        <v>359</v>
      </c>
      <c r="V10" s="543"/>
      <c r="W10" s="543"/>
      <c r="X10" s="543"/>
    </row>
    <row r="11" spans="1:24" x14ac:dyDescent="0.25">
      <c r="U11" s="543" t="s">
        <v>51</v>
      </c>
      <c r="V11" s="543"/>
      <c r="W11" s="543"/>
      <c r="X11" s="543"/>
    </row>
    <row r="12" spans="1:24" x14ac:dyDescent="0.25">
      <c r="U12" s="543" t="s">
        <v>205</v>
      </c>
      <c r="V12" s="543"/>
      <c r="W12" s="543"/>
      <c r="X12" s="543"/>
    </row>
    <row r="13" spans="1:24" x14ac:dyDescent="0.25">
      <c r="U13" s="543" t="s">
        <v>207</v>
      </c>
      <c r="V13" s="543"/>
      <c r="W13" s="543"/>
      <c r="X13" s="543"/>
    </row>
    <row r="14" spans="1:24" x14ac:dyDescent="0.25">
      <c r="U14" s="543" t="s">
        <v>208</v>
      </c>
      <c r="V14" s="543"/>
      <c r="W14" s="543"/>
      <c r="X14" s="543"/>
    </row>
    <row r="15" spans="1:24" x14ac:dyDescent="0.25">
      <c r="U15" s="543" t="s">
        <v>53</v>
      </c>
      <c r="V15" s="543"/>
      <c r="W15" s="543"/>
      <c r="X15" s="543"/>
    </row>
    <row r="16" spans="1:24" x14ac:dyDescent="0.25">
      <c r="U16" s="543" t="s">
        <v>40</v>
      </c>
      <c r="V16" s="543"/>
      <c r="W16" s="543"/>
      <c r="X16" s="543"/>
    </row>
    <row r="61" spans="2:3" x14ac:dyDescent="0.25">
      <c r="B61" s="83" t="s">
        <v>3</v>
      </c>
      <c r="C61" t="s">
        <v>127</v>
      </c>
    </row>
    <row r="62" spans="2:3" x14ac:dyDescent="0.25">
      <c r="B62" s="83" t="s">
        <v>21</v>
      </c>
      <c r="C62" t="s">
        <v>127</v>
      </c>
    </row>
    <row r="64" spans="2:3" x14ac:dyDescent="0.25">
      <c r="C64" s="83" t="s">
        <v>133</v>
      </c>
    </row>
    <row r="65" spans="2:4" x14ac:dyDescent="0.25">
      <c r="B65" s="83" t="s">
        <v>26</v>
      </c>
      <c r="C65" s="1" t="s">
        <v>128</v>
      </c>
      <c r="D65" s="1" t="s">
        <v>125</v>
      </c>
    </row>
    <row r="66" spans="2:4" x14ac:dyDescent="0.25">
      <c r="B66" s="11" t="s">
        <v>126</v>
      </c>
      <c r="C66" s="90" t="e">
        <v>#DIV/0!</v>
      </c>
      <c r="D66" s="91">
        <v>0</v>
      </c>
    </row>
    <row r="67" spans="2:4" x14ac:dyDescent="0.25">
      <c r="B67" s="11" t="s">
        <v>16</v>
      </c>
      <c r="C67" s="90" t="e">
        <v>#DIV/0!</v>
      </c>
      <c r="D67" s="91">
        <v>0</v>
      </c>
    </row>
    <row r="77" spans="2:4" x14ac:dyDescent="0.25">
      <c r="B77" s="11"/>
      <c r="C77" s="90"/>
      <c r="D77" s="91"/>
    </row>
    <row r="78" spans="2:4" x14ac:dyDescent="0.25">
      <c r="B78" s="11"/>
      <c r="C78" s="90"/>
      <c r="D78" s="91"/>
    </row>
    <row r="79" spans="2:4" x14ac:dyDescent="0.25">
      <c r="B79" s="11"/>
      <c r="C79" s="90"/>
      <c r="D79" s="91"/>
    </row>
    <row r="80" spans="2:4" x14ac:dyDescent="0.25">
      <c r="B80" s="11"/>
      <c r="C80" s="90"/>
      <c r="D80" s="91"/>
    </row>
    <row r="81" spans="2:4" x14ac:dyDescent="0.25">
      <c r="B81" s="83" t="s">
        <v>3</v>
      </c>
      <c r="C81" t="s">
        <v>127</v>
      </c>
    </row>
    <row r="82" spans="2:4" x14ac:dyDescent="0.25">
      <c r="B82" s="83" t="s">
        <v>21</v>
      </c>
      <c r="C82" t="s">
        <v>127</v>
      </c>
    </row>
    <row r="84" spans="2:4" x14ac:dyDescent="0.25">
      <c r="C84" s="83" t="s">
        <v>133</v>
      </c>
    </row>
    <row r="85" spans="2:4" x14ac:dyDescent="0.25">
      <c r="B85" s="83" t="s">
        <v>130</v>
      </c>
      <c r="C85" s="1" t="s">
        <v>128</v>
      </c>
      <c r="D85" s="1" t="s">
        <v>125</v>
      </c>
    </row>
    <row r="86" spans="2:4" x14ac:dyDescent="0.25">
      <c r="B86" s="11" t="s">
        <v>126</v>
      </c>
      <c r="C86" s="90" t="e">
        <v>#DIV/0!</v>
      </c>
      <c r="D86" s="91">
        <v>0</v>
      </c>
    </row>
    <row r="87" spans="2:4" x14ac:dyDescent="0.25">
      <c r="B87" s="89" t="s">
        <v>126</v>
      </c>
      <c r="C87" s="90" t="e">
        <v>#DIV/0!</v>
      </c>
      <c r="D87" s="91">
        <v>0</v>
      </c>
    </row>
    <row r="88" spans="2:4" x14ac:dyDescent="0.25">
      <c r="B88" s="11" t="s">
        <v>16</v>
      </c>
      <c r="C88" s="90" t="e">
        <v>#DIV/0!</v>
      </c>
      <c r="D88" s="91">
        <v>0</v>
      </c>
    </row>
  </sheetData>
  <mergeCells count="14">
    <mergeCell ref="U16:X16"/>
    <mergeCell ref="A1:C1"/>
    <mergeCell ref="U10:X10"/>
    <mergeCell ref="U11:X11"/>
    <mergeCell ref="U12:X12"/>
    <mergeCell ref="U13:X13"/>
    <mergeCell ref="U14:X14"/>
    <mergeCell ref="U15:X15"/>
    <mergeCell ref="U3:X3"/>
    <mergeCell ref="U5:X5"/>
    <mergeCell ref="U6:X6"/>
    <mergeCell ref="U7:X7"/>
    <mergeCell ref="U8:X8"/>
    <mergeCell ref="U9:X9"/>
  </mergeCells>
  <hyperlinks>
    <hyperlink ref="A1" location="'Program Summary'!A1" display="Back to Summary"/>
  </hyperlinks>
  <pageMargins left="0.7" right="0.7" top="0.75" bottom="0.75" header="0.3" footer="0.3"/>
  <pageSetup scale="58"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70C0"/>
    <pageSetUpPr fitToPage="1"/>
  </sheetPr>
  <dimension ref="A1:AM85"/>
  <sheetViews>
    <sheetView showGridLines="0" showRowColHeaders="0" zoomScaleNormal="100" workbookViewId="0">
      <selection activeCell="B2" sqref="B2"/>
    </sheetView>
  </sheetViews>
  <sheetFormatPr defaultRowHeight="15" x14ac:dyDescent="0.25"/>
  <cols>
    <col min="1" max="1" width="11.140625" customWidth="1"/>
    <col min="2" max="2" width="38.28515625" bestFit="1" customWidth="1"/>
    <col min="3" max="3" width="27.5703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28"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4" x14ac:dyDescent="0.25">
      <c r="A1" s="537" t="s">
        <v>384</v>
      </c>
      <c r="B1" s="537"/>
      <c r="C1" s="537"/>
    </row>
    <row r="3" spans="1:24" x14ac:dyDescent="0.25">
      <c r="C3" s="340" t="s">
        <v>125</v>
      </c>
      <c r="D3" s="340" t="s">
        <v>21</v>
      </c>
      <c r="E3" s="341"/>
      <c r="U3" s="546" t="s">
        <v>356</v>
      </c>
      <c r="V3" s="546"/>
      <c r="W3" s="546"/>
      <c r="X3" s="546"/>
    </row>
    <row r="4" spans="1:24" x14ac:dyDescent="0.25">
      <c r="C4" s="340" t="s">
        <v>27</v>
      </c>
      <c r="D4" t="s">
        <v>126</v>
      </c>
      <c r="E4" s="341" t="s">
        <v>16</v>
      </c>
      <c r="U4" s="374"/>
      <c r="V4" s="374"/>
      <c r="W4" s="374"/>
      <c r="X4" s="374"/>
    </row>
    <row r="5" spans="1:24" x14ac:dyDescent="0.25">
      <c r="C5" s="342" t="s">
        <v>126</v>
      </c>
      <c r="D5" s="88"/>
      <c r="E5" s="88"/>
      <c r="U5" s="545" t="s">
        <v>210</v>
      </c>
      <c r="V5" s="545"/>
      <c r="W5" s="545"/>
      <c r="X5" s="545"/>
    </row>
    <row r="6" spans="1:24" x14ac:dyDescent="0.25">
      <c r="C6" s="342" t="s">
        <v>16</v>
      </c>
      <c r="D6" s="88"/>
      <c r="E6" s="88"/>
      <c r="U6" s="545" t="s">
        <v>209</v>
      </c>
      <c r="V6" s="545"/>
      <c r="W6" s="545"/>
      <c r="X6" s="545"/>
    </row>
    <row r="7" spans="1:24" x14ac:dyDescent="0.25">
      <c r="U7" s="545" t="s">
        <v>211</v>
      </c>
      <c r="V7" s="545"/>
      <c r="W7" s="545"/>
      <c r="X7" s="545"/>
    </row>
    <row r="8" spans="1:24" x14ac:dyDescent="0.25">
      <c r="U8" s="545" t="s">
        <v>212</v>
      </c>
      <c r="V8" s="545"/>
      <c r="W8" s="545"/>
      <c r="X8" s="545"/>
    </row>
    <row r="9" spans="1:24" x14ac:dyDescent="0.25">
      <c r="U9" s="545" t="s">
        <v>357</v>
      </c>
      <c r="V9" s="545"/>
      <c r="W9" s="545"/>
      <c r="X9" s="545"/>
    </row>
    <row r="10" spans="1:24" x14ac:dyDescent="0.25">
      <c r="U10" s="545" t="s">
        <v>213</v>
      </c>
      <c r="V10" s="545"/>
      <c r="W10" s="545"/>
      <c r="X10" s="545"/>
    </row>
    <row r="11" spans="1:24" x14ac:dyDescent="0.25">
      <c r="U11" s="545" t="s">
        <v>216</v>
      </c>
      <c r="V11" s="545"/>
      <c r="W11" s="545"/>
      <c r="X11" s="545"/>
    </row>
    <row r="12" spans="1:24" x14ac:dyDescent="0.25">
      <c r="U12" s="545" t="s">
        <v>215</v>
      </c>
      <c r="V12" s="545"/>
      <c r="W12" s="545"/>
      <c r="X12" s="545"/>
    </row>
    <row r="13" spans="1:24" x14ac:dyDescent="0.25">
      <c r="U13" s="545" t="s">
        <v>214</v>
      </c>
      <c r="V13" s="545"/>
      <c r="W13" s="545"/>
      <c r="X13" s="545"/>
    </row>
    <row r="14" spans="1:24" x14ac:dyDescent="0.25">
      <c r="U14" s="545" t="s">
        <v>55</v>
      </c>
      <c r="V14" s="545"/>
      <c r="W14" s="545"/>
      <c r="X14" s="545"/>
    </row>
    <row r="15" spans="1:24" x14ac:dyDescent="0.25">
      <c r="U15" s="545" t="s">
        <v>40</v>
      </c>
      <c r="V15" s="545"/>
      <c r="W15" s="545"/>
      <c r="X15" s="545"/>
    </row>
    <row r="59" spans="2:4" x14ac:dyDescent="0.25">
      <c r="B59" s="83" t="s">
        <v>3</v>
      </c>
      <c r="C59" t="s">
        <v>126</v>
      </c>
    </row>
    <row r="60" spans="2:4" x14ac:dyDescent="0.25">
      <c r="B60" s="83" t="s">
        <v>21</v>
      </c>
      <c r="C60" t="s">
        <v>127</v>
      </c>
    </row>
    <row r="62" spans="2:4" x14ac:dyDescent="0.25">
      <c r="C62" s="83" t="s">
        <v>133</v>
      </c>
    </row>
    <row r="63" spans="2:4" x14ac:dyDescent="0.25">
      <c r="B63" s="83" t="s">
        <v>27</v>
      </c>
      <c r="C63" s="1" t="s">
        <v>128</v>
      </c>
      <c r="D63" s="1" t="s">
        <v>125</v>
      </c>
    </row>
    <row r="64" spans="2:4" x14ac:dyDescent="0.25">
      <c r="B64" s="11" t="s">
        <v>126</v>
      </c>
      <c r="C64" s="90" t="e">
        <v>#DIV/0!</v>
      </c>
      <c r="D64" s="91">
        <v>0</v>
      </c>
    </row>
    <row r="65" spans="2:4" x14ac:dyDescent="0.25">
      <c r="B65" s="11" t="s">
        <v>16</v>
      </c>
      <c r="C65" s="90" t="e">
        <v>#DIV/0!</v>
      </c>
      <c r="D65" s="91">
        <v>0</v>
      </c>
    </row>
    <row r="78" spans="2:4" x14ac:dyDescent="0.25">
      <c r="B78" s="83" t="s">
        <v>3</v>
      </c>
      <c r="C78" t="s">
        <v>126</v>
      </c>
    </row>
    <row r="79" spans="2:4" x14ac:dyDescent="0.25">
      <c r="B79" s="83" t="s">
        <v>21</v>
      </c>
      <c r="C79" t="s">
        <v>127</v>
      </c>
    </row>
    <row r="81" spans="2:4" x14ac:dyDescent="0.25">
      <c r="C81" s="83" t="s">
        <v>133</v>
      </c>
    </row>
    <row r="82" spans="2:4" x14ac:dyDescent="0.25">
      <c r="B82" s="83" t="s">
        <v>131</v>
      </c>
      <c r="C82" s="1" t="s">
        <v>128</v>
      </c>
      <c r="D82" s="1" t="s">
        <v>125</v>
      </c>
    </row>
    <row r="83" spans="2:4" x14ac:dyDescent="0.25">
      <c r="B83" s="11" t="s">
        <v>126</v>
      </c>
      <c r="C83" s="90" t="e">
        <v>#DIV/0!</v>
      </c>
      <c r="D83" s="91">
        <v>0</v>
      </c>
    </row>
    <row r="84" spans="2:4" x14ac:dyDescent="0.25">
      <c r="B84" s="89" t="s">
        <v>126</v>
      </c>
      <c r="C84" s="90" t="e">
        <v>#DIV/0!</v>
      </c>
      <c r="D84" s="91">
        <v>0</v>
      </c>
    </row>
    <row r="85" spans="2:4" x14ac:dyDescent="0.25">
      <c r="B85" s="11" t="s">
        <v>16</v>
      </c>
      <c r="C85" s="90" t="e">
        <v>#DIV/0!</v>
      </c>
      <c r="D85" s="91">
        <v>0</v>
      </c>
    </row>
  </sheetData>
  <mergeCells count="13">
    <mergeCell ref="A1:C1"/>
    <mergeCell ref="U10:X10"/>
    <mergeCell ref="U11:X11"/>
    <mergeCell ref="U12:X12"/>
    <mergeCell ref="U13:X13"/>
    <mergeCell ref="U14:X14"/>
    <mergeCell ref="U15:X15"/>
    <mergeCell ref="U3:X3"/>
    <mergeCell ref="U5:X5"/>
    <mergeCell ref="U6:X6"/>
    <mergeCell ref="U7:X7"/>
    <mergeCell ref="U8:X8"/>
    <mergeCell ref="U9:X9"/>
  </mergeCells>
  <hyperlinks>
    <hyperlink ref="A1" location="'Program Summary'!A1" display="Back to Summary"/>
  </hyperlinks>
  <pageMargins left="0.7" right="0.7" top="0.75" bottom="0.75" header="0.3" footer="0.3"/>
  <pageSetup scale="53"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7030A0"/>
    <pageSetUpPr fitToPage="1"/>
  </sheetPr>
  <dimension ref="A1:AM101"/>
  <sheetViews>
    <sheetView showGridLines="0" showRowColHeaders="0" zoomScaleNormal="100" workbookViewId="0">
      <selection sqref="A1:C1"/>
    </sheetView>
  </sheetViews>
  <sheetFormatPr defaultRowHeight="15" x14ac:dyDescent="0.25"/>
  <cols>
    <col min="1" max="1" width="9.140625" customWidth="1"/>
    <col min="2" max="2" width="56" bestFit="1" customWidth="1"/>
    <col min="3" max="3" width="54.1406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7" max="27" width="34.7109375" hidden="1" customWidth="1"/>
    <col min="28" max="28" width="7" hidden="1" customWidth="1"/>
    <col min="29" max="29" width="7.140625" hidden="1" customWidth="1"/>
    <col min="30" max="35" width="6.140625" hidden="1" customWidth="1"/>
    <col min="36" max="37" width="7.140625" hidden="1" customWidth="1"/>
    <col min="38" max="38" width="6.140625" hidden="1" customWidth="1"/>
    <col min="39" max="39" width="7.140625" hidden="1" customWidth="1"/>
  </cols>
  <sheetData>
    <row r="1" spans="1:21" x14ac:dyDescent="0.25">
      <c r="A1" s="537" t="s">
        <v>384</v>
      </c>
      <c r="B1" s="537"/>
      <c r="C1" s="537"/>
    </row>
    <row r="3" spans="1:21" x14ac:dyDescent="0.25">
      <c r="C3" s="340" t="s">
        <v>125</v>
      </c>
      <c r="D3" s="340" t="s">
        <v>257</v>
      </c>
      <c r="E3" s="341"/>
      <c r="R3" s="548" t="s">
        <v>354</v>
      </c>
      <c r="S3" s="548"/>
      <c r="T3" s="548"/>
      <c r="U3" s="548"/>
    </row>
    <row r="4" spans="1:21" x14ac:dyDescent="0.25">
      <c r="C4" s="340" t="s">
        <v>343</v>
      </c>
      <c r="D4" s="341" t="s">
        <v>126</v>
      </c>
      <c r="E4" s="433" t="s">
        <v>16</v>
      </c>
      <c r="R4" s="375"/>
      <c r="S4" s="375"/>
      <c r="T4" s="375"/>
      <c r="U4" s="375"/>
    </row>
    <row r="5" spans="1:21" x14ac:dyDescent="0.25">
      <c r="C5" s="342" t="s">
        <v>126</v>
      </c>
      <c r="D5" s="91"/>
      <c r="E5" s="91"/>
      <c r="R5" s="547" t="s">
        <v>233</v>
      </c>
      <c r="S5" s="547"/>
      <c r="T5" s="547"/>
      <c r="U5" s="547"/>
    </row>
    <row r="6" spans="1:21" x14ac:dyDescent="0.25">
      <c r="C6" s="342" t="s">
        <v>16</v>
      </c>
      <c r="D6" s="91"/>
      <c r="E6" s="91"/>
      <c r="R6" s="547" t="s">
        <v>225</v>
      </c>
      <c r="S6" s="547"/>
      <c r="T6" s="547"/>
      <c r="U6" s="547"/>
    </row>
    <row r="7" spans="1:21" x14ac:dyDescent="0.25">
      <c r="R7" s="547" t="s">
        <v>221</v>
      </c>
      <c r="S7" s="547"/>
      <c r="T7" s="547"/>
      <c r="U7" s="547"/>
    </row>
    <row r="8" spans="1:21" x14ac:dyDescent="0.25">
      <c r="R8" s="547" t="s">
        <v>226</v>
      </c>
      <c r="S8" s="547"/>
      <c r="T8" s="547"/>
      <c r="U8" s="547"/>
    </row>
    <row r="9" spans="1:21" x14ac:dyDescent="0.25">
      <c r="R9" s="547" t="s">
        <v>227</v>
      </c>
      <c r="S9" s="547"/>
      <c r="T9" s="547"/>
      <c r="U9" s="547"/>
    </row>
    <row r="10" spans="1:21" x14ac:dyDescent="0.25">
      <c r="R10" s="547" t="s">
        <v>232</v>
      </c>
      <c r="S10" s="547"/>
      <c r="T10" s="547"/>
      <c r="U10" s="547"/>
    </row>
    <row r="11" spans="1:21" x14ac:dyDescent="0.25">
      <c r="R11" s="547" t="s">
        <v>224</v>
      </c>
      <c r="S11" s="547"/>
      <c r="T11" s="547"/>
      <c r="U11" s="547"/>
    </row>
    <row r="12" spans="1:21" x14ac:dyDescent="0.25">
      <c r="R12" s="547" t="s">
        <v>218</v>
      </c>
      <c r="S12" s="547"/>
      <c r="T12" s="547"/>
      <c r="U12" s="547"/>
    </row>
    <row r="13" spans="1:21" x14ac:dyDescent="0.25">
      <c r="R13" s="547" t="s">
        <v>228</v>
      </c>
      <c r="S13" s="547"/>
      <c r="T13" s="547"/>
      <c r="U13" s="547"/>
    </row>
    <row r="14" spans="1:21" x14ac:dyDescent="0.25">
      <c r="R14" s="547" t="s">
        <v>220</v>
      </c>
      <c r="S14" s="547"/>
      <c r="T14" s="547"/>
      <c r="U14" s="547"/>
    </row>
    <row r="15" spans="1:21" x14ac:dyDescent="0.25">
      <c r="R15" s="547" t="s">
        <v>231</v>
      </c>
      <c r="S15" s="547"/>
      <c r="T15" s="547"/>
      <c r="U15" s="547"/>
    </row>
    <row r="16" spans="1:21" x14ac:dyDescent="0.25">
      <c r="R16" s="547" t="s">
        <v>229</v>
      </c>
      <c r="S16" s="547"/>
      <c r="T16" s="547"/>
      <c r="U16" s="547"/>
    </row>
    <row r="17" spans="18:21" x14ac:dyDescent="0.25">
      <c r="R17" s="547" t="s">
        <v>219</v>
      </c>
      <c r="S17" s="547"/>
      <c r="T17" s="547"/>
      <c r="U17" s="547"/>
    </row>
    <row r="18" spans="18:21" x14ac:dyDescent="0.25">
      <c r="R18" s="547" t="s">
        <v>230</v>
      </c>
      <c r="S18" s="547"/>
      <c r="T18" s="547"/>
      <c r="U18" s="547"/>
    </row>
    <row r="19" spans="18:21" x14ac:dyDescent="0.25">
      <c r="R19" s="547" t="s">
        <v>355</v>
      </c>
      <c r="S19" s="547"/>
      <c r="T19" s="547"/>
      <c r="U19" s="547"/>
    </row>
    <row r="20" spans="18:21" x14ac:dyDescent="0.25">
      <c r="R20" s="547" t="s">
        <v>223</v>
      </c>
      <c r="S20" s="547"/>
      <c r="T20" s="547"/>
      <c r="U20" s="547"/>
    </row>
    <row r="21" spans="18:21" x14ac:dyDescent="0.25">
      <c r="R21" s="547" t="s">
        <v>40</v>
      </c>
      <c r="S21" s="547"/>
      <c r="T21" s="547"/>
      <c r="U21" s="547"/>
    </row>
    <row r="22" spans="18:21" x14ac:dyDescent="0.25">
      <c r="R22" s="370"/>
      <c r="S22" s="370"/>
      <c r="T22" s="370"/>
      <c r="U22" s="370"/>
    </row>
    <row r="68" spans="2:4" x14ac:dyDescent="0.25">
      <c r="B68" s="83" t="s">
        <v>3</v>
      </c>
      <c r="C68" t="s">
        <v>126</v>
      </c>
    </row>
    <row r="69" spans="2:4" x14ac:dyDescent="0.25">
      <c r="B69" s="83" t="s">
        <v>21</v>
      </c>
      <c r="C69" t="s">
        <v>127</v>
      </c>
    </row>
    <row r="71" spans="2:4" x14ac:dyDescent="0.25">
      <c r="C71" s="83" t="s">
        <v>133</v>
      </c>
    </row>
    <row r="72" spans="2:4" x14ac:dyDescent="0.25">
      <c r="B72" s="83" t="s">
        <v>343</v>
      </c>
      <c r="C72" s="1" t="s">
        <v>128</v>
      </c>
      <c r="D72" s="1" t="s">
        <v>125</v>
      </c>
    </row>
    <row r="73" spans="2:4" x14ac:dyDescent="0.25">
      <c r="B73" s="11" t="s">
        <v>126</v>
      </c>
      <c r="C73" s="90" t="e">
        <v>#DIV/0!</v>
      </c>
      <c r="D73" s="91">
        <v>0</v>
      </c>
    </row>
    <row r="74" spans="2:4" x14ac:dyDescent="0.25">
      <c r="B74" s="11" t="s">
        <v>16</v>
      </c>
      <c r="C74" s="90" t="e">
        <v>#DIV/0!</v>
      </c>
      <c r="D74" s="91">
        <v>0</v>
      </c>
    </row>
    <row r="90" spans="2:4" x14ac:dyDescent="0.25">
      <c r="B90" s="11"/>
      <c r="C90" s="90"/>
      <c r="D90" s="91"/>
    </row>
    <row r="91" spans="2:4" x14ac:dyDescent="0.25">
      <c r="B91" s="11"/>
      <c r="C91" s="90"/>
      <c r="D91" s="91"/>
    </row>
    <row r="93" spans="2:4" x14ac:dyDescent="0.25">
      <c r="B93" s="11"/>
      <c r="C93" s="91"/>
    </row>
    <row r="94" spans="2:4" x14ac:dyDescent="0.25">
      <c r="B94" s="83" t="s">
        <v>3</v>
      </c>
      <c r="C94" t="s">
        <v>126</v>
      </c>
    </row>
    <row r="95" spans="2:4" x14ac:dyDescent="0.25">
      <c r="B95" s="83" t="s">
        <v>21</v>
      </c>
      <c r="C95" t="s">
        <v>127</v>
      </c>
    </row>
    <row r="97" spans="2:4" x14ac:dyDescent="0.25">
      <c r="C97" s="83" t="s">
        <v>133</v>
      </c>
    </row>
    <row r="98" spans="2:4" x14ac:dyDescent="0.25">
      <c r="B98" s="83" t="s">
        <v>348</v>
      </c>
      <c r="C98" s="1" t="s">
        <v>128</v>
      </c>
      <c r="D98" s="1" t="s">
        <v>125</v>
      </c>
    </row>
    <row r="99" spans="2:4" x14ac:dyDescent="0.25">
      <c r="B99" s="11" t="s">
        <v>126</v>
      </c>
      <c r="C99" s="90"/>
      <c r="D99" s="91"/>
    </row>
    <row r="100" spans="2:4" x14ac:dyDescent="0.25">
      <c r="B100" s="89" t="s">
        <v>126</v>
      </c>
      <c r="C100" s="90" t="e">
        <v>#DIV/0!</v>
      </c>
      <c r="D100" s="91">
        <v>0</v>
      </c>
    </row>
    <row r="101" spans="2:4" x14ac:dyDescent="0.25">
      <c r="B101" s="11" t="s">
        <v>16</v>
      </c>
      <c r="C101" s="90" t="e">
        <v>#DIV/0!</v>
      </c>
      <c r="D101" s="91">
        <v>0</v>
      </c>
    </row>
  </sheetData>
  <mergeCells count="19">
    <mergeCell ref="A1:C1"/>
    <mergeCell ref="R16:U16"/>
    <mergeCell ref="R17:U17"/>
    <mergeCell ref="R18:U18"/>
    <mergeCell ref="R19:U19"/>
    <mergeCell ref="R3:U3"/>
    <mergeCell ref="R5:U5"/>
    <mergeCell ref="R6:U6"/>
    <mergeCell ref="R7:U7"/>
    <mergeCell ref="R8:U8"/>
    <mergeCell ref="R9:U9"/>
    <mergeCell ref="R20:U20"/>
    <mergeCell ref="R21:U21"/>
    <mergeCell ref="R10:U10"/>
    <mergeCell ref="R11:U11"/>
    <mergeCell ref="R12:U12"/>
    <mergeCell ref="R13:U13"/>
    <mergeCell ref="R14:U14"/>
    <mergeCell ref="R15:U15"/>
  </mergeCells>
  <hyperlinks>
    <hyperlink ref="A1" location="'Program Summary'!A1" display="Back to Summary"/>
  </hyperlinks>
  <pageMargins left="0.7" right="0.7" top="0.75" bottom="0.75" header="0.3" footer="0.3"/>
  <pageSetup scale="52" fitToHeight="0" orientation="landscape"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FF9999"/>
    <pageSetUpPr fitToPage="1"/>
  </sheetPr>
  <dimension ref="A1:AL88"/>
  <sheetViews>
    <sheetView showGridLines="0" showRowColHeaders="0" zoomScaleNormal="100" workbookViewId="0">
      <selection sqref="A1:C1"/>
    </sheetView>
  </sheetViews>
  <sheetFormatPr defaultRowHeight="15" x14ac:dyDescent="0.25"/>
  <cols>
    <col min="1" max="1" width="9.42578125" customWidth="1"/>
    <col min="2" max="2" width="44" bestFit="1" customWidth="1"/>
    <col min="3" max="3" width="35.5703125" customWidth="1"/>
    <col min="4" max="4" width="18" bestFit="1" customWidth="1"/>
    <col min="5" max="5" width="8.140625" customWidth="1"/>
    <col min="6" max="6" width="10.42578125" customWidth="1"/>
    <col min="7" max="7" width="10.140625" customWidth="1"/>
    <col min="8" max="8" width="7.7109375" customWidth="1"/>
    <col min="9" max="9" width="8.85546875" customWidth="1"/>
    <col min="10" max="10" width="6.5703125" customWidth="1"/>
    <col min="11" max="11" width="5.28515625" customWidth="1"/>
    <col min="12" max="12" width="4.85546875" customWidth="1"/>
    <col min="13" max="13" width="5.140625" customWidth="1"/>
    <col min="14" max="14" width="5.42578125" customWidth="1"/>
    <col min="15" max="15" width="11.28515625" bestFit="1" customWidth="1"/>
    <col min="26" max="26" width="36.140625" hidden="1" customWidth="1"/>
    <col min="27" max="27" width="7" hidden="1" customWidth="1"/>
    <col min="28" max="28" width="7.140625" hidden="1" customWidth="1"/>
    <col min="29" max="34" width="6.140625" hidden="1" customWidth="1"/>
    <col min="35" max="36" width="7.140625" hidden="1" customWidth="1"/>
    <col min="37" max="37" width="6.140625" hidden="1" customWidth="1"/>
    <col min="38" max="38" width="7.140625" hidden="1" customWidth="1"/>
    <col min="39" max="39" width="7.28515625" customWidth="1"/>
    <col min="40" max="40" width="11.28515625" customWidth="1"/>
    <col min="41" max="41" width="4.85546875" customWidth="1"/>
    <col min="42" max="42" width="10.85546875" customWidth="1"/>
    <col min="43" max="43" width="8.140625" customWidth="1"/>
    <col min="44" max="44" width="19.28515625" bestFit="1" customWidth="1"/>
    <col min="45" max="45" width="8.140625" customWidth="1"/>
    <col min="46" max="46" width="11" bestFit="1" customWidth="1"/>
    <col min="47" max="47" width="14.7109375" bestFit="1" customWidth="1"/>
    <col min="48" max="48" width="5.140625" customWidth="1"/>
    <col min="49" max="49" width="4.42578125" customWidth="1"/>
    <col min="50" max="50" width="18" bestFit="1" customWidth="1"/>
    <col min="51" max="51" width="14.5703125" bestFit="1" customWidth="1"/>
    <col min="52" max="52" width="5.28515625" customWidth="1"/>
    <col min="53" max="53" width="4.85546875" customWidth="1"/>
    <col min="54" max="54" width="8.140625" customWidth="1"/>
    <col min="55" max="55" width="17.85546875" bestFit="1" customWidth="1"/>
    <col min="56" max="56" width="14.5703125" bestFit="1" customWidth="1"/>
    <col min="57" max="57" width="8.85546875" customWidth="1"/>
    <col min="58" max="58" width="7.140625" customWidth="1"/>
    <col min="59" max="59" width="17.85546875" bestFit="1" customWidth="1"/>
    <col min="60" max="60" width="16" customWidth="1"/>
    <col min="61" max="61" width="8.85546875" customWidth="1"/>
    <col min="62" max="62" width="4.42578125" customWidth="1"/>
    <col min="63" max="63" width="10.85546875" customWidth="1"/>
    <col min="64" max="64" width="8.140625" customWidth="1"/>
    <col min="65" max="65" width="10.42578125" bestFit="1" customWidth="1"/>
    <col min="66" max="66" width="10.140625" customWidth="1"/>
    <col min="67" max="67" width="19.140625" bestFit="1" customWidth="1"/>
    <col min="68" max="68" width="10.140625" customWidth="1"/>
    <col min="69" max="69" width="13.28515625" customWidth="1"/>
    <col min="70" max="70" width="9.140625" customWidth="1"/>
    <col min="71" max="71" width="12.140625" bestFit="1" customWidth="1"/>
    <col min="72" max="72" width="11.28515625" customWidth="1"/>
    <col min="73" max="73" width="11.28515625" bestFit="1" customWidth="1"/>
  </cols>
  <sheetData>
    <row r="1" spans="1:23" x14ac:dyDescent="0.25">
      <c r="A1" s="537" t="s">
        <v>384</v>
      </c>
      <c r="B1" s="537"/>
      <c r="C1" s="537"/>
    </row>
    <row r="3" spans="1:23" x14ac:dyDescent="0.25">
      <c r="C3" s="340" t="s">
        <v>125</v>
      </c>
      <c r="D3" s="340" t="s">
        <v>21</v>
      </c>
      <c r="E3" s="341"/>
      <c r="T3" s="550" t="s">
        <v>352</v>
      </c>
      <c r="U3" s="550"/>
      <c r="V3" s="550"/>
      <c r="W3" s="550"/>
    </row>
    <row r="4" spans="1:23" x14ac:dyDescent="0.25">
      <c r="C4" s="340" t="s">
        <v>29</v>
      </c>
      <c r="D4" s="433" t="s">
        <v>126</v>
      </c>
      <c r="E4" s="433" t="s">
        <v>16</v>
      </c>
      <c r="T4" s="371"/>
      <c r="U4" s="371"/>
      <c r="V4" s="371"/>
      <c r="W4" s="371"/>
    </row>
    <row r="5" spans="1:23" x14ac:dyDescent="0.25">
      <c r="C5" s="342" t="s">
        <v>126</v>
      </c>
      <c r="D5" s="91"/>
      <c r="E5" s="91"/>
      <c r="T5" s="549" t="s">
        <v>353</v>
      </c>
      <c r="U5" s="549"/>
      <c r="V5" s="549"/>
      <c r="W5" s="549"/>
    </row>
    <row r="6" spans="1:23" x14ac:dyDescent="0.25">
      <c r="C6" s="342" t="s">
        <v>16</v>
      </c>
      <c r="D6" s="91"/>
      <c r="E6" s="91"/>
      <c r="T6" s="549" t="s">
        <v>239</v>
      </c>
      <c r="U6" s="549"/>
      <c r="V6" s="549"/>
      <c r="W6" s="549"/>
    </row>
    <row r="7" spans="1:23" x14ac:dyDescent="0.25">
      <c r="T7" s="549" t="s">
        <v>235</v>
      </c>
      <c r="U7" s="549"/>
      <c r="V7" s="549"/>
      <c r="W7" s="549"/>
    </row>
    <row r="8" spans="1:23" x14ac:dyDescent="0.25">
      <c r="T8" s="549" t="s">
        <v>237</v>
      </c>
      <c r="U8" s="549"/>
      <c r="V8" s="549"/>
      <c r="W8" s="549"/>
    </row>
    <row r="9" spans="1:23" x14ac:dyDescent="0.25">
      <c r="T9" s="549" t="s">
        <v>234</v>
      </c>
      <c r="U9" s="549"/>
      <c r="V9" s="549"/>
      <c r="W9" s="549"/>
    </row>
    <row r="10" spans="1:23" x14ac:dyDescent="0.25">
      <c r="T10" s="549" t="s">
        <v>240</v>
      </c>
      <c r="U10" s="549"/>
      <c r="V10" s="549"/>
      <c r="W10" s="549"/>
    </row>
    <row r="11" spans="1:23" x14ac:dyDescent="0.25">
      <c r="T11" s="549" t="s">
        <v>242</v>
      </c>
      <c r="U11" s="549"/>
      <c r="V11" s="549"/>
      <c r="W11" s="549"/>
    </row>
    <row r="12" spans="1:23" x14ac:dyDescent="0.25">
      <c r="T12" s="549" t="s">
        <v>243</v>
      </c>
      <c r="U12" s="549"/>
      <c r="V12" s="549"/>
      <c r="W12" s="549"/>
    </row>
    <row r="13" spans="1:23" x14ac:dyDescent="0.25">
      <c r="T13" s="549" t="s">
        <v>244</v>
      </c>
      <c r="U13" s="549"/>
      <c r="V13" s="549"/>
      <c r="W13" s="549"/>
    </row>
    <row r="14" spans="1:23" x14ac:dyDescent="0.25">
      <c r="T14" s="549" t="s">
        <v>247</v>
      </c>
      <c r="U14" s="549"/>
      <c r="V14" s="549"/>
      <c r="W14" s="549"/>
    </row>
    <row r="15" spans="1:23" x14ac:dyDescent="0.25">
      <c r="T15" s="549" t="s">
        <v>241</v>
      </c>
      <c r="U15" s="549"/>
      <c r="V15" s="549"/>
      <c r="W15" s="549"/>
    </row>
    <row r="16" spans="1:23" x14ac:dyDescent="0.25">
      <c r="T16" s="549" t="s">
        <v>238</v>
      </c>
      <c r="U16" s="549"/>
      <c r="V16" s="549"/>
      <c r="W16" s="549"/>
    </row>
    <row r="17" spans="20:23" x14ac:dyDescent="0.25">
      <c r="T17" s="549" t="s">
        <v>236</v>
      </c>
      <c r="U17" s="549"/>
      <c r="V17" s="549"/>
      <c r="W17" s="549"/>
    </row>
    <row r="18" spans="20:23" x14ac:dyDescent="0.25">
      <c r="T18" s="549" t="s">
        <v>40</v>
      </c>
      <c r="U18" s="549"/>
      <c r="V18" s="549"/>
      <c r="W18" s="549"/>
    </row>
    <row r="59" spans="2:4" x14ac:dyDescent="0.25">
      <c r="B59" s="83" t="s">
        <v>3</v>
      </c>
      <c r="C59" t="s">
        <v>127</v>
      </c>
    </row>
    <row r="60" spans="2:4" x14ac:dyDescent="0.25">
      <c r="B60" s="83" t="s">
        <v>21</v>
      </c>
      <c r="C60" t="s">
        <v>127</v>
      </c>
    </row>
    <row r="62" spans="2:4" x14ac:dyDescent="0.25">
      <c r="C62" s="83" t="s">
        <v>133</v>
      </c>
    </row>
    <row r="63" spans="2:4" x14ac:dyDescent="0.25">
      <c r="B63" s="83" t="s">
        <v>29</v>
      </c>
      <c r="C63" s="1" t="s">
        <v>128</v>
      </c>
      <c r="D63" t="s">
        <v>125</v>
      </c>
    </row>
    <row r="64" spans="2:4" x14ac:dyDescent="0.25">
      <c r="B64" s="11" t="s">
        <v>126</v>
      </c>
      <c r="C64" s="90" t="e">
        <v>#DIV/0!</v>
      </c>
      <c r="D64" s="91">
        <v>0</v>
      </c>
    </row>
    <row r="65" spans="2:4" x14ac:dyDescent="0.25">
      <c r="B65" s="11" t="s">
        <v>16</v>
      </c>
      <c r="C65" s="90" t="e">
        <v>#DIV/0!</v>
      </c>
      <c r="D65" s="91">
        <v>0</v>
      </c>
    </row>
    <row r="80" spans="2:4" x14ac:dyDescent="0.25">
      <c r="B80" s="11"/>
      <c r="C80" s="90"/>
      <c r="D80" s="91"/>
    </row>
    <row r="81" spans="2:4" x14ac:dyDescent="0.25">
      <c r="B81" s="83" t="s">
        <v>3</v>
      </c>
      <c r="C81" t="s">
        <v>127</v>
      </c>
    </row>
    <row r="82" spans="2:4" x14ac:dyDescent="0.25">
      <c r="B82" s="83" t="s">
        <v>21</v>
      </c>
      <c r="C82" t="s">
        <v>127</v>
      </c>
    </row>
    <row r="84" spans="2:4" x14ac:dyDescent="0.25">
      <c r="C84" s="83" t="s">
        <v>133</v>
      </c>
    </row>
    <row r="85" spans="2:4" x14ac:dyDescent="0.25">
      <c r="B85" s="83" t="s">
        <v>132</v>
      </c>
      <c r="C85" s="1" t="s">
        <v>128</v>
      </c>
      <c r="D85" t="s">
        <v>125</v>
      </c>
    </row>
    <row r="86" spans="2:4" x14ac:dyDescent="0.25">
      <c r="B86" s="11" t="s">
        <v>126</v>
      </c>
      <c r="C86" s="90"/>
      <c r="D86" s="91"/>
    </row>
    <row r="87" spans="2:4" x14ac:dyDescent="0.25">
      <c r="B87" s="89" t="s">
        <v>126</v>
      </c>
      <c r="C87" s="90" t="e">
        <v>#DIV/0!</v>
      </c>
      <c r="D87" s="91">
        <v>0</v>
      </c>
    </row>
    <row r="88" spans="2:4" x14ac:dyDescent="0.25">
      <c r="B88" s="11" t="s">
        <v>16</v>
      </c>
      <c r="C88" s="90" t="e">
        <v>#DIV/0!</v>
      </c>
      <c r="D88" s="91">
        <v>0</v>
      </c>
    </row>
  </sheetData>
  <mergeCells count="16">
    <mergeCell ref="T16:W16"/>
    <mergeCell ref="T17:W17"/>
    <mergeCell ref="T18:W18"/>
    <mergeCell ref="A1:C1"/>
    <mergeCell ref="T10:W10"/>
    <mergeCell ref="T11:W11"/>
    <mergeCell ref="T12:W12"/>
    <mergeCell ref="T13:W13"/>
    <mergeCell ref="T14:W14"/>
    <mergeCell ref="T15:W15"/>
    <mergeCell ref="T3:W3"/>
    <mergeCell ref="T5:W5"/>
    <mergeCell ref="T6:W6"/>
    <mergeCell ref="T7:W7"/>
    <mergeCell ref="T8:W8"/>
    <mergeCell ref="T9:W9"/>
  </mergeCells>
  <hyperlinks>
    <hyperlink ref="A1" location="'Program Summary'!A1" display="Back to Summary"/>
  </hyperlinks>
  <pageMargins left="0.7" right="0.7" top="0.75" bottom="0.75" header="0.3" footer="0.3"/>
  <pageSetup scale="39" fitToHeight="0" orientation="portrait" horizontalDpi="0" verticalDpi="0" r:id="rId4"/>
  <headerFooter>
    <oddFooter>&amp;R&amp;"-,Italic"Report Date: &amp;D&amp;T</oddFooter>
  </headerFooter>
  <drawing r:id="rId5"/>
  <extLst>
    <ext xmlns:x14="http://schemas.microsoft.com/office/spreadsheetml/2009/9/main" uri="{A8765BA9-456A-4dab-B4F3-ACF838C121DE}">
      <x14:slicerList>
        <x14:slicer r:id="rId6"/>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99FF33"/>
  </sheetPr>
  <dimension ref="A1:P1622"/>
  <sheetViews>
    <sheetView showGridLines="0" showRowColHeaders="0" zoomScaleNormal="100" workbookViewId="0">
      <selection activeCell="D1" sqref="D1"/>
    </sheetView>
  </sheetViews>
  <sheetFormatPr defaultRowHeight="15" x14ac:dyDescent="0.25"/>
  <cols>
    <col min="5" max="5" width="54.140625" bestFit="1" customWidth="1"/>
    <col min="6" max="6" width="18" style="1" bestFit="1" customWidth="1"/>
    <col min="7" max="13" width="16.28515625" customWidth="1"/>
    <col min="14" max="14" width="16.28515625" bestFit="1" customWidth="1"/>
    <col min="15" max="15" width="18" customWidth="1"/>
    <col min="16" max="16" width="10" customWidth="1"/>
    <col min="17" max="17" width="3" customWidth="1"/>
    <col min="18" max="18" width="2" customWidth="1"/>
    <col min="19" max="21" width="3" customWidth="1"/>
    <col min="22" max="23" width="4" customWidth="1"/>
    <col min="24" max="24" width="2" customWidth="1"/>
    <col min="25" max="25" width="3" customWidth="1"/>
    <col min="26" max="26" width="2" customWidth="1"/>
    <col min="27" max="27" width="3" customWidth="1"/>
    <col min="28" max="28" width="2" customWidth="1"/>
    <col min="29" max="31" width="3" customWidth="1"/>
    <col min="32" max="32" width="4" customWidth="1"/>
    <col min="33" max="33" width="2" customWidth="1"/>
  </cols>
  <sheetData>
    <row r="1" spans="1:16" x14ac:dyDescent="0.25">
      <c r="A1" s="537" t="s">
        <v>384</v>
      </c>
      <c r="B1" s="537"/>
      <c r="C1" s="537"/>
    </row>
    <row r="2" spans="1:16" x14ac:dyDescent="0.25">
      <c r="F2"/>
    </row>
    <row r="3" spans="1:16" x14ac:dyDescent="0.25">
      <c r="E3" s="83" t="s">
        <v>21</v>
      </c>
      <c r="F3" s="1" t="s">
        <v>125</v>
      </c>
      <c r="O3" s="83" t="s">
        <v>125</v>
      </c>
      <c r="P3" s="83" t="s">
        <v>245</v>
      </c>
    </row>
    <row r="4" spans="1:16" x14ac:dyDescent="0.25">
      <c r="E4" s="11" t="s">
        <v>126</v>
      </c>
      <c r="F4" s="91"/>
      <c r="O4" s="83" t="s">
        <v>17</v>
      </c>
      <c r="P4" s="1" t="s">
        <v>126</v>
      </c>
    </row>
    <row r="5" spans="1:16" x14ac:dyDescent="0.25">
      <c r="E5" s="11" t="s">
        <v>124</v>
      </c>
      <c r="F5" s="91"/>
      <c r="O5" s="11" t="s">
        <v>126</v>
      </c>
      <c r="P5" s="91"/>
    </row>
    <row r="6" spans="1:16" x14ac:dyDescent="0.25">
      <c r="F6"/>
      <c r="O6" s="11" t="s">
        <v>124</v>
      </c>
      <c r="P6" s="91"/>
    </row>
    <row r="7" spans="1:16" x14ac:dyDescent="0.25">
      <c r="F7"/>
    </row>
    <row r="8" spans="1:16" x14ac:dyDescent="0.25">
      <c r="F8"/>
    </row>
    <row r="9" spans="1:16" x14ac:dyDescent="0.25">
      <c r="F9"/>
    </row>
    <row r="10" spans="1:16" x14ac:dyDescent="0.25">
      <c r="F10"/>
    </row>
    <row r="11" spans="1:16" x14ac:dyDescent="0.25">
      <c r="F11"/>
    </row>
    <row r="12" spans="1:16" x14ac:dyDescent="0.25">
      <c r="F12"/>
    </row>
    <row r="13" spans="1:16" x14ac:dyDescent="0.25">
      <c r="F13"/>
    </row>
    <row r="14" spans="1:16" x14ac:dyDescent="0.25">
      <c r="F14"/>
    </row>
    <row r="15" spans="1:16" x14ac:dyDescent="0.25">
      <c r="F15"/>
    </row>
    <row r="16" spans="1:16" x14ac:dyDescent="0.25">
      <c r="F16"/>
    </row>
    <row r="17" spans="2:6" x14ac:dyDescent="0.25">
      <c r="B17" s="115"/>
      <c r="F17"/>
    </row>
    <row r="18" spans="2:6" x14ac:dyDescent="0.25">
      <c r="F18"/>
    </row>
    <row r="19" spans="2:6" x14ac:dyDescent="0.25">
      <c r="F19"/>
    </row>
    <row r="20" spans="2:6" x14ac:dyDescent="0.25">
      <c r="E20" s="11"/>
      <c r="F20" s="91"/>
    </row>
    <row r="21" spans="2:6" x14ac:dyDescent="0.25">
      <c r="E21" s="11"/>
      <c r="F21" s="91"/>
    </row>
    <row r="22" spans="2:6" x14ac:dyDescent="0.25">
      <c r="E22" s="11"/>
      <c r="F22" s="91"/>
    </row>
    <row r="23" spans="2:6" x14ac:dyDescent="0.25">
      <c r="E23" s="11"/>
      <c r="F23" s="91"/>
    </row>
    <row r="24" spans="2:6" x14ac:dyDescent="0.25">
      <c r="F24"/>
    </row>
    <row r="25" spans="2:6" x14ac:dyDescent="0.25">
      <c r="E25" s="83" t="s">
        <v>24</v>
      </c>
      <c r="F25" s="1" t="s">
        <v>125</v>
      </c>
    </row>
    <row r="26" spans="2:6" x14ac:dyDescent="0.25">
      <c r="E26" s="11" t="s">
        <v>124</v>
      </c>
      <c r="F26" s="91"/>
    </row>
    <row r="27" spans="2:6" x14ac:dyDescent="0.25">
      <c r="F27"/>
    </row>
    <row r="28" spans="2:6" x14ac:dyDescent="0.25">
      <c r="F28"/>
    </row>
    <row r="29" spans="2:6" x14ac:dyDescent="0.25">
      <c r="F29"/>
    </row>
    <row r="30" spans="2:6" x14ac:dyDescent="0.25">
      <c r="F30"/>
    </row>
    <row r="31" spans="2:6" x14ac:dyDescent="0.25">
      <c r="F31"/>
    </row>
    <row r="32" spans="2:6" x14ac:dyDescent="0.25">
      <c r="F32"/>
    </row>
    <row r="33" spans="5:6" x14ac:dyDescent="0.25">
      <c r="F33"/>
    </row>
    <row r="34" spans="5:6" x14ac:dyDescent="0.25">
      <c r="F34"/>
    </row>
    <row r="35" spans="5:6" x14ac:dyDescent="0.25">
      <c r="F35"/>
    </row>
    <row r="36" spans="5:6" x14ac:dyDescent="0.25">
      <c r="F36"/>
    </row>
    <row r="37" spans="5:6" x14ac:dyDescent="0.25">
      <c r="F37"/>
    </row>
    <row r="38" spans="5:6" x14ac:dyDescent="0.25">
      <c r="F38"/>
    </row>
    <row r="39" spans="5:6" x14ac:dyDescent="0.25">
      <c r="F39"/>
    </row>
    <row r="40" spans="5:6" x14ac:dyDescent="0.25">
      <c r="F40"/>
    </row>
    <row r="41" spans="5:6" x14ac:dyDescent="0.25">
      <c r="F41"/>
    </row>
    <row r="42" spans="5:6" x14ac:dyDescent="0.25">
      <c r="E42" s="11"/>
      <c r="F42" s="91"/>
    </row>
    <row r="43" spans="5:6" x14ac:dyDescent="0.25">
      <c r="E43" s="11"/>
      <c r="F43" s="91"/>
    </row>
    <row r="44" spans="5:6" x14ac:dyDescent="0.25">
      <c r="E44" s="11"/>
      <c r="F44" s="91"/>
    </row>
    <row r="45" spans="5:6" x14ac:dyDescent="0.25">
      <c r="F45"/>
    </row>
    <row r="46" spans="5:6" x14ac:dyDescent="0.25">
      <c r="F46"/>
    </row>
    <row r="48" spans="5:6" x14ac:dyDescent="0.25">
      <c r="E48" s="83" t="s">
        <v>25</v>
      </c>
      <c r="F48" s="1" t="s">
        <v>125</v>
      </c>
    </row>
    <row r="49" spans="5:6" x14ac:dyDescent="0.25">
      <c r="E49" s="11" t="s">
        <v>124</v>
      </c>
      <c r="F49" s="91"/>
    </row>
    <row r="50" spans="5:6" x14ac:dyDescent="0.25">
      <c r="F50"/>
    </row>
    <row r="51" spans="5:6" x14ac:dyDescent="0.25">
      <c r="F51"/>
    </row>
    <row r="52" spans="5:6" x14ac:dyDescent="0.25">
      <c r="F52"/>
    </row>
    <row r="53" spans="5:6" x14ac:dyDescent="0.25">
      <c r="F53"/>
    </row>
    <row r="54" spans="5:6" x14ac:dyDescent="0.25">
      <c r="F54"/>
    </row>
    <row r="55" spans="5:6" x14ac:dyDescent="0.25">
      <c r="F55"/>
    </row>
    <row r="56" spans="5:6" x14ac:dyDescent="0.25">
      <c r="F56"/>
    </row>
    <row r="57" spans="5:6" x14ac:dyDescent="0.25">
      <c r="F57"/>
    </row>
    <row r="58" spans="5:6" x14ac:dyDescent="0.25">
      <c r="F58"/>
    </row>
    <row r="59" spans="5:6" x14ac:dyDescent="0.25">
      <c r="F59"/>
    </row>
    <row r="60" spans="5:6" x14ac:dyDescent="0.25">
      <c r="F60"/>
    </row>
    <row r="61" spans="5:6" x14ac:dyDescent="0.25">
      <c r="F61"/>
    </row>
    <row r="62" spans="5:6" x14ac:dyDescent="0.25">
      <c r="F62"/>
    </row>
    <row r="63" spans="5:6" x14ac:dyDescent="0.25">
      <c r="F63"/>
    </row>
    <row r="64" spans="5:6" x14ac:dyDescent="0.25">
      <c r="F64"/>
    </row>
    <row r="65" spans="5:6" x14ac:dyDescent="0.25">
      <c r="F65"/>
    </row>
    <row r="66" spans="5:6" x14ac:dyDescent="0.25">
      <c r="F66"/>
    </row>
    <row r="67" spans="5:6" x14ac:dyDescent="0.25">
      <c r="E67" s="11"/>
      <c r="F67" s="91"/>
    </row>
    <row r="68" spans="5:6" x14ac:dyDescent="0.25">
      <c r="F68"/>
    </row>
    <row r="69" spans="5:6" x14ac:dyDescent="0.25">
      <c r="F69"/>
    </row>
    <row r="71" spans="5:6" x14ac:dyDescent="0.25">
      <c r="E71" s="83" t="s">
        <v>26</v>
      </c>
      <c r="F71" s="1" t="s">
        <v>125</v>
      </c>
    </row>
    <row r="72" spans="5:6" x14ac:dyDescent="0.25">
      <c r="E72" s="11" t="s">
        <v>124</v>
      </c>
      <c r="F72" s="91"/>
    </row>
    <row r="73" spans="5:6" x14ac:dyDescent="0.25">
      <c r="F73"/>
    </row>
    <row r="74" spans="5:6" x14ac:dyDescent="0.25">
      <c r="F74"/>
    </row>
    <row r="75" spans="5:6" x14ac:dyDescent="0.25">
      <c r="F75"/>
    </row>
    <row r="76" spans="5:6" x14ac:dyDescent="0.25">
      <c r="F76"/>
    </row>
    <row r="77" spans="5:6" x14ac:dyDescent="0.25">
      <c r="F77"/>
    </row>
    <row r="78" spans="5:6" x14ac:dyDescent="0.25">
      <c r="F78"/>
    </row>
    <row r="79" spans="5:6" x14ac:dyDescent="0.25">
      <c r="F79"/>
    </row>
    <row r="80" spans="5:6" x14ac:dyDescent="0.25">
      <c r="F80"/>
    </row>
    <row r="81" spans="5:6" x14ac:dyDescent="0.25">
      <c r="F81"/>
    </row>
    <row r="82" spans="5:6" x14ac:dyDescent="0.25">
      <c r="F82"/>
    </row>
    <row r="83" spans="5:6" x14ac:dyDescent="0.25">
      <c r="F83"/>
    </row>
    <row r="84" spans="5:6" x14ac:dyDescent="0.25">
      <c r="F84"/>
    </row>
    <row r="85" spans="5:6" x14ac:dyDescent="0.25">
      <c r="F85"/>
    </row>
    <row r="86" spans="5:6" x14ac:dyDescent="0.25">
      <c r="F86"/>
    </row>
    <row r="87" spans="5:6" x14ac:dyDescent="0.25">
      <c r="F87"/>
    </row>
    <row r="88" spans="5:6" x14ac:dyDescent="0.25">
      <c r="E88" s="11"/>
      <c r="F88" s="91"/>
    </row>
    <row r="89" spans="5:6" x14ac:dyDescent="0.25">
      <c r="E89" s="11"/>
      <c r="F89" s="91"/>
    </row>
    <row r="90" spans="5:6" x14ac:dyDescent="0.25">
      <c r="E90" s="11"/>
      <c r="F90" s="91"/>
    </row>
    <row r="91" spans="5:6" x14ac:dyDescent="0.25">
      <c r="F91"/>
    </row>
    <row r="92" spans="5:6" x14ac:dyDescent="0.25">
      <c r="F92"/>
    </row>
    <row r="94" spans="5:6" x14ac:dyDescent="0.25">
      <c r="E94" s="83" t="s">
        <v>27</v>
      </c>
      <c r="F94" s="1" t="s">
        <v>125</v>
      </c>
    </row>
    <row r="95" spans="5:6" x14ac:dyDescent="0.25">
      <c r="E95" s="11" t="s">
        <v>126</v>
      </c>
      <c r="F95" s="91">
        <v>0</v>
      </c>
    </row>
    <row r="96" spans="5:6" x14ac:dyDescent="0.25">
      <c r="E96" s="11" t="s">
        <v>124</v>
      </c>
      <c r="F96" s="91">
        <v>0</v>
      </c>
    </row>
    <row r="97" spans="6:6" x14ac:dyDescent="0.25">
      <c r="F97"/>
    </row>
    <row r="98" spans="6:6" x14ac:dyDescent="0.25">
      <c r="F98"/>
    </row>
    <row r="99" spans="6:6" x14ac:dyDescent="0.25">
      <c r="F99"/>
    </row>
    <row r="100" spans="6:6" x14ac:dyDescent="0.25">
      <c r="F100"/>
    </row>
    <row r="101" spans="6:6" x14ac:dyDescent="0.25">
      <c r="F101"/>
    </row>
    <row r="102" spans="6:6" x14ac:dyDescent="0.25">
      <c r="F102"/>
    </row>
    <row r="103" spans="6:6" x14ac:dyDescent="0.25">
      <c r="F103"/>
    </row>
    <row r="104" spans="6:6" x14ac:dyDescent="0.25">
      <c r="F104"/>
    </row>
    <row r="105" spans="6:6" x14ac:dyDescent="0.25">
      <c r="F105"/>
    </row>
    <row r="106" spans="6:6" x14ac:dyDescent="0.25">
      <c r="F106"/>
    </row>
    <row r="107" spans="6:6" x14ac:dyDescent="0.25">
      <c r="F107"/>
    </row>
    <row r="108" spans="6:6" x14ac:dyDescent="0.25">
      <c r="F108"/>
    </row>
    <row r="109" spans="6:6" x14ac:dyDescent="0.25">
      <c r="F109"/>
    </row>
    <row r="110" spans="6:6" x14ac:dyDescent="0.25">
      <c r="F110"/>
    </row>
    <row r="111" spans="6:6" x14ac:dyDescent="0.25">
      <c r="F111"/>
    </row>
    <row r="112" spans="6:6" x14ac:dyDescent="0.25">
      <c r="F112"/>
    </row>
    <row r="113" spans="5:6" x14ac:dyDescent="0.25">
      <c r="F113"/>
    </row>
    <row r="114" spans="5:6" x14ac:dyDescent="0.25">
      <c r="F114"/>
    </row>
    <row r="115" spans="5:6" x14ac:dyDescent="0.25">
      <c r="F115"/>
    </row>
    <row r="117" spans="5:6" x14ac:dyDescent="0.25">
      <c r="E117" s="83" t="s">
        <v>343</v>
      </c>
      <c r="F117" s="1" t="s">
        <v>125</v>
      </c>
    </row>
    <row r="118" spans="5:6" x14ac:dyDescent="0.25">
      <c r="E118" s="11" t="s">
        <v>124</v>
      </c>
      <c r="F118" s="91"/>
    </row>
    <row r="119" spans="5:6" x14ac:dyDescent="0.25">
      <c r="F119"/>
    </row>
    <row r="120" spans="5:6" x14ac:dyDescent="0.25">
      <c r="F120"/>
    </row>
    <row r="121" spans="5:6" x14ac:dyDescent="0.25">
      <c r="F121"/>
    </row>
    <row r="122" spans="5:6" x14ac:dyDescent="0.25">
      <c r="F122"/>
    </row>
    <row r="123" spans="5:6" x14ac:dyDescent="0.25">
      <c r="F123"/>
    </row>
    <row r="124" spans="5:6" x14ac:dyDescent="0.25">
      <c r="F124"/>
    </row>
    <row r="125" spans="5:6" x14ac:dyDescent="0.25">
      <c r="F125"/>
    </row>
    <row r="126" spans="5:6" x14ac:dyDescent="0.25">
      <c r="F126"/>
    </row>
    <row r="127" spans="5:6" x14ac:dyDescent="0.25">
      <c r="F127"/>
    </row>
    <row r="128" spans="5:6" x14ac:dyDescent="0.25">
      <c r="F128"/>
    </row>
    <row r="129" spans="5:6" x14ac:dyDescent="0.25">
      <c r="F129"/>
    </row>
    <row r="130" spans="5:6" x14ac:dyDescent="0.25">
      <c r="F130"/>
    </row>
    <row r="131" spans="5:6" x14ac:dyDescent="0.25">
      <c r="F131"/>
    </row>
    <row r="132" spans="5:6" x14ac:dyDescent="0.25">
      <c r="F132"/>
    </row>
    <row r="133" spans="5:6" x14ac:dyDescent="0.25">
      <c r="F133"/>
    </row>
    <row r="134" spans="5:6" x14ac:dyDescent="0.25">
      <c r="F134"/>
    </row>
    <row r="135" spans="5:6" x14ac:dyDescent="0.25">
      <c r="F135"/>
    </row>
    <row r="136" spans="5:6" x14ac:dyDescent="0.25">
      <c r="F136"/>
    </row>
    <row r="137" spans="5:6" x14ac:dyDescent="0.25">
      <c r="E137" s="11"/>
      <c r="F137" s="91"/>
    </row>
    <row r="138" spans="5:6" x14ac:dyDescent="0.25">
      <c r="E138" s="11"/>
      <c r="F138" s="91"/>
    </row>
    <row r="140" spans="5:6" x14ac:dyDescent="0.25">
      <c r="E140" s="83" t="s">
        <v>29</v>
      </c>
      <c r="F140" s="1" t="s">
        <v>125</v>
      </c>
    </row>
    <row r="141" spans="5:6" x14ac:dyDescent="0.25">
      <c r="E141" s="11" t="s">
        <v>124</v>
      </c>
      <c r="F141" s="91"/>
    </row>
    <row r="142" spans="5:6" x14ac:dyDescent="0.25">
      <c r="F142"/>
    </row>
    <row r="143" spans="5:6" x14ac:dyDescent="0.25">
      <c r="F143"/>
    </row>
    <row r="144" spans="5:6" x14ac:dyDescent="0.25">
      <c r="F144"/>
    </row>
    <row r="145" spans="5:6" x14ac:dyDescent="0.25">
      <c r="F145"/>
    </row>
    <row r="146" spans="5:6" x14ac:dyDescent="0.25">
      <c r="F146"/>
    </row>
    <row r="147" spans="5:6" x14ac:dyDescent="0.25">
      <c r="F147"/>
    </row>
    <row r="148" spans="5:6" x14ac:dyDescent="0.25">
      <c r="F148"/>
    </row>
    <row r="149" spans="5:6" x14ac:dyDescent="0.25">
      <c r="F149"/>
    </row>
    <row r="150" spans="5:6" x14ac:dyDescent="0.25">
      <c r="F150"/>
    </row>
    <row r="151" spans="5:6" x14ac:dyDescent="0.25">
      <c r="F151"/>
    </row>
    <row r="152" spans="5:6" x14ac:dyDescent="0.25">
      <c r="F152"/>
    </row>
    <row r="153" spans="5:6" x14ac:dyDescent="0.25">
      <c r="F153"/>
    </row>
    <row r="154" spans="5:6" x14ac:dyDescent="0.25">
      <c r="F154"/>
    </row>
    <row r="155" spans="5:6" x14ac:dyDescent="0.25">
      <c r="F155"/>
    </row>
    <row r="156" spans="5:6" x14ac:dyDescent="0.25">
      <c r="F156"/>
    </row>
    <row r="157" spans="5:6" x14ac:dyDescent="0.25">
      <c r="F157"/>
    </row>
    <row r="158" spans="5:6" x14ac:dyDescent="0.25">
      <c r="F158"/>
    </row>
    <row r="160" spans="5:6" x14ac:dyDescent="0.25">
      <c r="E160" s="95" t="s">
        <v>345</v>
      </c>
    </row>
    <row r="161" spans="5:6" x14ac:dyDescent="0.25">
      <c r="E161" s="83" t="s">
        <v>23</v>
      </c>
      <c r="F161" t="s">
        <v>125</v>
      </c>
    </row>
    <row r="162" spans="5:6" x14ac:dyDescent="0.25">
      <c r="E162" s="11"/>
      <c r="F162" s="88">
        <v>0</v>
      </c>
    </row>
    <row r="163" spans="5:6" x14ac:dyDescent="0.25">
      <c r="E163" s="13" t="s">
        <v>426</v>
      </c>
      <c r="F163" s="88">
        <v>0</v>
      </c>
    </row>
    <row r="164" spans="5:6" x14ac:dyDescent="0.25">
      <c r="E164" s="11" t="s">
        <v>124</v>
      </c>
      <c r="F164" s="88">
        <v>0</v>
      </c>
    </row>
    <row r="165" spans="5:6" x14ac:dyDescent="0.25">
      <c r="F165"/>
    </row>
    <row r="166" spans="5:6" x14ac:dyDescent="0.25">
      <c r="F166"/>
    </row>
    <row r="167" spans="5:6" x14ac:dyDescent="0.25">
      <c r="F167"/>
    </row>
    <row r="168" spans="5:6" x14ac:dyDescent="0.25">
      <c r="F168"/>
    </row>
    <row r="169" spans="5:6" x14ac:dyDescent="0.25">
      <c r="F169"/>
    </row>
    <row r="170" spans="5:6" x14ac:dyDescent="0.25">
      <c r="F170"/>
    </row>
    <row r="171" spans="5:6" x14ac:dyDescent="0.25">
      <c r="F171"/>
    </row>
    <row r="172" spans="5:6" x14ac:dyDescent="0.25">
      <c r="F172"/>
    </row>
    <row r="173" spans="5:6" x14ac:dyDescent="0.25">
      <c r="F173"/>
    </row>
    <row r="174" spans="5:6" x14ac:dyDescent="0.25">
      <c r="F174"/>
    </row>
    <row r="175" spans="5:6" x14ac:dyDescent="0.25">
      <c r="F175"/>
    </row>
    <row r="176" spans="5: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row r="223" spans="6:6" x14ac:dyDescent="0.25">
      <c r="F223"/>
    </row>
    <row r="224" spans="6:6" x14ac:dyDescent="0.25">
      <c r="F224"/>
    </row>
    <row r="225" spans="6:6" x14ac:dyDescent="0.25">
      <c r="F225"/>
    </row>
    <row r="226" spans="6:6" x14ac:dyDescent="0.25">
      <c r="F226"/>
    </row>
    <row r="227" spans="6:6" x14ac:dyDescent="0.25">
      <c r="F227"/>
    </row>
    <row r="228" spans="6:6" x14ac:dyDescent="0.25">
      <c r="F228"/>
    </row>
    <row r="229" spans="6:6" x14ac:dyDescent="0.25">
      <c r="F229"/>
    </row>
    <row r="230" spans="6:6" x14ac:dyDescent="0.25">
      <c r="F230"/>
    </row>
    <row r="231" spans="6:6" x14ac:dyDescent="0.25">
      <c r="F231"/>
    </row>
    <row r="232" spans="6:6" x14ac:dyDescent="0.25">
      <c r="F232"/>
    </row>
    <row r="233" spans="6:6" x14ac:dyDescent="0.25">
      <c r="F233"/>
    </row>
    <row r="234" spans="6:6" x14ac:dyDescent="0.25">
      <c r="F234"/>
    </row>
    <row r="235" spans="6:6" x14ac:dyDescent="0.25">
      <c r="F235"/>
    </row>
    <row r="236" spans="6:6" x14ac:dyDescent="0.25">
      <c r="F236"/>
    </row>
    <row r="237" spans="6:6" x14ac:dyDescent="0.25">
      <c r="F237"/>
    </row>
    <row r="238" spans="6:6" x14ac:dyDescent="0.25">
      <c r="F238"/>
    </row>
    <row r="239" spans="6:6" x14ac:dyDescent="0.25">
      <c r="F239"/>
    </row>
    <row r="240" spans="6:6" x14ac:dyDescent="0.25">
      <c r="F240"/>
    </row>
    <row r="241" spans="6:6" x14ac:dyDescent="0.25">
      <c r="F241"/>
    </row>
    <row r="242" spans="6:6" x14ac:dyDescent="0.25">
      <c r="F242"/>
    </row>
    <row r="243" spans="6:6" x14ac:dyDescent="0.25">
      <c r="F243"/>
    </row>
    <row r="244" spans="6:6" x14ac:dyDescent="0.25">
      <c r="F244"/>
    </row>
    <row r="245" spans="6:6" x14ac:dyDescent="0.25">
      <c r="F245"/>
    </row>
    <row r="246" spans="6:6" x14ac:dyDescent="0.25">
      <c r="F246"/>
    </row>
    <row r="247" spans="6:6" x14ac:dyDescent="0.25">
      <c r="F247"/>
    </row>
    <row r="248" spans="6:6" x14ac:dyDescent="0.25">
      <c r="F248"/>
    </row>
    <row r="249" spans="6:6" x14ac:dyDescent="0.25">
      <c r="F249"/>
    </row>
    <row r="250" spans="6:6" x14ac:dyDescent="0.25">
      <c r="F250"/>
    </row>
    <row r="251" spans="6:6" x14ac:dyDescent="0.25">
      <c r="F251"/>
    </row>
    <row r="252" spans="6:6" x14ac:dyDescent="0.25">
      <c r="F252"/>
    </row>
    <row r="253" spans="6:6" x14ac:dyDescent="0.25">
      <c r="F253"/>
    </row>
    <row r="254" spans="6:6" x14ac:dyDescent="0.25">
      <c r="F254"/>
    </row>
    <row r="255" spans="6:6" x14ac:dyDescent="0.25">
      <c r="F255"/>
    </row>
    <row r="256" spans="6:6" x14ac:dyDescent="0.25">
      <c r="F256"/>
    </row>
    <row r="257" spans="6:6" x14ac:dyDescent="0.25">
      <c r="F257"/>
    </row>
    <row r="258" spans="6:6" x14ac:dyDescent="0.25">
      <c r="F258"/>
    </row>
    <row r="259" spans="6:6" x14ac:dyDescent="0.25">
      <c r="F259"/>
    </row>
    <row r="260" spans="6:6" x14ac:dyDescent="0.25">
      <c r="F260"/>
    </row>
    <row r="261" spans="6:6" x14ac:dyDescent="0.25">
      <c r="F261"/>
    </row>
    <row r="262" spans="6:6" x14ac:dyDescent="0.25">
      <c r="F262"/>
    </row>
    <row r="263" spans="6:6" x14ac:dyDescent="0.25">
      <c r="F263"/>
    </row>
    <row r="264" spans="6:6" x14ac:dyDescent="0.25">
      <c r="F264"/>
    </row>
    <row r="265" spans="6:6" x14ac:dyDescent="0.25">
      <c r="F265"/>
    </row>
    <row r="266" spans="6:6" x14ac:dyDescent="0.25">
      <c r="F266"/>
    </row>
    <row r="267" spans="6:6" x14ac:dyDescent="0.25">
      <c r="F267"/>
    </row>
    <row r="268" spans="6:6" x14ac:dyDescent="0.25">
      <c r="F268"/>
    </row>
    <row r="269" spans="6:6" x14ac:dyDescent="0.25">
      <c r="F269"/>
    </row>
    <row r="270" spans="6:6" x14ac:dyDescent="0.25">
      <c r="F270"/>
    </row>
    <row r="271" spans="6:6" x14ac:dyDescent="0.25">
      <c r="F271"/>
    </row>
    <row r="272" spans="6:6" x14ac:dyDescent="0.25">
      <c r="F272"/>
    </row>
    <row r="273" spans="6:6" x14ac:dyDescent="0.25">
      <c r="F273"/>
    </row>
    <row r="274" spans="6:6" x14ac:dyDescent="0.25">
      <c r="F274"/>
    </row>
    <row r="275" spans="6:6" x14ac:dyDescent="0.25">
      <c r="F275"/>
    </row>
    <row r="276" spans="6:6" x14ac:dyDescent="0.25">
      <c r="F276"/>
    </row>
    <row r="277" spans="6:6" x14ac:dyDescent="0.25">
      <c r="F277"/>
    </row>
    <row r="278" spans="6:6" x14ac:dyDescent="0.25">
      <c r="F278"/>
    </row>
    <row r="279" spans="6:6" x14ac:dyDescent="0.25">
      <c r="F279"/>
    </row>
    <row r="280" spans="6:6" x14ac:dyDescent="0.25">
      <c r="F280"/>
    </row>
    <row r="281" spans="6:6" x14ac:dyDescent="0.25">
      <c r="F281"/>
    </row>
    <row r="282" spans="6:6" x14ac:dyDescent="0.25">
      <c r="F282"/>
    </row>
    <row r="283" spans="6:6" x14ac:dyDescent="0.25">
      <c r="F283"/>
    </row>
    <row r="284" spans="6:6" x14ac:dyDescent="0.25">
      <c r="F284"/>
    </row>
    <row r="285" spans="6:6" x14ac:dyDescent="0.25">
      <c r="F285"/>
    </row>
    <row r="286" spans="6:6" x14ac:dyDescent="0.25">
      <c r="F286"/>
    </row>
    <row r="287" spans="6:6" x14ac:dyDescent="0.25">
      <c r="F287"/>
    </row>
    <row r="288" spans="6:6"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row r="333" spans="6:6" x14ac:dyDescent="0.25">
      <c r="F333"/>
    </row>
    <row r="334" spans="6:6" x14ac:dyDescent="0.25">
      <c r="F334"/>
    </row>
    <row r="335" spans="6:6" x14ac:dyDescent="0.25">
      <c r="F335"/>
    </row>
    <row r="336" spans="6:6" x14ac:dyDescent="0.25">
      <c r="F336"/>
    </row>
    <row r="337" spans="6:6" x14ac:dyDescent="0.25">
      <c r="F337"/>
    </row>
    <row r="338" spans="6:6" x14ac:dyDescent="0.25">
      <c r="F338"/>
    </row>
    <row r="339" spans="6:6" x14ac:dyDescent="0.25">
      <c r="F339"/>
    </row>
    <row r="340" spans="6:6" x14ac:dyDescent="0.25">
      <c r="F340"/>
    </row>
    <row r="341" spans="6:6" x14ac:dyDescent="0.25">
      <c r="F341"/>
    </row>
    <row r="342" spans="6:6" x14ac:dyDescent="0.25">
      <c r="F342"/>
    </row>
    <row r="343" spans="6:6" x14ac:dyDescent="0.25">
      <c r="F343"/>
    </row>
    <row r="344" spans="6:6" x14ac:dyDescent="0.25">
      <c r="F344"/>
    </row>
    <row r="345" spans="6:6" x14ac:dyDescent="0.25">
      <c r="F345"/>
    </row>
    <row r="346" spans="6:6" x14ac:dyDescent="0.25">
      <c r="F346"/>
    </row>
    <row r="347" spans="6:6" x14ac:dyDescent="0.25">
      <c r="F347"/>
    </row>
    <row r="348" spans="6:6" x14ac:dyDescent="0.25">
      <c r="F348"/>
    </row>
    <row r="349" spans="6:6" x14ac:dyDescent="0.25">
      <c r="F349"/>
    </row>
    <row r="350" spans="6:6" x14ac:dyDescent="0.25">
      <c r="F350"/>
    </row>
    <row r="351" spans="6:6" x14ac:dyDescent="0.25">
      <c r="F351"/>
    </row>
    <row r="352" spans="6:6" x14ac:dyDescent="0.25">
      <c r="F352"/>
    </row>
    <row r="353" spans="6:6" x14ac:dyDescent="0.25">
      <c r="F353"/>
    </row>
    <row r="354" spans="6:6" x14ac:dyDescent="0.25">
      <c r="F354"/>
    </row>
    <row r="355" spans="6:6" x14ac:dyDescent="0.25">
      <c r="F355"/>
    </row>
    <row r="356" spans="6:6" x14ac:dyDescent="0.25">
      <c r="F356"/>
    </row>
    <row r="357" spans="6:6" x14ac:dyDescent="0.25">
      <c r="F357"/>
    </row>
    <row r="358" spans="6:6" x14ac:dyDescent="0.25">
      <c r="F358"/>
    </row>
    <row r="359" spans="6:6" x14ac:dyDescent="0.25">
      <c r="F359"/>
    </row>
    <row r="360" spans="6:6" x14ac:dyDescent="0.25">
      <c r="F360"/>
    </row>
    <row r="361" spans="6:6" x14ac:dyDescent="0.25">
      <c r="F361"/>
    </row>
    <row r="362" spans="6:6" x14ac:dyDescent="0.25">
      <c r="F362"/>
    </row>
    <row r="363" spans="6:6" x14ac:dyDescent="0.25">
      <c r="F363"/>
    </row>
    <row r="364" spans="6:6" x14ac:dyDescent="0.25">
      <c r="F364"/>
    </row>
    <row r="365" spans="6:6" x14ac:dyDescent="0.25">
      <c r="F365"/>
    </row>
    <row r="366" spans="6:6" x14ac:dyDescent="0.25">
      <c r="F366"/>
    </row>
    <row r="367" spans="6:6" x14ac:dyDescent="0.25">
      <c r="F367"/>
    </row>
    <row r="368" spans="6:6" x14ac:dyDescent="0.25">
      <c r="F368"/>
    </row>
    <row r="369" spans="6:6" x14ac:dyDescent="0.25">
      <c r="F369"/>
    </row>
    <row r="370" spans="6:6" x14ac:dyDescent="0.25">
      <c r="F370"/>
    </row>
    <row r="371" spans="6:6" x14ac:dyDescent="0.25">
      <c r="F371"/>
    </row>
    <row r="372" spans="6:6" x14ac:dyDescent="0.25">
      <c r="F372"/>
    </row>
    <row r="373" spans="6:6" x14ac:dyDescent="0.25">
      <c r="F373"/>
    </row>
    <row r="374" spans="6:6" x14ac:dyDescent="0.25">
      <c r="F374"/>
    </row>
    <row r="375" spans="6:6" x14ac:dyDescent="0.25">
      <c r="F375"/>
    </row>
    <row r="376" spans="6:6" x14ac:dyDescent="0.25">
      <c r="F376"/>
    </row>
    <row r="377" spans="6:6" x14ac:dyDescent="0.25">
      <c r="F377"/>
    </row>
    <row r="378" spans="6:6" x14ac:dyDescent="0.25">
      <c r="F378"/>
    </row>
    <row r="379" spans="6:6" x14ac:dyDescent="0.25">
      <c r="F379"/>
    </row>
    <row r="380" spans="6:6" x14ac:dyDescent="0.25">
      <c r="F380"/>
    </row>
    <row r="381" spans="6:6" x14ac:dyDescent="0.25">
      <c r="F381"/>
    </row>
    <row r="382" spans="6:6" x14ac:dyDescent="0.25">
      <c r="F382"/>
    </row>
    <row r="383" spans="6:6" x14ac:dyDescent="0.25">
      <c r="F383"/>
    </row>
    <row r="384" spans="6:6" x14ac:dyDescent="0.25">
      <c r="F384"/>
    </row>
    <row r="385" spans="6:6" x14ac:dyDescent="0.25">
      <c r="F385"/>
    </row>
    <row r="386" spans="6:6" x14ac:dyDescent="0.25">
      <c r="F386"/>
    </row>
    <row r="387" spans="6:6" x14ac:dyDescent="0.25">
      <c r="F387"/>
    </row>
    <row r="388" spans="6:6" x14ac:dyDescent="0.25">
      <c r="F388"/>
    </row>
    <row r="389" spans="6:6" x14ac:dyDescent="0.25">
      <c r="F389"/>
    </row>
    <row r="390" spans="6:6" x14ac:dyDescent="0.25">
      <c r="F390"/>
    </row>
    <row r="391" spans="6:6" x14ac:dyDescent="0.25">
      <c r="F391"/>
    </row>
    <row r="392" spans="6:6" x14ac:dyDescent="0.25">
      <c r="F392"/>
    </row>
    <row r="393" spans="6:6" x14ac:dyDescent="0.25">
      <c r="F393"/>
    </row>
    <row r="394" spans="6:6" x14ac:dyDescent="0.25">
      <c r="F394"/>
    </row>
    <row r="395" spans="6:6" x14ac:dyDescent="0.25">
      <c r="F395"/>
    </row>
    <row r="396" spans="6:6" x14ac:dyDescent="0.25">
      <c r="F396"/>
    </row>
    <row r="397" spans="6:6" x14ac:dyDescent="0.25">
      <c r="F397"/>
    </row>
    <row r="398" spans="6:6" x14ac:dyDescent="0.25">
      <c r="F398"/>
    </row>
    <row r="399" spans="6:6" x14ac:dyDescent="0.25">
      <c r="F399"/>
    </row>
    <row r="400" spans="6:6" x14ac:dyDescent="0.25">
      <c r="F400"/>
    </row>
    <row r="401" spans="6:6" x14ac:dyDescent="0.25">
      <c r="F401"/>
    </row>
    <row r="402" spans="6:6" x14ac:dyDescent="0.25">
      <c r="F402"/>
    </row>
    <row r="403" spans="6:6" x14ac:dyDescent="0.25">
      <c r="F403"/>
    </row>
    <row r="404" spans="6:6" x14ac:dyDescent="0.25">
      <c r="F404"/>
    </row>
    <row r="405" spans="6:6" x14ac:dyDescent="0.25">
      <c r="F405"/>
    </row>
    <row r="406" spans="6:6" x14ac:dyDescent="0.25">
      <c r="F406"/>
    </row>
    <row r="407" spans="6:6" x14ac:dyDescent="0.25">
      <c r="F407"/>
    </row>
    <row r="408" spans="6:6" x14ac:dyDescent="0.25">
      <c r="F408"/>
    </row>
    <row r="409" spans="6:6" x14ac:dyDescent="0.25">
      <c r="F409"/>
    </row>
    <row r="410" spans="6:6" x14ac:dyDescent="0.25">
      <c r="F410"/>
    </row>
    <row r="411" spans="6:6" x14ac:dyDescent="0.25">
      <c r="F411"/>
    </row>
    <row r="412" spans="6:6" x14ac:dyDescent="0.25">
      <c r="F412"/>
    </row>
    <row r="413" spans="6:6" x14ac:dyDescent="0.25">
      <c r="F413"/>
    </row>
    <row r="414" spans="6:6" x14ac:dyDescent="0.25">
      <c r="F414"/>
    </row>
    <row r="415" spans="6:6" x14ac:dyDescent="0.25">
      <c r="F415"/>
    </row>
    <row r="416" spans="6:6" x14ac:dyDescent="0.25">
      <c r="F416"/>
    </row>
    <row r="417" spans="6:6" x14ac:dyDescent="0.25">
      <c r="F417"/>
    </row>
    <row r="418" spans="6:6" x14ac:dyDescent="0.25">
      <c r="F418"/>
    </row>
    <row r="419" spans="6:6" x14ac:dyDescent="0.25">
      <c r="F419"/>
    </row>
    <row r="420" spans="6:6" x14ac:dyDescent="0.25">
      <c r="F420"/>
    </row>
    <row r="421" spans="6:6" x14ac:dyDescent="0.25">
      <c r="F421"/>
    </row>
    <row r="422" spans="6:6" x14ac:dyDescent="0.25">
      <c r="F422"/>
    </row>
    <row r="423" spans="6:6" x14ac:dyDescent="0.25">
      <c r="F423"/>
    </row>
    <row r="424" spans="6:6" x14ac:dyDescent="0.25">
      <c r="F424"/>
    </row>
    <row r="425" spans="6:6" x14ac:dyDescent="0.25">
      <c r="F425"/>
    </row>
    <row r="426" spans="6:6" x14ac:dyDescent="0.25">
      <c r="F426"/>
    </row>
    <row r="427" spans="6:6" x14ac:dyDescent="0.25">
      <c r="F427"/>
    </row>
    <row r="428" spans="6:6" x14ac:dyDescent="0.25">
      <c r="F428"/>
    </row>
    <row r="429" spans="6:6" x14ac:dyDescent="0.25">
      <c r="F429"/>
    </row>
    <row r="430" spans="6:6" x14ac:dyDescent="0.25">
      <c r="F430"/>
    </row>
    <row r="431" spans="6:6" x14ac:dyDescent="0.25">
      <c r="F431"/>
    </row>
    <row r="432" spans="6:6" x14ac:dyDescent="0.25">
      <c r="F432"/>
    </row>
    <row r="433" spans="6:6" x14ac:dyDescent="0.25">
      <c r="F433"/>
    </row>
    <row r="434" spans="6:6" x14ac:dyDescent="0.25">
      <c r="F434"/>
    </row>
    <row r="435" spans="6:6" x14ac:dyDescent="0.25">
      <c r="F435"/>
    </row>
    <row r="436" spans="6:6" x14ac:dyDescent="0.25">
      <c r="F436"/>
    </row>
    <row r="437" spans="6:6" x14ac:dyDescent="0.25">
      <c r="F437"/>
    </row>
    <row r="438" spans="6:6" x14ac:dyDescent="0.25">
      <c r="F438"/>
    </row>
    <row r="439" spans="6:6" x14ac:dyDescent="0.25">
      <c r="F439"/>
    </row>
    <row r="440" spans="6:6" x14ac:dyDescent="0.25">
      <c r="F440"/>
    </row>
    <row r="441" spans="6:6" x14ac:dyDescent="0.25">
      <c r="F441"/>
    </row>
    <row r="442" spans="6:6" x14ac:dyDescent="0.25">
      <c r="F442"/>
    </row>
    <row r="443" spans="6:6" x14ac:dyDescent="0.25">
      <c r="F443"/>
    </row>
    <row r="444" spans="6:6" x14ac:dyDescent="0.25">
      <c r="F444"/>
    </row>
    <row r="445" spans="6:6" x14ac:dyDescent="0.25">
      <c r="F445"/>
    </row>
    <row r="446" spans="6:6" x14ac:dyDescent="0.25">
      <c r="F446"/>
    </row>
    <row r="447" spans="6:6" x14ac:dyDescent="0.25">
      <c r="F447"/>
    </row>
    <row r="448" spans="6:6" x14ac:dyDescent="0.25">
      <c r="F448"/>
    </row>
    <row r="449" spans="6:6" x14ac:dyDescent="0.25">
      <c r="F449"/>
    </row>
    <row r="450" spans="6:6" x14ac:dyDescent="0.25">
      <c r="F450"/>
    </row>
    <row r="451" spans="6:6" x14ac:dyDescent="0.25">
      <c r="F451"/>
    </row>
    <row r="452" spans="6:6" x14ac:dyDescent="0.25">
      <c r="F452"/>
    </row>
    <row r="453" spans="6:6" x14ac:dyDescent="0.25">
      <c r="F453"/>
    </row>
    <row r="454" spans="6:6" x14ac:dyDescent="0.25">
      <c r="F454"/>
    </row>
    <row r="455" spans="6:6" x14ac:dyDescent="0.25">
      <c r="F455"/>
    </row>
    <row r="456" spans="6:6" x14ac:dyDescent="0.25">
      <c r="F456"/>
    </row>
    <row r="457" spans="6:6" x14ac:dyDescent="0.25">
      <c r="F457"/>
    </row>
    <row r="458" spans="6:6" x14ac:dyDescent="0.25">
      <c r="F458"/>
    </row>
    <row r="459" spans="6:6" x14ac:dyDescent="0.25">
      <c r="F459"/>
    </row>
    <row r="460" spans="6:6" x14ac:dyDescent="0.25">
      <c r="F460"/>
    </row>
    <row r="461" spans="6:6" x14ac:dyDescent="0.25">
      <c r="F461"/>
    </row>
    <row r="462" spans="6:6" x14ac:dyDescent="0.25">
      <c r="F462"/>
    </row>
    <row r="463" spans="6:6" x14ac:dyDescent="0.25">
      <c r="F463"/>
    </row>
    <row r="464" spans="6:6" x14ac:dyDescent="0.25">
      <c r="F464"/>
    </row>
    <row r="465" spans="6:6" x14ac:dyDescent="0.25">
      <c r="F465"/>
    </row>
    <row r="466" spans="6:6" x14ac:dyDescent="0.25">
      <c r="F466"/>
    </row>
    <row r="467" spans="6:6" x14ac:dyDescent="0.25">
      <c r="F467"/>
    </row>
    <row r="468" spans="6:6" x14ac:dyDescent="0.25">
      <c r="F468"/>
    </row>
    <row r="469" spans="6:6" x14ac:dyDescent="0.25">
      <c r="F469"/>
    </row>
    <row r="470" spans="6:6" x14ac:dyDescent="0.25">
      <c r="F470"/>
    </row>
    <row r="471" spans="6:6" x14ac:dyDescent="0.25">
      <c r="F471"/>
    </row>
    <row r="472" spans="6:6" x14ac:dyDescent="0.25">
      <c r="F472"/>
    </row>
    <row r="473" spans="6:6" x14ac:dyDescent="0.25">
      <c r="F473"/>
    </row>
    <row r="474" spans="6:6" x14ac:dyDescent="0.25">
      <c r="F474"/>
    </row>
    <row r="475" spans="6:6" x14ac:dyDescent="0.25">
      <c r="F475"/>
    </row>
    <row r="476" spans="6:6" x14ac:dyDescent="0.25">
      <c r="F476"/>
    </row>
    <row r="477" spans="6:6" x14ac:dyDescent="0.25">
      <c r="F477"/>
    </row>
    <row r="478" spans="6:6" x14ac:dyDescent="0.25">
      <c r="F478"/>
    </row>
    <row r="479" spans="6:6" x14ac:dyDescent="0.25">
      <c r="F479"/>
    </row>
    <row r="480" spans="6:6" x14ac:dyDescent="0.25">
      <c r="F480"/>
    </row>
    <row r="481" spans="6:6" x14ac:dyDescent="0.25">
      <c r="F481"/>
    </row>
    <row r="482" spans="6:6" x14ac:dyDescent="0.25">
      <c r="F482"/>
    </row>
    <row r="483" spans="6:6" x14ac:dyDescent="0.25">
      <c r="F483"/>
    </row>
    <row r="484" spans="6:6" x14ac:dyDescent="0.25">
      <c r="F484"/>
    </row>
    <row r="485" spans="6:6" x14ac:dyDescent="0.25">
      <c r="F485"/>
    </row>
    <row r="486" spans="6:6" x14ac:dyDescent="0.25">
      <c r="F486"/>
    </row>
    <row r="487" spans="6:6" x14ac:dyDescent="0.25">
      <c r="F487"/>
    </row>
    <row r="488" spans="6:6" x14ac:dyDescent="0.25">
      <c r="F488"/>
    </row>
    <row r="489" spans="6:6" x14ac:dyDescent="0.25">
      <c r="F489"/>
    </row>
    <row r="490" spans="6:6" x14ac:dyDescent="0.25">
      <c r="F490"/>
    </row>
    <row r="491" spans="6:6" x14ac:dyDescent="0.25">
      <c r="F491"/>
    </row>
    <row r="492" spans="6:6" x14ac:dyDescent="0.25">
      <c r="F492"/>
    </row>
    <row r="493" spans="6:6" x14ac:dyDescent="0.25">
      <c r="F493"/>
    </row>
    <row r="494" spans="6:6" x14ac:dyDescent="0.25">
      <c r="F494"/>
    </row>
    <row r="495" spans="6:6" x14ac:dyDescent="0.25">
      <c r="F495"/>
    </row>
    <row r="496" spans="6:6" x14ac:dyDescent="0.25">
      <c r="F496"/>
    </row>
    <row r="497" spans="6:6" x14ac:dyDescent="0.25">
      <c r="F497"/>
    </row>
    <row r="498" spans="6:6" x14ac:dyDescent="0.25">
      <c r="F498"/>
    </row>
    <row r="499" spans="6:6" x14ac:dyDescent="0.25">
      <c r="F499"/>
    </row>
    <row r="500" spans="6:6" x14ac:dyDescent="0.25">
      <c r="F500"/>
    </row>
    <row r="501" spans="6:6" x14ac:dyDescent="0.25">
      <c r="F501"/>
    </row>
    <row r="502" spans="6:6" x14ac:dyDescent="0.25">
      <c r="F502"/>
    </row>
    <row r="503" spans="6:6" x14ac:dyDescent="0.25">
      <c r="F503"/>
    </row>
    <row r="504" spans="6:6" x14ac:dyDescent="0.25">
      <c r="F504"/>
    </row>
    <row r="505" spans="6:6" x14ac:dyDescent="0.25">
      <c r="F505"/>
    </row>
    <row r="506" spans="6:6" x14ac:dyDescent="0.25">
      <c r="F506"/>
    </row>
    <row r="507" spans="6:6" x14ac:dyDescent="0.25">
      <c r="F507"/>
    </row>
    <row r="508" spans="6:6" x14ac:dyDescent="0.25">
      <c r="F508"/>
    </row>
    <row r="509" spans="6:6" x14ac:dyDescent="0.25">
      <c r="F509"/>
    </row>
    <row r="510" spans="6:6" x14ac:dyDescent="0.25">
      <c r="F510"/>
    </row>
    <row r="511" spans="6:6" x14ac:dyDescent="0.25">
      <c r="F511"/>
    </row>
    <row r="512" spans="6:6" x14ac:dyDescent="0.25">
      <c r="F512"/>
    </row>
    <row r="513" spans="6:6" x14ac:dyDescent="0.25">
      <c r="F513"/>
    </row>
    <row r="514" spans="6:6" x14ac:dyDescent="0.25">
      <c r="F514"/>
    </row>
    <row r="515" spans="6:6" x14ac:dyDescent="0.25">
      <c r="F515"/>
    </row>
    <row r="516" spans="6:6" x14ac:dyDescent="0.25">
      <c r="F516"/>
    </row>
    <row r="517" spans="6:6" x14ac:dyDescent="0.25">
      <c r="F517"/>
    </row>
    <row r="518" spans="6:6" x14ac:dyDescent="0.25">
      <c r="F518"/>
    </row>
    <row r="519" spans="6:6" x14ac:dyDescent="0.25">
      <c r="F519"/>
    </row>
    <row r="520" spans="6:6" x14ac:dyDescent="0.25">
      <c r="F520"/>
    </row>
    <row r="521" spans="6:6" x14ac:dyDescent="0.25">
      <c r="F521"/>
    </row>
    <row r="522" spans="6:6" x14ac:dyDescent="0.25">
      <c r="F522"/>
    </row>
    <row r="523" spans="6:6" x14ac:dyDescent="0.25">
      <c r="F523"/>
    </row>
    <row r="524" spans="6:6" x14ac:dyDescent="0.25">
      <c r="F524"/>
    </row>
    <row r="525" spans="6:6" x14ac:dyDescent="0.25">
      <c r="F525"/>
    </row>
    <row r="526" spans="6:6" x14ac:dyDescent="0.25">
      <c r="F526"/>
    </row>
    <row r="527" spans="6:6" x14ac:dyDescent="0.25">
      <c r="F527"/>
    </row>
    <row r="528" spans="6:6" x14ac:dyDescent="0.25">
      <c r="F528"/>
    </row>
    <row r="529" spans="6:6" x14ac:dyDescent="0.25">
      <c r="F529"/>
    </row>
    <row r="530" spans="6:6" x14ac:dyDescent="0.25">
      <c r="F530"/>
    </row>
    <row r="531" spans="6:6" x14ac:dyDescent="0.25">
      <c r="F531"/>
    </row>
    <row r="532" spans="6:6" x14ac:dyDescent="0.25">
      <c r="F532"/>
    </row>
    <row r="533" spans="6:6" x14ac:dyDescent="0.25">
      <c r="F533"/>
    </row>
    <row r="534" spans="6:6" x14ac:dyDescent="0.25">
      <c r="F534"/>
    </row>
    <row r="535" spans="6:6" x14ac:dyDescent="0.25">
      <c r="F535"/>
    </row>
    <row r="536" spans="6:6" x14ac:dyDescent="0.25">
      <c r="F536"/>
    </row>
    <row r="537" spans="6:6" x14ac:dyDescent="0.25">
      <c r="F537"/>
    </row>
    <row r="538" spans="6:6" x14ac:dyDescent="0.25">
      <c r="F538"/>
    </row>
    <row r="539" spans="6:6" x14ac:dyDescent="0.25">
      <c r="F539"/>
    </row>
    <row r="540" spans="6:6" x14ac:dyDescent="0.25">
      <c r="F540"/>
    </row>
    <row r="541" spans="6:6" x14ac:dyDescent="0.25">
      <c r="F541"/>
    </row>
    <row r="542" spans="6:6" x14ac:dyDescent="0.25">
      <c r="F542"/>
    </row>
    <row r="543" spans="6:6" x14ac:dyDescent="0.25">
      <c r="F543"/>
    </row>
    <row r="544" spans="6:6" x14ac:dyDescent="0.25">
      <c r="F544"/>
    </row>
    <row r="545" spans="6:6" x14ac:dyDescent="0.25">
      <c r="F545"/>
    </row>
    <row r="546" spans="6:6" x14ac:dyDescent="0.25">
      <c r="F546"/>
    </row>
    <row r="547" spans="6:6" x14ac:dyDescent="0.25">
      <c r="F547"/>
    </row>
    <row r="548" spans="6:6" x14ac:dyDescent="0.25">
      <c r="F548"/>
    </row>
    <row r="549" spans="6:6" x14ac:dyDescent="0.25">
      <c r="F549"/>
    </row>
    <row r="550" spans="6:6" x14ac:dyDescent="0.25">
      <c r="F550"/>
    </row>
    <row r="551" spans="6:6" x14ac:dyDescent="0.25">
      <c r="F551"/>
    </row>
    <row r="552" spans="6:6" x14ac:dyDescent="0.25">
      <c r="F552"/>
    </row>
    <row r="553" spans="6:6" x14ac:dyDescent="0.25">
      <c r="F553"/>
    </row>
    <row r="554" spans="6:6" x14ac:dyDescent="0.25">
      <c r="F554"/>
    </row>
    <row r="555" spans="6:6" x14ac:dyDescent="0.25">
      <c r="F555"/>
    </row>
    <row r="556" spans="6:6" x14ac:dyDescent="0.25">
      <c r="F556"/>
    </row>
    <row r="557" spans="6:6" x14ac:dyDescent="0.25">
      <c r="F557"/>
    </row>
    <row r="558" spans="6:6" x14ac:dyDescent="0.25">
      <c r="F558"/>
    </row>
    <row r="559" spans="6:6" x14ac:dyDescent="0.25">
      <c r="F559"/>
    </row>
    <row r="560" spans="6:6" x14ac:dyDescent="0.25">
      <c r="F560"/>
    </row>
    <row r="561" spans="6:6" x14ac:dyDescent="0.25">
      <c r="F561"/>
    </row>
    <row r="562" spans="6:6" x14ac:dyDescent="0.25">
      <c r="F562"/>
    </row>
    <row r="563" spans="6:6" x14ac:dyDescent="0.25">
      <c r="F563"/>
    </row>
    <row r="564" spans="6:6" x14ac:dyDescent="0.25">
      <c r="F564"/>
    </row>
    <row r="565" spans="6:6" x14ac:dyDescent="0.25">
      <c r="F565"/>
    </row>
    <row r="566" spans="6:6" x14ac:dyDescent="0.25">
      <c r="F566"/>
    </row>
    <row r="567" spans="6:6" x14ac:dyDescent="0.25">
      <c r="F567"/>
    </row>
    <row r="568" spans="6:6" x14ac:dyDescent="0.25">
      <c r="F568"/>
    </row>
    <row r="569" spans="6:6" x14ac:dyDescent="0.25">
      <c r="F569"/>
    </row>
    <row r="570" spans="6:6" x14ac:dyDescent="0.25">
      <c r="F570"/>
    </row>
    <row r="571" spans="6:6" x14ac:dyDescent="0.25">
      <c r="F571"/>
    </row>
    <row r="572" spans="6:6" x14ac:dyDescent="0.25">
      <c r="F572"/>
    </row>
    <row r="573" spans="6:6" x14ac:dyDescent="0.25">
      <c r="F573"/>
    </row>
    <row r="574" spans="6:6" x14ac:dyDescent="0.25">
      <c r="F574"/>
    </row>
    <row r="575" spans="6:6" x14ac:dyDescent="0.25">
      <c r="F575"/>
    </row>
    <row r="576" spans="6:6" x14ac:dyDescent="0.25">
      <c r="F576"/>
    </row>
    <row r="577" spans="6:6" x14ac:dyDescent="0.25">
      <c r="F577"/>
    </row>
    <row r="578" spans="6:6" x14ac:dyDescent="0.25">
      <c r="F578"/>
    </row>
    <row r="579" spans="6:6" x14ac:dyDescent="0.25">
      <c r="F579"/>
    </row>
    <row r="580" spans="6:6" x14ac:dyDescent="0.25">
      <c r="F580"/>
    </row>
    <row r="581" spans="6:6" x14ac:dyDescent="0.25">
      <c r="F581"/>
    </row>
    <row r="582" spans="6:6" x14ac:dyDescent="0.25">
      <c r="F582"/>
    </row>
    <row r="583" spans="6:6" x14ac:dyDescent="0.25">
      <c r="F583"/>
    </row>
    <row r="584" spans="6:6" x14ac:dyDescent="0.25">
      <c r="F584"/>
    </row>
    <row r="585" spans="6:6" x14ac:dyDescent="0.25">
      <c r="F585"/>
    </row>
    <row r="586" spans="6:6" x14ac:dyDescent="0.25">
      <c r="F586"/>
    </row>
    <row r="587" spans="6:6" x14ac:dyDescent="0.25">
      <c r="F587"/>
    </row>
    <row r="588" spans="6:6" x14ac:dyDescent="0.25">
      <c r="F588"/>
    </row>
    <row r="589" spans="6:6" x14ac:dyDescent="0.25">
      <c r="F589"/>
    </row>
    <row r="590" spans="6:6" x14ac:dyDescent="0.25">
      <c r="F590"/>
    </row>
    <row r="591" spans="6:6" x14ac:dyDescent="0.25">
      <c r="F591"/>
    </row>
    <row r="592" spans="6:6" x14ac:dyDescent="0.25">
      <c r="F592"/>
    </row>
    <row r="593" spans="6:6" x14ac:dyDescent="0.25">
      <c r="F593"/>
    </row>
    <row r="594" spans="6:6" x14ac:dyDescent="0.25">
      <c r="F594"/>
    </row>
    <row r="595" spans="6:6" x14ac:dyDescent="0.25">
      <c r="F595"/>
    </row>
    <row r="596" spans="6:6" x14ac:dyDescent="0.25">
      <c r="F596"/>
    </row>
    <row r="597" spans="6:6" x14ac:dyDescent="0.25">
      <c r="F597"/>
    </row>
    <row r="598" spans="6:6" x14ac:dyDescent="0.25">
      <c r="F598"/>
    </row>
    <row r="599" spans="6:6" x14ac:dyDescent="0.25">
      <c r="F599"/>
    </row>
    <row r="600" spans="6:6" x14ac:dyDescent="0.25">
      <c r="F600"/>
    </row>
    <row r="601" spans="6:6" x14ac:dyDescent="0.25">
      <c r="F601"/>
    </row>
    <row r="602" spans="6:6" x14ac:dyDescent="0.25">
      <c r="F602"/>
    </row>
    <row r="603" spans="6:6" x14ac:dyDescent="0.25">
      <c r="F603"/>
    </row>
    <row r="604" spans="6:6" x14ac:dyDescent="0.25">
      <c r="F604"/>
    </row>
    <row r="605" spans="6:6" x14ac:dyDescent="0.25">
      <c r="F605"/>
    </row>
    <row r="606" spans="6:6" x14ac:dyDescent="0.25">
      <c r="F606"/>
    </row>
    <row r="607" spans="6:6" x14ac:dyDescent="0.25">
      <c r="F607"/>
    </row>
    <row r="608" spans="6:6" x14ac:dyDescent="0.25">
      <c r="F608"/>
    </row>
    <row r="609" spans="6:6" x14ac:dyDescent="0.25">
      <c r="F609"/>
    </row>
    <row r="610" spans="6:6" x14ac:dyDescent="0.25">
      <c r="F610"/>
    </row>
    <row r="611" spans="6:6" x14ac:dyDescent="0.25">
      <c r="F611"/>
    </row>
    <row r="612" spans="6:6" x14ac:dyDescent="0.25">
      <c r="F612"/>
    </row>
    <row r="613" spans="6:6" x14ac:dyDescent="0.25">
      <c r="F613"/>
    </row>
    <row r="614" spans="6:6" x14ac:dyDescent="0.25">
      <c r="F614"/>
    </row>
    <row r="615" spans="6:6" x14ac:dyDescent="0.25">
      <c r="F615"/>
    </row>
    <row r="616" spans="6:6" x14ac:dyDescent="0.25">
      <c r="F616"/>
    </row>
    <row r="617" spans="6:6" x14ac:dyDescent="0.25">
      <c r="F617"/>
    </row>
    <row r="618" spans="6:6" x14ac:dyDescent="0.25">
      <c r="F618"/>
    </row>
    <row r="619" spans="6:6" x14ac:dyDescent="0.25">
      <c r="F619"/>
    </row>
    <row r="620" spans="6:6" x14ac:dyDescent="0.25">
      <c r="F620"/>
    </row>
    <row r="621" spans="6:6" x14ac:dyDescent="0.25">
      <c r="F621"/>
    </row>
    <row r="622" spans="6:6" x14ac:dyDescent="0.25">
      <c r="F622"/>
    </row>
    <row r="623" spans="6:6" x14ac:dyDescent="0.25">
      <c r="F623"/>
    </row>
    <row r="624" spans="6:6" x14ac:dyDescent="0.25">
      <c r="F624"/>
    </row>
    <row r="625" spans="6:6" x14ac:dyDescent="0.25">
      <c r="F625"/>
    </row>
    <row r="626" spans="6:6" x14ac:dyDescent="0.25">
      <c r="F626"/>
    </row>
    <row r="627" spans="6:6" x14ac:dyDescent="0.25">
      <c r="F627"/>
    </row>
    <row r="628" spans="6:6" x14ac:dyDescent="0.25">
      <c r="F628"/>
    </row>
    <row r="629" spans="6:6" x14ac:dyDescent="0.25">
      <c r="F629"/>
    </row>
    <row r="630" spans="6:6" x14ac:dyDescent="0.25">
      <c r="F630"/>
    </row>
    <row r="631" spans="6:6" x14ac:dyDescent="0.25">
      <c r="F631"/>
    </row>
    <row r="632" spans="6:6" x14ac:dyDescent="0.25">
      <c r="F632"/>
    </row>
    <row r="633" spans="6:6" x14ac:dyDescent="0.25">
      <c r="F633"/>
    </row>
    <row r="634" spans="6:6" x14ac:dyDescent="0.25">
      <c r="F634"/>
    </row>
    <row r="635" spans="6:6" x14ac:dyDescent="0.25">
      <c r="F635"/>
    </row>
    <row r="636" spans="6:6" x14ac:dyDescent="0.25">
      <c r="F636"/>
    </row>
    <row r="637" spans="6:6" x14ac:dyDescent="0.25">
      <c r="F637"/>
    </row>
    <row r="638" spans="6:6" x14ac:dyDescent="0.25">
      <c r="F638"/>
    </row>
    <row r="639" spans="6:6" x14ac:dyDescent="0.25">
      <c r="F639"/>
    </row>
    <row r="640" spans="6:6" x14ac:dyDescent="0.25">
      <c r="F640"/>
    </row>
    <row r="641" spans="6:6" x14ac:dyDescent="0.25">
      <c r="F641"/>
    </row>
    <row r="642" spans="6:6" x14ac:dyDescent="0.25">
      <c r="F642"/>
    </row>
    <row r="643" spans="6:6" x14ac:dyDescent="0.25">
      <c r="F643"/>
    </row>
    <row r="644" spans="6:6" x14ac:dyDescent="0.25">
      <c r="F644"/>
    </row>
    <row r="645" spans="6:6" x14ac:dyDescent="0.25">
      <c r="F645"/>
    </row>
    <row r="646" spans="6:6" x14ac:dyDescent="0.25">
      <c r="F646"/>
    </row>
    <row r="647" spans="6:6" x14ac:dyDescent="0.25">
      <c r="F647"/>
    </row>
    <row r="648" spans="6:6" x14ac:dyDescent="0.25">
      <c r="F648"/>
    </row>
    <row r="649" spans="6:6" x14ac:dyDescent="0.25">
      <c r="F649"/>
    </row>
    <row r="650" spans="6:6" x14ac:dyDescent="0.25">
      <c r="F650"/>
    </row>
    <row r="651" spans="6:6" x14ac:dyDescent="0.25">
      <c r="F651"/>
    </row>
    <row r="652" spans="6:6" x14ac:dyDescent="0.25">
      <c r="F652"/>
    </row>
    <row r="653" spans="6:6" x14ac:dyDescent="0.25">
      <c r="F653"/>
    </row>
    <row r="654" spans="6:6" x14ac:dyDescent="0.25">
      <c r="F654"/>
    </row>
    <row r="655" spans="6:6" x14ac:dyDescent="0.25">
      <c r="F655"/>
    </row>
    <row r="656" spans="6:6" x14ac:dyDescent="0.25">
      <c r="F656"/>
    </row>
    <row r="657" spans="6:6" x14ac:dyDescent="0.25">
      <c r="F657"/>
    </row>
    <row r="658" spans="6:6" x14ac:dyDescent="0.25">
      <c r="F658"/>
    </row>
    <row r="659" spans="6:6" x14ac:dyDescent="0.25">
      <c r="F659"/>
    </row>
    <row r="660" spans="6:6" x14ac:dyDescent="0.25">
      <c r="F660"/>
    </row>
    <row r="661" spans="6:6" x14ac:dyDescent="0.25">
      <c r="F661"/>
    </row>
    <row r="662" spans="6:6" x14ac:dyDescent="0.25">
      <c r="F662"/>
    </row>
    <row r="663" spans="6:6" x14ac:dyDescent="0.25">
      <c r="F663"/>
    </row>
    <row r="664" spans="6:6" x14ac:dyDescent="0.25">
      <c r="F664"/>
    </row>
    <row r="665" spans="6:6" x14ac:dyDescent="0.25">
      <c r="F665"/>
    </row>
    <row r="666" spans="6:6" x14ac:dyDescent="0.25">
      <c r="F666"/>
    </row>
    <row r="667" spans="6:6" x14ac:dyDescent="0.25">
      <c r="F667"/>
    </row>
    <row r="668" spans="6:6" x14ac:dyDescent="0.25">
      <c r="F668"/>
    </row>
    <row r="669" spans="6:6" x14ac:dyDescent="0.25">
      <c r="F669"/>
    </row>
    <row r="670" spans="6:6" x14ac:dyDescent="0.25">
      <c r="F670"/>
    </row>
    <row r="671" spans="6:6" x14ac:dyDescent="0.25">
      <c r="F671"/>
    </row>
    <row r="672" spans="6:6" x14ac:dyDescent="0.25">
      <c r="F672"/>
    </row>
    <row r="673" spans="6:6" x14ac:dyDescent="0.25">
      <c r="F673"/>
    </row>
    <row r="674" spans="6:6" x14ac:dyDescent="0.25">
      <c r="F674"/>
    </row>
    <row r="675" spans="6:6" x14ac:dyDescent="0.25">
      <c r="F675"/>
    </row>
    <row r="676" spans="6:6" x14ac:dyDescent="0.25">
      <c r="F676"/>
    </row>
    <row r="677" spans="6:6" x14ac:dyDescent="0.25">
      <c r="F677"/>
    </row>
    <row r="678" spans="6:6" x14ac:dyDescent="0.25">
      <c r="F678"/>
    </row>
    <row r="679" spans="6:6" x14ac:dyDescent="0.25">
      <c r="F679"/>
    </row>
    <row r="680" spans="6:6" x14ac:dyDescent="0.25">
      <c r="F680"/>
    </row>
    <row r="681" spans="6:6" x14ac:dyDescent="0.25">
      <c r="F681"/>
    </row>
    <row r="682" spans="6:6" x14ac:dyDescent="0.25">
      <c r="F682"/>
    </row>
    <row r="683" spans="6:6" x14ac:dyDescent="0.25">
      <c r="F683"/>
    </row>
    <row r="684" spans="6:6" x14ac:dyDescent="0.25">
      <c r="F684"/>
    </row>
    <row r="685" spans="6:6" x14ac:dyDescent="0.25">
      <c r="F685"/>
    </row>
    <row r="686" spans="6:6" x14ac:dyDescent="0.25">
      <c r="F686"/>
    </row>
    <row r="687" spans="6:6" x14ac:dyDescent="0.25">
      <c r="F687"/>
    </row>
    <row r="688" spans="6:6" x14ac:dyDescent="0.25">
      <c r="F688"/>
    </row>
    <row r="689" spans="6:6" x14ac:dyDescent="0.25">
      <c r="F689"/>
    </row>
    <row r="690" spans="6:6" x14ac:dyDescent="0.25">
      <c r="F690"/>
    </row>
    <row r="691" spans="6:6" x14ac:dyDescent="0.25">
      <c r="F691"/>
    </row>
    <row r="692" spans="6:6" x14ac:dyDescent="0.25">
      <c r="F692"/>
    </row>
    <row r="693" spans="6:6" x14ac:dyDescent="0.25">
      <c r="F693"/>
    </row>
    <row r="694" spans="6:6" x14ac:dyDescent="0.25">
      <c r="F694"/>
    </row>
    <row r="695" spans="6:6" x14ac:dyDescent="0.25">
      <c r="F695"/>
    </row>
    <row r="696" spans="6:6" x14ac:dyDescent="0.25">
      <c r="F696"/>
    </row>
    <row r="697" spans="6:6" x14ac:dyDescent="0.25">
      <c r="F697"/>
    </row>
    <row r="698" spans="6:6" x14ac:dyDescent="0.25">
      <c r="F698"/>
    </row>
    <row r="699" spans="6:6" x14ac:dyDescent="0.25">
      <c r="F699"/>
    </row>
    <row r="700" spans="6:6" x14ac:dyDescent="0.25">
      <c r="F700"/>
    </row>
    <row r="701" spans="6:6" x14ac:dyDescent="0.25">
      <c r="F701"/>
    </row>
    <row r="702" spans="6:6" x14ac:dyDescent="0.25">
      <c r="F702"/>
    </row>
    <row r="703" spans="6:6" x14ac:dyDescent="0.25">
      <c r="F703"/>
    </row>
    <row r="704" spans="6:6" x14ac:dyDescent="0.25">
      <c r="F704"/>
    </row>
    <row r="705" spans="6:6" x14ac:dyDescent="0.25">
      <c r="F705"/>
    </row>
    <row r="706" spans="6:6" x14ac:dyDescent="0.25">
      <c r="F706"/>
    </row>
    <row r="707" spans="6:6" x14ac:dyDescent="0.25">
      <c r="F707"/>
    </row>
    <row r="708" spans="6:6" x14ac:dyDescent="0.25">
      <c r="F708"/>
    </row>
    <row r="709" spans="6:6" x14ac:dyDescent="0.25">
      <c r="F709"/>
    </row>
    <row r="710" spans="6:6" x14ac:dyDescent="0.25">
      <c r="F710"/>
    </row>
    <row r="711" spans="6:6" x14ac:dyDescent="0.25">
      <c r="F711"/>
    </row>
    <row r="712" spans="6:6" x14ac:dyDescent="0.25">
      <c r="F712"/>
    </row>
    <row r="713" spans="6:6" x14ac:dyDescent="0.25">
      <c r="F713"/>
    </row>
    <row r="714" spans="6:6" x14ac:dyDescent="0.25">
      <c r="F714"/>
    </row>
    <row r="715" spans="6:6" x14ac:dyDescent="0.25">
      <c r="F715"/>
    </row>
    <row r="716" spans="6:6" x14ac:dyDescent="0.25">
      <c r="F716"/>
    </row>
    <row r="717" spans="6:6" x14ac:dyDescent="0.25">
      <c r="F717"/>
    </row>
    <row r="718" spans="6:6" x14ac:dyDescent="0.25">
      <c r="F718"/>
    </row>
    <row r="719" spans="6:6" x14ac:dyDescent="0.25">
      <c r="F719"/>
    </row>
    <row r="720" spans="6:6" x14ac:dyDescent="0.25">
      <c r="F720"/>
    </row>
    <row r="721" spans="6:6" x14ac:dyDescent="0.25">
      <c r="F721"/>
    </row>
    <row r="722" spans="6:6" x14ac:dyDescent="0.25">
      <c r="F722"/>
    </row>
    <row r="723" spans="6:6" x14ac:dyDescent="0.25">
      <c r="F723"/>
    </row>
    <row r="724" spans="6:6" x14ac:dyDescent="0.25">
      <c r="F724"/>
    </row>
    <row r="725" spans="6:6" x14ac:dyDescent="0.25">
      <c r="F725"/>
    </row>
    <row r="726" spans="6:6" x14ac:dyDescent="0.25">
      <c r="F726"/>
    </row>
    <row r="727" spans="6:6" x14ac:dyDescent="0.25">
      <c r="F727"/>
    </row>
    <row r="728" spans="6:6" x14ac:dyDescent="0.25">
      <c r="F728"/>
    </row>
    <row r="729" spans="6:6" x14ac:dyDescent="0.25">
      <c r="F729"/>
    </row>
    <row r="730" spans="6:6" x14ac:dyDescent="0.25">
      <c r="F730"/>
    </row>
    <row r="731" spans="6:6" x14ac:dyDescent="0.25">
      <c r="F731"/>
    </row>
    <row r="732" spans="6:6" x14ac:dyDescent="0.25">
      <c r="F732"/>
    </row>
    <row r="733" spans="6:6" x14ac:dyDescent="0.25">
      <c r="F733"/>
    </row>
    <row r="734" spans="6:6" x14ac:dyDescent="0.25">
      <c r="F734"/>
    </row>
    <row r="735" spans="6:6" x14ac:dyDescent="0.25">
      <c r="F735"/>
    </row>
    <row r="736" spans="6:6" x14ac:dyDescent="0.25">
      <c r="F736"/>
    </row>
    <row r="737" spans="6:6" x14ac:dyDescent="0.25">
      <c r="F737"/>
    </row>
    <row r="738" spans="6:6" x14ac:dyDescent="0.25">
      <c r="F738"/>
    </row>
    <row r="739" spans="6:6" x14ac:dyDescent="0.25">
      <c r="F739"/>
    </row>
    <row r="740" spans="6:6" x14ac:dyDescent="0.25">
      <c r="F740"/>
    </row>
    <row r="741" spans="6:6" x14ac:dyDescent="0.25">
      <c r="F741"/>
    </row>
    <row r="742" spans="6:6" x14ac:dyDescent="0.25">
      <c r="F742"/>
    </row>
    <row r="743" spans="6:6" x14ac:dyDescent="0.25">
      <c r="F743"/>
    </row>
    <row r="744" spans="6:6" x14ac:dyDescent="0.25">
      <c r="F744"/>
    </row>
    <row r="745" spans="6:6" x14ac:dyDescent="0.25">
      <c r="F745"/>
    </row>
    <row r="746" spans="6:6" x14ac:dyDescent="0.25">
      <c r="F746"/>
    </row>
    <row r="747" spans="6:6" x14ac:dyDescent="0.25">
      <c r="F747"/>
    </row>
    <row r="748" spans="6:6" x14ac:dyDescent="0.25">
      <c r="F748"/>
    </row>
    <row r="749" spans="6:6" x14ac:dyDescent="0.25">
      <c r="F749"/>
    </row>
    <row r="750" spans="6:6" x14ac:dyDescent="0.25">
      <c r="F750"/>
    </row>
    <row r="751" spans="6:6" x14ac:dyDescent="0.25">
      <c r="F751"/>
    </row>
    <row r="752" spans="6:6" x14ac:dyDescent="0.25">
      <c r="F752"/>
    </row>
    <row r="753" spans="6:6" x14ac:dyDescent="0.25">
      <c r="F753"/>
    </row>
    <row r="754" spans="6:6" x14ac:dyDescent="0.25">
      <c r="F754"/>
    </row>
    <row r="755" spans="6:6" x14ac:dyDescent="0.25">
      <c r="F755"/>
    </row>
    <row r="756" spans="6:6" x14ac:dyDescent="0.25">
      <c r="F756"/>
    </row>
    <row r="757" spans="6:6" x14ac:dyDescent="0.25">
      <c r="F757"/>
    </row>
    <row r="758" spans="6:6" x14ac:dyDescent="0.25">
      <c r="F758"/>
    </row>
    <row r="759" spans="6:6" x14ac:dyDescent="0.25">
      <c r="F759"/>
    </row>
    <row r="760" spans="6:6" x14ac:dyDescent="0.25">
      <c r="F760"/>
    </row>
    <row r="761" spans="6:6" x14ac:dyDescent="0.25">
      <c r="F761"/>
    </row>
    <row r="762" spans="6:6" x14ac:dyDescent="0.25">
      <c r="F762"/>
    </row>
    <row r="763" spans="6:6" x14ac:dyDescent="0.25">
      <c r="F763"/>
    </row>
    <row r="764" spans="6:6" x14ac:dyDescent="0.25">
      <c r="F764"/>
    </row>
    <row r="765" spans="6:6" x14ac:dyDescent="0.25">
      <c r="F765"/>
    </row>
    <row r="766" spans="6:6" x14ac:dyDescent="0.25">
      <c r="F766"/>
    </row>
    <row r="767" spans="6:6" x14ac:dyDescent="0.25">
      <c r="F767"/>
    </row>
    <row r="768" spans="6:6" x14ac:dyDescent="0.25">
      <c r="F768"/>
    </row>
    <row r="769" spans="6:6" x14ac:dyDescent="0.25">
      <c r="F769"/>
    </row>
    <row r="770" spans="6:6" x14ac:dyDescent="0.25">
      <c r="F770"/>
    </row>
    <row r="771" spans="6:6" x14ac:dyDescent="0.25">
      <c r="F771"/>
    </row>
    <row r="772" spans="6:6" x14ac:dyDescent="0.25">
      <c r="F772"/>
    </row>
    <row r="773" spans="6:6" x14ac:dyDescent="0.25">
      <c r="F773"/>
    </row>
    <row r="774" spans="6:6" x14ac:dyDescent="0.25">
      <c r="F774"/>
    </row>
    <row r="775" spans="6:6" x14ac:dyDescent="0.25">
      <c r="F775"/>
    </row>
    <row r="776" spans="6:6" x14ac:dyDescent="0.25">
      <c r="F776"/>
    </row>
    <row r="777" spans="6:6" x14ac:dyDescent="0.25">
      <c r="F777"/>
    </row>
    <row r="778" spans="6:6" x14ac:dyDescent="0.25">
      <c r="F778"/>
    </row>
    <row r="779" spans="6:6" x14ac:dyDescent="0.25">
      <c r="F779"/>
    </row>
    <row r="780" spans="6:6" x14ac:dyDescent="0.25">
      <c r="F780"/>
    </row>
    <row r="781" spans="6:6" x14ac:dyDescent="0.25">
      <c r="F781"/>
    </row>
    <row r="782" spans="6:6" x14ac:dyDescent="0.25">
      <c r="F782"/>
    </row>
    <row r="783" spans="6:6" x14ac:dyDescent="0.25">
      <c r="F783"/>
    </row>
    <row r="784" spans="6:6" x14ac:dyDescent="0.25">
      <c r="F784"/>
    </row>
    <row r="785" spans="6:6" x14ac:dyDescent="0.25">
      <c r="F785"/>
    </row>
    <row r="786" spans="6:6" x14ac:dyDescent="0.25">
      <c r="F786"/>
    </row>
    <row r="787" spans="6:6" x14ac:dyDescent="0.25">
      <c r="F787"/>
    </row>
    <row r="788" spans="6:6" x14ac:dyDescent="0.25">
      <c r="F788"/>
    </row>
    <row r="789" spans="6:6" x14ac:dyDescent="0.25">
      <c r="F789"/>
    </row>
    <row r="790" spans="6:6" x14ac:dyDescent="0.25">
      <c r="F790"/>
    </row>
    <row r="791" spans="6:6" x14ac:dyDescent="0.25">
      <c r="F791"/>
    </row>
    <row r="792" spans="6:6" x14ac:dyDescent="0.25">
      <c r="F792"/>
    </row>
    <row r="793" spans="6:6" x14ac:dyDescent="0.25">
      <c r="F793"/>
    </row>
    <row r="794" spans="6:6" x14ac:dyDescent="0.25">
      <c r="F794"/>
    </row>
    <row r="795" spans="6:6" x14ac:dyDescent="0.25">
      <c r="F795"/>
    </row>
    <row r="796" spans="6:6" x14ac:dyDescent="0.25">
      <c r="F796"/>
    </row>
    <row r="797" spans="6:6" x14ac:dyDescent="0.25">
      <c r="F797"/>
    </row>
    <row r="798" spans="6:6" x14ac:dyDescent="0.25">
      <c r="F798"/>
    </row>
    <row r="799" spans="6:6" x14ac:dyDescent="0.25">
      <c r="F799"/>
    </row>
    <row r="800" spans="6:6" x14ac:dyDescent="0.25">
      <c r="F800"/>
    </row>
    <row r="801" spans="6:6" x14ac:dyDescent="0.25">
      <c r="F801"/>
    </row>
    <row r="802" spans="6:6" x14ac:dyDescent="0.25">
      <c r="F802"/>
    </row>
    <row r="803" spans="6:6" x14ac:dyDescent="0.25">
      <c r="F803"/>
    </row>
    <row r="804" spans="6:6" x14ac:dyDescent="0.25">
      <c r="F804"/>
    </row>
    <row r="805" spans="6:6" x14ac:dyDescent="0.25">
      <c r="F805"/>
    </row>
    <row r="806" spans="6:6" x14ac:dyDescent="0.25">
      <c r="F806"/>
    </row>
    <row r="807" spans="6:6" x14ac:dyDescent="0.25">
      <c r="F807"/>
    </row>
    <row r="808" spans="6:6" x14ac:dyDescent="0.25">
      <c r="F808"/>
    </row>
    <row r="809" spans="6:6" x14ac:dyDescent="0.25">
      <c r="F809"/>
    </row>
    <row r="810" spans="6:6" x14ac:dyDescent="0.25">
      <c r="F810"/>
    </row>
    <row r="811" spans="6:6" x14ac:dyDescent="0.25">
      <c r="F811"/>
    </row>
    <row r="812" spans="6:6" x14ac:dyDescent="0.25">
      <c r="F812"/>
    </row>
    <row r="813" spans="6:6" x14ac:dyDescent="0.25">
      <c r="F813"/>
    </row>
    <row r="814" spans="6:6" x14ac:dyDescent="0.25">
      <c r="F814"/>
    </row>
    <row r="815" spans="6:6" x14ac:dyDescent="0.25">
      <c r="F815"/>
    </row>
    <row r="816" spans="6:6" x14ac:dyDescent="0.25">
      <c r="F816"/>
    </row>
    <row r="817" spans="6:6" x14ac:dyDescent="0.25">
      <c r="F817"/>
    </row>
    <row r="818" spans="6:6" x14ac:dyDescent="0.25">
      <c r="F818"/>
    </row>
    <row r="819" spans="6:6" x14ac:dyDescent="0.25">
      <c r="F819"/>
    </row>
    <row r="820" spans="6:6" x14ac:dyDescent="0.25">
      <c r="F820"/>
    </row>
    <row r="821" spans="6:6" x14ac:dyDescent="0.25">
      <c r="F821"/>
    </row>
    <row r="822" spans="6:6" x14ac:dyDescent="0.25">
      <c r="F822"/>
    </row>
    <row r="823" spans="6:6" x14ac:dyDescent="0.25">
      <c r="F823"/>
    </row>
    <row r="824" spans="6:6" x14ac:dyDescent="0.25">
      <c r="F824"/>
    </row>
    <row r="825" spans="6:6" x14ac:dyDescent="0.25">
      <c r="F825"/>
    </row>
    <row r="826" spans="6:6" x14ac:dyDescent="0.25">
      <c r="F826"/>
    </row>
    <row r="827" spans="6:6" x14ac:dyDescent="0.25">
      <c r="F827"/>
    </row>
    <row r="828" spans="6:6" x14ac:dyDescent="0.25">
      <c r="F828"/>
    </row>
    <row r="829" spans="6:6" x14ac:dyDescent="0.25">
      <c r="F829"/>
    </row>
    <row r="830" spans="6:6" x14ac:dyDescent="0.25">
      <c r="F830"/>
    </row>
    <row r="831" spans="6:6" x14ac:dyDescent="0.25">
      <c r="F831"/>
    </row>
    <row r="832" spans="6:6" x14ac:dyDescent="0.25">
      <c r="F832"/>
    </row>
    <row r="833" spans="6:6" x14ac:dyDescent="0.25">
      <c r="F833"/>
    </row>
    <row r="834" spans="6:6" x14ac:dyDescent="0.25">
      <c r="F834"/>
    </row>
    <row r="835" spans="6:6" x14ac:dyDescent="0.25">
      <c r="F835"/>
    </row>
    <row r="836" spans="6:6" x14ac:dyDescent="0.25">
      <c r="F836"/>
    </row>
    <row r="837" spans="6:6" x14ac:dyDescent="0.25">
      <c r="F837"/>
    </row>
    <row r="838" spans="6:6" x14ac:dyDescent="0.25">
      <c r="F838"/>
    </row>
    <row r="839" spans="6:6" x14ac:dyDescent="0.25">
      <c r="F839"/>
    </row>
    <row r="840" spans="6:6" x14ac:dyDescent="0.25">
      <c r="F840"/>
    </row>
    <row r="841" spans="6:6" x14ac:dyDescent="0.25">
      <c r="F841"/>
    </row>
    <row r="842" spans="6:6" x14ac:dyDescent="0.25">
      <c r="F842"/>
    </row>
    <row r="843" spans="6:6" x14ac:dyDescent="0.25">
      <c r="F843"/>
    </row>
    <row r="844" spans="6:6" x14ac:dyDescent="0.25">
      <c r="F844"/>
    </row>
    <row r="845" spans="6:6" x14ac:dyDescent="0.25">
      <c r="F845"/>
    </row>
    <row r="846" spans="6:6" x14ac:dyDescent="0.25">
      <c r="F846"/>
    </row>
    <row r="847" spans="6:6" x14ac:dyDescent="0.25">
      <c r="F847"/>
    </row>
    <row r="848" spans="6:6" x14ac:dyDescent="0.25">
      <c r="F848"/>
    </row>
    <row r="849" spans="6:6" x14ac:dyDescent="0.25">
      <c r="F849"/>
    </row>
    <row r="850" spans="6:6" x14ac:dyDescent="0.25">
      <c r="F850"/>
    </row>
    <row r="851" spans="6:6" x14ac:dyDescent="0.25">
      <c r="F851"/>
    </row>
    <row r="852" spans="6:6" x14ac:dyDescent="0.25">
      <c r="F852"/>
    </row>
    <row r="853" spans="6:6" x14ac:dyDescent="0.25">
      <c r="F853"/>
    </row>
    <row r="854" spans="6:6" x14ac:dyDescent="0.25">
      <c r="F854"/>
    </row>
    <row r="855" spans="6:6" x14ac:dyDescent="0.25">
      <c r="F855"/>
    </row>
    <row r="856" spans="6:6" x14ac:dyDescent="0.25">
      <c r="F856"/>
    </row>
    <row r="857" spans="6:6" x14ac:dyDescent="0.25">
      <c r="F857"/>
    </row>
    <row r="858" spans="6:6" x14ac:dyDescent="0.25">
      <c r="F858"/>
    </row>
    <row r="859" spans="6:6" x14ac:dyDescent="0.25">
      <c r="F859"/>
    </row>
    <row r="860" spans="6:6" x14ac:dyDescent="0.25">
      <c r="F860"/>
    </row>
    <row r="861" spans="6:6" x14ac:dyDescent="0.25">
      <c r="F861"/>
    </row>
    <row r="862" spans="6:6" x14ac:dyDescent="0.25">
      <c r="F862"/>
    </row>
    <row r="863" spans="6:6" x14ac:dyDescent="0.25">
      <c r="F863"/>
    </row>
    <row r="864" spans="6:6" x14ac:dyDescent="0.25">
      <c r="F864"/>
    </row>
    <row r="865" spans="6:6" x14ac:dyDescent="0.25">
      <c r="F865"/>
    </row>
    <row r="866" spans="6:6" x14ac:dyDescent="0.25">
      <c r="F866"/>
    </row>
    <row r="867" spans="6:6" x14ac:dyDescent="0.25">
      <c r="F867"/>
    </row>
    <row r="868" spans="6:6" x14ac:dyDescent="0.25">
      <c r="F868"/>
    </row>
    <row r="869" spans="6:6" x14ac:dyDescent="0.25">
      <c r="F869"/>
    </row>
    <row r="870" spans="6:6" x14ac:dyDescent="0.25">
      <c r="F870"/>
    </row>
    <row r="871" spans="6:6" x14ac:dyDescent="0.25">
      <c r="F871"/>
    </row>
    <row r="872" spans="6:6" x14ac:dyDescent="0.25">
      <c r="F872"/>
    </row>
    <row r="873" spans="6:6" x14ac:dyDescent="0.25">
      <c r="F873"/>
    </row>
    <row r="874" spans="6:6" x14ac:dyDescent="0.25">
      <c r="F874"/>
    </row>
    <row r="875" spans="6:6" x14ac:dyDescent="0.25">
      <c r="F875"/>
    </row>
    <row r="876" spans="6:6" x14ac:dyDescent="0.25">
      <c r="F876"/>
    </row>
    <row r="877" spans="6:6" x14ac:dyDescent="0.25">
      <c r="F877"/>
    </row>
    <row r="878" spans="6:6" x14ac:dyDescent="0.25">
      <c r="F878"/>
    </row>
    <row r="879" spans="6:6" x14ac:dyDescent="0.25">
      <c r="F879"/>
    </row>
    <row r="880" spans="6:6" x14ac:dyDescent="0.25">
      <c r="F880"/>
    </row>
    <row r="881" spans="6:6" x14ac:dyDescent="0.25">
      <c r="F881"/>
    </row>
    <row r="882" spans="6:6" x14ac:dyDescent="0.25">
      <c r="F882"/>
    </row>
    <row r="883" spans="6:6" x14ac:dyDescent="0.25">
      <c r="F883"/>
    </row>
    <row r="884" spans="6:6" x14ac:dyDescent="0.25">
      <c r="F884"/>
    </row>
    <row r="885" spans="6:6" x14ac:dyDescent="0.25">
      <c r="F885"/>
    </row>
    <row r="886" spans="6:6" x14ac:dyDescent="0.25">
      <c r="F886"/>
    </row>
    <row r="887" spans="6:6" x14ac:dyDescent="0.25">
      <c r="F887"/>
    </row>
    <row r="888" spans="6:6" x14ac:dyDescent="0.25">
      <c r="F888"/>
    </row>
    <row r="889" spans="6:6" x14ac:dyDescent="0.25">
      <c r="F889"/>
    </row>
    <row r="890" spans="6:6" x14ac:dyDescent="0.25">
      <c r="F890"/>
    </row>
    <row r="891" spans="6:6" x14ac:dyDescent="0.25">
      <c r="F891"/>
    </row>
    <row r="892" spans="6:6" x14ac:dyDescent="0.25">
      <c r="F892"/>
    </row>
    <row r="893" spans="6:6" x14ac:dyDescent="0.25">
      <c r="F893"/>
    </row>
    <row r="894" spans="6:6" x14ac:dyDescent="0.25">
      <c r="F894"/>
    </row>
    <row r="895" spans="6:6" x14ac:dyDescent="0.25">
      <c r="F895"/>
    </row>
    <row r="896" spans="6:6" x14ac:dyDescent="0.25">
      <c r="F896"/>
    </row>
    <row r="897" spans="6:6" x14ac:dyDescent="0.25">
      <c r="F897"/>
    </row>
    <row r="898" spans="6:6" x14ac:dyDescent="0.25">
      <c r="F898"/>
    </row>
    <row r="899" spans="6:6" x14ac:dyDescent="0.25">
      <c r="F899"/>
    </row>
    <row r="900" spans="6:6" x14ac:dyDescent="0.25">
      <c r="F900"/>
    </row>
    <row r="901" spans="6:6" x14ac:dyDescent="0.25">
      <c r="F901"/>
    </row>
    <row r="902" spans="6:6" x14ac:dyDescent="0.25">
      <c r="F902"/>
    </row>
    <row r="903" spans="6:6" x14ac:dyDescent="0.25">
      <c r="F903"/>
    </row>
    <row r="904" spans="6:6" x14ac:dyDescent="0.25">
      <c r="F904"/>
    </row>
    <row r="905" spans="6:6" x14ac:dyDescent="0.25">
      <c r="F905"/>
    </row>
    <row r="906" spans="6:6" x14ac:dyDescent="0.25">
      <c r="F906"/>
    </row>
    <row r="907" spans="6:6" x14ac:dyDescent="0.25">
      <c r="F907"/>
    </row>
    <row r="908" spans="6:6" x14ac:dyDescent="0.25">
      <c r="F908"/>
    </row>
    <row r="909" spans="6:6" x14ac:dyDescent="0.25">
      <c r="F909"/>
    </row>
    <row r="910" spans="6:6" x14ac:dyDescent="0.25">
      <c r="F910"/>
    </row>
    <row r="911" spans="6:6" x14ac:dyDescent="0.25">
      <c r="F911"/>
    </row>
    <row r="912" spans="6:6" x14ac:dyDescent="0.25">
      <c r="F912"/>
    </row>
    <row r="913" spans="6:6" x14ac:dyDescent="0.25">
      <c r="F913"/>
    </row>
    <row r="914" spans="6:6" x14ac:dyDescent="0.25">
      <c r="F914"/>
    </row>
    <row r="915" spans="6:6" x14ac:dyDescent="0.25">
      <c r="F915"/>
    </row>
    <row r="916" spans="6:6" x14ac:dyDescent="0.25">
      <c r="F916"/>
    </row>
    <row r="917" spans="6:6" x14ac:dyDescent="0.25">
      <c r="F917"/>
    </row>
    <row r="918" spans="6:6" x14ac:dyDescent="0.25">
      <c r="F918"/>
    </row>
    <row r="919" spans="6:6" x14ac:dyDescent="0.25">
      <c r="F919"/>
    </row>
    <row r="920" spans="6:6" x14ac:dyDescent="0.25">
      <c r="F920"/>
    </row>
    <row r="921" spans="6:6" x14ac:dyDescent="0.25">
      <c r="F921"/>
    </row>
    <row r="922" spans="6:6" x14ac:dyDescent="0.25">
      <c r="F922"/>
    </row>
    <row r="923" spans="6:6" x14ac:dyDescent="0.25">
      <c r="F923"/>
    </row>
    <row r="924" spans="6:6" x14ac:dyDescent="0.25">
      <c r="F924"/>
    </row>
    <row r="925" spans="6:6" x14ac:dyDescent="0.25">
      <c r="F925"/>
    </row>
    <row r="926" spans="6:6" x14ac:dyDescent="0.25">
      <c r="F926"/>
    </row>
    <row r="927" spans="6:6" x14ac:dyDescent="0.25">
      <c r="F927"/>
    </row>
    <row r="928" spans="6:6" x14ac:dyDescent="0.25">
      <c r="F928"/>
    </row>
    <row r="929" spans="6:6" x14ac:dyDescent="0.25">
      <c r="F929"/>
    </row>
    <row r="930" spans="6:6" x14ac:dyDescent="0.25">
      <c r="F930"/>
    </row>
    <row r="931" spans="6:6" x14ac:dyDescent="0.25">
      <c r="F931"/>
    </row>
    <row r="932" spans="6:6" x14ac:dyDescent="0.25">
      <c r="F932"/>
    </row>
    <row r="933" spans="6:6" x14ac:dyDescent="0.25">
      <c r="F933"/>
    </row>
    <row r="934" spans="6:6" x14ac:dyDescent="0.25">
      <c r="F934"/>
    </row>
    <row r="935" spans="6:6" x14ac:dyDescent="0.25">
      <c r="F935"/>
    </row>
    <row r="936" spans="6:6" x14ac:dyDescent="0.25">
      <c r="F936"/>
    </row>
    <row r="937" spans="6:6" x14ac:dyDescent="0.25">
      <c r="F937"/>
    </row>
    <row r="938" spans="6:6" x14ac:dyDescent="0.25">
      <c r="F938"/>
    </row>
    <row r="939" spans="6:6" x14ac:dyDescent="0.25">
      <c r="F939"/>
    </row>
    <row r="940" spans="6:6" x14ac:dyDescent="0.25">
      <c r="F940"/>
    </row>
    <row r="941" spans="6:6" x14ac:dyDescent="0.25">
      <c r="F941"/>
    </row>
    <row r="942" spans="6:6" x14ac:dyDescent="0.25">
      <c r="F942"/>
    </row>
    <row r="943" spans="6:6" x14ac:dyDescent="0.25">
      <c r="F943"/>
    </row>
    <row r="944" spans="6:6" x14ac:dyDescent="0.25">
      <c r="F944"/>
    </row>
    <row r="945" spans="6:6" x14ac:dyDescent="0.25">
      <c r="F945"/>
    </row>
    <row r="946" spans="6:6" x14ac:dyDescent="0.25">
      <c r="F946"/>
    </row>
    <row r="947" spans="6:6" x14ac:dyDescent="0.25">
      <c r="F947"/>
    </row>
    <row r="948" spans="6:6" x14ac:dyDescent="0.25">
      <c r="F948"/>
    </row>
    <row r="949" spans="6:6" x14ac:dyDescent="0.25">
      <c r="F949"/>
    </row>
    <row r="950" spans="6:6" x14ac:dyDescent="0.25">
      <c r="F950"/>
    </row>
    <row r="951" spans="6:6" x14ac:dyDescent="0.25">
      <c r="F951"/>
    </row>
    <row r="952" spans="6:6" x14ac:dyDescent="0.25">
      <c r="F952"/>
    </row>
    <row r="953" spans="6:6" x14ac:dyDescent="0.25">
      <c r="F953"/>
    </row>
    <row r="954" spans="6:6" x14ac:dyDescent="0.25">
      <c r="F954"/>
    </row>
    <row r="955" spans="6:6" x14ac:dyDescent="0.25">
      <c r="F955"/>
    </row>
    <row r="956" spans="6:6" x14ac:dyDescent="0.25">
      <c r="F956"/>
    </row>
    <row r="957" spans="6:6" x14ac:dyDescent="0.25">
      <c r="F957"/>
    </row>
    <row r="958" spans="6:6" x14ac:dyDescent="0.25">
      <c r="F958"/>
    </row>
    <row r="959" spans="6:6" x14ac:dyDescent="0.25">
      <c r="F959"/>
    </row>
    <row r="960" spans="6:6" x14ac:dyDescent="0.25">
      <c r="F960"/>
    </row>
    <row r="961" spans="6:6" x14ac:dyDescent="0.25">
      <c r="F961"/>
    </row>
    <row r="962" spans="6:6" x14ac:dyDescent="0.25">
      <c r="F962"/>
    </row>
    <row r="963" spans="6:6" x14ac:dyDescent="0.25">
      <c r="F963"/>
    </row>
    <row r="964" spans="6:6" x14ac:dyDescent="0.25">
      <c r="F964"/>
    </row>
    <row r="965" spans="6:6" x14ac:dyDescent="0.25">
      <c r="F965"/>
    </row>
    <row r="966" spans="6:6" x14ac:dyDescent="0.25">
      <c r="F966"/>
    </row>
    <row r="967" spans="6:6" x14ac:dyDescent="0.25">
      <c r="F967"/>
    </row>
    <row r="968" spans="6:6" x14ac:dyDescent="0.25">
      <c r="F968"/>
    </row>
    <row r="969" spans="6:6" x14ac:dyDescent="0.25">
      <c r="F969"/>
    </row>
    <row r="970" spans="6:6" x14ac:dyDescent="0.25">
      <c r="F970"/>
    </row>
    <row r="971" spans="6:6" x14ac:dyDescent="0.25">
      <c r="F971"/>
    </row>
    <row r="972" spans="6:6" x14ac:dyDescent="0.25">
      <c r="F972"/>
    </row>
    <row r="973" spans="6:6" x14ac:dyDescent="0.25">
      <c r="F973"/>
    </row>
    <row r="974" spans="6:6" x14ac:dyDescent="0.25">
      <c r="F974"/>
    </row>
    <row r="975" spans="6:6" x14ac:dyDescent="0.25">
      <c r="F975"/>
    </row>
    <row r="976" spans="6:6" x14ac:dyDescent="0.25">
      <c r="F976"/>
    </row>
    <row r="977" spans="6:6" x14ac:dyDescent="0.25">
      <c r="F977"/>
    </row>
    <row r="978" spans="6:6" x14ac:dyDescent="0.25">
      <c r="F978"/>
    </row>
    <row r="979" spans="6:6" x14ac:dyDescent="0.25">
      <c r="F979"/>
    </row>
    <row r="980" spans="6:6" x14ac:dyDescent="0.25">
      <c r="F980"/>
    </row>
    <row r="981" spans="6:6" x14ac:dyDescent="0.25">
      <c r="F981"/>
    </row>
    <row r="982" spans="6:6" x14ac:dyDescent="0.25">
      <c r="F982"/>
    </row>
    <row r="983" spans="6:6" x14ac:dyDescent="0.25">
      <c r="F983"/>
    </row>
    <row r="984" spans="6:6" x14ac:dyDescent="0.25">
      <c r="F984"/>
    </row>
    <row r="985" spans="6:6" x14ac:dyDescent="0.25">
      <c r="F985"/>
    </row>
    <row r="986" spans="6:6" x14ac:dyDescent="0.25">
      <c r="F986"/>
    </row>
    <row r="987" spans="6:6" x14ac:dyDescent="0.25">
      <c r="F987"/>
    </row>
    <row r="988" spans="6:6" x14ac:dyDescent="0.25">
      <c r="F988"/>
    </row>
    <row r="989" spans="6:6" x14ac:dyDescent="0.25">
      <c r="F989"/>
    </row>
    <row r="990" spans="6:6" x14ac:dyDescent="0.25">
      <c r="F990"/>
    </row>
    <row r="991" spans="6:6" x14ac:dyDescent="0.25">
      <c r="F991"/>
    </row>
    <row r="992" spans="6:6" x14ac:dyDescent="0.25">
      <c r="F992"/>
    </row>
    <row r="993" spans="6:6" x14ac:dyDescent="0.25">
      <c r="F993"/>
    </row>
    <row r="994" spans="6:6" x14ac:dyDescent="0.25">
      <c r="F994"/>
    </row>
    <row r="995" spans="6:6" x14ac:dyDescent="0.25">
      <c r="F995"/>
    </row>
    <row r="996" spans="6:6" x14ac:dyDescent="0.25">
      <c r="F996"/>
    </row>
    <row r="997" spans="6:6" x14ac:dyDescent="0.25">
      <c r="F997"/>
    </row>
    <row r="998" spans="6:6" x14ac:dyDescent="0.25">
      <c r="F998"/>
    </row>
    <row r="999" spans="6:6" x14ac:dyDescent="0.25">
      <c r="F999"/>
    </row>
    <row r="1000" spans="6:6" x14ac:dyDescent="0.25">
      <c r="F1000"/>
    </row>
    <row r="1001" spans="6:6" x14ac:dyDescent="0.25">
      <c r="F1001"/>
    </row>
    <row r="1002" spans="6:6" x14ac:dyDescent="0.25">
      <c r="F1002"/>
    </row>
    <row r="1003" spans="6:6" x14ac:dyDescent="0.25">
      <c r="F1003"/>
    </row>
    <row r="1004" spans="6:6" x14ac:dyDescent="0.25">
      <c r="F1004"/>
    </row>
    <row r="1005" spans="6:6" x14ac:dyDescent="0.25">
      <c r="F1005"/>
    </row>
    <row r="1006" spans="6:6" x14ac:dyDescent="0.25">
      <c r="F1006"/>
    </row>
    <row r="1007" spans="6:6" x14ac:dyDescent="0.25">
      <c r="F1007"/>
    </row>
    <row r="1008" spans="6:6" x14ac:dyDescent="0.25">
      <c r="F1008"/>
    </row>
    <row r="1009" spans="6:6" x14ac:dyDescent="0.25">
      <c r="F1009"/>
    </row>
    <row r="1010" spans="6:6" x14ac:dyDescent="0.25">
      <c r="F1010"/>
    </row>
    <row r="1011" spans="6:6" x14ac:dyDescent="0.25">
      <c r="F1011"/>
    </row>
    <row r="1012" spans="6:6" x14ac:dyDescent="0.25">
      <c r="F1012"/>
    </row>
    <row r="1013" spans="6:6" x14ac:dyDescent="0.25">
      <c r="F1013"/>
    </row>
    <row r="1014" spans="6:6" x14ac:dyDescent="0.25">
      <c r="F1014"/>
    </row>
    <row r="1015" spans="6:6" x14ac:dyDescent="0.25">
      <c r="F1015"/>
    </row>
    <row r="1016" spans="6:6" x14ac:dyDescent="0.25">
      <c r="F1016"/>
    </row>
    <row r="1017" spans="6:6" x14ac:dyDescent="0.25">
      <c r="F1017"/>
    </row>
    <row r="1018" spans="6:6" x14ac:dyDescent="0.25">
      <c r="F1018"/>
    </row>
    <row r="1019" spans="6:6" x14ac:dyDescent="0.25">
      <c r="F1019"/>
    </row>
    <row r="1020" spans="6:6" x14ac:dyDescent="0.25">
      <c r="F1020"/>
    </row>
    <row r="1021" spans="6:6" x14ac:dyDescent="0.25">
      <c r="F1021"/>
    </row>
    <row r="1022" spans="6:6" x14ac:dyDescent="0.25">
      <c r="F1022"/>
    </row>
    <row r="1023" spans="6:6" x14ac:dyDescent="0.25">
      <c r="F1023"/>
    </row>
    <row r="1024" spans="6:6" x14ac:dyDescent="0.25">
      <c r="F1024"/>
    </row>
    <row r="1025" spans="6:6" x14ac:dyDescent="0.25">
      <c r="F1025"/>
    </row>
    <row r="1026" spans="6:6" x14ac:dyDescent="0.25">
      <c r="F1026"/>
    </row>
    <row r="1027" spans="6:6" x14ac:dyDescent="0.25">
      <c r="F1027"/>
    </row>
    <row r="1028" spans="6:6" x14ac:dyDescent="0.25">
      <c r="F1028"/>
    </row>
    <row r="1029" spans="6:6" x14ac:dyDescent="0.25">
      <c r="F1029"/>
    </row>
    <row r="1030" spans="6:6" x14ac:dyDescent="0.25">
      <c r="F1030"/>
    </row>
    <row r="1031" spans="6:6" x14ac:dyDescent="0.25">
      <c r="F1031"/>
    </row>
    <row r="1032" spans="6:6" x14ac:dyDescent="0.25">
      <c r="F1032"/>
    </row>
    <row r="1033" spans="6:6" x14ac:dyDescent="0.25">
      <c r="F1033"/>
    </row>
    <row r="1034" spans="6:6" x14ac:dyDescent="0.25">
      <c r="F1034"/>
    </row>
    <row r="1035" spans="6:6" x14ac:dyDescent="0.25">
      <c r="F1035"/>
    </row>
    <row r="1036" spans="6:6" x14ac:dyDescent="0.25">
      <c r="F1036"/>
    </row>
    <row r="1037" spans="6:6" x14ac:dyDescent="0.25">
      <c r="F1037"/>
    </row>
    <row r="1038" spans="6:6" x14ac:dyDescent="0.25">
      <c r="F1038"/>
    </row>
    <row r="1039" spans="6:6" x14ac:dyDescent="0.25">
      <c r="F1039"/>
    </row>
    <row r="1040" spans="6:6" x14ac:dyDescent="0.25">
      <c r="F1040"/>
    </row>
    <row r="1041" spans="6:6" x14ac:dyDescent="0.25">
      <c r="F1041"/>
    </row>
    <row r="1042" spans="6:6" x14ac:dyDescent="0.25">
      <c r="F1042"/>
    </row>
    <row r="1043" spans="6:6" x14ac:dyDescent="0.25">
      <c r="F1043"/>
    </row>
    <row r="1044" spans="6:6" x14ac:dyDescent="0.25">
      <c r="F1044"/>
    </row>
    <row r="1045" spans="6:6" x14ac:dyDescent="0.25">
      <c r="F1045"/>
    </row>
    <row r="1046" spans="6:6" x14ac:dyDescent="0.25">
      <c r="F1046"/>
    </row>
    <row r="1047" spans="6:6" x14ac:dyDescent="0.25">
      <c r="F1047"/>
    </row>
    <row r="1048" spans="6:6" x14ac:dyDescent="0.25">
      <c r="F1048"/>
    </row>
    <row r="1049" spans="6:6" x14ac:dyDescent="0.25">
      <c r="F1049"/>
    </row>
    <row r="1050" spans="6:6" x14ac:dyDescent="0.25">
      <c r="F1050"/>
    </row>
    <row r="1051" spans="6:6" x14ac:dyDescent="0.25">
      <c r="F1051"/>
    </row>
    <row r="1052" spans="6:6" x14ac:dyDescent="0.25">
      <c r="F1052"/>
    </row>
    <row r="1053" spans="6:6" x14ac:dyDescent="0.25">
      <c r="F1053"/>
    </row>
    <row r="1054" spans="6:6" x14ac:dyDescent="0.25">
      <c r="F1054"/>
    </row>
    <row r="1055" spans="6:6" x14ac:dyDescent="0.25">
      <c r="F1055"/>
    </row>
    <row r="1056" spans="6:6" x14ac:dyDescent="0.25">
      <c r="F1056"/>
    </row>
    <row r="1057" spans="6:6" x14ac:dyDescent="0.25">
      <c r="F1057"/>
    </row>
    <row r="1058" spans="6:6" x14ac:dyDescent="0.25">
      <c r="F1058"/>
    </row>
    <row r="1059" spans="6:6" x14ac:dyDescent="0.25">
      <c r="F1059"/>
    </row>
    <row r="1060" spans="6:6" x14ac:dyDescent="0.25">
      <c r="F1060"/>
    </row>
    <row r="1061" spans="6:6" x14ac:dyDescent="0.25">
      <c r="F1061"/>
    </row>
    <row r="1062" spans="6:6" x14ac:dyDescent="0.25">
      <c r="F1062"/>
    </row>
    <row r="1063" spans="6:6" x14ac:dyDescent="0.25">
      <c r="F1063"/>
    </row>
    <row r="1064" spans="6:6" x14ac:dyDescent="0.25">
      <c r="F1064"/>
    </row>
    <row r="1065" spans="6:6" x14ac:dyDescent="0.25">
      <c r="F1065"/>
    </row>
    <row r="1066" spans="6:6" x14ac:dyDescent="0.25">
      <c r="F1066"/>
    </row>
    <row r="1067" spans="6:6" x14ac:dyDescent="0.25">
      <c r="F1067"/>
    </row>
    <row r="1068" spans="6:6" x14ac:dyDescent="0.25">
      <c r="F1068"/>
    </row>
    <row r="1069" spans="6:6" x14ac:dyDescent="0.25">
      <c r="F1069"/>
    </row>
    <row r="1070" spans="6:6" x14ac:dyDescent="0.25">
      <c r="F1070"/>
    </row>
    <row r="1071" spans="6:6" x14ac:dyDescent="0.25">
      <c r="F1071"/>
    </row>
    <row r="1072" spans="6:6" x14ac:dyDescent="0.25">
      <c r="F1072"/>
    </row>
    <row r="1073" spans="6:6" x14ac:dyDescent="0.25">
      <c r="F1073"/>
    </row>
    <row r="1074" spans="6:6" x14ac:dyDescent="0.25">
      <c r="F1074"/>
    </row>
    <row r="1075" spans="6:6" x14ac:dyDescent="0.25">
      <c r="F1075"/>
    </row>
    <row r="1076" spans="6:6" x14ac:dyDescent="0.25">
      <c r="F1076"/>
    </row>
    <row r="1077" spans="6:6" x14ac:dyDescent="0.25">
      <c r="F1077"/>
    </row>
    <row r="1078" spans="6:6" x14ac:dyDescent="0.25">
      <c r="F1078"/>
    </row>
    <row r="1079" spans="6:6" x14ac:dyDescent="0.25">
      <c r="F1079"/>
    </row>
    <row r="1080" spans="6:6" x14ac:dyDescent="0.25">
      <c r="F1080"/>
    </row>
    <row r="1081" spans="6:6" x14ac:dyDescent="0.25">
      <c r="F1081"/>
    </row>
    <row r="1082" spans="6:6" x14ac:dyDescent="0.25">
      <c r="F1082"/>
    </row>
    <row r="1083" spans="6:6" x14ac:dyDescent="0.25">
      <c r="F1083"/>
    </row>
    <row r="1084" spans="6:6" x14ac:dyDescent="0.25">
      <c r="F1084"/>
    </row>
    <row r="1085" spans="6:6" x14ac:dyDescent="0.25">
      <c r="F1085"/>
    </row>
    <row r="1086" spans="6:6" x14ac:dyDescent="0.25">
      <c r="F1086"/>
    </row>
    <row r="1087" spans="6:6" x14ac:dyDescent="0.25">
      <c r="F1087"/>
    </row>
    <row r="1088" spans="6:6" x14ac:dyDescent="0.25">
      <c r="F1088"/>
    </row>
    <row r="1089" spans="6:6" x14ac:dyDescent="0.25">
      <c r="F1089"/>
    </row>
    <row r="1090" spans="6:6" x14ac:dyDescent="0.25">
      <c r="F1090"/>
    </row>
    <row r="1091" spans="6:6" x14ac:dyDescent="0.25">
      <c r="F1091"/>
    </row>
    <row r="1092" spans="6:6" x14ac:dyDescent="0.25">
      <c r="F1092"/>
    </row>
    <row r="1093" spans="6:6" x14ac:dyDescent="0.25">
      <c r="F1093"/>
    </row>
    <row r="1094" spans="6:6" x14ac:dyDescent="0.25">
      <c r="F1094"/>
    </row>
    <row r="1095" spans="6:6" x14ac:dyDescent="0.25">
      <c r="F1095"/>
    </row>
    <row r="1096" spans="6:6" x14ac:dyDescent="0.25">
      <c r="F1096"/>
    </row>
    <row r="1097" spans="6:6" x14ac:dyDescent="0.25">
      <c r="F1097"/>
    </row>
    <row r="1098" spans="6:6" x14ac:dyDescent="0.25">
      <c r="F1098"/>
    </row>
    <row r="1099" spans="6:6" x14ac:dyDescent="0.25">
      <c r="F1099"/>
    </row>
    <row r="1100" spans="6:6" x14ac:dyDescent="0.25">
      <c r="F1100"/>
    </row>
    <row r="1101" spans="6:6" x14ac:dyDescent="0.25">
      <c r="F1101"/>
    </row>
    <row r="1102" spans="6:6" x14ac:dyDescent="0.25">
      <c r="F1102"/>
    </row>
    <row r="1103" spans="6:6" x14ac:dyDescent="0.25">
      <c r="F1103"/>
    </row>
    <row r="1104" spans="6:6" x14ac:dyDescent="0.25">
      <c r="F1104"/>
    </row>
    <row r="1105" spans="6:6" x14ac:dyDescent="0.25">
      <c r="F1105"/>
    </row>
    <row r="1106" spans="6:6" x14ac:dyDescent="0.25">
      <c r="F1106"/>
    </row>
    <row r="1107" spans="6:6" x14ac:dyDescent="0.25">
      <c r="F1107"/>
    </row>
    <row r="1108" spans="6:6" x14ac:dyDescent="0.25">
      <c r="F1108"/>
    </row>
    <row r="1109" spans="6:6" x14ac:dyDescent="0.25">
      <c r="F1109"/>
    </row>
    <row r="1110" spans="6:6" x14ac:dyDescent="0.25">
      <c r="F1110"/>
    </row>
    <row r="1111" spans="6:6" x14ac:dyDescent="0.25">
      <c r="F1111"/>
    </row>
    <row r="1112" spans="6:6" x14ac:dyDescent="0.25">
      <c r="F1112"/>
    </row>
    <row r="1113" spans="6:6" x14ac:dyDescent="0.25">
      <c r="F1113"/>
    </row>
    <row r="1114" spans="6:6" x14ac:dyDescent="0.25">
      <c r="F1114"/>
    </row>
    <row r="1115" spans="6:6" x14ac:dyDescent="0.25">
      <c r="F1115"/>
    </row>
    <row r="1116" spans="6:6" x14ac:dyDescent="0.25">
      <c r="F1116"/>
    </row>
    <row r="1117" spans="6:6" x14ac:dyDescent="0.25">
      <c r="F1117"/>
    </row>
    <row r="1118" spans="6:6" x14ac:dyDescent="0.25">
      <c r="F1118"/>
    </row>
    <row r="1119" spans="6:6" x14ac:dyDescent="0.25">
      <c r="F1119"/>
    </row>
    <row r="1120" spans="6:6" x14ac:dyDescent="0.25">
      <c r="F1120"/>
    </row>
    <row r="1121" spans="6:6" x14ac:dyDescent="0.25">
      <c r="F1121"/>
    </row>
    <row r="1122" spans="6:6" x14ac:dyDescent="0.25">
      <c r="F1122"/>
    </row>
    <row r="1123" spans="6:6" x14ac:dyDescent="0.25">
      <c r="F1123"/>
    </row>
    <row r="1124" spans="6:6" x14ac:dyDescent="0.25">
      <c r="F1124"/>
    </row>
    <row r="1125" spans="6:6" x14ac:dyDescent="0.25">
      <c r="F1125"/>
    </row>
    <row r="1126" spans="6:6" x14ac:dyDescent="0.25">
      <c r="F1126"/>
    </row>
    <row r="1127" spans="6:6" x14ac:dyDescent="0.25">
      <c r="F1127"/>
    </row>
    <row r="1128" spans="6:6" x14ac:dyDescent="0.25">
      <c r="F1128"/>
    </row>
    <row r="1129" spans="6:6" x14ac:dyDescent="0.25">
      <c r="F1129"/>
    </row>
    <row r="1130" spans="6:6" x14ac:dyDescent="0.25">
      <c r="F1130"/>
    </row>
    <row r="1131" spans="6:6" x14ac:dyDescent="0.25">
      <c r="F1131"/>
    </row>
    <row r="1132" spans="6:6" x14ac:dyDescent="0.25">
      <c r="F1132"/>
    </row>
    <row r="1133" spans="6:6" x14ac:dyDescent="0.25">
      <c r="F1133"/>
    </row>
    <row r="1134" spans="6:6" x14ac:dyDescent="0.25">
      <c r="F1134"/>
    </row>
    <row r="1135" spans="6:6" x14ac:dyDescent="0.25">
      <c r="F1135"/>
    </row>
    <row r="1136" spans="6:6" x14ac:dyDescent="0.25">
      <c r="F1136"/>
    </row>
    <row r="1137" spans="6:6" x14ac:dyDescent="0.25">
      <c r="F1137"/>
    </row>
    <row r="1138" spans="6:6" x14ac:dyDescent="0.25">
      <c r="F1138"/>
    </row>
    <row r="1139" spans="6:6" x14ac:dyDescent="0.25">
      <c r="F1139"/>
    </row>
    <row r="1140" spans="6:6" x14ac:dyDescent="0.25">
      <c r="F1140"/>
    </row>
    <row r="1141" spans="6:6" x14ac:dyDescent="0.25">
      <c r="F1141"/>
    </row>
    <row r="1142" spans="6:6" x14ac:dyDescent="0.25">
      <c r="F1142"/>
    </row>
    <row r="1143" spans="6:6" x14ac:dyDescent="0.25">
      <c r="F1143"/>
    </row>
    <row r="1144" spans="6:6" x14ac:dyDescent="0.25">
      <c r="F1144"/>
    </row>
    <row r="1145" spans="6:6" x14ac:dyDescent="0.25">
      <c r="F1145"/>
    </row>
    <row r="1146" spans="6:6" x14ac:dyDescent="0.25">
      <c r="F1146"/>
    </row>
    <row r="1147" spans="6:6" x14ac:dyDescent="0.25">
      <c r="F1147"/>
    </row>
    <row r="1148" spans="6:6" x14ac:dyDescent="0.25">
      <c r="F1148"/>
    </row>
    <row r="1149" spans="6:6" x14ac:dyDescent="0.25">
      <c r="F1149"/>
    </row>
    <row r="1150" spans="6:6" x14ac:dyDescent="0.25">
      <c r="F1150"/>
    </row>
    <row r="1151" spans="6:6" x14ac:dyDescent="0.25">
      <c r="F1151"/>
    </row>
    <row r="1152" spans="6:6" x14ac:dyDescent="0.25">
      <c r="F1152"/>
    </row>
    <row r="1153" spans="6:6" x14ac:dyDescent="0.25">
      <c r="F1153"/>
    </row>
    <row r="1154" spans="6:6" x14ac:dyDescent="0.25">
      <c r="F1154"/>
    </row>
    <row r="1155" spans="6:6" x14ac:dyDescent="0.25">
      <c r="F1155"/>
    </row>
    <row r="1156" spans="6:6" x14ac:dyDescent="0.25">
      <c r="F1156"/>
    </row>
    <row r="1157" spans="6:6" x14ac:dyDescent="0.25">
      <c r="F1157"/>
    </row>
    <row r="1158" spans="6:6" x14ac:dyDescent="0.25">
      <c r="F1158"/>
    </row>
    <row r="1159" spans="6:6" x14ac:dyDescent="0.25">
      <c r="F1159"/>
    </row>
    <row r="1160" spans="6:6" x14ac:dyDescent="0.25">
      <c r="F1160"/>
    </row>
    <row r="1161" spans="6:6" x14ac:dyDescent="0.25">
      <c r="F1161"/>
    </row>
    <row r="1162" spans="6:6" x14ac:dyDescent="0.25">
      <c r="F1162"/>
    </row>
    <row r="1163" spans="6:6" x14ac:dyDescent="0.25">
      <c r="F1163"/>
    </row>
    <row r="1164" spans="6:6" x14ac:dyDescent="0.25">
      <c r="F1164"/>
    </row>
    <row r="1165" spans="6:6" x14ac:dyDescent="0.25">
      <c r="F1165"/>
    </row>
    <row r="1166" spans="6:6" x14ac:dyDescent="0.25">
      <c r="F1166"/>
    </row>
    <row r="1167" spans="6:6" x14ac:dyDescent="0.25">
      <c r="F1167"/>
    </row>
    <row r="1168" spans="6:6" x14ac:dyDescent="0.25">
      <c r="F1168"/>
    </row>
    <row r="1169" spans="6:6" x14ac:dyDescent="0.25">
      <c r="F1169"/>
    </row>
    <row r="1170" spans="6:6" x14ac:dyDescent="0.25">
      <c r="F1170"/>
    </row>
    <row r="1171" spans="6:6" x14ac:dyDescent="0.25">
      <c r="F1171"/>
    </row>
    <row r="1172" spans="6:6" x14ac:dyDescent="0.25">
      <c r="F1172"/>
    </row>
    <row r="1173" spans="6:6" x14ac:dyDescent="0.25">
      <c r="F1173"/>
    </row>
    <row r="1174" spans="6:6" x14ac:dyDescent="0.25">
      <c r="F1174"/>
    </row>
    <row r="1175" spans="6:6" x14ac:dyDescent="0.25">
      <c r="F1175"/>
    </row>
    <row r="1176" spans="6:6" x14ac:dyDescent="0.25">
      <c r="F1176"/>
    </row>
    <row r="1177" spans="6:6" x14ac:dyDescent="0.25">
      <c r="F1177"/>
    </row>
    <row r="1178" spans="6:6" x14ac:dyDescent="0.25">
      <c r="F1178"/>
    </row>
    <row r="1179" spans="6:6" x14ac:dyDescent="0.25">
      <c r="F1179"/>
    </row>
    <row r="1180" spans="6:6" x14ac:dyDescent="0.25">
      <c r="F1180"/>
    </row>
    <row r="1181" spans="6:6" x14ac:dyDescent="0.25">
      <c r="F1181"/>
    </row>
    <row r="1182" spans="6:6" x14ac:dyDescent="0.25">
      <c r="F1182"/>
    </row>
    <row r="1183" spans="6:6" x14ac:dyDescent="0.25">
      <c r="F1183"/>
    </row>
    <row r="1184" spans="6:6" x14ac:dyDescent="0.25">
      <c r="F1184"/>
    </row>
    <row r="1185" spans="6:6" x14ac:dyDescent="0.25">
      <c r="F1185"/>
    </row>
    <row r="1186" spans="6:6" x14ac:dyDescent="0.25">
      <c r="F1186"/>
    </row>
    <row r="1187" spans="6:6" x14ac:dyDescent="0.25">
      <c r="F1187"/>
    </row>
    <row r="1188" spans="6:6" x14ac:dyDescent="0.25">
      <c r="F1188"/>
    </row>
    <row r="1189" spans="6:6" x14ac:dyDescent="0.25">
      <c r="F1189"/>
    </row>
    <row r="1190" spans="6:6" x14ac:dyDescent="0.25">
      <c r="F1190"/>
    </row>
    <row r="1191" spans="6:6" x14ac:dyDescent="0.25">
      <c r="F1191"/>
    </row>
    <row r="1192" spans="6:6" x14ac:dyDescent="0.25">
      <c r="F1192"/>
    </row>
    <row r="1193" spans="6:6" x14ac:dyDescent="0.25">
      <c r="F1193"/>
    </row>
    <row r="1194" spans="6:6" x14ac:dyDescent="0.25">
      <c r="F1194"/>
    </row>
    <row r="1195" spans="6:6" x14ac:dyDescent="0.25">
      <c r="F1195"/>
    </row>
    <row r="1196" spans="6:6" x14ac:dyDescent="0.25">
      <c r="F1196"/>
    </row>
    <row r="1197" spans="6:6" x14ac:dyDescent="0.25">
      <c r="F1197"/>
    </row>
    <row r="1198" spans="6:6" x14ac:dyDescent="0.25">
      <c r="F1198"/>
    </row>
    <row r="1199" spans="6:6" x14ac:dyDescent="0.25">
      <c r="F1199"/>
    </row>
    <row r="1200" spans="6:6" x14ac:dyDescent="0.25">
      <c r="F1200"/>
    </row>
    <row r="1201" spans="6:6" x14ac:dyDescent="0.25">
      <c r="F1201"/>
    </row>
    <row r="1202" spans="6:6" x14ac:dyDescent="0.25">
      <c r="F1202"/>
    </row>
    <row r="1203" spans="6:6" x14ac:dyDescent="0.25">
      <c r="F1203"/>
    </row>
    <row r="1204" spans="6:6" x14ac:dyDescent="0.25">
      <c r="F1204"/>
    </row>
    <row r="1205" spans="6:6" x14ac:dyDescent="0.25">
      <c r="F1205"/>
    </row>
    <row r="1206" spans="6:6" x14ac:dyDescent="0.25">
      <c r="F1206"/>
    </row>
    <row r="1207" spans="6:6" x14ac:dyDescent="0.25">
      <c r="F1207"/>
    </row>
    <row r="1208" spans="6:6" x14ac:dyDescent="0.25">
      <c r="F1208"/>
    </row>
    <row r="1209" spans="6:6" x14ac:dyDescent="0.25">
      <c r="F1209"/>
    </row>
    <row r="1210" spans="6:6" x14ac:dyDescent="0.25">
      <c r="F1210"/>
    </row>
    <row r="1211" spans="6:6" x14ac:dyDescent="0.25">
      <c r="F1211"/>
    </row>
    <row r="1212" spans="6:6" x14ac:dyDescent="0.25">
      <c r="F1212"/>
    </row>
    <row r="1213" spans="6:6" x14ac:dyDescent="0.25">
      <c r="F1213"/>
    </row>
    <row r="1214" spans="6:6" x14ac:dyDescent="0.25">
      <c r="F1214"/>
    </row>
    <row r="1215" spans="6:6" x14ac:dyDescent="0.25">
      <c r="F1215"/>
    </row>
    <row r="1216" spans="6:6" x14ac:dyDescent="0.25">
      <c r="F1216"/>
    </row>
    <row r="1217" spans="6:6" x14ac:dyDescent="0.25">
      <c r="F1217"/>
    </row>
    <row r="1218" spans="6:6" x14ac:dyDescent="0.25">
      <c r="F1218"/>
    </row>
    <row r="1219" spans="6:6" x14ac:dyDescent="0.25">
      <c r="F1219"/>
    </row>
    <row r="1220" spans="6:6" x14ac:dyDescent="0.25">
      <c r="F1220"/>
    </row>
    <row r="1221" spans="6:6" x14ac:dyDescent="0.25">
      <c r="F1221"/>
    </row>
    <row r="1222" spans="6:6" x14ac:dyDescent="0.25">
      <c r="F1222"/>
    </row>
    <row r="1223" spans="6:6" x14ac:dyDescent="0.25">
      <c r="F1223"/>
    </row>
    <row r="1224" spans="6:6" x14ac:dyDescent="0.25">
      <c r="F1224"/>
    </row>
    <row r="1225" spans="6:6" x14ac:dyDescent="0.25">
      <c r="F1225"/>
    </row>
    <row r="1226" spans="6:6" x14ac:dyDescent="0.25">
      <c r="F1226"/>
    </row>
    <row r="1227" spans="6:6" x14ac:dyDescent="0.25">
      <c r="F1227"/>
    </row>
    <row r="1228" spans="6:6" x14ac:dyDescent="0.25">
      <c r="F1228"/>
    </row>
    <row r="1229" spans="6:6" x14ac:dyDescent="0.25">
      <c r="F1229"/>
    </row>
    <row r="1230" spans="6:6" x14ac:dyDescent="0.25">
      <c r="F1230"/>
    </row>
    <row r="1231" spans="6:6" x14ac:dyDescent="0.25">
      <c r="F1231"/>
    </row>
    <row r="1232" spans="6:6" x14ac:dyDescent="0.25">
      <c r="F1232"/>
    </row>
    <row r="1233" spans="6:6" x14ac:dyDescent="0.25">
      <c r="F1233"/>
    </row>
    <row r="1234" spans="6:6" x14ac:dyDescent="0.25">
      <c r="F1234"/>
    </row>
    <row r="1235" spans="6:6" x14ac:dyDescent="0.25">
      <c r="F1235"/>
    </row>
    <row r="1236" spans="6:6" x14ac:dyDescent="0.25">
      <c r="F1236"/>
    </row>
    <row r="1237" spans="6:6" x14ac:dyDescent="0.25">
      <c r="F1237"/>
    </row>
    <row r="1238" spans="6:6" x14ac:dyDescent="0.25">
      <c r="F1238"/>
    </row>
    <row r="1239" spans="6:6" x14ac:dyDescent="0.25">
      <c r="F1239"/>
    </row>
    <row r="1240" spans="6:6" x14ac:dyDescent="0.25">
      <c r="F1240"/>
    </row>
    <row r="1241" spans="6:6" x14ac:dyDescent="0.25">
      <c r="F1241"/>
    </row>
    <row r="1242" spans="6:6" x14ac:dyDescent="0.25">
      <c r="F1242"/>
    </row>
    <row r="1243" spans="6:6" x14ac:dyDescent="0.25">
      <c r="F1243"/>
    </row>
    <row r="1244" spans="6:6" x14ac:dyDescent="0.25">
      <c r="F1244"/>
    </row>
    <row r="1245" spans="6:6" x14ac:dyDescent="0.25">
      <c r="F1245"/>
    </row>
    <row r="1246" spans="6:6" x14ac:dyDescent="0.25">
      <c r="F1246"/>
    </row>
    <row r="1247" spans="6:6" x14ac:dyDescent="0.25">
      <c r="F1247"/>
    </row>
    <row r="1248" spans="6:6" x14ac:dyDescent="0.25">
      <c r="F1248"/>
    </row>
    <row r="1249" spans="6:6" x14ac:dyDescent="0.25">
      <c r="F1249"/>
    </row>
    <row r="1250" spans="6:6" x14ac:dyDescent="0.25">
      <c r="F1250"/>
    </row>
    <row r="1251" spans="6:6" x14ac:dyDescent="0.25">
      <c r="F1251"/>
    </row>
    <row r="1252" spans="6:6" x14ac:dyDescent="0.25">
      <c r="F1252"/>
    </row>
    <row r="1253" spans="6:6" x14ac:dyDescent="0.25">
      <c r="F1253"/>
    </row>
    <row r="1254" spans="6:6" x14ac:dyDescent="0.25">
      <c r="F1254"/>
    </row>
    <row r="1255" spans="6:6" x14ac:dyDescent="0.25">
      <c r="F1255"/>
    </row>
    <row r="1256" spans="6:6" x14ac:dyDescent="0.25">
      <c r="F1256"/>
    </row>
    <row r="1257" spans="6:6" x14ac:dyDescent="0.25">
      <c r="F1257"/>
    </row>
    <row r="1258" spans="6:6" x14ac:dyDescent="0.25">
      <c r="F1258"/>
    </row>
    <row r="1259" spans="6:6" x14ac:dyDescent="0.25">
      <c r="F1259"/>
    </row>
    <row r="1260" spans="6:6" x14ac:dyDescent="0.25">
      <c r="F1260"/>
    </row>
    <row r="1261" spans="6:6" x14ac:dyDescent="0.25">
      <c r="F1261"/>
    </row>
    <row r="1262" spans="6:6" x14ac:dyDescent="0.25">
      <c r="F1262"/>
    </row>
    <row r="1263" spans="6:6" x14ac:dyDescent="0.25">
      <c r="F1263"/>
    </row>
    <row r="1264" spans="6:6" x14ac:dyDescent="0.25">
      <c r="F1264"/>
    </row>
    <row r="1265" spans="6:6" x14ac:dyDescent="0.25">
      <c r="F1265"/>
    </row>
    <row r="1266" spans="6:6" x14ac:dyDescent="0.25">
      <c r="F1266"/>
    </row>
    <row r="1267" spans="6:6" x14ac:dyDescent="0.25">
      <c r="F1267"/>
    </row>
    <row r="1268" spans="6:6" x14ac:dyDescent="0.25">
      <c r="F1268"/>
    </row>
    <row r="1269" spans="6:6" x14ac:dyDescent="0.25">
      <c r="F1269"/>
    </row>
    <row r="1270" spans="6:6" x14ac:dyDescent="0.25">
      <c r="F1270"/>
    </row>
    <row r="1271" spans="6:6" x14ac:dyDescent="0.25">
      <c r="F1271"/>
    </row>
    <row r="1272" spans="6:6" x14ac:dyDescent="0.25">
      <c r="F1272"/>
    </row>
    <row r="1273" spans="6:6" x14ac:dyDescent="0.25">
      <c r="F1273"/>
    </row>
    <row r="1274" spans="6:6" x14ac:dyDescent="0.25">
      <c r="F1274"/>
    </row>
    <row r="1275" spans="6:6" x14ac:dyDescent="0.25">
      <c r="F1275"/>
    </row>
    <row r="1276" spans="6:6" x14ac:dyDescent="0.25">
      <c r="F1276"/>
    </row>
    <row r="1277" spans="6:6" x14ac:dyDescent="0.25">
      <c r="F1277"/>
    </row>
    <row r="1278" spans="6:6" x14ac:dyDescent="0.25">
      <c r="F1278"/>
    </row>
    <row r="1279" spans="6:6" x14ac:dyDescent="0.25">
      <c r="F1279"/>
    </row>
    <row r="1280" spans="6:6" x14ac:dyDescent="0.25">
      <c r="F1280"/>
    </row>
    <row r="1281" spans="6:6" x14ac:dyDescent="0.25">
      <c r="F1281"/>
    </row>
    <row r="1282" spans="6:6" x14ac:dyDescent="0.25">
      <c r="F1282"/>
    </row>
    <row r="1283" spans="6:6" x14ac:dyDescent="0.25">
      <c r="F1283"/>
    </row>
    <row r="1284" spans="6:6" x14ac:dyDescent="0.25">
      <c r="F1284"/>
    </row>
    <row r="1285" spans="6:6" x14ac:dyDescent="0.25">
      <c r="F1285"/>
    </row>
    <row r="1286" spans="6:6" x14ac:dyDescent="0.25">
      <c r="F1286"/>
    </row>
    <row r="1287" spans="6:6" x14ac:dyDescent="0.25">
      <c r="F1287"/>
    </row>
    <row r="1288" spans="6:6" x14ac:dyDescent="0.25">
      <c r="F1288"/>
    </row>
    <row r="1289" spans="6:6" x14ac:dyDescent="0.25">
      <c r="F1289"/>
    </row>
    <row r="1290" spans="6:6" x14ac:dyDescent="0.25">
      <c r="F1290"/>
    </row>
    <row r="1291" spans="6:6" x14ac:dyDescent="0.25">
      <c r="F1291"/>
    </row>
    <row r="1292" spans="6:6" x14ac:dyDescent="0.25">
      <c r="F1292"/>
    </row>
    <row r="1293" spans="6:6" x14ac:dyDescent="0.25">
      <c r="F1293"/>
    </row>
    <row r="1294" spans="6:6" x14ac:dyDescent="0.25">
      <c r="F1294"/>
    </row>
    <row r="1295" spans="6:6" x14ac:dyDescent="0.25">
      <c r="F1295"/>
    </row>
    <row r="1296" spans="6:6" x14ac:dyDescent="0.25">
      <c r="F1296"/>
    </row>
    <row r="1297" spans="6:6" x14ac:dyDescent="0.25">
      <c r="F1297"/>
    </row>
    <row r="1298" spans="6:6" x14ac:dyDescent="0.25">
      <c r="F1298"/>
    </row>
    <row r="1299" spans="6:6" x14ac:dyDescent="0.25">
      <c r="F1299"/>
    </row>
    <row r="1300" spans="6:6" x14ac:dyDescent="0.25">
      <c r="F1300"/>
    </row>
    <row r="1301" spans="6:6" x14ac:dyDescent="0.25">
      <c r="F1301"/>
    </row>
    <row r="1302" spans="6:6" x14ac:dyDescent="0.25">
      <c r="F1302"/>
    </row>
    <row r="1303" spans="6:6" x14ac:dyDescent="0.25">
      <c r="F1303"/>
    </row>
    <row r="1304" spans="6:6" x14ac:dyDescent="0.25">
      <c r="F1304"/>
    </row>
    <row r="1305" spans="6:6" x14ac:dyDescent="0.25">
      <c r="F1305"/>
    </row>
    <row r="1306" spans="6:6" x14ac:dyDescent="0.25">
      <c r="F1306"/>
    </row>
    <row r="1307" spans="6:6" x14ac:dyDescent="0.25">
      <c r="F1307"/>
    </row>
    <row r="1308" spans="6:6" x14ac:dyDescent="0.25">
      <c r="F1308"/>
    </row>
    <row r="1309" spans="6:6" x14ac:dyDescent="0.25">
      <c r="F1309"/>
    </row>
    <row r="1310" spans="6:6" x14ac:dyDescent="0.25">
      <c r="F1310"/>
    </row>
    <row r="1311" spans="6:6" x14ac:dyDescent="0.25">
      <c r="F1311"/>
    </row>
    <row r="1312" spans="6:6" x14ac:dyDescent="0.25">
      <c r="F1312"/>
    </row>
    <row r="1313" spans="6:6" x14ac:dyDescent="0.25">
      <c r="F1313"/>
    </row>
    <row r="1314" spans="6:6" x14ac:dyDescent="0.25">
      <c r="F1314"/>
    </row>
    <row r="1315" spans="6:6" x14ac:dyDescent="0.25">
      <c r="F1315"/>
    </row>
    <row r="1316" spans="6:6" x14ac:dyDescent="0.25">
      <c r="F1316"/>
    </row>
    <row r="1317" spans="6:6" x14ac:dyDescent="0.25">
      <c r="F1317"/>
    </row>
    <row r="1318" spans="6:6" x14ac:dyDescent="0.25">
      <c r="F1318"/>
    </row>
    <row r="1319" spans="6:6" x14ac:dyDescent="0.25">
      <c r="F1319"/>
    </row>
    <row r="1320" spans="6:6" x14ac:dyDescent="0.25">
      <c r="F1320"/>
    </row>
    <row r="1321" spans="6:6" x14ac:dyDescent="0.25">
      <c r="F1321"/>
    </row>
    <row r="1322" spans="6:6" x14ac:dyDescent="0.25">
      <c r="F1322"/>
    </row>
    <row r="1323" spans="6:6" x14ac:dyDescent="0.25">
      <c r="F1323"/>
    </row>
    <row r="1324" spans="6:6" x14ac:dyDescent="0.25">
      <c r="F1324"/>
    </row>
    <row r="1325" spans="6:6" x14ac:dyDescent="0.25">
      <c r="F1325"/>
    </row>
    <row r="1326" spans="6:6" x14ac:dyDescent="0.25">
      <c r="F1326"/>
    </row>
    <row r="1327" spans="6:6" x14ac:dyDescent="0.25">
      <c r="F1327"/>
    </row>
    <row r="1328" spans="6:6" x14ac:dyDescent="0.25">
      <c r="F1328"/>
    </row>
    <row r="1329" spans="6:6" x14ac:dyDescent="0.25">
      <c r="F1329"/>
    </row>
    <row r="1330" spans="6:6" x14ac:dyDescent="0.25">
      <c r="F1330"/>
    </row>
    <row r="1331" spans="6:6" x14ac:dyDescent="0.25">
      <c r="F1331"/>
    </row>
    <row r="1332" spans="6:6" x14ac:dyDescent="0.25">
      <c r="F1332"/>
    </row>
    <row r="1333" spans="6:6" x14ac:dyDescent="0.25">
      <c r="F1333"/>
    </row>
    <row r="1334" spans="6:6" x14ac:dyDescent="0.25">
      <c r="F1334"/>
    </row>
    <row r="1335" spans="6:6" x14ac:dyDescent="0.25">
      <c r="F1335"/>
    </row>
    <row r="1336" spans="6:6" x14ac:dyDescent="0.25">
      <c r="F1336"/>
    </row>
    <row r="1337" spans="6:6" x14ac:dyDescent="0.25">
      <c r="F1337"/>
    </row>
    <row r="1338" spans="6:6" x14ac:dyDescent="0.25">
      <c r="F1338"/>
    </row>
    <row r="1339" spans="6:6" x14ac:dyDescent="0.25">
      <c r="F1339"/>
    </row>
    <row r="1340" spans="6:6" x14ac:dyDescent="0.25">
      <c r="F1340"/>
    </row>
    <row r="1341" spans="6:6" x14ac:dyDescent="0.25">
      <c r="F1341"/>
    </row>
    <row r="1342" spans="6:6" x14ac:dyDescent="0.25">
      <c r="F1342"/>
    </row>
    <row r="1343" spans="6:6" x14ac:dyDescent="0.25">
      <c r="F1343"/>
    </row>
    <row r="1344" spans="6:6" x14ac:dyDescent="0.25">
      <c r="F1344"/>
    </row>
    <row r="1345" spans="6:6" x14ac:dyDescent="0.25">
      <c r="F1345"/>
    </row>
    <row r="1346" spans="6:6" x14ac:dyDescent="0.25">
      <c r="F1346"/>
    </row>
    <row r="1347" spans="6:6" x14ac:dyDescent="0.25">
      <c r="F1347"/>
    </row>
    <row r="1348" spans="6:6" x14ac:dyDescent="0.25">
      <c r="F1348"/>
    </row>
    <row r="1349" spans="6:6" x14ac:dyDescent="0.25">
      <c r="F1349"/>
    </row>
    <row r="1350" spans="6:6" x14ac:dyDescent="0.25">
      <c r="F1350"/>
    </row>
    <row r="1351" spans="6:6" x14ac:dyDescent="0.25">
      <c r="F1351"/>
    </row>
    <row r="1352" spans="6:6" x14ac:dyDescent="0.25">
      <c r="F1352"/>
    </row>
    <row r="1353" spans="6:6" x14ac:dyDescent="0.25">
      <c r="F1353"/>
    </row>
    <row r="1354" spans="6:6" x14ac:dyDescent="0.25">
      <c r="F1354"/>
    </row>
    <row r="1355" spans="6:6" x14ac:dyDescent="0.25">
      <c r="F1355"/>
    </row>
    <row r="1356" spans="6:6" x14ac:dyDescent="0.25">
      <c r="F1356"/>
    </row>
    <row r="1357" spans="6:6" x14ac:dyDescent="0.25">
      <c r="F1357"/>
    </row>
    <row r="1358" spans="6:6" x14ac:dyDescent="0.25">
      <c r="F1358"/>
    </row>
    <row r="1359" spans="6:6" x14ac:dyDescent="0.25">
      <c r="F1359"/>
    </row>
    <row r="1360" spans="6:6" x14ac:dyDescent="0.25">
      <c r="F1360"/>
    </row>
    <row r="1361" spans="6:6" x14ac:dyDescent="0.25">
      <c r="F1361"/>
    </row>
    <row r="1362" spans="6:6" x14ac:dyDescent="0.25">
      <c r="F1362"/>
    </row>
    <row r="1363" spans="6:6" x14ac:dyDescent="0.25">
      <c r="F1363"/>
    </row>
    <row r="1364" spans="6:6" x14ac:dyDescent="0.25">
      <c r="F1364"/>
    </row>
    <row r="1365" spans="6:6" x14ac:dyDescent="0.25">
      <c r="F1365"/>
    </row>
    <row r="1366" spans="6:6" x14ac:dyDescent="0.25">
      <c r="F1366"/>
    </row>
    <row r="1367" spans="6:6" x14ac:dyDescent="0.25">
      <c r="F1367"/>
    </row>
    <row r="1368" spans="6:6" x14ac:dyDescent="0.25">
      <c r="F1368"/>
    </row>
    <row r="1369" spans="6:6" x14ac:dyDescent="0.25">
      <c r="F1369"/>
    </row>
    <row r="1370" spans="6:6" x14ac:dyDescent="0.25">
      <c r="F1370"/>
    </row>
    <row r="1371" spans="6:6" x14ac:dyDescent="0.25">
      <c r="F1371"/>
    </row>
    <row r="1372" spans="6:6" x14ac:dyDescent="0.25">
      <c r="F1372"/>
    </row>
    <row r="1373" spans="6:6" x14ac:dyDescent="0.25">
      <c r="F1373"/>
    </row>
    <row r="1374" spans="6:6" x14ac:dyDescent="0.25">
      <c r="F1374"/>
    </row>
    <row r="1375" spans="6:6" x14ac:dyDescent="0.25">
      <c r="F1375"/>
    </row>
    <row r="1376" spans="6:6" x14ac:dyDescent="0.25">
      <c r="F1376"/>
    </row>
    <row r="1377" spans="6:6" x14ac:dyDescent="0.25">
      <c r="F1377"/>
    </row>
    <row r="1378" spans="6:6" x14ac:dyDescent="0.25">
      <c r="F1378"/>
    </row>
    <row r="1379" spans="6:6" x14ac:dyDescent="0.25">
      <c r="F1379"/>
    </row>
    <row r="1380" spans="6:6" x14ac:dyDescent="0.25">
      <c r="F1380"/>
    </row>
    <row r="1381" spans="6:6" x14ac:dyDescent="0.25">
      <c r="F1381"/>
    </row>
    <row r="1382" spans="6:6" x14ac:dyDescent="0.25">
      <c r="F1382"/>
    </row>
    <row r="1383" spans="6:6" x14ac:dyDescent="0.25">
      <c r="F1383"/>
    </row>
    <row r="1384" spans="6:6" x14ac:dyDescent="0.25">
      <c r="F1384"/>
    </row>
    <row r="1385" spans="6:6" x14ac:dyDescent="0.25">
      <c r="F1385"/>
    </row>
    <row r="1386" spans="6:6" x14ac:dyDescent="0.25">
      <c r="F1386"/>
    </row>
    <row r="1387" spans="6:6" x14ac:dyDescent="0.25">
      <c r="F1387"/>
    </row>
    <row r="1388" spans="6:6" x14ac:dyDescent="0.25">
      <c r="F1388"/>
    </row>
    <row r="1389" spans="6:6" x14ac:dyDescent="0.25">
      <c r="F1389"/>
    </row>
    <row r="1390" spans="6:6" x14ac:dyDescent="0.25">
      <c r="F1390"/>
    </row>
    <row r="1391" spans="6:6" x14ac:dyDescent="0.25">
      <c r="F1391"/>
    </row>
    <row r="1392" spans="6:6" x14ac:dyDescent="0.25">
      <c r="F1392"/>
    </row>
    <row r="1393" spans="6:6" x14ac:dyDescent="0.25">
      <c r="F1393"/>
    </row>
    <row r="1394" spans="6:6" x14ac:dyDescent="0.25">
      <c r="F1394"/>
    </row>
    <row r="1395" spans="6:6" x14ac:dyDescent="0.25">
      <c r="F1395"/>
    </row>
    <row r="1396" spans="6:6" x14ac:dyDescent="0.25">
      <c r="F1396"/>
    </row>
    <row r="1397" spans="6:6" x14ac:dyDescent="0.25">
      <c r="F1397"/>
    </row>
    <row r="1398" spans="6:6" x14ac:dyDescent="0.25">
      <c r="F1398"/>
    </row>
    <row r="1399" spans="6:6" x14ac:dyDescent="0.25">
      <c r="F1399"/>
    </row>
    <row r="1400" spans="6:6" x14ac:dyDescent="0.25">
      <c r="F1400"/>
    </row>
    <row r="1401" spans="6:6" x14ac:dyDescent="0.25">
      <c r="F1401"/>
    </row>
    <row r="1402" spans="6:6" x14ac:dyDescent="0.25">
      <c r="F1402"/>
    </row>
    <row r="1403" spans="6:6" x14ac:dyDescent="0.25">
      <c r="F1403"/>
    </row>
    <row r="1404" spans="6:6" x14ac:dyDescent="0.25">
      <c r="F1404"/>
    </row>
    <row r="1405" spans="6:6" x14ac:dyDescent="0.25">
      <c r="F1405"/>
    </row>
    <row r="1406" spans="6:6" x14ac:dyDescent="0.25">
      <c r="F1406"/>
    </row>
    <row r="1407" spans="6:6" x14ac:dyDescent="0.25">
      <c r="F1407"/>
    </row>
    <row r="1408" spans="6:6" x14ac:dyDescent="0.25">
      <c r="F1408"/>
    </row>
    <row r="1409" spans="6:6" x14ac:dyDescent="0.25">
      <c r="F1409"/>
    </row>
    <row r="1410" spans="6:6" x14ac:dyDescent="0.25">
      <c r="F1410"/>
    </row>
    <row r="1411" spans="6:6" x14ac:dyDescent="0.25">
      <c r="F1411"/>
    </row>
    <row r="1412" spans="6:6" x14ac:dyDescent="0.25">
      <c r="F1412"/>
    </row>
    <row r="1413" spans="6:6" x14ac:dyDescent="0.25">
      <c r="F1413"/>
    </row>
    <row r="1414" spans="6:6" x14ac:dyDescent="0.25">
      <c r="F1414"/>
    </row>
    <row r="1415" spans="6:6" x14ac:dyDescent="0.25">
      <c r="F1415"/>
    </row>
    <row r="1416" spans="6:6" x14ac:dyDescent="0.25">
      <c r="F1416"/>
    </row>
    <row r="1417" spans="6:6" x14ac:dyDescent="0.25">
      <c r="F1417"/>
    </row>
    <row r="1418" spans="6:6" x14ac:dyDescent="0.25">
      <c r="F1418"/>
    </row>
    <row r="1419" spans="6:6" x14ac:dyDescent="0.25">
      <c r="F1419"/>
    </row>
    <row r="1420" spans="6:6" x14ac:dyDescent="0.25">
      <c r="F1420"/>
    </row>
    <row r="1421" spans="6:6" x14ac:dyDescent="0.25">
      <c r="F1421"/>
    </row>
    <row r="1422" spans="6:6" x14ac:dyDescent="0.25">
      <c r="F1422"/>
    </row>
    <row r="1423" spans="6:6" x14ac:dyDescent="0.25">
      <c r="F1423"/>
    </row>
    <row r="1424" spans="6:6" x14ac:dyDescent="0.25">
      <c r="F1424"/>
    </row>
    <row r="1425" spans="6:6" x14ac:dyDescent="0.25">
      <c r="F1425"/>
    </row>
    <row r="1426" spans="6:6" x14ac:dyDescent="0.25">
      <c r="F1426"/>
    </row>
    <row r="1427" spans="6:6" x14ac:dyDescent="0.25">
      <c r="F1427"/>
    </row>
    <row r="1428" spans="6:6" x14ac:dyDescent="0.25">
      <c r="F1428"/>
    </row>
    <row r="1429" spans="6:6" x14ac:dyDescent="0.25">
      <c r="F1429"/>
    </row>
    <row r="1430" spans="6:6" x14ac:dyDescent="0.25">
      <c r="F1430"/>
    </row>
    <row r="1431" spans="6:6" x14ac:dyDescent="0.25">
      <c r="F1431"/>
    </row>
    <row r="1432" spans="6:6" x14ac:dyDescent="0.25">
      <c r="F1432"/>
    </row>
    <row r="1433" spans="6:6" x14ac:dyDescent="0.25">
      <c r="F1433"/>
    </row>
    <row r="1434" spans="6:6" x14ac:dyDescent="0.25">
      <c r="F1434"/>
    </row>
    <row r="1435" spans="6:6" x14ac:dyDescent="0.25">
      <c r="F1435"/>
    </row>
    <row r="1436" spans="6:6" x14ac:dyDescent="0.25">
      <c r="F1436"/>
    </row>
    <row r="1437" spans="6:6" x14ac:dyDescent="0.25">
      <c r="F1437"/>
    </row>
    <row r="1438" spans="6:6" x14ac:dyDescent="0.25">
      <c r="F1438"/>
    </row>
    <row r="1439" spans="6:6" x14ac:dyDescent="0.25">
      <c r="F1439"/>
    </row>
    <row r="1440" spans="6:6" x14ac:dyDescent="0.25">
      <c r="F1440"/>
    </row>
    <row r="1441" spans="6:6" x14ac:dyDescent="0.25">
      <c r="F1441"/>
    </row>
    <row r="1442" spans="6:6" x14ac:dyDescent="0.25">
      <c r="F1442"/>
    </row>
    <row r="1443" spans="6:6" x14ac:dyDescent="0.25">
      <c r="F1443"/>
    </row>
    <row r="1444" spans="6:6" x14ac:dyDescent="0.25">
      <c r="F1444"/>
    </row>
    <row r="1445" spans="6:6" x14ac:dyDescent="0.25">
      <c r="F1445"/>
    </row>
    <row r="1446" spans="6:6" x14ac:dyDescent="0.25">
      <c r="F1446"/>
    </row>
    <row r="1447" spans="6:6" x14ac:dyDescent="0.25">
      <c r="F1447"/>
    </row>
    <row r="1448" spans="6:6" x14ac:dyDescent="0.25">
      <c r="F1448"/>
    </row>
    <row r="1449" spans="6:6" x14ac:dyDescent="0.25">
      <c r="F1449"/>
    </row>
    <row r="1450" spans="6:6" x14ac:dyDescent="0.25">
      <c r="F1450"/>
    </row>
    <row r="1451" spans="6:6" x14ac:dyDescent="0.25">
      <c r="F1451"/>
    </row>
    <row r="1452" spans="6:6" x14ac:dyDescent="0.25">
      <c r="F1452"/>
    </row>
    <row r="1453" spans="6:6" x14ac:dyDescent="0.25">
      <c r="F1453"/>
    </row>
    <row r="1454" spans="6:6" x14ac:dyDescent="0.25">
      <c r="F1454"/>
    </row>
    <row r="1455" spans="6:6" x14ac:dyDescent="0.25">
      <c r="F1455"/>
    </row>
    <row r="1456" spans="6:6" x14ac:dyDescent="0.25">
      <c r="F1456"/>
    </row>
    <row r="1457" spans="6:6" x14ac:dyDescent="0.25">
      <c r="F1457"/>
    </row>
    <row r="1458" spans="6:6" x14ac:dyDescent="0.25">
      <c r="F1458"/>
    </row>
    <row r="1459" spans="6:6" x14ac:dyDescent="0.25">
      <c r="F1459"/>
    </row>
    <row r="1460" spans="6:6" x14ac:dyDescent="0.25">
      <c r="F1460"/>
    </row>
    <row r="1461" spans="6:6" x14ac:dyDescent="0.25">
      <c r="F1461"/>
    </row>
    <row r="1462" spans="6:6" x14ac:dyDescent="0.25">
      <c r="F1462"/>
    </row>
    <row r="1463" spans="6:6" x14ac:dyDescent="0.25">
      <c r="F1463"/>
    </row>
    <row r="1464" spans="6:6" x14ac:dyDescent="0.25">
      <c r="F1464"/>
    </row>
    <row r="1465" spans="6:6" x14ac:dyDescent="0.25">
      <c r="F1465"/>
    </row>
    <row r="1466" spans="6:6" x14ac:dyDescent="0.25">
      <c r="F1466"/>
    </row>
    <row r="1467" spans="6:6" x14ac:dyDescent="0.25">
      <c r="F1467"/>
    </row>
    <row r="1468" spans="6:6" x14ac:dyDescent="0.25">
      <c r="F1468"/>
    </row>
    <row r="1469" spans="6:6" x14ac:dyDescent="0.25">
      <c r="F1469"/>
    </row>
    <row r="1470" spans="6:6" x14ac:dyDescent="0.25">
      <c r="F1470"/>
    </row>
    <row r="1471" spans="6:6" x14ac:dyDescent="0.25">
      <c r="F1471"/>
    </row>
    <row r="1472" spans="6:6" x14ac:dyDescent="0.25">
      <c r="F1472"/>
    </row>
    <row r="1473" spans="6:6" x14ac:dyDescent="0.25">
      <c r="F1473"/>
    </row>
    <row r="1474" spans="6:6" x14ac:dyDescent="0.25">
      <c r="F1474"/>
    </row>
    <row r="1475" spans="6:6" x14ac:dyDescent="0.25">
      <c r="F1475"/>
    </row>
    <row r="1476" spans="6:6" x14ac:dyDescent="0.25">
      <c r="F1476"/>
    </row>
    <row r="1477" spans="6:6" x14ac:dyDescent="0.25">
      <c r="F1477"/>
    </row>
    <row r="1478" spans="6:6" x14ac:dyDescent="0.25">
      <c r="F1478"/>
    </row>
    <row r="1479" spans="6:6" x14ac:dyDescent="0.25">
      <c r="F1479"/>
    </row>
    <row r="1480" spans="6:6" x14ac:dyDescent="0.25">
      <c r="F1480"/>
    </row>
    <row r="1481" spans="6:6" x14ac:dyDescent="0.25">
      <c r="F1481"/>
    </row>
    <row r="1482" spans="6:6" x14ac:dyDescent="0.25">
      <c r="F1482"/>
    </row>
    <row r="1483" spans="6:6" x14ac:dyDescent="0.25">
      <c r="F1483"/>
    </row>
    <row r="1484" spans="6:6" x14ac:dyDescent="0.25">
      <c r="F1484"/>
    </row>
    <row r="1485" spans="6:6" x14ac:dyDescent="0.25">
      <c r="F1485"/>
    </row>
    <row r="1486" spans="6:6" x14ac:dyDescent="0.25">
      <c r="F1486"/>
    </row>
    <row r="1487" spans="6:6" x14ac:dyDescent="0.25">
      <c r="F1487"/>
    </row>
    <row r="1488" spans="6:6" x14ac:dyDescent="0.25">
      <c r="F1488"/>
    </row>
    <row r="1489" spans="6:6" x14ac:dyDescent="0.25">
      <c r="F1489"/>
    </row>
    <row r="1490" spans="6:6" x14ac:dyDescent="0.25">
      <c r="F1490"/>
    </row>
    <row r="1491" spans="6:6" x14ac:dyDescent="0.25">
      <c r="F1491"/>
    </row>
    <row r="1492" spans="6:6" x14ac:dyDescent="0.25">
      <c r="F1492"/>
    </row>
    <row r="1493" spans="6:6" x14ac:dyDescent="0.25">
      <c r="F1493"/>
    </row>
    <row r="1494" spans="6:6" x14ac:dyDescent="0.25">
      <c r="F1494"/>
    </row>
    <row r="1495" spans="6:6" x14ac:dyDescent="0.25">
      <c r="F1495"/>
    </row>
    <row r="1496" spans="6:6" x14ac:dyDescent="0.25">
      <c r="F1496"/>
    </row>
    <row r="1497" spans="6:6" x14ac:dyDescent="0.25">
      <c r="F1497"/>
    </row>
    <row r="1498" spans="6:6" x14ac:dyDescent="0.25">
      <c r="F1498"/>
    </row>
    <row r="1499" spans="6:6" x14ac:dyDescent="0.25">
      <c r="F1499"/>
    </row>
    <row r="1500" spans="6:6" x14ac:dyDescent="0.25">
      <c r="F1500"/>
    </row>
    <row r="1501" spans="6:6" x14ac:dyDescent="0.25">
      <c r="F1501"/>
    </row>
    <row r="1502" spans="6:6" x14ac:dyDescent="0.25">
      <c r="F1502"/>
    </row>
    <row r="1503" spans="6:6" x14ac:dyDescent="0.25">
      <c r="F1503"/>
    </row>
    <row r="1504" spans="6:6" x14ac:dyDescent="0.25">
      <c r="F1504"/>
    </row>
    <row r="1505" spans="6:6" x14ac:dyDescent="0.25">
      <c r="F1505"/>
    </row>
    <row r="1506" spans="6:6" x14ac:dyDescent="0.25">
      <c r="F1506"/>
    </row>
    <row r="1507" spans="6:6" x14ac:dyDescent="0.25">
      <c r="F1507"/>
    </row>
    <row r="1508" spans="6:6" x14ac:dyDescent="0.25">
      <c r="F1508"/>
    </row>
    <row r="1509" spans="6:6" x14ac:dyDescent="0.25">
      <c r="F1509"/>
    </row>
    <row r="1510" spans="6:6" x14ac:dyDescent="0.25">
      <c r="F1510"/>
    </row>
    <row r="1511" spans="6:6" x14ac:dyDescent="0.25">
      <c r="F1511"/>
    </row>
    <row r="1512" spans="6:6" x14ac:dyDescent="0.25">
      <c r="F1512"/>
    </row>
    <row r="1513" spans="6:6" x14ac:dyDescent="0.25">
      <c r="F1513"/>
    </row>
    <row r="1514" spans="6:6" x14ac:dyDescent="0.25">
      <c r="F1514"/>
    </row>
    <row r="1515" spans="6:6" x14ac:dyDescent="0.25">
      <c r="F1515"/>
    </row>
    <row r="1516" spans="6:6" x14ac:dyDescent="0.25">
      <c r="F1516"/>
    </row>
    <row r="1517" spans="6:6" x14ac:dyDescent="0.25">
      <c r="F1517"/>
    </row>
    <row r="1518" spans="6:6" x14ac:dyDescent="0.25">
      <c r="F1518"/>
    </row>
    <row r="1519" spans="6:6" x14ac:dyDescent="0.25">
      <c r="F1519"/>
    </row>
    <row r="1520" spans="6:6" x14ac:dyDescent="0.25">
      <c r="F1520"/>
    </row>
    <row r="1521" spans="6:6" x14ac:dyDescent="0.25">
      <c r="F1521"/>
    </row>
    <row r="1522" spans="6:6" x14ac:dyDescent="0.25">
      <c r="F1522"/>
    </row>
    <row r="1523" spans="6:6" x14ac:dyDescent="0.25">
      <c r="F1523"/>
    </row>
    <row r="1524" spans="6:6" x14ac:dyDescent="0.25">
      <c r="F1524"/>
    </row>
    <row r="1525" spans="6:6" x14ac:dyDescent="0.25">
      <c r="F1525"/>
    </row>
    <row r="1526" spans="6:6" x14ac:dyDescent="0.25">
      <c r="F1526"/>
    </row>
    <row r="1527" spans="6:6" x14ac:dyDescent="0.25">
      <c r="F1527"/>
    </row>
    <row r="1528" spans="6:6" x14ac:dyDescent="0.25">
      <c r="F1528"/>
    </row>
    <row r="1529" spans="6:6" x14ac:dyDescent="0.25">
      <c r="F1529"/>
    </row>
    <row r="1530" spans="6:6" x14ac:dyDescent="0.25">
      <c r="F1530"/>
    </row>
    <row r="1531" spans="6:6" x14ac:dyDescent="0.25">
      <c r="F1531"/>
    </row>
    <row r="1532" spans="6:6" x14ac:dyDescent="0.25">
      <c r="F1532"/>
    </row>
    <row r="1533" spans="6:6" x14ac:dyDescent="0.25">
      <c r="F1533"/>
    </row>
    <row r="1534" spans="6:6" x14ac:dyDescent="0.25">
      <c r="F1534"/>
    </row>
    <row r="1535" spans="6:6" x14ac:dyDescent="0.25">
      <c r="F1535"/>
    </row>
    <row r="1536" spans="6:6" x14ac:dyDescent="0.25">
      <c r="F1536"/>
    </row>
    <row r="1537" spans="6:6" x14ac:dyDescent="0.25">
      <c r="F1537"/>
    </row>
    <row r="1538" spans="6:6" x14ac:dyDescent="0.25">
      <c r="F1538"/>
    </row>
    <row r="1539" spans="6:6" x14ac:dyDescent="0.25">
      <c r="F1539"/>
    </row>
    <row r="1540" spans="6:6" x14ac:dyDescent="0.25">
      <c r="F1540"/>
    </row>
    <row r="1541" spans="6:6" x14ac:dyDescent="0.25">
      <c r="F1541"/>
    </row>
    <row r="1542" spans="6:6" x14ac:dyDescent="0.25">
      <c r="F1542"/>
    </row>
    <row r="1543" spans="6:6" x14ac:dyDescent="0.25">
      <c r="F1543"/>
    </row>
    <row r="1544" spans="6:6" x14ac:dyDescent="0.25">
      <c r="F1544"/>
    </row>
    <row r="1545" spans="6:6" x14ac:dyDescent="0.25">
      <c r="F1545"/>
    </row>
    <row r="1546" spans="6:6" x14ac:dyDescent="0.25">
      <c r="F1546"/>
    </row>
    <row r="1547" spans="6:6" x14ac:dyDescent="0.25">
      <c r="F1547"/>
    </row>
    <row r="1548" spans="6:6" x14ac:dyDescent="0.25">
      <c r="F1548"/>
    </row>
    <row r="1549" spans="6:6" x14ac:dyDescent="0.25">
      <c r="F1549"/>
    </row>
    <row r="1550" spans="6:6" x14ac:dyDescent="0.25">
      <c r="F1550"/>
    </row>
    <row r="1551" spans="6:6" x14ac:dyDescent="0.25">
      <c r="F1551"/>
    </row>
    <row r="1552" spans="6:6" x14ac:dyDescent="0.25">
      <c r="F1552"/>
    </row>
    <row r="1553" spans="6:6" x14ac:dyDescent="0.25">
      <c r="F1553"/>
    </row>
    <row r="1554" spans="6:6" x14ac:dyDescent="0.25">
      <c r="F1554"/>
    </row>
    <row r="1555" spans="6:6" x14ac:dyDescent="0.25">
      <c r="F1555"/>
    </row>
    <row r="1556" spans="6:6" x14ac:dyDescent="0.25">
      <c r="F1556"/>
    </row>
    <row r="1557" spans="6:6" x14ac:dyDescent="0.25">
      <c r="F1557"/>
    </row>
    <row r="1558" spans="6:6" x14ac:dyDescent="0.25">
      <c r="F1558"/>
    </row>
    <row r="1559" spans="6:6" x14ac:dyDescent="0.25">
      <c r="F1559"/>
    </row>
    <row r="1560" spans="6:6" x14ac:dyDescent="0.25">
      <c r="F1560"/>
    </row>
    <row r="1561" spans="6:6" x14ac:dyDescent="0.25">
      <c r="F1561"/>
    </row>
    <row r="1562" spans="6:6" x14ac:dyDescent="0.25">
      <c r="F1562"/>
    </row>
    <row r="1563" spans="6:6" x14ac:dyDescent="0.25">
      <c r="F1563"/>
    </row>
    <row r="1564" spans="6:6" x14ac:dyDescent="0.25">
      <c r="F1564"/>
    </row>
    <row r="1565" spans="6:6" x14ac:dyDescent="0.25">
      <c r="F1565"/>
    </row>
    <row r="1566" spans="6:6" x14ac:dyDescent="0.25">
      <c r="F1566"/>
    </row>
    <row r="1567" spans="6:6" x14ac:dyDescent="0.25">
      <c r="F1567"/>
    </row>
    <row r="1568" spans="6:6" x14ac:dyDescent="0.25">
      <c r="F1568"/>
    </row>
    <row r="1569" spans="6:6" x14ac:dyDescent="0.25">
      <c r="F1569"/>
    </row>
    <row r="1570" spans="6:6" x14ac:dyDescent="0.25">
      <c r="F1570"/>
    </row>
    <row r="1571" spans="6:6" x14ac:dyDescent="0.25">
      <c r="F1571"/>
    </row>
    <row r="1572" spans="6:6" x14ac:dyDescent="0.25">
      <c r="F1572"/>
    </row>
    <row r="1573" spans="6:6" x14ac:dyDescent="0.25">
      <c r="F1573"/>
    </row>
    <row r="1574" spans="6:6" x14ac:dyDescent="0.25">
      <c r="F1574"/>
    </row>
    <row r="1575" spans="6:6" x14ac:dyDescent="0.25">
      <c r="F1575"/>
    </row>
    <row r="1576" spans="6:6" x14ac:dyDescent="0.25">
      <c r="F1576"/>
    </row>
    <row r="1577" spans="6:6" x14ac:dyDescent="0.25">
      <c r="F1577"/>
    </row>
    <row r="1578" spans="6:6" x14ac:dyDescent="0.25">
      <c r="F1578"/>
    </row>
    <row r="1579" spans="6:6" x14ac:dyDescent="0.25">
      <c r="F1579"/>
    </row>
    <row r="1580" spans="6:6" x14ac:dyDescent="0.25">
      <c r="F1580"/>
    </row>
    <row r="1581" spans="6:6" x14ac:dyDescent="0.25">
      <c r="F1581"/>
    </row>
    <row r="1582" spans="6:6" x14ac:dyDescent="0.25">
      <c r="F1582"/>
    </row>
    <row r="1583" spans="6:6" x14ac:dyDescent="0.25">
      <c r="F1583"/>
    </row>
    <row r="1584" spans="6:6" x14ac:dyDescent="0.25">
      <c r="F1584"/>
    </row>
    <row r="1585" spans="6:6" x14ac:dyDescent="0.25">
      <c r="F1585"/>
    </row>
    <row r="1586" spans="6:6" x14ac:dyDescent="0.25">
      <c r="F1586"/>
    </row>
    <row r="1587" spans="6:6" x14ac:dyDescent="0.25">
      <c r="F1587"/>
    </row>
    <row r="1588" spans="6:6" x14ac:dyDescent="0.25">
      <c r="F1588"/>
    </row>
    <row r="1589" spans="6:6" x14ac:dyDescent="0.25">
      <c r="F1589"/>
    </row>
    <row r="1590" spans="6:6" x14ac:dyDescent="0.25">
      <c r="F1590"/>
    </row>
    <row r="1591" spans="6:6" x14ac:dyDescent="0.25">
      <c r="F1591"/>
    </row>
    <row r="1592" spans="6:6" x14ac:dyDescent="0.25">
      <c r="F1592"/>
    </row>
    <row r="1593" spans="6:6" x14ac:dyDescent="0.25">
      <c r="F1593"/>
    </row>
    <row r="1594" spans="6:6" x14ac:dyDescent="0.25">
      <c r="F1594"/>
    </row>
    <row r="1595" spans="6:6" x14ac:dyDescent="0.25">
      <c r="F1595"/>
    </row>
    <row r="1596" spans="6:6" x14ac:dyDescent="0.25">
      <c r="F1596"/>
    </row>
    <row r="1597" spans="6:6" x14ac:dyDescent="0.25">
      <c r="F1597"/>
    </row>
    <row r="1598" spans="6:6" x14ac:dyDescent="0.25">
      <c r="F1598"/>
    </row>
    <row r="1599" spans="6:6" x14ac:dyDescent="0.25">
      <c r="F1599"/>
    </row>
    <row r="1600" spans="6:6" x14ac:dyDescent="0.25">
      <c r="F1600"/>
    </row>
    <row r="1601" spans="6:6" x14ac:dyDescent="0.25">
      <c r="F1601"/>
    </row>
    <row r="1602" spans="6:6" x14ac:dyDescent="0.25">
      <c r="F1602"/>
    </row>
    <row r="1603" spans="6:6" x14ac:dyDescent="0.25">
      <c r="F1603"/>
    </row>
    <row r="1604" spans="6:6" x14ac:dyDescent="0.25">
      <c r="F1604"/>
    </row>
    <row r="1605" spans="6:6" x14ac:dyDescent="0.25">
      <c r="F1605"/>
    </row>
    <row r="1606" spans="6:6" x14ac:dyDescent="0.25">
      <c r="F1606"/>
    </row>
    <row r="1607" spans="6:6" x14ac:dyDescent="0.25">
      <c r="F1607"/>
    </row>
    <row r="1608" spans="6:6" x14ac:dyDescent="0.25">
      <c r="F1608"/>
    </row>
    <row r="1609" spans="6:6" x14ac:dyDescent="0.25">
      <c r="F1609"/>
    </row>
    <row r="1610" spans="6:6" x14ac:dyDescent="0.25">
      <c r="F1610"/>
    </row>
    <row r="1611" spans="6:6" x14ac:dyDescent="0.25">
      <c r="F1611"/>
    </row>
    <row r="1612" spans="6:6" x14ac:dyDescent="0.25">
      <c r="F1612"/>
    </row>
    <row r="1613" spans="6:6" x14ac:dyDescent="0.25">
      <c r="F1613"/>
    </row>
    <row r="1614" spans="6:6" x14ac:dyDescent="0.25">
      <c r="F1614"/>
    </row>
    <row r="1615" spans="6:6" x14ac:dyDescent="0.25">
      <c r="F1615"/>
    </row>
    <row r="1616" spans="6:6" x14ac:dyDescent="0.25">
      <c r="F1616"/>
    </row>
    <row r="1617" spans="6:6" x14ac:dyDescent="0.25">
      <c r="F1617"/>
    </row>
    <row r="1618" spans="6:6" x14ac:dyDescent="0.25">
      <c r="F1618"/>
    </row>
    <row r="1619" spans="6:6" x14ac:dyDescent="0.25">
      <c r="F1619"/>
    </row>
    <row r="1620" spans="6:6" x14ac:dyDescent="0.25">
      <c r="F1620"/>
    </row>
    <row r="1621" spans="6:6" x14ac:dyDescent="0.25">
      <c r="F1621"/>
    </row>
    <row r="1622" spans="6:6" x14ac:dyDescent="0.25">
      <c r="F1622"/>
    </row>
  </sheetData>
  <mergeCells count="1">
    <mergeCell ref="A1:C1"/>
  </mergeCells>
  <hyperlinks>
    <hyperlink ref="A1" location="'Program Summary'!A1" display="Back to Summary"/>
  </hyperlinks>
  <pageMargins left="0.7" right="0.7" top="0.75" bottom="0.75" header="0.3" footer="0.3"/>
  <pageSetup scale="44" fitToWidth="0" fitToHeight="0" orientation="portrait" r:id="rId10"/>
  <headerFooter>
    <oddFooter>&amp;R&amp;"-,Italic"Report Date: &amp;D&amp;T</oddFooter>
  </headerFooter>
  <drawing r:id="rId11"/>
  <extLst>
    <ext xmlns:x14="http://schemas.microsoft.com/office/spreadsheetml/2009/9/main" uri="{A8765BA9-456A-4dab-B4F3-ACF838C121DE}">
      <x14:slicerList>
        <x14:slicer r:id="rId12"/>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66CC"/>
  </sheetPr>
  <dimension ref="A1:O347"/>
  <sheetViews>
    <sheetView showGridLines="0" showRowColHeaders="0" zoomScaleNormal="100" workbookViewId="0">
      <selection sqref="A1:C1"/>
    </sheetView>
  </sheetViews>
  <sheetFormatPr defaultRowHeight="15" x14ac:dyDescent="0.25"/>
  <cols>
    <col min="5" max="5" width="54.140625" bestFit="1" customWidth="1"/>
    <col min="6" max="6" width="18" style="1" customWidth="1"/>
    <col min="7" max="7" width="19.7109375" customWidth="1"/>
    <col min="8" max="8" width="18.28515625" bestFit="1" customWidth="1"/>
    <col min="9" max="9" width="15.7109375" bestFit="1" customWidth="1"/>
    <col min="10" max="10" width="6.140625" customWidth="1"/>
    <col min="11" max="11" width="18.28515625" bestFit="1" customWidth="1"/>
    <col min="12" max="12" width="13.42578125" bestFit="1" customWidth="1"/>
    <col min="13" max="13" width="25.7109375" bestFit="1" customWidth="1"/>
    <col min="14" max="14" width="16.5703125" bestFit="1" customWidth="1"/>
    <col min="15" max="15" width="19" customWidth="1"/>
    <col min="16" max="16" width="11.28515625" bestFit="1" customWidth="1"/>
    <col min="17" max="17" width="9.7109375" bestFit="1" customWidth="1"/>
    <col min="18" max="21" width="10.7109375" bestFit="1" customWidth="1"/>
    <col min="22" max="22" width="7.28515625" customWidth="1"/>
    <col min="23" max="23" width="11.28515625" bestFit="1" customWidth="1"/>
  </cols>
  <sheetData>
    <row r="1" spans="1:15" x14ac:dyDescent="0.25">
      <c r="A1" s="537" t="s">
        <v>384</v>
      </c>
      <c r="B1" s="537"/>
      <c r="C1" s="537"/>
    </row>
    <row r="3" spans="1:15" x14ac:dyDescent="0.25">
      <c r="E3" s="83" t="s">
        <v>21</v>
      </c>
      <c r="F3" s="1" t="s">
        <v>125</v>
      </c>
      <c r="O3" s="83" t="s">
        <v>416</v>
      </c>
    </row>
    <row r="4" spans="1:15" x14ac:dyDescent="0.25">
      <c r="E4" s="11" t="s">
        <v>126</v>
      </c>
      <c r="F4" s="91">
        <v>0</v>
      </c>
      <c r="O4" s="11" t="s">
        <v>126</v>
      </c>
    </row>
    <row r="5" spans="1:15" x14ac:dyDescent="0.25">
      <c r="E5" s="11" t="s">
        <v>16</v>
      </c>
      <c r="F5" s="91">
        <v>0</v>
      </c>
      <c r="N5" s="299" t="s">
        <v>417</v>
      </c>
      <c r="O5" s="89" t="s">
        <v>414</v>
      </c>
    </row>
    <row r="6" spans="1:15" x14ac:dyDescent="0.25">
      <c r="F6"/>
      <c r="N6" s="299" t="s">
        <v>418</v>
      </c>
      <c r="O6" s="428" t="s">
        <v>414</v>
      </c>
    </row>
    <row r="7" spans="1:15" x14ac:dyDescent="0.25">
      <c r="F7"/>
      <c r="N7" s="299" t="s">
        <v>419</v>
      </c>
      <c r="O7" s="429" t="s">
        <v>414</v>
      </c>
    </row>
    <row r="8" spans="1:15" x14ac:dyDescent="0.25">
      <c r="F8"/>
      <c r="N8" s="299" t="s">
        <v>420</v>
      </c>
      <c r="O8" s="430" t="s">
        <v>414</v>
      </c>
    </row>
    <row r="9" spans="1:15" x14ac:dyDescent="0.25">
      <c r="F9"/>
      <c r="N9" s="299" t="s">
        <v>421</v>
      </c>
      <c r="O9" s="431" t="s">
        <v>414</v>
      </c>
    </row>
    <row r="10" spans="1:15" x14ac:dyDescent="0.25">
      <c r="F10"/>
      <c r="N10" s="299" t="s">
        <v>422</v>
      </c>
      <c r="O10" s="432" t="s">
        <v>414</v>
      </c>
    </row>
    <row r="11" spans="1:15" x14ac:dyDescent="0.25">
      <c r="F11"/>
    </row>
    <row r="12" spans="1:15" x14ac:dyDescent="0.25">
      <c r="F12"/>
    </row>
    <row r="13" spans="1:15" x14ac:dyDescent="0.25">
      <c r="F13"/>
    </row>
    <row r="14" spans="1:15" x14ac:dyDescent="0.25">
      <c r="F14"/>
    </row>
    <row r="15" spans="1:15" x14ac:dyDescent="0.25">
      <c r="F15"/>
    </row>
    <row r="16" spans="1:15" x14ac:dyDescent="0.25">
      <c r="F16"/>
    </row>
    <row r="17" spans="2:6" x14ac:dyDescent="0.25">
      <c r="B17" s="115"/>
      <c r="F17"/>
    </row>
    <row r="25" spans="2:6" x14ac:dyDescent="0.25">
      <c r="E25" s="83" t="s">
        <v>24</v>
      </c>
      <c r="F25" s="1" t="s">
        <v>125</v>
      </c>
    </row>
    <row r="26" spans="2:6" x14ac:dyDescent="0.25">
      <c r="E26" s="11" t="s">
        <v>126</v>
      </c>
      <c r="F26" s="91">
        <v>0</v>
      </c>
    </row>
    <row r="27" spans="2:6" x14ac:dyDescent="0.25">
      <c r="E27" s="11" t="s">
        <v>16</v>
      </c>
      <c r="F27" s="91">
        <v>0</v>
      </c>
    </row>
    <row r="28" spans="2:6" x14ac:dyDescent="0.25">
      <c r="F28"/>
    </row>
    <row r="29" spans="2:6" x14ac:dyDescent="0.25">
      <c r="F29"/>
    </row>
    <row r="30" spans="2:6" x14ac:dyDescent="0.25">
      <c r="F30"/>
    </row>
    <row r="31" spans="2:6" x14ac:dyDescent="0.25">
      <c r="F31"/>
    </row>
    <row r="32" spans="2:6" x14ac:dyDescent="0.25">
      <c r="F32"/>
    </row>
    <row r="33" spans="5:6" x14ac:dyDescent="0.25">
      <c r="F33"/>
    </row>
    <row r="34" spans="5:6" x14ac:dyDescent="0.25">
      <c r="F34"/>
    </row>
    <row r="35" spans="5:6" x14ac:dyDescent="0.25">
      <c r="F35"/>
    </row>
    <row r="36" spans="5:6" x14ac:dyDescent="0.25">
      <c r="F36"/>
    </row>
    <row r="37" spans="5:6" x14ac:dyDescent="0.25">
      <c r="F37"/>
    </row>
    <row r="38" spans="5:6" x14ac:dyDescent="0.25">
      <c r="F38"/>
    </row>
    <row r="39" spans="5:6" x14ac:dyDescent="0.25">
      <c r="F39"/>
    </row>
    <row r="40" spans="5:6" x14ac:dyDescent="0.25">
      <c r="F40"/>
    </row>
    <row r="41" spans="5:6" x14ac:dyDescent="0.25">
      <c r="F41"/>
    </row>
    <row r="48" spans="5:6" x14ac:dyDescent="0.25">
      <c r="E48" s="83" t="s">
        <v>25</v>
      </c>
      <c r="F48" s="1" t="s">
        <v>125</v>
      </c>
    </row>
    <row r="49" spans="5:6" x14ac:dyDescent="0.25">
      <c r="E49" s="11" t="s">
        <v>126</v>
      </c>
      <c r="F49" s="91">
        <v>0</v>
      </c>
    </row>
    <row r="50" spans="5:6" x14ac:dyDescent="0.25">
      <c r="E50" s="11" t="s">
        <v>16</v>
      </c>
      <c r="F50" s="91">
        <v>0</v>
      </c>
    </row>
    <row r="51" spans="5:6" x14ac:dyDescent="0.25">
      <c r="F51"/>
    </row>
    <row r="52" spans="5:6" x14ac:dyDescent="0.25">
      <c r="F52"/>
    </row>
    <row r="53" spans="5:6" x14ac:dyDescent="0.25">
      <c r="F53"/>
    </row>
    <row r="54" spans="5:6" x14ac:dyDescent="0.25">
      <c r="F54"/>
    </row>
    <row r="55" spans="5:6" x14ac:dyDescent="0.25">
      <c r="F55"/>
    </row>
    <row r="56" spans="5:6" x14ac:dyDescent="0.25">
      <c r="F56"/>
    </row>
    <row r="57" spans="5:6" x14ac:dyDescent="0.25">
      <c r="F57"/>
    </row>
    <row r="58" spans="5:6" x14ac:dyDescent="0.25">
      <c r="F58"/>
    </row>
    <row r="59" spans="5:6" x14ac:dyDescent="0.25">
      <c r="F59"/>
    </row>
    <row r="60" spans="5:6" x14ac:dyDescent="0.25">
      <c r="F60"/>
    </row>
    <row r="61" spans="5:6" x14ac:dyDescent="0.25">
      <c r="F61"/>
    </row>
    <row r="62" spans="5:6" x14ac:dyDescent="0.25">
      <c r="F62"/>
    </row>
    <row r="63" spans="5:6" x14ac:dyDescent="0.25">
      <c r="F63"/>
    </row>
    <row r="64" spans="5:6" x14ac:dyDescent="0.25">
      <c r="F64"/>
    </row>
    <row r="65" spans="5:6" x14ac:dyDescent="0.25">
      <c r="F65"/>
    </row>
    <row r="71" spans="5:6" x14ac:dyDescent="0.25">
      <c r="E71" s="83" t="s">
        <v>26</v>
      </c>
      <c r="F71" s="1" t="s">
        <v>125</v>
      </c>
    </row>
    <row r="72" spans="5:6" x14ac:dyDescent="0.25">
      <c r="E72" s="11" t="s">
        <v>126</v>
      </c>
      <c r="F72" s="91">
        <v>0</v>
      </c>
    </row>
    <row r="73" spans="5:6" x14ac:dyDescent="0.25">
      <c r="E73" s="11" t="s">
        <v>16</v>
      </c>
      <c r="F73" s="91">
        <v>0</v>
      </c>
    </row>
    <row r="74" spans="5:6" x14ac:dyDescent="0.25">
      <c r="F74"/>
    </row>
    <row r="75" spans="5:6" x14ac:dyDescent="0.25">
      <c r="F75"/>
    </row>
    <row r="76" spans="5:6" x14ac:dyDescent="0.25">
      <c r="F76"/>
    </row>
    <row r="77" spans="5:6" x14ac:dyDescent="0.25">
      <c r="F77"/>
    </row>
    <row r="78" spans="5:6" x14ac:dyDescent="0.25">
      <c r="F78"/>
    </row>
    <row r="79" spans="5:6" x14ac:dyDescent="0.25">
      <c r="F79"/>
    </row>
    <row r="80" spans="5:6" x14ac:dyDescent="0.25">
      <c r="F80"/>
    </row>
    <row r="81" spans="5:6" x14ac:dyDescent="0.25">
      <c r="F81"/>
    </row>
    <row r="82" spans="5:6" x14ac:dyDescent="0.25">
      <c r="F82"/>
    </row>
    <row r="94" spans="5:6" x14ac:dyDescent="0.25">
      <c r="E94" s="83" t="s">
        <v>27</v>
      </c>
      <c r="F94" s="1" t="s">
        <v>125</v>
      </c>
    </row>
    <row r="95" spans="5:6" x14ac:dyDescent="0.25">
      <c r="E95" s="11" t="s">
        <v>126</v>
      </c>
      <c r="F95" s="91">
        <v>0</v>
      </c>
    </row>
    <row r="96" spans="5:6" x14ac:dyDescent="0.25">
      <c r="E96" s="11" t="s">
        <v>16</v>
      </c>
      <c r="F96" s="91">
        <v>0</v>
      </c>
    </row>
    <row r="97" spans="6:6" x14ac:dyDescent="0.25">
      <c r="F97"/>
    </row>
    <row r="98" spans="6:6" x14ac:dyDescent="0.25">
      <c r="F98"/>
    </row>
    <row r="99" spans="6:6" x14ac:dyDescent="0.25">
      <c r="F99"/>
    </row>
    <row r="100" spans="6:6" x14ac:dyDescent="0.25">
      <c r="F100"/>
    </row>
    <row r="101" spans="6:6" x14ac:dyDescent="0.25">
      <c r="F101"/>
    </row>
    <row r="102" spans="6:6" x14ac:dyDescent="0.25">
      <c r="F102"/>
    </row>
    <row r="103" spans="6:6" x14ac:dyDescent="0.25">
      <c r="F103"/>
    </row>
    <row r="104" spans="6:6" x14ac:dyDescent="0.25">
      <c r="F104"/>
    </row>
    <row r="105" spans="6:6" x14ac:dyDescent="0.25">
      <c r="F105"/>
    </row>
    <row r="106" spans="6:6" x14ac:dyDescent="0.25">
      <c r="F106"/>
    </row>
    <row r="107" spans="6:6" x14ac:dyDescent="0.25">
      <c r="F107"/>
    </row>
    <row r="117" spans="5:6" x14ac:dyDescent="0.25">
      <c r="E117" s="83" t="s">
        <v>343</v>
      </c>
      <c r="F117" s="1" t="s">
        <v>125</v>
      </c>
    </row>
    <row r="118" spans="5:6" x14ac:dyDescent="0.25">
      <c r="E118" s="11" t="s">
        <v>126</v>
      </c>
      <c r="F118" s="91">
        <v>0</v>
      </c>
    </row>
    <row r="119" spans="5:6" x14ac:dyDescent="0.25">
      <c r="E119" s="11" t="s">
        <v>16</v>
      </c>
      <c r="F119" s="91">
        <v>0</v>
      </c>
    </row>
    <row r="120" spans="5:6" x14ac:dyDescent="0.25">
      <c r="F120"/>
    </row>
    <row r="121" spans="5:6" x14ac:dyDescent="0.25">
      <c r="F121"/>
    </row>
    <row r="122" spans="5:6" x14ac:dyDescent="0.25">
      <c r="F122"/>
    </row>
    <row r="123" spans="5:6" x14ac:dyDescent="0.25">
      <c r="F123"/>
    </row>
    <row r="124" spans="5:6" x14ac:dyDescent="0.25">
      <c r="F124"/>
    </row>
    <row r="125" spans="5:6" x14ac:dyDescent="0.25">
      <c r="F125"/>
    </row>
    <row r="126" spans="5:6" x14ac:dyDescent="0.25">
      <c r="F126"/>
    </row>
    <row r="127" spans="5:6" x14ac:dyDescent="0.25">
      <c r="F127"/>
    </row>
    <row r="128" spans="5:6" x14ac:dyDescent="0.25">
      <c r="F128"/>
    </row>
    <row r="129" spans="5:6" x14ac:dyDescent="0.25">
      <c r="F129"/>
    </row>
    <row r="130" spans="5:6" x14ac:dyDescent="0.25">
      <c r="F130"/>
    </row>
    <row r="131" spans="5:6" x14ac:dyDescent="0.25">
      <c r="F131"/>
    </row>
    <row r="132" spans="5:6" x14ac:dyDescent="0.25">
      <c r="F132"/>
    </row>
    <row r="133" spans="5:6" x14ac:dyDescent="0.25">
      <c r="F133"/>
    </row>
    <row r="134" spans="5:6" x14ac:dyDescent="0.25">
      <c r="F134"/>
    </row>
    <row r="140" spans="5:6" x14ac:dyDescent="0.25">
      <c r="E140" s="83" t="s">
        <v>29</v>
      </c>
      <c r="F140" s="1" t="s">
        <v>125</v>
      </c>
    </row>
    <row r="141" spans="5:6" x14ac:dyDescent="0.25">
      <c r="E141" s="11" t="s">
        <v>126</v>
      </c>
      <c r="F141" s="91">
        <v>0</v>
      </c>
    </row>
    <row r="142" spans="5:6" x14ac:dyDescent="0.25">
      <c r="E142" s="11" t="s">
        <v>16</v>
      </c>
      <c r="F142" s="91">
        <v>0</v>
      </c>
    </row>
    <row r="143" spans="5:6" x14ac:dyDescent="0.25">
      <c r="F143"/>
    </row>
    <row r="144" spans="5:6" x14ac:dyDescent="0.25">
      <c r="F144"/>
    </row>
    <row r="145" spans="6:6" x14ac:dyDescent="0.25">
      <c r="F145"/>
    </row>
    <row r="146" spans="6:6" x14ac:dyDescent="0.25">
      <c r="F146"/>
    </row>
    <row r="147" spans="6:6" x14ac:dyDescent="0.25">
      <c r="F147"/>
    </row>
    <row r="148" spans="6:6" x14ac:dyDescent="0.25">
      <c r="F148"/>
    </row>
    <row r="149" spans="6:6" x14ac:dyDescent="0.25">
      <c r="F149"/>
    </row>
    <row r="150" spans="6:6" x14ac:dyDescent="0.25">
      <c r="F150"/>
    </row>
    <row r="151" spans="6:6" x14ac:dyDescent="0.25">
      <c r="F151"/>
    </row>
    <row r="162" spans="5:6" x14ac:dyDescent="0.25">
      <c r="E162" s="83" t="s">
        <v>22</v>
      </c>
      <c r="F162" s="1" t="s">
        <v>125</v>
      </c>
    </row>
    <row r="163" spans="5:6" x14ac:dyDescent="0.25">
      <c r="E163" s="11" t="s">
        <v>126</v>
      </c>
      <c r="F163" s="91">
        <v>0</v>
      </c>
    </row>
    <row r="164" spans="5:6" x14ac:dyDescent="0.25">
      <c r="E164" s="11" t="s">
        <v>16</v>
      </c>
      <c r="F164" s="91">
        <v>0</v>
      </c>
    </row>
    <row r="165" spans="5:6" x14ac:dyDescent="0.25">
      <c r="F165"/>
    </row>
    <row r="166" spans="5:6" x14ac:dyDescent="0.25">
      <c r="F166"/>
    </row>
    <row r="167" spans="5:6" x14ac:dyDescent="0.25">
      <c r="F167"/>
    </row>
    <row r="168" spans="5:6" x14ac:dyDescent="0.25">
      <c r="F168"/>
    </row>
    <row r="169" spans="5:6" x14ac:dyDescent="0.25">
      <c r="F169"/>
    </row>
    <row r="170" spans="5:6" x14ac:dyDescent="0.25">
      <c r="F170"/>
    </row>
    <row r="171" spans="5:6" x14ac:dyDescent="0.25">
      <c r="F171"/>
    </row>
    <row r="172" spans="5:6" x14ac:dyDescent="0.25">
      <c r="F172"/>
    </row>
    <row r="173" spans="5:6" x14ac:dyDescent="0.25">
      <c r="F173"/>
    </row>
    <row r="174" spans="5:6" x14ac:dyDescent="0.25">
      <c r="F174"/>
    </row>
    <row r="175" spans="5:6" x14ac:dyDescent="0.25">
      <c r="F175"/>
    </row>
    <row r="176" spans="5:6" x14ac:dyDescent="0.25">
      <c r="F176"/>
    </row>
    <row r="177" spans="6:6" x14ac:dyDescent="0.25">
      <c r="F177"/>
    </row>
    <row r="178" spans="6:6" x14ac:dyDescent="0.25">
      <c r="F178"/>
    </row>
    <row r="179" spans="6:6" x14ac:dyDescent="0.25">
      <c r="F179"/>
    </row>
    <row r="180" spans="6:6" x14ac:dyDescent="0.25">
      <c r="F180"/>
    </row>
    <row r="181" spans="6:6" x14ac:dyDescent="0.25">
      <c r="F181"/>
    </row>
    <row r="182" spans="6:6" x14ac:dyDescent="0.25">
      <c r="F182"/>
    </row>
    <row r="183" spans="6:6" x14ac:dyDescent="0.25">
      <c r="F183"/>
    </row>
    <row r="184" spans="6:6" x14ac:dyDescent="0.25">
      <c r="F184"/>
    </row>
    <row r="185" spans="6:6" x14ac:dyDescent="0.25">
      <c r="F185"/>
    </row>
    <row r="186" spans="6:6" x14ac:dyDescent="0.25">
      <c r="F186"/>
    </row>
    <row r="187" spans="6:6" x14ac:dyDescent="0.25">
      <c r="F187"/>
    </row>
    <row r="188" spans="6:6" x14ac:dyDescent="0.25">
      <c r="F188"/>
    </row>
    <row r="189" spans="6:6" x14ac:dyDescent="0.25">
      <c r="F189"/>
    </row>
    <row r="190" spans="6:6" x14ac:dyDescent="0.25">
      <c r="F190"/>
    </row>
    <row r="191" spans="6:6" x14ac:dyDescent="0.25">
      <c r="F191"/>
    </row>
    <row r="192" spans="6:6" x14ac:dyDescent="0.25">
      <c r="F192"/>
    </row>
    <row r="193" spans="6:6" x14ac:dyDescent="0.25">
      <c r="F193"/>
    </row>
    <row r="194" spans="6:6" x14ac:dyDescent="0.25">
      <c r="F194"/>
    </row>
    <row r="195" spans="6:6" x14ac:dyDescent="0.25">
      <c r="F195"/>
    </row>
    <row r="196" spans="6:6" x14ac:dyDescent="0.25">
      <c r="F196"/>
    </row>
    <row r="197" spans="6:6" x14ac:dyDescent="0.25">
      <c r="F197"/>
    </row>
    <row r="198" spans="6:6" x14ac:dyDescent="0.25">
      <c r="F198"/>
    </row>
    <row r="199" spans="6:6" x14ac:dyDescent="0.25">
      <c r="F199"/>
    </row>
    <row r="200" spans="6:6" x14ac:dyDescent="0.25">
      <c r="F200"/>
    </row>
    <row r="201" spans="6:6" x14ac:dyDescent="0.25">
      <c r="F201"/>
    </row>
    <row r="202" spans="6:6" x14ac:dyDescent="0.25">
      <c r="F202"/>
    </row>
    <row r="203" spans="6:6" x14ac:dyDescent="0.25">
      <c r="F203"/>
    </row>
    <row r="204" spans="6:6" x14ac:dyDescent="0.25">
      <c r="F204"/>
    </row>
    <row r="205" spans="6:6" x14ac:dyDescent="0.25">
      <c r="F205"/>
    </row>
    <row r="206" spans="6:6" x14ac:dyDescent="0.25">
      <c r="F206"/>
    </row>
    <row r="207" spans="6:6" x14ac:dyDescent="0.25">
      <c r="F207"/>
    </row>
    <row r="208" spans="6:6" x14ac:dyDescent="0.25">
      <c r="F208"/>
    </row>
    <row r="209" spans="6:6" x14ac:dyDescent="0.25">
      <c r="F209"/>
    </row>
    <row r="210" spans="6:6" x14ac:dyDescent="0.25">
      <c r="F210"/>
    </row>
    <row r="211" spans="6:6" x14ac:dyDescent="0.25">
      <c r="F211"/>
    </row>
    <row r="212" spans="6:6" x14ac:dyDescent="0.25">
      <c r="F212"/>
    </row>
    <row r="213" spans="6:6" x14ac:dyDescent="0.25">
      <c r="F213"/>
    </row>
    <row r="214" spans="6:6" x14ac:dyDescent="0.25">
      <c r="F214"/>
    </row>
    <row r="215" spans="6:6" x14ac:dyDescent="0.25">
      <c r="F215"/>
    </row>
    <row r="216" spans="6:6" x14ac:dyDescent="0.25">
      <c r="F216"/>
    </row>
    <row r="217" spans="6:6" x14ac:dyDescent="0.25">
      <c r="F217"/>
    </row>
    <row r="218" spans="6:6" x14ac:dyDescent="0.25">
      <c r="F218"/>
    </row>
    <row r="219" spans="6:6" x14ac:dyDescent="0.25">
      <c r="F219"/>
    </row>
    <row r="220" spans="6:6" x14ac:dyDescent="0.25">
      <c r="F220"/>
    </row>
    <row r="221" spans="6:6" x14ac:dyDescent="0.25">
      <c r="F221"/>
    </row>
    <row r="222" spans="6:6" x14ac:dyDescent="0.25">
      <c r="F222"/>
    </row>
    <row r="223" spans="6:6" x14ac:dyDescent="0.25">
      <c r="F223"/>
    </row>
    <row r="224" spans="6:6" x14ac:dyDescent="0.25">
      <c r="F224"/>
    </row>
    <row r="225" spans="6:6" x14ac:dyDescent="0.25">
      <c r="F225"/>
    </row>
    <row r="226" spans="6:6" x14ac:dyDescent="0.25">
      <c r="F226"/>
    </row>
    <row r="227" spans="6:6" x14ac:dyDescent="0.25">
      <c r="F227"/>
    </row>
    <row r="228" spans="6:6" x14ac:dyDescent="0.25">
      <c r="F228"/>
    </row>
    <row r="229" spans="6:6" x14ac:dyDescent="0.25">
      <c r="F229"/>
    </row>
    <row r="230" spans="6:6" x14ac:dyDescent="0.25">
      <c r="F230"/>
    </row>
    <row r="231" spans="6:6" x14ac:dyDescent="0.25">
      <c r="F231"/>
    </row>
    <row r="232" spans="6:6" x14ac:dyDescent="0.25">
      <c r="F232"/>
    </row>
    <row r="233" spans="6:6" x14ac:dyDescent="0.25">
      <c r="F233"/>
    </row>
    <row r="234" spans="6:6" x14ac:dyDescent="0.25">
      <c r="F234"/>
    </row>
    <row r="235" spans="6:6" x14ac:dyDescent="0.25">
      <c r="F235"/>
    </row>
    <row r="236" spans="6:6" x14ac:dyDescent="0.25">
      <c r="F236"/>
    </row>
    <row r="237" spans="6:6" x14ac:dyDescent="0.25">
      <c r="F237"/>
    </row>
    <row r="238" spans="6:6" x14ac:dyDescent="0.25">
      <c r="F238"/>
    </row>
    <row r="239" spans="6:6" x14ac:dyDescent="0.25">
      <c r="F239"/>
    </row>
    <row r="240" spans="6:6" x14ac:dyDescent="0.25">
      <c r="F240"/>
    </row>
    <row r="241" spans="6:6" x14ac:dyDescent="0.25">
      <c r="F241"/>
    </row>
    <row r="242" spans="6:6" x14ac:dyDescent="0.25">
      <c r="F242"/>
    </row>
    <row r="243" spans="6:6" x14ac:dyDescent="0.25">
      <c r="F243"/>
    </row>
    <row r="244" spans="6:6" x14ac:dyDescent="0.25">
      <c r="F244"/>
    </row>
    <row r="245" spans="6:6" x14ac:dyDescent="0.25">
      <c r="F245"/>
    </row>
    <row r="246" spans="6:6" x14ac:dyDescent="0.25">
      <c r="F246"/>
    </row>
    <row r="247" spans="6:6" x14ac:dyDescent="0.25">
      <c r="F247"/>
    </row>
    <row r="248" spans="6:6" x14ac:dyDescent="0.25">
      <c r="F248"/>
    </row>
    <row r="249" spans="6:6" x14ac:dyDescent="0.25">
      <c r="F249"/>
    </row>
    <row r="250" spans="6:6" x14ac:dyDescent="0.25">
      <c r="F250"/>
    </row>
    <row r="251" spans="6:6" x14ac:dyDescent="0.25">
      <c r="F251"/>
    </row>
    <row r="252" spans="6:6" x14ac:dyDescent="0.25">
      <c r="F252"/>
    </row>
    <row r="253" spans="6:6" x14ac:dyDescent="0.25">
      <c r="F253"/>
    </row>
    <row r="254" spans="6:6" x14ac:dyDescent="0.25">
      <c r="F254"/>
    </row>
    <row r="255" spans="6:6" x14ac:dyDescent="0.25">
      <c r="F255"/>
    </row>
    <row r="256" spans="6:6" x14ac:dyDescent="0.25">
      <c r="F256"/>
    </row>
    <row r="257" spans="6:6" x14ac:dyDescent="0.25">
      <c r="F257"/>
    </row>
    <row r="258" spans="6:6" x14ac:dyDescent="0.25">
      <c r="F258"/>
    </row>
    <row r="259" spans="6:6" x14ac:dyDescent="0.25">
      <c r="F259"/>
    </row>
    <row r="260" spans="6:6" x14ac:dyDescent="0.25">
      <c r="F260"/>
    </row>
    <row r="261" spans="6:6" x14ac:dyDescent="0.25">
      <c r="F261"/>
    </row>
    <row r="262" spans="6:6" x14ac:dyDescent="0.25">
      <c r="F262"/>
    </row>
    <row r="263" spans="6:6" x14ac:dyDescent="0.25">
      <c r="F263"/>
    </row>
    <row r="264" spans="6:6" x14ac:dyDescent="0.25">
      <c r="F264"/>
    </row>
    <row r="265" spans="6:6" x14ac:dyDescent="0.25">
      <c r="F265"/>
    </row>
    <row r="266" spans="6:6" x14ac:dyDescent="0.25">
      <c r="F266"/>
    </row>
    <row r="267" spans="6:6" x14ac:dyDescent="0.25">
      <c r="F267"/>
    </row>
    <row r="268" spans="6:6" x14ac:dyDescent="0.25">
      <c r="F268"/>
    </row>
    <row r="269" spans="6:6" x14ac:dyDescent="0.25">
      <c r="F269"/>
    </row>
    <row r="270" spans="6:6" x14ac:dyDescent="0.25">
      <c r="F270"/>
    </row>
    <row r="271" spans="6:6" x14ac:dyDescent="0.25">
      <c r="F271"/>
    </row>
    <row r="272" spans="6:6" x14ac:dyDescent="0.25">
      <c r="F272"/>
    </row>
    <row r="273" spans="6:6" x14ac:dyDescent="0.25">
      <c r="F273"/>
    </row>
    <row r="274" spans="6:6" x14ac:dyDescent="0.25">
      <c r="F274"/>
    </row>
    <row r="275" spans="6:6" x14ac:dyDescent="0.25">
      <c r="F275"/>
    </row>
    <row r="276" spans="6:6" x14ac:dyDescent="0.25">
      <c r="F276"/>
    </row>
    <row r="277" spans="6:6" x14ac:dyDescent="0.25">
      <c r="F277"/>
    </row>
    <row r="278" spans="6:6" x14ac:dyDescent="0.25">
      <c r="F278"/>
    </row>
    <row r="279" spans="6:6" x14ac:dyDescent="0.25">
      <c r="F279"/>
    </row>
    <row r="280" spans="6:6" x14ac:dyDescent="0.25">
      <c r="F280"/>
    </row>
    <row r="281" spans="6:6" x14ac:dyDescent="0.25">
      <c r="F281"/>
    </row>
    <row r="282" spans="6:6" x14ac:dyDescent="0.25">
      <c r="F282"/>
    </row>
    <row r="283" spans="6:6" x14ac:dyDescent="0.25">
      <c r="F283"/>
    </row>
    <row r="284" spans="6:6" x14ac:dyDescent="0.25">
      <c r="F284"/>
    </row>
    <row r="285" spans="6:6" x14ac:dyDescent="0.25">
      <c r="F285"/>
    </row>
    <row r="286" spans="6:6" x14ac:dyDescent="0.25">
      <c r="F286"/>
    </row>
    <row r="287" spans="6:6" x14ac:dyDescent="0.25">
      <c r="F287"/>
    </row>
    <row r="288" spans="6:6" x14ac:dyDescent="0.25">
      <c r="F288"/>
    </row>
    <row r="289" spans="6:6" x14ac:dyDescent="0.25">
      <c r="F289"/>
    </row>
    <row r="290" spans="6:6" x14ac:dyDescent="0.25">
      <c r="F290"/>
    </row>
    <row r="291" spans="6:6" x14ac:dyDescent="0.25">
      <c r="F291"/>
    </row>
    <row r="292" spans="6:6" x14ac:dyDescent="0.25">
      <c r="F292"/>
    </row>
    <row r="293" spans="6:6" x14ac:dyDescent="0.25">
      <c r="F293"/>
    </row>
    <row r="294" spans="6:6" x14ac:dyDescent="0.25">
      <c r="F294"/>
    </row>
    <row r="295" spans="6:6" x14ac:dyDescent="0.25">
      <c r="F295"/>
    </row>
    <row r="296" spans="6:6" x14ac:dyDescent="0.25">
      <c r="F296"/>
    </row>
    <row r="297" spans="6:6" x14ac:dyDescent="0.25">
      <c r="F297"/>
    </row>
    <row r="298" spans="6:6" x14ac:dyDescent="0.25">
      <c r="F298"/>
    </row>
    <row r="299" spans="6:6" x14ac:dyDescent="0.25">
      <c r="F299"/>
    </row>
    <row r="300" spans="6:6" x14ac:dyDescent="0.25">
      <c r="F300"/>
    </row>
    <row r="301" spans="6:6" x14ac:dyDescent="0.25">
      <c r="F301"/>
    </row>
    <row r="302" spans="6:6" x14ac:dyDescent="0.25">
      <c r="F302"/>
    </row>
    <row r="303" spans="6:6" x14ac:dyDescent="0.25">
      <c r="F303"/>
    </row>
    <row r="304" spans="6:6" x14ac:dyDescent="0.25">
      <c r="F304"/>
    </row>
    <row r="305" spans="6:6" x14ac:dyDescent="0.25">
      <c r="F305"/>
    </row>
    <row r="306" spans="6:6" x14ac:dyDescent="0.25">
      <c r="F306"/>
    </row>
    <row r="307" spans="6:6" x14ac:dyDescent="0.25">
      <c r="F307"/>
    </row>
    <row r="308" spans="6:6" x14ac:dyDescent="0.25">
      <c r="F308"/>
    </row>
    <row r="309" spans="6:6" x14ac:dyDescent="0.25">
      <c r="F309"/>
    </row>
    <row r="310" spans="6:6" x14ac:dyDescent="0.25">
      <c r="F310"/>
    </row>
    <row r="311" spans="6:6" x14ac:dyDescent="0.25">
      <c r="F311"/>
    </row>
    <row r="312" spans="6:6" x14ac:dyDescent="0.25">
      <c r="F312"/>
    </row>
    <row r="313" spans="6:6" x14ac:dyDescent="0.25">
      <c r="F313"/>
    </row>
    <row r="314" spans="6:6" x14ac:dyDescent="0.25">
      <c r="F314"/>
    </row>
    <row r="315" spans="6:6" x14ac:dyDescent="0.25">
      <c r="F315"/>
    </row>
    <row r="316" spans="6:6" x14ac:dyDescent="0.25">
      <c r="F316"/>
    </row>
    <row r="317" spans="6:6" x14ac:dyDescent="0.25">
      <c r="F317"/>
    </row>
    <row r="318" spans="6:6" x14ac:dyDescent="0.25">
      <c r="F318"/>
    </row>
    <row r="319" spans="6:6" x14ac:dyDescent="0.25">
      <c r="F319"/>
    </row>
    <row r="320" spans="6:6" x14ac:dyDescent="0.25">
      <c r="F320"/>
    </row>
    <row r="321" spans="6:6" x14ac:dyDescent="0.25">
      <c r="F321"/>
    </row>
    <row r="322" spans="6:6" x14ac:dyDescent="0.25">
      <c r="F322"/>
    </row>
    <row r="323" spans="6:6" x14ac:dyDescent="0.25">
      <c r="F323"/>
    </row>
    <row r="324" spans="6:6" x14ac:dyDescent="0.25">
      <c r="F324"/>
    </row>
    <row r="325" spans="6:6" x14ac:dyDescent="0.25">
      <c r="F325"/>
    </row>
    <row r="326" spans="6:6" x14ac:dyDescent="0.25">
      <c r="F326"/>
    </row>
    <row r="327" spans="6:6" x14ac:dyDescent="0.25">
      <c r="F327"/>
    </row>
    <row r="328" spans="6:6" x14ac:dyDescent="0.25">
      <c r="F328"/>
    </row>
    <row r="329" spans="6:6" x14ac:dyDescent="0.25">
      <c r="F329"/>
    </row>
    <row r="330" spans="6:6" x14ac:dyDescent="0.25">
      <c r="F330"/>
    </row>
    <row r="331" spans="6:6" x14ac:dyDescent="0.25">
      <c r="F331"/>
    </row>
    <row r="332" spans="6:6" x14ac:dyDescent="0.25">
      <c r="F332"/>
    </row>
    <row r="333" spans="6:6" x14ac:dyDescent="0.25">
      <c r="F333"/>
    </row>
    <row r="334" spans="6:6" x14ac:dyDescent="0.25">
      <c r="F334"/>
    </row>
    <row r="335" spans="6:6" x14ac:dyDescent="0.25">
      <c r="F335"/>
    </row>
    <row r="336" spans="6:6" x14ac:dyDescent="0.25">
      <c r="F336"/>
    </row>
    <row r="337" spans="6:6" x14ac:dyDescent="0.25">
      <c r="F337"/>
    </row>
    <row r="338" spans="6:6" x14ac:dyDescent="0.25">
      <c r="F338"/>
    </row>
    <row r="339" spans="6:6" x14ac:dyDescent="0.25">
      <c r="F339"/>
    </row>
    <row r="340" spans="6:6" x14ac:dyDescent="0.25">
      <c r="F340"/>
    </row>
    <row r="341" spans="6:6" x14ac:dyDescent="0.25">
      <c r="F341"/>
    </row>
    <row r="342" spans="6:6" x14ac:dyDescent="0.25">
      <c r="F342"/>
    </row>
    <row r="343" spans="6:6" x14ac:dyDescent="0.25">
      <c r="F343"/>
    </row>
    <row r="344" spans="6:6" x14ac:dyDescent="0.25">
      <c r="F344"/>
    </row>
    <row r="345" spans="6:6" x14ac:dyDescent="0.25">
      <c r="F345"/>
    </row>
    <row r="346" spans="6:6" x14ac:dyDescent="0.25">
      <c r="F346"/>
    </row>
    <row r="347" spans="6:6" x14ac:dyDescent="0.25">
      <c r="F347"/>
    </row>
  </sheetData>
  <mergeCells count="1">
    <mergeCell ref="A1:C1"/>
  </mergeCells>
  <hyperlinks>
    <hyperlink ref="A1" location="'Program Summary'!A1" display="Back to Summary"/>
  </hyperlinks>
  <pageMargins left="0.25" right="0.25" top="0.75" bottom="0.75" header="0.3" footer="0.3"/>
  <pageSetup scale="44" fitToWidth="0" fitToHeight="0" orientation="portrait" r:id="rId10"/>
  <headerFooter>
    <oddFooter>&amp;R&amp;"-,Italic"Report Date: &amp;D&amp;T</oddFooter>
  </headerFooter>
  <drawing r:id="rId11"/>
  <extLst>
    <ext xmlns:x14="http://schemas.microsoft.com/office/spreadsheetml/2009/9/main" uri="{A8765BA9-456A-4dab-B4F3-ACF838C121DE}">
      <x14:slicerList>
        <x14:slicer r:id="rId12"/>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K4"/>
  <sheetViews>
    <sheetView showGridLines="0" showRowColHeaders="0" workbookViewId="0">
      <selection sqref="A1:C1"/>
    </sheetView>
  </sheetViews>
  <sheetFormatPr defaultRowHeight="15" x14ac:dyDescent="0.25"/>
  <cols>
    <col min="2" max="2" width="13.140625" customWidth="1"/>
    <col min="3" max="3" width="22.42578125" customWidth="1"/>
    <col min="4" max="4" width="30.85546875" customWidth="1"/>
    <col min="5" max="5" width="22.42578125" customWidth="1"/>
    <col min="6" max="6" width="14.7109375" customWidth="1"/>
    <col min="7" max="7" width="14.7109375" bestFit="1" customWidth="1"/>
    <col min="8" max="8" width="14.7109375" customWidth="1"/>
    <col min="9" max="9" width="14.7109375" bestFit="1" customWidth="1"/>
    <col min="10" max="10" width="18.5703125" bestFit="1" customWidth="1"/>
    <col min="11" max="11" width="18" bestFit="1" customWidth="1"/>
    <col min="12" max="12" width="6.140625" customWidth="1"/>
    <col min="13" max="13" width="7.140625" customWidth="1"/>
    <col min="14" max="18" width="6.140625" customWidth="1"/>
    <col min="19" max="19" width="11.28515625" customWidth="1"/>
    <col min="20" max="20" width="22.42578125" customWidth="1"/>
    <col min="21" max="21" width="30.85546875" customWidth="1"/>
    <col min="22" max="22" width="22.42578125" customWidth="1"/>
    <col min="23" max="23" width="30.85546875" customWidth="1"/>
    <col min="24" max="24" width="22.42578125" customWidth="1"/>
    <col min="25" max="25" width="30.85546875" customWidth="1"/>
    <col min="26" max="26" width="22.42578125" customWidth="1"/>
    <col min="27" max="27" width="30.85546875" customWidth="1"/>
    <col min="28" max="28" width="22.42578125" customWidth="1"/>
    <col min="29" max="29" width="30.85546875" customWidth="1"/>
    <col min="30" max="30" width="27.42578125" customWidth="1"/>
    <col min="31" max="31" width="35.85546875" customWidth="1"/>
    <col min="32" max="36" width="2" customWidth="1"/>
    <col min="37" max="37" width="3" customWidth="1"/>
    <col min="38" max="38" width="7.28515625" customWidth="1"/>
    <col min="39" max="39" width="30.42578125" bestFit="1" customWidth="1"/>
    <col min="40" max="40" width="20.85546875" bestFit="1" customWidth="1"/>
    <col min="41" max="41" width="28.5703125" bestFit="1" customWidth="1"/>
    <col min="42" max="42" width="32.28515625" bestFit="1" customWidth="1"/>
    <col min="43" max="43" width="37.5703125" bestFit="1" customWidth="1"/>
  </cols>
  <sheetData>
    <row r="1" spans="1:11" x14ac:dyDescent="0.25">
      <c r="A1" s="537" t="s">
        <v>384</v>
      </c>
      <c r="B1" s="537"/>
      <c r="C1" s="537"/>
    </row>
    <row r="3" spans="1:11" x14ac:dyDescent="0.25">
      <c r="I3" s="83" t="s">
        <v>3</v>
      </c>
      <c r="J3" t="s">
        <v>128</v>
      </c>
      <c r="K3" t="s">
        <v>125</v>
      </c>
    </row>
    <row r="4" spans="1:11" x14ac:dyDescent="0.25">
      <c r="I4" s="11" t="s">
        <v>124</v>
      </c>
      <c r="J4" s="90"/>
      <c r="K4" s="91"/>
    </row>
  </sheetData>
  <mergeCells count="1">
    <mergeCell ref="A1:C1"/>
  </mergeCells>
  <hyperlinks>
    <hyperlink ref="A1" location="'Program Summary'!A1" display="Back to Summary"/>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tint="0.39997558519241921"/>
    <pageSetUpPr fitToPage="1"/>
  </sheetPr>
  <dimension ref="A1:Q94"/>
  <sheetViews>
    <sheetView showGridLines="0" showRowColHeaders="0" zoomScaleNormal="100" zoomScaleSheetLayoutView="50" workbookViewId="0">
      <selection activeCell="A2" sqref="A2"/>
    </sheetView>
  </sheetViews>
  <sheetFormatPr defaultColWidth="8.7109375" defaultRowHeight="15" x14ac:dyDescent="0.25"/>
  <cols>
    <col min="1" max="1" width="38" style="62" bestFit="1" customWidth="1"/>
    <col min="2" max="2" width="16.42578125" style="35" customWidth="1"/>
    <col min="3" max="4" width="13.28515625" style="34" customWidth="1"/>
    <col min="5" max="5" width="12.7109375" style="34" customWidth="1"/>
    <col min="6" max="6" width="19.140625"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7" style="34" customWidth="1"/>
    <col min="14" max="14" width="20.7109375" style="34" customWidth="1"/>
    <col min="15" max="15" width="29.140625" style="34" hidden="1" customWidth="1"/>
    <col min="16" max="16" width="21.85546875" style="34" hidden="1" customWidth="1"/>
    <col min="17" max="17" width="8.7109375" style="35" hidden="1" customWidth="1"/>
    <col min="18" max="16384" width="8.7109375" style="35"/>
  </cols>
  <sheetData>
    <row r="1" spans="1:17" ht="18.75" x14ac:dyDescent="0.3">
      <c r="A1" s="564" t="s">
        <v>161</v>
      </c>
      <c r="B1" s="564"/>
      <c r="C1" s="564"/>
      <c r="D1" s="564"/>
      <c r="E1" s="564"/>
      <c r="F1" s="564"/>
      <c r="G1" s="564"/>
      <c r="H1" s="564"/>
      <c r="I1" s="564"/>
      <c r="J1" s="564"/>
      <c r="K1" s="564"/>
      <c r="L1" s="564"/>
      <c r="M1" s="564"/>
      <c r="N1" s="564"/>
      <c r="O1" s="122"/>
    </row>
    <row r="2" spans="1:17" s="46" customFormat="1" x14ac:dyDescent="0.25">
      <c r="A2" s="66" t="s">
        <v>157</v>
      </c>
      <c r="B2" s="142">
        <f ca="1">NOW()</f>
        <v>43809.651016898148</v>
      </c>
      <c r="C2" s="66"/>
      <c r="D2" s="66"/>
      <c r="E2" s="66"/>
      <c r="F2" s="66"/>
      <c r="G2" s="44"/>
      <c r="H2" s="51"/>
      <c r="I2" s="44"/>
      <c r="J2" s="44"/>
      <c r="K2" s="44"/>
      <c r="L2" s="44"/>
      <c r="M2" s="44"/>
      <c r="N2" s="382" t="s">
        <v>381</v>
      </c>
      <c r="O2" s="44"/>
      <c r="P2" s="44"/>
    </row>
    <row r="3" spans="1:17" x14ac:dyDescent="0.25">
      <c r="A3" s="140"/>
      <c r="B3" s="44"/>
      <c r="C3"/>
      <c r="D3"/>
      <c r="E3" s="52"/>
      <c r="G3" s="53"/>
      <c r="H3" s="53"/>
      <c r="I3" s="53"/>
      <c r="J3" s="53"/>
      <c r="K3" s="53"/>
      <c r="L3" s="53"/>
      <c r="M3" s="36"/>
      <c r="N3"/>
      <c r="P3" s="35"/>
    </row>
    <row r="4" spans="1:17" x14ac:dyDescent="0.25">
      <c r="A4" s="164" t="s">
        <v>384</v>
      </c>
      <c r="B4"/>
      <c r="C4"/>
      <c r="D4"/>
      <c r="E4" s="54"/>
      <c r="F4" s="570" t="s">
        <v>92</v>
      </c>
      <c r="G4" s="571"/>
      <c r="H4" s="574"/>
      <c r="I4" s="570" t="s">
        <v>158</v>
      </c>
      <c r="J4" s="575"/>
      <c r="K4" s="571"/>
      <c r="L4" s="569"/>
      <c r="M4" s="566" t="s">
        <v>423</v>
      </c>
      <c r="N4"/>
      <c r="P4" s="35"/>
    </row>
    <row r="5" spans="1:17" ht="45" customHeight="1" x14ac:dyDescent="0.25">
      <c r="A5"/>
      <c r="B5"/>
      <c r="C5"/>
      <c r="D5"/>
      <c r="E5" s="54"/>
      <c r="F5" s="572"/>
      <c r="G5" s="573"/>
      <c r="H5" s="574"/>
      <c r="I5" s="572"/>
      <c r="J5" s="576"/>
      <c r="K5" s="573"/>
      <c r="L5" s="569"/>
      <c r="M5" s="567"/>
      <c r="N5"/>
      <c r="P5" s="35"/>
    </row>
    <row r="6" spans="1:17" ht="45" x14ac:dyDescent="0.25">
      <c r="A6" s="55"/>
      <c r="B6" s="568" t="s">
        <v>383</v>
      </c>
      <c r="C6" s="568" t="s">
        <v>81</v>
      </c>
      <c r="D6" s="568" t="s">
        <v>77</v>
      </c>
      <c r="E6" s="554" t="s">
        <v>106</v>
      </c>
      <c r="F6" s="123" t="s">
        <v>97</v>
      </c>
      <c r="G6" s="125" t="s">
        <v>82</v>
      </c>
      <c r="H6" s="127" t="s">
        <v>83</v>
      </c>
      <c r="I6" s="129" t="s">
        <v>57</v>
      </c>
      <c r="J6" s="131" t="s">
        <v>93</v>
      </c>
      <c r="K6" s="133" t="s">
        <v>84</v>
      </c>
      <c r="L6" s="135" t="s">
        <v>85</v>
      </c>
      <c r="M6" s="137" t="s">
        <v>58</v>
      </c>
      <c r="N6" s="112" t="s">
        <v>59</v>
      </c>
      <c r="O6" s="35"/>
      <c r="P6" s="35"/>
    </row>
    <row r="7" spans="1:17" s="38" customFormat="1" ht="15" customHeight="1" x14ac:dyDescent="0.25">
      <c r="A7"/>
      <c r="B7" s="568"/>
      <c r="C7" s="568"/>
      <c r="D7" s="568"/>
      <c r="E7" s="555"/>
      <c r="F7" s="557" t="s">
        <v>78</v>
      </c>
      <c r="G7" s="557" t="s">
        <v>86</v>
      </c>
      <c r="H7" s="557" t="s">
        <v>79</v>
      </c>
      <c r="I7" s="557" t="s">
        <v>87</v>
      </c>
      <c r="J7" s="557" t="s">
        <v>94</v>
      </c>
      <c r="K7" s="557" t="s">
        <v>88</v>
      </c>
      <c r="L7" s="557" t="s">
        <v>80</v>
      </c>
      <c r="M7" s="557" t="s">
        <v>89</v>
      </c>
      <c r="N7" s="559" t="s">
        <v>424</v>
      </c>
    </row>
    <row r="8" spans="1:17" ht="111" customHeight="1" x14ac:dyDescent="0.25">
      <c r="A8" s="47"/>
      <c r="B8" s="568"/>
      <c r="C8" s="568"/>
      <c r="D8" s="568"/>
      <c r="E8" s="556"/>
      <c r="F8" s="558"/>
      <c r="G8" s="558"/>
      <c r="H8" s="558"/>
      <c r="I8" s="558"/>
      <c r="J8" s="558"/>
      <c r="K8" s="558"/>
      <c r="L8" s="558"/>
      <c r="M8" s="558"/>
      <c r="N8" s="560"/>
      <c r="O8" s="35"/>
      <c r="P8" s="35"/>
    </row>
    <row r="9" spans="1:17" x14ac:dyDescent="0.25">
      <c r="A9" s="139" t="s">
        <v>32</v>
      </c>
      <c r="B9" s="165">
        <f>'Do Not Use'!AY12</f>
        <v>0</v>
      </c>
      <c r="C9" s="165">
        <f>'Do Not Use'!AZ12</f>
        <v>0</v>
      </c>
      <c r="D9" s="165">
        <f>'Do Not Use'!BA12</f>
        <v>0</v>
      </c>
      <c r="E9" s="56" t="str">
        <f t="shared" ref="E9:E15" si="0">IF(B$16&gt;0,$B9/$B$16,"N/A")</f>
        <v>N/A</v>
      </c>
      <c r="F9" s="57" t="str">
        <f>IF($C$16&gt;0,$C9/$C$16,"N/A")</f>
        <v>N/A</v>
      </c>
      <c r="G9" s="58" t="str">
        <f t="shared" ref="G9:G15" si="1">IF($B9&gt;0,$H9/(($D$16-$D9)/($B$16-$B9)),"N/A")</f>
        <v>N/A</v>
      </c>
      <c r="H9" s="59" t="str">
        <f t="shared" ref="H9:H15" si="2">IF($B9&gt;0,$D9/$B9,"N/A")</f>
        <v>N/A</v>
      </c>
      <c r="I9" s="59" t="str">
        <f t="shared" ref="I9:I15" si="3">IF($B9&gt;0,M9/(($C$16-$C9)/($B$16-$B9)),"N/A")</f>
        <v>N/A</v>
      </c>
      <c r="J9" s="60" t="str">
        <f t="shared" ref="J9:J15" si="4">IF($B9&gt;0,($F9-$E9)*100,"N/A")</f>
        <v>N/A</v>
      </c>
      <c r="K9" s="60" t="str">
        <f t="shared" ref="K9:K15" si="5">IF($B9&gt;0,($L9-$E9)*100,"N/A")</f>
        <v>N/A</v>
      </c>
      <c r="L9" s="57" t="str">
        <f t="shared" ref="L9:L15" si="6">IF($B9&gt;0,$D9/$D$16,"N/A")</f>
        <v>N/A</v>
      </c>
      <c r="M9" s="57" t="str">
        <f t="shared" ref="M9:M15" si="7">IF($B9&gt;0,$C9/$B9,"N/A")</f>
        <v>N/A</v>
      </c>
      <c r="N9" s="116" t="str">
        <f>IF(C16&gt;0,E9+(SQRT(E9*((1-E9)/C$16))),"N/A")</f>
        <v>N/A</v>
      </c>
      <c r="O9" s="263">
        <f>IF(F9&gt;N9,1,0)</f>
        <v>0</v>
      </c>
      <c r="P9" s="263" t="b">
        <f>IF(B9&gt;10,1)</f>
        <v>0</v>
      </c>
      <c r="Q9" s="263">
        <f>COUNTIFS(O9:O15,1,P9:P15,1)</f>
        <v>0</v>
      </c>
    </row>
    <row r="10" spans="1:17" x14ac:dyDescent="0.25">
      <c r="A10" s="139" t="s">
        <v>33</v>
      </c>
      <c r="B10" s="165">
        <f>'Do Not Use'!AY13</f>
        <v>0</v>
      </c>
      <c r="C10" s="165">
        <f>'Do Not Use'!AZ13</f>
        <v>0</v>
      </c>
      <c r="D10" s="165">
        <f>'Do Not Use'!BA13</f>
        <v>0</v>
      </c>
      <c r="E10" s="56" t="str">
        <f t="shared" si="0"/>
        <v>N/A</v>
      </c>
      <c r="F10" s="57" t="str">
        <f t="shared" ref="F10:F15" si="8">IF($C$16&gt;0,$C10/$C$16,"N/A")</f>
        <v>N/A</v>
      </c>
      <c r="G10" s="58" t="str">
        <f t="shared" si="1"/>
        <v>N/A</v>
      </c>
      <c r="H10" s="59" t="str">
        <f t="shared" si="2"/>
        <v>N/A</v>
      </c>
      <c r="I10" s="59" t="str">
        <f t="shared" si="3"/>
        <v>N/A</v>
      </c>
      <c r="J10" s="60" t="str">
        <f t="shared" si="4"/>
        <v>N/A</v>
      </c>
      <c r="K10" s="60" t="str">
        <f t="shared" si="5"/>
        <v>N/A</v>
      </c>
      <c r="L10" s="57" t="str">
        <f t="shared" si="6"/>
        <v>N/A</v>
      </c>
      <c r="M10" s="57" t="str">
        <f t="shared" si="7"/>
        <v>N/A</v>
      </c>
      <c r="N10" s="116" t="str">
        <f>IF(C16&gt;0,E10+(SQRT(E10*((1-E10)/C$16))),"N/A")</f>
        <v>N/A</v>
      </c>
      <c r="O10" s="263">
        <f t="shared" ref="O10:O15" si="9">IF(F10&gt;N10,1,0)</f>
        <v>0</v>
      </c>
      <c r="P10" s="263" t="b">
        <f t="shared" ref="P10:P15" si="10">IF(B10&gt;10,1)</f>
        <v>0</v>
      </c>
      <c r="Q10" s="263"/>
    </row>
    <row r="11" spans="1:17" x14ac:dyDescent="0.25">
      <c r="A11" s="139" t="s">
        <v>34</v>
      </c>
      <c r="B11" s="165">
        <f>'Do Not Use'!AY14</f>
        <v>0</v>
      </c>
      <c r="C11" s="165">
        <f>'Do Not Use'!AZ14</f>
        <v>0</v>
      </c>
      <c r="D11" s="165">
        <f>'Do Not Use'!BA14</f>
        <v>0</v>
      </c>
      <c r="E11" s="56" t="str">
        <f t="shared" si="0"/>
        <v>N/A</v>
      </c>
      <c r="F11" s="57" t="str">
        <f t="shared" si="8"/>
        <v>N/A</v>
      </c>
      <c r="G11" s="58" t="str">
        <f t="shared" si="1"/>
        <v>N/A</v>
      </c>
      <c r="H11" s="59" t="str">
        <f t="shared" si="2"/>
        <v>N/A</v>
      </c>
      <c r="I11" s="59" t="str">
        <f t="shared" si="3"/>
        <v>N/A</v>
      </c>
      <c r="J11" s="60" t="str">
        <f t="shared" si="4"/>
        <v>N/A</v>
      </c>
      <c r="K11" s="60" t="str">
        <f t="shared" si="5"/>
        <v>N/A</v>
      </c>
      <c r="L11" s="57" t="str">
        <f t="shared" si="6"/>
        <v>N/A</v>
      </c>
      <c r="M11" s="57" t="str">
        <f t="shared" si="7"/>
        <v>N/A</v>
      </c>
      <c r="N11" s="116" t="str">
        <f>IF($C$16&gt;0,$E11+(SQRT($E11*((1-$E11)/$C$16))),"N/A")</f>
        <v>N/A</v>
      </c>
      <c r="O11" s="263">
        <f t="shared" si="9"/>
        <v>0</v>
      </c>
      <c r="P11" s="263" t="b">
        <f t="shared" si="10"/>
        <v>0</v>
      </c>
      <c r="Q11" s="263"/>
    </row>
    <row r="12" spans="1:17" x14ac:dyDescent="0.25">
      <c r="A12" s="139" t="s">
        <v>411</v>
      </c>
      <c r="B12" s="165">
        <f>'Do Not Use'!AY3</f>
        <v>0</v>
      </c>
      <c r="C12" s="165">
        <f>'Do Not Use'!AZ3</f>
        <v>0</v>
      </c>
      <c r="D12" s="165">
        <f>'Do Not Use'!BA3</f>
        <v>0</v>
      </c>
      <c r="E12" s="56" t="str">
        <f t="shared" si="0"/>
        <v>N/A</v>
      </c>
      <c r="F12" s="57" t="str">
        <f t="shared" si="8"/>
        <v>N/A</v>
      </c>
      <c r="G12" s="58" t="str">
        <f t="shared" si="1"/>
        <v>N/A</v>
      </c>
      <c r="H12" s="59" t="str">
        <f t="shared" si="2"/>
        <v>N/A</v>
      </c>
      <c r="I12" s="59" t="str">
        <f t="shared" si="3"/>
        <v>N/A</v>
      </c>
      <c r="J12" s="60" t="str">
        <f t="shared" si="4"/>
        <v>N/A</v>
      </c>
      <c r="K12" s="60" t="str">
        <f t="shared" si="5"/>
        <v>N/A</v>
      </c>
      <c r="L12" s="57" t="str">
        <f t="shared" si="6"/>
        <v>N/A</v>
      </c>
      <c r="M12" s="57" t="str">
        <f t="shared" si="7"/>
        <v>N/A</v>
      </c>
      <c r="N12" s="116" t="str">
        <f>IF($C$16&gt;0,$E12+(SQRT($E12*((1-$E12)/$C$16))),"N/A")</f>
        <v>N/A</v>
      </c>
      <c r="O12" s="263">
        <f t="shared" si="9"/>
        <v>0</v>
      </c>
      <c r="P12" s="263" t="b">
        <f t="shared" si="10"/>
        <v>0</v>
      </c>
      <c r="Q12" s="263"/>
    </row>
    <row r="13" spans="1:17" x14ac:dyDescent="0.25">
      <c r="A13" s="139" t="s">
        <v>35</v>
      </c>
      <c r="B13" s="165">
        <f>'Do Not Use'!AY15</f>
        <v>0</v>
      </c>
      <c r="C13" s="165">
        <f>'Do Not Use'!AZ15</f>
        <v>0</v>
      </c>
      <c r="D13" s="165">
        <f>'Do Not Use'!BA15</f>
        <v>0</v>
      </c>
      <c r="E13" s="56" t="str">
        <f t="shared" si="0"/>
        <v>N/A</v>
      </c>
      <c r="F13" s="57" t="str">
        <f t="shared" si="8"/>
        <v>N/A</v>
      </c>
      <c r="G13" s="58" t="str">
        <f t="shared" si="1"/>
        <v>N/A</v>
      </c>
      <c r="H13" s="59" t="str">
        <f t="shared" si="2"/>
        <v>N/A</v>
      </c>
      <c r="I13" s="59" t="str">
        <f t="shared" si="3"/>
        <v>N/A</v>
      </c>
      <c r="J13" s="60" t="str">
        <f t="shared" si="4"/>
        <v>N/A</v>
      </c>
      <c r="K13" s="60" t="str">
        <f t="shared" si="5"/>
        <v>N/A</v>
      </c>
      <c r="L13" s="57" t="str">
        <f t="shared" si="6"/>
        <v>N/A</v>
      </c>
      <c r="M13" s="57" t="str">
        <f t="shared" si="7"/>
        <v>N/A</v>
      </c>
      <c r="N13" s="116" t="str">
        <f>IF($C$16&gt;0,$E13+(SQRT($E13*((1-$E13)/$C$16))),"N/A")</f>
        <v>N/A</v>
      </c>
      <c r="O13" s="263">
        <f t="shared" si="9"/>
        <v>0</v>
      </c>
      <c r="P13" s="263" t="b">
        <f t="shared" si="10"/>
        <v>0</v>
      </c>
      <c r="Q13" s="263"/>
    </row>
    <row r="14" spans="1:17" x14ac:dyDescent="0.25">
      <c r="A14" s="139" t="s">
        <v>37</v>
      </c>
      <c r="B14" s="165">
        <f>'Do Not Use'!AY16</f>
        <v>0</v>
      </c>
      <c r="C14" s="165">
        <f>'Do Not Use'!AZ16</f>
        <v>0</v>
      </c>
      <c r="D14" s="165">
        <f>'Do Not Use'!BA16</f>
        <v>0</v>
      </c>
      <c r="E14" s="56" t="str">
        <f t="shared" si="0"/>
        <v>N/A</v>
      </c>
      <c r="F14" s="57" t="str">
        <f t="shared" si="8"/>
        <v>N/A</v>
      </c>
      <c r="G14" s="58" t="str">
        <f t="shared" si="1"/>
        <v>N/A</v>
      </c>
      <c r="H14" s="59" t="str">
        <f t="shared" si="2"/>
        <v>N/A</v>
      </c>
      <c r="I14" s="59" t="str">
        <f t="shared" si="3"/>
        <v>N/A</v>
      </c>
      <c r="J14" s="60" t="str">
        <f t="shared" si="4"/>
        <v>N/A</v>
      </c>
      <c r="K14" s="60" t="str">
        <f t="shared" si="5"/>
        <v>N/A</v>
      </c>
      <c r="L14" s="57" t="str">
        <f t="shared" si="6"/>
        <v>N/A</v>
      </c>
      <c r="M14" s="57" t="str">
        <f t="shared" si="7"/>
        <v>N/A</v>
      </c>
      <c r="N14" s="116" t="str">
        <f>IF($C$16&gt;0,$E14+(SQRT($E14*((1-$E14)/$C$16))),"N/A")</f>
        <v>N/A</v>
      </c>
      <c r="O14" s="263">
        <f t="shared" si="9"/>
        <v>0</v>
      </c>
      <c r="P14" s="263" t="b">
        <f t="shared" si="10"/>
        <v>0</v>
      </c>
      <c r="Q14" s="263"/>
    </row>
    <row r="15" spans="1:17" x14ac:dyDescent="0.25">
      <c r="A15" s="139" t="s">
        <v>36</v>
      </c>
      <c r="B15" s="165">
        <f>'Do Not Use'!AY17</f>
        <v>0</v>
      </c>
      <c r="C15" s="165">
        <f>'Do Not Use'!AZ17</f>
        <v>0</v>
      </c>
      <c r="D15" s="165">
        <f>'Do Not Use'!BA17</f>
        <v>0</v>
      </c>
      <c r="E15" s="56" t="str">
        <f t="shared" si="0"/>
        <v>N/A</v>
      </c>
      <c r="F15" s="57" t="str">
        <f t="shared" si="8"/>
        <v>N/A</v>
      </c>
      <c r="G15" s="58" t="str">
        <f t="shared" si="1"/>
        <v>N/A</v>
      </c>
      <c r="H15" s="59" t="str">
        <f t="shared" si="2"/>
        <v>N/A</v>
      </c>
      <c r="I15" s="59" t="str">
        <f t="shared" si="3"/>
        <v>N/A</v>
      </c>
      <c r="J15" s="60" t="str">
        <f t="shared" si="4"/>
        <v>N/A</v>
      </c>
      <c r="K15" s="60" t="str">
        <f t="shared" si="5"/>
        <v>N/A</v>
      </c>
      <c r="L15" s="57" t="str">
        <f t="shared" si="6"/>
        <v>N/A</v>
      </c>
      <c r="M15" s="57" t="str">
        <f t="shared" si="7"/>
        <v>N/A</v>
      </c>
      <c r="N15" s="116" t="str">
        <f>IF($C$16&gt;0,$E15+(SQRT($E15*((1-$E15)/$C$16))),"N/A")</f>
        <v>N/A</v>
      </c>
      <c r="O15" s="263">
        <f t="shared" si="9"/>
        <v>0</v>
      </c>
      <c r="P15" s="263" t="b">
        <f t="shared" si="10"/>
        <v>0</v>
      </c>
      <c r="Q15" s="263"/>
    </row>
    <row r="16" spans="1:17" x14ac:dyDescent="0.25">
      <c r="A16" s="383" t="s">
        <v>60</v>
      </c>
      <c r="B16" s="384">
        <f>SUM(B9:B15)</f>
        <v>0</v>
      </c>
      <c r="C16" s="384">
        <f>SUM(C9:C15)</f>
        <v>0</v>
      </c>
      <c r="D16" s="384">
        <f>SUM(D9:D15)</f>
        <v>0</v>
      </c>
      <c r="E16" s="385">
        <f>SUM(E9:E15)</f>
        <v>0</v>
      </c>
      <c r="F16" s="50" t="s">
        <v>65</v>
      </c>
      <c r="G16" s="50"/>
      <c r="H16" s="50"/>
      <c r="I16" s="264">
        <v>1</v>
      </c>
      <c r="J16" s="50"/>
      <c r="K16" s="50"/>
      <c r="L16" s="49"/>
      <c r="M16" s="262"/>
      <c r="O16" s="156"/>
      <c r="P16" s="35"/>
    </row>
    <row r="17" spans="1:15" x14ac:dyDescent="0.25">
      <c r="B17" s="565" t="s">
        <v>382</v>
      </c>
      <c r="C17" s="565"/>
      <c r="D17" s="565"/>
      <c r="E17" s="565"/>
      <c r="F17" s="565"/>
      <c r="G17" s="565"/>
      <c r="H17" s="565"/>
      <c r="I17" s="565"/>
      <c r="J17" s="565"/>
      <c r="K17" s="565"/>
      <c r="L17" s="565"/>
      <c r="M17" s="565"/>
    </row>
    <row r="18" spans="1:15" x14ac:dyDescent="0.25">
      <c r="B18" s="41"/>
      <c r="C18" s="41"/>
      <c r="D18" s="41"/>
      <c r="E18" s="41"/>
      <c r="F18" s="41" t="str">
        <f>IF(AND(C16&gt;0,B9&gt;10),C9/C16,"")</f>
        <v/>
      </c>
      <c r="G18" s="41" t="s">
        <v>65</v>
      </c>
      <c r="H18" s="41"/>
      <c r="I18" s="41"/>
      <c r="J18" s="41"/>
      <c r="K18" s="41"/>
      <c r="L18" s="41"/>
      <c r="M18" s="41"/>
    </row>
    <row r="19" spans="1:15" x14ac:dyDescent="0.25">
      <c r="B19" s="561" t="str">
        <f>A9</f>
        <v>American Indian or Alaskan Native</v>
      </c>
      <c r="C19" s="562"/>
      <c r="D19" s="562"/>
      <c r="E19" s="562"/>
      <c r="F19" s="562"/>
      <c r="G19" s="562"/>
      <c r="H19" s="562"/>
      <c r="I19" s="562"/>
      <c r="J19" s="562"/>
      <c r="K19" s="562"/>
      <c r="L19" s="562"/>
      <c r="M19" s="562"/>
      <c r="N19" s="563"/>
      <c r="O19"/>
    </row>
    <row r="20" spans="1:15" x14ac:dyDescent="0.25">
      <c r="A20" s="124" t="s">
        <v>107</v>
      </c>
      <c r="B20" s="43" t="str">
        <f>IF(B9&gt;0, "Of the "&amp;C16&amp;" children who received at least one BIR, "&amp;ROUND(F9*100,1)&amp;"% are "&amp;A9&amp;"; this group comprises "&amp;ROUND(E9*100,1)&amp;"% of the total child enrollment.","")</f>
        <v/>
      </c>
      <c r="C20" s="42"/>
      <c r="D20" s="42"/>
      <c r="E20" s="42"/>
      <c r="F20" s="42"/>
      <c r="G20" s="42"/>
      <c r="H20" s="42"/>
      <c r="I20" s="42"/>
      <c r="J20" s="42"/>
      <c r="K20" s="42"/>
      <c r="L20" s="42"/>
      <c r="M20" s="42"/>
      <c r="N20" s="118"/>
      <c r="O20"/>
    </row>
    <row r="21" spans="1:15" x14ac:dyDescent="0.25">
      <c r="A21" s="126" t="s">
        <v>82</v>
      </c>
      <c r="B21" s="43" t="str">
        <f>IF(B9&gt;0,"The average number of BIRs per children for  "&amp;A9&amp;" children is "&amp;ROUND(G9,2)&amp;" times the BIR rate for all other children.","")</f>
        <v/>
      </c>
      <c r="C21" s="42"/>
      <c r="D21" s="42"/>
      <c r="E21" s="42"/>
      <c r="F21" s="42"/>
      <c r="G21" s="42"/>
      <c r="H21" s="42"/>
      <c r="I21" s="42"/>
      <c r="J21" s="42"/>
      <c r="K21" s="42"/>
      <c r="L21" s="42"/>
      <c r="M21" s="42"/>
      <c r="N21" s="118"/>
      <c r="O21"/>
    </row>
    <row r="22" spans="1:15" x14ac:dyDescent="0.25">
      <c r="A22" s="128" t="s">
        <v>90</v>
      </c>
      <c r="B22" s="43" t="str">
        <f>IF(B9&gt;0,"children identified as "&amp;A9&amp;" receive an average of "&amp;ROUND(H9,2)&amp;" BIRs per child.","")</f>
        <v/>
      </c>
      <c r="C22" s="42"/>
      <c r="D22" s="42"/>
      <c r="E22" s="42"/>
      <c r="F22" s="42"/>
      <c r="G22" s="42"/>
      <c r="H22" s="42"/>
      <c r="I22" s="42"/>
      <c r="J22" s="42"/>
      <c r="K22" s="42"/>
      <c r="L22" s="42"/>
      <c r="M22" s="42"/>
      <c r="N22" s="118"/>
      <c r="O22"/>
    </row>
    <row r="23" spans="1:15" x14ac:dyDescent="0.25">
      <c r="A23" s="130" t="s">
        <v>57</v>
      </c>
      <c r="B23" s="43" t="str">
        <f>IF(B9&gt;0,A9&amp;" children are "&amp;ROUND(I9,2)&amp;" times more likely to have at least one BIR than all other children.","")</f>
        <v/>
      </c>
      <c r="C23" s="42"/>
      <c r="D23" s="42"/>
      <c r="E23" s="42"/>
      <c r="F23" s="42"/>
      <c r="G23" s="42"/>
      <c r="H23" s="42"/>
      <c r="I23" s="42"/>
      <c r="J23" s="42"/>
      <c r="K23" s="42"/>
      <c r="L23" s="42"/>
      <c r="M23" s="42"/>
      <c r="N23" s="118"/>
      <c r="O23"/>
    </row>
    <row r="24" spans="1:15" x14ac:dyDescent="0.25">
      <c r="A24" s="132" t="s">
        <v>156</v>
      </c>
      <c r="B24" s="43" t="str">
        <f>IF(AND($B$9&gt;0,$J$9&gt;0),$A$9&amp;" children's representation among children who receive BIRs is "&amp;ROUND($J$9,1)&amp;" percentage points higher than expected given "&amp;$A$9&amp;" children's percentage of the child enrollment.",IF(AND($B$9&gt;0,$J$9&lt;0),$A$9&amp;" children's representation among children who receive BIRs is "&amp;ROUND(($J$9*-1),1)&amp;" percentage points lower than expected given "&amp;$A$9&amp;" children's percentage of the child enrollment.",""))</f>
        <v/>
      </c>
      <c r="C24" s="42"/>
      <c r="D24" s="42"/>
      <c r="E24" s="42"/>
      <c r="F24" s="42"/>
      <c r="G24" s="42"/>
      <c r="H24" s="42"/>
      <c r="I24" s="42"/>
      <c r="J24" s="42"/>
      <c r="K24" s="42"/>
      <c r="L24" s="42"/>
      <c r="M24" s="42"/>
      <c r="N24" s="118"/>
      <c r="O24"/>
    </row>
    <row r="25" spans="1:15" x14ac:dyDescent="0.25">
      <c r="A25" s="134" t="s">
        <v>66</v>
      </c>
      <c r="B25" s="43" t="str">
        <f>IF(AND($B$9&gt;0,$K$9&gt;0),"The percentage of BIRs attributed to "&amp;$A$9&amp;" children is "&amp;ROUND($K$9,1)&amp;" percentage points higher than expected given "&amp;$A$9&amp;" children's percentage of the child enrollment.",IF(AND($B$9&gt;0,$K$9&lt;0),"The percentage of BIRs attributed to "&amp;$A$9&amp;" children is "&amp;ROUND(($K$9*-1),1)&amp;" percentage points lower than expected given "&amp;$A$9&amp;" children's percentage of the child enrollment.",""))</f>
        <v/>
      </c>
      <c r="C25" s="42"/>
      <c r="D25" s="42"/>
      <c r="E25" s="42"/>
      <c r="F25" s="42"/>
      <c r="G25" s="42"/>
      <c r="H25" s="42"/>
      <c r="I25" s="42"/>
      <c r="J25" s="42"/>
      <c r="K25" s="42"/>
      <c r="L25" s="42"/>
      <c r="M25" s="42"/>
      <c r="N25" s="118"/>
      <c r="O25"/>
    </row>
    <row r="26" spans="1:15" x14ac:dyDescent="0.25">
      <c r="A26" s="136" t="s">
        <v>91</v>
      </c>
      <c r="B26" s="43" t="str">
        <f>IF(B9&gt;0,"Of the "&amp;$D$16&amp;" BIRs generated, "&amp;ROUND(L9*100,1)&amp;"% were attributed to "&amp;A9&amp;" children.","")</f>
        <v/>
      </c>
      <c r="C26" s="42"/>
      <c r="D26" s="42"/>
      <c r="E26" s="42"/>
      <c r="F26" s="42"/>
      <c r="G26" s="42"/>
      <c r="H26" s="42"/>
      <c r="I26" s="42"/>
      <c r="J26" s="42"/>
      <c r="K26" s="42"/>
      <c r="L26" s="42"/>
      <c r="M26" s="42"/>
      <c r="N26" s="118"/>
      <c r="O26"/>
    </row>
    <row r="27" spans="1:15" x14ac:dyDescent="0.25">
      <c r="A27" s="138" t="s">
        <v>58</v>
      </c>
      <c r="B27" s="121" t="str">
        <f>IF(B9&gt;0,"Of the "&amp;$B9&amp;" "&amp;$A9&amp;" children, "&amp;ROUND(M9*100,1)&amp;"% have at least one BIR.","")</f>
        <v/>
      </c>
      <c r="C27" s="119"/>
      <c r="D27" s="119"/>
      <c r="E27" s="119"/>
      <c r="F27" s="119"/>
      <c r="G27" s="119"/>
      <c r="H27" s="119"/>
      <c r="I27" s="119"/>
      <c r="J27" s="119"/>
      <c r="K27" s="119"/>
      <c r="L27" s="119"/>
      <c r="M27" s="119"/>
      <c r="N27" s="120"/>
      <c r="O27"/>
    </row>
    <row r="28" spans="1:15" x14ac:dyDescent="0.25">
      <c r="A28" s="63"/>
      <c r="B28" s="43"/>
      <c r="C28" s="42"/>
      <c r="D28" s="42"/>
      <c r="E28" s="42"/>
      <c r="F28" s="42"/>
      <c r="G28" s="42"/>
      <c r="H28" s="42"/>
      <c r="I28" s="42"/>
      <c r="J28" s="42"/>
      <c r="K28" s="42"/>
      <c r="L28" s="42"/>
      <c r="M28" s="42"/>
      <c r="N28" s="42"/>
      <c r="O28" s="44"/>
    </row>
    <row r="29" spans="1:15" x14ac:dyDescent="0.25">
      <c r="A29" s="64"/>
      <c r="B29" s="41"/>
    </row>
    <row r="30" spans="1:15" x14ac:dyDescent="0.25">
      <c r="A30" s="386"/>
      <c r="B30" s="561" t="str">
        <f>A10</f>
        <v>Asian</v>
      </c>
      <c r="C30" s="562"/>
      <c r="D30" s="562"/>
      <c r="E30" s="562"/>
      <c r="F30" s="562"/>
      <c r="G30" s="562"/>
      <c r="H30" s="562"/>
      <c r="I30" s="562"/>
      <c r="J30" s="562"/>
      <c r="K30" s="562"/>
      <c r="L30" s="562"/>
      <c r="M30" s="562"/>
      <c r="N30" s="563"/>
      <c r="O30"/>
    </row>
    <row r="31" spans="1:15" x14ac:dyDescent="0.25">
      <c r="A31" s="124" t="s">
        <v>107</v>
      </c>
      <c r="B31" s="43" t="str">
        <f>IF(B10&gt;0, "Of the "&amp;C16&amp;" children who received at least one BIR, "&amp;ROUND(F10*100,1)&amp;"% are "&amp;A10&amp;"; this group comprises "&amp;ROUND(E10*100,1)&amp;"% of the total child enrollment.","")</f>
        <v/>
      </c>
      <c r="C31" s="42"/>
      <c r="D31" s="42"/>
      <c r="E31" s="42"/>
      <c r="F31" s="42"/>
      <c r="G31" s="42"/>
      <c r="H31" s="42"/>
      <c r="I31" s="42"/>
      <c r="J31" s="42"/>
      <c r="K31" s="42"/>
      <c r="L31" s="42"/>
      <c r="M31" s="42"/>
      <c r="N31" s="118"/>
      <c r="O31"/>
    </row>
    <row r="32" spans="1:15" x14ac:dyDescent="0.25">
      <c r="A32" s="126" t="s">
        <v>82</v>
      </c>
      <c r="B32" s="43" t="str">
        <f>IF(B10&gt;0,"The average number of BIRs per child for "&amp;A10&amp;" children is "&amp;ROUND(G10,2)&amp;" times the BIR rate for all other children.","")</f>
        <v/>
      </c>
      <c r="C32" s="42"/>
      <c r="D32" s="42"/>
      <c r="E32" s="42"/>
      <c r="F32" s="42"/>
      <c r="G32" s="42"/>
      <c r="H32" s="42"/>
      <c r="I32" s="42"/>
      <c r="J32" s="42"/>
      <c r="K32" s="42"/>
      <c r="L32" s="42"/>
      <c r="M32" s="42"/>
      <c r="N32" s="118"/>
      <c r="O32"/>
    </row>
    <row r="33" spans="1:15" x14ac:dyDescent="0.25">
      <c r="A33" s="128" t="s">
        <v>90</v>
      </c>
      <c r="B33" s="43" t="str">
        <f>IF(B10&gt;0,"Children identified as "&amp;A10&amp;" receive an average of "&amp;ROUND(H10,2)&amp;" BIRs per child.","")</f>
        <v/>
      </c>
      <c r="C33" s="42"/>
      <c r="D33" s="42"/>
      <c r="E33" s="42"/>
      <c r="F33" s="42"/>
      <c r="G33" s="42"/>
      <c r="H33" s="42"/>
      <c r="I33" s="42"/>
      <c r="J33" s="42"/>
      <c r="K33" s="42"/>
      <c r="L33" s="42"/>
      <c r="M33" s="42"/>
      <c r="N33" s="118"/>
      <c r="O33"/>
    </row>
    <row r="34" spans="1:15" x14ac:dyDescent="0.25">
      <c r="A34" s="130" t="s">
        <v>57</v>
      </c>
      <c r="B34" s="43" t="str">
        <f>IF(B10&gt;0,A10&amp;" children are "&amp;ROUND(I10,2)&amp;" times more likely to have at least one BIR than all other children.","")</f>
        <v/>
      </c>
      <c r="C34" s="42"/>
      <c r="D34" s="42"/>
      <c r="E34" s="42"/>
      <c r="F34" s="42"/>
      <c r="G34" s="42"/>
      <c r="H34" s="42"/>
      <c r="I34" s="42"/>
      <c r="J34" s="42"/>
      <c r="K34" s="42"/>
      <c r="L34" s="42"/>
      <c r="M34" s="42"/>
      <c r="N34" s="118"/>
      <c r="O34"/>
    </row>
    <row r="35" spans="1:15" x14ac:dyDescent="0.25">
      <c r="A35" s="132" t="s">
        <v>156</v>
      </c>
      <c r="B35" s="43" t="str">
        <f>IF(AND($B10&gt;0,$J10&gt;0),$A10&amp;" children's representation among children who receive BIRs is "&amp;ROUND($J10,1)&amp;" percentage points higher than expected given "&amp;$A10&amp;" children's percentage of the child enrollment.",IF(AND($B10&gt;0,$J10&lt;0),$A10&amp;" children representation among children who receive BIRs is "&amp;ROUND(($J10*-1),1)&amp;" percentage points lower than expected given "&amp;$A10&amp;" children's percentage of the children body.",""))</f>
        <v/>
      </c>
      <c r="C35" s="42"/>
      <c r="D35" s="42"/>
      <c r="E35" s="42"/>
      <c r="F35" s="42"/>
      <c r="G35" s="42"/>
      <c r="H35" s="42"/>
      <c r="I35" s="42"/>
      <c r="J35" s="42"/>
      <c r="K35" s="42"/>
      <c r="L35" s="42"/>
      <c r="M35" s="42"/>
      <c r="N35" s="118"/>
      <c r="O35"/>
    </row>
    <row r="36" spans="1:15" x14ac:dyDescent="0.25">
      <c r="A36" s="134" t="s">
        <v>66</v>
      </c>
      <c r="B36" s="43" t="str">
        <f>IF(AND($B10&gt;0,$K10&gt;0),"The percentage of BIRs attributed to "&amp;$A10&amp;" children is "&amp;ROUND($K10,1)&amp;" percentage points higher than expected given "&amp;$A10&amp;" children's percentage of the child enrollment.",IF(AND($B10&gt;0,$K10&lt;0),"The percentage of BIRs attributed to "&amp;$A10&amp;" children is "&amp;ROUND(($K10*-1),1)&amp;" percentage points lower than expected given "&amp;$A10&amp;" children's percentage of the child enrollment.",""))</f>
        <v/>
      </c>
      <c r="C36" s="42"/>
      <c r="D36" s="42"/>
      <c r="E36" s="42"/>
      <c r="F36" s="42"/>
      <c r="G36" s="42"/>
      <c r="H36" s="42"/>
      <c r="I36" s="42"/>
      <c r="J36" s="42"/>
      <c r="K36" s="42"/>
      <c r="L36" s="42"/>
      <c r="M36" s="42"/>
      <c r="N36" s="118"/>
      <c r="O36"/>
    </row>
    <row r="37" spans="1:15" x14ac:dyDescent="0.25">
      <c r="A37" s="136" t="s">
        <v>91</v>
      </c>
      <c r="B37" s="43" t="str">
        <f>IF(B10&gt;0,"Of the "&amp;$D$16&amp;" BIRs generated, "&amp;ROUND(L10*100,1)&amp;"% were attributed to "&amp;A10&amp;" children.","")</f>
        <v/>
      </c>
      <c r="C37" s="42"/>
      <c r="D37" s="42"/>
      <c r="E37" s="42"/>
      <c r="F37" s="42"/>
      <c r="G37" s="42"/>
      <c r="H37" s="42"/>
      <c r="I37" s="42"/>
      <c r="J37" s="42"/>
      <c r="K37" s="42"/>
      <c r="L37" s="42"/>
      <c r="M37" s="42"/>
      <c r="N37" s="118"/>
      <c r="O37"/>
    </row>
    <row r="38" spans="1:15" x14ac:dyDescent="0.25">
      <c r="A38" s="138" t="s">
        <v>58</v>
      </c>
      <c r="B38" s="121" t="str">
        <f>IF(B10&gt;0,"Of the "&amp;$B10&amp;" "&amp;$A10&amp;" children, "&amp;ROUND(M10*100,1)&amp;"% have at least one BIR.","")</f>
        <v/>
      </c>
      <c r="C38" s="119"/>
      <c r="D38" s="119"/>
      <c r="E38" s="119"/>
      <c r="F38" s="119"/>
      <c r="G38" s="119"/>
      <c r="H38" s="119"/>
      <c r="I38" s="119"/>
      <c r="J38" s="119"/>
      <c r="K38" s="119"/>
      <c r="L38" s="119"/>
      <c r="M38" s="119"/>
      <c r="N38" s="120"/>
      <c r="O38"/>
    </row>
    <row r="39" spans="1:15" x14ac:dyDescent="0.25">
      <c r="A39" s="63"/>
      <c r="B39" s="43"/>
      <c r="C39" s="42"/>
      <c r="D39" s="42"/>
      <c r="E39" s="42"/>
      <c r="F39" s="42"/>
      <c r="G39" s="42"/>
      <c r="H39" s="42"/>
      <c r="I39" s="42"/>
      <c r="J39" s="42"/>
      <c r="K39" s="42"/>
      <c r="L39" s="42"/>
      <c r="M39" s="42"/>
      <c r="N39" s="42"/>
      <c r="O39"/>
    </row>
    <row r="40" spans="1:15" x14ac:dyDescent="0.25">
      <c r="O40"/>
    </row>
    <row r="41" spans="1:15" x14ac:dyDescent="0.25">
      <c r="A41" s="117"/>
      <c r="B41" s="551" t="str">
        <f>A11</f>
        <v>Black or African American</v>
      </c>
      <c r="C41" s="552"/>
      <c r="D41" s="552"/>
      <c r="E41" s="552"/>
      <c r="F41" s="552"/>
      <c r="G41" s="552"/>
      <c r="H41" s="552"/>
      <c r="I41" s="552"/>
      <c r="J41" s="552"/>
      <c r="K41" s="552"/>
      <c r="L41" s="552"/>
      <c r="M41" s="552"/>
      <c r="N41" s="553"/>
      <c r="O41"/>
    </row>
    <row r="42" spans="1:15" x14ac:dyDescent="0.25">
      <c r="A42" s="124" t="s">
        <v>107</v>
      </c>
      <c r="B42" s="43" t="str">
        <f>IF(B11&gt;0, "Of the "&amp;C16&amp;" children who received at least one BIR, "&amp;ROUND(F11*100,1)&amp;"% are "&amp;A11&amp;"; this group comprises "&amp;ROUND(E11*100,1)&amp;"% of the total child enrollment.","")</f>
        <v/>
      </c>
      <c r="C42" s="42"/>
      <c r="D42" s="42"/>
      <c r="E42" s="42"/>
      <c r="F42" s="42"/>
      <c r="G42" s="42"/>
      <c r="H42" s="42"/>
      <c r="I42" s="42"/>
      <c r="J42" s="42"/>
      <c r="K42" s="42"/>
      <c r="L42" s="42"/>
      <c r="M42" s="42"/>
      <c r="N42" s="118"/>
      <c r="O42"/>
    </row>
    <row r="43" spans="1:15" x14ac:dyDescent="0.25">
      <c r="A43" s="126" t="s">
        <v>82</v>
      </c>
      <c r="B43" s="43" t="str">
        <f>IF(B11&gt;0,"The average number of BIRs per child for "&amp;A11&amp;" children is "&amp;ROUND(G11,2)&amp;" times the BIR Rate for all other children.","")</f>
        <v/>
      </c>
      <c r="C43" s="42"/>
      <c r="D43" s="42"/>
      <c r="E43" s="42"/>
      <c r="F43" s="42"/>
      <c r="G43" s="42"/>
      <c r="H43" s="42"/>
      <c r="I43" s="42"/>
      <c r="J43" s="42"/>
      <c r="K43" s="42"/>
      <c r="L43" s="42"/>
      <c r="M43" s="42"/>
      <c r="N43" s="118"/>
      <c r="O43"/>
    </row>
    <row r="44" spans="1:15" x14ac:dyDescent="0.25">
      <c r="A44" s="128" t="s">
        <v>90</v>
      </c>
      <c r="B44" s="43" t="str">
        <f>IF(B11&gt;0,"Children identified as "&amp;A11&amp;" receive an average of "&amp;ROUND(H11,2)&amp;" BIRs per child.","")</f>
        <v/>
      </c>
      <c r="C44" s="42"/>
      <c r="D44" s="42"/>
      <c r="E44" s="42"/>
      <c r="F44" s="42"/>
      <c r="G44" s="42"/>
      <c r="H44" s="42"/>
      <c r="I44" s="42"/>
      <c r="J44" s="42"/>
      <c r="K44" s="42"/>
      <c r="L44" s="42"/>
      <c r="M44" s="42"/>
      <c r="N44" s="118"/>
      <c r="O44"/>
    </row>
    <row r="45" spans="1:15" x14ac:dyDescent="0.25">
      <c r="A45" s="130" t="s">
        <v>57</v>
      </c>
      <c r="B45" s="43" t="str">
        <f>IF(B11&gt;0,A11&amp;" children are "&amp;ROUND(I11,2)&amp;" times more likely to have at least one BIR than all other children.","")</f>
        <v/>
      </c>
      <c r="C45" s="42"/>
      <c r="D45" s="42"/>
      <c r="E45" s="42"/>
      <c r="F45" s="42"/>
      <c r="G45" s="42"/>
      <c r="H45" s="42"/>
      <c r="I45" s="42"/>
      <c r="J45" s="42"/>
      <c r="K45" s="42"/>
      <c r="L45" s="42"/>
      <c r="M45" s="42"/>
      <c r="N45" s="118"/>
      <c r="O45"/>
    </row>
    <row r="46" spans="1:15" x14ac:dyDescent="0.25">
      <c r="A46" s="132" t="s">
        <v>156</v>
      </c>
      <c r="B46" s="43" t="str">
        <f>IF(AND($B$11&gt;0,$J$11&gt;0),$A$11&amp;" children's representation among children who receive BIRs is "&amp;ROUND($J$11,1)&amp;" percentage points higher than expected given "&amp;$A$11&amp;" children's percentage of the child cnrollment.",IF(AND($B$11&gt;0,$J$11&lt;0),$A$11&amp;" children's representation among children who receive BIRs is "&amp;ROUND(($J$11*-1),1)&amp;" percentage points lower than expected given "&amp;$A$11&amp;" children's percentage of the child enrollment.",""))</f>
        <v/>
      </c>
      <c r="C46" s="42"/>
      <c r="D46" s="42"/>
      <c r="E46" s="42"/>
      <c r="F46" s="42"/>
      <c r="G46" s="42"/>
      <c r="H46" s="42"/>
      <c r="I46" s="42"/>
      <c r="J46" s="42"/>
      <c r="K46" s="42"/>
      <c r="L46" s="42"/>
      <c r="M46" s="42"/>
      <c r="N46" s="118"/>
      <c r="O46"/>
    </row>
    <row r="47" spans="1:15" x14ac:dyDescent="0.25">
      <c r="A47" s="134" t="s">
        <v>66</v>
      </c>
      <c r="B47" s="43" t="str">
        <f>IF(AND($B$11&gt;0,$K$11&gt;0),"The percentage of BIRs attributed to "&amp;$A$11&amp;" children is "&amp;ROUND($K$11,1)&amp;" percentage points higher than expected given "&amp;$A$11&amp;" children's percentage of the child enrollment.",IF(AND($B$11&gt;0,$K$11&lt;0),"The percentage of BIRs attributed to "&amp;$A$11&amp;" children is "&amp;ROUND(($K$11*-1),1)&amp;" percentage points lower than expected given "&amp;$A$11&amp;" children's percentage of the child enrollment.",""))</f>
        <v/>
      </c>
      <c r="C47" s="42"/>
      <c r="D47" s="42"/>
      <c r="E47" s="42"/>
      <c r="F47" s="42"/>
      <c r="G47" s="42"/>
      <c r="H47" s="42"/>
      <c r="I47" s="42"/>
      <c r="J47" s="42"/>
      <c r="K47" s="42"/>
      <c r="L47" s="42"/>
      <c r="M47" s="42"/>
      <c r="N47" s="118"/>
      <c r="O47"/>
    </row>
    <row r="48" spans="1:15" x14ac:dyDescent="0.25">
      <c r="A48" s="136" t="s">
        <v>91</v>
      </c>
      <c r="B48" s="43" t="str">
        <f>IF(B11&gt;0,"Of the "&amp;$D$16&amp;" BIRs generated, "&amp;ROUND(L11*100,1)&amp;"% were attributed to "&amp;A11&amp;" children.","")</f>
        <v/>
      </c>
      <c r="C48" s="42"/>
      <c r="D48" s="42"/>
      <c r="E48" s="42"/>
      <c r="F48" s="42"/>
      <c r="G48" s="42"/>
      <c r="H48" s="42"/>
      <c r="I48" s="42"/>
      <c r="J48" s="42"/>
      <c r="K48" s="42"/>
      <c r="L48" s="42"/>
      <c r="M48" s="42"/>
      <c r="N48" s="118"/>
      <c r="O48"/>
    </row>
    <row r="49" spans="1:15" x14ac:dyDescent="0.25">
      <c r="A49" s="138" t="s">
        <v>58</v>
      </c>
      <c r="B49" s="121" t="str">
        <f>IF(B11&gt;0,"Of the "&amp;$B11&amp;" "&amp;$A11&amp;" children, "&amp;ROUND(M11*100,1)&amp;"% have at least one BIR.","")</f>
        <v/>
      </c>
      <c r="C49" s="119"/>
      <c r="D49" s="119"/>
      <c r="E49" s="119"/>
      <c r="F49" s="119"/>
      <c r="G49" s="119"/>
      <c r="H49" s="119"/>
      <c r="I49" s="119"/>
      <c r="J49" s="119"/>
      <c r="K49" s="119"/>
      <c r="L49" s="119"/>
      <c r="M49" s="119"/>
      <c r="N49" s="120"/>
      <c r="O49"/>
    </row>
    <row r="50" spans="1:15" x14ac:dyDescent="0.25">
      <c r="A50" s="63"/>
      <c r="O50"/>
    </row>
    <row r="51" spans="1:15" x14ac:dyDescent="0.25">
      <c r="A51" s="64"/>
      <c r="O51"/>
    </row>
    <row r="52" spans="1:15" x14ac:dyDescent="0.25">
      <c r="A52" s="386"/>
      <c r="B52" s="551" t="str">
        <f>A12</f>
        <v>Hispanic or Latino of any race</v>
      </c>
      <c r="C52" s="552"/>
      <c r="D52" s="552"/>
      <c r="E52" s="552"/>
      <c r="F52" s="552"/>
      <c r="G52" s="552"/>
      <c r="H52" s="552"/>
      <c r="I52" s="552"/>
      <c r="J52" s="552"/>
      <c r="K52" s="552"/>
      <c r="L52" s="552"/>
      <c r="M52" s="552"/>
      <c r="N52" s="553"/>
      <c r="O52"/>
    </row>
    <row r="53" spans="1:15" x14ac:dyDescent="0.25">
      <c r="A53" s="124" t="s">
        <v>107</v>
      </c>
      <c r="B53" s="43" t="str">
        <f>IF(B12&gt;0, "Of the "&amp;C16&amp;" children who received at least one BIR, "&amp;ROUND(F12*100,1)&amp;"% are "&amp;A12&amp;"; this group comprises "&amp;ROUND(E12*100,1)&amp;"% of the total child enrollment.","")</f>
        <v/>
      </c>
      <c r="C53" s="42"/>
      <c r="D53" s="42"/>
      <c r="E53" s="42"/>
      <c r="F53" s="42"/>
      <c r="G53" s="42"/>
      <c r="H53" s="42"/>
      <c r="I53" s="42"/>
      <c r="J53" s="42"/>
      <c r="K53" s="42"/>
      <c r="L53" s="42"/>
      <c r="M53" s="42"/>
      <c r="N53" s="118"/>
      <c r="O53"/>
    </row>
    <row r="54" spans="1:15" x14ac:dyDescent="0.25">
      <c r="A54" s="126" t="s">
        <v>82</v>
      </c>
      <c r="B54" s="43" t="str">
        <f>IF(B12&gt;0,"The average number of BIRs per child for "&amp;A12&amp;" children is "&amp;ROUND(G12,2)&amp;" times the BIR Rate for all other children.","")</f>
        <v/>
      </c>
      <c r="C54" s="42"/>
      <c r="D54" s="42"/>
      <c r="E54" s="42"/>
      <c r="F54" s="42"/>
      <c r="G54" s="42"/>
      <c r="H54" s="42"/>
      <c r="I54" s="42"/>
      <c r="J54" s="42"/>
      <c r="K54" s="42"/>
      <c r="L54" s="42"/>
      <c r="M54" s="42"/>
      <c r="N54" s="118"/>
      <c r="O54"/>
    </row>
    <row r="55" spans="1:15" x14ac:dyDescent="0.25">
      <c r="A55" s="128" t="s">
        <v>90</v>
      </c>
      <c r="B55" s="43" t="str">
        <f>IF(B12&gt;0,"Children identified as "&amp;A12&amp;" receive an average of "&amp;ROUND(H12,2)&amp;" BIRs per child.","")</f>
        <v/>
      </c>
      <c r="C55" s="42"/>
      <c r="D55" s="42"/>
      <c r="E55" s="42"/>
      <c r="F55" s="42"/>
      <c r="G55" s="42"/>
      <c r="H55" s="42"/>
      <c r="I55" s="42"/>
      <c r="J55" s="42"/>
      <c r="K55" s="42"/>
      <c r="L55" s="42"/>
      <c r="M55" s="42"/>
      <c r="N55" s="118"/>
      <c r="O55"/>
    </row>
    <row r="56" spans="1:15" x14ac:dyDescent="0.25">
      <c r="A56" s="130" t="s">
        <v>57</v>
      </c>
      <c r="B56" s="43" t="str">
        <f>IF(B12&gt;0,A12&amp;" children are "&amp;ROUND(I12,2)&amp;" times more likely to have at least one BIR than all other children.","")</f>
        <v/>
      </c>
      <c r="C56" s="42"/>
      <c r="D56" s="42"/>
      <c r="E56" s="42"/>
      <c r="F56" s="42"/>
      <c r="G56" s="42"/>
      <c r="H56" s="42"/>
      <c r="I56" s="42"/>
      <c r="J56" s="42"/>
      <c r="K56" s="42"/>
      <c r="L56" s="42"/>
      <c r="M56" s="42"/>
      <c r="N56" s="118"/>
      <c r="O56"/>
    </row>
    <row r="57" spans="1:15" x14ac:dyDescent="0.25">
      <c r="A57" s="132" t="s">
        <v>156</v>
      </c>
      <c r="B57" s="43" t="str">
        <f>IF(AND($B$12&gt;0,$J$12&gt;0),$A$12&amp;" children's representation among children who receive BIRs is "&amp;ROUND($J$12,1)&amp;" percentage points higher than expected given "&amp;$A$12&amp;" children's percentage of the child enrollment.",IF(AND($B$12&gt;0,$J$12&lt;0),$A$12&amp;" children's representation among children who receive BIRs is "&amp;ROUND(($J$12*-1),1)&amp;" percentage points lower than expected given "&amp;$A$12&amp;" children's percentage of the child enrollment.",""))</f>
        <v/>
      </c>
      <c r="C57" s="42"/>
      <c r="D57" s="42"/>
      <c r="E57" s="42"/>
      <c r="F57" s="42"/>
      <c r="G57" s="42"/>
      <c r="H57" s="42"/>
      <c r="I57" s="42"/>
      <c r="J57" s="42"/>
      <c r="K57" s="42"/>
      <c r="L57" s="42"/>
      <c r="M57" s="42"/>
      <c r="N57" s="118"/>
      <c r="O57"/>
    </row>
    <row r="58" spans="1:15" x14ac:dyDescent="0.25">
      <c r="A58" s="134" t="s">
        <v>66</v>
      </c>
      <c r="B58" s="43" t="str">
        <f>IF(AND($B$12&gt;0,$K$12&gt;0),"The percentage of BIRs attributed to "&amp;$A$12&amp;" children is "&amp;ROUND($K$12,1)&amp;" percentage points higher than expected given "&amp;$A$12&amp;" children's percentage of the child enrollment.",IF(AND($B$12&gt;0,$K$12&lt;0),"The percentage of BIRs attributed to "&amp;$A$12&amp;" children is "&amp;ROUND(($K$12*-1),1)&amp;" percentage points lower than expected given "&amp;$A$12&amp;" children's percentage of the child enrollment.",""))</f>
        <v/>
      </c>
      <c r="C58" s="42"/>
      <c r="D58" s="42"/>
      <c r="E58" s="42"/>
      <c r="F58" s="42"/>
      <c r="G58" s="42"/>
      <c r="H58" s="42"/>
      <c r="I58" s="42"/>
      <c r="J58" s="42"/>
      <c r="K58" s="42"/>
      <c r="L58" s="42"/>
      <c r="M58" s="42"/>
      <c r="N58" s="118"/>
      <c r="O58"/>
    </row>
    <row r="59" spans="1:15" x14ac:dyDescent="0.25">
      <c r="A59" s="136" t="s">
        <v>91</v>
      </c>
      <c r="B59" s="43" t="str">
        <f>IF(B12&gt;0,"Of the "&amp;$D$16&amp;" BIRs generated, "&amp;ROUND(L12*100,1)&amp;"% were attributed to "&amp;A12&amp;" children.","")</f>
        <v/>
      </c>
      <c r="C59" s="42"/>
      <c r="D59" s="42"/>
      <c r="E59" s="42"/>
      <c r="F59" s="42"/>
      <c r="G59" s="42"/>
      <c r="H59" s="42"/>
      <c r="I59" s="42"/>
      <c r="J59" s="42"/>
      <c r="K59" s="42"/>
      <c r="L59" s="42"/>
      <c r="M59" s="42"/>
      <c r="N59" s="118"/>
      <c r="O59"/>
    </row>
    <row r="60" spans="1:15" x14ac:dyDescent="0.25">
      <c r="A60" s="138" t="s">
        <v>58</v>
      </c>
      <c r="B60" s="121" t="str">
        <f>IF(B12&gt;0,"Of the "&amp;$B12&amp;" "&amp;$A12&amp;" children, "&amp;ROUND(M12*100,1)&amp;"% have at least one BIR.","")</f>
        <v/>
      </c>
      <c r="C60" s="119"/>
      <c r="D60" s="119"/>
      <c r="E60" s="119"/>
      <c r="F60" s="119"/>
      <c r="G60" s="119"/>
      <c r="H60" s="119"/>
      <c r="I60" s="119"/>
      <c r="J60" s="119"/>
      <c r="K60" s="119"/>
      <c r="L60" s="119"/>
      <c r="M60" s="119"/>
      <c r="N60" s="120"/>
      <c r="O60"/>
    </row>
    <row r="61" spans="1:15" x14ac:dyDescent="0.25">
      <c r="A61" s="63"/>
      <c r="O61"/>
    </row>
    <row r="62" spans="1:15" x14ac:dyDescent="0.25">
      <c r="A62" s="64"/>
      <c r="O62"/>
    </row>
    <row r="63" spans="1:15" x14ac:dyDescent="0.25">
      <c r="A63" s="386"/>
      <c r="B63" s="551" t="str">
        <f>A13</f>
        <v>Native Hawaiian or Other Pacific Islander</v>
      </c>
      <c r="C63" s="552"/>
      <c r="D63" s="552"/>
      <c r="E63" s="552"/>
      <c r="F63" s="552"/>
      <c r="G63" s="552"/>
      <c r="H63" s="552"/>
      <c r="I63" s="552"/>
      <c r="J63" s="552"/>
      <c r="K63" s="552"/>
      <c r="L63" s="552"/>
      <c r="M63" s="552"/>
      <c r="N63" s="553"/>
      <c r="O63"/>
    </row>
    <row r="64" spans="1:15" x14ac:dyDescent="0.25">
      <c r="A64" s="124" t="s">
        <v>107</v>
      </c>
      <c r="B64" s="43" t="str">
        <f>IF(B13&gt;0, "Of the "&amp;C16&amp;" children who received at least one BIR, "&amp;ROUND(F13*100,1)&amp;"% are "&amp;A13&amp;"; this group comprises "&amp;ROUND(E13*100,1)&amp;"% of the total child enrollment.","")</f>
        <v/>
      </c>
      <c r="C64" s="42"/>
      <c r="D64" s="42"/>
      <c r="E64" s="42"/>
      <c r="F64" s="42"/>
      <c r="G64" s="42"/>
      <c r="H64" s="42"/>
      <c r="I64" s="42"/>
      <c r="J64" s="42"/>
      <c r="K64" s="42"/>
      <c r="L64" s="42"/>
      <c r="M64" s="42"/>
      <c r="N64" s="118"/>
      <c r="O64"/>
    </row>
    <row r="65" spans="1:15" x14ac:dyDescent="0.25">
      <c r="A65" s="126" t="s">
        <v>82</v>
      </c>
      <c r="B65" s="43" t="str">
        <f>IF(B13&gt;0,"The average number of BIRs per child for "&amp;A13&amp;" children is "&amp;ROUND(G13,2)&amp;" times the BIR Rate for all other children.","")</f>
        <v/>
      </c>
      <c r="C65" s="42"/>
      <c r="D65" s="42"/>
      <c r="E65" s="42"/>
      <c r="F65" s="42"/>
      <c r="G65" s="42"/>
      <c r="H65" s="42"/>
      <c r="I65" s="42"/>
      <c r="J65" s="42"/>
      <c r="K65" s="42"/>
      <c r="L65" s="42"/>
      <c r="M65" s="42"/>
      <c r="N65" s="118"/>
      <c r="O65"/>
    </row>
    <row r="66" spans="1:15" x14ac:dyDescent="0.25">
      <c r="A66" s="128" t="s">
        <v>90</v>
      </c>
      <c r="B66" s="43" t="str">
        <f>IF(B13&gt;0,"children identified as "&amp;A13&amp;" receive an average of "&amp;ROUND(H13,2)&amp;" BIRs per child.","")</f>
        <v/>
      </c>
      <c r="C66" s="42"/>
      <c r="D66" s="42"/>
      <c r="E66" s="42"/>
      <c r="F66" s="42"/>
      <c r="G66" s="42"/>
      <c r="H66" s="42"/>
      <c r="I66" s="42"/>
      <c r="J66" s="42"/>
      <c r="K66" s="42"/>
      <c r="L66" s="42"/>
      <c r="M66" s="42"/>
      <c r="N66" s="118"/>
      <c r="O66"/>
    </row>
    <row r="67" spans="1:15" x14ac:dyDescent="0.25">
      <c r="A67" s="130" t="s">
        <v>57</v>
      </c>
      <c r="B67" s="43" t="str">
        <f>IF(B13&gt;0,A13&amp;" children are "&amp;ROUND(I13,2)&amp;" times more likely to have at least one BIR than all other children.","")</f>
        <v/>
      </c>
      <c r="C67" s="42"/>
      <c r="D67" s="42"/>
      <c r="E67" s="42"/>
      <c r="F67" s="42"/>
      <c r="G67" s="42"/>
      <c r="H67" s="42"/>
      <c r="I67" s="42"/>
      <c r="J67" s="42"/>
      <c r="K67" s="42"/>
      <c r="L67" s="42"/>
      <c r="M67" s="42"/>
      <c r="N67" s="118"/>
      <c r="O67"/>
    </row>
    <row r="68" spans="1:15" x14ac:dyDescent="0.25">
      <c r="A68" s="132" t="s">
        <v>156</v>
      </c>
      <c r="B68" s="43" t="str">
        <f>IF(AND($B$13&gt;0,$J$13&gt;0),$A$13&amp;" children's representation among children who receive BIRs is "&amp;ROUND($J$13,1)&amp;" percentage points higher than expected given "&amp;$A$13&amp;" children's percentage of the child enrollment.",IF(AND($B$13&gt;0,$J$13&lt;0),$A$13&amp;" children representation among children who receive BIRs is "&amp;ROUND(($J$13*-1),1)&amp;" percentage points lower than expected given "&amp;$A$13&amp;" children's percentage of the child enrollment.",""))</f>
        <v/>
      </c>
      <c r="C68" s="42"/>
      <c r="D68" s="42"/>
      <c r="E68" s="42"/>
      <c r="F68" s="42"/>
      <c r="G68" s="42"/>
      <c r="H68" s="42"/>
      <c r="I68" s="42"/>
      <c r="J68" s="42"/>
      <c r="K68" s="42"/>
      <c r="L68" s="42"/>
      <c r="M68" s="42"/>
      <c r="N68" s="118"/>
      <c r="O68"/>
    </row>
    <row r="69" spans="1:15" x14ac:dyDescent="0.25">
      <c r="A69" s="134" t="s">
        <v>66</v>
      </c>
      <c r="B69" s="43" t="str">
        <f>IF(AND($B$13&gt;0,$K$13&gt;0),"The percentage of BIRs attributed to "&amp;$A$13&amp;" children is "&amp;ROUND($K$13,1)&amp;" percentage points higher than expected given "&amp;$A$13&amp;" children's percentage of the child enrollment.",IF(AND($B$13&gt;0,$K$13&lt;0),"The percentage of BIRs attributed to "&amp;$A$13&amp;" children is "&amp;ROUND(($K$13*-1),1)&amp;" percentage points lower than expected given "&amp;$A$13&amp;" children's percentage of the child enrollment.",""))</f>
        <v/>
      </c>
      <c r="C69" s="42"/>
      <c r="D69" s="42"/>
      <c r="E69" s="42"/>
      <c r="F69" s="42"/>
      <c r="G69" s="42"/>
      <c r="H69" s="42"/>
      <c r="I69" s="42"/>
      <c r="J69" s="42"/>
      <c r="K69" s="42"/>
      <c r="L69" s="42"/>
      <c r="M69" s="42"/>
      <c r="N69" s="118"/>
      <c r="O69"/>
    </row>
    <row r="70" spans="1:15" x14ac:dyDescent="0.25">
      <c r="A70" s="136" t="s">
        <v>91</v>
      </c>
      <c r="B70" s="43" t="str">
        <f>IF(B13&gt;0,"Of the "&amp;$D$16&amp;" BIRs generated, "&amp;ROUND(L13*100,1)&amp;"% were attributed to "&amp;A13&amp;" children.","")</f>
        <v/>
      </c>
      <c r="C70" s="42"/>
      <c r="D70" s="42"/>
      <c r="E70" s="42"/>
      <c r="F70" s="42"/>
      <c r="G70" s="42"/>
      <c r="H70" s="42"/>
      <c r="I70" s="42"/>
      <c r="J70" s="42"/>
      <c r="K70" s="42"/>
      <c r="L70" s="42"/>
      <c r="M70" s="42"/>
      <c r="N70" s="118"/>
      <c r="O70"/>
    </row>
    <row r="71" spans="1:15" x14ac:dyDescent="0.25">
      <c r="A71" s="138" t="s">
        <v>58</v>
      </c>
      <c r="B71" s="121" t="str">
        <f>IF(B13&gt;0,"Of the "&amp;$B13&amp;" "&amp;$A13&amp;" children, "&amp;ROUND(M13*100,1)&amp;"% have at least one BIR.","")</f>
        <v/>
      </c>
      <c r="C71" s="119"/>
      <c r="D71" s="119"/>
      <c r="E71" s="119"/>
      <c r="F71" s="119"/>
      <c r="G71" s="119"/>
      <c r="H71" s="119"/>
      <c r="I71" s="119"/>
      <c r="J71" s="119"/>
      <c r="K71" s="119"/>
      <c r="L71" s="119"/>
      <c r="M71" s="119"/>
      <c r="N71" s="120"/>
      <c r="O71"/>
    </row>
    <row r="72" spans="1:15" x14ac:dyDescent="0.25">
      <c r="A72" s="63"/>
      <c r="B72" s="43"/>
      <c r="C72" s="42"/>
      <c r="D72" s="42"/>
      <c r="E72" s="42"/>
      <c r="F72" s="42"/>
      <c r="G72" s="42"/>
      <c r="H72" s="42"/>
      <c r="I72" s="42"/>
      <c r="J72" s="42"/>
      <c r="K72" s="42"/>
      <c r="L72" s="42"/>
      <c r="M72" s="42"/>
      <c r="N72" s="42"/>
      <c r="O72"/>
    </row>
    <row r="73" spans="1:15" x14ac:dyDescent="0.25">
      <c r="A73" s="65"/>
      <c r="B73" s="43"/>
      <c r="C73" s="42"/>
      <c r="D73" s="42"/>
      <c r="E73" s="42"/>
      <c r="F73" s="42"/>
      <c r="G73" s="42"/>
      <c r="H73" s="42"/>
      <c r="I73" s="42"/>
      <c r="J73" s="42"/>
      <c r="K73" s="42"/>
      <c r="L73" s="42"/>
      <c r="M73" s="42"/>
      <c r="N73" s="42"/>
      <c r="O73"/>
    </row>
    <row r="74" spans="1:15" x14ac:dyDescent="0.25">
      <c r="A74" s="386"/>
      <c r="B74" s="551" t="str">
        <f>A14</f>
        <v>Two or more races</v>
      </c>
      <c r="C74" s="552"/>
      <c r="D74" s="552"/>
      <c r="E74" s="552"/>
      <c r="F74" s="552"/>
      <c r="G74" s="552"/>
      <c r="H74" s="552"/>
      <c r="I74" s="552"/>
      <c r="J74" s="552"/>
      <c r="K74" s="552"/>
      <c r="L74" s="552"/>
      <c r="M74" s="552"/>
      <c r="N74" s="553"/>
      <c r="O74"/>
    </row>
    <row r="75" spans="1:15" x14ac:dyDescent="0.25">
      <c r="A75" s="124" t="s">
        <v>107</v>
      </c>
      <c r="B75" s="43" t="str">
        <f>IF(B14&gt;0, "Of the "&amp;C16&amp;" children who received at least one BIR, "&amp;ROUND(F14*100,1)&amp;"% are "&amp;A14&amp;"; this group comprises "&amp;ROUND(E14*100,1)&amp;"% of the total child enrollment.","")</f>
        <v/>
      </c>
      <c r="C75" s="42"/>
      <c r="D75" s="42"/>
      <c r="E75" s="42"/>
      <c r="F75" s="42"/>
      <c r="G75" s="42"/>
      <c r="H75" s="42"/>
      <c r="I75" s="42"/>
      <c r="J75" s="42"/>
      <c r="K75" s="42"/>
      <c r="L75" s="42"/>
      <c r="M75" s="42"/>
      <c r="N75" s="118"/>
      <c r="O75"/>
    </row>
    <row r="76" spans="1:15" x14ac:dyDescent="0.25">
      <c r="A76" s="126" t="s">
        <v>82</v>
      </c>
      <c r="B76" s="43" t="str">
        <f>IF(B14&gt;0,"The average number of BIRs per child with "&amp;A14&amp;" is "&amp;ROUND(G14,2)&amp;" times the BIR Rate for all other children.","")</f>
        <v/>
      </c>
      <c r="C76" s="42"/>
      <c r="D76" s="42"/>
      <c r="E76" s="42"/>
      <c r="F76" s="42"/>
      <c r="G76" s="42"/>
      <c r="H76" s="42"/>
      <c r="I76" s="42"/>
      <c r="J76" s="42"/>
      <c r="K76" s="42"/>
      <c r="L76" s="42"/>
      <c r="M76" s="42"/>
      <c r="N76" s="118"/>
      <c r="O76"/>
    </row>
    <row r="77" spans="1:15" x14ac:dyDescent="0.25">
      <c r="A77" s="128" t="s">
        <v>90</v>
      </c>
      <c r="B77" s="43" t="str">
        <f>IF(B14&gt;0,"Children identified as being of "&amp;A14&amp;" receive an average of "&amp;ROUND(H14,2)&amp;" BIRs per child.","")</f>
        <v/>
      </c>
      <c r="C77" s="42"/>
      <c r="D77" s="42"/>
      <c r="E77" s="42"/>
      <c r="F77" s="42"/>
      <c r="G77" s="42"/>
      <c r="H77" s="42"/>
      <c r="I77" s="42"/>
      <c r="J77" s="42"/>
      <c r="K77" s="42"/>
      <c r="L77" s="42"/>
      <c r="M77" s="42"/>
      <c r="N77" s="118"/>
      <c r="O77"/>
    </row>
    <row r="78" spans="1:15" x14ac:dyDescent="0.25">
      <c r="A78" s="130" t="s">
        <v>57</v>
      </c>
      <c r="B78" s="43" t="str">
        <f>IF(B14&gt;0,"Children identified as being of "&amp;A14&amp;" are "&amp;ROUND(I14,2)&amp;" times more likely to have at least one BIR than all other children.","")</f>
        <v/>
      </c>
      <c r="C78" s="42"/>
      <c r="D78" s="42"/>
      <c r="E78" s="42"/>
      <c r="F78" s="42"/>
      <c r="G78" s="42"/>
      <c r="H78" s="42"/>
      <c r="I78" s="42"/>
      <c r="J78" s="42"/>
      <c r="K78" s="42"/>
      <c r="L78" s="42"/>
      <c r="M78" s="42"/>
      <c r="N78" s="118"/>
      <c r="O78"/>
    </row>
    <row r="79" spans="1:15" x14ac:dyDescent="0.25">
      <c r="A79" s="132" t="s">
        <v>156</v>
      </c>
      <c r="B79" s="43" t="str">
        <f>IF(AND($B$14&gt;0,$J$14&gt;0),$A$14&amp;" child representation among children who receive BIRs is "&amp;ROUND($J$14,1)&amp;" percentage points higher than expected given the child enrollment of children identified as having "&amp;$A$14&amp;".",IF(AND($B$14&gt;0,$J$14&lt;0),$A$14&amp;" child representation among children who receive BIRs is "&amp;ROUND(($J$14*-1),1)&amp;" percentage points lower than expected given the child enrollment of children identified as having "&amp;$A$14&amp;".",""))</f>
        <v/>
      </c>
      <c r="C79" s="42"/>
      <c r="D79" s="42"/>
      <c r="E79" s="42"/>
      <c r="F79" s="42"/>
      <c r="G79" s="42"/>
      <c r="H79" s="42"/>
      <c r="I79" s="42"/>
      <c r="J79" s="42"/>
      <c r="K79" s="42"/>
      <c r="L79" s="42"/>
      <c r="M79" s="42"/>
      <c r="N79" s="118"/>
      <c r="O79"/>
    </row>
    <row r="80" spans="1:15" x14ac:dyDescent="0.25">
      <c r="A80" s="134" t="s">
        <v>66</v>
      </c>
      <c r="B80" s="43" t="str">
        <f>IF(AND($B$14&gt;0,$K$14&gt;0),"The percentage of BIRs attributed to children identified as being of "&amp;$A$14&amp;" is "&amp;ROUND($K$14,1)&amp;" percentage points higher than expected given  the percentage of child enrollment for children identified as being of "&amp;$A$14&amp;".",IF(AND($B$14&gt;0,$K$14&lt;0),"The percentage of BIRs attributed to children identified as having "&amp;$A$14&amp;" is "&amp;ROUND(($K$14*-1),1)&amp;" percentage points lower than expected given children identified as having "&amp;$A$14&amp;" percentage of the child enrollment.",""))</f>
        <v/>
      </c>
      <c r="C80" s="42"/>
      <c r="D80" s="42"/>
      <c r="E80" s="42"/>
      <c r="F80" s="42"/>
      <c r="G80" s="42"/>
      <c r="H80" s="42"/>
      <c r="I80" s="42"/>
      <c r="J80" s="42"/>
      <c r="K80" s="42"/>
      <c r="L80" s="42"/>
      <c r="M80" s="42"/>
      <c r="N80" s="118"/>
      <c r="O80"/>
    </row>
    <row r="81" spans="1:15" x14ac:dyDescent="0.25">
      <c r="A81" s="136" t="s">
        <v>91</v>
      </c>
      <c r="B81" s="43" t="str">
        <f>IF(B14&gt;0,"Of the "&amp;$D$16&amp;" BIRs generated, "&amp;ROUND(L14*100,1)&amp;"% were attributed to children of "&amp;A14&amp;".","")</f>
        <v/>
      </c>
      <c r="C81" s="42"/>
      <c r="D81" s="42"/>
      <c r="E81" s="42"/>
      <c r="F81" s="42"/>
      <c r="G81" s="42"/>
      <c r="H81" s="42"/>
      <c r="I81" s="42"/>
      <c r="J81" s="42"/>
      <c r="K81" s="42"/>
      <c r="L81" s="42"/>
      <c r="M81" s="42"/>
      <c r="N81" s="118"/>
      <c r="O81"/>
    </row>
    <row r="82" spans="1:15" x14ac:dyDescent="0.25">
      <c r="A82" s="138" t="s">
        <v>58</v>
      </c>
      <c r="B82" s="121" t="str">
        <f>IF(B14&gt;0,"Of the "&amp;$B14&amp;" children identified as being of "&amp;$A14&amp;", "&amp;ROUND(M14*100,1)&amp;"% have at least one BIR.","")</f>
        <v/>
      </c>
      <c r="C82" s="119"/>
      <c r="D82" s="119"/>
      <c r="E82" s="119"/>
      <c r="F82" s="119"/>
      <c r="G82" s="119"/>
      <c r="H82" s="119"/>
      <c r="I82" s="119"/>
      <c r="J82" s="119"/>
      <c r="K82" s="119"/>
      <c r="L82" s="119"/>
      <c r="M82" s="119"/>
      <c r="N82" s="120"/>
      <c r="O82"/>
    </row>
    <row r="83" spans="1:15" x14ac:dyDescent="0.25">
      <c r="A83" s="63"/>
      <c r="B83" s="43"/>
      <c r="C83" s="42"/>
      <c r="D83" s="42"/>
      <c r="E83" s="42"/>
      <c r="F83" s="42"/>
      <c r="G83" s="42"/>
      <c r="H83" s="42"/>
      <c r="I83" s="42"/>
      <c r="J83" s="42"/>
      <c r="K83" s="42"/>
      <c r="L83" s="42"/>
      <c r="M83" s="42"/>
      <c r="N83" s="42"/>
      <c r="O83"/>
    </row>
    <row r="84" spans="1:15" x14ac:dyDescent="0.25">
      <c r="A84" s="64"/>
      <c r="O84"/>
    </row>
    <row r="85" spans="1:15" x14ac:dyDescent="0.25">
      <c r="A85" s="386"/>
      <c r="B85" s="551" t="str">
        <f>A15</f>
        <v>White</v>
      </c>
      <c r="C85" s="552"/>
      <c r="D85" s="552"/>
      <c r="E85" s="552"/>
      <c r="F85" s="552"/>
      <c r="G85" s="552"/>
      <c r="H85" s="552"/>
      <c r="I85" s="552"/>
      <c r="J85" s="552"/>
      <c r="K85" s="552"/>
      <c r="L85" s="552"/>
      <c r="M85" s="552"/>
      <c r="N85" s="553"/>
      <c r="O85"/>
    </row>
    <row r="86" spans="1:15" x14ac:dyDescent="0.25">
      <c r="A86" s="124" t="s">
        <v>107</v>
      </c>
      <c r="B86" s="43" t="str">
        <f>IF(B15&gt;0,"Of the "&amp;C16&amp;" children who received at least one BIR, "&amp;ROUND(F15*100,1)&amp;"% are "&amp;A15&amp;"; this group comprises "&amp;ROUND(E15*100,1)&amp;"% of the total child enrollment.","")</f>
        <v/>
      </c>
      <c r="C86" s="42"/>
      <c r="D86" s="42"/>
      <c r="E86" s="42"/>
      <c r="F86" s="42"/>
      <c r="G86" s="42"/>
      <c r="H86" s="42"/>
      <c r="I86" s="42"/>
      <c r="J86" s="42"/>
      <c r="K86" s="42"/>
      <c r="L86" s="42"/>
      <c r="M86" s="42"/>
      <c r="N86" s="118"/>
      <c r="O86"/>
    </row>
    <row r="87" spans="1:15" x14ac:dyDescent="0.25">
      <c r="A87" s="126" t="s">
        <v>82</v>
      </c>
      <c r="B87" s="43" t="str">
        <f>IF(B15&gt;0,"The average number of BIRs per child for "&amp;A15&amp;" children is "&amp;ROUND(G15,2)&amp;" times the BIR Rate for all other children.","")</f>
        <v/>
      </c>
      <c r="C87" s="42"/>
      <c r="D87" s="42"/>
      <c r="E87" s="42"/>
      <c r="F87" s="42"/>
      <c r="G87" s="42"/>
      <c r="H87" s="42"/>
      <c r="I87" s="42"/>
      <c r="J87" s="42"/>
      <c r="K87" s="42"/>
      <c r="L87" s="42"/>
      <c r="M87" s="42"/>
      <c r="N87" s="118"/>
      <c r="O87"/>
    </row>
    <row r="88" spans="1:15" x14ac:dyDescent="0.25">
      <c r="A88" s="128" t="s">
        <v>90</v>
      </c>
      <c r="B88" s="43" t="str">
        <f>IF(B15&gt;0,"Children identified as "&amp;A15&amp;" receive an average of "&amp;ROUND(H15,2)&amp;" BIRs per child.","")</f>
        <v/>
      </c>
      <c r="C88" s="42"/>
      <c r="D88" s="42"/>
      <c r="E88" s="42"/>
      <c r="F88" s="42"/>
      <c r="G88" s="42"/>
      <c r="H88" s="42"/>
      <c r="I88" s="42"/>
      <c r="J88" s="42"/>
      <c r="K88" s="42"/>
      <c r="L88" s="42"/>
      <c r="M88" s="42"/>
      <c r="N88" s="118"/>
      <c r="O88"/>
    </row>
    <row r="89" spans="1:15" x14ac:dyDescent="0.25">
      <c r="A89" s="130" t="s">
        <v>57</v>
      </c>
      <c r="B89" s="43" t="str">
        <f>IF(B15&gt;0,A15&amp;" children are "&amp;ROUND(I15,2)&amp;" times more likely to have at least one BIR than all other children.","")</f>
        <v/>
      </c>
      <c r="C89" s="42"/>
      <c r="D89" s="42"/>
      <c r="E89" s="42"/>
      <c r="F89" s="42"/>
      <c r="G89" s="42"/>
      <c r="H89" s="42"/>
      <c r="I89" s="42"/>
      <c r="J89" s="42"/>
      <c r="K89" s="42"/>
      <c r="L89" s="42"/>
      <c r="M89" s="42"/>
      <c r="N89" s="118"/>
      <c r="O89"/>
    </row>
    <row r="90" spans="1:15" x14ac:dyDescent="0.25">
      <c r="A90" s="132" t="s">
        <v>156</v>
      </c>
      <c r="B90" s="43" t="str">
        <f>IF(AND($B$15&gt;0,$J$15&gt;0),$A$15&amp;" children's representation among children who receive BIRs is "&amp;ROUND($J$15,1)&amp;" percentage points higher than expected given "&amp;$A$15&amp;" children's percentage of the child enrollment.",IF(AND($B$15&gt;0,$J$15&lt;0),$A$15&amp;" children's representation among children who receive BIRs is "&amp;ROUND(($J$15*-1),1)&amp;" percentage points lower than expected given "&amp;$A$15&amp;" children's percentage of the child enrollment.",""))</f>
        <v/>
      </c>
      <c r="C90" s="42"/>
      <c r="D90" s="42"/>
      <c r="E90" s="42"/>
      <c r="F90" s="42"/>
      <c r="G90" s="42"/>
      <c r="H90" s="42"/>
      <c r="I90" s="42"/>
      <c r="J90" s="42"/>
      <c r="K90" s="42"/>
      <c r="L90" s="42"/>
      <c r="M90" s="42"/>
      <c r="N90" s="118"/>
      <c r="O90"/>
    </row>
    <row r="91" spans="1:15" x14ac:dyDescent="0.25">
      <c r="A91" s="134" t="s">
        <v>66</v>
      </c>
      <c r="B91" s="43" t="str">
        <f>IF(AND($B$15&gt;0,$K$15&gt;0),"The percentage of BIRs attributed to "&amp;$A$15&amp;" children is "&amp;ROUND($K$15,1)&amp;" percentage points higher than expected given "&amp;$A$15&amp;" children's percentage of the child enrollment.",IF(AND($B$15&gt;0,$K$15&lt;0),"The percentage of BIRs attributed to "&amp;$A$15&amp;" children is "&amp;ROUND(($K$15*-1),1)&amp;" percentage points lower than expected given "&amp;$A$15&amp;" children's percentage of the child enrollment.",""))</f>
        <v/>
      </c>
      <c r="C91" s="42"/>
      <c r="D91" s="42"/>
      <c r="E91" s="42"/>
      <c r="F91" s="42"/>
      <c r="G91" s="42"/>
      <c r="H91" s="42"/>
      <c r="I91" s="42"/>
      <c r="J91" s="42"/>
      <c r="K91" s="42"/>
      <c r="L91" s="42"/>
      <c r="M91" s="42"/>
      <c r="N91" s="118"/>
      <c r="O91"/>
    </row>
    <row r="92" spans="1:15" x14ac:dyDescent="0.25">
      <c r="A92" s="136" t="s">
        <v>91</v>
      </c>
      <c r="B92" s="43" t="str">
        <f>IF(B15&gt;0,"Of the "&amp;$D$16&amp;" BIRs generated, "&amp;ROUND(L15*100,1)&amp;"% were attributed to "&amp;A15&amp;" children.","")</f>
        <v/>
      </c>
      <c r="C92" s="42"/>
      <c r="D92" s="42"/>
      <c r="E92" s="42"/>
      <c r="F92" s="42"/>
      <c r="G92" s="42"/>
      <c r="H92" s="42"/>
      <c r="I92" s="42"/>
      <c r="J92" s="42"/>
      <c r="K92" s="42"/>
      <c r="L92" s="42"/>
      <c r="M92" s="42"/>
      <c r="N92" s="118"/>
      <c r="O92"/>
    </row>
    <row r="93" spans="1:15" x14ac:dyDescent="0.25">
      <c r="A93" s="138" t="s">
        <v>58</v>
      </c>
      <c r="B93" s="121" t="str">
        <f>IF(B15&gt;0,"Of the "&amp;$B15&amp;" "&amp;$A15&amp;" children, "&amp;ROUND(M15*100,1)&amp;"% have at least one BIR.","")</f>
        <v/>
      </c>
      <c r="C93" s="119"/>
      <c r="D93" s="119"/>
      <c r="E93" s="119"/>
      <c r="F93" s="119"/>
      <c r="G93" s="119"/>
      <c r="H93" s="119"/>
      <c r="I93" s="119"/>
      <c r="J93" s="119"/>
      <c r="K93" s="119"/>
      <c r="L93" s="119"/>
      <c r="M93" s="119"/>
      <c r="N93" s="120"/>
      <c r="O93"/>
    </row>
    <row r="94" spans="1:15" x14ac:dyDescent="0.25">
      <c r="A94" s="63"/>
      <c r="O94"/>
    </row>
  </sheetData>
  <dataConsolidate/>
  <mergeCells count="27">
    <mergeCell ref="B30:N30"/>
    <mergeCell ref="A1:N1"/>
    <mergeCell ref="B17:M17"/>
    <mergeCell ref="M4:M5"/>
    <mergeCell ref="B6:B8"/>
    <mergeCell ref="C6:C8"/>
    <mergeCell ref="D6:D8"/>
    <mergeCell ref="L4:L5"/>
    <mergeCell ref="F4:G5"/>
    <mergeCell ref="H4:H5"/>
    <mergeCell ref="I4:K5"/>
    <mergeCell ref="B63:N63"/>
    <mergeCell ref="B74:N74"/>
    <mergeCell ref="B85:N85"/>
    <mergeCell ref="E6:E8"/>
    <mergeCell ref="F7:F8"/>
    <mergeCell ref="G7:G8"/>
    <mergeCell ref="M7:M8"/>
    <mergeCell ref="B52:N52"/>
    <mergeCell ref="H7:H8"/>
    <mergeCell ref="I7:I8"/>
    <mergeCell ref="J7:J8"/>
    <mergeCell ref="K7:K8"/>
    <mergeCell ref="L7:L8"/>
    <mergeCell ref="B41:N41"/>
    <mergeCell ref="N7:N8"/>
    <mergeCell ref="B19:N19"/>
  </mergeCells>
  <conditionalFormatting sqref="F9">
    <cfRule type="cellIs" dxfId="432" priority="45" operator="greaterThan">
      <formula>$N$9</formula>
    </cfRule>
  </conditionalFormatting>
  <conditionalFormatting sqref="B31">
    <cfRule type="expression" dxfId="431" priority="28">
      <formula>($O$10=1)</formula>
    </cfRule>
  </conditionalFormatting>
  <conditionalFormatting sqref="B20">
    <cfRule type="expression" dxfId="430" priority="27">
      <formula>($O$9=1)</formula>
    </cfRule>
  </conditionalFormatting>
  <conditionalFormatting sqref="B42">
    <cfRule type="expression" dxfId="429" priority="26">
      <formula>($O$11=1)</formula>
    </cfRule>
  </conditionalFormatting>
  <conditionalFormatting sqref="B53">
    <cfRule type="expression" dxfId="428" priority="25">
      <formula>($O$12=1)</formula>
    </cfRule>
  </conditionalFormatting>
  <conditionalFormatting sqref="B64">
    <cfRule type="expression" dxfId="427" priority="24">
      <formula>($O$13=1)</formula>
    </cfRule>
  </conditionalFormatting>
  <conditionalFormatting sqref="B75">
    <cfRule type="expression" dxfId="426" priority="23">
      <formula>($O$14=1)</formula>
    </cfRule>
  </conditionalFormatting>
  <conditionalFormatting sqref="B86">
    <cfRule type="expression" dxfId="425" priority="22">
      <formula>($O$15=1)</formula>
    </cfRule>
  </conditionalFormatting>
  <conditionalFormatting sqref="F10">
    <cfRule type="cellIs" dxfId="424" priority="20" operator="greaterThan">
      <formula>$N$10</formula>
    </cfRule>
  </conditionalFormatting>
  <conditionalFormatting sqref="F11">
    <cfRule type="cellIs" dxfId="423" priority="19" operator="greaterThan">
      <formula>$N$11</formula>
    </cfRule>
  </conditionalFormatting>
  <conditionalFormatting sqref="F12">
    <cfRule type="cellIs" dxfId="422" priority="18" operator="greaterThan">
      <formula>$N$12</formula>
    </cfRule>
  </conditionalFormatting>
  <conditionalFormatting sqref="F13">
    <cfRule type="cellIs" dxfId="421" priority="17" operator="greaterThan">
      <formula>$N$13</formula>
    </cfRule>
  </conditionalFormatting>
  <conditionalFormatting sqref="F14">
    <cfRule type="cellIs" dxfId="420" priority="16" operator="greaterThan">
      <formula>$N$14</formula>
    </cfRule>
  </conditionalFormatting>
  <conditionalFormatting sqref="F15">
    <cfRule type="cellIs" dxfId="419" priority="15" operator="greaterThan">
      <formula>$N$15</formula>
    </cfRule>
  </conditionalFormatting>
  <conditionalFormatting sqref="I12">
    <cfRule type="expression" dxfId="418" priority="10">
      <formula>AND(B12&gt;15, I12&gt;1)</formula>
    </cfRule>
  </conditionalFormatting>
  <conditionalFormatting sqref="I9">
    <cfRule type="expression" dxfId="417" priority="9">
      <formula>AND(B9&gt;15, I9&gt;1)</formula>
    </cfRule>
  </conditionalFormatting>
  <conditionalFormatting sqref="I10">
    <cfRule type="expression" dxfId="416" priority="8">
      <formula>AND(B10&gt;15, I10&gt;1)</formula>
    </cfRule>
  </conditionalFormatting>
  <conditionalFormatting sqref="I11">
    <cfRule type="expression" dxfId="415" priority="7">
      <formula>AND(B11&gt;15, I11&gt;1)</formula>
    </cfRule>
  </conditionalFormatting>
  <conditionalFormatting sqref="I13">
    <cfRule type="expression" dxfId="414" priority="6">
      <formula>AND(B13&gt;15, I13&gt;1)</formula>
    </cfRule>
  </conditionalFormatting>
  <conditionalFormatting sqref="I14">
    <cfRule type="expression" dxfId="413" priority="5">
      <formula>AND(B14&gt;15, I15&gt;1)</formula>
    </cfRule>
  </conditionalFormatting>
  <conditionalFormatting sqref="I15">
    <cfRule type="expression" dxfId="412" priority="4">
      <formula>AND(B15&gt;15, I15&gt;1)</formula>
    </cfRule>
  </conditionalFormatting>
  <conditionalFormatting sqref="C9:C15">
    <cfRule type="cellIs" dxfId="411" priority="3" operator="greaterThan">
      <formula>0</formula>
    </cfRule>
  </conditionalFormatting>
  <conditionalFormatting sqref="D9:D15">
    <cfRule type="cellIs" dxfId="410" priority="2" operator="greaterThan">
      <formula>0</formula>
    </cfRule>
  </conditionalFormatting>
  <conditionalFormatting sqref="B9:B15">
    <cfRule type="cellIs" dxfId="409" priority="1" operator="greaterThan">
      <formula>0</formula>
    </cfRule>
  </conditionalFormatting>
  <dataValidations xWindow="704" yWindow="318"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3" fitToHeight="0" orientation="landscape" horizontalDpi="4294967292" verticalDpi="4294967292" r:id="rId1"/>
  <ignoredErrors>
    <ignoredError sqref="B9:D15" unlockedFormula="1"/>
  </ignoredErrors>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7" tint="0.39997558519241921"/>
  </sheetPr>
  <dimension ref="A1:Q359"/>
  <sheetViews>
    <sheetView showGridLines="0" showRowColHeaders="0" workbookViewId="0">
      <selection activeCell="B4" sqref="B4"/>
    </sheetView>
  </sheetViews>
  <sheetFormatPr defaultColWidth="8.7109375" defaultRowHeight="15" x14ac:dyDescent="0.25"/>
  <cols>
    <col min="1" max="1" width="14.7109375" style="62" customWidth="1"/>
    <col min="2" max="2" width="19" style="35" customWidth="1"/>
    <col min="3" max="4" width="13.28515625" style="34" customWidth="1"/>
    <col min="5" max="5" width="12.7109375" style="34" customWidth="1"/>
    <col min="6" max="6" width="19"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6.5703125" style="34" customWidth="1"/>
    <col min="14" max="14" width="30.7109375" style="34" customWidth="1"/>
    <col min="15" max="15" width="37.85546875" style="34" hidden="1" customWidth="1"/>
    <col min="16" max="16" width="21.85546875" style="34" hidden="1" customWidth="1"/>
    <col min="17" max="17" width="0" style="35" hidden="1" customWidth="1"/>
    <col min="18" max="16384" width="8.7109375" style="35"/>
  </cols>
  <sheetData>
    <row r="1" spans="1:17" ht="18.75" x14ac:dyDescent="0.3">
      <c r="A1" s="564" t="s">
        <v>159</v>
      </c>
      <c r="B1" s="564"/>
      <c r="C1" s="564"/>
      <c r="D1" s="564"/>
      <c r="E1" s="564"/>
      <c r="F1" s="564"/>
      <c r="G1" s="564"/>
      <c r="H1" s="564"/>
      <c r="I1" s="564"/>
      <c r="J1" s="564"/>
      <c r="K1" s="564"/>
      <c r="L1" s="564"/>
      <c r="M1" s="564"/>
      <c r="N1" s="564"/>
      <c r="O1" s="122"/>
      <c r="P1" s="35"/>
    </row>
    <row r="2" spans="1:17" ht="18.75" x14ac:dyDescent="0.3">
      <c r="A2" s="66" t="s">
        <v>157</v>
      </c>
      <c r="B2" s="142">
        <f ca="1">NOW()</f>
        <v>43809.651016898148</v>
      </c>
      <c r="C2" s="110"/>
      <c r="D2" s="110"/>
      <c r="E2" s="110"/>
      <c r="F2" s="110"/>
      <c r="G2" s="110"/>
      <c r="H2" s="110"/>
      <c r="I2" s="110"/>
      <c r="J2" s="110"/>
      <c r="K2" s="110"/>
      <c r="L2" s="110"/>
      <c r="M2" s="110"/>
      <c r="N2" s="382" t="s">
        <v>381</v>
      </c>
    </row>
    <row r="3" spans="1:17" x14ac:dyDescent="0.25">
      <c r="A3"/>
      <c r="B3"/>
      <c r="C3"/>
      <c r="D3"/>
      <c r="E3" s="52"/>
      <c r="G3" s="53"/>
      <c r="H3" s="53"/>
      <c r="I3" s="53"/>
      <c r="J3" s="53"/>
      <c r="K3" s="53"/>
      <c r="L3" s="53"/>
      <c r="M3" s="36"/>
      <c r="N3"/>
      <c r="P3" s="35"/>
    </row>
    <row r="4" spans="1:17" ht="15" customHeight="1" x14ac:dyDescent="0.25">
      <c r="A4" s="164" t="s">
        <v>384</v>
      </c>
      <c r="B4"/>
      <c r="C4"/>
      <c r="D4"/>
      <c r="E4" s="114"/>
      <c r="F4" s="570" t="s">
        <v>92</v>
      </c>
      <c r="G4" s="571"/>
      <c r="H4" s="578"/>
      <c r="I4" s="570" t="s">
        <v>158</v>
      </c>
      <c r="J4" s="575"/>
      <c r="K4" s="571"/>
      <c r="L4" s="580"/>
      <c r="M4" s="566" t="s">
        <v>423</v>
      </c>
      <c r="N4"/>
      <c r="P4" s="35"/>
    </row>
    <row r="5" spans="1:17" ht="50.25" customHeight="1" x14ac:dyDescent="0.25">
      <c r="A5"/>
      <c r="B5"/>
      <c r="C5"/>
      <c r="D5"/>
      <c r="E5" s="114"/>
      <c r="F5" s="572"/>
      <c r="G5" s="573"/>
      <c r="H5" s="579"/>
      <c r="I5" s="572"/>
      <c r="J5" s="576"/>
      <c r="K5" s="573"/>
      <c r="L5" s="581"/>
      <c r="M5" s="567"/>
      <c r="N5"/>
      <c r="P5" s="35"/>
    </row>
    <row r="6" spans="1:17" ht="30" customHeight="1" x14ac:dyDescent="0.25">
      <c r="A6" s="55"/>
      <c r="B6" s="554" t="s">
        <v>383</v>
      </c>
      <c r="C6" s="554" t="s">
        <v>81</v>
      </c>
      <c r="D6" s="554" t="s">
        <v>77</v>
      </c>
      <c r="E6" s="554" t="s">
        <v>106</v>
      </c>
      <c r="F6" s="144" t="s">
        <v>97</v>
      </c>
      <c r="G6" s="145" t="s">
        <v>82</v>
      </c>
      <c r="H6" s="146" t="s">
        <v>83</v>
      </c>
      <c r="I6" s="147" t="s">
        <v>57</v>
      </c>
      <c r="J6" s="148" t="s">
        <v>93</v>
      </c>
      <c r="K6" s="149" t="s">
        <v>84</v>
      </c>
      <c r="L6" s="150" t="s">
        <v>85</v>
      </c>
      <c r="M6" s="151" t="s">
        <v>58</v>
      </c>
      <c r="N6" s="37" t="s">
        <v>59</v>
      </c>
      <c r="O6" s="35"/>
      <c r="P6" s="35"/>
    </row>
    <row r="7" spans="1:17" s="38" customFormat="1" ht="48" customHeight="1" x14ac:dyDescent="0.25">
      <c r="A7"/>
      <c r="B7" s="555"/>
      <c r="C7" s="555"/>
      <c r="D7" s="555"/>
      <c r="E7" s="555"/>
      <c r="F7" s="559" t="s">
        <v>101</v>
      </c>
      <c r="G7" s="559" t="s">
        <v>102</v>
      </c>
      <c r="H7" s="559" t="s">
        <v>98</v>
      </c>
      <c r="I7" s="559" t="s">
        <v>99</v>
      </c>
      <c r="J7" s="559" t="s">
        <v>105</v>
      </c>
      <c r="K7" s="559" t="s">
        <v>100</v>
      </c>
      <c r="L7" s="559" t="s">
        <v>103</v>
      </c>
      <c r="M7" s="559" t="s">
        <v>104</v>
      </c>
      <c r="N7" s="559" t="s">
        <v>424</v>
      </c>
    </row>
    <row r="8" spans="1:17" ht="61.5" customHeight="1" x14ac:dyDescent="0.25">
      <c r="A8" s="47"/>
      <c r="B8" s="556"/>
      <c r="C8" s="556"/>
      <c r="D8" s="556"/>
      <c r="E8" s="556"/>
      <c r="F8" s="558"/>
      <c r="G8" s="558"/>
      <c r="H8" s="558"/>
      <c r="I8" s="558"/>
      <c r="J8" s="558"/>
      <c r="K8" s="558"/>
      <c r="L8" s="558"/>
      <c r="M8" s="558"/>
      <c r="N8" s="558"/>
      <c r="O8" s="35"/>
      <c r="P8" s="35"/>
    </row>
    <row r="9" spans="1:17" x14ac:dyDescent="0.25">
      <c r="A9" s="67" t="s">
        <v>31</v>
      </c>
      <c r="B9" s="45">
        <f>'Do Not Use'!AV29</f>
        <v>0</v>
      </c>
      <c r="C9" s="45">
        <f>'Do Not Use'!AZ29</f>
        <v>0</v>
      </c>
      <c r="D9" s="45">
        <f>'Do Not Use'!AV33</f>
        <v>0</v>
      </c>
      <c r="E9" s="56" t="str">
        <f>IF(B$11&gt;0,$B9/$B$11,"N/A")</f>
        <v>N/A</v>
      </c>
      <c r="F9" s="57" t="str">
        <f>IF($C$11&gt;0,$C9/$C$11,"N/A")</f>
        <v>N/A</v>
      </c>
      <c r="G9" s="58" t="str">
        <f>IF($B9&gt;0,$H9/(($D$11-$D9)/($B$11-$B9)),"N/A")</f>
        <v>N/A</v>
      </c>
      <c r="H9" s="59" t="str">
        <f>IF($B9&gt;0,$D9/$B9,"N/A")</f>
        <v>N/A</v>
      </c>
      <c r="I9" s="59" t="str">
        <f>IF($B9&gt;0,M9/(($C$11-$C9)/($B$11-$B9)),"N/A")</f>
        <v>N/A</v>
      </c>
      <c r="J9" s="60" t="str">
        <f>IF($B9&gt;0,($F9-$E9)*100,"N/A")</f>
        <v>N/A</v>
      </c>
      <c r="K9" s="60" t="str">
        <f>IF($B9&gt;0,($L9-$E9)*100,"N/A")</f>
        <v>N/A</v>
      </c>
      <c r="L9" s="57" t="str">
        <f>IF($B9&gt;0,$D9/$D$11,"N/A")</f>
        <v>N/A</v>
      </c>
      <c r="M9" s="57" t="str">
        <f>IF($B9&gt;0,$C9/$B9,"N/A")</f>
        <v>N/A</v>
      </c>
      <c r="N9" s="39" t="str">
        <f>IF(C11&gt;0,E9+(SQRT(E9*((1-E9)/C$11))),"N/A")</f>
        <v>N/A</v>
      </c>
      <c r="O9" s="34" t="b">
        <f>IF(F9&gt;N9,1)</f>
        <v>0</v>
      </c>
      <c r="P9" s="34" t="b">
        <f>IF(B9&gt;10,1)</f>
        <v>0</v>
      </c>
      <c r="Q9" s="34">
        <f>COUNTIFS(O9:O10,1,P9:P10,1)</f>
        <v>0</v>
      </c>
    </row>
    <row r="10" spans="1:17" x14ac:dyDescent="0.25">
      <c r="A10" s="67" t="s">
        <v>30</v>
      </c>
      <c r="B10" s="45">
        <f>'Do Not Use'!AV30</f>
        <v>0</v>
      </c>
      <c r="C10" s="45">
        <f>'Do Not Use'!AZ30</f>
        <v>0</v>
      </c>
      <c r="D10" s="45">
        <f>'Do Not Use'!AV34</f>
        <v>0</v>
      </c>
      <c r="E10" s="56" t="str">
        <f>IF(B$11&gt;0,$B10/$B$11,"N/A")</f>
        <v>N/A</v>
      </c>
      <c r="F10" s="57" t="str">
        <f>IF($C$11&gt;0,$C10/$C$11,"N/A")</f>
        <v>N/A</v>
      </c>
      <c r="G10" s="58" t="str">
        <f>IF($B10&gt;0,$H10/(($D$11-$D10)/($B$11-$B10)),"N/A")</f>
        <v>N/A</v>
      </c>
      <c r="H10" s="59" t="str">
        <f>IF($B10&gt;0,$D10/$B10,"N/A")</f>
        <v>N/A</v>
      </c>
      <c r="I10" s="59" t="str">
        <f>IF($B10&gt;0,M10/(($C$11-$C10)/($B$11-$B10)),"N/A")</f>
        <v>N/A</v>
      </c>
      <c r="J10" s="60" t="str">
        <f>IF($B10&gt;0,($F10-$E10)*100,"N/A")</f>
        <v>N/A</v>
      </c>
      <c r="K10" s="60" t="str">
        <f>IF($B10&gt;0,($L10-$E10)*100,"N/A")</f>
        <v>N/A</v>
      </c>
      <c r="L10" s="57" t="str">
        <f>IF($B10&gt;0,$D10/$D$11,"N/A")</f>
        <v>N/A</v>
      </c>
      <c r="M10" s="57" t="str">
        <f>IF($B10&gt;0,$C10/$B10,"N/A")</f>
        <v>N/A</v>
      </c>
      <c r="N10" s="39" t="str">
        <f>IF(C11&gt;0,E10+(SQRT(E10*((1-E10)/C$11))),"N/A")</f>
        <v>N/A</v>
      </c>
      <c r="O10" s="34" t="b">
        <f>IF(F10&gt;N10,1)</f>
        <v>0</v>
      </c>
      <c r="P10" s="34" t="b">
        <f>IF(B10&gt;10,1)</f>
        <v>0</v>
      </c>
      <c r="Q10" s="34"/>
    </row>
    <row r="11" spans="1:17" x14ac:dyDescent="0.25">
      <c r="A11" s="48" t="s">
        <v>60</v>
      </c>
      <c r="B11" s="384">
        <f>SUM(B9:B10)</f>
        <v>0</v>
      </c>
      <c r="C11" s="384">
        <f>SUM(C9:C10)</f>
        <v>0</v>
      </c>
      <c r="D11" s="384">
        <f>SUM(D9:D10)</f>
        <v>0</v>
      </c>
      <c r="E11" s="385">
        <f>SUM(E9:E10)</f>
        <v>0</v>
      </c>
      <c r="F11" s="50" t="s">
        <v>65</v>
      </c>
      <c r="G11" s="50"/>
      <c r="H11" s="50"/>
      <c r="I11" s="50"/>
      <c r="J11" s="50"/>
      <c r="K11" s="50"/>
      <c r="L11" s="49"/>
      <c r="M11" s="262"/>
      <c r="P11" s="35"/>
    </row>
    <row r="12" spans="1:17" x14ac:dyDescent="0.25">
      <c r="B12" s="565" t="s">
        <v>382</v>
      </c>
      <c r="C12" s="565"/>
      <c r="D12" s="565"/>
      <c r="E12" s="565"/>
      <c r="F12" s="565"/>
      <c r="G12" s="565"/>
      <c r="H12" s="565"/>
      <c r="I12" s="565"/>
      <c r="J12" s="565"/>
      <c r="K12" s="565"/>
      <c r="L12" s="565"/>
      <c r="M12" s="565"/>
    </row>
    <row r="13" spans="1:17" x14ac:dyDescent="0.25">
      <c r="A13" s="80"/>
      <c r="B13"/>
      <c r="C13"/>
      <c r="D13"/>
      <c r="E13"/>
      <c r="F13"/>
      <c r="G13" t="s">
        <v>65</v>
      </c>
      <c r="H13"/>
      <c r="I13"/>
      <c r="J13"/>
      <c r="K13"/>
      <c r="L13"/>
      <c r="M13"/>
      <c r="N13"/>
    </row>
    <row r="14" spans="1:17" x14ac:dyDescent="0.25">
      <c r="A14" s="386"/>
      <c r="B14" s="551" t="str">
        <f>A9</f>
        <v>Female</v>
      </c>
      <c r="C14" s="552"/>
      <c r="D14" s="552"/>
      <c r="E14" s="552"/>
      <c r="F14" s="552"/>
      <c r="G14" s="552"/>
      <c r="H14" s="552"/>
      <c r="I14" s="552"/>
      <c r="J14" s="552"/>
      <c r="K14" s="552"/>
      <c r="L14" s="552"/>
      <c r="M14" s="552"/>
      <c r="N14" s="553"/>
      <c r="O14"/>
    </row>
    <row r="15" spans="1:17" x14ac:dyDescent="0.25">
      <c r="A15" s="124" t="s">
        <v>107</v>
      </c>
      <c r="B15" s="43" t="str">
        <f>IF(B9&gt;0, "Of the "&amp;C11&amp;" children who received at least one BIR, "&amp;ROUND(F9*100,1)&amp;"% are "&amp;A9&amp;"; this group comprises "&amp;ROUND(E9*100,1)&amp;"% of the total child enrollment.","")</f>
        <v/>
      </c>
      <c r="C15" s="42"/>
      <c r="D15" s="42"/>
      <c r="E15" s="42"/>
      <c r="F15" s="42"/>
      <c r="G15" s="42"/>
      <c r="H15" s="42"/>
      <c r="I15" s="42"/>
      <c r="J15" s="42"/>
      <c r="K15" s="42"/>
      <c r="L15" s="42"/>
      <c r="M15" s="42"/>
      <c r="N15" s="118"/>
      <c r="O15"/>
    </row>
    <row r="16" spans="1:17" x14ac:dyDescent="0.25">
      <c r="A16" s="126" t="s">
        <v>82</v>
      </c>
      <c r="B16" s="43" t="str">
        <f>IF(B9&gt;0,"The average number of BIRs per child for "&amp;A9&amp;" children is "&amp;ROUND(G9,2)&amp;" times the BIR rate for all other children.","")</f>
        <v/>
      </c>
      <c r="C16" s="42"/>
      <c r="D16" s="42"/>
      <c r="E16" s="42"/>
      <c r="F16" s="42"/>
      <c r="G16" s="42"/>
      <c r="H16" s="42"/>
      <c r="I16" s="42"/>
      <c r="J16" s="42"/>
      <c r="K16" s="42"/>
      <c r="L16" s="42"/>
      <c r="M16" s="42"/>
      <c r="N16" s="118"/>
      <c r="O16"/>
    </row>
    <row r="17" spans="1:15" x14ac:dyDescent="0.25">
      <c r="A17" s="128" t="s">
        <v>90</v>
      </c>
      <c r="B17" s="43" t="str">
        <f>IF(B9&gt;0,A9&amp;" children receive an average of "&amp;ROUND(H9,2)&amp;" BIRs per child.","")</f>
        <v/>
      </c>
      <c r="C17" s="42"/>
      <c r="D17" s="42"/>
      <c r="E17" s="42"/>
      <c r="F17" s="42"/>
      <c r="G17" s="42"/>
      <c r="H17" s="42"/>
      <c r="I17" s="42"/>
      <c r="J17" s="42"/>
      <c r="K17" s="42"/>
      <c r="L17" s="42"/>
      <c r="M17" s="42"/>
      <c r="N17" s="118"/>
      <c r="O17"/>
    </row>
    <row r="18" spans="1:15" x14ac:dyDescent="0.25">
      <c r="A18" s="130" t="s">
        <v>57</v>
      </c>
      <c r="B18" s="43" t="str">
        <f>IF(B9&gt;0,A9&amp;" children are "&amp;ROUND(I9,2)&amp;" times more likely to have at least one BIR than males.","")</f>
        <v/>
      </c>
      <c r="C18" s="42"/>
      <c r="D18" s="42"/>
      <c r="E18" s="42"/>
      <c r="F18" s="42"/>
      <c r="G18" s="42"/>
      <c r="H18" s="42"/>
      <c r="I18" s="42"/>
      <c r="J18" s="42"/>
      <c r="K18" s="42"/>
      <c r="L18" s="42"/>
      <c r="M18" s="42"/>
      <c r="N18" s="118"/>
      <c r="O18"/>
    </row>
    <row r="19" spans="1:15" x14ac:dyDescent="0.25">
      <c r="A19" s="132" t="s">
        <v>156</v>
      </c>
      <c r="B19" s="43"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2"/>
      <c r="D19" s="42"/>
      <c r="E19" s="42"/>
      <c r="F19" s="42"/>
      <c r="G19" s="42"/>
      <c r="H19" s="42"/>
      <c r="I19" s="42"/>
      <c r="J19" s="42"/>
      <c r="K19" s="42"/>
      <c r="L19" s="42"/>
      <c r="M19" s="42"/>
      <c r="N19" s="118"/>
      <c r="O19"/>
    </row>
    <row r="20" spans="1:15" x14ac:dyDescent="0.25">
      <c r="A20" s="134" t="s">
        <v>66</v>
      </c>
      <c r="B20" s="43" t="str">
        <f>IF(AND($B$9&gt;0,$K$9&gt;0),"The percentage of BIRs attributed to "&amp;$A$9&amp;" children is "&amp;ROUND($K$9,1)&amp;" percentage points higher than expected given "&amp;$A$9&amp;" percentage of the child enrollment.",IF(AND($B$9&gt;0,$K$9&lt;0),"The percentage of BIRs attributed to "&amp;$A$9&amp;" children is "&amp;ROUND(($K$9*-1),1)&amp;" percentage points lower than expected given "&amp;$A$9&amp;" children's percentage of the child enrollment.",""))</f>
        <v/>
      </c>
      <c r="C20" s="42"/>
      <c r="D20" s="42"/>
      <c r="E20" s="42"/>
      <c r="F20" s="42"/>
      <c r="G20" s="42"/>
      <c r="H20" s="42"/>
      <c r="I20" s="42"/>
      <c r="J20" s="42"/>
      <c r="K20" s="42"/>
      <c r="L20" s="42"/>
      <c r="M20" s="42"/>
      <c r="N20" s="118"/>
      <c r="O20"/>
    </row>
    <row r="21" spans="1:15" x14ac:dyDescent="0.25">
      <c r="A21" s="136" t="s">
        <v>91</v>
      </c>
      <c r="B21" s="43" t="str">
        <f>IF(B9&gt;0,"Of the "&amp;$D$11&amp;" BIRs generated, "&amp;ROUND(L9*100,1)&amp;"% were attributed to "&amp;A9&amp;" children.","")</f>
        <v/>
      </c>
      <c r="C21" s="42"/>
      <c r="D21" s="42"/>
      <c r="E21" s="42"/>
      <c r="F21" s="42"/>
      <c r="G21" s="42"/>
      <c r="H21" s="42"/>
      <c r="I21" s="42"/>
      <c r="J21" s="42"/>
      <c r="K21" s="42"/>
      <c r="L21" s="42"/>
      <c r="M21" s="42"/>
      <c r="N21" s="118"/>
      <c r="O21"/>
    </row>
    <row r="22" spans="1:15" x14ac:dyDescent="0.25">
      <c r="A22" s="138" t="s">
        <v>58</v>
      </c>
      <c r="B22" s="121" t="str">
        <f>IF(B9&gt;0,"Of the "&amp;$B9&amp;" "&amp;$A9&amp;" children, "&amp;ROUND(M9*100,1)&amp;"%  have at least one BIR.","")</f>
        <v/>
      </c>
      <c r="C22" s="119"/>
      <c r="D22" s="119"/>
      <c r="E22" s="119"/>
      <c r="F22" s="119"/>
      <c r="G22" s="119"/>
      <c r="H22" s="119"/>
      <c r="I22" s="119"/>
      <c r="J22" s="119"/>
      <c r="K22" s="119"/>
      <c r="L22" s="119"/>
      <c r="M22" s="119"/>
      <c r="N22" s="120"/>
      <c r="O22"/>
    </row>
    <row r="23" spans="1:15" x14ac:dyDescent="0.25">
      <c r="A23" s="63"/>
      <c r="B23" s="43"/>
      <c r="C23" s="42"/>
      <c r="D23" s="42"/>
      <c r="E23" s="42"/>
      <c r="F23" s="42"/>
      <c r="G23" s="42"/>
      <c r="H23" s="42"/>
      <c r="I23" s="42"/>
      <c r="J23" s="42"/>
      <c r="K23" s="42"/>
      <c r="L23" s="42"/>
      <c r="M23" s="42"/>
      <c r="N23" s="42"/>
      <c r="O23"/>
    </row>
    <row r="24" spans="1:15" x14ac:dyDescent="0.25">
      <c r="A24" s="64"/>
      <c r="B24" s="111"/>
      <c r="O24"/>
    </row>
    <row r="25" spans="1:15" x14ac:dyDescent="0.25">
      <c r="A25" s="387"/>
      <c r="B25" s="552" t="str">
        <f>A10</f>
        <v>Male</v>
      </c>
      <c r="C25" s="552"/>
      <c r="D25" s="552"/>
      <c r="E25" s="552"/>
      <c r="F25" s="552"/>
      <c r="G25" s="552"/>
      <c r="H25" s="552"/>
      <c r="I25" s="552"/>
      <c r="J25" s="552"/>
      <c r="K25" s="552"/>
      <c r="L25" s="552"/>
      <c r="M25" s="552"/>
      <c r="N25" s="553"/>
      <c r="O25"/>
    </row>
    <row r="26" spans="1:15" x14ac:dyDescent="0.25">
      <c r="A26" s="124" t="s">
        <v>107</v>
      </c>
      <c r="B26" s="43" t="str">
        <f>IF(B10&gt;0, "Of the "&amp;C11&amp;" children who received at least one BIR, "&amp;ROUND(F10*100,1)&amp;"% are "&amp;A10&amp;"; this group comprises "&amp;ROUND(E10*100,1)&amp;"% of the total child enrollment.","")</f>
        <v/>
      </c>
      <c r="C26" s="42"/>
      <c r="D26" s="42"/>
      <c r="E26" s="42"/>
      <c r="F26" s="42"/>
      <c r="G26" s="42"/>
      <c r="H26" s="42"/>
      <c r="I26" s="42"/>
      <c r="J26" s="42"/>
      <c r="K26" s="42"/>
      <c r="L26" s="42"/>
      <c r="M26" s="42"/>
      <c r="N26" s="118"/>
      <c r="O26"/>
    </row>
    <row r="27" spans="1:15" x14ac:dyDescent="0.25">
      <c r="A27" s="126" t="s">
        <v>82</v>
      </c>
      <c r="B27" s="43" t="str">
        <f>IF(B10&gt;0,"The average number of BIRs per child for "&amp;A10&amp;" children is "&amp;ROUND(G10,2)&amp;" times the BIR rate for all other children.","")</f>
        <v/>
      </c>
      <c r="C27" s="42"/>
      <c r="D27" s="42"/>
      <c r="E27" s="42"/>
      <c r="F27" s="42"/>
      <c r="G27" s="42"/>
      <c r="H27" s="42"/>
      <c r="I27" s="42"/>
      <c r="J27" s="42"/>
      <c r="K27" s="42"/>
      <c r="L27" s="42"/>
      <c r="M27" s="42"/>
      <c r="N27" s="118"/>
      <c r="O27"/>
    </row>
    <row r="28" spans="1:15" x14ac:dyDescent="0.25">
      <c r="A28" s="128" t="s">
        <v>90</v>
      </c>
      <c r="B28" s="43" t="str">
        <f>IF(B10&gt;0,A10&amp;" children receive an average of "&amp;ROUND(H10,2)&amp;" BIRs per child.","")</f>
        <v/>
      </c>
      <c r="C28" s="42"/>
      <c r="D28" s="42"/>
      <c r="E28" s="42"/>
      <c r="F28" s="42"/>
      <c r="G28" s="42"/>
      <c r="H28" s="42"/>
      <c r="I28" s="42"/>
      <c r="J28" s="42"/>
      <c r="K28" s="42"/>
      <c r="L28" s="42"/>
      <c r="M28" s="42"/>
      <c r="N28" s="118"/>
      <c r="O28"/>
    </row>
    <row r="29" spans="1:15" x14ac:dyDescent="0.25">
      <c r="A29" s="130" t="s">
        <v>57</v>
      </c>
      <c r="B29" s="43" t="str">
        <f>IF(B10&gt;0,A10&amp;" children are "&amp;ROUND(I10,2)&amp;" times more likely to have at least one BIR than all other children.","")</f>
        <v/>
      </c>
      <c r="C29" s="42"/>
      <c r="D29" s="42"/>
      <c r="E29" s="42"/>
      <c r="F29" s="42"/>
      <c r="G29" s="42"/>
      <c r="H29" s="42"/>
      <c r="I29" s="42"/>
      <c r="J29" s="42"/>
      <c r="K29" s="42"/>
      <c r="L29" s="42"/>
      <c r="M29" s="42"/>
      <c r="N29" s="118"/>
      <c r="O29"/>
    </row>
    <row r="30" spans="1:15" x14ac:dyDescent="0.25">
      <c r="A30" s="132" t="s">
        <v>156</v>
      </c>
      <c r="B30" s="43"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2"/>
      <c r="D30" s="42"/>
      <c r="E30" s="42"/>
      <c r="F30" s="42"/>
      <c r="G30" s="42"/>
      <c r="H30" s="42"/>
      <c r="I30" s="42"/>
      <c r="J30" s="42"/>
      <c r="K30" s="42"/>
      <c r="L30" s="42"/>
      <c r="M30" s="42"/>
      <c r="N30" s="118"/>
      <c r="O30"/>
    </row>
    <row r="31" spans="1:15" x14ac:dyDescent="0.25">
      <c r="A31" s="134" t="s">
        <v>66</v>
      </c>
      <c r="B31" s="43" t="str">
        <f>IF(AND($B10&gt;0,$K10&gt;0),"The percentage of BIRs attributed to "&amp;$A10&amp;" children is "&amp;ROUND($K10,1)&amp;" percentage points higher than expected given their percentage of the child enrollment.",IF(AND($B10&gt;0,$K10&lt;0),"The percentage of BIRs attributed to "&amp;$A10&amp;" is "&amp;ROUND(($K10*-1),1)&amp;" percentage points lower than expected given their percentage of the child enrollment.",""))</f>
        <v/>
      </c>
      <c r="C31" s="42"/>
      <c r="D31" s="42"/>
      <c r="E31" s="42"/>
      <c r="F31" s="42"/>
      <c r="G31" s="42"/>
      <c r="H31" s="42"/>
      <c r="I31" s="42"/>
      <c r="J31" s="42"/>
      <c r="K31" s="42"/>
      <c r="L31" s="42"/>
      <c r="M31" s="42"/>
      <c r="N31" s="118"/>
      <c r="O31"/>
    </row>
    <row r="32" spans="1:15" x14ac:dyDescent="0.25">
      <c r="A32" s="136" t="s">
        <v>91</v>
      </c>
      <c r="B32" s="43" t="str">
        <f>IF(B10&gt;0,"Of the "&amp;$D$11&amp;" BIRs generated, "&amp;ROUND(L10*100,1)&amp;"% were attributed to "&amp;A10&amp;" children.","")</f>
        <v/>
      </c>
      <c r="C32" s="42"/>
      <c r="D32" s="42"/>
      <c r="E32" s="42"/>
      <c r="F32" s="42"/>
      <c r="G32" s="42"/>
      <c r="H32" s="42"/>
      <c r="I32" s="42"/>
      <c r="J32" s="42"/>
      <c r="K32" s="42"/>
      <c r="L32" s="42"/>
      <c r="M32" s="42"/>
      <c r="N32" s="118"/>
      <c r="O32"/>
    </row>
    <row r="33" spans="1:16" x14ac:dyDescent="0.25">
      <c r="A33" s="138" t="s">
        <v>58</v>
      </c>
      <c r="B33" s="121" t="str">
        <f>IF(B10&gt;0,"Of the "&amp;$B10&amp;" "&amp;$A10&amp;" children, "&amp;ROUND(M10*100,1)&amp;"% have at least one BIR.","")</f>
        <v/>
      </c>
      <c r="C33" s="119"/>
      <c r="D33" s="119"/>
      <c r="E33" s="119"/>
      <c r="F33" s="119"/>
      <c r="G33" s="119"/>
      <c r="H33" s="119"/>
      <c r="I33" s="119"/>
      <c r="J33" s="119"/>
      <c r="K33" s="119"/>
      <c r="L33" s="119"/>
      <c r="M33" s="119"/>
      <c r="N33" s="120"/>
      <c r="O33"/>
    </row>
    <row r="34" spans="1:16" x14ac:dyDescent="0.25">
      <c r="A34" s="63"/>
      <c r="B34" s="43"/>
      <c r="C34" s="42"/>
      <c r="D34" s="42"/>
      <c r="E34" s="42"/>
      <c r="F34" s="42"/>
      <c r="G34" s="42"/>
      <c r="H34" s="42"/>
      <c r="I34" s="42"/>
      <c r="J34" s="42"/>
      <c r="K34" s="42"/>
      <c r="L34" s="42"/>
      <c r="M34" s="42"/>
      <c r="N34" s="42"/>
      <c r="O34"/>
    </row>
    <row r="35" spans="1:16" x14ac:dyDescent="0.25">
      <c r="O35"/>
    </row>
    <row r="36" spans="1:16" s="46" customFormat="1" x14ac:dyDescent="0.25">
      <c r="A36" s="64"/>
      <c r="B36" s="247"/>
      <c r="C36" s="247"/>
      <c r="D36" s="247"/>
      <c r="E36" s="247"/>
      <c r="F36" s="247"/>
      <c r="G36" s="247"/>
      <c r="H36" s="247"/>
      <c r="I36" s="247"/>
      <c r="J36" s="247"/>
      <c r="K36" s="247"/>
      <c r="L36" s="247"/>
      <c r="M36" s="247"/>
      <c r="N36" s="247"/>
      <c r="O36"/>
      <c r="P36" s="44"/>
    </row>
    <row r="37" spans="1:16" s="46" customFormat="1" x14ac:dyDescent="0.25">
      <c r="A37" s="65"/>
      <c r="B37" s="43"/>
      <c r="C37" s="42"/>
      <c r="D37" s="42"/>
      <c r="E37" s="42"/>
      <c r="F37" s="42"/>
      <c r="G37" s="42"/>
      <c r="H37" s="42"/>
      <c r="I37" s="42"/>
      <c r="J37" s="42"/>
      <c r="K37" s="42"/>
      <c r="L37" s="42"/>
      <c r="M37" s="42"/>
      <c r="N37" s="42"/>
      <c r="O37"/>
      <c r="P37" s="44"/>
    </row>
    <row r="38" spans="1:16" s="46" customFormat="1" x14ac:dyDescent="0.25">
      <c r="A38" s="65"/>
      <c r="B38" s="43"/>
      <c r="C38" s="42"/>
      <c r="D38" s="42"/>
      <c r="E38" s="42"/>
      <c r="F38" s="42"/>
      <c r="G38" s="42"/>
      <c r="H38" s="42"/>
      <c r="I38" s="42"/>
      <c r="J38" s="42"/>
      <c r="K38" s="42"/>
      <c r="L38" s="42"/>
      <c r="M38" s="42"/>
      <c r="N38" s="42"/>
      <c r="O38"/>
      <c r="P38" s="44"/>
    </row>
    <row r="39" spans="1:16" s="46" customFormat="1" x14ac:dyDescent="0.25">
      <c r="A39" s="65"/>
      <c r="B39" s="43"/>
      <c r="C39" s="42"/>
      <c r="D39" s="42"/>
      <c r="E39" s="42"/>
      <c r="F39" s="42"/>
      <c r="G39" s="42"/>
      <c r="H39" s="42"/>
      <c r="I39" s="42"/>
      <c r="J39" s="42"/>
      <c r="K39" s="42"/>
      <c r="L39" s="42"/>
      <c r="M39" s="42"/>
      <c r="N39" s="42"/>
      <c r="O39"/>
      <c r="P39" s="44"/>
    </row>
    <row r="40" spans="1:16" s="46" customFormat="1" x14ac:dyDescent="0.25">
      <c r="A40" s="65"/>
      <c r="B40" s="43"/>
      <c r="C40" s="42"/>
      <c r="D40" s="42"/>
      <c r="E40" s="42"/>
      <c r="F40" s="42"/>
      <c r="G40" s="42"/>
      <c r="H40" s="42"/>
      <c r="I40" s="42"/>
      <c r="J40" s="42"/>
      <c r="K40" s="42"/>
      <c r="L40" s="42"/>
      <c r="M40" s="42"/>
      <c r="N40" s="42"/>
      <c r="O40"/>
      <c r="P40" s="44"/>
    </row>
    <row r="41" spans="1:16" s="46" customFormat="1" x14ac:dyDescent="0.25">
      <c r="A41" s="65"/>
      <c r="B41" s="43"/>
      <c r="C41" s="42"/>
      <c r="D41" s="42"/>
      <c r="E41" s="42"/>
      <c r="F41" s="42"/>
      <c r="G41" s="42"/>
      <c r="H41" s="42"/>
      <c r="I41" s="42"/>
      <c r="J41" s="42"/>
      <c r="K41" s="42"/>
      <c r="L41" s="42"/>
      <c r="M41" s="42"/>
      <c r="N41" s="42"/>
      <c r="O41"/>
      <c r="P41" s="44"/>
    </row>
    <row r="42" spans="1:16" s="46" customFormat="1" x14ac:dyDescent="0.25">
      <c r="A42" s="65"/>
      <c r="B42" s="43"/>
      <c r="C42" s="42"/>
      <c r="D42" s="42"/>
      <c r="E42" s="42"/>
      <c r="F42" s="42"/>
      <c r="G42" s="42"/>
      <c r="H42" s="42"/>
      <c r="I42" s="42"/>
      <c r="J42" s="42"/>
      <c r="K42" s="42"/>
      <c r="L42" s="42"/>
      <c r="M42" s="42"/>
      <c r="N42" s="42"/>
      <c r="O42"/>
      <c r="P42" s="44"/>
    </row>
    <row r="43" spans="1:16" s="46" customFormat="1" x14ac:dyDescent="0.25">
      <c r="A43" s="65"/>
      <c r="B43" s="43"/>
      <c r="C43" s="42"/>
      <c r="D43" s="42"/>
      <c r="E43" s="42"/>
      <c r="F43" s="42"/>
      <c r="G43" s="42"/>
      <c r="H43" s="42"/>
      <c r="I43" s="42"/>
      <c r="J43" s="42"/>
      <c r="K43" s="42"/>
      <c r="L43" s="42"/>
      <c r="M43" s="42"/>
      <c r="N43" s="42"/>
      <c r="O43"/>
      <c r="P43" s="44"/>
    </row>
    <row r="44" spans="1:16" s="46" customFormat="1" x14ac:dyDescent="0.25">
      <c r="A44" s="65"/>
      <c r="B44" s="43"/>
      <c r="C44" s="42"/>
      <c r="D44" s="42"/>
      <c r="E44" s="42"/>
      <c r="F44" s="42"/>
      <c r="G44" s="42"/>
      <c r="H44" s="42"/>
      <c r="I44" s="42"/>
      <c r="J44" s="42"/>
      <c r="K44" s="42"/>
      <c r="L44" s="42"/>
      <c r="M44" s="42"/>
      <c r="N44" s="42"/>
      <c r="O44"/>
      <c r="P44" s="44"/>
    </row>
    <row r="45" spans="1:16" s="46" customFormat="1" x14ac:dyDescent="0.25">
      <c r="A45" s="64"/>
      <c r="C45" s="44"/>
      <c r="D45" s="44"/>
      <c r="E45" s="44"/>
      <c r="F45" s="44"/>
      <c r="G45" s="44"/>
      <c r="H45" s="44"/>
      <c r="I45" s="44"/>
      <c r="J45" s="44"/>
      <c r="K45" s="44"/>
      <c r="L45" s="44"/>
      <c r="M45" s="44"/>
      <c r="N45" s="44"/>
      <c r="O45"/>
      <c r="P45" s="44"/>
    </row>
    <row r="46" spans="1:16" s="46" customFormat="1" x14ac:dyDescent="0.25">
      <c r="A46" s="64"/>
      <c r="C46" s="44"/>
      <c r="D46" s="44"/>
      <c r="E46" s="44"/>
      <c r="F46" s="44"/>
      <c r="G46" s="44"/>
      <c r="H46" s="44"/>
      <c r="I46" s="44"/>
      <c r="J46" s="44"/>
      <c r="K46" s="44"/>
      <c r="L46" s="44"/>
      <c r="M46" s="44"/>
      <c r="N46" s="44"/>
      <c r="O46"/>
      <c r="P46" s="44"/>
    </row>
    <row r="47" spans="1:16" s="46" customFormat="1" x14ac:dyDescent="0.25">
      <c r="A47" s="64"/>
      <c r="C47" s="44"/>
      <c r="D47" s="44"/>
      <c r="E47" s="44"/>
      <c r="F47" s="44"/>
      <c r="G47" s="44"/>
      <c r="H47" s="44"/>
      <c r="I47" s="44"/>
      <c r="J47" s="44"/>
      <c r="K47" s="44"/>
      <c r="L47" s="44"/>
      <c r="M47" s="44"/>
      <c r="N47" s="44"/>
      <c r="O47"/>
      <c r="P47" s="44"/>
    </row>
    <row r="48" spans="1:16" s="46" customFormat="1" x14ac:dyDescent="0.25">
      <c r="A48" s="64"/>
      <c r="C48" s="44"/>
      <c r="D48" s="44"/>
      <c r="E48" s="44"/>
      <c r="F48" s="44"/>
      <c r="G48" s="44"/>
      <c r="H48" s="44"/>
      <c r="I48" s="44"/>
      <c r="J48" s="44"/>
      <c r="K48" s="44"/>
      <c r="L48" s="44"/>
      <c r="M48" s="44"/>
      <c r="N48" s="44"/>
      <c r="O48"/>
      <c r="P48" s="44"/>
    </row>
    <row r="49" spans="1:16" s="46" customFormat="1" x14ac:dyDescent="0.25">
      <c r="A49" s="64"/>
      <c r="B49" s="577"/>
      <c r="C49" s="577"/>
      <c r="D49" s="577"/>
      <c r="E49" s="577"/>
      <c r="F49" s="577"/>
      <c r="G49" s="577"/>
      <c r="H49" s="577"/>
      <c r="I49" s="577"/>
      <c r="J49" s="577"/>
      <c r="K49" s="577"/>
      <c r="L49" s="577"/>
      <c r="M49" s="577"/>
      <c r="N49" s="577"/>
      <c r="O49"/>
      <c r="P49" s="44"/>
    </row>
    <row r="50" spans="1:16" s="46" customFormat="1" x14ac:dyDescent="0.25">
      <c r="A50" s="65"/>
      <c r="B50" s="43"/>
      <c r="C50" s="42"/>
      <c r="D50" s="42"/>
      <c r="E50" s="42"/>
      <c r="F50" s="42"/>
      <c r="G50" s="42"/>
      <c r="H50" s="42"/>
      <c r="I50" s="42"/>
      <c r="J50" s="42"/>
      <c r="K50" s="42"/>
      <c r="L50" s="42"/>
      <c r="M50" s="42"/>
      <c r="N50" s="42"/>
      <c r="O50"/>
      <c r="P50" s="44"/>
    </row>
    <row r="51" spans="1:16" s="46" customFormat="1" x14ac:dyDescent="0.25">
      <c r="A51" s="65"/>
      <c r="B51" s="43"/>
      <c r="C51" s="42"/>
      <c r="D51" s="42"/>
      <c r="E51" s="42"/>
      <c r="F51" s="42"/>
      <c r="G51" s="42"/>
      <c r="H51" s="42"/>
      <c r="I51" s="42"/>
      <c r="J51" s="42"/>
      <c r="K51" s="42"/>
      <c r="L51" s="42"/>
      <c r="M51" s="42"/>
      <c r="N51" s="42"/>
      <c r="O51"/>
      <c r="P51" s="44"/>
    </row>
    <row r="52" spans="1:16" s="46" customFormat="1" x14ac:dyDescent="0.25">
      <c r="A52" s="65"/>
      <c r="B52" s="43"/>
      <c r="C52" s="42"/>
      <c r="D52" s="42"/>
      <c r="E52" s="42"/>
      <c r="F52" s="42"/>
      <c r="G52" s="42"/>
      <c r="H52" s="42"/>
      <c r="I52" s="42"/>
      <c r="J52" s="42"/>
      <c r="K52" s="42"/>
      <c r="L52" s="42"/>
      <c r="M52" s="42"/>
      <c r="N52" s="42"/>
      <c r="O52"/>
      <c r="P52" s="44"/>
    </row>
    <row r="53" spans="1:16" s="46" customFormat="1" x14ac:dyDescent="0.25">
      <c r="A53" s="65"/>
      <c r="B53" s="43"/>
      <c r="C53" s="42"/>
      <c r="D53" s="42"/>
      <c r="E53" s="42"/>
      <c r="F53" s="42"/>
      <c r="G53" s="42"/>
      <c r="H53" s="42"/>
      <c r="I53" s="42"/>
      <c r="J53" s="42"/>
      <c r="K53" s="42"/>
      <c r="L53" s="42"/>
      <c r="M53" s="42"/>
      <c r="N53" s="42"/>
      <c r="O53"/>
      <c r="P53" s="44"/>
    </row>
    <row r="54" spans="1:16" s="46" customFormat="1" x14ac:dyDescent="0.25">
      <c r="A54" s="65"/>
      <c r="B54" s="43"/>
      <c r="C54" s="42"/>
      <c r="D54" s="42"/>
      <c r="E54" s="42"/>
      <c r="F54" s="42"/>
      <c r="G54" s="42"/>
      <c r="H54" s="42"/>
      <c r="I54" s="42"/>
      <c r="J54" s="42"/>
      <c r="K54" s="42"/>
      <c r="L54" s="42"/>
      <c r="M54" s="42"/>
      <c r="N54" s="42"/>
      <c r="O54"/>
      <c r="P54" s="44"/>
    </row>
    <row r="55" spans="1:16" s="46" customFormat="1" x14ac:dyDescent="0.25">
      <c r="A55" s="65"/>
      <c r="B55" s="43"/>
      <c r="C55" s="42"/>
      <c r="D55" s="42"/>
      <c r="E55" s="42"/>
      <c r="F55" s="42"/>
      <c r="G55" s="42"/>
      <c r="H55" s="42"/>
      <c r="I55" s="42"/>
      <c r="J55" s="42"/>
      <c r="K55" s="42"/>
      <c r="L55" s="42"/>
      <c r="M55" s="42"/>
      <c r="N55" s="42"/>
      <c r="O55"/>
      <c r="P55" s="44"/>
    </row>
    <row r="56" spans="1:16" s="46" customFormat="1" x14ac:dyDescent="0.25">
      <c r="A56" s="65"/>
      <c r="B56" s="43"/>
      <c r="C56" s="42"/>
      <c r="D56" s="42"/>
      <c r="E56" s="42"/>
      <c r="F56" s="42"/>
      <c r="G56" s="42"/>
      <c r="H56" s="42"/>
      <c r="I56" s="42"/>
      <c r="J56" s="42"/>
      <c r="K56" s="42"/>
      <c r="L56" s="42"/>
      <c r="M56" s="42"/>
      <c r="N56" s="42"/>
      <c r="O56"/>
      <c r="P56" s="44"/>
    </row>
    <row r="57" spans="1:16" s="46" customFormat="1" x14ac:dyDescent="0.25">
      <c r="A57" s="65"/>
      <c r="B57" s="43"/>
      <c r="C57" s="42"/>
      <c r="D57" s="42"/>
      <c r="E57" s="42"/>
      <c r="F57" s="42"/>
      <c r="G57" s="42"/>
      <c r="H57" s="42"/>
      <c r="I57" s="42"/>
      <c r="J57" s="42"/>
      <c r="K57" s="42"/>
      <c r="L57" s="42"/>
      <c r="M57" s="42"/>
      <c r="N57" s="42"/>
      <c r="O57"/>
      <c r="P57" s="44"/>
    </row>
    <row r="58" spans="1:16" s="46" customFormat="1" x14ac:dyDescent="0.25">
      <c r="A58" s="64"/>
      <c r="C58" s="44"/>
      <c r="D58" s="44"/>
      <c r="E58" s="44"/>
      <c r="F58" s="44"/>
      <c r="G58" s="44"/>
      <c r="H58" s="44"/>
      <c r="I58" s="44"/>
      <c r="J58" s="44"/>
      <c r="K58" s="44"/>
      <c r="L58" s="44"/>
      <c r="M58" s="44"/>
      <c r="N58" s="44"/>
      <c r="O58"/>
      <c r="P58" s="44"/>
    </row>
    <row r="59" spans="1:16" s="46" customFormat="1" x14ac:dyDescent="0.25">
      <c r="A59" s="64"/>
      <c r="C59" s="44"/>
      <c r="D59" s="44"/>
      <c r="E59" s="44"/>
      <c r="F59" s="44"/>
      <c r="G59" s="44"/>
      <c r="H59" s="44"/>
      <c r="I59" s="44"/>
      <c r="J59" s="44"/>
      <c r="K59" s="44"/>
      <c r="L59" s="44"/>
      <c r="M59" s="44"/>
      <c r="N59" s="44"/>
      <c r="O59"/>
      <c r="P59" s="44"/>
    </row>
    <row r="60" spans="1:16" s="46" customFormat="1" x14ac:dyDescent="0.25">
      <c r="A60" s="64"/>
      <c r="C60" s="44"/>
      <c r="D60" s="44"/>
      <c r="E60" s="44"/>
      <c r="F60" s="44"/>
      <c r="G60" s="44"/>
      <c r="H60" s="44"/>
      <c r="I60" s="44"/>
      <c r="J60" s="44"/>
      <c r="K60" s="44"/>
      <c r="L60" s="44"/>
      <c r="M60" s="44"/>
      <c r="N60" s="44"/>
      <c r="O60"/>
      <c r="P60" s="44"/>
    </row>
    <row r="61" spans="1:16" s="46" customFormat="1" x14ac:dyDescent="0.25">
      <c r="A61" s="64"/>
      <c r="B61" s="577"/>
      <c r="C61" s="577"/>
      <c r="D61" s="577"/>
      <c r="E61" s="577"/>
      <c r="F61" s="577"/>
      <c r="G61" s="577"/>
      <c r="H61" s="577"/>
      <c r="I61" s="577"/>
      <c r="J61" s="577"/>
      <c r="K61" s="577"/>
      <c r="L61" s="577"/>
      <c r="M61" s="577"/>
      <c r="N61" s="577"/>
      <c r="O61"/>
      <c r="P61" s="44"/>
    </row>
    <row r="62" spans="1:16" s="46" customFormat="1" x14ac:dyDescent="0.25">
      <c r="A62" s="65"/>
      <c r="B62" s="43"/>
      <c r="C62" s="42"/>
      <c r="D62" s="42"/>
      <c r="E62" s="42"/>
      <c r="F62" s="42"/>
      <c r="G62" s="42"/>
      <c r="H62" s="42"/>
      <c r="I62" s="42"/>
      <c r="J62" s="42"/>
      <c r="K62" s="42"/>
      <c r="L62" s="42"/>
      <c r="M62" s="42"/>
      <c r="N62" s="42"/>
      <c r="O62"/>
      <c r="P62" s="44"/>
    </row>
    <row r="63" spans="1:16" s="46" customFormat="1" x14ac:dyDescent="0.25">
      <c r="A63" s="65"/>
      <c r="B63" s="43"/>
      <c r="C63" s="42"/>
      <c r="D63" s="42"/>
      <c r="E63" s="42"/>
      <c r="F63" s="42"/>
      <c r="G63" s="42"/>
      <c r="H63" s="42"/>
      <c r="I63" s="42"/>
      <c r="J63" s="42"/>
      <c r="K63" s="42"/>
      <c r="L63" s="42"/>
      <c r="M63" s="42"/>
      <c r="N63" s="42"/>
      <c r="O63"/>
      <c r="P63" s="44"/>
    </row>
    <row r="64" spans="1:16" s="46" customFormat="1" x14ac:dyDescent="0.25">
      <c r="A64" s="65"/>
      <c r="B64" s="43"/>
      <c r="C64" s="42"/>
      <c r="D64" s="42"/>
      <c r="E64" s="42"/>
      <c r="F64" s="42"/>
      <c r="G64" s="42"/>
      <c r="H64" s="42"/>
      <c r="I64" s="42"/>
      <c r="J64" s="42"/>
      <c r="K64" s="42"/>
      <c r="L64" s="42"/>
      <c r="M64" s="42"/>
      <c r="N64" s="42"/>
      <c r="O64"/>
      <c r="P64" s="44"/>
    </row>
    <row r="65" spans="1:16" s="46" customFormat="1" x14ac:dyDescent="0.25">
      <c r="A65" s="65"/>
      <c r="B65" s="43"/>
      <c r="C65" s="42"/>
      <c r="D65" s="42"/>
      <c r="E65" s="42"/>
      <c r="F65" s="42"/>
      <c r="G65" s="42"/>
      <c r="H65" s="42"/>
      <c r="I65" s="42"/>
      <c r="J65" s="42"/>
      <c r="K65" s="42"/>
      <c r="L65" s="42"/>
      <c r="M65" s="42"/>
      <c r="N65" s="42"/>
      <c r="O65"/>
      <c r="P65" s="44"/>
    </row>
    <row r="66" spans="1:16" s="46" customFormat="1" x14ac:dyDescent="0.25">
      <c r="A66" s="65"/>
      <c r="B66" s="43"/>
      <c r="C66" s="42"/>
      <c r="D66" s="42"/>
      <c r="E66" s="42"/>
      <c r="F66" s="42"/>
      <c r="G66" s="42"/>
      <c r="H66" s="42"/>
      <c r="I66" s="42"/>
      <c r="J66" s="42"/>
      <c r="K66" s="42"/>
      <c r="L66" s="42"/>
      <c r="M66" s="42"/>
      <c r="N66" s="42"/>
      <c r="O66"/>
      <c r="P66" s="44"/>
    </row>
    <row r="67" spans="1:16" s="46" customFormat="1" x14ac:dyDescent="0.25">
      <c r="A67" s="65"/>
      <c r="B67" s="43"/>
      <c r="C67" s="42"/>
      <c r="D67" s="42"/>
      <c r="E67" s="42"/>
      <c r="F67" s="42"/>
      <c r="G67" s="42"/>
      <c r="H67" s="42"/>
      <c r="I67" s="42"/>
      <c r="J67" s="42"/>
      <c r="K67" s="42"/>
      <c r="L67" s="42"/>
      <c r="M67" s="42"/>
      <c r="N67" s="42"/>
      <c r="O67"/>
      <c r="P67" s="44"/>
    </row>
    <row r="68" spans="1:16" s="46" customFormat="1" x14ac:dyDescent="0.25">
      <c r="A68" s="65"/>
      <c r="B68" s="43"/>
      <c r="C68" s="42"/>
      <c r="D68" s="42"/>
      <c r="E68" s="42"/>
      <c r="F68" s="42"/>
      <c r="G68" s="42"/>
      <c r="H68" s="42"/>
      <c r="I68" s="42"/>
      <c r="J68" s="42"/>
      <c r="K68" s="42"/>
      <c r="L68" s="42"/>
      <c r="M68" s="42"/>
      <c r="N68" s="42"/>
      <c r="O68"/>
      <c r="P68" s="44"/>
    </row>
    <row r="69" spans="1:16" s="46" customFormat="1" x14ac:dyDescent="0.25">
      <c r="A69" s="65"/>
      <c r="B69" s="43"/>
      <c r="C69" s="42"/>
      <c r="D69" s="42"/>
      <c r="E69" s="42"/>
      <c r="F69" s="42"/>
      <c r="G69" s="42"/>
      <c r="H69" s="42"/>
      <c r="I69" s="42"/>
      <c r="J69" s="42"/>
      <c r="K69" s="42"/>
      <c r="L69" s="42"/>
      <c r="M69" s="42"/>
      <c r="N69" s="42"/>
      <c r="O69"/>
      <c r="P69" s="44"/>
    </row>
    <row r="70" spans="1:16" s="46" customFormat="1" x14ac:dyDescent="0.25">
      <c r="A70" s="65"/>
      <c r="B70" s="43"/>
      <c r="C70" s="42"/>
      <c r="D70" s="42"/>
      <c r="E70" s="42"/>
      <c r="F70" s="42"/>
      <c r="G70" s="42"/>
      <c r="H70" s="42"/>
      <c r="I70" s="42"/>
      <c r="J70" s="42"/>
      <c r="K70" s="42"/>
      <c r="L70" s="42"/>
      <c r="M70" s="42"/>
      <c r="N70" s="42"/>
      <c r="O70"/>
      <c r="P70" s="44"/>
    </row>
    <row r="71" spans="1:16" s="46" customFormat="1" x14ac:dyDescent="0.25">
      <c r="A71" s="65"/>
      <c r="B71" s="43"/>
      <c r="C71" s="42"/>
      <c r="D71" s="42"/>
      <c r="E71" s="42"/>
      <c r="F71" s="42"/>
      <c r="G71" s="42"/>
      <c r="H71" s="42"/>
      <c r="I71" s="42"/>
      <c r="J71" s="42"/>
      <c r="K71" s="42"/>
      <c r="L71" s="42"/>
      <c r="M71" s="42"/>
      <c r="N71" s="42"/>
      <c r="O71"/>
      <c r="P71" s="44"/>
    </row>
    <row r="72" spans="1:16" s="46" customFormat="1" x14ac:dyDescent="0.25">
      <c r="A72" s="64"/>
      <c r="B72" s="43"/>
      <c r="C72" s="42"/>
      <c r="D72" s="42"/>
      <c r="E72" s="42"/>
      <c r="F72" s="42"/>
      <c r="G72" s="42"/>
      <c r="H72" s="42"/>
      <c r="I72" s="42"/>
      <c r="J72" s="42"/>
      <c r="K72" s="42"/>
      <c r="L72" s="42"/>
      <c r="M72" s="42"/>
      <c r="N72" s="42"/>
      <c r="O72"/>
      <c r="P72" s="44"/>
    </row>
    <row r="73" spans="1:16" s="46" customFormat="1" x14ac:dyDescent="0.25">
      <c r="A73" s="64"/>
      <c r="B73" s="577"/>
      <c r="C73" s="577"/>
      <c r="D73" s="577"/>
      <c r="E73" s="577"/>
      <c r="F73" s="577"/>
      <c r="G73" s="577"/>
      <c r="H73" s="577"/>
      <c r="I73" s="577"/>
      <c r="J73" s="577"/>
      <c r="K73" s="577"/>
      <c r="L73" s="577"/>
      <c r="M73" s="577"/>
      <c r="N73" s="577"/>
      <c r="O73"/>
      <c r="P73" s="44"/>
    </row>
    <row r="74" spans="1:16" s="46" customFormat="1" x14ac:dyDescent="0.25">
      <c r="A74" s="65"/>
      <c r="B74" s="43"/>
      <c r="C74" s="42"/>
      <c r="D74" s="42"/>
      <c r="E74" s="42"/>
      <c r="F74" s="42"/>
      <c r="G74" s="42"/>
      <c r="H74" s="42"/>
      <c r="I74" s="42"/>
      <c r="J74" s="42"/>
      <c r="K74" s="42"/>
      <c r="L74" s="42"/>
      <c r="M74" s="42"/>
      <c r="N74" s="42"/>
      <c r="O74"/>
      <c r="P74" s="44"/>
    </row>
    <row r="75" spans="1:16" s="46" customFormat="1" x14ac:dyDescent="0.25">
      <c r="A75" s="65"/>
      <c r="B75" s="43"/>
      <c r="C75" s="42"/>
      <c r="D75" s="42"/>
      <c r="E75" s="42"/>
      <c r="F75" s="42"/>
      <c r="G75" s="42"/>
      <c r="H75" s="42"/>
      <c r="I75" s="42"/>
      <c r="J75" s="42"/>
      <c r="K75" s="42"/>
      <c r="L75" s="42"/>
      <c r="M75" s="42"/>
      <c r="N75" s="42"/>
      <c r="O75"/>
      <c r="P75" s="44"/>
    </row>
    <row r="76" spans="1:16" s="46" customFormat="1" x14ac:dyDescent="0.25">
      <c r="A76" s="65"/>
      <c r="B76" s="43"/>
      <c r="C76" s="42"/>
      <c r="D76" s="42"/>
      <c r="E76" s="42"/>
      <c r="F76" s="42"/>
      <c r="G76" s="42"/>
      <c r="H76" s="42"/>
      <c r="I76" s="42"/>
      <c r="J76" s="42"/>
      <c r="K76" s="42"/>
      <c r="L76" s="42"/>
      <c r="M76" s="42"/>
      <c r="N76" s="42"/>
      <c r="O76"/>
      <c r="P76" s="44"/>
    </row>
    <row r="77" spans="1:16" s="46" customFormat="1" x14ac:dyDescent="0.25">
      <c r="A77" s="65"/>
      <c r="B77" s="43"/>
      <c r="C77" s="42"/>
      <c r="D77" s="42"/>
      <c r="E77" s="42"/>
      <c r="F77" s="42"/>
      <c r="G77" s="42"/>
      <c r="H77" s="42"/>
      <c r="I77" s="42"/>
      <c r="J77" s="42"/>
      <c r="K77" s="42"/>
      <c r="L77" s="42"/>
      <c r="M77" s="42"/>
      <c r="N77" s="42"/>
      <c r="O77"/>
      <c r="P77" s="44"/>
    </row>
    <row r="78" spans="1:16" s="46" customFormat="1" x14ac:dyDescent="0.25">
      <c r="A78" s="65"/>
      <c r="B78" s="43"/>
      <c r="C78" s="42"/>
      <c r="D78" s="42"/>
      <c r="E78" s="42"/>
      <c r="F78" s="42"/>
      <c r="G78" s="42"/>
      <c r="H78" s="42"/>
      <c r="I78" s="42"/>
      <c r="J78" s="42"/>
      <c r="K78" s="42"/>
      <c r="L78" s="42"/>
      <c r="M78" s="42"/>
      <c r="N78" s="42"/>
      <c r="O78"/>
      <c r="P78" s="44"/>
    </row>
    <row r="79" spans="1:16" s="46" customFormat="1" x14ac:dyDescent="0.25">
      <c r="A79" s="65"/>
      <c r="B79" s="43"/>
      <c r="C79" s="42"/>
      <c r="D79" s="42"/>
      <c r="E79" s="42"/>
      <c r="F79" s="42"/>
      <c r="G79" s="42"/>
      <c r="H79" s="42"/>
      <c r="I79" s="42"/>
      <c r="J79" s="42"/>
      <c r="K79" s="42"/>
      <c r="L79" s="42"/>
      <c r="M79" s="42"/>
      <c r="N79" s="42"/>
      <c r="O79"/>
      <c r="P79" s="44"/>
    </row>
    <row r="80" spans="1:16" s="46" customFormat="1" x14ac:dyDescent="0.25">
      <c r="A80" s="65"/>
      <c r="B80" s="43"/>
      <c r="C80" s="42"/>
      <c r="D80" s="42"/>
      <c r="E80" s="42"/>
      <c r="F80" s="42"/>
      <c r="G80" s="42"/>
      <c r="H80" s="42"/>
      <c r="I80" s="42"/>
      <c r="J80" s="42"/>
      <c r="K80" s="42"/>
      <c r="L80" s="42"/>
      <c r="M80" s="42"/>
      <c r="N80" s="42"/>
      <c r="O80"/>
      <c r="P80" s="44"/>
    </row>
    <row r="81" spans="1:16" s="46" customFormat="1" x14ac:dyDescent="0.25">
      <c r="A81" s="65"/>
      <c r="B81" s="43"/>
      <c r="C81" s="42"/>
      <c r="D81" s="42"/>
      <c r="E81" s="42"/>
      <c r="F81" s="42"/>
      <c r="G81" s="42"/>
      <c r="H81" s="42"/>
      <c r="I81" s="42"/>
      <c r="J81" s="42"/>
      <c r="K81" s="42"/>
      <c r="L81" s="42"/>
      <c r="M81" s="42"/>
      <c r="N81" s="42"/>
      <c r="O81"/>
      <c r="P81" s="44"/>
    </row>
    <row r="82" spans="1:16" s="46" customFormat="1" x14ac:dyDescent="0.25">
      <c r="A82" s="65"/>
      <c r="B82" s="43"/>
      <c r="C82" s="42"/>
      <c r="D82" s="42"/>
      <c r="E82" s="42"/>
      <c r="F82" s="42"/>
      <c r="G82" s="42"/>
      <c r="H82" s="42"/>
      <c r="I82" s="42"/>
      <c r="J82" s="42"/>
      <c r="K82" s="42"/>
      <c r="L82" s="42"/>
      <c r="M82" s="42"/>
      <c r="N82" s="42"/>
      <c r="O82"/>
      <c r="P82" s="44"/>
    </row>
    <row r="83" spans="1:16" s="46" customFormat="1" x14ac:dyDescent="0.25">
      <c r="A83" s="65"/>
      <c r="B83" s="43"/>
      <c r="C83" s="42"/>
      <c r="D83" s="42"/>
      <c r="E83" s="42"/>
      <c r="F83" s="42"/>
      <c r="G83" s="42"/>
      <c r="H83" s="42"/>
      <c r="I83" s="42"/>
      <c r="J83" s="42"/>
      <c r="K83" s="42"/>
      <c r="L83" s="42"/>
      <c r="M83" s="42"/>
      <c r="N83" s="42"/>
      <c r="O83"/>
      <c r="P83" s="44"/>
    </row>
    <row r="84" spans="1:16" s="46" customFormat="1" x14ac:dyDescent="0.25">
      <c r="A84" s="64"/>
      <c r="C84" s="44"/>
      <c r="D84" s="44"/>
      <c r="E84" s="44"/>
      <c r="F84" s="44"/>
      <c r="G84" s="44"/>
      <c r="H84" s="44"/>
      <c r="I84" s="44"/>
      <c r="J84" s="44"/>
      <c r="K84" s="44"/>
      <c r="L84" s="44"/>
      <c r="M84" s="44"/>
      <c r="N84" s="44"/>
      <c r="O84"/>
      <c r="P84" s="44"/>
    </row>
    <row r="85" spans="1:16" s="46" customFormat="1" x14ac:dyDescent="0.25">
      <c r="A85" s="64"/>
      <c r="B85" s="577"/>
      <c r="C85" s="577"/>
      <c r="D85" s="577"/>
      <c r="E85" s="577"/>
      <c r="F85" s="577"/>
      <c r="G85" s="577"/>
      <c r="H85" s="577"/>
      <c r="I85" s="577"/>
      <c r="J85" s="577"/>
      <c r="K85" s="577"/>
      <c r="L85" s="577"/>
      <c r="M85" s="577"/>
      <c r="N85" s="577"/>
      <c r="O85"/>
      <c r="P85" s="44"/>
    </row>
    <row r="86" spans="1:16" s="46" customFormat="1" x14ac:dyDescent="0.25">
      <c r="A86" s="65"/>
      <c r="B86" s="43"/>
      <c r="C86" s="42"/>
      <c r="D86" s="42"/>
      <c r="E86" s="42"/>
      <c r="F86" s="42"/>
      <c r="G86" s="42"/>
      <c r="H86" s="42"/>
      <c r="I86" s="42"/>
      <c r="J86" s="42"/>
      <c r="K86" s="42"/>
      <c r="L86" s="42"/>
      <c r="M86" s="42"/>
      <c r="N86" s="42"/>
      <c r="O86"/>
      <c r="P86" s="44"/>
    </row>
    <row r="87" spans="1:16" s="46" customFormat="1" x14ac:dyDescent="0.25">
      <c r="A87" s="65"/>
      <c r="B87" s="43"/>
      <c r="C87" s="42"/>
      <c r="D87" s="42"/>
      <c r="E87" s="42"/>
      <c r="F87" s="42"/>
      <c r="G87" s="42"/>
      <c r="H87" s="42"/>
      <c r="I87" s="42"/>
      <c r="J87" s="42"/>
      <c r="K87" s="42"/>
      <c r="L87" s="42"/>
      <c r="M87" s="42"/>
      <c r="N87" s="42"/>
      <c r="O87"/>
      <c r="P87" s="44"/>
    </row>
    <row r="88" spans="1:16" s="46" customFormat="1" x14ac:dyDescent="0.25">
      <c r="A88" s="65"/>
      <c r="B88" s="43"/>
      <c r="C88" s="42"/>
      <c r="D88" s="42"/>
      <c r="E88" s="42"/>
      <c r="F88" s="42"/>
      <c r="G88" s="42"/>
      <c r="H88" s="42"/>
      <c r="I88" s="42"/>
      <c r="J88" s="42"/>
      <c r="K88" s="42"/>
      <c r="L88" s="42"/>
      <c r="M88" s="42"/>
      <c r="N88" s="42"/>
      <c r="O88"/>
      <c r="P88" s="44"/>
    </row>
    <row r="89" spans="1:16" s="46" customFormat="1" x14ac:dyDescent="0.25">
      <c r="A89" s="65"/>
      <c r="B89" s="43"/>
      <c r="C89" s="42"/>
      <c r="D89" s="42"/>
      <c r="E89" s="42"/>
      <c r="F89" s="42"/>
      <c r="G89" s="42"/>
      <c r="H89" s="42"/>
      <c r="I89" s="42"/>
      <c r="J89" s="42"/>
      <c r="K89" s="42"/>
      <c r="L89" s="42"/>
      <c r="M89" s="42"/>
      <c r="N89" s="42"/>
      <c r="O89"/>
      <c r="P89" s="44"/>
    </row>
    <row r="90" spans="1:16" s="46" customFormat="1" x14ac:dyDescent="0.25">
      <c r="A90" s="65"/>
      <c r="B90" s="43"/>
      <c r="C90" s="42"/>
      <c r="D90" s="42"/>
      <c r="E90" s="42"/>
      <c r="F90" s="42"/>
      <c r="G90" s="42"/>
      <c r="H90" s="42"/>
      <c r="I90" s="42"/>
      <c r="J90" s="42"/>
      <c r="K90" s="42"/>
      <c r="L90" s="42"/>
      <c r="M90" s="42"/>
      <c r="N90" s="42"/>
      <c r="O90"/>
      <c r="P90" s="44"/>
    </row>
    <row r="91" spans="1:16" s="46" customFormat="1" x14ac:dyDescent="0.25">
      <c r="A91" s="65"/>
      <c r="B91" s="43"/>
      <c r="C91" s="42"/>
      <c r="D91" s="42"/>
      <c r="E91" s="42"/>
      <c r="F91" s="42"/>
      <c r="G91" s="42"/>
      <c r="H91" s="42"/>
      <c r="I91" s="42"/>
      <c r="J91" s="42"/>
      <c r="K91" s="42"/>
      <c r="L91" s="42"/>
      <c r="M91" s="42"/>
      <c r="N91" s="42"/>
      <c r="O91"/>
      <c r="P91" s="44"/>
    </row>
    <row r="92" spans="1:16" s="46" customFormat="1" x14ac:dyDescent="0.25">
      <c r="A92" s="65"/>
      <c r="B92" s="43"/>
      <c r="C92" s="42"/>
      <c r="D92" s="42"/>
      <c r="E92" s="42"/>
      <c r="F92" s="42"/>
      <c r="G92" s="42"/>
      <c r="H92" s="42"/>
      <c r="I92" s="42"/>
      <c r="J92" s="42"/>
      <c r="K92" s="42"/>
      <c r="L92" s="42"/>
      <c r="M92" s="42"/>
      <c r="N92" s="42"/>
      <c r="O92"/>
      <c r="P92" s="44"/>
    </row>
    <row r="93" spans="1:16" s="46" customFormat="1" x14ac:dyDescent="0.25">
      <c r="A93" s="65"/>
      <c r="B93" s="43"/>
      <c r="C93" s="42"/>
      <c r="D93" s="42"/>
      <c r="E93" s="42"/>
      <c r="F93" s="42"/>
      <c r="G93" s="42"/>
      <c r="H93" s="42"/>
      <c r="I93" s="42"/>
      <c r="J93" s="42"/>
      <c r="K93" s="42"/>
      <c r="L93" s="42"/>
      <c r="M93" s="42"/>
      <c r="N93" s="42"/>
      <c r="O93"/>
      <c r="P93" s="44"/>
    </row>
    <row r="94" spans="1:16" s="46" customFormat="1" x14ac:dyDescent="0.25">
      <c r="A94" s="64"/>
      <c r="C94" s="44"/>
      <c r="D94" s="44"/>
      <c r="E94" s="44"/>
      <c r="F94" s="44"/>
      <c r="G94" s="44"/>
      <c r="H94" s="44"/>
      <c r="I94" s="44"/>
      <c r="J94" s="44"/>
      <c r="K94" s="44"/>
      <c r="L94" s="44"/>
      <c r="M94" s="44"/>
      <c r="N94" s="44"/>
      <c r="O94"/>
      <c r="P94" s="44"/>
    </row>
    <row r="95" spans="1:16" s="46" customFormat="1" x14ac:dyDescent="0.25">
      <c r="A95" s="64"/>
      <c r="C95" s="44"/>
      <c r="D95" s="44"/>
      <c r="E95" s="44"/>
      <c r="F95" s="44"/>
      <c r="G95" s="44"/>
      <c r="H95" s="44"/>
      <c r="I95" s="44"/>
      <c r="J95" s="44"/>
      <c r="K95" s="44"/>
      <c r="L95" s="44"/>
      <c r="M95" s="44"/>
      <c r="N95" s="44"/>
      <c r="O95"/>
      <c r="P95" s="44"/>
    </row>
    <row r="96" spans="1:16" s="46" customFormat="1" x14ac:dyDescent="0.25">
      <c r="A96" s="64"/>
      <c r="C96" s="44"/>
      <c r="D96" s="44"/>
      <c r="E96" s="44"/>
      <c r="F96" s="44"/>
      <c r="G96" s="44"/>
      <c r="H96" s="44"/>
      <c r="I96" s="44"/>
      <c r="J96" s="44"/>
      <c r="K96" s="44"/>
      <c r="L96" s="44"/>
      <c r="M96" s="44"/>
      <c r="N96" s="44"/>
      <c r="O96"/>
      <c r="P96" s="44"/>
    </row>
    <row r="97" spans="1:16" s="46" customFormat="1" x14ac:dyDescent="0.25">
      <c r="A97" s="64"/>
      <c r="C97" s="44"/>
      <c r="D97" s="44"/>
      <c r="E97" s="44"/>
      <c r="F97" s="44"/>
      <c r="G97" s="44"/>
      <c r="H97" s="44"/>
      <c r="I97" s="44"/>
      <c r="J97" s="44"/>
      <c r="K97" s="44"/>
      <c r="L97" s="44"/>
      <c r="M97" s="44"/>
      <c r="N97" s="44"/>
      <c r="O97"/>
      <c r="P97" s="44"/>
    </row>
    <row r="98" spans="1:16" s="46" customFormat="1" x14ac:dyDescent="0.25">
      <c r="A98" s="64"/>
      <c r="C98" s="44"/>
      <c r="D98" s="44"/>
      <c r="E98" s="44"/>
      <c r="F98" s="44"/>
      <c r="G98" s="44"/>
      <c r="H98" s="44"/>
      <c r="I98" s="44"/>
      <c r="J98" s="44"/>
      <c r="K98" s="44"/>
      <c r="L98" s="44"/>
      <c r="M98" s="44"/>
      <c r="N98" s="44"/>
      <c r="O98"/>
      <c r="P98" s="44"/>
    </row>
    <row r="99" spans="1:16" s="46" customFormat="1" x14ac:dyDescent="0.25">
      <c r="A99" s="64"/>
      <c r="C99" s="44"/>
      <c r="D99" s="44"/>
      <c r="E99" s="44"/>
      <c r="F99" s="44"/>
      <c r="G99" s="44"/>
      <c r="H99" s="44"/>
      <c r="I99" s="44"/>
      <c r="J99" s="44"/>
      <c r="K99" s="44"/>
      <c r="L99" s="44"/>
      <c r="M99" s="44"/>
      <c r="N99" s="44"/>
      <c r="O99"/>
      <c r="P99" s="44"/>
    </row>
    <row r="100" spans="1:16" s="46" customFormat="1" x14ac:dyDescent="0.25">
      <c r="A100" s="64"/>
      <c r="C100" s="44"/>
      <c r="D100" s="44"/>
      <c r="E100" s="44"/>
      <c r="F100" s="44"/>
      <c r="G100" s="44"/>
      <c r="H100" s="44"/>
      <c r="I100" s="44"/>
      <c r="J100" s="44"/>
      <c r="K100" s="44"/>
      <c r="L100" s="44"/>
      <c r="M100" s="44"/>
      <c r="N100" s="44"/>
      <c r="O100"/>
      <c r="P100" s="44"/>
    </row>
    <row r="101" spans="1:16" s="46" customFormat="1" x14ac:dyDescent="0.25">
      <c r="A101" s="64"/>
      <c r="C101" s="44"/>
      <c r="D101" s="44"/>
      <c r="E101" s="44"/>
      <c r="F101" s="44"/>
      <c r="G101" s="44"/>
      <c r="H101" s="44"/>
      <c r="I101" s="44"/>
      <c r="J101" s="44"/>
      <c r="K101" s="44"/>
      <c r="L101" s="44"/>
      <c r="M101" s="44"/>
      <c r="N101" s="44"/>
      <c r="O101"/>
      <c r="P101" s="44"/>
    </row>
    <row r="102" spans="1:16" s="46" customFormat="1" x14ac:dyDescent="0.25">
      <c r="A102" s="64"/>
      <c r="C102" s="44"/>
      <c r="D102" s="44"/>
      <c r="E102" s="44"/>
      <c r="F102" s="44"/>
      <c r="G102" s="44"/>
      <c r="H102" s="44"/>
      <c r="I102" s="44"/>
      <c r="J102" s="44"/>
      <c r="K102" s="44"/>
      <c r="L102" s="44"/>
      <c r="M102" s="44"/>
      <c r="N102" s="44"/>
      <c r="O102"/>
      <c r="P102" s="44"/>
    </row>
    <row r="103" spans="1:16" s="46" customFormat="1" x14ac:dyDescent="0.25">
      <c r="A103" s="64"/>
      <c r="C103" s="44"/>
      <c r="D103" s="44"/>
      <c r="E103" s="44"/>
      <c r="F103" s="44"/>
      <c r="G103" s="44"/>
      <c r="H103" s="44"/>
      <c r="I103" s="44"/>
      <c r="J103" s="44"/>
      <c r="K103" s="44"/>
      <c r="L103" s="44"/>
      <c r="M103" s="44"/>
      <c r="N103" s="44"/>
      <c r="O103"/>
      <c r="P103" s="44"/>
    </row>
    <row r="104" spans="1:16" s="46" customFormat="1" x14ac:dyDescent="0.25">
      <c r="A104" s="64"/>
      <c r="C104" s="44"/>
      <c r="D104" s="44"/>
      <c r="E104" s="44"/>
      <c r="F104" s="44"/>
      <c r="G104" s="44"/>
      <c r="H104" s="44"/>
      <c r="I104" s="44"/>
      <c r="J104" s="44"/>
      <c r="K104" s="44"/>
      <c r="L104" s="44"/>
      <c r="M104" s="44"/>
      <c r="N104" s="44"/>
      <c r="O104"/>
      <c r="P104" s="44"/>
    </row>
    <row r="105" spans="1:16" s="46" customFormat="1" x14ac:dyDescent="0.25">
      <c r="A105" s="64"/>
      <c r="C105" s="44"/>
      <c r="D105" s="44"/>
      <c r="E105" s="44"/>
      <c r="F105" s="44"/>
      <c r="G105" s="44"/>
      <c r="H105" s="44"/>
      <c r="I105" s="44"/>
      <c r="J105" s="44"/>
      <c r="K105" s="44"/>
      <c r="L105" s="44"/>
      <c r="M105" s="44"/>
      <c r="N105" s="44"/>
      <c r="O105"/>
      <c r="P105" s="44"/>
    </row>
    <row r="106" spans="1:16" s="46" customFormat="1" x14ac:dyDescent="0.25">
      <c r="A106" s="64"/>
      <c r="C106" s="44"/>
      <c r="D106" s="44"/>
      <c r="E106" s="44"/>
      <c r="F106" s="44"/>
      <c r="G106" s="44"/>
      <c r="H106" s="44"/>
      <c r="I106" s="44"/>
      <c r="J106" s="44"/>
      <c r="K106" s="44"/>
      <c r="L106" s="44"/>
      <c r="M106" s="44"/>
      <c r="N106" s="44"/>
      <c r="O106"/>
      <c r="P106" s="44"/>
    </row>
    <row r="107" spans="1:16" s="46" customFormat="1" x14ac:dyDescent="0.25">
      <c r="A107" s="64"/>
      <c r="C107" s="44"/>
      <c r="D107" s="44"/>
      <c r="E107" s="44"/>
      <c r="F107" s="44"/>
      <c r="G107" s="44"/>
      <c r="H107" s="44"/>
      <c r="I107" s="44"/>
      <c r="J107" s="44"/>
      <c r="K107" s="44"/>
      <c r="L107" s="44"/>
      <c r="M107" s="44"/>
      <c r="N107" s="44"/>
      <c r="O107"/>
      <c r="P107" s="44"/>
    </row>
    <row r="108" spans="1:16" s="46" customFormat="1" x14ac:dyDescent="0.25">
      <c r="A108" s="64"/>
      <c r="C108" s="44"/>
      <c r="D108" s="44"/>
      <c r="E108" s="44"/>
      <c r="F108" s="44"/>
      <c r="G108" s="44"/>
      <c r="H108" s="44"/>
      <c r="I108" s="44"/>
      <c r="J108" s="44"/>
      <c r="K108" s="44"/>
      <c r="L108" s="44"/>
      <c r="M108" s="44"/>
      <c r="N108" s="44"/>
      <c r="O108"/>
      <c r="P108" s="44"/>
    </row>
    <row r="109" spans="1:16" s="46" customFormat="1" x14ac:dyDescent="0.25">
      <c r="A109" s="64"/>
      <c r="C109" s="44"/>
      <c r="D109" s="44"/>
      <c r="E109" s="44"/>
      <c r="F109" s="44"/>
      <c r="G109" s="44"/>
      <c r="H109" s="44"/>
      <c r="I109" s="44"/>
      <c r="J109" s="44"/>
      <c r="K109" s="44"/>
      <c r="L109" s="44"/>
      <c r="M109" s="44"/>
      <c r="N109" s="44"/>
      <c r="O109"/>
      <c r="P109" s="44"/>
    </row>
    <row r="110" spans="1:16" s="46" customFormat="1" x14ac:dyDescent="0.25">
      <c r="A110" s="64"/>
      <c r="C110" s="44"/>
      <c r="D110" s="44"/>
      <c r="E110" s="44"/>
      <c r="F110" s="44"/>
      <c r="G110" s="44"/>
      <c r="H110" s="44"/>
      <c r="I110" s="44"/>
      <c r="J110" s="44"/>
      <c r="K110" s="44"/>
      <c r="L110" s="44"/>
      <c r="M110" s="44"/>
      <c r="N110" s="44"/>
      <c r="O110"/>
      <c r="P110" s="44"/>
    </row>
    <row r="111" spans="1:16" s="46" customFormat="1" x14ac:dyDescent="0.25">
      <c r="A111" s="64"/>
      <c r="C111" s="44"/>
      <c r="D111" s="44"/>
      <c r="E111" s="44"/>
      <c r="F111" s="44"/>
      <c r="G111" s="44"/>
      <c r="H111" s="44"/>
      <c r="I111" s="44"/>
      <c r="J111" s="44"/>
      <c r="K111" s="44"/>
      <c r="L111" s="44"/>
      <c r="M111" s="44"/>
      <c r="N111" s="44"/>
      <c r="O111"/>
      <c r="P111" s="44"/>
    </row>
    <row r="112" spans="1:16" s="46" customFormat="1" x14ac:dyDescent="0.25">
      <c r="A112" s="64"/>
      <c r="C112" s="44"/>
      <c r="D112" s="44"/>
      <c r="E112" s="44"/>
      <c r="F112" s="44"/>
      <c r="G112" s="44"/>
      <c r="H112" s="44"/>
      <c r="I112" s="44"/>
      <c r="J112" s="44"/>
      <c r="K112" s="44"/>
      <c r="L112" s="44"/>
      <c r="M112" s="44"/>
      <c r="N112" s="44"/>
      <c r="O112"/>
      <c r="P112" s="44"/>
    </row>
    <row r="113" spans="1:16" s="46" customFormat="1" x14ac:dyDescent="0.25">
      <c r="A113" s="64"/>
      <c r="C113" s="44"/>
      <c r="D113" s="44"/>
      <c r="E113" s="44"/>
      <c r="F113" s="44"/>
      <c r="G113" s="44"/>
      <c r="H113" s="44"/>
      <c r="I113" s="44"/>
      <c r="J113" s="44"/>
      <c r="K113" s="44"/>
      <c r="L113" s="44"/>
      <c r="M113" s="44"/>
      <c r="N113" s="44"/>
      <c r="O113"/>
      <c r="P113" s="44"/>
    </row>
    <row r="114" spans="1:16" s="46" customFormat="1" x14ac:dyDescent="0.25">
      <c r="A114" s="64"/>
      <c r="C114" s="44"/>
      <c r="D114" s="44"/>
      <c r="E114" s="44"/>
      <c r="F114" s="44"/>
      <c r="G114" s="44"/>
      <c r="H114" s="44"/>
      <c r="I114" s="44"/>
      <c r="J114" s="44"/>
      <c r="K114" s="44"/>
      <c r="L114" s="44"/>
      <c r="M114" s="44"/>
      <c r="N114" s="44"/>
      <c r="O114"/>
      <c r="P114" s="44"/>
    </row>
    <row r="115" spans="1:16" s="46" customFormat="1" x14ac:dyDescent="0.25">
      <c r="A115" s="64"/>
      <c r="C115" s="44"/>
      <c r="D115" s="44"/>
      <c r="E115" s="44"/>
      <c r="F115" s="44"/>
      <c r="G115" s="44"/>
      <c r="H115" s="44"/>
      <c r="I115" s="44"/>
      <c r="J115" s="44"/>
      <c r="K115" s="44"/>
      <c r="L115" s="44"/>
      <c r="M115" s="44"/>
      <c r="N115" s="44"/>
      <c r="O115"/>
      <c r="P115" s="44"/>
    </row>
    <row r="116" spans="1:16" s="46" customFormat="1" x14ac:dyDescent="0.25">
      <c r="A116" s="64"/>
      <c r="C116" s="44"/>
      <c r="D116" s="44"/>
      <c r="E116" s="44"/>
      <c r="F116" s="44"/>
      <c r="G116" s="44"/>
      <c r="H116" s="44"/>
      <c r="I116" s="44"/>
      <c r="J116" s="44"/>
      <c r="K116" s="44"/>
      <c r="L116" s="44"/>
      <c r="M116" s="44"/>
      <c r="N116" s="44"/>
      <c r="O116"/>
      <c r="P116" s="44"/>
    </row>
    <row r="117" spans="1:16" s="46" customFormat="1" x14ac:dyDescent="0.25">
      <c r="A117" s="64"/>
      <c r="C117" s="44"/>
      <c r="D117" s="44"/>
      <c r="E117" s="44"/>
      <c r="F117" s="44"/>
      <c r="G117" s="44"/>
      <c r="H117" s="44"/>
      <c r="I117" s="44"/>
      <c r="J117" s="44"/>
      <c r="K117" s="44"/>
      <c r="L117" s="44"/>
      <c r="M117" s="44"/>
      <c r="N117" s="44"/>
      <c r="O117"/>
      <c r="P117" s="44"/>
    </row>
    <row r="118" spans="1:16" s="46" customFormat="1" x14ac:dyDescent="0.25">
      <c r="A118" s="64"/>
      <c r="C118" s="44"/>
      <c r="D118" s="44"/>
      <c r="E118" s="44"/>
      <c r="F118" s="44"/>
      <c r="G118" s="44"/>
      <c r="H118" s="44"/>
      <c r="I118" s="44"/>
      <c r="J118" s="44"/>
      <c r="K118" s="44"/>
      <c r="L118" s="44"/>
      <c r="M118" s="44"/>
      <c r="N118" s="44"/>
      <c r="O118"/>
      <c r="P118" s="44"/>
    </row>
    <row r="119" spans="1:16" s="46" customFormat="1" x14ac:dyDescent="0.25">
      <c r="A119" s="64"/>
      <c r="C119" s="44"/>
      <c r="D119" s="44"/>
      <c r="E119" s="44"/>
      <c r="F119" s="44"/>
      <c r="G119" s="44"/>
      <c r="H119" s="44"/>
      <c r="I119" s="44"/>
      <c r="J119" s="44"/>
      <c r="K119" s="44"/>
      <c r="L119" s="44"/>
      <c r="M119" s="44"/>
      <c r="N119" s="44"/>
      <c r="O119"/>
      <c r="P119" s="44"/>
    </row>
    <row r="120" spans="1:16" s="46" customFormat="1" x14ac:dyDescent="0.25">
      <c r="A120" s="64"/>
      <c r="C120" s="44"/>
      <c r="D120" s="44"/>
      <c r="E120" s="44"/>
      <c r="F120" s="44"/>
      <c r="G120" s="44"/>
      <c r="H120" s="44"/>
      <c r="I120" s="44"/>
      <c r="J120" s="44"/>
      <c r="K120" s="44"/>
      <c r="L120" s="44"/>
      <c r="M120" s="44"/>
      <c r="N120" s="44"/>
      <c r="O120"/>
      <c r="P120" s="44"/>
    </row>
    <row r="121" spans="1:16" s="46" customFormat="1" x14ac:dyDescent="0.25">
      <c r="A121" s="64"/>
      <c r="C121" s="44"/>
      <c r="D121" s="44"/>
      <c r="E121" s="44"/>
      <c r="F121" s="44"/>
      <c r="G121" s="44"/>
      <c r="H121" s="44"/>
      <c r="I121" s="44"/>
      <c r="J121" s="44"/>
      <c r="K121" s="44"/>
      <c r="L121" s="44"/>
      <c r="M121" s="44"/>
      <c r="N121" s="44"/>
      <c r="O121"/>
      <c r="P121" s="44"/>
    </row>
    <row r="122" spans="1:16" s="46" customFormat="1" x14ac:dyDescent="0.25">
      <c r="A122" s="64"/>
      <c r="C122" s="44"/>
      <c r="D122" s="44"/>
      <c r="E122" s="44"/>
      <c r="F122" s="44"/>
      <c r="G122" s="44"/>
      <c r="H122" s="44"/>
      <c r="I122" s="44"/>
      <c r="J122" s="44"/>
      <c r="K122" s="44"/>
      <c r="L122" s="44"/>
      <c r="M122" s="44"/>
      <c r="N122" s="44"/>
      <c r="O122"/>
      <c r="P122" s="44"/>
    </row>
    <row r="123" spans="1:16" s="46" customFormat="1" x14ac:dyDescent="0.25">
      <c r="A123" s="64"/>
      <c r="C123" s="44"/>
      <c r="D123" s="44"/>
      <c r="E123" s="44"/>
      <c r="F123" s="44"/>
      <c r="G123" s="44"/>
      <c r="H123" s="44"/>
      <c r="I123" s="44"/>
      <c r="J123" s="44"/>
      <c r="K123" s="44"/>
      <c r="L123" s="44"/>
      <c r="M123" s="44"/>
      <c r="N123" s="44"/>
      <c r="O123"/>
      <c r="P123" s="44"/>
    </row>
    <row r="124" spans="1:16" s="46" customFormat="1" x14ac:dyDescent="0.25">
      <c r="A124" s="64"/>
      <c r="C124" s="44"/>
      <c r="D124" s="44"/>
      <c r="E124" s="44"/>
      <c r="F124" s="44"/>
      <c r="G124" s="44"/>
      <c r="H124" s="44"/>
      <c r="I124" s="44"/>
      <c r="J124" s="44"/>
      <c r="K124" s="44"/>
      <c r="L124" s="44"/>
      <c r="M124" s="44"/>
      <c r="N124" s="44"/>
      <c r="O124"/>
      <c r="P124" s="44"/>
    </row>
    <row r="125" spans="1:16" s="46" customFormat="1" x14ac:dyDescent="0.25">
      <c r="A125" s="64"/>
      <c r="C125" s="44"/>
      <c r="D125" s="44"/>
      <c r="E125" s="44"/>
      <c r="F125" s="44"/>
      <c r="G125" s="44"/>
      <c r="H125" s="44"/>
      <c r="I125" s="44"/>
      <c r="J125" s="44"/>
      <c r="K125" s="44"/>
      <c r="L125" s="44"/>
      <c r="M125" s="44"/>
      <c r="N125" s="44"/>
      <c r="O125"/>
      <c r="P125" s="44"/>
    </row>
    <row r="126" spans="1:16" s="46" customFormat="1" x14ac:dyDescent="0.25">
      <c r="A126" s="64"/>
      <c r="C126" s="44"/>
      <c r="D126" s="44"/>
      <c r="E126" s="44"/>
      <c r="F126" s="44"/>
      <c r="G126" s="44"/>
      <c r="H126" s="44"/>
      <c r="I126" s="44"/>
      <c r="J126" s="44"/>
      <c r="K126" s="44"/>
      <c r="L126" s="44"/>
      <c r="M126" s="44"/>
      <c r="N126" s="44"/>
      <c r="O126"/>
      <c r="P126" s="44"/>
    </row>
    <row r="127" spans="1:16" s="46" customFormat="1" x14ac:dyDescent="0.25">
      <c r="A127" s="64"/>
      <c r="C127" s="44"/>
      <c r="D127" s="44"/>
      <c r="E127" s="44"/>
      <c r="F127" s="44"/>
      <c r="G127" s="44"/>
      <c r="H127" s="44"/>
      <c r="I127" s="44"/>
      <c r="J127" s="44"/>
      <c r="K127" s="44"/>
      <c r="L127" s="44"/>
      <c r="M127" s="44"/>
      <c r="N127" s="44"/>
      <c r="O127"/>
      <c r="P127" s="44"/>
    </row>
    <row r="128" spans="1:16" s="46" customFormat="1" x14ac:dyDescent="0.25">
      <c r="A128" s="64"/>
      <c r="C128" s="44"/>
      <c r="D128" s="44"/>
      <c r="E128" s="44"/>
      <c r="F128" s="44"/>
      <c r="G128" s="44"/>
      <c r="H128" s="44"/>
      <c r="I128" s="44"/>
      <c r="J128" s="44"/>
      <c r="K128" s="44"/>
      <c r="L128" s="44"/>
      <c r="M128" s="44"/>
      <c r="N128" s="44"/>
      <c r="O128"/>
      <c r="P128" s="44"/>
    </row>
    <row r="129" spans="1:16" s="46" customFormat="1" x14ac:dyDescent="0.25">
      <c r="A129" s="64"/>
      <c r="C129" s="44"/>
      <c r="D129" s="44"/>
      <c r="E129" s="44"/>
      <c r="F129" s="44"/>
      <c r="G129" s="44"/>
      <c r="H129" s="44"/>
      <c r="I129" s="44"/>
      <c r="J129" s="44"/>
      <c r="K129" s="44"/>
      <c r="L129" s="44"/>
      <c r="M129" s="44"/>
      <c r="N129" s="44"/>
      <c r="O129"/>
      <c r="P129" s="44"/>
    </row>
    <row r="130" spans="1:16" s="46" customFormat="1" x14ac:dyDescent="0.25">
      <c r="A130" s="64"/>
      <c r="C130" s="44"/>
      <c r="D130" s="44"/>
      <c r="E130" s="44"/>
      <c r="F130" s="44"/>
      <c r="G130" s="44"/>
      <c r="H130" s="44"/>
      <c r="I130" s="44"/>
      <c r="J130" s="44"/>
      <c r="K130" s="44"/>
      <c r="L130" s="44"/>
      <c r="M130" s="44"/>
      <c r="N130" s="44"/>
      <c r="O130"/>
      <c r="P130" s="44"/>
    </row>
    <row r="131" spans="1:16" s="46" customFormat="1" x14ac:dyDescent="0.25">
      <c r="A131" s="64"/>
      <c r="C131" s="44"/>
      <c r="D131" s="44"/>
      <c r="E131" s="44"/>
      <c r="F131" s="44"/>
      <c r="G131" s="44"/>
      <c r="H131" s="44"/>
      <c r="I131" s="44"/>
      <c r="J131" s="44"/>
      <c r="K131" s="44"/>
      <c r="L131" s="44"/>
      <c r="M131" s="44"/>
      <c r="N131" s="44"/>
      <c r="O131"/>
      <c r="P131" s="44"/>
    </row>
    <row r="132" spans="1:16" s="46" customFormat="1" x14ac:dyDescent="0.25">
      <c r="A132" s="64"/>
      <c r="C132" s="44"/>
      <c r="D132" s="44"/>
      <c r="E132" s="44"/>
      <c r="F132" s="44"/>
      <c r="G132" s="44"/>
      <c r="H132" s="44"/>
      <c r="I132" s="44"/>
      <c r="J132" s="44"/>
      <c r="K132" s="44"/>
      <c r="L132" s="44"/>
      <c r="M132" s="44"/>
      <c r="N132" s="44"/>
      <c r="O132"/>
      <c r="P132" s="44"/>
    </row>
    <row r="133" spans="1:16" s="46" customFormat="1" x14ac:dyDescent="0.25">
      <c r="A133" s="64"/>
      <c r="C133" s="44"/>
      <c r="D133" s="44"/>
      <c r="E133" s="44"/>
      <c r="F133" s="44"/>
      <c r="G133" s="44"/>
      <c r="H133" s="44"/>
      <c r="I133" s="44"/>
      <c r="J133" s="44"/>
      <c r="K133" s="44"/>
      <c r="L133" s="44"/>
      <c r="M133" s="44"/>
      <c r="N133" s="44"/>
      <c r="O133"/>
      <c r="P133" s="44"/>
    </row>
    <row r="134" spans="1:16" s="46" customFormat="1" x14ac:dyDescent="0.25">
      <c r="A134" s="64"/>
      <c r="C134" s="44"/>
      <c r="D134" s="44"/>
      <c r="E134" s="44"/>
      <c r="F134" s="44"/>
      <c r="G134" s="44"/>
      <c r="H134" s="44"/>
      <c r="I134" s="44"/>
      <c r="J134" s="44"/>
      <c r="K134" s="44"/>
      <c r="L134" s="44"/>
      <c r="M134" s="44"/>
      <c r="N134" s="44"/>
      <c r="O134"/>
      <c r="P134" s="44"/>
    </row>
    <row r="135" spans="1:16" s="46" customFormat="1" x14ac:dyDescent="0.25">
      <c r="A135" s="64"/>
      <c r="C135" s="44"/>
      <c r="D135" s="44"/>
      <c r="E135" s="44"/>
      <c r="F135" s="44"/>
      <c r="G135" s="44"/>
      <c r="H135" s="44"/>
      <c r="I135" s="44"/>
      <c r="J135" s="44"/>
      <c r="K135" s="44"/>
      <c r="L135" s="44"/>
      <c r="M135" s="44"/>
      <c r="N135" s="44"/>
      <c r="O135"/>
      <c r="P135" s="44"/>
    </row>
    <row r="136" spans="1:16" s="46" customFormat="1" x14ac:dyDescent="0.25">
      <c r="A136" s="64"/>
      <c r="C136" s="44"/>
      <c r="D136" s="44"/>
      <c r="E136" s="44"/>
      <c r="F136" s="44"/>
      <c r="G136" s="44"/>
      <c r="H136" s="44"/>
      <c r="I136" s="44"/>
      <c r="J136" s="44"/>
      <c r="K136" s="44"/>
      <c r="L136" s="44"/>
      <c r="M136" s="44"/>
      <c r="N136" s="44"/>
      <c r="O136"/>
      <c r="P136" s="44"/>
    </row>
    <row r="137" spans="1:16" s="46" customFormat="1" x14ac:dyDescent="0.25">
      <c r="A137" s="64"/>
      <c r="C137" s="44"/>
      <c r="D137" s="44"/>
      <c r="E137" s="44"/>
      <c r="F137" s="44"/>
      <c r="G137" s="44"/>
      <c r="H137" s="44"/>
      <c r="I137" s="44"/>
      <c r="J137" s="44"/>
      <c r="K137" s="44"/>
      <c r="L137" s="44"/>
      <c r="M137" s="44"/>
      <c r="N137" s="44"/>
      <c r="O137"/>
      <c r="P137" s="44"/>
    </row>
    <row r="138" spans="1:16" s="46" customFormat="1" x14ac:dyDescent="0.25">
      <c r="A138" s="64"/>
      <c r="C138" s="44"/>
      <c r="D138" s="44"/>
      <c r="E138" s="44"/>
      <c r="F138" s="44"/>
      <c r="G138" s="44"/>
      <c r="H138" s="44"/>
      <c r="I138" s="44"/>
      <c r="J138" s="44"/>
      <c r="K138" s="44"/>
      <c r="L138" s="44"/>
      <c r="M138" s="44"/>
      <c r="N138" s="44"/>
      <c r="O138"/>
      <c r="P138" s="44"/>
    </row>
    <row r="139" spans="1:16" s="46" customFormat="1" x14ac:dyDescent="0.25">
      <c r="A139" s="64"/>
      <c r="C139" s="44"/>
      <c r="D139" s="44"/>
      <c r="E139" s="44"/>
      <c r="F139" s="44"/>
      <c r="G139" s="44"/>
      <c r="H139" s="44"/>
      <c r="I139" s="44"/>
      <c r="J139" s="44"/>
      <c r="K139" s="44"/>
      <c r="L139" s="44"/>
      <c r="M139" s="44"/>
      <c r="N139" s="44"/>
      <c r="O139"/>
      <c r="P139" s="44"/>
    </row>
    <row r="140" spans="1:16" s="46" customFormat="1" x14ac:dyDescent="0.25">
      <c r="A140" s="64"/>
      <c r="C140" s="44"/>
      <c r="D140" s="44"/>
      <c r="E140" s="44"/>
      <c r="F140" s="44"/>
      <c r="G140" s="44"/>
      <c r="H140" s="44"/>
      <c r="I140" s="44"/>
      <c r="J140" s="44"/>
      <c r="K140" s="44"/>
      <c r="L140" s="44"/>
      <c r="M140" s="44"/>
      <c r="N140" s="44"/>
      <c r="O140"/>
      <c r="P140" s="44"/>
    </row>
    <row r="141" spans="1:16" s="46" customFormat="1" x14ac:dyDescent="0.25">
      <c r="A141" s="64"/>
      <c r="C141" s="44"/>
      <c r="D141" s="44"/>
      <c r="E141" s="44"/>
      <c r="F141" s="44"/>
      <c r="G141" s="44"/>
      <c r="H141" s="44"/>
      <c r="I141" s="44"/>
      <c r="J141" s="44"/>
      <c r="K141" s="44"/>
      <c r="L141" s="44"/>
      <c r="M141" s="44"/>
      <c r="N141" s="44"/>
      <c r="O141"/>
      <c r="P141" s="44"/>
    </row>
    <row r="142" spans="1:16" s="46" customFormat="1" x14ac:dyDescent="0.25">
      <c r="A142" s="64"/>
      <c r="C142" s="44"/>
      <c r="D142" s="44"/>
      <c r="E142" s="44"/>
      <c r="F142" s="44"/>
      <c r="G142" s="44"/>
      <c r="H142" s="44"/>
      <c r="I142" s="44"/>
      <c r="J142" s="44"/>
      <c r="K142" s="44"/>
      <c r="L142" s="44"/>
      <c r="M142" s="44"/>
      <c r="N142" s="44"/>
      <c r="O142"/>
      <c r="P142" s="44"/>
    </row>
    <row r="143" spans="1:16" s="46" customFormat="1" x14ac:dyDescent="0.25">
      <c r="A143" s="64"/>
      <c r="C143" s="44"/>
      <c r="D143" s="44"/>
      <c r="E143" s="44"/>
      <c r="F143" s="44"/>
      <c r="G143" s="44"/>
      <c r="H143" s="44"/>
      <c r="I143" s="44"/>
      <c r="J143" s="44"/>
      <c r="K143" s="44"/>
      <c r="L143" s="44"/>
      <c r="M143" s="44"/>
      <c r="N143" s="44"/>
      <c r="O143"/>
      <c r="P143" s="44"/>
    </row>
    <row r="144" spans="1:16" s="46" customFormat="1" x14ac:dyDescent="0.25">
      <c r="A144" s="64"/>
      <c r="C144" s="44"/>
      <c r="D144" s="44"/>
      <c r="E144" s="44"/>
      <c r="F144" s="44"/>
      <c r="G144" s="44"/>
      <c r="H144" s="44"/>
      <c r="I144" s="44"/>
      <c r="J144" s="44"/>
      <c r="K144" s="44"/>
      <c r="L144" s="44"/>
      <c r="M144" s="44"/>
      <c r="N144" s="44"/>
      <c r="O144"/>
      <c r="P144" s="44"/>
    </row>
    <row r="145" spans="1:16" s="46" customFormat="1" x14ac:dyDescent="0.25">
      <c r="A145" s="64"/>
      <c r="C145" s="44"/>
      <c r="D145" s="44"/>
      <c r="E145" s="44"/>
      <c r="F145" s="44"/>
      <c r="G145" s="44"/>
      <c r="H145" s="44"/>
      <c r="I145" s="44"/>
      <c r="J145" s="44"/>
      <c r="K145" s="44"/>
      <c r="L145" s="44"/>
      <c r="M145" s="44"/>
      <c r="N145" s="44"/>
      <c r="O145"/>
      <c r="P145" s="44"/>
    </row>
    <row r="146" spans="1:16" s="46" customFormat="1" x14ac:dyDescent="0.25">
      <c r="A146" s="64"/>
      <c r="C146" s="44"/>
      <c r="D146" s="44"/>
      <c r="E146" s="44"/>
      <c r="F146" s="44"/>
      <c r="G146" s="44"/>
      <c r="H146" s="44"/>
      <c r="I146" s="44"/>
      <c r="J146" s="44"/>
      <c r="K146" s="44"/>
      <c r="L146" s="44"/>
      <c r="M146" s="44"/>
      <c r="N146" s="44"/>
      <c r="O146"/>
      <c r="P146" s="44"/>
    </row>
    <row r="147" spans="1:16" s="46" customFormat="1" x14ac:dyDescent="0.25">
      <c r="A147" s="64"/>
      <c r="C147" s="44"/>
      <c r="D147" s="44"/>
      <c r="E147" s="44"/>
      <c r="F147" s="44"/>
      <c r="G147" s="44"/>
      <c r="H147" s="44"/>
      <c r="I147" s="44"/>
      <c r="J147" s="44"/>
      <c r="K147" s="44"/>
      <c r="L147" s="44"/>
      <c r="M147" s="44"/>
      <c r="N147" s="44"/>
      <c r="O147"/>
      <c r="P147" s="44"/>
    </row>
    <row r="148" spans="1:16" s="46" customFormat="1" x14ac:dyDescent="0.25">
      <c r="A148" s="64"/>
      <c r="C148" s="44"/>
      <c r="D148" s="44"/>
      <c r="E148" s="44"/>
      <c r="F148" s="44"/>
      <c r="G148" s="44"/>
      <c r="H148" s="44"/>
      <c r="I148" s="44"/>
      <c r="J148" s="44"/>
      <c r="K148" s="44"/>
      <c r="L148" s="44"/>
      <c r="M148" s="44"/>
      <c r="N148" s="44"/>
      <c r="O148"/>
      <c r="P148" s="44"/>
    </row>
    <row r="149" spans="1:16" s="46" customFormat="1" x14ac:dyDescent="0.25">
      <c r="A149" s="64"/>
      <c r="C149" s="44"/>
      <c r="D149" s="44"/>
      <c r="E149" s="44"/>
      <c r="F149" s="44"/>
      <c r="G149" s="44"/>
      <c r="H149" s="44"/>
      <c r="I149" s="44"/>
      <c r="J149" s="44"/>
      <c r="K149" s="44"/>
      <c r="L149" s="44"/>
      <c r="M149" s="44"/>
      <c r="N149" s="44"/>
      <c r="O149"/>
      <c r="P149" s="44"/>
    </row>
    <row r="150" spans="1:16" s="46" customFormat="1" x14ac:dyDescent="0.25">
      <c r="A150" s="64"/>
      <c r="C150" s="44"/>
      <c r="D150" s="44"/>
      <c r="E150" s="44"/>
      <c r="F150" s="44"/>
      <c r="G150" s="44"/>
      <c r="H150" s="44"/>
      <c r="I150" s="44"/>
      <c r="J150" s="44"/>
      <c r="K150" s="44"/>
      <c r="L150" s="44"/>
      <c r="M150" s="44"/>
      <c r="N150" s="44"/>
      <c r="O150"/>
      <c r="P150" s="44"/>
    </row>
    <row r="151" spans="1:16" s="46" customFormat="1" x14ac:dyDescent="0.25">
      <c r="A151" s="64"/>
      <c r="C151" s="44"/>
      <c r="D151" s="44"/>
      <c r="E151" s="44"/>
      <c r="F151" s="44"/>
      <c r="G151" s="44"/>
      <c r="H151" s="44"/>
      <c r="I151" s="44"/>
      <c r="J151" s="44"/>
      <c r="K151" s="44"/>
      <c r="L151" s="44"/>
      <c r="M151" s="44"/>
      <c r="N151" s="44"/>
      <c r="O151"/>
      <c r="P151" s="44"/>
    </row>
    <row r="152" spans="1:16" s="46" customFormat="1" x14ac:dyDescent="0.25">
      <c r="A152" s="64"/>
      <c r="C152" s="44"/>
      <c r="D152" s="44"/>
      <c r="E152" s="44"/>
      <c r="F152" s="44"/>
      <c r="G152" s="44"/>
      <c r="H152" s="44"/>
      <c r="I152" s="44"/>
      <c r="J152" s="44"/>
      <c r="K152" s="44"/>
      <c r="L152" s="44"/>
      <c r="M152" s="44"/>
      <c r="N152" s="44"/>
      <c r="O152"/>
      <c r="P152" s="44"/>
    </row>
    <row r="153" spans="1:16" s="46" customFormat="1" x14ac:dyDescent="0.25">
      <c r="A153" s="64"/>
      <c r="C153" s="44"/>
      <c r="D153" s="44"/>
      <c r="E153" s="44"/>
      <c r="F153" s="44"/>
      <c r="G153" s="44"/>
      <c r="H153" s="44"/>
      <c r="I153" s="44"/>
      <c r="J153" s="44"/>
      <c r="K153" s="44"/>
      <c r="L153" s="44"/>
      <c r="M153" s="44"/>
      <c r="N153" s="44"/>
      <c r="O153"/>
      <c r="P153" s="44"/>
    </row>
    <row r="154" spans="1:16" s="46" customFormat="1" x14ac:dyDescent="0.25">
      <c r="A154" s="64"/>
      <c r="C154" s="44"/>
      <c r="D154" s="44"/>
      <c r="E154" s="44"/>
      <c r="F154" s="44"/>
      <c r="G154" s="44"/>
      <c r="H154" s="44"/>
      <c r="I154" s="44"/>
      <c r="J154" s="44"/>
      <c r="K154" s="44"/>
      <c r="L154" s="44"/>
      <c r="M154" s="44"/>
      <c r="N154" s="44"/>
      <c r="O154"/>
      <c r="P154" s="44"/>
    </row>
    <row r="155" spans="1:16" s="46" customFormat="1" x14ac:dyDescent="0.25">
      <c r="A155" s="64"/>
      <c r="C155" s="44"/>
      <c r="D155" s="44"/>
      <c r="E155" s="44"/>
      <c r="F155" s="44"/>
      <c r="G155" s="44"/>
      <c r="H155" s="44"/>
      <c r="I155" s="44"/>
      <c r="J155" s="44"/>
      <c r="K155" s="44"/>
      <c r="L155" s="44"/>
      <c r="M155" s="44"/>
      <c r="N155" s="44"/>
      <c r="O155"/>
      <c r="P155" s="44"/>
    </row>
    <row r="156" spans="1:16" s="46" customFormat="1" x14ac:dyDescent="0.25">
      <c r="A156" s="64"/>
      <c r="C156" s="44"/>
      <c r="D156" s="44"/>
      <c r="E156" s="44"/>
      <c r="F156" s="44"/>
      <c r="G156" s="44"/>
      <c r="H156" s="44"/>
      <c r="I156" s="44"/>
      <c r="J156" s="44"/>
      <c r="K156" s="44"/>
      <c r="L156" s="44"/>
      <c r="M156" s="44"/>
      <c r="N156" s="44"/>
      <c r="O156"/>
      <c r="P156" s="44"/>
    </row>
    <row r="157" spans="1:16" s="46" customFormat="1" x14ac:dyDescent="0.25">
      <c r="A157" s="64"/>
      <c r="C157" s="44"/>
      <c r="D157" s="44"/>
      <c r="E157" s="44"/>
      <c r="F157" s="44"/>
      <c r="G157" s="44"/>
      <c r="H157" s="44"/>
      <c r="I157" s="44"/>
      <c r="J157" s="44"/>
      <c r="K157" s="44"/>
      <c r="L157" s="44"/>
      <c r="M157" s="44"/>
      <c r="N157" s="44"/>
      <c r="O157"/>
      <c r="P157" s="44"/>
    </row>
    <row r="158" spans="1:16" s="46" customFormat="1" x14ac:dyDescent="0.25">
      <c r="A158" s="64"/>
      <c r="C158" s="44"/>
      <c r="D158" s="44"/>
      <c r="E158" s="44"/>
      <c r="F158" s="44"/>
      <c r="G158" s="44"/>
      <c r="H158" s="44"/>
      <c r="I158" s="44"/>
      <c r="J158" s="44"/>
      <c r="K158" s="44"/>
      <c r="L158" s="44"/>
      <c r="M158" s="44"/>
      <c r="N158" s="44"/>
      <c r="O158"/>
      <c r="P158" s="44"/>
    </row>
    <row r="159" spans="1:16" s="46" customFormat="1" x14ac:dyDescent="0.25">
      <c r="A159" s="64"/>
      <c r="C159" s="44"/>
      <c r="D159" s="44"/>
      <c r="E159" s="44"/>
      <c r="F159" s="44"/>
      <c r="G159" s="44"/>
      <c r="H159" s="44"/>
      <c r="I159" s="44"/>
      <c r="J159" s="44"/>
      <c r="K159" s="44"/>
      <c r="L159" s="44"/>
      <c r="M159" s="44"/>
      <c r="N159" s="44"/>
      <c r="O159"/>
      <c r="P159" s="44"/>
    </row>
    <row r="160" spans="1:16" s="46" customFormat="1" x14ac:dyDescent="0.25">
      <c r="A160" s="64"/>
      <c r="C160" s="44"/>
      <c r="D160" s="44"/>
      <c r="E160" s="44"/>
      <c r="F160" s="44"/>
      <c r="G160" s="44"/>
      <c r="H160" s="44"/>
      <c r="I160" s="44"/>
      <c r="J160" s="44"/>
      <c r="K160" s="44"/>
      <c r="L160" s="44"/>
      <c r="M160" s="44"/>
      <c r="N160" s="44"/>
      <c r="O160"/>
      <c r="P160" s="44"/>
    </row>
    <row r="161" spans="1:16" s="46" customFormat="1" x14ac:dyDescent="0.25">
      <c r="A161" s="64"/>
      <c r="C161" s="44"/>
      <c r="D161" s="44"/>
      <c r="E161" s="44"/>
      <c r="F161" s="44"/>
      <c r="G161" s="44"/>
      <c r="H161" s="44"/>
      <c r="I161" s="44"/>
      <c r="J161" s="44"/>
      <c r="K161" s="44"/>
      <c r="L161" s="44"/>
      <c r="M161" s="44"/>
      <c r="N161" s="44"/>
      <c r="O161"/>
      <c r="P161" s="44"/>
    </row>
    <row r="162" spans="1:16" s="46" customFormat="1" x14ac:dyDescent="0.25">
      <c r="A162" s="64"/>
      <c r="C162" s="44"/>
      <c r="D162" s="44"/>
      <c r="E162" s="44"/>
      <c r="F162" s="44"/>
      <c r="G162" s="44"/>
      <c r="H162" s="44"/>
      <c r="I162" s="44"/>
      <c r="J162" s="44"/>
      <c r="K162" s="44"/>
      <c r="L162" s="44"/>
      <c r="M162" s="44"/>
      <c r="N162" s="44"/>
      <c r="O162"/>
      <c r="P162" s="44"/>
    </row>
    <row r="163" spans="1:16" s="46" customFormat="1" x14ac:dyDescent="0.25">
      <c r="A163" s="64"/>
      <c r="C163" s="44"/>
      <c r="D163" s="44"/>
      <c r="E163" s="44"/>
      <c r="F163" s="44"/>
      <c r="G163" s="44"/>
      <c r="H163" s="44"/>
      <c r="I163" s="44"/>
      <c r="J163" s="44"/>
      <c r="K163" s="44"/>
      <c r="L163" s="44"/>
      <c r="M163" s="44"/>
      <c r="N163" s="44"/>
      <c r="O163"/>
      <c r="P163" s="44"/>
    </row>
    <row r="164" spans="1:16" s="46" customFormat="1" x14ac:dyDescent="0.25">
      <c r="A164" s="64"/>
      <c r="C164" s="44"/>
      <c r="D164" s="44"/>
      <c r="E164" s="44"/>
      <c r="F164" s="44"/>
      <c r="G164" s="44"/>
      <c r="H164" s="44"/>
      <c r="I164" s="44"/>
      <c r="J164" s="44"/>
      <c r="K164" s="44"/>
      <c r="L164" s="44"/>
      <c r="M164" s="44"/>
      <c r="N164" s="44"/>
      <c r="O164"/>
      <c r="P164" s="44"/>
    </row>
    <row r="165" spans="1:16" s="46" customFormat="1" x14ac:dyDescent="0.25">
      <c r="A165" s="64"/>
      <c r="C165" s="44"/>
      <c r="D165" s="44"/>
      <c r="E165" s="44"/>
      <c r="F165" s="44"/>
      <c r="G165" s="44"/>
      <c r="H165" s="44"/>
      <c r="I165" s="44"/>
      <c r="J165" s="44"/>
      <c r="K165" s="44"/>
      <c r="L165" s="44"/>
      <c r="M165" s="44"/>
      <c r="N165" s="44"/>
      <c r="O165"/>
      <c r="P165" s="44"/>
    </row>
    <row r="166" spans="1:16" s="46" customFormat="1" x14ac:dyDescent="0.25">
      <c r="A166" s="64"/>
      <c r="C166" s="44"/>
      <c r="D166" s="44"/>
      <c r="E166" s="44"/>
      <c r="F166" s="44"/>
      <c r="G166" s="44"/>
      <c r="H166" s="44"/>
      <c r="I166" s="44"/>
      <c r="J166" s="44"/>
      <c r="K166" s="44"/>
      <c r="L166" s="44"/>
      <c r="M166" s="44"/>
      <c r="N166" s="44"/>
      <c r="O166"/>
      <c r="P166" s="44"/>
    </row>
    <row r="167" spans="1:16" s="46" customFormat="1" x14ac:dyDescent="0.25">
      <c r="A167" s="64"/>
      <c r="C167" s="44"/>
      <c r="D167" s="44"/>
      <c r="E167" s="44"/>
      <c r="F167" s="44"/>
      <c r="G167" s="44"/>
      <c r="H167" s="44"/>
      <c r="I167" s="44"/>
      <c r="J167" s="44"/>
      <c r="K167" s="44"/>
      <c r="L167" s="44"/>
      <c r="M167" s="44"/>
      <c r="N167" s="44"/>
      <c r="O167"/>
      <c r="P167" s="44"/>
    </row>
    <row r="168" spans="1:16" s="46" customFormat="1" x14ac:dyDescent="0.25">
      <c r="A168" s="64"/>
      <c r="C168" s="44"/>
      <c r="D168" s="44"/>
      <c r="E168" s="44"/>
      <c r="F168" s="44"/>
      <c r="G168" s="44"/>
      <c r="H168" s="44"/>
      <c r="I168" s="44"/>
      <c r="J168" s="44"/>
      <c r="K168" s="44"/>
      <c r="L168" s="44"/>
      <c r="M168" s="44"/>
      <c r="N168" s="44"/>
      <c r="O168"/>
      <c r="P168" s="44"/>
    </row>
    <row r="169" spans="1:16" s="46" customFormat="1" x14ac:dyDescent="0.25">
      <c r="A169" s="64"/>
      <c r="C169" s="44"/>
      <c r="D169" s="44"/>
      <c r="E169" s="44"/>
      <c r="F169" s="44"/>
      <c r="G169" s="44"/>
      <c r="H169" s="44"/>
      <c r="I169" s="44"/>
      <c r="J169" s="44"/>
      <c r="K169" s="44"/>
      <c r="L169" s="44"/>
      <c r="M169" s="44"/>
      <c r="N169" s="44"/>
      <c r="O169"/>
      <c r="P169" s="44"/>
    </row>
    <row r="170" spans="1:16" s="46" customFormat="1" x14ac:dyDescent="0.25">
      <c r="A170" s="64"/>
      <c r="C170" s="44"/>
      <c r="D170" s="44"/>
      <c r="E170" s="44"/>
      <c r="F170" s="44"/>
      <c r="G170" s="44"/>
      <c r="H170" s="44"/>
      <c r="I170" s="44"/>
      <c r="J170" s="44"/>
      <c r="K170" s="44"/>
      <c r="L170" s="44"/>
      <c r="M170" s="44"/>
      <c r="N170" s="44"/>
      <c r="O170"/>
      <c r="P170" s="44"/>
    </row>
    <row r="171" spans="1:16" s="46" customFormat="1" x14ac:dyDescent="0.25">
      <c r="A171" s="64"/>
      <c r="C171" s="44"/>
      <c r="D171" s="44"/>
      <c r="E171" s="44"/>
      <c r="F171" s="44"/>
      <c r="G171" s="44"/>
      <c r="H171" s="44"/>
      <c r="I171" s="44"/>
      <c r="J171" s="44"/>
      <c r="K171" s="44"/>
      <c r="L171" s="44"/>
      <c r="M171" s="44"/>
      <c r="N171" s="44"/>
      <c r="O171"/>
      <c r="P171" s="44"/>
    </row>
    <row r="172" spans="1:16" s="46" customFormat="1" x14ac:dyDescent="0.25">
      <c r="A172" s="64"/>
      <c r="C172" s="44"/>
      <c r="D172" s="44"/>
      <c r="E172" s="44"/>
      <c r="F172" s="44"/>
      <c r="G172" s="44"/>
      <c r="H172" s="44"/>
      <c r="I172" s="44"/>
      <c r="J172" s="44"/>
      <c r="K172" s="44"/>
      <c r="L172" s="44"/>
      <c r="M172" s="44"/>
      <c r="N172" s="44"/>
      <c r="O172"/>
      <c r="P172" s="44"/>
    </row>
    <row r="173" spans="1:16" s="46" customFormat="1" x14ac:dyDescent="0.25">
      <c r="A173" s="64"/>
      <c r="C173" s="44"/>
      <c r="D173" s="44"/>
      <c r="E173" s="44"/>
      <c r="F173" s="44"/>
      <c r="G173" s="44"/>
      <c r="H173" s="44"/>
      <c r="I173" s="44"/>
      <c r="J173" s="44"/>
      <c r="K173" s="44"/>
      <c r="L173" s="44"/>
      <c r="M173" s="44"/>
      <c r="N173" s="44"/>
      <c r="O173"/>
      <c r="P173" s="44"/>
    </row>
    <row r="174" spans="1:16" s="46" customFormat="1" x14ac:dyDescent="0.25">
      <c r="A174" s="64"/>
      <c r="C174" s="44"/>
      <c r="D174" s="44"/>
      <c r="E174" s="44"/>
      <c r="F174" s="44"/>
      <c r="G174" s="44"/>
      <c r="H174" s="44"/>
      <c r="I174" s="44"/>
      <c r="J174" s="44"/>
      <c r="K174" s="44"/>
      <c r="L174" s="44"/>
      <c r="M174" s="44"/>
      <c r="N174" s="44"/>
      <c r="O174"/>
      <c r="P174" s="44"/>
    </row>
    <row r="175" spans="1:16" s="46" customFormat="1" x14ac:dyDescent="0.25">
      <c r="A175" s="64"/>
      <c r="C175" s="44"/>
      <c r="D175" s="44"/>
      <c r="E175" s="44"/>
      <c r="F175" s="44"/>
      <c r="G175" s="44"/>
      <c r="H175" s="44"/>
      <c r="I175" s="44"/>
      <c r="J175" s="44"/>
      <c r="K175" s="44"/>
      <c r="L175" s="44"/>
      <c r="M175" s="44"/>
      <c r="N175" s="44"/>
      <c r="O175"/>
      <c r="P175" s="44"/>
    </row>
    <row r="176" spans="1:16" s="46" customFormat="1" x14ac:dyDescent="0.25">
      <c r="A176" s="64"/>
      <c r="C176" s="44"/>
      <c r="D176" s="44"/>
      <c r="E176" s="44"/>
      <c r="F176" s="44"/>
      <c r="G176" s="44"/>
      <c r="H176" s="44"/>
      <c r="I176" s="44"/>
      <c r="J176" s="44"/>
      <c r="K176" s="44"/>
      <c r="L176" s="44"/>
      <c r="M176" s="44"/>
      <c r="N176" s="44"/>
      <c r="O176"/>
      <c r="P176" s="44"/>
    </row>
    <row r="177" spans="1:16" s="46" customFormat="1" x14ac:dyDescent="0.25">
      <c r="A177" s="64"/>
      <c r="C177" s="44"/>
      <c r="D177" s="44"/>
      <c r="E177" s="44"/>
      <c r="F177" s="44"/>
      <c r="G177" s="44"/>
      <c r="H177" s="44"/>
      <c r="I177" s="44"/>
      <c r="J177" s="44"/>
      <c r="K177" s="44"/>
      <c r="L177" s="44"/>
      <c r="M177" s="44"/>
      <c r="N177" s="44"/>
      <c r="O177"/>
      <c r="P177" s="44"/>
    </row>
    <row r="178" spans="1:16" s="46" customFormat="1" x14ac:dyDescent="0.25">
      <c r="A178" s="64"/>
      <c r="C178" s="44"/>
      <c r="D178" s="44"/>
      <c r="E178" s="44"/>
      <c r="F178" s="44"/>
      <c r="G178" s="44"/>
      <c r="H178" s="44"/>
      <c r="I178" s="44"/>
      <c r="J178" s="44"/>
      <c r="K178" s="44"/>
      <c r="L178" s="44"/>
      <c r="M178" s="44"/>
      <c r="N178" s="44"/>
      <c r="O178"/>
      <c r="P178" s="44"/>
    </row>
    <row r="179" spans="1:16" s="46" customFormat="1" x14ac:dyDescent="0.25">
      <c r="A179" s="64"/>
      <c r="C179" s="44"/>
      <c r="D179" s="44"/>
      <c r="E179" s="44"/>
      <c r="F179" s="44"/>
      <c r="G179" s="44"/>
      <c r="H179" s="44"/>
      <c r="I179" s="44"/>
      <c r="J179" s="44"/>
      <c r="K179" s="44"/>
      <c r="L179" s="44"/>
      <c r="M179" s="44"/>
      <c r="N179" s="44"/>
      <c r="O179"/>
      <c r="P179" s="44"/>
    </row>
    <row r="180" spans="1:16" s="46" customFormat="1" x14ac:dyDescent="0.25">
      <c r="A180" s="64"/>
      <c r="C180" s="44"/>
      <c r="D180" s="44"/>
      <c r="E180" s="44"/>
      <c r="F180" s="44"/>
      <c r="G180" s="44"/>
      <c r="H180" s="44"/>
      <c r="I180" s="44"/>
      <c r="J180" s="44"/>
      <c r="K180" s="44"/>
      <c r="L180" s="44"/>
      <c r="M180" s="44"/>
      <c r="N180" s="44"/>
      <c r="O180"/>
      <c r="P180" s="44"/>
    </row>
    <row r="181" spans="1:16" s="46" customFormat="1" x14ac:dyDescent="0.25">
      <c r="A181" s="64"/>
      <c r="C181" s="44"/>
      <c r="D181" s="44"/>
      <c r="E181" s="44"/>
      <c r="F181" s="44"/>
      <c r="G181" s="44"/>
      <c r="H181" s="44"/>
      <c r="I181" s="44"/>
      <c r="J181" s="44"/>
      <c r="K181" s="44"/>
      <c r="L181" s="44"/>
      <c r="M181" s="44"/>
      <c r="N181" s="44"/>
      <c r="O181"/>
      <c r="P181" s="44"/>
    </row>
    <row r="182" spans="1:16" s="46" customFormat="1" x14ac:dyDescent="0.25">
      <c r="A182" s="64"/>
      <c r="C182" s="44"/>
      <c r="D182" s="44"/>
      <c r="E182" s="44"/>
      <c r="F182" s="44"/>
      <c r="G182" s="44"/>
      <c r="H182" s="44"/>
      <c r="I182" s="44"/>
      <c r="J182" s="44"/>
      <c r="K182" s="44"/>
      <c r="L182" s="44"/>
      <c r="M182" s="44"/>
      <c r="N182" s="44"/>
      <c r="O182"/>
      <c r="P182" s="44"/>
    </row>
    <row r="183" spans="1:16" s="46" customFormat="1" x14ac:dyDescent="0.25">
      <c r="A183" s="64"/>
      <c r="C183" s="44"/>
      <c r="D183" s="44"/>
      <c r="E183" s="44"/>
      <c r="F183" s="44"/>
      <c r="G183" s="44"/>
      <c r="H183" s="44"/>
      <c r="I183" s="44"/>
      <c r="J183" s="44"/>
      <c r="K183" s="44"/>
      <c r="L183" s="44"/>
      <c r="M183" s="44"/>
      <c r="N183" s="44"/>
      <c r="O183"/>
      <c r="P183" s="44"/>
    </row>
    <row r="184" spans="1:16" s="46" customFormat="1" x14ac:dyDescent="0.25">
      <c r="A184" s="64"/>
      <c r="C184" s="44"/>
      <c r="D184" s="44"/>
      <c r="E184" s="44"/>
      <c r="F184" s="44"/>
      <c r="G184" s="44"/>
      <c r="H184" s="44"/>
      <c r="I184" s="44"/>
      <c r="J184" s="44"/>
      <c r="K184" s="44"/>
      <c r="L184" s="44"/>
      <c r="M184" s="44"/>
      <c r="N184" s="44"/>
      <c r="O184"/>
      <c r="P184" s="44"/>
    </row>
    <row r="185" spans="1:16" s="46" customFormat="1" x14ac:dyDescent="0.25">
      <c r="A185" s="64"/>
      <c r="C185" s="44"/>
      <c r="D185" s="44"/>
      <c r="E185" s="44"/>
      <c r="F185" s="44"/>
      <c r="G185" s="44"/>
      <c r="H185" s="44"/>
      <c r="I185" s="44"/>
      <c r="J185" s="44"/>
      <c r="K185" s="44"/>
      <c r="L185" s="44"/>
      <c r="M185" s="44"/>
      <c r="N185" s="44"/>
      <c r="O185"/>
      <c r="P185" s="44"/>
    </row>
    <row r="186" spans="1:16" s="46" customFormat="1" x14ac:dyDescent="0.25">
      <c r="A186" s="64"/>
      <c r="C186" s="44"/>
      <c r="D186" s="44"/>
      <c r="E186" s="44"/>
      <c r="F186" s="44"/>
      <c r="G186" s="44"/>
      <c r="H186" s="44"/>
      <c r="I186" s="44"/>
      <c r="J186" s="44"/>
      <c r="K186" s="44"/>
      <c r="L186" s="44"/>
      <c r="M186" s="44"/>
      <c r="N186" s="44"/>
      <c r="O186"/>
      <c r="P186" s="44"/>
    </row>
    <row r="187" spans="1:16" s="46" customFormat="1" x14ac:dyDescent="0.25">
      <c r="A187" s="64"/>
      <c r="C187" s="44"/>
      <c r="D187" s="44"/>
      <c r="E187" s="44"/>
      <c r="F187" s="44"/>
      <c r="G187" s="44"/>
      <c r="H187" s="44"/>
      <c r="I187" s="44"/>
      <c r="J187" s="44"/>
      <c r="K187" s="44"/>
      <c r="L187" s="44"/>
      <c r="M187" s="44"/>
      <c r="N187" s="44"/>
      <c r="O187"/>
      <c r="P187" s="44"/>
    </row>
    <row r="188" spans="1:16" s="46" customFormat="1" x14ac:dyDescent="0.25">
      <c r="A188" s="64"/>
      <c r="C188" s="44"/>
      <c r="D188" s="44"/>
      <c r="E188" s="44"/>
      <c r="F188" s="44"/>
      <c r="G188" s="44"/>
      <c r="H188" s="44"/>
      <c r="I188" s="44"/>
      <c r="J188" s="44"/>
      <c r="K188" s="44"/>
      <c r="L188" s="44"/>
      <c r="M188" s="44"/>
      <c r="N188" s="44"/>
      <c r="O188"/>
      <c r="P188" s="44"/>
    </row>
    <row r="189" spans="1:16" s="46" customFormat="1" x14ac:dyDescent="0.25">
      <c r="A189" s="64"/>
      <c r="C189" s="44"/>
      <c r="D189" s="44"/>
      <c r="E189" s="44"/>
      <c r="F189" s="44"/>
      <c r="G189" s="44"/>
      <c r="H189" s="44"/>
      <c r="I189" s="44"/>
      <c r="J189" s="44"/>
      <c r="K189" s="44"/>
      <c r="L189" s="44"/>
      <c r="M189" s="44"/>
      <c r="N189" s="44"/>
      <c r="O189"/>
      <c r="P189" s="44"/>
    </row>
    <row r="190" spans="1:16" s="46" customFormat="1" x14ac:dyDescent="0.25">
      <c r="A190" s="64"/>
      <c r="C190" s="44"/>
      <c r="D190" s="44"/>
      <c r="E190" s="44"/>
      <c r="F190" s="44"/>
      <c r="G190" s="44"/>
      <c r="H190" s="44"/>
      <c r="I190" s="44"/>
      <c r="J190" s="44"/>
      <c r="K190" s="44"/>
      <c r="L190" s="44"/>
      <c r="M190" s="44"/>
      <c r="N190" s="44"/>
      <c r="O190"/>
      <c r="P190" s="44"/>
    </row>
    <row r="191" spans="1:16" s="46" customFormat="1" x14ac:dyDescent="0.25">
      <c r="A191" s="64"/>
      <c r="C191" s="44"/>
      <c r="D191" s="44"/>
      <c r="E191" s="44"/>
      <c r="F191" s="44"/>
      <c r="G191" s="44"/>
      <c r="H191" s="44"/>
      <c r="I191" s="44"/>
      <c r="J191" s="44"/>
      <c r="K191" s="44"/>
      <c r="L191" s="44"/>
      <c r="M191" s="44"/>
      <c r="N191" s="44"/>
      <c r="O191"/>
      <c r="P191" s="44"/>
    </row>
    <row r="192" spans="1:16" s="46" customFormat="1" x14ac:dyDescent="0.25">
      <c r="A192" s="64"/>
      <c r="C192" s="44"/>
      <c r="D192" s="44"/>
      <c r="E192" s="44"/>
      <c r="F192" s="44"/>
      <c r="G192" s="44"/>
      <c r="H192" s="44"/>
      <c r="I192" s="44"/>
      <c r="J192" s="44"/>
      <c r="K192" s="44"/>
      <c r="L192" s="44"/>
      <c r="M192" s="44"/>
      <c r="N192" s="44"/>
      <c r="O192"/>
      <c r="P192" s="44"/>
    </row>
    <row r="193" spans="1:16" s="46" customFormat="1" x14ac:dyDescent="0.25">
      <c r="A193" s="64"/>
      <c r="C193" s="44"/>
      <c r="D193" s="44"/>
      <c r="E193" s="44"/>
      <c r="F193" s="44"/>
      <c r="G193" s="44"/>
      <c r="H193" s="44"/>
      <c r="I193" s="44"/>
      <c r="J193" s="44"/>
      <c r="K193" s="44"/>
      <c r="L193" s="44"/>
      <c r="M193" s="44"/>
      <c r="N193" s="44"/>
      <c r="O193"/>
      <c r="P193" s="44"/>
    </row>
    <row r="194" spans="1:16" s="46" customFormat="1" x14ac:dyDescent="0.25">
      <c r="A194" s="64"/>
      <c r="C194" s="44"/>
      <c r="D194" s="44"/>
      <c r="E194" s="44"/>
      <c r="F194" s="44"/>
      <c r="G194" s="44"/>
      <c r="H194" s="44"/>
      <c r="I194" s="44"/>
      <c r="J194" s="44"/>
      <c r="K194" s="44"/>
      <c r="L194" s="44"/>
      <c r="M194" s="44"/>
      <c r="N194" s="44"/>
      <c r="O194"/>
      <c r="P194" s="44"/>
    </row>
    <row r="195" spans="1:16" s="46" customFormat="1" x14ac:dyDescent="0.25">
      <c r="A195" s="64"/>
      <c r="C195" s="44"/>
      <c r="D195" s="44"/>
      <c r="E195" s="44"/>
      <c r="F195" s="44"/>
      <c r="G195" s="44"/>
      <c r="H195" s="44"/>
      <c r="I195" s="44"/>
      <c r="J195" s="44"/>
      <c r="K195" s="44"/>
      <c r="L195" s="44"/>
      <c r="M195" s="44"/>
      <c r="N195" s="44"/>
      <c r="O195"/>
      <c r="P195" s="44"/>
    </row>
    <row r="196" spans="1:16" s="46" customFormat="1" x14ac:dyDescent="0.25">
      <c r="A196" s="64"/>
      <c r="C196" s="44"/>
      <c r="D196" s="44"/>
      <c r="E196" s="44"/>
      <c r="F196" s="44"/>
      <c r="G196" s="44"/>
      <c r="H196" s="44"/>
      <c r="I196" s="44"/>
      <c r="J196" s="44"/>
      <c r="K196" s="44"/>
      <c r="L196" s="44"/>
      <c r="M196" s="44"/>
      <c r="N196" s="44"/>
      <c r="O196"/>
      <c r="P196" s="44"/>
    </row>
    <row r="197" spans="1:16" s="46" customFormat="1" x14ac:dyDescent="0.25">
      <c r="A197" s="64"/>
      <c r="C197" s="44"/>
      <c r="D197" s="44"/>
      <c r="E197" s="44"/>
      <c r="F197" s="44"/>
      <c r="G197" s="44"/>
      <c r="H197" s="44"/>
      <c r="I197" s="44"/>
      <c r="J197" s="44"/>
      <c r="K197" s="44"/>
      <c r="L197" s="44"/>
      <c r="M197" s="44"/>
      <c r="N197" s="44"/>
      <c r="O197"/>
      <c r="P197" s="44"/>
    </row>
    <row r="198" spans="1:16" s="46" customFormat="1" x14ac:dyDescent="0.25">
      <c r="A198" s="64"/>
      <c r="C198" s="44"/>
      <c r="D198" s="44"/>
      <c r="E198" s="44"/>
      <c r="F198" s="44"/>
      <c r="G198" s="44"/>
      <c r="H198" s="44"/>
      <c r="I198" s="44"/>
      <c r="J198" s="44"/>
      <c r="K198" s="44"/>
      <c r="L198" s="44"/>
      <c r="M198" s="44"/>
      <c r="N198" s="44"/>
      <c r="O198"/>
      <c r="P198" s="44"/>
    </row>
    <row r="199" spans="1:16" s="46" customFormat="1" x14ac:dyDescent="0.25">
      <c r="A199" s="64"/>
      <c r="C199" s="44"/>
      <c r="D199" s="44"/>
      <c r="E199" s="44"/>
      <c r="F199" s="44"/>
      <c r="G199" s="44"/>
      <c r="H199" s="44"/>
      <c r="I199" s="44"/>
      <c r="J199" s="44"/>
      <c r="K199" s="44"/>
      <c r="L199" s="44"/>
      <c r="M199" s="44"/>
      <c r="N199" s="44"/>
      <c r="O199"/>
      <c r="P199" s="44"/>
    </row>
    <row r="200" spans="1:16" s="46" customFormat="1" x14ac:dyDescent="0.25">
      <c r="A200" s="64"/>
      <c r="C200" s="44"/>
      <c r="D200" s="44"/>
      <c r="E200" s="44"/>
      <c r="F200" s="44"/>
      <c r="G200" s="44"/>
      <c r="H200" s="44"/>
      <c r="I200" s="44"/>
      <c r="J200" s="44"/>
      <c r="K200" s="44"/>
      <c r="L200" s="44"/>
      <c r="M200" s="44"/>
      <c r="N200" s="44"/>
      <c r="O200"/>
      <c r="P200" s="44"/>
    </row>
    <row r="201" spans="1:16" s="46" customFormat="1" x14ac:dyDescent="0.25">
      <c r="A201" s="64"/>
      <c r="C201" s="44"/>
      <c r="D201" s="44"/>
      <c r="E201" s="44"/>
      <c r="F201" s="44"/>
      <c r="G201" s="44"/>
      <c r="H201" s="44"/>
      <c r="I201" s="44"/>
      <c r="J201" s="44"/>
      <c r="K201" s="44"/>
      <c r="L201" s="44"/>
      <c r="M201" s="44"/>
      <c r="N201" s="44"/>
      <c r="O201"/>
      <c r="P201" s="44"/>
    </row>
    <row r="202" spans="1:16" s="46" customFormat="1" x14ac:dyDescent="0.25">
      <c r="A202" s="64"/>
      <c r="C202" s="44"/>
      <c r="D202" s="44"/>
      <c r="E202" s="44"/>
      <c r="F202" s="44"/>
      <c r="G202" s="44"/>
      <c r="H202" s="44"/>
      <c r="I202" s="44"/>
      <c r="J202" s="44"/>
      <c r="K202" s="44"/>
      <c r="L202" s="44"/>
      <c r="M202" s="44"/>
      <c r="N202" s="44"/>
      <c r="O202"/>
      <c r="P202" s="44"/>
    </row>
    <row r="203" spans="1:16" s="46" customFormat="1" x14ac:dyDescent="0.25">
      <c r="A203" s="64"/>
      <c r="C203" s="44"/>
      <c r="D203" s="44"/>
      <c r="E203" s="44"/>
      <c r="F203" s="44"/>
      <c r="G203" s="44"/>
      <c r="H203" s="44"/>
      <c r="I203" s="44"/>
      <c r="J203" s="44"/>
      <c r="K203" s="44"/>
      <c r="L203" s="44"/>
      <c r="M203" s="44"/>
      <c r="N203" s="44"/>
      <c r="O203"/>
      <c r="P203" s="44"/>
    </row>
    <row r="204" spans="1:16" s="46" customFormat="1" x14ac:dyDescent="0.25">
      <c r="A204" s="64"/>
      <c r="C204" s="44"/>
      <c r="D204" s="44"/>
      <c r="E204" s="44"/>
      <c r="F204" s="44"/>
      <c r="G204" s="44"/>
      <c r="H204" s="44"/>
      <c r="I204" s="44"/>
      <c r="J204" s="44"/>
      <c r="K204" s="44"/>
      <c r="L204" s="44"/>
      <c r="M204" s="44"/>
      <c r="N204" s="44"/>
      <c r="O204"/>
      <c r="P204" s="44"/>
    </row>
    <row r="205" spans="1:16" s="46" customFormat="1" x14ac:dyDescent="0.25">
      <c r="A205" s="64"/>
      <c r="C205" s="44"/>
      <c r="D205" s="44"/>
      <c r="E205" s="44"/>
      <c r="F205" s="44"/>
      <c r="G205" s="44"/>
      <c r="H205" s="44"/>
      <c r="I205" s="44"/>
      <c r="J205" s="44"/>
      <c r="K205" s="44"/>
      <c r="L205" s="44"/>
      <c r="M205" s="44"/>
      <c r="N205" s="44"/>
      <c r="O205"/>
      <c r="P205" s="44"/>
    </row>
    <row r="206" spans="1:16" s="46" customFormat="1" x14ac:dyDescent="0.25">
      <c r="A206" s="64"/>
      <c r="C206" s="44"/>
      <c r="D206" s="44"/>
      <c r="E206" s="44"/>
      <c r="F206" s="44"/>
      <c r="G206" s="44"/>
      <c r="H206" s="44"/>
      <c r="I206" s="44"/>
      <c r="J206" s="44"/>
      <c r="K206" s="44"/>
      <c r="L206" s="44"/>
      <c r="M206" s="44"/>
      <c r="N206" s="44"/>
      <c r="O206"/>
      <c r="P206" s="44"/>
    </row>
    <row r="207" spans="1:16" s="46" customFormat="1" x14ac:dyDescent="0.25">
      <c r="A207" s="64"/>
      <c r="C207" s="44"/>
      <c r="D207" s="44"/>
      <c r="E207" s="44"/>
      <c r="F207" s="44"/>
      <c r="G207" s="44"/>
      <c r="H207" s="44"/>
      <c r="I207" s="44"/>
      <c r="J207" s="44"/>
      <c r="K207" s="44"/>
      <c r="L207" s="44"/>
      <c r="M207" s="44"/>
      <c r="N207" s="44"/>
      <c r="O207"/>
      <c r="P207" s="44"/>
    </row>
    <row r="208" spans="1:16" s="46" customFormat="1" x14ac:dyDescent="0.25">
      <c r="A208" s="64"/>
      <c r="C208" s="44"/>
      <c r="D208" s="44"/>
      <c r="E208" s="44"/>
      <c r="F208" s="44"/>
      <c r="G208" s="44"/>
      <c r="H208" s="44"/>
      <c r="I208" s="44"/>
      <c r="J208" s="44"/>
      <c r="K208" s="44"/>
      <c r="L208" s="44"/>
      <c r="M208" s="44"/>
      <c r="N208" s="44"/>
      <c r="O208"/>
      <c r="P208" s="44"/>
    </row>
    <row r="209" spans="1:16" s="46" customFormat="1" x14ac:dyDescent="0.25">
      <c r="A209" s="64"/>
      <c r="C209" s="44"/>
      <c r="D209" s="44"/>
      <c r="E209" s="44"/>
      <c r="F209" s="44"/>
      <c r="G209" s="44"/>
      <c r="H209" s="44"/>
      <c r="I209" s="44"/>
      <c r="J209" s="44"/>
      <c r="K209" s="44"/>
      <c r="L209" s="44"/>
      <c r="M209" s="44"/>
      <c r="N209" s="44"/>
      <c r="O209"/>
      <c r="P209" s="44"/>
    </row>
    <row r="210" spans="1:16" s="46" customFormat="1" x14ac:dyDescent="0.25">
      <c r="A210" s="64"/>
      <c r="C210" s="44"/>
      <c r="D210" s="44"/>
      <c r="E210" s="44"/>
      <c r="F210" s="44"/>
      <c r="G210" s="44"/>
      <c r="H210" s="44"/>
      <c r="I210" s="44"/>
      <c r="J210" s="44"/>
      <c r="K210" s="44"/>
      <c r="L210" s="44"/>
      <c r="M210" s="44"/>
      <c r="N210" s="44"/>
      <c r="O210"/>
      <c r="P210" s="44"/>
    </row>
    <row r="211" spans="1:16" s="46" customFormat="1" x14ac:dyDescent="0.25">
      <c r="A211" s="64"/>
      <c r="C211" s="44"/>
      <c r="D211" s="44"/>
      <c r="E211" s="44"/>
      <c r="F211" s="44"/>
      <c r="G211" s="44"/>
      <c r="H211" s="44"/>
      <c r="I211" s="44"/>
      <c r="J211" s="44"/>
      <c r="K211" s="44"/>
      <c r="L211" s="44"/>
      <c r="M211" s="44"/>
      <c r="N211" s="44"/>
      <c r="O211"/>
      <c r="P211" s="44"/>
    </row>
    <row r="212" spans="1:16" s="46" customFormat="1" x14ac:dyDescent="0.25">
      <c r="A212" s="64"/>
      <c r="C212" s="44"/>
      <c r="D212" s="44"/>
      <c r="E212" s="44"/>
      <c r="F212" s="44"/>
      <c r="G212" s="44"/>
      <c r="H212" s="44"/>
      <c r="I212" s="44"/>
      <c r="J212" s="44"/>
      <c r="K212" s="44"/>
      <c r="L212" s="44"/>
      <c r="M212" s="44"/>
      <c r="N212" s="44"/>
      <c r="O212"/>
      <c r="P212" s="44"/>
    </row>
    <row r="213" spans="1:16" s="46" customFormat="1" x14ac:dyDescent="0.25">
      <c r="A213" s="64"/>
      <c r="C213" s="44"/>
      <c r="D213" s="44"/>
      <c r="E213" s="44"/>
      <c r="F213" s="44"/>
      <c r="G213" s="44"/>
      <c r="H213" s="44"/>
      <c r="I213" s="44"/>
      <c r="J213" s="44"/>
      <c r="K213" s="44"/>
      <c r="L213" s="44"/>
      <c r="M213" s="44"/>
      <c r="N213" s="44"/>
      <c r="O213"/>
      <c r="P213" s="44"/>
    </row>
    <row r="214" spans="1:16" s="46" customFormat="1" x14ac:dyDescent="0.25">
      <c r="A214" s="64"/>
      <c r="C214" s="44"/>
      <c r="D214" s="44"/>
      <c r="E214" s="44"/>
      <c r="F214" s="44"/>
      <c r="G214" s="44"/>
      <c r="H214" s="44"/>
      <c r="I214" s="44"/>
      <c r="J214" s="44"/>
      <c r="K214" s="44"/>
      <c r="L214" s="44"/>
      <c r="M214" s="44"/>
      <c r="N214" s="44"/>
      <c r="O214"/>
      <c r="P214" s="44"/>
    </row>
    <row r="215" spans="1:16" s="46" customFormat="1" x14ac:dyDescent="0.25">
      <c r="A215" s="64"/>
      <c r="C215" s="44"/>
      <c r="D215" s="44"/>
      <c r="E215" s="44"/>
      <c r="F215" s="44"/>
      <c r="G215" s="44"/>
      <c r="H215" s="44"/>
      <c r="I215" s="44"/>
      <c r="J215" s="44"/>
      <c r="K215" s="44"/>
      <c r="L215" s="44"/>
      <c r="M215" s="44"/>
      <c r="N215" s="44"/>
      <c r="O215"/>
      <c r="P215" s="44"/>
    </row>
    <row r="216" spans="1:16" s="46" customFormat="1" x14ac:dyDescent="0.25">
      <c r="A216" s="64"/>
      <c r="C216" s="44"/>
      <c r="D216" s="44"/>
      <c r="E216" s="44"/>
      <c r="F216" s="44"/>
      <c r="G216" s="44"/>
      <c r="H216" s="44"/>
      <c r="I216" s="44"/>
      <c r="J216" s="44"/>
      <c r="K216" s="44"/>
      <c r="L216" s="44"/>
      <c r="M216" s="44"/>
      <c r="N216" s="44"/>
      <c r="O216"/>
      <c r="P216" s="44"/>
    </row>
    <row r="217" spans="1:16" s="46" customFormat="1" x14ac:dyDescent="0.25">
      <c r="A217" s="64"/>
      <c r="C217" s="44"/>
      <c r="D217" s="44"/>
      <c r="E217" s="44"/>
      <c r="F217" s="44"/>
      <c r="G217" s="44"/>
      <c r="H217" s="44"/>
      <c r="I217" s="44"/>
      <c r="J217" s="44"/>
      <c r="K217" s="44"/>
      <c r="L217" s="44"/>
      <c r="M217" s="44"/>
      <c r="N217" s="44"/>
      <c r="O217"/>
      <c r="P217" s="44"/>
    </row>
    <row r="218" spans="1:16" s="46" customFormat="1" x14ac:dyDescent="0.25">
      <c r="A218" s="64"/>
      <c r="C218" s="44"/>
      <c r="D218" s="44"/>
      <c r="E218" s="44"/>
      <c r="F218" s="44"/>
      <c r="G218" s="44"/>
      <c r="H218" s="44"/>
      <c r="I218" s="44"/>
      <c r="J218" s="44"/>
      <c r="K218" s="44"/>
      <c r="L218" s="44"/>
      <c r="M218" s="44"/>
      <c r="N218" s="44"/>
      <c r="O218"/>
      <c r="P218" s="44"/>
    </row>
    <row r="219" spans="1:16" s="46" customFormat="1" x14ac:dyDescent="0.25">
      <c r="A219" s="64"/>
      <c r="C219" s="44"/>
      <c r="D219" s="44"/>
      <c r="E219" s="44"/>
      <c r="F219" s="44"/>
      <c r="G219" s="44"/>
      <c r="H219" s="44"/>
      <c r="I219" s="44"/>
      <c r="J219" s="44"/>
      <c r="K219" s="44"/>
      <c r="L219" s="44"/>
      <c r="M219" s="44"/>
      <c r="N219" s="44"/>
      <c r="O219"/>
      <c r="P219" s="44"/>
    </row>
    <row r="220" spans="1:16" s="46" customFormat="1" x14ac:dyDescent="0.25">
      <c r="A220" s="64"/>
      <c r="C220" s="44"/>
      <c r="D220" s="44"/>
      <c r="E220" s="44"/>
      <c r="F220" s="44"/>
      <c r="G220" s="44"/>
      <c r="H220" s="44"/>
      <c r="I220" s="44"/>
      <c r="J220" s="44"/>
      <c r="K220" s="44"/>
      <c r="L220" s="44"/>
      <c r="M220" s="44"/>
      <c r="N220" s="44"/>
      <c r="O220"/>
      <c r="P220" s="44"/>
    </row>
    <row r="221" spans="1:16" s="46" customFormat="1" x14ac:dyDescent="0.25">
      <c r="A221" s="64"/>
      <c r="C221" s="44"/>
      <c r="D221" s="44"/>
      <c r="E221" s="44"/>
      <c r="F221" s="44"/>
      <c r="G221" s="44"/>
      <c r="H221" s="44"/>
      <c r="I221" s="44"/>
      <c r="J221" s="44"/>
      <c r="K221" s="44"/>
      <c r="L221" s="44"/>
      <c r="M221" s="44"/>
      <c r="N221" s="44"/>
      <c r="O221"/>
      <c r="P221" s="44"/>
    </row>
    <row r="222" spans="1:16" s="46" customFormat="1" x14ac:dyDescent="0.25">
      <c r="A222" s="64"/>
      <c r="C222" s="44"/>
      <c r="D222" s="44"/>
      <c r="E222" s="44"/>
      <c r="F222" s="44"/>
      <c r="G222" s="44"/>
      <c r="H222" s="44"/>
      <c r="I222" s="44"/>
      <c r="J222" s="44"/>
      <c r="K222" s="44"/>
      <c r="L222" s="44"/>
      <c r="M222" s="44"/>
      <c r="N222" s="44"/>
      <c r="O222"/>
      <c r="P222" s="44"/>
    </row>
    <row r="223" spans="1:16" s="46" customFormat="1" x14ac:dyDescent="0.25">
      <c r="A223" s="64"/>
      <c r="C223" s="44"/>
      <c r="D223" s="44"/>
      <c r="E223" s="44"/>
      <c r="F223" s="44"/>
      <c r="G223" s="44"/>
      <c r="H223" s="44"/>
      <c r="I223" s="44"/>
      <c r="J223" s="44"/>
      <c r="K223" s="44"/>
      <c r="L223" s="44"/>
      <c r="M223" s="44"/>
      <c r="N223" s="44"/>
      <c r="O223"/>
      <c r="P223" s="44"/>
    </row>
    <row r="224" spans="1:16" s="46" customFormat="1" x14ac:dyDescent="0.25">
      <c r="A224" s="64"/>
      <c r="C224" s="44"/>
      <c r="D224" s="44"/>
      <c r="E224" s="44"/>
      <c r="F224" s="44"/>
      <c r="G224" s="44"/>
      <c r="H224" s="44"/>
      <c r="I224" s="44"/>
      <c r="J224" s="44"/>
      <c r="K224" s="44"/>
      <c r="L224" s="44"/>
      <c r="M224" s="44"/>
      <c r="N224" s="44"/>
      <c r="O224"/>
      <c r="P224" s="44"/>
    </row>
    <row r="225" spans="1:16" s="46" customFormat="1" x14ac:dyDescent="0.25">
      <c r="A225" s="64"/>
      <c r="C225" s="44"/>
      <c r="D225" s="44"/>
      <c r="E225" s="44"/>
      <c r="F225" s="44"/>
      <c r="G225" s="44"/>
      <c r="H225" s="44"/>
      <c r="I225" s="44"/>
      <c r="J225" s="44"/>
      <c r="K225" s="44"/>
      <c r="L225" s="44"/>
      <c r="M225" s="44"/>
      <c r="N225" s="44"/>
      <c r="O225"/>
      <c r="P225" s="44"/>
    </row>
    <row r="226" spans="1:16" s="46" customFormat="1" x14ac:dyDescent="0.25">
      <c r="A226" s="64"/>
      <c r="C226" s="44"/>
      <c r="D226" s="44"/>
      <c r="E226" s="44"/>
      <c r="F226" s="44"/>
      <c r="G226" s="44"/>
      <c r="H226" s="44"/>
      <c r="I226" s="44"/>
      <c r="J226" s="44"/>
      <c r="K226" s="44"/>
      <c r="L226" s="44"/>
      <c r="M226" s="44"/>
      <c r="N226" s="44"/>
      <c r="O226"/>
      <c r="P226" s="44"/>
    </row>
    <row r="227" spans="1:16" s="46" customFormat="1" x14ac:dyDescent="0.25">
      <c r="A227" s="64"/>
      <c r="C227" s="44"/>
      <c r="D227" s="44"/>
      <c r="E227" s="44"/>
      <c r="F227" s="44"/>
      <c r="G227" s="44"/>
      <c r="H227" s="44"/>
      <c r="I227" s="44"/>
      <c r="J227" s="44"/>
      <c r="K227" s="44"/>
      <c r="L227" s="44"/>
      <c r="M227" s="44"/>
      <c r="N227" s="44"/>
      <c r="O227"/>
      <c r="P227" s="44"/>
    </row>
    <row r="228" spans="1:16" s="46" customFormat="1" x14ac:dyDescent="0.25">
      <c r="A228" s="64"/>
      <c r="C228" s="44"/>
      <c r="D228" s="44"/>
      <c r="E228" s="44"/>
      <c r="F228" s="44"/>
      <c r="G228" s="44"/>
      <c r="H228" s="44"/>
      <c r="I228" s="44"/>
      <c r="J228" s="44"/>
      <c r="K228" s="44"/>
      <c r="L228" s="44"/>
      <c r="M228" s="44"/>
      <c r="N228" s="44"/>
      <c r="O228"/>
      <c r="P228" s="44"/>
    </row>
    <row r="229" spans="1:16" s="46" customFormat="1" x14ac:dyDescent="0.25">
      <c r="A229" s="64"/>
      <c r="C229" s="44"/>
      <c r="D229" s="44"/>
      <c r="E229" s="44"/>
      <c r="F229" s="44"/>
      <c r="G229" s="44"/>
      <c r="H229" s="44"/>
      <c r="I229" s="44"/>
      <c r="J229" s="44"/>
      <c r="K229" s="44"/>
      <c r="L229" s="44"/>
      <c r="M229" s="44"/>
      <c r="N229" s="44"/>
      <c r="O229"/>
      <c r="P229" s="44"/>
    </row>
    <row r="230" spans="1:16" s="46" customFormat="1" x14ac:dyDescent="0.25">
      <c r="A230" s="64"/>
      <c r="C230" s="44"/>
      <c r="D230" s="44"/>
      <c r="E230" s="44"/>
      <c r="F230" s="44"/>
      <c r="G230" s="44"/>
      <c r="H230" s="44"/>
      <c r="I230" s="44"/>
      <c r="J230" s="44"/>
      <c r="K230" s="44"/>
      <c r="L230" s="44"/>
      <c r="M230" s="44"/>
      <c r="N230" s="44"/>
      <c r="O230"/>
      <c r="P230" s="44"/>
    </row>
    <row r="231" spans="1:16" s="46" customFormat="1" x14ac:dyDescent="0.25">
      <c r="A231" s="64"/>
      <c r="C231" s="44"/>
      <c r="D231" s="44"/>
      <c r="E231" s="44"/>
      <c r="F231" s="44"/>
      <c r="G231" s="44"/>
      <c r="H231" s="44"/>
      <c r="I231" s="44"/>
      <c r="J231" s="44"/>
      <c r="K231" s="44"/>
      <c r="L231" s="44"/>
      <c r="M231" s="44"/>
      <c r="N231" s="44"/>
      <c r="O231"/>
      <c r="P231" s="44"/>
    </row>
    <row r="232" spans="1:16" s="46" customFormat="1" x14ac:dyDescent="0.25">
      <c r="A232" s="64"/>
      <c r="C232" s="44"/>
      <c r="D232" s="44"/>
      <c r="E232" s="44"/>
      <c r="F232" s="44"/>
      <c r="G232" s="44"/>
      <c r="H232" s="44"/>
      <c r="I232" s="44"/>
      <c r="J232" s="44"/>
      <c r="K232" s="44"/>
      <c r="L232" s="44"/>
      <c r="M232" s="44"/>
      <c r="N232" s="44"/>
      <c r="O232"/>
      <c r="P232" s="44"/>
    </row>
    <row r="233" spans="1:16" s="46" customFormat="1" x14ac:dyDescent="0.25">
      <c r="A233" s="64"/>
      <c r="C233" s="44"/>
      <c r="D233" s="44"/>
      <c r="E233" s="44"/>
      <c r="F233" s="44"/>
      <c r="G233" s="44"/>
      <c r="H233" s="44"/>
      <c r="I233" s="44"/>
      <c r="J233" s="44"/>
      <c r="K233" s="44"/>
      <c r="L233" s="44"/>
      <c r="M233" s="44"/>
      <c r="N233" s="44"/>
      <c r="O233"/>
      <c r="P233" s="44"/>
    </row>
    <row r="234" spans="1:16" s="46" customFormat="1" x14ac:dyDescent="0.25">
      <c r="A234" s="64"/>
      <c r="C234" s="44"/>
      <c r="D234" s="44"/>
      <c r="E234" s="44"/>
      <c r="F234" s="44"/>
      <c r="G234" s="44"/>
      <c r="H234" s="44"/>
      <c r="I234" s="44"/>
      <c r="J234" s="44"/>
      <c r="K234" s="44"/>
      <c r="L234" s="44"/>
      <c r="M234" s="44"/>
      <c r="N234" s="44"/>
      <c r="O234"/>
      <c r="P234" s="44"/>
    </row>
    <row r="235" spans="1:16" s="46" customFormat="1" x14ac:dyDescent="0.25">
      <c r="A235" s="64"/>
      <c r="C235" s="44"/>
      <c r="D235" s="44"/>
      <c r="E235" s="44"/>
      <c r="F235" s="44"/>
      <c r="G235" s="44"/>
      <c r="H235" s="44"/>
      <c r="I235" s="44"/>
      <c r="J235" s="44"/>
      <c r="K235" s="44"/>
      <c r="L235" s="44"/>
      <c r="M235" s="44"/>
      <c r="N235" s="44"/>
      <c r="O235"/>
      <c r="P235" s="44"/>
    </row>
    <row r="236" spans="1:16" s="46" customFormat="1" x14ac:dyDescent="0.25">
      <c r="A236" s="64"/>
      <c r="C236" s="44"/>
      <c r="D236" s="44"/>
      <c r="E236" s="44"/>
      <c r="F236" s="44"/>
      <c r="G236" s="44"/>
      <c r="H236" s="44"/>
      <c r="I236" s="44"/>
      <c r="J236" s="44"/>
      <c r="K236" s="44"/>
      <c r="L236" s="44"/>
      <c r="M236" s="44"/>
      <c r="N236" s="44"/>
      <c r="O236"/>
      <c r="P236" s="44"/>
    </row>
    <row r="237" spans="1:16" s="46" customFormat="1" x14ac:dyDescent="0.25">
      <c r="A237" s="64"/>
      <c r="C237" s="44"/>
      <c r="D237" s="44"/>
      <c r="E237" s="44"/>
      <c r="F237" s="44"/>
      <c r="G237" s="44"/>
      <c r="H237" s="44"/>
      <c r="I237" s="44"/>
      <c r="J237" s="44"/>
      <c r="K237" s="44"/>
      <c r="L237" s="44"/>
      <c r="M237" s="44"/>
      <c r="N237" s="44"/>
      <c r="O237"/>
      <c r="P237" s="44"/>
    </row>
    <row r="238" spans="1:16" s="46" customFormat="1" x14ac:dyDescent="0.25">
      <c r="A238" s="64"/>
      <c r="C238" s="44"/>
      <c r="D238" s="44"/>
      <c r="E238" s="44"/>
      <c r="F238" s="44"/>
      <c r="G238" s="44"/>
      <c r="H238" s="44"/>
      <c r="I238" s="44"/>
      <c r="J238" s="44"/>
      <c r="K238" s="44"/>
      <c r="L238" s="44"/>
      <c r="M238" s="44"/>
      <c r="N238" s="44"/>
      <c r="O238"/>
      <c r="P238" s="44"/>
    </row>
    <row r="239" spans="1:16" s="46" customFormat="1" x14ac:dyDescent="0.25">
      <c r="A239" s="64"/>
      <c r="C239" s="44"/>
      <c r="D239" s="44"/>
      <c r="E239" s="44"/>
      <c r="F239" s="44"/>
      <c r="G239" s="44"/>
      <c r="H239" s="44"/>
      <c r="I239" s="44"/>
      <c r="J239" s="44"/>
      <c r="K239" s="44"/>
      <c r="L239" s="44"/>
      <c r="M239" s="44"/>
      <c r="N239" s="44"/>
      <c r="O239"/>
      <c r="P239" s="44"/>
    </row>
    <row r="240" spans="1:16" s="46" customFormat="1" x14ac:dyDescent="0.25">
      <c r="A240" s="64"/>
      <c r="C240" s="44"/>
      <c r="D240" s="44"/>
      <c r="E240" s="44"/>
      <c r="F240" s="44"/>
      <c r="G240" s="44"/>
      <c r="H240" s="44"/>
      <c r="I240" s="44"/>
      <c r="J240" s="44"/>
      <c r="K240" s="44"/>
      <c r="L240" s="44"/>
      <c r="M240" s="44"/>
      <c r="N240" s="44"/>
      <c r="O240"/>
      <c r="P240" s="44"/>
    </row>
    <row r="241" spans="1:16" s="46" customFormat="1" x14ac:dyDescent="0.25">
      <c r="A241" s="64"/>
      <c r="C241" s="44"/>
      <c r="D241" s="44"/>
      <c r="E241" s="44"/>
      <c r="F241" s="44"/>
      <c r="G241" s="44"/>
      <c r="H241" s="44"/>
      <c r="I241" s="44"/>
      <c r="J241" s="44"/>
      <c r="K241" s="44"/>
      <c r="L241" s="44"/>
      <c r="M241" s="44"/>
      <c r="N241" s="44"/>
      <c r="O241"/>
      <c r="P241" s="44"/>
    </row>
    <row r="242" spans="1:16" s="46" customFormat="1" x14ac:dyDescent="0.25">
      <c r="A242" s="64"/>
      <c r="C242" s="44"/>
      <c r="D242" s="44"/>
      <c r="E242" s="44"/>
      <c r="F242" s="44"/>
      <c r="G242" s="44"/>
      <c r="H242" s="44"/>
      <c r="I242" s="44"/>
      <c r="J242" s="44"/>
      <c r="K242" s="44"/>
      <c r="L242" s="44"/>
      <c r="M242" s="44"/>
      <c r="N242" s="44"/>
      <c r="O242"/>
      <c r="P242" s="44"/>
    </row>
    <row r="243" spans="1:16" s="46" customFormat="1" x14ac:dyDescent="0.25">
      <c r="A243" s="64"/>
      <c r="C243" s="44"/>
      <c r="D243" s="44"/>
      <c r="E243" s="44"/>
      <c r="F243" s="44"/>
      <c r="G243" s="44"/>
      <c r="H243" s="44"/>
      <c r="I243" s="44"/>
      <c r="J243" s="44"/>
      <c r="K243" s="44"/>
      <c r="L243" s="44"/>
      <c r="M243" s="44"/>
      <c r="N243" s="44"/>
      <c r="O243"/>
      <c r="P243" s="44"/>
    </row>
    <row r="244" spans="1:16" s="46" customFormat="1" x14ac:dyDescent="0.25">
      <c r="A244" s="64"/>
      <c r="C244" s="44"/>
      <c r="D244" s="44"/>
      <c r="E244" s="44"/>
      <c r="F244" s="44"/>
      <c r="G244" s="44"/>
      <c r="H244" s="44"/>
      <c r="I244" s="44"/>
      <c r="J244" s="44"/>
      <c r="K244" s="44"/>
      <c r="L244" s="44"/>
      <c r="M244" s="44"/>
      <c r="N244" s="44"/>
      <c r="O244"/>
      <c r="P244" s="44"/>
    </row>
    <row r="245" spans="1:16" s="46" customFormat="1" x14ac:dyDescent="0.25">
      <c r="A245" s="64"/>
      <c r="C245" s="44"/>
      <c r="D245" s="44"/>
      <c r="E245" s="44"/>
      <c r="F245" s="44"/>
      <c r="G245" s="44"/>
      <c r="H245" s="44"/>
      <c r="I245" s="44"/>
      <c r="J245" s="44"/>
      <c r="K245" s="44"/>
      <c r="L245" s="44"/>
      <c r="M245" s="44"/>
      <c r="N245" s="44"/>
      <c r="O245"/>
      <c r="P245" s="44"/>
    </row>
    <row r="246" spans="1:16" s="46" customFormat="1" x14ac:dyDescent="0.25">
      <c r="A246" s="64"/>
      <c r="C246" s="44"/>
      <c r="D246" s="44"/>
      <c r="E246" s="44"/>
      <c r="F246" s="44"/>
      <c r="G246" s="44"/>
      <c r="H246" s="44"/>
      <c r="I246" s="44"/>
      <c r="J246" s="44"/>
      <c r="K246" s="44"/>
      <c r="L246" s="44"/>
      <c r="M246" s="44"/>
      <c r="N246" s="44"/>
      <c r="O246"/>
      <c r="P246" s="44"/>
    </row>
    <row r="247" spans="1:16" s="46" customFormat="1" x14ac:dyDescent="0.25">
      <c r="A247" s="64"/>
      <c r="C247" s="44"/>
      <c r="D247" s="44"/>
      <c r="E247" s="44"/>
      <c r="F247" s="44"/>
      <c r="G247" s="44"/>
      <c r="H247" s="44"/>
      <c r="I247" s="44"/>
      <c r="J247" s="44"/>
      <c r="K247" s="44"/>
      <c r="L247" s="44"/>
      <c r="M247" s="44"/>
      <c r="N247" s="44"/>
      <c r="O247"/>
      <c r="P247" s="44"/>
    </row>
    <row r="248" spans="1:16" s="46" customFormat="1" x14ac:dyDescent="0.25">
      <c r="A248" s="64"/>
      <c r="C248" s="44"/>
      <c r="D248" s="44"/>
      <c r="E248" s="44"/>
      <c r="F248" s="44"/>
      <c r="G248" s="44"/>
      <c r="H248" s="44"/>
      <c r="I248" s="44"/>
      <c r="J248" s="44"/>
      <c r="K248" s="44"/>
      <c r="L248" s="44"/>
      <c r="M248" s="44"/>
      <c r="N248" s="44"/>
      <c r="O248"/>
      <c r="P248" s="44"/>
    </row>
    <row r="249" spans="1:16" s="46" customFormat="1" x14ac:dyDescent="0.25">
      <c r="A249" s="64"/>
      <c r="C249" s="44"/>
      <c r="D249" s="44"/>
      <c r="E249" s="44"/>
      <c r="F249" s="44"/>
      <c r="G249" s="44"/>
      <c r="H249" s="44"/>
      <c r="I249" s="44"/>
      <c r="J249" s="44"/>
      <c r="K249" s="44"/>
      <c r="L249" s="44"/>
      <c r="M249" s="44"/>
      <c r="N249" s="44"/>
      <c r="O249"/>
      <c r="P249" s="44"/>
    </row>
    <row r="250" spans="1:16" s="46" customFormat="1" x14ac:dyDescent="0.25">
      <c r="A250" s="64"/>
      <c r="C250" s="44"/>
      <c r="D250" s="44"/>
      <c r="E250" s="44"/>
      <c r="F250" s="44"/>
      <c r="G250" s="44"/>
      <c r="H250" s="44"/>
      <c r="I250" s="44"/>
      <c r="J250" s="44"/>
      <c r="K250" s="44"/>
      <c r="L250" s="44"/>
      <c r="M250" s="44"/>
      <c r="N250" s="44"/>
      <c r="O250"/>
      <c r="P250" s="44"/>
    </row>
    <row r="251" spans="1:16" s="46" customFormat="1" x14ac:dyDescent="0.25">
      <c r="A251" s="64"/>
      <c r="C251" s="44"/>
      <c r="D251" s="44"/>
      <c r="E251" s="44"/>
      <c r="F251" s="44"/>
      <c r="G251" s="44"/>
      <c r="H251" s="44"/>
      <c r="I251" s="44"/>
      <c r="J251" s="44"/>
      <c r="K251" s="44"/>
      <c r="L251" s="44"/>
      <c r="M251" s="44"/>
      <c r="N251" s="44"/>
      <c r="O251"/>
      <c r="P251" s="44"/>
    </row>
    <row r="252" spans="1:16" s="46" customFormat="1" x14ac:dyDescent="0.25">
      <c r="A252" s="64"/>
      <c r="C252" s="44"/>
      <c r="D252" s="44"/>
      <c r="E252" s="44"/>
      <c r="F252" s="44"/>
      <c r="G252" s="44"/>
      <c r="H252" s="44"/>
      <c r="I252" s="44"/>
      <c r="J252" s="44"/>
      <c r="K252" s="44"/>
      <c r="L252" s="44"/>
      <c r="M252" s="44"/>
      <c r="N252" s="44"/>
      <c r="O252"/>
      <c r="P252" s="44"/>
    </row>
    <row r="253" spans="1:16" s="46" customFormat="1" x14ac:dyDescent="0.25">
      <c r="A253" s="64"/>
      <c r="C253" s="44"/>
      <c r="D253" s="44"/>
      <c r="E253" s="44"/>
      <c r="F253" s="44"/>
      <c r="G253" s="44"/>
      <c r="H253" s="44"/>
      <c r="I253" s="44"/>
      <c r="J253" s="44"/>
      <c r="K253" s="44"/>
      <c r="L253" s="44"/>
      <c r="M253" s="44"/>
      <c r="N253" s="44"/>
      <c r="O253"/>
      <c r="P253" s="44"/>
    </row>
    <row r="254" spans="1:16" s="46" customFormat="1" x14ac:dyDescent="0.25">
      <c r="A254" s="64"/>
      <c r="C254" s="44"/>
      <c r="D254" s="44"/>
      <c r="E254" s="44"/>
      <c r="F254" s="44"/>
      <c r="G254" s="44"/>
      <c r="H254" s="44"/>
      <c r="I254" s="44"/>
      <c r="J254" s="44"/>
      <c r="K254" s="44"/>
      <c r="L254" s="44"/>
      <c r="M254" s="44"/>
      <c r="N254" s="44"/>
      <c r="O254"/>
      <c r="P254" s="44"/>
    </row>
    <row r="255" spans="1:16" s="46" customFormat="1" x14ac:dyDescent="0.25">
      <c r="A255" s="64"/>
      <c r="C255" s="44"/>
      <c r="D255" s="44"/>
      <c r="E255" s="44"/>
      <c r="F255" s="44"/>
      <c r="G255" s="44"/>
      <c r="H255" s="44"/>
      <c r="I255" s="44"/>
      <c r="J255" s="44"/>
      <c r="K255" s="44"/>
      <c r="L255" s="44"/>
      <c r="M255" s="44"/>
      <c r="N255" s="44"/>
      <c r="O255"/>
      <c r="P255" s="44"/>
    </row>
    <row r="256" spans="1:16" s="46" customFormat="1" x14ac:dyDescent="0.25">
      <c r="A256" s="64"/>
      <c r="C256" s="44"/>
      <c r="D256" s="44"/>
      <c r="E256" s="44"/>
      <c r="F256" s="44"/>
      <c r="G256" s="44"/>
      <c r="H256" s="44"/>
      <c r="I256" s="44"/>
      <c r="J256" s="44"/>
      <c r="K256" s="44"/>
      <c r="L256" s="44"/>
      <c r="M256" s="44"/>
      <c r="N256" s="44"/>
      <c r="O256"/>
      <c r="P256" s="44"/>
    </row>
    <row r="257" spans="1:16" s="46" customFormat="1" x14ac:dyDescent="0.25">
      <c r="A257" s="64"/>
      <c r="C257" s="44"/>
      <c r="D257" s="44"/>
      <c r="E257" s="44"/>
      <c r="F257" s="44"/>
      <c r="G257" s="44"/>
      <c r="H257" s="44"/>
      <c r="I257" s="44"/>
      <c r="J257" s="44"/>
      <c r="K257" s="44"/>
      <c r="L257" s="44"/>
      <c r="M257" s="44"/>
      <c r="N257" s="44"/>
      <c r="O257"/>
      <c r="P257" s="44"/>
    </row>
    <row r="258" spans="1:16" s="46" customFormat="1" x14ac:dyDescent="0.25">
      <c r="A258" s="64"/>
      <c r="C258" s="44"/>
      <c r="D258" s="44"/>
      <c r="E258" s="44"/>
      <c r="F258" s="44"/>
      <c r="G258" s="44"/>
      <c r="H258" s="44"/>
      <c r="I258" s="44"/>
      <c r="J258" s="44"/>
      <c r="K258" s="44"/>
      <c r="L258" s="44"/>
      <c r="M258" s="44"/>
      <c r="N258" s="44"/>
      <c r="O258"/>
      <c r="P258" s="44"/>
    </row>
    <row r="259" spans="1:16" s="46" customFormat="1" x14ac:dyDescent="0.25">
      <c r="A259" s="64"/>
      <c r="C259" s="44"/>
      <c r="D259" s="44"/>
      <c r="E259" s="44"/>
      <c r="F259" s="44"/>
      <c r="G259" s="44"/>
      <c r="H259" s="44"/>
      <c r="I259" s="44"/>
      <c r="J259" s="44"/>
      <c r="K259" s="44"/>
      <c r="L259" s="44"/>
      <c r="M259" s="44"/>
      <c r="N259" s="44"/>
      <c r="O259"/>
      <c r="P259" s="44"/>
    </row>
    <row r="260" spans="1:16" s="46" customFormat="1" x14ac:dyDescent="0.25">
      <c r="A260" s="64"/>
      <c r="C260" s="44"/>
      <c r="D260" s="44"/>
      <c r="E260" s="44"/>
      <c r="F260" s="44"/>
      <c r="G260" s="44"/>
      <c r="H260" s="44"/>
      <c r="I260" s="44"/>
      <c r="J260" s="44"/>
      <c r="K260" s="44"/>
      <c r="L260" s="44"/>
      <c r="M260" s="44"/>
      <c r="N260" s="44"/>
      <c r="O260"/>
      <c r="P260" s="44"/>
    </row>
    <row r="261" spans="1:16" s="46" customFormat="1" x14ac:dyDescent="0.25">
      <c r="A261" s="64"/>
      <c r="C261" s="44"/>
      <c r="D261" s="44"/>
      <c r="E261" s="44"/>
      <c r="F261" s="44"/>
      <c r="G261" s="44"/>
      <c r="H261" s="44"/>
      <c r="I261" s="44"/>
      <c r="J261" s="44"/>
      <c r="K261" s="44"/>
      <c r="L261" s="44"/>
      <c r="M261" s="44"/>
      <c r="N261" s="44"/>
      <c r="O261"/>
      <c r="P261" s="44"/>
    </row>
    <row r="262" spans="1:16" s="46" customFormat="1" x14ac:dyDescent="0.25">
      <c r="A262" s="64"/>
      <c r="C262" s="44"/>
      <c r="D262" s="44"/>
      <c r="E262" s="44"/>
      <c r="F262" s="44"/>
      <c r="G262" s="44"/>
      <c r="H262" s="44"/>
      <c r="I262" s="44"/>
      <c r="J262" s="44"/>
      <c r="K262" s="44"/>
      <c r="L262" s="44"/>
      <c r="M262" s="44"/>
      <c r="N262" s="44"/>
      <c r="O262"/>
      <c r="P262" s="44"/>
    </row>
    <row r="263" spans="1:16" s="46" customFormat="1" x14ac:dyDescent="0.25">
      <c r="A263" s="64"/>
      <c r="C263" s="44"/>
      <c r="D263" s="44"/>
      <c r="E263" s="44"/>
      <c r="F263" s="44"/>
      <c r="G263" s="44"/>
      <c r="H263" s="44"/>
      <c r="I263" s="44"/>
      <c r="J263" s="44"/>
      <c r="K263" s="44"/>
      <c r="L263" s="44"/>
      <c r="M263" s="44"/>
      <c r="N263" s="44"/>
      <c r="O263"/>
      <c r="P263" s="44"/>
    </row>
    <row r="264" spans="1:16" s="46" customFormat="1" x14ac:dyDescent="0.25">
      <c r="A264" s="64"/>
      <c r="C264" s="44"/>
      <c r="D264" s="44"/>
      <c r="E264" s="44"/>
      <c r="F264" s="44"/>
      <c r="G264" s="44"/>
      <c r="H264" s="44"/>
      <c r="I264" s="44"/>
      <c r="J264" s="44"/>
      <c r="K264" s="44"/>
      <c r="L264" s="44"/>
      <c r="M264" s="44"/>
      <c r="N264" s="44"/>
      <c r="O264"/>
      <c r="P264" s="44"/>
    </row>
    <row r="265" spans="1:16" s="46" customFormat="1" x14ac:dyDescent="0.25">
      <c r="A265" s="64"/>
      <c r="C265" s="44"/>
      <c r="D265" s="44"/>
      <c r="E265" s="44"/>
      <c r="F265" s="44"/>
      <c r="G265" s="44"/>
      <c r="H265" s="44"/>
      <c r="I265" s="44"/>
      <c r="J265" s="44"/>
      <c r="K265" s="44"/>
      <c r="L265" s="44"/>
      <c r="M265" s="44"/>
      <c r="N265" s="44"/>
      <c r="O265"/>
      <c r="P265" s="44"/>
    </row>
    <row r="266" spans="1:16" s="46" customFormat="1" x14ac:dyDescent="0.25">
      <c r="A266" s="64"/>
      <c r="C266" s="44"/>
      <c r="D266" s="44"/>
      <c r="E266" s="44"/>
      <c r="F266" s="44"/>
      <c r="G266" s="44"/>
      <c r="H266" s="44"/>
      <c r="I266" s="44"/>
      <c r="J266" s="44"/>
      <c r="K266" s="44"/>
      <c r="L266" s="44"/>
      <c r="M266" s="44"/>
      <c r="N266" s="44"/>
      <c r="O266"/>
      <c r="P266" s="44"/>
    </row>
    <row r="267" spans="1:16" s="46" customFormat="1" x14ac:dyDescent="0.25">
      <c r="A267" s="64"/>
      <c r="C267" s="44"/>
      <c r="D267" s="44"/>
      <c r="E267" s="44"/>
      <c r="F267" s="44"/>
      <c r="G267" s="44"/>
      <c r="H267" s="44"/>
      <c r="I267" s="44"/>
      <c r="J267" s="44"/>
      <c r="K267" s="44"/>
      <c r="L267" s="44"/>
      <c r="M267" s="44"/>
      <c r="N267" s="44"/>
      <c r="O267"/>
      <c r="P267" s="44"/>
    </row>
    <row r="268" spans="1:16" s="46" customFormat="1" x14ac:dyDescent="0.25">
      <c r="A268" s="64"/>
      <c r="C268" s="44"/>
      <c r="D268" s="44"/>
      <c r="E268" s="44"/>
      <c r="F268" s="44"/>
      <c r="G268" s="44"/>
      <c r="H268" s="44"/>
      <c r="I268" s="44"/>
      <c r="J268" s="44"/>
      <c r="K268" s="44"/>
      <c r="L268" s="44"/>
      <c r="M268" s="44"/>
      <c r="N268" s="44"/>
      <c r="O268"/>
      <c r="P268" s="44"/>
    </row>
    <row r="269" spans="1:16" s="46" customFormat="1" x14ac:dyDescent="0.25">
      <c r="A269" s="64"/>
      <c r="C269" s="44"/>
      <c r="D269" s="44"/>
      <c r="E269" s="44"/>
      <c r="F269" s="44"/>
      <c r="G269" s="44"/>
      <c r="H269" s="44"/>
      <c r="I269" s="44"/>
      <c r="J269" s="44"/>
      <c r="K269" s="44"/>
      <c r="L269" s="44"/>
      <c r="M269" s="44"/>
      <c r="N269" s="44"/>
      <c r="O269"/>
      <c r="P269" s="44"/>
    </row>
    <row r="270" spans="1:16" s="46" customFormat="1" x14ac:dyDescent="0.25">
      <c r="A270" s="64"/>
      <c r="C270" s="44"/>
      <c r="D270" s="44"/>
      <c r="E270" s="44"/>
      <c r="F270" s="44"/>
      <c r="G270" s="44"/>
      <c r="H270" s="44"/>
      <c r="I270" s="44"/>
      <c r="J270" s="44"/>
      <c r="K270" s="44"/>
      <c r="L270" s="44"/>
      <c r="M270" s="44"/>
      <c r="N270" s="44"/>
      <c r="O270"/>
      <c r="P270" s="44"/>
    </row>
    <row r="271" spans="1:16" s="46" customFormat="1" x14ac:dyDescent="0.25">
      <c r="A271" s="64"/>
      <c r="C271" s="44"/>
      <c r="D271" s="44"/>
      <c r="E271" s="44"/>
      <c r="F271" s="44"/>
      <c r="G271" s="44"/>
      <c r="H271" s="44"/>
      <c r="I271" s="44"/>
      <c r="J271" s="44"/>
      <c r="K271" s="44"/>
      <c r="L271" s="44"/>
      <c r="M271" s="44"/>
      <c r="N271" s="44"/>
      <c r="O271"/>
      <c r="P271" s="44"/>
    </row>
    <row r="272" spans="1:16" s="46" customFormat="1" x14ac:dyDescent="0.25">
      <c r="A272" s="64"/>
      <c r="C272" s="44"/>
      <c r="D272" s="44"/>
      <c r="E272" s="44"/>
      <c r="F272" s="44"/>
      <c r="G272" s="44"/>
      <c r="H272" s="44"/>
      <c r="I272" s="44"/>
      <c r="J272" s="44"/>
      <c r="K272" s="44"/>
      <c r="L272" s="44"/>
      <c r="M272" s="44"/>
      <c r="N272" s="44"/>
      <c r="O272"/>
      <c r="P272" s="44"/>
    </row>
    <row r="273" spans="1:16" s="46" customFormat="1" x14ac:dyDescent="0.25">
      <c r="A273" s="64"/>
      <c r="C273" s="44"/>
      <c r="D273" s="44"/>
      <c r="E273" s="44"/>
      <c r="F273" s="44"/>
      <c r="G273" s="44"/>
      <c r="H273" s="44"/>
      <c r="I273" s="44"/>
      <c r="J273" s="44"/>
      <c r="K273" s="44"/>
      <c r="L273" s="44"/>
      <c r="M273" s="44"/>
      <c r="N273" s="44"/>
      <c r="O273"/>
      <c r="P273" s="44"/>
    </row>
    <row r="274" spans="1:16" s="46" customFormat="1" x14ac:dyDescent="0.25">
      <c r="A274" s="64"/>
      <c r="C274" s="44"/>
      <c r="D274" s="44"/>
      <c r="E274" s="44"/>
      <c r="F274" s="44"/>
      <c r="G274" s="44"/>
      <c r="H274" s="44"/>
      <c r="I274" s="44"/>
      <c r="J274" s="44"/>
      <c r="K274" s="44"/>
      <c r="L274" s="44"/>
      <c r="M274" s="44"/>
      <c r="N274" s="44"/>
      <c r="O274"/>
      <c r="P274" s="44"/>
    </row>
    <row r="275" spans="1:16" s="46" customFormat="1" x14ac:dyDescent="0.25">
      <c r="A275" s="64"/>
      <c r="C275" s="44"/>
      <c r="D275" s="44"/>
      <c r="E275" s="44"/>
      <c r="F275" s="44"/>
      <c r="G275" s="44"/>
      <c r="H275" s="44"/>
      <c r="I275" s="44"/>
      <c r="J275" s="44"/>
      <c r="K275" s="44"/>
      <c r="L275" s="44"/>
      <c r="M275" s="44"/>
      <c r="N275" s="44"/>
      <c r="O275"/>
      <c r="P275" s="44"/>
    </row>
    <row r="276" spans="1:16" s="46" customFormat="1" x14ac:dyDescent="0.25">
      <c r="A276" s="64"/>
      <c r="C276" s="44"/>
      <c r="D276" s="44"/>
      <c r="E276" s="44"/>
      <c r="F276" s="44"/>
      <c r="G276" s="44"/>
      <c r="H276" s="44"/>
      <c r="I276" s="44"/>
      <c r="J276" s="44"/>
      <c r="K276" s="44"/>
      <c r="L276" s="44"/>
      <c r="M276" s="44"/>
      <c r="N276" s="44"/>
      <c r="O276"/>
      <c r="P276" s="44"/>
    </row>
    <row r="277" spans="1:16" s="46" customFormat="1" x14ac:dyDescent="0.25">
      <c r="A277" s="64"/>
      <c r="C277" s="44"/>
      <c r="D277" s="44"/>
      <c r="E277" s="44"/>
      <c r="F277" s="44"/>
      <c r="G277" s="44"/>
      <c r="H277" s="44"/>
      <c r="I277" s="44"/>
      <c r="J277" s="44"/>
      <c r="K277" s="44"/>
      <c r="L277" s="44"/>
      <c r="M277" s="44"/>
      <c r="N277" s="44"/>
      <c r="O277"/>
      <c r="P277" s="44"/>
    </row>
    <row r="278" spans="1:16" s="46" customFormat="1" x14ac:dyDescent="0.25">
      <c r="A278" s="64"/>
      <c r="C278" s="44"/>
      <c r="D278" s="44"/>
      <c r="E278" s="44"/>
      <c r="F278" s="44"/>
      <c r="G278" s="44"/>
      <c r="H278" s="44"/>
      <c r="I278" s="44"/>
      <c r="J278" s="44"/>
      <c r="K278" s="44"/>
      <c r="L278" s="44"/>
      <c r="M278" s="44"/>
      <c r="N278" s="44"/>
      <c r="O278"/>
      <c r="P278" s="44"/>
    </row>
    <row r="279" spans="1:16" s="46" customFormat="1" x14ac:dyDescent="0.25">
      <c r="A279" s="64"/>
      <c r="C279" s="44"/>
      <c r="D279" s="44"/>
      <c r="E279" s="44"/>
      <c r="F279" s="44"/>
      <c r="G279" s="44"/>
      <c r="H279" s="44"/>
      <c r="I279" s="44"/>
      <c r="J279" s="44"/>
      <c r="K279" s="44"/>
      <c r="L279" s="44"/>
      <c r="M279" s="44"/>
      <c r="N279" s="44"/>
      <c r="O279"/>
      <c r="P279" s="44"/>
    </row>
    <row r="280" spans="1:16" s="46" customFormat="1" x14ac:dyDescent="0.25">
      <c r="A280" s="64"/>
      <c r="C280" s="44"/>
      <c r="D280" s="44"/>
      <c r="E280" s="44"/>
      <c r="F280" s="44"/>
      <c r="G280" s="44"/>
      <c r="H280" s="44"/>
      <c r="I280" s="44"/>
      <c r="J280" s="44"/>
      <c r="K280" s="44"/>
      <c r="L280" s="44"/>
      <c r="M280" s="44"/>
      <c r="N280" s="44"/>
      <c r="O280"/>
      <c r="P280" s="44"/>
    </row>
    <row r="281" spans="1:16" s="46" customFormat="1" x14ac:dyDescent="0.25">
      <c r="A281" s="64"/>
      <c r="C281" s="44"/>
      <c r="D281" s="44"/>
      <c r="E281" s="44"/>
      <c r="F281" s="44"/>
      <c r="G281" s="44"/>
      <c r="H281" s="44"/>
      <c r="I281" s="44"/>
      <c r="J281" s="44"/>
      <c r="K281" s="44"/>
      <c r="L281" s="44"/>
      <c r="M281" s="44"/>
      <c r="N281" s="44"/>
      <c r="O281"/>
      <c r="P281" s="44"/>
    </row>
    <row r="282" spans="1:16" s="46" customFormat="1" x14ac:dyDescent="0.25">
      <c r="A282" s="64"/>
      <c r="C282" s="44"/>
      <c r="D282" s="44"/>
      <c r="E282" s="44"/>
      <c r="F282" s="44"/>
      <c r="G282" s="44"/>
      <c r="H282" s="44"/>
      <c r="I282" s="44"/>
      <c r="J282" s="44"/>
      <c r="K282" s="44"/>
      <c r="L282" s="44"/>
      <c r="M282" s="44"/>
      <c r="N282" s="44"/>
      <c r="O282"/>
      <c r="P282" s="44"/>
    </row>
    <row r="283" spans="1:16" s="46" customFormat="1" x14ac:dyDescent="0.25">
      <c r="A283" s="64"/>
      <c r="C283" s="44"/>
      <c r="D283" s="44"/>
      <c r="E283" s="44"/>
      <c r="F283" s="44"/>
      <c r="G283" s="44"/>
      <c r="H283" s="44"/>
      <c r="I283" s="44"/>
      <c r="J283" s="44"/>
      <c r="K283" s="44"/>
      <c r="L283" s="44"/>
      <c r="M283" s="44"/>
      <c r="N283" s="44"/>
      <c r="O283"/>
      <c r="P283" s="44"/>
    </row>
    <row r="284" spans="1:16" s="46" customFormat="1" x14ac:dyDescent="0.25">
      <c r="A284" s="64"/>
      <c r="C284" s="44"/>
      <c r="D284" s="44"/>
      <c r="E284" s="44"/>
      <c r="F284" s="44"/>
      <c r="G284" s="44"/>
      <c r="H284" s="44"/>
      <c r="I284" s="44"/>
      <c r="J284" s="44"/>
      <c r="K284" s="44"/>
      <c r="L284" s="44"/>
      <c r="M284" s="44"/>
      <c r="N284" s="44"/>
      <c r="O284"/>
      <c r="P284" s="44"/>
    </row>
    <row r="285" spans="1:16" s="46" customFormat="1" x14ac:dyDescent="0.25">
      <c r="A285" s="64"/>
      <c r="C285" s="44"/>
      <c r="D285" s="44"/>
      <c r="E285" s="44"/>
      <c r="F285" s="44"/>
      <c r="G285" s="44"/>
      <c r="H285" s="44"/>
      <c r="I285" s="44"/>
      <c r="J285" s="44"/>
      <c r="K285" s="44"/>
      <c r="L285" s="44"/>
      <c r="M285" s="44"/>
      <c r="N285" s="44"/>
      <c r="O285"/>
      <c r="P285" s="44"/>
    </row>
    <row r="286" spans="1:16" s="46" customFormat="1" x14ac:dyDescent="0.25">
      <c r="A286" s="64"/>
      <c r="C286" s="44"/>
      <c r="D286" s="44"/>
      <c r="E286" s="44"/>
      <c r="F286" s="44"/>
      <c r="G286" s="44"/>
      <c r="H286" s="44"/>
      <c r="I286" s="44"/>
      <c r="J286" s="44"/>
      <c r="K286" s="44"/>
      <c r="L286" s="44"/>
      <c r="M286" s="44"/>
      <c r="N286" s="44"/>
      <c r="O286"/>
      <c r="P286" s="44"/>
    </row>
    <row r="287" spans="1:16" s="46" customFormat="1" x14ac:dyDescent="0.25">
      <c r="A287" s="64"/>
      <c r="C287" s="44"/>
      <c r="D287" s="44"/>
      <c r="E287" s="44"/>
      <c r="F287" s="44"/>
      <c r="G287" s="44"/>
      <c r="H287" s="44"/>
      <c r="I287" s="44"/>
      <c r="J287" s="44"/>
      <c r="K287" s="44"/>
      <c r="L287" s="44"/>
      <c r="M287" s="44"/>
      <c r="N287" s="44"/>
      <c r="O287"/>
      <c r="P287" s="44"/>
    </row>
    <row r="288" spans="1:16" s="46" customFormat="1" x14ac:dyDescent="0.25">
      <c r="A288" s="64"/>
      <c r="C288" s="44"/>
      <c r="D288" s="44"/>
      <c r="E288" s="44"/>
      <c r="F288" s="44"/>
      <c r="G288" s="44"/>
      <c r="H288" s="44"/>
      <c r="I288" s="44"/>
      <c r="J288" s="44"/>
      <c r="K288" s="44"/>
      <c r="L288" s="44"/>
      <c r="M288" s="44"/>
      <c r="N288" s="44"/>
      <c r="O288"/>
      <c r="P288" s="44"/>
    </row>
    <row r="289" spans="1:16" s="46" customFormat="1" x14ac:dyDescent="0.25">
      <c r="A289" s="64"/>
      <c r="C289" s="44"/>
      <c r="D289" s="44"/>
      <c r="E289" s="44"/>
      <c r="F289" s="44"/>
      <c r="G289" s="44"/>
      <c r="H289" s="44"/>
      <c r="I289" s="44"/>
      <c r="J289" s="44"/>
      <c r="K289" s="44"/>
      <c r="L289" s="44"/>
      <c r="M289" s="44"/>
      <c r="N289" s="44"/>
      <c r="O289"/>
      <c r="P289" s="44"/>
    </row>
    <row r="290" spans="1:16" s="46" customFormat="1" x14ac:dyDescent="0.25">
      <c r="A290" s="64"/>
      <c r="C290" s="44"/>
      <c r="D290" s="44"/>
      <c r="E290" s="44"/>
      <c r="F290" s="44"/>
      <c r="G290" s="44"/>
      <c r="H290" s="44"/>
      <c r="I290" s="44"/>
      <c r="J290" s="44"/>
      <c r="K290" s="44"/>
      <c r="L290" s="44"/>
      <c r="M290" s="44"/>
      <c r="N290" s="44"/>
      <c r="O290"/>
      <c r="P290" s="44"/>
    </row>
    <row r="291" spans="1:16" s="46" customFormat="1" x14ac:dyDescent="0.25">
      <c r="A291" s="64"/>
      <c r="C291" s="44"/>
      <c r="D291" s="44"/>
      <c r="E291" s="44"/>
      <c r="F291" s="44"/>
      <c r="G291" s="44"/>
      <c r="H291" s="44"/>
      <c r="I291" s="44"/>
      <c r="J291" s="44"/>
      <c r="K291" s="44"/>
      <c r="L291" s="44"/>
      <c r="M291" s="44"/>
      <c r="N291" s="44"/>
      <c r="O291"/>
      <c r="P291" s="44"/>
    </row>
    <row r="292" spans="1:16" s="46" customFormat="1" x14ac:dyDescent="0.25">
      <c r="A292" s="64"/>
      <c r="C292" s="44"/>
      <c r="D292" s="44"/>
      <c r="E292" s="44"/>
      <c r="F292" s="44"/>
      <c r="G292" s="44"/>
      <c r="H292" s="44"/>
      <c r="I292" s="44"/>
      <c r="J292" s="44"/>
      <c r="K292" s="44"/>
      <c r="L292" s="44"/>
      <c r="M292" s="44"/>
      <c r="N292" s="44"/>
      <c r="O292"/>
      <c r="P292" s="44"/>
    </row>
    <row r="293" spans="1:16" s="46" customFormat="1" x14ac:dyDescent="0.25">
      <c r="A293" s="64"/>
      <c r="C293" s="44"/>
      <c r="D293" s="44"/>
      <c r="E293" s="44"/>
      <c r="F293" s="44"/>
      <c r="G293" s="44"/>
      <c r="H293" s="44"/>
      <c r="I293" s="44"/>
      <c r="J293" s="44"/>
      <c r="K293" s="44"/>
      <c r="L293" s="44"/>
      <c r="M293" s="44"/>
      <c r="N293" s="44"/>
      <c r="O293"/>
      <c r="P293" s="44"/>
    </row>
    <row r="294" spans="1:16" s="46" customFormat="1" x14ac:dyDescent="0.25">
      <c r="A294" s="64"/>
      <c r="C294" s="44"/>
      <c r="D294" s="44"/>
      <c r="E294" s="44"/>
      <c r="F294" s="44"/>
      <c r="G294" s="44"/>
      <c r="H294" s="44"/>
      <c r="I294" s="44"/>
      <c r="J294" s="44"/>
      <c r="K294" s="44"/>
      <c r="L294" s="44"/>
      <c r="M294" s="44"/>
      <c r="N294" s="44"/>
      <c r="O294"/>
      <c r="P294" s="44"/>
    </row>
    <row r="295" spans="1:16" s="46" customFormat="1" x14ac:dyDescent="0.25">
      <c r="A295" s="64"/>
      <c r="C295" s="44"/>
      <c r="D295" s="44"/>
      <c r="E295" s="44"/>
      <c r="F295" s="44"/>
      <c r="G295" s="44"/>
      <c r="H295" s="44"/>
      <c r="I295" s="44"/>
      <c r="J295" s="44"/>
      <c r="K295" s="44"/>
      <c r="L295" s="44"/>
      <c r="M295" s="44"/>
      <c r="N295" s="44"/>
      <c r="O295"/>
      <c r="P295" s="44"/>
    </row>
    <row r="296" spans="1:16" s="46" customFormat="1" x14ac:dyDescent="0.25">
      <c r="A296" s="64"/>
      <c r="C296" s="44"/>
      <c r="D296" s="44"/>
      <c r="E296" s="44"/>
      <c r="F296" s="44"/>
      <c r="G296" s="44"/>
      <c r="H296" s="44"/>
      <c r="I296" s="44"/>
      <c r="J296" s="44"/>
      <c r="K296" s="44"/>
      <c r="L296" s="44"/>
      <c r="M296" s="44"/>
      <c r="N296" s="44"/>
      <c r="O296"/>
      <c r="P296" s="44"/>
    </row>
    <row r="297" spans="1:16" s="46" customFormat="1" x14ac:dyDescent="0.25">
      <c r="A297" s="64"/>
      <c r="C297" s="44"/>
      <c r="D297" s="44"/>
      <c r="E297" s="44"/>
      <c r="F297" s="44"/>
      <c r="G297" s="44"/>
      <c r="H297" s="44"/>
      <c r="I297" s="44"/>
      <c r="J297" s="44"/>
      <c r="K297" s="44"/>
      <c r="L297" s="44"/>
      <c r="M297" s="44"/>
      <c r="N297" s="44"/>
      <c r="O297" s="44"/>
      <c r="P297" s="44"/>
    </row>
    <row r="298" spans="1:16" s="46" customFormat="1" x14ac:dyDescent="0.25">
      <c r="A298" s="64"/>
      <c r="C298" s="44"/>
      <c r="D298" s="44"/>
      <c r="E298" s="44"/>
      <c r="F298" s="44"/>
      <c r="G298" s="44"/>
      <c r="H298" s="44"/>
      <c r="I298" s="44"/>
      <c r="J298" s="44"/>
      <c r="K298" s="44"/>
      <c r="L298" s="44"/>
      <c r="M298" s="44"/>
      <c r="N298" s="44"/>
      <c r="O298" s="44"/>
      <c r="P298" s="44"/>
    </row>
    <row r="299" spans="1:16" s="46" customFormat="1" x14ac:dyDescent="0.25">
      <c r="A299" s="64"/>
      <c r="C299" s="44"/>
      <c r="D299" s="44"/>
      <c r="E299" s="44"/>
      <c r="F299" s="44"/>
      <c r="G299" s="44"/>
      <c r="H299" s="44"/>
      <c r="I299" s="44"/>
      <c r="J299" s="44"/>
      <c r="K299" s="44"/>
      <c r="L299" s="44"/>
      <c r="M299" s="44"/>
      <c r="N299" s="44"/>
      <c r="O299" s="44"/>
      <c r="P299" s="44"/>
    </row>
    <row r="300" spans="1:16" s="46" customFormat="1" x14ac:dyDescent="0.25">
      <c r="A300" s="64"/>
      <c r="C300" s="44"/>
      <c r="D300" s="44"/>
      <c r="E300" s="44"/>
      <c r="F300" s="44"/>
      <c r="G300" s="44"/>
      <c r="H300" s="44"/>
      <c r="I300" s="44"/>
      <c r="J300" s="44"/>
      <c r="K300" s="44"/>
      <c r="L300" s="44"/>
      <c r="M300" s="44"/>
      <c r="N300" s="44"/>
      <c r="O300" s="44"/>
      <c r="P300" s="44"/>
    </row>
    <row r="301" spans="1:16" s="46" customFormat="1" x14ac:dyDescent="0.25">
      <c r="A301" s="64"/>
      <c r="C301" s="44"/>
      <c r="D301" s="44"/>
      <c r="E301" s="44"/>
      <c r="F301" s="44"/>
      <c r="G301" s="44"/>
      <c r="H301" s="44"/>
      <c r="I301" s="44"/>
      <c r="J301" s="44"/>
      <c r="K301" s="44"/>
      <c r="L301" s="44"/>
      <c r="M301" s="44"/>
      <c r="N301" s="44"/>
      <c r="O301" s="44"/>
      <c r="P301" s="44"/>
    </row>
    <row r="302" spans="1:16" s="46" customFormat="1" x14ac:dyDescent="0.25">
      <c r="A302" s="64"/>
      <c r="C302" s="44"/>
      <c r="D302" s="44"/>
      <c r="E302" s="44"/>
      <c r="F302" s="44"/>
      <c r="G302" s="44"/>
      <c r="H302" s="44"/>
      <c r="I302" s="44"/>
      <c r="J302" s="44"/>
      <c r="K302" s="44"/>
      <c r="L302" s="44"/>
      <c r="M302" s="44"/>
      <c r="N302" s="44"/>
      <c r="O302" s="44"/>
      <c r="P302" s="44"/>
    </row>
    <row r="303" spans="1:16" s="46" customFormat="1" x14ac:dyDescent="0.25">
      <c r="A303" s="64"/>
      <c r="C303" s="44"/>
      <c r="D303" s="44"/>
      <c r="E303" s="44"/>
      <c r="F303" s="44"/>
      <c r="G303" s="44"/>
      <c r="H303" s="44"/>
      <c r="I303" s="44"/>
      <c r="J303" s="44"/>
      <c r="K303" s="44"/>
      <c r="L303" s="44"/>
      <c r="M303" s="44"/>
      <c r="N303" s="44"/>
      <c r="O303" s="44"/>
      <c r="P303" s="44"/>
    </row>
    <row r="304" spans="1:16" s="46" customFormat="1" x14ac:dyDescent="0.25">
      <c r="A304" s="64"/>
      <c r="C304" s="44"/>
      <c r="D304" s="44"/>
      <c r="E304" s="44"/>
      <c r="F304" s="44"/>
      <c r="G304" s="44"/>
      <c r="H304" s="44"/>
      <c r="I304" s="44"/>
      <c r="J304" s="44"/>
      <c r="K304" s="44"/>
      <c r="L304" s="44"/>
      <c r="M304" s="44"/>
      <c r="N304" s="44"/>
      <c r="O304" s="44"/>
      <c r="P304" s="44"/>
    </row>
    <row r="305" spans="1:16" s="46" customFormat="1" x14ac:dyDescent="0.25">
      <c r="A305" s="64"/>
      <c r="C305" s="44"/>
      <c r="D305" s="44"/>
      <c r="E305" s="44"/>
      <c r="F305" s="44"/>
      <c r="G305" s="44"/>
      <c r="H305" s="44"/>
      <c r="I305" s="44"/>
      <c r="J305" s="44"/>
      <c r="K305" s="44"/>
      <c r="L305" s="44"/>
      <c r="M305" s="44"/>
      <c r="N305" s="44"/>
      <c r="O305" s="44"/>
      <c r="P305" s="44"/>
    </row>
    <row r="306" spans="1:16" s="46" customFormat="1" x14ac:dyDescent="0.25">
      <c r="A306" s="64"/>
      <c r="C306" s="44"/>
      <c r="D306" s="44"/>
      <c r="E306" s="44"/>
      <c r="F306" s="44"/>
      <c r="G306" s="44"/>
      <c r="H306" s="44"/>
      <c r="I306" s="44"/>
      <c r="J306" s="44"/>
      <c r="K306" s="44"/>
      <c r="L306" s="44"/>
      <c r="M306" s="44"/>
      <c r="N306" s="44"/>
      <c r="O306" s="44"/>
      <c r="P306" s="44"/>
    </row>
    <row r="307" spans="1:16" s="46" customFormat="1" x14ac:dyDescent="0.25">
      <c r="A307" s="64"/>
      <c r="C307" s="44"/>
      <c r="D307" s="44"/>
      <c r="E307" s="44"/>
      <c r="F307" s="44"/>
      <c r="G307" s="44"/>
      <c r="H307" s="44"/>
      <c r="I307" s="44"/>
      <c r="J307" s="44"/>
      <c r="K307" s="44"/>
      <c r="L307" s="44"/>
      <c r="M307" s="44"/>
      <c r="N307" s="44"/>
      <c r="O307" s="44"/>
      <c r="P307" s="44"/>
    </row>
    <row r="308" spans="1:16" s="46" customFormat="1" x14ac:dyDescent="0.25">
      <c r="A308" s="64"/>
      <c r="C308" s="44"/>
      <c r="D308" s="44"/>
      <c r="E308" s="44"/>
      <c r="F308" s="44"/>
      <c r="G308" s="44"/>
      <c r="H308" s="44"/>
      <c r="I308" s="44"/>
      <c r="J308" s="44"/>
      <c r="K308" s="44"/>
      <c r="L308" s="44"/>
      <c r="M308" s="44"/>
      <c r="N308" s="44"/>
      <c r="O308" s="44"/>
      <c r="P308" s="44"/>
    </row>
    <row r="309" spans="1:16" s="46" customFormat="1" x14ac:dyDescent="0.25">
      <c r="A309" s="64"/>
      <c r="C309" s="44"/>
      <c r="D309" s="44"/>
      <c r="E309" s="44"/>
      <c r="F309" s="44"/>
      <c r="G309" s="44"/>
      <c r="H309" s="44"/>
      <c r="I309" s="44"/>
      <c r="J309" s="44"/>
      <c r="K309" s="44"/>
      <c r="L309" s="44"/>
      <c r="M309" s="44"/>
      <c r="N309" s="44"/>
      <c r="O309" s="44"/>
      <c r="P309" s="44"/>
    </row>
    <row r="310" spans="1:16" s="46" customFormat="1" x14ac:dyDescent="0.25">
      <c r="A310" s="64"/>
      <c r="C310" s="44"/>
      <c r="D310" s="44"/>
      <c r="E310" s="44"/>
      <c r="F310" s="44"/>
      <c r="G310" s="44"/>
      <c r="H310" s="44"/>
      <c r="I310" s="44"/>
      <c r="J310" s="44"/>
      <c r="K310" s="44"/>
      <c r="L310" s="44"/>
      <c r="M310" s="44"/>
      <c r="N310" s="44"/>
      <c r="O310" s="44"/>
      <c r="P310" s="44"/>
    </row>
    <row r="311" spans="1:16" s="46" customFormat="1" x14ac:dyDescent="0.25">
      <c r="A311" s="64"/>
      <c r="C311" s="44"/>
      <c r="D311" s="44"/>
      <c r="E311" s="44"/>
      <c r="F311" s="44"/>
      <c r="G311" s="44"/>
      <c r="H311" s="44"/>
      <c r="I311" s="44"/>
      <c r="J311" s="44"/>
      <c r="K311" s="44"/>
      <c r="L311" s="44"/>
      <c r="M311" s="44"/>
      <c r="N311" s="44"/>
      <c r="O311" s="44"/>
      <c r="P311" s="44"/>
    </row>
    <row r="312" spans="1:16" s="46" customFormat="1" x14ac:dyDescent="0.25">
      <c r="A312" s="64"/>
      <c r="C312" s="44"/>
      <c r="D312" s="44"/>
      <c r="E312" s="44"/>
      <c r="F312" s="44"/>
      <c r="G312" s="44"/>
      <c r="H312" s="44"/>
      <c r="I312" s="44"/>
      <c r="J312" s="44"/>
      <c r="K312" s="44"/>
      <c r="L312" s="44"/>
      <c r="M312" s="44"/>
      <c r="N312" s="44"/>
      <c r="O312" s="44"/>
      <c r="P312" s="44"/>
    </row>
    <row r="313" spans="1:16" s="46" customFormat="1" x14ac:dyDescent="0.25">
      <c r="A313" s="64"/>
      <c r="C313" s="44"/>
      <c r="D313" s="44"/>
      <c r="E313" s="44"/>
      <c r="F313" s="44"/>
      <c r="G313" s="44"/>
      <c r="H313" s="44"/>
      <c r="I313" s="44"/>
      <c r="J313" s="44"/>
      <c r="K313" s="44"/>
      <c r="L313" s="44"/>
      <c r="M313" s="44"/>
      <c r="N313" s="44"/>
      <c r="O313" s="44"/>
      <c r="P313" s="44"/>
    </row>
    <row r="314" spans="1:16" s="46" customFormat="1" x14ac:dyDescent="0.25">
      <c r="A314" s="64"/>
      <c r="C314" s="44"/>
      <c r="D314" s="44"/>
      <c r="E314" s="44"/>
      <c r="F314" s="44"/>
      <c r="G314" s="44"/>
      <c r="H314" s="44"/>
      <c r="I314" s="44"/>
      <c r="J314" s="44"/>
      <c r="K314" s="44"/>
      <c r="L314" s="44"/>
      <c r="M314" s="44"/>
      <c r="N314" s="44"/>
      <c r="O314" s="44"/>
      <c r="P314" s="44"/>
    </row>
    <row r="315" spans="1:16" s="46" customFormat="1" x14ac:dyDescent="0.25">
      <c r="A315" s="64"/>
      <c r="C315" s="44"/>
      <c r="D315" s="44"/>
      <c r="E315" s="44"/>
      <c r="F315" s="44"/>
      <c r="G315" s="44"/>
      <c r="H315" s="44"/>
      <c r="I315" s="44"/>
      <c r="J315" s="44"/>
      <c r="K315" s="44"/>
      <c r="L315" s="44"/>
      <c r="M315" s="44"/>
      <c r="N315" s="44"/>
      <c r="O315" s="44"/>
      <c r="P315" s="44"/>
    </row>
    <row r="316" spans="1:16" s="46" customFormat="1" x14ac:dyDescent="0.25">
      <c r="A316" s="64"/>
      <c r="C316" s="44"/>
      <c r="D316" s="44"/>
      <c r="E316" s="44"/>
      <c r="F316" s="44"/>
      <c r="G316" s="44"/>
      <c r="H316" s="44"/>
      <c r="I316" s="44"/>
      <c r="J316" s="44"/>
      <c r="K316" s="44"/>
      <c r="L316" s="44"/>
      <c r="M316" s="44"/>
      <c r="N316" s="44"/>
      <c r="O316" s="44"/>
      <c r="P316" s="44"/>
    </row>
    <row r="317" spans="1:16" s="46" customFormat="1" x14ac:dyDescent="0.25">
      <c r="A317" s="64"/>
      <c r="C317" s="44"/>
      <c r="D317" s="44"/>
      <c r="E317" s="44"/>
      <c r="F317" s="44"/>
      <c r="G317" s="44"/>
      <c r="H317" s="44"/>
      <c r="I317" s="44"/>
      <c r="J317" s="44"/>
      <c r="K317" s="44"/>
      <c r="L317" s="44"/>
      <c r="M317" s="44"/>
      <c r="N317" s="44"/>
      <c r="O317" s="44"/>
      <c r="P317" s="44"/>
    </row>
    <row r="318" spans="1:16" s="46" customFormat="1" x14ac:dyDescent="0.25">
      <c r="A318" s="64"/>
      <c r="C318" s="44"/>
      <c r="D318" s="44"/>
      <c r="E318" s="44"/>
      <c r="F318" s="44"/>
      <c r="G318" s="44"/>
      <c r="H318" s="44"/>
      <c r="I318" s="44"/>
      <c r="J318" s="44"/>
      <c r="K318" s="44"/>
      <c r="L318" s="44"/>
      <c r="M318" s="44"/>
      <c r="N318" s="44"/>
      <c r="O318" s="44"/>
      <c r="P318" s="44"/>
    </row>
    <row r="319" spans="1:16" s="46" customFormat="1" x14ac:dyDescent="0.25">
      <c r="A319" s="64"/>
      <c r="C319" s="44"/>
      <c r="D319" s="44"/>
      <c r="E319" s="44"/>
      <c r="F319" s="44"/>
      <c r="G319" s="44"/>
      <c r="H319" s="44"/>
      <c r="I319" s="44"/>
      <c r="J319" s="44"/>
      <c r="K319" s="44"/>
      <c r="L319" s="44"/>
      <c r="M319" s="44"/>
      <c r="N319" s="44"/>
      <c r="O319" s="44"/>
      <c r="P319" s="44"/>
    </row>
    <row r="320" spans="1:16" s="46" customFormat="1" x14ac:dyDescent="0.25">
      <c r="A320" s="64"/>
      <c r="C320" s="44"/>
      <c r="D320" s="44"/>
      <c r="E320" s="44"/>
      <c r="F320" s="44"/>
      <c r="G320" s="44"/>
      <c r="H320" s="44"/>
      <c r="I320" s="44"/>
      <c r="J320" s="44"/>
      <c r="K320" s="44"/>
      <c r="L320" s="44"/>
      <c r="M320" s="44"/>
      <c r="N320" s="44"/>
      <c r="O320" s="44"/>
      <c r="P320" s="44"/>
    </row>
    <row r="321" spans="1:16" s="46" customFormat="1" x14ac:dyDescent="0.25">
      <c r="A321" s="64"/>
      <c r="C321" s="44"/>
      <c r="D321" s="44"/>
      <c r="E321" s="44"/>
      <c r="F321" s="44"/>
      <c r="G321" s="44"/>
      <c r="H321" s="44"/>
      <c r="I321" s="44"/>
      <c r="J321" s="44"/>
      <c r="K321" s="44"/>
      <c r="L321" s="44"/>
      <c r="M321" s="44"/>
      <c r="N321" s="44"/>
      <c r="O321" s="44"/>
      <c r="P321" s="44"/>
    </row>
    <row r="322" spans="1:16" s="46" customFormat="1" x14ac:dyDescent="0.25">
      <c r="A322" s="64"/>
      <c r="C322" s="44"/>
      <c r="D322" s="44"/>
      <c r="E322" s="44"/>
      <c r="F322" s="44"/>
      <c r="G322" s="44"/>
      <c r="H322" s="44"/>
      <c r="I322" s="44"/>
      <c r="J322" s="44"/>
      <c r="K322" s="44"/>
      <c r="L322" s="44"/>
      <c r="M322" s="44"/>
      <c r="N322" s="44"/>
      <c r="O322" s="44"/>
      <c r="P322" s="44"/>
    </row>
    <row r="323" spans="1:16" s="46" customFormat="1" x14ac:dyDescent="0.25">
      <c r="A323" s="64"/>
      <c r="C323" s="44"/>
      <c r="D323" s="44"/>
      <c r="E323" s="44"/>
      <c r="F323" s="44"/>
      <c r="G323" s="44"/>
      <c r="H323" s="44"/>
      <c r="I323" s="44"/>
      <c r="J323" s="44"/>
      <c r="K323" s="44"/>
      <c r="L323" s="44"/>
      <c r="M323" s="44"/>
      <c r="N323" s="44"/>
      <c r="O323" s="44"/>
      <c r="P323" s="44"/>
    </row>
    <row r="324" spans="1:16" s="46" customFormat="1" x14ac:dyDescent="0.25">
      <c r="A324" s="64"/>
      <c r="C324" s="44"/>
      <c r="D324" s="44"/>
      <c r="E324" s="44"/>
      <c r="F324" s="44"/>
      <c r="G324" s="44"/>
      <c r="H324" s="44"/>
      <c r="I324" s="44"/>
      <c r="J324" s="44"/>
      <c r="K324" s="44"/>
      <c r="L324" s="44"/>
      <c r="M324" s="44"/>
      <c r="N324" s="44"/>
      <c r="O324" s="44"/>
      <c r="P324" s="44"/>
    </row>
    <row r="325" spans="1:16" s="46" customFormat="1" x14ac:dyDescent="0.25">
      <c r="A325" s="64"/>
      <c r="C325" s="44"/>
      <c r="D325" s="44"/>
      <c r="E325" s="44"/>
      <c r="F325" s="44"/>
      <c r="G325" s="44"/>
      <c r="H325" s="44"/>
      <c r="I325" s="44"/>
      <c r="J325" s="44"/>
      <c r="K325" s="44"/>
      <c r="L325" s="44"/>
      <c r="M325" s="44"/>
      <c r="N325" s="44"/>
      <c r="O325" s="44"/>
      <c r="P325" s="44"/>
    </row>
    <row r="326" spans="1:16" s="46" customFormat="1" x14ac:dyDescent="0.25">
      <c r="A326" s="64"/>
      <c r="C326" s="44"/>
      <c r="D326" s="44"/>
      <c r="E326" s="44"/>
      <c r="F326" s="44"/>
      <c r="G326" s="44"/>
      <c r="H326" s="44"/>
      <c r="I326" s="44"/>
      <c r="J326" s="44"/>
      <c r="K326" s="44"/>
      <c r="L326" s="44"/>
      <c r="M326" s="44"/>
      <c r="N326" s="44"/>
      <c r="O326" s="44"/>
      <c r="P326" s="44"/>
    </row>
    <row r="327" spans="1:16" s="46" customFormat="1" x14ac:dyDescent="0.25">
      <c r="A327" s="64"/>
      <c r="C327" s="44"/>
      <c r="D327" s="44"/>
      <c r="E327" s="44"/>
      <c r="F327" s="44"/>
      <c r="G327" s="44"/>
      <c r="H327" s="44"/>
      <c r="I327" s="44"/>
      <c r="J327" s="44"/>
      <c r="K327" s="44"/>
      <c r="L327" s="44"/>
      <c r="M327" s="44"/>
      <c r="N327" s="44"/>
      <c r="O327" s="44"/>
      <c r="P327" s="44"/>
    </row>
    <row r="328" spans="1:16" s="46" customFormat="1" x14ac:dyDescent="0.25">
      <c r="A328" s="64"/>
      <c r="C328" s="44"/>
      <c r="D328" s="44"/>
      <c r="E328" s="44"/>
      <c r="F328" s="44"/>
      <c r="G328" s="44"/>
      <c r="H328" s="44"/>
      <c r="I328" s="44"/>
      <c r="J328" s="44"/>
      <c r="K328" s="44"/>
      <c r="L328" s="44"/>
      <c r="M328" s="44"/>
      <c r="N328" s="44"/>
      <c r="O328" s="44"/>
      <c r="P328" s="44"/>
    </row>
    <row r="329" spans="1:16" s="46" customFormat="1" x14ac:dyDescent="0.25">
      <c r="A329" s="64"/>
      <c r="C329" s="44"/>
      <c r="D329" s="44"/>
      <c r="E329" s="44"/>
      <c r="F329" s="44"/>
      <c r="G329" s="44"/>
      <c r="H329" s="44"/>
      <c r="I329" s="44"/>
      <c r="J329" s="44"/>
      <c r="K329" s="44"/>
      <c r="L329" s="44"/>
      <c r="M329" s="44"/>
      <c r="N329" s="44"/>
      <c r="O329" s="44"/>
      <c r="P329" s="44"/>
    </row>
    <row r="330" spans="1:16" s="46" customFormat="1" x14ac:dyDescent="0.25">
      <c r="A330" s="64"/>
      <c r="C330" s="44"/>
      <c r="D330" s="44"/>
      <c r="E330" s="44"/>
      <c r="F330" s="44"/>
      <c r="G330" s="44"/>
      <c r="H330" s="44"/>
      <c r="I330" s="44"/>
      <c r="J330" s="44"/>
      <c r="K330" s="44"/>
      <c r="L330" s="44"/>
      <c r="M330" s="44"/>
      <c r="N330" s="44"/>
      <c r="O330" s="44"/>
      <c r="P330" s="44"/>
    </row>
    <row r="331" spans="1:16" s="46" customFormat="1" x14ac:dyDescent="0.25">
      <c r="A331" s="64"/>
      <c r="C331" s="44"/>
      <c r="D331" s="44"/>
      <c r="E331" s="44"/>
      <c r="F331" s="44"/>
      <c r="G331" s="44"/>
      <c r="H331" s="44"/>
      <c r="I331" s="44"/>
      <c r="J331" s="44"/>
      <c r="K331" s="44"/>
      <c r="L331" s="44"/>
      <c r="M331" s="44"/>
      <c r="N331" s="44"/>
      <c r="O331" s="44"/>
      <c r="P331" s="44"/>
    </row>
    <row r="332" spans="1:16" s="46" customFormat="1" x14ac:dyDescent="0.25">
      <c r="A332" s="64"/>
      <c r="C332" s="44"/>
      <c r="D332" s="44"/>
      <c r="E332" s="44"/>
      <c r="F332" s="44"/>
      <c r="G332" s="44"/>
      <c r="H332" s="44"/>
      <c r="I332" s="44"/>
      <c r="J332" s="44"/>
      <c r="K332" s="44"/>
      <c r="L332" s="44"/>
      <c r="M332" s="44"/>
      <c r="N332" s="44"/>
      <c r="O332" s="44"/>
      <c r="P332" s="44"/>
    </row>
    <row r="333" spans="1:16" s="46" customFormat="1" x14ac:dyDescent="0.25">
      <c r="A333" s="64"/>
      <c r="C333" s="44"/>
      <c r="D333" s="44"/>
      <c r="E333" s="44"/>
      <c r="F333" s="44"/>
      <c r="G333" s="44"/>
      <c r="H333" s="44"/>
      <c r="I333" s="44"/>
      <c r="J333" s="44"/>
      <c r="K333" s="44"/>
      <c r="L333" s="44"/>
      <c r="M333" s="44"/>
      <c r="N333" s="44"/>
      <c r="O333" s="44"/>
      <c r="P333" s="44"/>
    </row>
    <row r="334" spans="1:16" s="46" customFormat="1" x14ac:dyDescent="0.25">
      <c r="A334" s="64"/>
      <c r="C334" s="44"/>
      <c r="D334" s="44"/>
      <c r="E334" s="44"/>
      <c r="F334" s="44"/>
      <c r="G334" s="44"/>
      <c r="H334" s="44"/>
      <c r="I334" s="44"/>
      <c r="J334" s="44"/>
      <c r="K334" s="44"/>
      <c r="L334" s="44"/>
      <c r="M334" s="44"/>
      <c r="N334" s="44"/>
      <c r="O334" s="44"/>
      <c r="P334" s="44"/>
    </row>
    <row r="335" spans="1:16" s="46" customFormat="1" x14ac:dyDescent="0.25">
      <c r="A335" s="64"/>
      <c r="C335" s="44"/>
      <c r="D335" s="44"/>
      <c r="E335" s="44"/>
      <c r="F335" s="44"/>
      <c r="G335" s="44"/>
      <c r="H335" s="44"/>
      <c r="I335" s="44"/>
      <c r="J335" s="44"/>
      <c r="K335" s="44"/>
      <c r="L335" s="44"/>
      <c r="M335" s="44"/>
      <c r="N335" s="44"/>
      <c r="O335" s="44"/>
      <c r="P335" s="44"/>
    </row>
    <row r="336" spans="1:16" s="46" customFormat="1" x14ac:dyDescent="0.25">
      <c r="A336" s="64"/>
      <c r="C336" s="44"/>
      <c r="D336" s="44"/>
      <c r="E336" s="44"/>
      <c r="F336" s="44"/>
      <c r="G336" s="44"/>
      <c r="H336" s="44"/>
      <c r="I336" s="44"/>
      <c r="J336" s="44"/>
      <c r="K336" s="44"/>
      <c r="L336" s="44"/>
      <c r="M336" s="44"/>
      <c r="N336" s="44"/>
      <c r="O336" s="44"/>
      <c r="P336" s="44"/>
    </row>
    <row r="337" spans="1:16" s="46" customFormat="1" x14ac:dyDescent="0.25">
      <c r="A337" s="64"/>
      <c r="C337" s="44"/>
      <c r="D337" s="44"/>
      <c r="E337" s="44"/>
      <c r="F337" s="44"/>
      <c r="G337" s="44"/>
      <c r="H337" s="44"/>
      <c r="I337" s="44"/>
      <c r="J337" s="44"/>
      <c r="K337" s="44"/>
      <c r="L337" s="44"/>
      <c r="M337" s="44"/>
      <c r="N337" s="44"/>
      <c r="O337" s="44"/>
      <c r="P337" s="44"/>
    </row>
    <row r="338" spans="1:16" s="46" customFormat="1" x14ac:dyDescent="0.25">
      <c r="A338" s="64"/>
      <c r="C338" s="44"/>
      <c r="D338" s="44"/>
      <c r="E338" s="44"/>
      <c r="F338" s="44"/>
      <c r="G338" s="44"/>
      <c r="H338" s="44"/>
      <c r="I338" s="44"/>
      <c r="J338" s="44"/>
      <c r="K338" s="44"/>
      <c r="L338" s="44"/>
      <c r="M338" s="44"/>
      <c r="N338" s="44"/>
      <c r="O338" s="44"/>
      <c r="P338" s="44"/>
    </row>
    <row r="339" spans="1:16" s="46" customFormat="1" x14ac:dyDescent="0.25">
      <c r="A339" s="64"/>
      <c r="C339" s="44"/>
      <c r="D339" s="44"/>
      <c r="E339" s="44"/>
      <c r="F339" s="44"/>
      <c r="G339" s="44"/>
      <c r="H339" s="44"/>
      <c r="I339" s="44"/>
      <c r="J339" s="44"/>
      <c r="K339" s="44"/>
      <c r="L339" s="44"/>
      <c r="M339" s="44"/>
      <c r="N339" s="44"/>
      <c r="O339" s="44"/>
      <c r="P339" s="44"/>
    </row>
    <row r="340" spans="1:16" s="46" customFormat="1" x14ac:dyDescent="0.25">
      <c r="A340" s="64"/>
      <c r="C340" s="44"/>
      <c r="D340" s="44"/>
      <c r="E340" s="44"/>
      <c r="F340" s="44"/>
      <c r="G340" s="44"/>
      <c r="H340" s="44"/>
      <c r="I340" s="44"/>
      <c r="J340" s="44"/>
      <c r="K340" s="44"/>
      <c r="L340" s="44"/>
      <c r="M340" s="44"/>
      <c r="N340" s="44"/>
      <c r="O340" s="44"/>
      <c r="P340" s="44"/>
    </row>
    <row r="341" spans="1:16" s="46" customFormat="1" x14ac:dyDescent="0.25">
      <c r="A341" s="64"/>
      <c r="C341" s="44"/>
      <c r="D341" s="44"/>
      <c r="E341" s="44"/>
      <c r="F341" s="44"/>
      <c r="G341" s="44"/>
      <c r="H341" s="44"/>
      <c r="I341" s="44"/>
      <c r="J341" s="44"/>
      <c r="K341" s="44"/>
      <c r="L341" s="44"/>
      <c r="M341" s="44"/>
      <c r="N341" s="44"/>
      <c r="O341" s="44"/>
      <c r="P341" s="44"/>
    </row>
    <row r="342" spans="1:16" s="46" customFormat="1" x14ac:dyDescent="0.25">
      <c r="A342" s="64"/>
      <c r="C342" s="44"/>
      <c r="D342" s="44"/>
      <c r="E342" s="44"/>
      <c r="F342" s="44"/>
      <c r="G342" s="44"/>
      <c r="H342" s="44"/>
      <c r="I342" s="44"/>
      <c r="J342" s="44"/>
      <c r="K342" s="44"/>
      <c r="L342" s="44"/>
      <c r="M342" s="44"/>
      <c r="N342" s="44"/>
      <c r="O342" s="44"/>
      <c r="P342" s="44"/>
    </row>
    <row r="343" spans="1:16" s="46" customFormat="1" x14ac:dyDescent="0.25">
      <c r="A343" s="64"/>
      <c r="C343" s="44"/>
      <c r="D343" s="44"/>
      <c r="E343" s="44"/>
      <c r="F343" s="44"/>
      <c r="G343" s="44"/>
      <c r="H343" s="44"/>
      <c r="I343" s="44"/>
      <c r="J343" s="44"/>
      <c r="K343" s="44"/>
      <c r="L343" s="44"/>
      <c r="M343" s="44"/>
      <c r="N343" s="44"/>
      <c r="O343" s="44"/>
      <c r="P343" s="44"/>
    </row>
    <row r="344" spans="1:16" s="46" customFormat="1" x14ac:dyDescent="0.25">
      <c r="A344" s="64"/>
      <c r="C344" s="44"/>
      <c r="D344" s="44"/>
      <c r="E344" s="44"/>
      <c r="F344" s="44"/>
      <c r="G344" s="44"/>
      <c r="H344" s="44"/>
      <c r="I344" s="44"/>
      <c r="J344" s="44"/>
      <c r="K344" s="44"/>
      <c r="L344" s="44"/>
      <c r="M344" s="44"/>
      <c r="N344" s="44"/>
      <c r="O344" s="44"/>
      <c r="P344" s="44"/>
    </row>
    <row r="345" spans="1:16" s="46" customFormat="1" x14ac:dyDescent="0.25">
      <c r="A345" s="64"/>
      <c r="C345" s="44"/>
      <c r="D345" s="44"/>
      <c r="E345" s="44"/>
      <c r="F345" s="44"/>
      <c r="G345" s="44"/>
      <c r="H345" s="44"/>
      <c r="I345" s="44"/>
      <c r="J345" s="44"/>
      <c r="K345" s="44"/>
      <c r="L345" s="44"/>
      <c r="M345" s="44"/>
      <c r="N345" s="44"/>
      <c r="O345" s="44"/>
      <c r="P345" s="44"/>
    </row>
    <row r="346" spans="1:16" s="46" customFormat="1" x14ac:dyDescent="0.25">
      <c r="A346" s="64"/>
      <c r="C346" s="44"/>
      <c r="D346" s="44"/>
      <c r="E346" s="44"/>
      <c r="F346" s="44"/>
      <c r="G346" s="44"/>
      <c r="H346" s="44"/>
      <c r="I346" s="44"/>
      <c r="J346" s="44"/>
      <c r="K346" s="44"/>
      <c r="L346" s="44"/>
      <c r="M346" s="44"/>
      <c r="N346" s="44"/>
      <c r="O346" s="44"/>
      <c r="P346" s="44"/>
    </row>
    <row r="347" spans="1:16" s="46" customFormat="1" x14ac:dyDescent="0.25">
      <c r="A347" s="64"/>
      <c r="C347" s="44"/>
      <c r="D347" s="44"/>
      <c r="E347" s="44"/>
      <c r="F347" s="44"/>
      <c r="G347" s="44"/>
      <c r="H347" s="44"/>
      <c r="I347" s="44"/>
      <c r="J347" s="44"/>
      <c r="K347" s="44"/>
      <c r="L347" s="44"/>
      <c r="M347" s="44"/>
      <c r="N347" s="44"/>
      <c r="O347" s="44"/>
      <c r="P347" s="44"/>
    </row>
    <row r="348" spans="1:16" s="46" customFormat="1" x14ac:dyDescent="0.25">
      <c r="A348" s="64"/>
      <c r="C348" s="44"/>
      <c r="D348" s="44"/>
      <c r="E348" s="44"/>
      <c r="F348" s="44"/>
      <c r="G348" s="44"/>
      <c r="H348" s="44"/>
      <c r="I348" s="44"/>
      <c r="J348" s="44"/>
      <c r="K348" s="44"/>
      <c r="L348" s="44"/>
      <c r="M348" s="44"/>
      <c r="N348" s="44"/>
      <c r="O348" s="44"/>
      <c r="P348" s="44"/>
    </row>
    <row r="349" spans="1:16" s="46" customFormat="1" x14ac:dyDescent="0.25">
      <c r="A349" s="64"/>
      <c r="C349" s="44"/>
      <c r="D349" s="44"/>
      <c r="E349" s="44"/>
      <c r="F349" s="44"/>
      <c r="G349" s="44"/>
      <c r="H349" s="44"/>
      <c r="I349" s="44"/>
      <c r="J349" s="44"/>
      <c r="K349" s="44"/>
      <c r="L349" s="44"/>
      <c r="M349" s="44"/>
      <c r="N349" s="44"/>
      <c r="O349" s="44"/>
      <c r="P349" s="44"/>
    </row>
    <row r="350" spans="1:16" s="46" customFormat="1" x14ac:dyDescent="0.25">
      <c r="A350" s="64"/>
      <c r="C350" s="44"/>
      <c r="D350" s="44"/>
      <c r="E350" s="44"/>
      <c r="F350" s="44"/>
      <c r="G350" s="44"/>
      <c r="H350" s="44"/>
      <c r="I350" s="44"/>
      <c r="J350" s="44"/>
      <c r="K350" s="44"/>
      <c r="L350" s="44"/>
      <c r="M350" s="44"/>
      <c r="N350" s="44"/>
      <c r="O350" s="44"/>
      <c r="P350" s="44"/>
    </row>
    <row r="351" spans="1:16" s="46" customFormat="1" x14ac:dyDescent="0.25">
      <c r="A351" s="64"/>
      <c r="C351" s="44"/>
      <c r="D351" s="44"/>
      <c r="E351" s="44"/>
      <c r="F351" s="44"/>
      <c r="G351" s="44"/>
      <c r="H351" s="44"/>
      <c r="I351" s="44"/>
      <c r="J351" s="44"/>
      <c r="K351" s="44"/>
      <c r="L351" s="44"/>
      <c r="M351" s="44"/>
      <c r="N351" s="44"/>
      <c r="O351" s="44"/>
      <c r="P351" s="44"/>
    </row>
    <row r="352" spans="1:16" s="46" customFormat="1" x14ac:dyDescent="0.25">
      <c r="A352" s="64"/>
      <c r="C352" s="44"/>
      <c r="D352" s="44"/>
      <c r="E352" s="44"/>
      <c r="F352" s="44"/>
      <c r="G352" s="44"/>
      <c r="H352" s="44"/>
      <c r="I352" s="44"/>
      <c r="J352" s="44"/>
      <c r="K352" s="44"/>
      <c r="L352" s="44"/>
      <c r="M352" s="44"/>
      <c r="N352" s="44"/>
      <c r="O352" s="44"/>
      <c r="P352" s="44"/>
    </row>
    <row r="353" spans="1:16" s="46" customFormat="1" x14ac:dyDescent="0.25">
      <c r="A353" s="64"/>
      <c r="C353" s="44"/>
      <c r="D353" s="44"/>
      <c r="E353" s="44"/>
      <c r="F353" s="44"/>
      <c r="G353" s="44"/>
      <c r="H353" s="44"/>
      <c r="I353" s="44"/>
      <c r="J353" s="44"/>
      <c r="K353" s="44"/>
      <c r="L353" s="44"/>
      <c r="M353" s="44"/>
      <c r="N353" s="44"/>
      <c r="O353" s="44"/>
      <c r="P353" s="44"/>
    </row>
    <row r="354" spans="1:16" s="46" customFormat="1" x14ac:dyDescent="0.25">
      <c r="A354" s="64"/>
      <c r="C354" s="44"/>
      <c r="D354" s="44"/>
      <c r="E354" s="44"/>
      <c r="F354" s="44"/>
      <c r="G354" s="44"/>
      <c r="H354" s="44"/>
      <c r="I354" s="44"/>
      <c r="J354" s="44"/>
      <c r="K354" s="44"/>
      <c r="L354" s="44"/>
      <c r="M354" s="44"/>
      <c r="N354" s="44"/>
      <c r="O354" s="44"/>
      <c r="P354" s="44"/>
    </row>
    <row r="355" spans="1:16" s="46" customFormat="1" x14ac:dyDescent="0.25">
      <c r="A355" s="64"/>
      <c r="C355" s="44"/>
      <c r="D355" s="44"/>
      <c r="E355" s="44"/>
      <c r="F355" s="44"/>
      <c r="G355" s="44"/>
      <c r="H355" s="44"/>
      <c r="I355" s="44"/>
      <c r="J355" s="44"/>
      <c r="K355" s="44"/>
      <c r="L355" s="44"/>
      <c r="M355" s="44"/>
      <c r="N355" s="44"/>
      <c r="O355" s="44"/>
      <c r="P355" s="44"/>
    </row>
    <row r="356" spans="1:16" s="46" customFormat="1" x14ac:dyDescent="0.25">
      <c r="A356" s="64"/>
      <c r="C356" s="44"/>
      <c r="D356" s="44"/>
      <c r="E356" s="44"/>
      <c r="F356" s="44"/>
      <c r="G356" s="44"/>
      <c r="H356" s="44"/>
      <c r="I356" s="44"/>
      <c r="J356" s="44"/>
      <c r="K356" s="44"/>
      <c r="L356" s="44"/>
      <c r="M356" s="44"/>
      <c r="N356" s="44"/>
      <c r="O356" s="44"/>
      <c r="P356" s="44"/>
    </row>
    <row r="357" spans="1:16" s="46" customFormat="1" x14ac:dyDescent="0.25">
      <c r="A357" s="64"/>
      <c r="C357" s="44"/>
      <c r="D357" s="44"/>
      <c r="E357" s="44"/>
      <c r="F357" s="44"/>
      <c r="G357" s="44"/>
      <c r="H357" s="44"/>
      <c r="I357" s="44"/>
      <c r="J357" s="44"/>
      <c r="K357" s="44"/>
      <c r="L357" s="44"/>
      <c r="M357" s="44"/>
      <c r="N357" s="44"/>
      <c r="O357" s="44"/>
      <c r="P357" s="44"/>
    </row>
    <row r="358" spans="1:16" s="46" customFormat="1" x14ac:dyDescent="0.25">
      <c r="A358" s="64"/>
      <c r="C358" s="44"/>
      <c r="D358" s="44"/>
      <c r="E358" s="44"/>
      <c r="F358" s="44"/>
      <c r="G358" s="44"/>
      <c r="H358" s="44"/>
      <c r="I358" s="44"/>
      <c r="J358" s="44"/>
      <c r="K358" s="44"/>
      <c r="L358" s="44"/>
      <c r="M358" s="44"/>
      <c r="N358" s="44"/>
      <c r="O358" s="44"/>
      <c r="P358" s="44"/>
    </row>
    <row r="359" spans="1:16" s="46" customFormat="1" x14ac:dyDescent="0.25">
      <c r="A359" s="64"/>
      <c r="C359" s="44"/>
      <c r="D359" s="44"/>
      <c r="E359" s="44"/>
      <c r="F359" s="44"/>
      <c r="G359" s="44"/>
      <c r="H359" s="44"/>
      <c r="I359" s="44"/>
      <c r="J359" s="44"/>
      <c r="K359" s="44"/>
      <c r="L359" s="44"/>
      <c r="M359" s="44"/>
      <c r="N359" s="44"/>
      <c r="O359" s="44"/>
      <c r="P359" s="44"/>
    </row>
  </sheetData>
  <mergeCells count="26">
    <mergeCell ref="B14:N14"/>
    <mergeCell ref="B25:N25"/>
    <mergeCell ref="I4:K5"/>
    <mergeCell ref="L4:L5"/>
    <mergeCell ref="F4:G5"/>
    <mergeCell ref="B12:M12"/>
    <mergeCell ref="H7:H8"/>
    <mergeCell ref="C6:C8"/>
    <mergeCell ref="N7:N8"/>
    <mergeCell ref="M7:M8"/>
    <mergeCell ref="A1:N1"/>
    <mergeCell ref="B85:N85"/>
    <mergeCell ref="B61:N61"/>
    <mergeCell ref="B73:N73"/>
    <mergeCell ref="D6:D8"/>
    <mergeCell ref="H4:H5"/>
    <mergeCell ref="M4:M5"/>
    <mergeCell ref="E6:E8"/>
    <mergeCell ref="F7:F8"/>
    <mergeCell ref="G7:G8"/>
    <mergeCell ref="B49:N49"/>
    <mergeCell ref="I7:I8"/>
    <mergeCell ref="B6:B8"/>
    <mergeCell ref="J7:J8"/>
    <mergeCell ref="K7:K8"/>
    <mergeCell ref="L7:L8"/>
  </mergeCells>
  <conditionalFormatting sqref="F10">
    <cfRule type="cellIs" dxfId="408" priority="10" operator="greaterThan">
      <formula>$N$10</formula>
    </cfRule>
  </conditionalFormatting>
  <conditionalFormatting sqref="F9">
    <cfRule type="cellIs" dxfId="407" priority="11" operator="greaterThan">
      <formula>$N$9</formula>
    </cfRule>
  </conditionalFormatting>
  <conditionalFormatting sqref="C9:C10">
    <cfRule type="cellIs" dxfId="406" priority="2" operator="greaterThan">
      <formula>0</formula>
    </cfRule>
    <cfRule type="cellIs" dxfId="405" priority="9" operator="greaterThan">
      <formula>$B$9</formula>
    </cfRule>
  </conditionalFormatting>
  <conditionalFormatting sqref="B15">
    <cfRule type="expression" dxfId="404" priority="7">
      <formula>($O$9=1)</formula>
    </cfRule>
  </conditionalFormatting>
  <conditionalFormatting sqref="B26">
    <cfRule type="expression" dxfId="403" priority="6">
      <formula>($O$10=1)</formula>
    </cfRule>
  </conditionalFormatting>
  <conditionalFormatting sqref="I9">
    <cfRule type="expression" dxfId="402" priority="5">
      <formula>AND(B9&gt;15,I9&gt;1)</formula>
    </cfRule>
  </conditionalFormatting>
  <conditionalFormatting sqref="I10">
    <cfRule type="expression" dxfId="401" priority="4">
      <formula>AND(B10&gt;15,I10&gt;1)</formula>
    </cfRule>
  </conditionalFormatting>
  <conditionalFormatting sqref="B9:B10">
    <cfRule type="cellIs" dxfId="400" priority="3" operator="greaterThan">
      <formula>0</formula>
    </cfRule>
  </conditionalFormatting>
  <conditionalFormatting sqref="D9:D10">
    <cfRule type="cellIs" dxfId="399" priority="1" operator="greaterThan">
      <formula>0</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10 B9 D9 D10 C9:C10" unlockedFormula="1"/>
  </ignoredErrors>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7" tint="0.39997558519241921"/>
    <pageSetUpPr fitToPage="1"/>
  </sheetPr>
  <dimension ref="A1:Q359"/>
  <sheetViews>
    <sheetView showGridLines="0" showRowColHeaders="0" zoomScaleNormal="100" workbookViewId="0">
      <selection activeCell="A4" sqref="A4"/>
    </sheetView>
  </sheetViews>
  <sheetFormatPr defaultColWidth="8.7109375" defaultRowHeight="15" x14ac:dyDescent="0.25"/>
  <cols>
    <col min="1" max="1" width="21.85546875" style="62" customWidth="1"/>
    <col min="2" max="2" width="24" style="35" customWidth="1"/>
    <col min="3" max="4" width="13.28515625" style="34" customWidth="1"/>
    <col min="5" max="5" width="12.7109375" style="34" customWidth="1"/>
    <col min="6" max="6" width="18.85546875"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8.28515625" style="34" customWidth="1"/>
    <col min="14" max="14" width="27.28515625" style="34" customWidth="1"/>
    <col min="15" max="15" width="30" style="34" hidden="1" customWidth="1"/>
    <col min="16" max="16" width="21.85546875" style="34" hidden="1" customWidth="1"/>
    <col min="17" max="17" width="0" style="35" hidden="1" customWidth="1"/>
    <col min="18" max="16384" width="8.7109375" style="35"/>
  </cols>
  <sheetData>
    <row r="1" spans="1:17" ht="18.75" x14ac:dyDescent="0.3">
      <c r="A1" s="564" t="s">
        <v>160</v>
      </c>
      <c r="B1" s="564"/>
      <c r="C1" s="564"/>
      <c r="D1" s="564"/>
      <c r="E1" s="564"/>
      <c r="F1" s="564"/>
      <c r="G1" s="564"/>
      <c r="H1" s="564"/>
      <c r="I1" s="564"/>
      <c r="J1" s="564"/>
      <c r="K1" s="564"/>
      <c r="L1" s="564"/>
      <c r="M1" s="564"/>
      <c r="N1" s="564"/>
      <c r="O1" s="122"/>
    </row>
    <row r="2" spans="1:17" ht="16.5" customHeight="1" x14ac:dyDescent="0.25">
      <c r="A2" s="66" t="s">
        <v>157</v>
      </c>
      <c r="B2" s="142">
        <f ca="1">NOW()</f>
        <v>43809.651016898148</v>
      </c>
      <c r="C2" s="66"/>
      <c r="D2" s="66"/>
      <c r="E2" s="66"/>
      <c r="F2" s="66"/>
      <c r="G2" s="44"/>
      <c r="H2" s="113"/>
      <c r="I2" s="44"/>
      <c r="J2" s="44"/>
      <c r="K2" s="44"/>
      <c r="L2" s="44"/>
      <c r="M2" s="44"/>
      <c r="N2" s="382" t="s">
        <v>381</v>
      </c>
    </row>
    <row r="3" spans="1:17" x14ac:dyDescent="0.25">
      <c r="A3"/>
      <c r="B3"/>
      <c r="C3"/>
      <c r="D3"/>
      <c r="E3" s="52"/>
      <c r="G3" s="53"/>
      <c r="H3" s="53"/>
      <c r="I3" s="53"/>
      <c r="J3" s="53"/>
      <c r="K3" s="53"/>
      <c r="L3" s="53"/>
      <c r="M3" s="36"/>
      <c r="N3"/>
      <c r="P3" s="35"/>
    </row>
    <row r="4" spans="1:17" ht="15" customHeight="1" x14ac:dyDescent="0.25">
      <c r="A4" s="164" t="s">
        <v>384</v>
      </c>
      <c r="B4"/>
      <c r="C4"/>
      <c r="D4"/>
      <c r="E4" s="114"/>
      <c r="F4" s="570" t="s">
        <v>92</v>
      </c>
      <c r="G4" s="571"/>
      <c r="H4" s="578"/>
      <c r="I4" s="570" t="s">
        <v>158</v>
      </c>
      <c r="J4" s="575"/>
      <c r="K4" s="571"/>
      <c r="L4" s="580"/>
      <c r="M4" s="566" t="s">
        <v>423</v>
      </c>
      <c r="N4"/>
      <c r="P4" s="35"/>
    </row>
    <row r="5" spans="1:17" ht="44.25" customHeight="1" x14ac:dyDescent="0.25">
      <c r="A5" s="80"/>
      <c r="B5"/>
      <c r="C5"/>
      <c r="D5"/>
      <c r="E5" s="114"/>
      <c r="F5" s="572"/>
      <c r="G5" s="573"/>
      <c r="H5" s="579"/>
      <c r="I5" s="572"/>
      <c r="J5" s="576"/>
      <c r="K5" s="573"/>
      <c r="L5" s="581"/>
      <c r="M5" s="567"/>
      <c r="N5"/>
      <c r="P5" s="35"/>
    </row>
    <row r="6" spans="1:17" ht="30" customHeight="1" x14ac:dyDescent="0.25">
      <c r="A6" s="152"/>
      <c r="B6" s="554" t="s">
        <v>383</v>
      </c>
      <c r="C6" s="554" t="s">
        <v>81</v>
      </c>
      <c r="D6" s="554" t="s">
        <v>77</v>
      </c>
      <c r="E6" s="554" t="s">
        <v>106</v>
      </c>
      <c r="F6" s="144" t="s">
        <v>97</v>
      </c>
      <c r="G6" s="145" t="s">
        <v>82</v>
      </c>
      <c r="H6" s="146" t="s">
        <v>83</v>
      </c>
      <c r="I6" s="147" t="s">
        <v>57</v>
      </c>
      <c r="J6" s="148" t="s">
        <v>93</v>
      </c>
      <c r="K6" s="149" t="s">
        <v>84</v>
      </c>
      <c r="L6" s="150" t="s">
        <v>85</v>
      </c>
      <c r="M6" s="151" t="s">
        <v>58</v>
      </c>
      <c r="N6" s="37" t="s">
        <v>59</v>
      </c>
      <c r="O6" s="35"/>
      <c r="P6" s="35"/>
    </row>
    <row r="7" spans="1:17" s="38" customFormat="1" ht="15" customHeight="1" x14ac:dyDescent="0.25">
      <c r="A7" s="152"/>
      <c r="B7" s="555"/>
      <c r="C7" s="555"/>
      <c r="D7" s="555"/>
      <c r="E7" s="555"/>
      <c r="F7" s="559" t="s">
        <v>78</v>
      </c>
      <c r="G7" s="559" t="s">
        <v>86</v>
      </c>
      <c r="H7" s="559" t="s">
        <v>98</v>
      </c>
      <c r="I7" s="559" t="s">
        <v>99</v>
      </c>
      <c r="J7" s="559" t="s">
        <v>105</v>
      </c>
      <c r="K7" s="559" t="s">
        <v>100</v>
      </c>
      <c r="L7" s="559" t="s">
        <v>80</v>
      </c>
      <c r="M7" s="559" t="s">
        <v>89</v>
      </c>
      <c r="N7" s="559" t="s">
        <v>424</v>
      </c>
    </row>
    <row r="8" spans="1:17" ht="112.5" customHeight="1" x14ac:dyDescent="0.25">
      <c r="A8" s="153"/>
      <c r="B8" s="556"/>
      <c r="C8" s="556"/>
      <c r="D8" s="556"/>
      <c r="E8" s="556"/>
      <c r="F8" s="558"/>
      <c r="G8" s="558"/>
      <c r="H8" s="558"/>
      <c r="I8" s="558"/>
      <c r="J8" s="558"/>
      <c r="K8" s="558"/>
      <c r="L8" s="558"/>
      <c r="M8" s="558"/>
      <c r="N8" s="558"/>
      <c r="O8" s="35"/>
      <c r="P8" s="35"/>
    </row>
    <row r="9" spans="1:17" x14ac:dyDescent="0.25">
      <c r="A9" s="426" t="s">
        <v>95</v>
      </c>
      <c r="B9" s="165">
        <f>'Do Not Use'!AV38</f>
        <v>0</v>
      </c>
      <c r="C9" s="165">
        <f>'Do Not Use'!AZ38</f>
        <v>0</v>
      </c>
      <c r="D9" s="165">
        <f>'Do Not Use'!AV42</f>
        <v>0</v>
      </c>
      <c r="E9" s="166" t="str">
        <f>IF(B$11&gt;0,$B9/$B$11,"N/A")</f>
        <v>N/A</v>
      </c>
      <c r="F9" s="57" t="str">
        <f>IF($C$11&gt;0,$C9/$C$11,"N/A")</f>
        <v>N/A</v>
      </c>
      <c r="G9" s="58" t="str">
        <f>IF($B9&gt;0,$H9/(($D$11-$D9)/($B$11-$B9)),"N/A")</f>
        <v>N/A</v>
      </c>
      <c r="H9" s="59" t="str">
        <f>IF($B9&gt;0,$D9/$B9,"N/A")</f>
        <v>N/A</v>
      </c>
      <c r="I9" s="59" t="str">
        <f>IF($B9&gt;0,M9/(($C$11-$C9)/($B$11-$B9)),"N/A")</f>
        <v>N/A</v>
      </c>
      <c r="J9" s="60" t="str">
        <f>IF($B9&gt;0,($F9-$E9)*100,"N/A")</f>
        <v>N/A</v>
      </c>
      <c r="K9" s="60" t="str">
        <f>IF($B9&gt;0,($L9-$E9)*100,"N/A")</f>
        <v>N/A</v>
      </c>
      <c r="L9" s="57" t="str">
        <f>IF($B9&gt;0,$D9/$D$11,"N/A")</f>
        <v>N/A</v>
      </c>
      <c r="M9" s="57" t="str">
        <f>IF($B9&gt;0,$C9/$B9,"N/A")</f>
        <v>N/A</v>
      </c>
      <c r="N9" s="39" t="str">
        <f>IF(C11&gt;0,E9+(SQRT(E9*((1-E9)/C$11))),"N/A")</f>
        <v>N/A</v>
      </c>
      <c r="O9" s="34" t="b">
        <f>IF(F9&gt;N9,1)</f>
        <v>0</v>
      </c>
      <c r="P9" s="34" t="b">
        <f>IF(B9&gt;10,1)</f>
        <v>0</v>
      </c>
      <c r="Q9" s="34">
        <f>COUNTIFS(O9:O10,1,P9:P10,1)</f>
        <v>0</v>
      </c>
    </row>
    <row r="10" spans="1:17" x14ac:dyDescent="0.25">
      <c r="A10" s="426" t="s">
        <v>96</v>
      </c>
      <c r="B10" s="165">
        <f>'Do Not Use'!AV39</f>
        <v>0</v>
      </c>
      <c r="C10" s="165">
        <f>'Do Not Use'!AZ39</f>
        <v>0</v>
      </c>
      <c r="D10" s="165">
        <f>'Do Not Use'!AV43</f>
        <v>0</v>
      </c>
      <c r="E10" s="166" t="str">
        <f>IF(B$11&gt;0,$B10/$B$11,"N/A")</f>
        <v>N/A</v>
      </c>
      <c r="F10" s="57" t="str">
        <f>IF($C$11&gt;0,$C10/$C$11,"N/A")</f>
        <v>N/A</v>
      </c>
      <c r="G10" s="58" t="str">
        <f>IF($B10&gt;0,$H10/(($D$11-$D10)/($B$11-$B10)),"N/A")</f>
        <v>N/A</v>
      </c>
      <c r="H10" s="59" t="str">
        <f>IF($B10&gt;0,$D10/$B10,"N/A")</f>
        <v>N/A</v>
      </c>
      <c r="I10" s="59" t="str">
        <f>IF($B10&gt;0,M10/(($C$11-$C10)/($B$11-$B10)),"N/A")</f>
        <v>N/A</v>
      </c>
      <c r="J10" s="60" t="str">
        <f>IF($B10&gt;0,($F10-$E10)*100,"N/A")</f>
        <v>N/A</v>
      </c>
      <c r="K10" s="60" t="str">
        <f>IF($B10&gt;0,($L10-$E10)*100,"N/A")</f>
        <v>N/A</v>
      </c>
      <c r="L10" s="57" t="str">
        <f>IF($B10&gt;0,$D10/$D$11,"N/A")</f>
        <v>N/A</v>
      </c>
      <c r="M10" s="57" t="str">
        <f>IF($B10&gt;0,$C10/$B10,"N/A")</f>
        <v>N/A</v>
      </c>
      <c r="N10" s="39" t="str">
        <f>IF(C11&gt;0,E10+(SQRT(E10*((1-E10)/C$11))),"N/A")</f>
        <v>N/A</v>
      </c>
      <c r="O10" s="34" t="b">
        <f>IF(F10&gt;N10,1)</f>
        <v>0</v>
      </c>
      <c r="P10" s="34" t="b">
        <f>IF(B10&gt;10,1)</f>
        <v>0</v>
      </c>
      <c r="Q10" s="34"/>
    </row>
    <row r="11" spans="1:17" x14ac:dyDescent="0.25">
      <c r="A11" s="383" t="s">
        <v>60</v>
      </c>
      <c r="B11" s="388">
        <f>SUM(B9:B10)</f>
        <v>0</v>
      </c>
      <c r="C11" s="388">
        <f>SUM(C9:C10)</f>
        <v>0</v>
      </c>
      <c r="D11" s="388">
        <f>SUM(D9:D10)</f>
        <v>0</v>
      </c>
      <c r="E11" s="389">
        <f>SUM(E9:E10)</f>
        <v>0</v>
      </c>
      <c r="F11" s="50" t="s">
        <v>65</v>
      </c>
      <c r="G11" s="50"/>
      <c r="H11" s="50"/>
      <c r="I11" s="50"/>
      <c r="J11" s="50"/>
      <c r="K11" s="50"/>
      <c r="L11" s="49"/>
      <c r="M11" s="40"/>
      <c r="P11" s="35"/>
    </row>
    <row r="12" spans="1:17" x14ac:dyDescent="0.25">
      <c r="B12" s="565" t="s">
        <v>382</v>
      </c>
      <c r="C12" s="565"/>
      <c r="D12" s="565"/>
      <c r="E12" s="565"/>
      <c r="F12" s="565"/>
      <c r="G12" s="565"/>
      <c r="H12" s="565"/>
      <c r="I12" s="565"/>
      <c r="J12" s="565"/>
      <c r="K12" s="565"/>
      <c r="L12" s="565"/>
      <c r="M12" s="565"/>
    </row>
    <row r="13" spans="1:17" x14ac:dyDescent="0.25">
      <c r="A13" s="64"/>
      <c r="B13" s="111"/>
      <c r="C13" s="111"/>
      <c r="D13" s="111"/>
      <c r="E13" s="111"/>
      <c r="F13" s="111"/>
      <c r="G13" s="111" t="s">
        <v>65</v>
      </c>
      <c r="H13" s="111"/>
      <c r="I13" s="111"/>
      <c r="J13" s="111"/>
      <c r="K13" s="111"/>
      <c r="L13" s="111"/>
      <c r="M13" s="111"/>
    </row>
    <row r="14" spans="1:17" x14ac:dyDescent="0.25">
      <c r="A14" s="386"/>
      <c r="B14" s="551" t="str">
        <f>A9</f>
        <v>Children with IEPs</v>
      </c>
      <c r="C14" s="552"/>
      <c r="D14" s="552"/>
      <c r="E14" s="552"/>
      <c r="F14" s="552"/>
      <c r="G14" s="552"/>
      <c r="H14" s="552"/>
      <c r="I14" s="552"/>
      <c r="J14" s="552"/>
      <c r="K14" s="552"/>
      <c r="L14" s="552"/>
      <c r="M14" s="552"/>
      <c r="N14" s="553"/>
      <c r="O14"/>
    </row>
    <row r="15" spans="1:17" x14ac:dyDescent="0.25">
      <c r="A15" s="124" t="s">
        <v>107</v>
      </c>
      <c r="B15" s="43" t="str">
        <f>IF(B9&gt;0, "Of the "&amp;C11&amp;" children who received at least one BIR, "&amp;ROUND(F9*100,1)&amp;"% are "&amp;A9&amp;"; this group comprises "&amp;ROUND(E9*100,1)&amp;"% of the total child enrollment.","")</f>
        <v/>
      </c>
      <c r="C15" s="42"/>
      <c r="D15" s="42"/>
      <c r="E15" s="42"/>
      <c r="F15" s="42"/>
      <c r="G15" s="42"/>
      <c r="H15" s="42"/>
      <c r="I15" s="42"/>
      <c r="J15" s="42"/>
      <c r="K15" s="42"/>
      <c r="L15" s="42"/>
      <c r="M15" s="42"/>
      <c r="N15" s="118"/>
      <c r="O15"/>
    </row>
    <row r="16" spans="1:17" x14ac:dyDescent="0.25">
      <c r="A16" s="126" t="s">
        <v>82</v>
      </c>
      <c r="B16" s="43" t="str">
        <f>IF(B9&gt;0,"The average number of BIRs per child for  "&amp;A9&amp;" is "&amp;ROUND(G9,2)&amp;" times the BIR rate for all other children.","")</f>
        <v/>
      </c>
      <c r="C16" s="42"/>
      <c r="D16" s="42"/>
      <c r="E16" s="42"/>
      <c r="F16" s="42"/>
      <c r="G16" s="42"/>
      <c r="H16" s="42"/>
      <c r="I16" s="42"/>
      <c r="J16" s="42"/>
      <c r="K16" s="42"/>
      <c r="L16" s="42"/>
      <c r="M16" s="42"/>
      <c r="N16" s="118"/>
      <c r="O16"/>
    </row>
    <row r="17" spans="1:15" x14ac:dyDescent="0.25">
      <c r="A17" s="128" t="s">
        <v>90</v>
      </c>
      <c r="B17" s="43" t="str">
        <f>IF(B9&gt;0,A9&amp;" receive an average of "&amp;ROUND(H9,2)&amp;" BIRs per child.","")</f>
        <v/>
      </c>
      <c r="C17" s="42"/>
      <c r="D17" s="42"/>
      <c r="E17" s="42"/>
      <c r="F17" s="42"/>
      <c r="G17" s="42"/>
      <c r="H17" s="42"/>
      <c r="I17" s="42"/>
      <c r="J17" s="42"/>
      <c r="K17" s="42"/>
      <c r="L17" s="42"/>
      <c r="M17" s="42"/>
      <c r="N17" s="118"/>
      <c r="O17"/>
    </row>
    <row r="18" spans="1:15" x14ac:dyDescent="0.25">
      <c r="A18" s="130" t="s">
        <v>57</v>
      </c>
      <c r="B18" s="43" t="str">
        <f>IF(B9&gt;0,A9&amp;" are "&amp;ROUND(I9,2)&amp;" times more likely to have at least one BIR than all other children.","")</f>
        <v/>
      </c>
      <c r="C18" s="42"/>
      <c r="D18" s="42"/>
      <c r="E18" s="42"/>
      <c r="F18" s="42"/>
      <c r="G18" s="42"/>
      <c r="H18" s="42"/>
      <c r="I18" s="42"/>
      <c r="J18" s="42"/>
      <c r="K18" s="42"/>
      <c r="L18" s="42"/>
      <c r="M18" s="42"/>
      <c r="N18" s="118"/>
      <c r="O18"/>
    </row>
    <row r="19" spans="1:15" x14ac:dyDescent="0.25">
      <c r="A19" s="132" t="s">
        <v>156</v>
      </c>
      <c r="B19" s="43"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2"/>
      <c r="D19" s="42"/>
      <c r="E19" s="42"/>
      <c r="F19" s="42"/>
      <c r="G19" s="42"/>
      <c r="H19" s="42"/>
      <c r="I19" s="42"/>
      <c r="J19" s="42"/>
      <c r="K19" s="42"/>
      <c r="L19" s="42"/>
      <c r="M19" s="42"/>
      <c r="N19" s="118"/>
      <c r="O19"/>
    </row>
    <row r="20" spans="1:15" x14ac:dyDescent="0.25">
      <c r="A20" s="134" t="s">
        <v>66</v>
      </c>
      <c r="B20" s="43" t="str">
        <f>IF(AND($B$9&gt;0,$K$9&gt;0),"The percentage of BIRs attributed to "&amp;$A$9&amp;" is "&amp;ROUND($K$9,1)&amp;" percentage points higher than expected given "&amp;$A$9&amp;" percentage of the child enrollment.",IF(AND($B$9&gt;0,$K$9&lt;0),"The percentage of BIRs attributed to "&amp;$A$9&amp;" is "&amp;ROUND(($K$9*-1),1)&amp;" percentage points lower than expected given "&amp;$A$9&amp;" percentage of the child enrollment.",""))</f>
        <v/>
      </c>
      <c r="C20" s="42"/>
      <c r="D20" s="42"/>
      <c r="E20" s="42"/>
      <c r="F20" s="42"/>
      <c r="G20" s="42"/>
      <c r="H20" s="42"/>
      <c r="I20" s="42"/>
      <c r="J20" s="42"/>
      <c r="K20" s="42"/>
      <c r="L20" s="42"/>
      <c r="M20" s="42"/>
      <c r="N20" s="118"/>
      <c r="O20"/>
    </row>
    <row r="21" spans="1:15" x14ac:dyDescent="0.25">
      <c r="A21" s="136" t="s">
        <v>91</v>
      </c>
      <c r="B21" s="43" t="str">
        <f>IF(B9&gt;0,"Of the "&amp;$D$11&amp;" BIRs generated, "&amp;ROUND(L9*100,1)&amp;"% were attributed to "&amp;A9&amp;".","")</f>
        <v/>
      </c>
      <c r="C21" s="42"/>
      <c r="D21" s="42"/>
      <c r="E21" s="42"/>
      <c r="F21" s="42"/>
      <c r="G21" s="42"/>
      <c r="H21" s="42"/>
      <c r="I21" s="42"/>
      <c r="J21" s="42"/>
      <c r="K21" s="42"/>
      <c r="L21" s="42"/>
      <c r="M21" s="42"/>
      <c r="N21" s="118"/>
      <c r="O21"/>
    </row>
    <row r="22" spans="1:15" x14ac:dyDescent="0.25">
      <c r="A22" s="138" t="s">
        <v>58</v>
      </c>
      <c r="B22" s="121" t="str">
        <f>IF(B9&gt;0,"Of the "&amp;$B9&amp;" "&amp;$A9&amp;", "&amp;ROUND(M9*100,1)&amp;"% have at least one BIR.","")</f>
        <v/>
      </c>
      <c r="C22" s="119"/>
      <c r="D22" s="119"/>
      <c r="E22" s="119"/>
      <c r="F22" s="119"/>
      <c r="G22" s="119"/>
      <c r="H22" s="119"/>
      <c r="I22" s="119"/>
      <c r="J22" s="119"/>
      <c r="K22" s="119"/>
      <c r="L22" s="119"/>
      <c r="M22" s="119"/>
      <c r="N22" s="120"/>
      <c r="O22"/>
    </row>
    <row r="23" spans="1:15" x14ac:dyDescent="0.25">
      <c r="A23" s="63"/>
      <c r="B23" s="43"/>
      <c r="C23" s="42"/>
      <c r="D23" s="42"/>
      <c r="E23" s="42"/>
      <c r="F23" s="42"/>
      <c r="G23" s="42"/>
      <c r="H23" s="42"/>
      <c r="I23" s="42"/>
      <c r="J23" s="42"/>
      <c r="K23" s="42"/>
      <c r="L23" s="42"/>
      <c r="M23" s="42"/>
      <c r="N23" s="42"/>
      <c r="O23"/>
    </row>
    <row r="24" spans="1:15" x14ac:dyDescent="0.25">
      <c r="A24" s="64"/>
      <c r="B24" s="111"/>
      <c r="O24"/>
    </row>
    <row r="25" spans="1:15" x14ac:dyDescent="0.25">
      <c r="A25" s="390"/>
      <c r="B25" s="551" t="str">
        <f>A10</f>
        <v>GenEd Children</v>
      </c>
      <c r="C25" s="552"/>
      <c r="D25" s="552"/>
      <c r="E25" s="552"/>
      <c r="F25" s="552"/>
      <c r="G25" s="552"/>
      <c r="H25" s="552"/>
      <c r="I25" s="552"/>
      <c r="J25" s="552"/>
      <c r="K25" s="552"/>
      <c r="L25" s="552"/>
      <c r="M25" s="552"/>
      <c r="N25" s="553"/>
      <c r="O25"/>
    </row>
    <row r="26" spans="1:15" x14ac:dyDescent="0.25">
      <c r="A26" s="124" t="s">
        <v>107</v>
      </c>
      <c r="B26" s="154" t="str">
        <f>IF(B10&gt;0, "Of the "&amp;C11&amp;" children who received at least one BIR, "&amp;ROUND(F10*100,1)&amp;"% are "&amp;A10&amp;"; this group comprises "&amp;ROUND(E10*100,1)&amp;"% of the total child enrollment.","")</f>
        <v/>
      </c>
      <c r="C26" s="42"/>
      <c r="D26" s="42"/>
      <c r="E26" s="42"/>
      <c r="F26" s="42"/>
      <c r="G26" s="42"/>
      <c r="H26" s="42"/>
      <c r="I26" s="42"/>
      <c r="J26" s="42"/>
      <c r="K26" s="42"/>
      <c r="L26" s="42"/>
      <c r="M26" s="42"/>
      <c r="N26" s="118"/>
      <c r="O26"/>
    </row>
    <row r="27" spans="1:15" x14ac:dyDescent="0.25">
      <c r="A27" s="126" t="s">
        <v>82</v>
      </c>
      <c r="B27" s="154" t="str">
        <f>IF(B10&gt;0,"The average number of BIRs per child for "&amp;A10&amp;" is "&amp;ROUND(G10,2)&amp;" times the BIR rate for all other children.","")</f>
        <v/>
      </c>
      <c r="C27" s="42"/>
      <c r="D27" s="42"/>
      <c r="E27" s="42"/>
      <c r="F27" s="42"/>
      <c r="G27" s="42"/>
      <c r="H27" s="42"/>
      <c r="I27" s="42"/>
      <c r="J27" s="42"/>
      <c r="K27" s="42"/>
      <c r="L27" s="42"/>
      <c r="M27" s="42"/>
      <c r="N27" s="118"/>
      <c r="O27"/>
    </row>
    <row r="28" spans="1:15" x14ac:dyDescent="0.25">
      <c r="A28" s="128" t="s">
        <v>90</v>
      </c>
      <c r="B28" s="154" t="str">
        <f>IF(B10&gt;0,A10&amp;" receive an average of "&amp;ROUND(H10,2)&amp;" BIRs per child.","")</f>
        <v/>
      </c>
      <c r="C28" s="42"/>
      <c r="D28" s="42"/>
      <c r="E28" s="42"/>
      <c r="F28" s="42"/>
      <c r="G28" s="42"/>
      <c r="H28" s="42"/>
      <c r="I28" s="42"/>
      <c r="J28" s="42"/>
      <c r="K28" s="42"/>
      <c r="L28" s="42"/>
      <c r="M28" s="42"/>
      <c r="N28" s="118"/>
      <c r="O28"/>
    </row>
    <row r="29" spans="1:15" x14ac:dyDescent="0.25">
      <c r="A29" s="130" t="s">
        <v>57</v>
      </c>
      <c r="B29" s="154" t="str">
        <f>IF(B10&gt;0,A10&amp;" are "&amp;ROUND(I10,2)&amp;" times more likely to have at least one BIR than all other children.","")</f>
        <v/>
      </c>
      <c r="C29" s="42"/>
      <c r="D29" s="42"/>
      <c r="E29" s="42"/>
      <c r="F29" s="42"/>
      <c r="G29" s="42"/>
      <c r="H29" s="42"/>
      <c r="I29" s="42"/>
      <c r="J29" s="42"/>
      <c r="K29" s="42"/>
      <c r="L29" s="42"/>
      <c r="M29" s="42"/>
      <c r="N29" s="118"/>
      <c r="O29"/>
    </row>
    <row r="30" spans="1:15" x14ac:dyDescent="0.25">
      <c r="A30" s="132" t="s">
        <v>156</v>
      </c>
      <c r="B30" s="154"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2"/>
      <c r="D30" s="42"/>
      <c r="E30" s="42"/>
      <c r="F30" s="42"/>
      <c r="G30" s="42"/>
      <c r="H30" s="42"/>
      <c r="I30" s="42"/>
      <c r="J30" s="42"/>
      <c r="K30" s="42"/>
      <c r="L30" s="42"/>
      <c r="M30" s="42"/>
      <c r="N30" s="118"/>
      <c r="O30"/>
    </row>
    <row r="31" spans="1:15" x14ac:dyDescent="0.25">
      <c r="A31" s="134" t="s">
        <v>66</v>
      </c>
      <c r="B31" s="154" t="str">
        <f>IF(AND($B10&gt;0,$K10&gt;0),"The percentage of BIRs attributed to "&amp;$A10&amp;" is "&amp;ROUND($K10,1)&amp;" percentage points higher than expected given their percentage of the child enrollment.",IF(AND($B10&gt;0,$K10&lt;0),"The percentage of BIRs attributed to "&amp;$A10&amp;" is "&amp;ROUND(($K10*-1),1)&amp;" percentage points lower than expected given their percentage of the child enrollment.",""))</f>
        <v/>
      </c>
      <c r="C31" s="42"/>
      <c r="D31" s="42"/>
      <c r="E31" s="42"/>
      <c r="F31" s="42"/>
      <c r="G31" s="42"/>
      <c r="H31" s="42"/>
      <c r="I31" s="42"/>
      <c r="J31" s="42"/>
      <c r="K31" s="42"/>
      <c r="L31" s="42"/>
      <c r="M31" s="42"/>
      <c r="N31" s="118"/>
      <c r="O31"/>
    </row>
    <row r="32" spans="1:15" x14ac:dyDescent="0.25">
      <c r="A32" s="136" t="s">
        <v>91</v>
      </c>
      <c r="B32" s="154" t="str">
        <f>IF(B10&gt;0,"Of the "&amp;$D$11&amp;" BIRs generated, "&amp;ROUND(L10*100,1)&amp;"% were attributed to "&amp;A10&amp;".","")</f>
        <v/>
      </c>
      <c r="C32" s="42"/>
      <c r="D32" s="42"/>
      <c r="E32" s="42"/>
      <c r="F32" s="42"/>
      <c r="G32" s="42"/>
      <c r="H32" s="42"/>
      <c r="I32" s="42"/>
      <c r="J32" s="42"/>
      <c r="K32" s="42"/>
      <c r="L32" s="42"/>
      <c r="M32" s="42"/>
      <c r="N32" s="118"/>
      <c r="O32"/>
    </row>
    <row r="33" spans="1:16" x14ac:dyDescent="0.25">
      <c r="A33" s="138" t="s">
        <v>58</v>
      </c>
      <c r="B33" s="155" t="str">
        <f>IF(B10&gt;0,"Of the "&amp;$B10&amp;" "&amp;$A10&amp;", "&amp;ROUND(M10*100,1)&amp;"% have at least one BIR.","")</f>
        <v/>
      </c>
      <c r="C33" s="119"/>
      <c r="D33" s="119"/>
      <c r="E33" s="119"/>
      <c r="F33" s="119"/>
      <c r="G33" s="119"/>
      <c r="H33" s="119"/>
      <c r="I33" s="119"/>
      <c r="J33" s="119"/>
      <c r="K33" s="119"/>
      <c r="L33" s="119"/>
      <c r="M33" s="119"/>
      <c r="N33" s="120"/>
      <c r="O33"/>
    </row>
    <row r="34" spans="1:16" x14ac:dyDescent="0.25">
      <c r="A34" s="63"/>
      <c r="B34" s="43"/>
      <c r="C34" s="42"/>
      <c r="D34" s="42"/>
      <c r="E34" s="42"/>
      <c r="F34" s="42"/>
      <c r="G34" s="42"/>
      <c r="H34" s="42"/>
      <c r="I34" s="42"/>
      <c r="J34" s="42"/>
      <c r="K34" s="42"/>
      <c r="L34" s="42"/>
      <c r="M34" s="42"/>
      <c r="N34" s="42"/>
      <c r="O34"/>
    </row>
    <row r="35" spans="1:16" x14ac:dyDescent="0.25">
      <c r="O35"/>
    </row>
    <row r="36" spans="1:16" s="46" customFormat="1" x14ac:dyDescent="0.25">
      <c r="A36" s="64"/>
      <c r="B36" s="247"/>
      <c r="C36" s="247"/>
      <c r="D36" s="247"/>
      <c r="E36" s="247"/>
      <c r="F36" s="247"/>
      <c r="G36" s="247"/>
      <c r="H36" s="247"/>
      <c r="I36" s="247"/>
      <c r="J36" s="247"/>
      <c r="K36" s="247"/>
      <c r="L36" s="247"/>
      <c r="M36" s="247"/>
      <c r="N36" s="247"/>
      <c r="O36"/>
      <c r="P36" s="44"/>
    </row>
    <row r="37" spans="1:16" s="46" customFormat="1" x14ac:dyDescent="0.25">
      <c r="A37" s="65"/>
      <c r="B37" s="43"/>
      <c r="C37" s="42"/>
      <c r="D37" s="42"/>
      <c r="E37" s="42"/>
      <c r="F37" s="42"/>
      <c r="G37" s="42"/>
      <c r="H37" s="42"/>
      <c r="I37" s="42"/>
      <c r="J37" s="42"/>
      <c r="K37" s="42"/>
      <c r="L37" s="42"/>
      <c r="M37" s="42"/>
      <c r="N37" s="42"/>
      <c r="O37"/>
      <c r="P37" s="44"/>
    </row>
    <row r="38" spans="1:16" s="46" customFormat="1" x14ac:dyDescent="0.25">
      <c r="A38" s="65"/>
      <c r="B38" s="43"/>
      <c r="C38" s="42"/>
      <c r="D38" s="42"/>
      <c r="E38" s="42"/>
      <c r="F38" s="42"/>
      <c r="G38" s="42"/>
      <c r="H38" s="42"/>
      <c r="I38" s="42"/>
      <c r="J38" s="42"/>
      <c r="K38" s="42"/>
      <c r="L38" s="42"/>
      <c r="M38" s="42"/>
      <c r="N38" s="42"/>
      <c r="O38"/>
      <c r="P38" s="44"/>
    </row>
    <row r="39" spans="1:16" s="46" customFormat="1" x14ac:dyDescent="0.25">
      <c r="A39" s="65"/>
      <c r="B39" s="43"/>
      <c r="C39" s="42"/>
      <c r="D39" s="42"/>
      <c r="E39" s="42"/>
      <c r="F39" s="42"/>
      <c r="G39" s="42"/>
      <c r="H39" s="42"/>
      <c r="I39" s="42"/>
      <c r="J39" s="42"/>
      <c r="K39" s="42"/>
      <c r="L39" s="42"/>
      <c r="M39" s="42"/>
      <c r="N39" s="42"/>
      <c r="O39"/>
      <c r="P39" s="44"/>
    </row>
    <row r="40" spans="1:16" s="46" customFormat="1" x14ac:dyDescent="0.25">
      <c r="A40" s="65"/>
      <c r="B40" s="43"/>
      <c r="C40" s="42"/>
      <c r="D40" s="42"/>
      <c r="E40" s="42"/>
      <c r="F40" s="42"/>
      <c r="G40" s="42"/>
      <c r="H40" s="42"/>
      <c r="I40" s="42"/>
      <c r="J40" s="42"/>
      <c r="K40" s="42"/>
      <c r="L40" s="42"/>
      <c r="M40" s="42"/>
      <c r="N40" s="42"/>
      <c r="O40"/>
      <c r="P40" s="44"/>
    </row>
    <row r="41" spans="1:16" s="46" customFormat="1" x14ac:dyDescent="0.25">
      <c r="A41" s="65"/>
      <c r="B41" s="43"/>
      <c r="C41" s="42"/>
      <c r="D41" s="42"/>
      <c r="E41" s="42"/>
      <c r="F41" s="42"/>
      <c r="G41" s="42"/>
      <c r="H41" s="42"/>
      <c r="I41" s="42"/>
      <c r="J41" s="42"/>
      <c r="K41" s="42"/>
      <c r="L41" s="42"/>
      <c r="M41" s="42"/>
      <c r="N41" s="42"/>
      <c r="O41"/>
      <c r="P41" s="44"/>
    </row>
    <row r="42" spans="1:16" s="46" customFormat="1" x14ac:dyDescent="0.25">
      <c r="A42" s="65"/>
      <c r="B42" s="43"/>
      <c r="C42" s="42"/>
      <c r="D42" s="42"/>
      <c r="E42" s="42"/>
      <c r="F42" s="42"/>
      <c r="G42" s="42"/>
      <c r="H42" s="42"/>
      <c r="I42" s="42"/>
      <c r="J42" s="42"/>
      <c r="K42" s="42"/>
      <c r="L42" s="42"/>
      <c r="M42" s="42"/>
      <c r="N42" s="42"/>
      <c r="O42"/>
      <c r="P42" s="44"/>
    </row>
    <row r="43" spans="1:16" s="46" customFormat="1" x14ac:dyDescent="0.25">
      <c r="A43" s="65"/>
      <c r="B43" s="43"/>
      <c r="C43" s="42"/>
      <c r="D43" s="42"/>
      <c r="E43" s="42"/>
      <c r="F43" s="42"/>
      <c r="G43" s="42"/>
      <c r="H43" s="42"/>
      <c r="I43" s="42"/>
      <c r="J43" s="42"/>
      <c r="K43" s="42"/>
      <c r="L43" s="42"/>
      <c r="M43" s="42"/>
      <c r="N43" s="42"/>
      <c r="O43"/>
      <c r="P43" s="44"/>
    </row>
    <row r="44" spans="1:16" s="46" customFormat="1" x14ac:dyDescent="0.25">
      <c r="A44" s="65"/>
      <c r="B44" s="43"/>
      <c r="C44" s="42"/>
      <c r="D44" s="42"/>
      <c r="E44" s="42"/>
      <c r="F44" s="42"/>
      <c r="G44" s="42"/>
      <c r="H44" s="42"/>
      <c r="I44" s="42"/>
      <c r="J44" s="42"/>
      <c r="K44" s="42"/>
      <c r="L44" s="42"/>
      <c r="M44" s="42"/>
      <c r="N44" s="42"/>
      <c r="O44"/>
      <c r="P44" s="44"/>
    </row>
    <row r="45" spans="1:16" s="46" customFormat="1" x14ac:dyDescent="0.25">
      <c r="A45" s="64"/>
      <c r="C45" s="44"/>
      <c r="D45" s="44"/>
      <c r="E45" s="44"/>
      <c r="F45" s="44"/>
      <c r="G45" s="44"/>
      <c r="H45" s="44"/>
      <c r="I45" s="44"/>
      <c r="J45" s="44"/>
      <c r="K45" s="44"/>
      <c r="L45" s="44"/>
      <c r="M45" s="44"/>
      <c r="N45" s="44"/>
      <c r="O45"/>
      <c r="P45" s="44"/>
    </row>
    <row r="46" spans="1:16" s="46" customFormat="1" x14ac:dyDescent="0.25">
      <c r="A46" s="64"/>
      <c r="C46" s="44"/>
      <c r="D46" s="44"/>
      <c r="E46" s="44"/>
      <c r="F46" s="44"/>
      <c r="G46" s="44"/>
      <c r="H46" s="44"/>
      <c r="I46" s="44"/>
      <c r="J46" s="44"/>
      <c r="K46" s="44"/>
      <c r="L46" s="44"/>
      <c r="M46" s="44"/>
      <c r="N46" s="44"/>
      <c r="O46"/>
      <c r="P46" s="44"/>
    </row>
    <row r="47" spans="1:16" s="46" customFormat="1" x14ac:dyDescent="0.25">
      <c r="A47" s="64"/>
      <c r="C47" s="44"/>
      <c r="D47" s="44"/>
      <c r="E47" s="44"/>
      <c r="F47" s="44"/>
      <c r="G47" s="44"/>
      <c r="H47" s="44"/>
      <c r="I47" s="44"/>
      <c r="J47" s="44"/>
      <c r="K47" s="44"/>
      <c r="L47" s="44"/>
      <c r="M47" s="44"/>
      <c r="N47" s="44"/>
      <c r="O47"/>
      <c r="P47" s="44"/>
    </row>
    <row r="48" spans="1:16" s="46" customFormat="1" x14ac:dyDescent="0.25">
      <c r="A48" s="64"/>
      <c r="C48" s="44"/>
      <c r="D48" s="44"/>
      <c r="E48" s="44"/>
      <c r="F48" s="44"/>
      <c r="G48" s="44"/>
      <c r="H48" s="44"/>
      <c r="I48" s="44"/>
      <c r="J48" s="44"/>
      <c r="K48" s="44"/>
      <c r="L48" s="44"/>
      <c r="M48" s="44"/>
      <c r="N48" s="44"/>
      <c r="O48"/>
      <c r="P48" s="44"/>
    </row>
    <row r="49" spans="1:16" s="46" customFormat="1" x14ac:dyDescent="0.25">
      <c r="A49" s="64"/>
      <c r="B49" s="577"/>
      <c r="C49" s="577"/>
      <c r="D49" s="577"/>
      <c r="E49" s="577"/>
      <c r="F49" s="577"/>
      <c r="G49" s="577"/>
      <c r="H49" s="577"/>
      <c r="I49" s="577"/>
      <c r="J49" s="577"/>
      <c r="K49" s="577"/>
      <c r="L49" s="577"/>
      <c r="M49" s="577"/>
      <c r="N49" s="577"/>
      <c r="O49"/>
      <c r="P49" s="44"/>
    </row>
    <row r="50" spans="1:16" s="46" customFormat="1" x14ac:dyDescent="0.25">
      <c r="A50" s="65"/>
      <c r="B50" s="43"/>
      <c r="C50" s="42"/>
      <c r="D50" s="42"/>
      <c r="E50" s="42"/>
      <c r="F50" s="42"/>
      <c r="G50" s="42"/>
      <c r="H50" s="42"/>
      <c r="I50" s="42"/>
      <c r="J50" s="42"/>
      <c r="K50" s="42"/>
      <c r="L50" s="42"/>
      <c r="M50" s="42"/>
      <c r="N50" s="42"/>
      <c r="O50"/>
      <c r="P50" s="44"/>
    </row>
    <row r="51" spans="1:16" s="46" customFormat="1" x14ac:dyDescent="0.25">
      <c r="A51" s="65"/>
      <c r="B51" s="43"/>
      <c r="C51" s="42"/>
      <c r="D51" s="42"/>
      <c r="E51" s="42"/>
      <c r="F51" s="42"/>
      <c r="G51" s="42"/>
      <c r="H51" s="42"/>
      <c r="I51" s="42"/>
      <c r="J51" s="42"/>
      <c r="K51" s="42"/>
      <c r="L51" s="42"/>
      <c r="M51" s="42"/>
      <c r="N51" s="42"/>
      <c r="O51"/>
      <c r="P51" s="44"/>
    </row>
    <row r="52" spans="1:16" s="46" customFormat="1" x14ac:dyDescent="0.25">
      <c r="A52" s="65"/>
      <c r="B52" s="43"/>
      <c r="C52" s="42"/>
      <c r="D52" s="42"/>
      <c r="E52" s="42"/>
      <c r="F52" s="42"/>
      <c r="G52" s="42"/>
      <c r="H52" s="42"/>
      <c r="I52" s="42"/>
      <c r="J52" s="42"/>
      <c r="K52" s="42"/>
      <c r="L52" s="42"/>
      <c r="M52" s="42"/>
      <c r="N52" s="42"/>
      <c r="O52"/>
      <c r="P52" s="44"/>
    </row>
    <row r="53" spans="1:16" s="46" customFormat="1" x14ac:dyDescent="0.25">
      <c r="A53" s="65"/>
      <c r="B53" s="43"/>
      <c r="C53" s="42"/>
      <c r="D53" s="42"/>
      <c r="E53" s="42"/>
      <c r="F53" s="42"/>
      <c r="G53" s="42"/>
      <c r="H53" s="42"/>
      <c r="I53" s="42"/>
      <c r="J53" s="42"/>
      <c r="K53" s="42"/>
      <c r="L53" s="42"/>
      <c r="M53" s="42"/>
      <c r="N53" s="42"/>
      <c r="O53"/>
      <c r="P53" s="44"/>
    </row>
    <row r="54" spans="1:16" s="46" customFormat="1" x14ac:dyDescent="0.25">
      <c r="A54" s="65"/>
      <c r="B54" s="43"/>
      <c r="C54" s="42"/>
      <c r="D54" s="42"/>
      <c r="E54" s="42"/>
      <c r="F54" s="42"/>
      <c r="G54" s="42"/>
      <c r="H54" s="42"/>
      <c r="I54" s="42"/>
      <c r="J54" s="42"/>
      <c r="K54" s="42"/>
      <c r="L54" s="42"/>
      <c r="M54" s="42"/>
      <c r="N54" s="42"/>
      <c r="O54"/>
      <c r="P54" s="44"/>
    </row>
    <row r="55" spans="1:16" s="46" customFormat="1" x14ac:dyDescent="0.25">
      <c r="A55" s="65"/>
      <c r="B55" s="43"/>
      <c r="C55" s="42"/>
      <c r="D55" s="42"/>
      <c r="E55" s="42"/>
      <c r="F55" s="42"/>
      <c r="G55" s="42"/>
      <c r="H55" s="42"/>
      <c r="I55" s="42"/>
      <c r="J55" s="42"/>
      <c r="K55" s="42"/>
      <c r="L55" s="42"/>
      <c r="M55" s="42"/>
      <c r="N55" s="42"/>
      <c r="O55"/>
      <c r="P55" s="44"/>
    </row>
    <row r="56" spans="1:16" s="46" customFormat="1" x14ac:dyDescent="0.25">
      <c r="A56" s="65"/>
      <c r="B56" s="43"/>
      <c r="C56" s="42"/>
      <c r="D56" s="42"/>
      <c r="E56" s="42"/>
      <c r="F56" s="42"/>
      <c r="G56" s="42"/>
      <c r="H56" s="42"/>
      <c r="I56" s="42"/>
      <c r="J56" s="42"/>
      <c r="K56" s="42"/>
      <c r="L56" s="42"/>
      <c r="M56" s="42"/>
      <c r="N56" s="42"/>
      <c r="O56"/>
      <c r="P56" s="44"/>
    </row>
    <row r="57" spans="1:16" s="46" customFormat="1" x14ac:dyDescent="0.25">
      <c r="A57" s="65"/>
      <c r="B57" s="43"/>
      <c r="C57" s="42"/>
      <c r="D57" s="42"/>
      <c r="E57" s="42"/>
      <c r="F57" s="42"/>
      <c r="G57" s="42"/>
      <c r="H57" s="42"/>
      <c r="I57" s="42"/>
      <c r="J57" s="42"/>
      <c r="K57" s="42"/>
      <c r="L57" s="42"/>
      <c r="M57" s="42"/>
      <c r="N57" s="42"/>
      <c r="O57"/>
      <c r="P57" s="44"/>
    </row>
    <row r="58" spans="1:16" s="46" customFormat="1" x14ac:dyDescent="0.25">
      <c r="A58" s="64"/>
      <c r="C58" s="44"/>
      <c r="D58" s="44"/>
      <c r="E58" s="44"/>
      <c r="F58" s="44"/>
      <c r="G58" s="44"/>
      <c r="H58" s="44"/>
      <c r="I58" s="44"/>
      <c r="J58" s="44"/>
      <c r="K58" s="44"/>
      <c r="L58" s="44"/>
      <c r="M58" s="44"/>
      <c r="N58" s="44"/>
      <c r="O58"/>
      <c r="P58" s="44"/>
    </row>
    <row r="59" spans="1:16" s="46" customFormat="1" x14ac:dyDescent="0.25">
      <c r="A59" s="64"/>
      <c r="C59" s="44"/>
      <c r="D59" s="44"/>
      <c r="E59" s="44"/>
      <c r="F59" s="44"/>
      <c r="G59" s="44"/>
      <c r="H59" s="44"/>
      <c r="I59" s="44"/>
      <c r="J59" s="44"/>
      <c r="K59" s="44"/>
      <c r="L59" s="44"/>
      <c r="M59" s="44"/>
      <c r="N59" s="44"/>
      <c r="O59"/>
      <c r="P59" s="44"/>
    </row>
    <row r="60" spans="1:16" s="46" customFormat="1" x14ac:dyDescent="0.25">
      <c r="A60" s="64"/>
      <c r="C60" s="44"/>
      <c r="D60" s="44"/>
      <c r="E60" s="44"/>
      <c r="F60" s="44"/>
      <c r="G60" s="44"/>
      <c r="H60" s="44"/>
      <c r="I60" s="44"/>
      <c r="J60" s="44"/>
      <c r="K60" s="44"/>
      <c r="L60" s="44"/>
      <c r="M60" s="44"/>
      <c r="N60" s="44"/>
      <c r="O60"/>
      <c r="P60" s="44"/>
    </row>
    <row r="61" spans="1:16" s="46" customFormat="1" x14ac:dyDescent="0.25">
      <c r="A61" s="64"/>
      <c r="B61" s="577"/>
      <c r="C61" s="577"/>
      <c r="D61" s="577"/>
      <c r="E61" s="577"/>
      <c r="F61" s="577"/>
      <c r="G61" s="577"/>
      <c r="H61" s="577"/>
      <c r="I61" s="577"/>
      <c r="J61" s="577"/>
      <c r="K61" s="577"/>
      <c r="L61" s="577"/>
      <c r="M61" s="577"/>
      <c r="N61" s="577"/>
      <c r="O61"/>
      <c r="P61" s="44"/>
    </row>
    <row r="62" spans="1:16" s="46" customFormat="1" x14ac:dyDescent="0.25">
      <c r="A62" s="65"/>
      <c r="B62" s="43"/>
      <c r="C62" s="42"/>
      <c r="D62" s="42"/>
      <c r="E62" s="42"/>
      <c r="F62" s="42"/>
      <c r="G62" s="42"/>
      <c r="H62" s="42"/>
      <c r="I62" s="42"/>
      <c r="J62" s="42"/>
      <c r="K62" s="42"/>
      <c r="L62" s="42"/>
      <c r="M62" s="42"/>
      <c r="N62" s="42"/>
      <c r="O62"/>
      <c r="P62" s="44"/>
    </row>
    <row r="63" spans="1:16" s="46" customFormat="1" x14ac:dyDescent="0.25">
      <c r="A63" s="65"/>
      <c r="B63" s="43"/>
      <c r="C63" s="42"/>
      <c r="D63" s="42"/>
      <c r="E63" s="42"/>
      <c r="F63" s="42"/>
      <c r="G63" s="42"/>
      <c r="H63" s="42"/>
      <c r="I63" s="42"/>
      <c r="J63" s="42"/>
      <c r="K63" s="42"/>
      <c r="L63" s="42"/>
      <c r="M63" s="42"/>
      <c r="N63" s="42"/>
      <c r="O63"/>
      <c r="P63" s="44"/>
    </row>
    <row r="64" spans="1:16" s="46" customFormat="1" x14ac:dyDescent="0.25">
      <c r="A64" s="65"/>
      <c r="B64" s="43"/>
      <c r="C64" s="42"/>
      <c r="D64" s="42"/>
      <c r="E64" s="42"/>
      <c r="F64" s="42"/>
      <c r="G64" s="42"/>
      <c r="H64" s="42"/>
      <c r="I64" s="42"/>
      <c r="J64" s="42"/>
      <c r="K64" s="42"/>
      <c r="L64" s="42"/>
      <c r="M64" s="42"/>
      <c r="N64" s="42"/>
      <c r="O64"/>
      <c r="P64" s="44"/>
    </row>
    <row r="65" spans="1:16" s="46" customFormat="1" x14ac:dyDescent="0.25">
      <c r="A65" s="65"/>
      <c r="B65" s="43"/>
      <c r="C65" s="42"/>
      <c r="D65" s="42"/>
      <c r="E65" s="42"/>
      <c r="F65" s="42"/>
      <c r="G65" s="42"/>
      <c r="H65" s="42"/>
      <c r="I65" s="42"/>
      <c r="J65" s="42"/>
      <c r="K65" s="42"/>
      <c r="L65" s="42"/>
      <c r="M65" s="42"/>
      <c r="N65" s="42"/>
      <c r="O65"/>
      <c r="P65" s="44"/>
    </row>
    <row r="66" spans="1:16" s="46" customFormat="1" x14ac:dyDescent="0.25">
      <c r="A66" s="65"/>
      <c r="B66" s="43"/>
      <c r="C66" s="42"/>
      <c r="D66" s="42"/>
      <c r="E66" s="42"/>
      <c r="F66" s="42"/>
      <c r="G66" s="42"/>
      <c r="H66" s="42"/>
      <c r="I66" s="42"/>
      <c r="J66" s="42"/>
      <c r="K66" s="42"/>
      <c r="L66" s="42"/>
      <c r="M66" s="42"/>
      <c r="N66" s="42"/>
      <c r="O66"/>
      <c r="P66" s="44"/>
    </row>
    <row r="67" spans="1:16" s="46" customFormat="1" x14ac:dyDescent="0.25">
      <c r="A67" s="65"/>
      <c r="B67" s="43"/>
      <c r="C67" s="42"/>
      <c r="D67" s="42"/>
      <c r="E67" s="42"/>
      <c r="F67" s="42"/>
      <c r="G67" s="42"/>
      <c r="H67" s="42"/>
      <c r="I67" s="42"/>
      <c r="J67" s="42"/>
      <c r="K67" s="42"/>
      <c r="L67" s="42"/>
      <c r="M67" s="42"/>
      <c r="N67" s="42"/>
      <c r="O67"/>
      <c r="P67" s="44"/>
    </row>
    <row r="68" spans="1:16" s="46" customFormat="1" x14ac:dyDescent="0.25">
      <c r="A68" s="65"/>
      <c r="B68" s="43"/>
      <c r="C68" s="42"/>
      <c r="D68" s="42"/>
      <c r="E68" s="42"/>
      <c r="F68" s="42"/>
      <c r="G68" s="42"/>
      <c r="H68" s="42"/>
      <c r="I68" s="42"/>
      <c r="J68" s="42"/>
      <c r="K68" s="42"/>
      <c r="L68" s="42"/>
      <c r="M68" s="42"/>
      <c r="N68" s="42"/>
      <c r="O68"/>
      <c r="P68" s="44"/>
    </row>
    <row r="69" spans="1:16" s="46" customFormat="1" x14ac:dyDescent="0.25">
      <c r="A69" s="65"/>
      <c r="B69" s="43"/>
      <c r="C69" s="42"/>
      <c r="D69" s="42"/>
      <c r="E69" s="42"/>
      <c r="F69" s="42"/>
      <c r="G69" s="42"/>
      <c r="H69" s="42"/>
      <c r="I69" s="42"/>
      <c r="J69" s="42"/>
      <c r="K69" s="42"/>
      <c r="L69" s="42"/>
      <c r="M69" s="42"/>
      <c r="N69" s="42"/>
      <c r="O69"/>
      <c r="P69" s="44"/>
    </row>
    <row r="70" spans="1:16" s="46" customFormat="1" x14ac:dyDescent="0.25">
      <c r="A70" s="65"/>
      <c r="B70" s="43"/>
      <c r="C70" s="42"/>
      <c r="D70" s="42"/>
      <c r="E70" s="42"/>
      <c r="F70" s="42"/>
      <c r="G70" s="42"/>
      <c r="H70" s="42"/>
      <c r="I70" s="42"/>
      <c r="J70" s="42"/>
      <c r="K70" s="42"/>
      <c r="L70" s="42"/>
      <c r="M70" s="42"/>
      <c r="N70" s="42"/>
      <c r="O70"/>
      <c r="P70" s="44"/>
    </row>
    <row r="71" spans="1:16" s="46" customFormat="1" x14ac:dyDescent="0.25">
      <c r="A71" s="65"/>
      <c r="B71" s="43"/>
      <c r="C71" s="42"/>
      <c r="D71" s="42"/>
      <c r="E71" s="42"/>
      <c r="F71" s="42"/>
      <c r="G71" s="42"/>
      <c r="H71" s="42"/>
      <c r="I71" s="42"/>
      <c r="J71" s="42"/>
      <c r="K71" s="42"/>
      <c r="L71" s="42"/>
      <c r="M71" s="42"/>
      <c r="N71" s="42"/>
      <c r="O71"/>
      <c r="P71" s="44"/>
    </row>
    <row r="72" spans="1:16" s="46" customFormat="1" x14ac:dyDescent="0.25">
      <c r="A72" s="64"/>
      <c r="B72" s="43"/>
      <c r="C72" s="42"/>
      <c r="D72" s="42"/>
      <c r="E72" s="42"/>
      <c r="F72" s="42"/>
      <c r="G72" s="42"/>
      <c r="H72" s="42"/>
      <c r="I72" s="42"/>
      <c r="J72" s="42"/>
      <c r="K72" s="42"/>
      <c r="L72" s="42"/>
      <c r="M72" s="42"/>
      <c r="N72" s="42"/>
      <c r="O72"/>
      <c r="P72" s="44"/>
    </row>
    <row r="73" spans="1:16" s="46" customFormat="1" x14ac:dyDescent="0.25">
      <c r="A73" s="64"/>
      <c r="B73" s="577"/>
      <c r="C73" s="577"/>
      <c r="D73" s="577"/>
      <c r="E73" s="577"/>
      <c r="F73" s="577"/>
      <c r="G73" s="577"/>
      <c r="H73" s="577"/>
      <c r="I73" s="577"/>
      <c r="J73" s="577"/>
      <c r="K73" s="577"/>
      <c r="L73" s="577"/>
      <c r="M73" s="577"/>
      <c r="N73" s="577"/>
      <c r="O73"/>
      <c r="P73" s="44"/>
    </row>
    <row r="74" spans="1:16" s="46" customFormat="1" x14ac:dyDescent="0.25">
      <c r="A74" s="65"/>
      <c r="B74" s="43"/>
      <c r="C74" s="42"/>
      <c r="D74" s="42"/>
      <c r="E74" s="42"/>
      <c r="F74" s="42"/>
      <c r="G74" s="42"/>
      <c r="H74" s="42"/>
      <c r="I74" s="42"/>
      <c r="J74" s="42"/>
      <c r="K74" s="42"/>
      <c r="L74" s="42"/>
      <c r="M74" s="42"/>
      <c r="N74" s="42"/>
      <c r="O74"/>
      <c r="P74" s="44"/>
    </row>
    <row r="75" spans="1:16" s="46" customFormat="1" x14ac:dyDescent="0.25">
      <c r="A75" s="65"/>
      <c r="B75" s="43"/>
      <c r="C75" s="42"/>
      <c r="D75" s="42"/>
      <c r="E75" s="42"/>
      <c r="F75" s="42"/>
      <c r="G75" s="42"/>
      <c r="H75" s="42"/>
      <c r="I75" s="42"/>
      <c r="J75" s="42"/>
      <c r="K75" s="42"/>
      <c r="L75" s="42"/>
      <c r="M75" s="42"/>
      <c r="N75" s="42"/>
      <c r="O75"/>
      <c r="P75" s="44"/>
    </row>
    <row r="76" spans="1:16" s="46" customFormat="1" x14ac:dyDescent="0.25">
      <c r="A76" s="65"/>
      <c r="B76" s="43"/>
      <c r="C76" s="42"/>
      <c r="D76" s="42"/>
      <c r="E76" s="42"/>
      <c r="F76" s="42"/>
      <c r="G76" s="42"/>
      <c r="H76" s="42"/>
      <c r="I76" s="42"/>
      <c r="J76" s="42"/>
      <c r="K76" s="42"/>
      <c r="L76" s="42"/>
      <c r="M76" s="42"/>
      <c r="N76" s="42"/>
      <c r="O76"/>
      <c r="P76" s="44"/>
    </row>
    <row r="77" spans="1:16" s="46" customFormat="1" x14ac:dyDescent="0.25">
      <c r="A77" s="65"/>
      <c r="B77" s="43"/>
      <c r="C77" s="42"/>
      <c r="D77" s="42"/>
      <c r="E77" s="42"/>
      <c r="F77" s="42"/>
      <c r="G77" s="42"/>
      <c r="H77" s="42"/>
      <c r="I77" s="42"/>
      <c r="J77" s="42"/>
      <c r="K77" s="42"/>
      <c r="L77" s="42"/>
      <c r="M77" s="42"/>
      <c r="N77" s="42"/>
      <c r="O77"/>
      <c r="P77" s="44"/>
    </row>
    <row r="78" spans="1:16" s="46" customFormat="1" x14ac:dyDescent="0.25">
      <c r="A78" s="65"/>
      <c r="B78" s="43"/>
      <c r="C78" s="42"/>
      <c r="D78" s="42"/>
      <c r="E78" s="42"/>
      <c r="F78" s="42"/>
      <c r="G78" s="42"/>
      <c r="H78" s="42"/>
      <c r="I78" s="42"/>
      <c r="J78" s="42"/>
      <c r="K78" s="42"/>
      <c r="L78" s="42"/>
      <c r="M78" s="42"/>
      <c r="N78" s="42"/>
      <c r="O78"/>
      <c r="P78" s="44"/>
    </row>
    <row r="79" spans="1:16" s="46" customFormat="1" x14ac:dyDescent="0.25">
      <c r="A79" s="65"/>
      <c r="B79" s="43"/>
      <c r="C79" s="42"/>
      <c r="D79" s="42"/>
      <c r="E79" s="42"/>
      <c r="F79" s="42"/>
      <c r="G79" s="42"/>
      <c r="H79" s="42"/>
      <c r="I79" s="42"/>
      <c r="J79" s="42"/>
      <c r="K79" s="42"/>
      <c r="L79" s="42"/>
      <c r="M79" s="42"/>
      <c r="N79" s="42"/>
      <c r="O79"/>
      <c r="P79" s="44"/>
    </row>
    <row r="80" spans="1:16" s="46" customFormat="1" x14ac:dyDescent="0.25">
      <c r="A80" s="65"/>
      <c r="B80" s="43"/>
      <c r="C80" s="42"/>
      <c r="D80" s="42"/>
      <c r="E80" s="42"/>
      <c r="F80" s="42"/>
      <c r="G80" s="42"/>
      <c r="H80" s="42"/>
      <c r="I80" s="42"/>
      <c r="J80" s="42"/>
      <c r="K80" s="42"/>
      <c r="L80" s="42"/>
      <c r="M80" s="42"/>
      <c r="N80" s="42"/>
      <c r="O80"/>
      <c r="P80" s="44"/>
    </row>
    <row r="81" spans="1:16" s="46" customFormat="1" x14ac:dyDescent="0.25">
      <c r="A81" s="65"/>
      <c r="B81" s="43"/>
      <c r="C81" s="42"/>
      <c r="D81" s="42"/>
      <c r="E81" s="42"/>
      <c r="F81" s="42"/>
      <c r="G81" s="42"/>
      <c r="H81" s="42"/>
      <c r="I81" s="42"/>
      <c r="J81" s="42"/>
      <c r="K81" s="42"/>
      <c r="L81" s="42"/>
      <c r="M81" s="42"/>
      <c r="N81" s="42"/>
      <c r="O81"/>
      <c r="P81" s="44"/>
    </row>
    <row r="82" spans="1:16" s="46" customFormat="1" x14ac:dyDescent="0.25">
      <c r="A82" s="65"/>
      <c r="B82" s="43"/>
      <c r="C82" s="42"/>
      <c r="D82" s="42"/>
      <c r="E82" s="42"/>
      <c r="F82" s="42"/>
      <c r="G82" s="42"/>
      <c r="H82" s="42"/>
      <c r="I82" s="42"/>
      <c r="J82" s="42"/>
      <c r="K82" s="42"/>
      <c r="L82" s="42"/>
      <c r="M82" s="42"/>
      <c r="N82" s="42"/>
      <c r="O82"/>
      <c r="P82" s="44"/>
    </row>
    <row r="83" spans="1:16" s="46" customFormat="1" x14ac:dyDescent="0.25">
      <c r="A83" s="65"/>
      <c r="B83" s="43"/>
      <c r="C83" s="42"/>
      <c r="D83" s="42"/>
      <c r="E83" s="42"/>
      <c r="F83" s="42"/>
      <c r="G83" s="42"/>
      <c r="H83" s="42"/>
      <c r="I83" s="42"/>
      <c r="J83" s="42"/>
      <c r="K83" s="42"/>
      <c r="L83" s="42"/>
      <c r="M83" s="42"/>
      <c r="N83" s="42"/>
      <c r="O83"/>
      <c r="P83" s="44"/>
    </row>
    <row r="84" spans="1:16" s="46" customFormat="1" x14ac:dyDescent="0.25">
      <c r="A84" s="64"/>
      <c r="C84" s="44"/>
      <c r="D84" s="44"/>
      <c r="E84" s="44"/>
      <c r="F84" s="44"/>
      <c r="G84" s="44"/>
      <c r="H84" s="44"/>
      <c r="I84" s="44"/>
      <c r="J84" s="44"/>
      <c r="K84" s="44"/>
      <c r="L84" s="44"/>
      <c r="M84" s="44"/>
      <c r="N84" s="44"/>
      <c r="O84"/>
      <c r="P84" s="44"/>
    </row>
    <row r="85" spans="1:16" s="46" customFormat="1" x14ac:dyDescent="0.25">
      <c r="A85" s="64"/>
      <c r="B85" s="577"/>
      <c r="C85" s="577"/>
      <c r="D85" s="577"/>
      <c r="E85" s="577"/>
      <c r="F85" s="577"/>
      <c r="G85" s="577"/>
      <c r="H85" s="577"/>
      <c r="I85" s="577"/>
      <c r="J85" s="577"/>
      <c r="K85" s="577"/>
      <c r="L85" s="577"/>
      <c r="M85" s="577"/>
      <c r="N85" s="577"/>
      <c r="O85"/>
      <c r="P85" s="44"/>
    </row>
    <row r="86" spans="1:16" s="46" customFormat="1" x14ac:dyDescent="0.25">
      <c r="A86" s="65"/>
      <c r="B86" s="43"/>
      <c r="C86" s="42"/>
      <c r="D86" s="42"/>
      <c r="E86" s="42"/>
      <c r="F86" s="42"/>
      <c r="G86" s="42"/>
      <c r="H86" s="42"/>
      <c r="I86" s="42"/>
      <c r="J86" s="42"/>
      <c r="K86" s="42"/>
      <c r="L86" s="42"/>
      <c r="M86" s="42"/>
      <c r="N86" s="42"/>
      <c r="O86"/>
      <c r="P86" s="44"/>
    </row>
    <row r="87" spans="1:16" s="46" customFormat="1" x14ac:dyDescent="0.25">
      <c r="A87" s="65"/>
      <c r="B87" s="43"/>
      <c r="C87" s="42"/>
      <c r="D87" s="42"/>
      <c r="E87" s="42"/>
      <c r="F87" s="42"/>
      <c r="G87" s="42"/>
      <c r="H87" s="42"/>
      <c r="I87" s="42"/>
      <c r="J87" s="42"/>
      <c r="K87" s="42"/>
      <c r="L87" s="42"/>
      <c r="M87" s="42"/>
      <c r="N87" s="42"/>
      <c r="O87"/>
      <c r="P87" s="44"/>
    </row>
    <row r="88" spans="1:16" s="46" customFormat="1" x14ac:dyDescent="0.25">
      <c r="A88" s="65"/>
      <c r="B88" s="43"/>
      <c r="C88" s="42"/>
      <c r="D88" s="42"/>
      <c r="E88" s="42"/>
      <c r="F88" s="42"/>
      <c r="G88" s="42"/>
      <c r="H88" s="42"/>
      <c r="I88" s="42"/>
      <c r="J88" s="42"/>
      <c r="K88" s="42"/>
      <c r="L88" s="42"/>
      <c r="M88" s="42"/>
      <c r="N88" s="42"/>
      <c r="O88"/>
      <c r="P88" s="44"/>
    </row>
    <row r="89" spans="1:16" s="46" customFormat="1" x14ac:dyDescent="0.25">
      <c r="A89" s="65"/>
      <c r="B89" s="43"/>
      <c r="C89" s="42"/>
      <c r="D89" s="42"/>
      <c r="E89" s="42"/>
      <c r="F89" s="42"/>
      <c r="G89" s="42"/>
      <c r="H89" s="42"/>
      <c r="I89" s="42"/>
      <c r="J89" s="42"/>
      <c r="K89" s="42"/>
      <c r="L89" s="42"/>
      <c r="M89" s="42"/>
      <c r="N89" s="42"/>
      <c r="O89"/>
      <c r="P89" s="44"/>
    </row>
    <row r="90" spans="1:16" s="46" customFormat="1" x14ac:dyDescent="0.25">
      <c r="A90" s="65"/>
      <c r="B90" s="43"/>
      <c r="C90" s="42"/>
      <c r="D90" s="42"/>
      <c r="E90" s="42"/>
      <c r="F90" s="42"/>
      <c r="G90" s="42"/>
      <c r="H90" s="42"/>
      <c r="I90" s="42"/>
      <c r="J90" s="42"/>
      <c r="K90" s="42"/>
      <c r="L90" s="42"/>
      <c r="M90" s="42"/>
      <c r="N90" s="42"/>
      <c r="O90"/>
      <c r="P90" s="44"/>
    </row>
    <row r="91" spans="1:16" s="46" customFormat="1" x14ac:dyDescent="0.25">
      <c r="A91" s="65"/>
      <c r="B91" s="43"/>
      <c r="C91" s="42"/>
      <c r="D91" s="42"/>
      <c r="E91" s="42"/>
      <c r="F91" s="42"/>
      <c r="G91" s="42"/>
      <c r="H91" s="42"/>
      <c r="I91" s="42"/>
      <c r="J91" s="42"/>
      <c r="K91" s="42"/>
      <c r="L91" s="42"/>
      <c r="M91" s="42"/>
      <c r="N91" s="42"/>
      <c r="O91"/>
      <c r="P91" s="44"/>
    </row>
    <row r="92" spans="1:16" s="46" customFormat="1" x14ac:dyDescent="0.25">
      <c r="A92" s="65"/>
      <c r="B92" s="43"/>
      <c r="C92" s="42"/>
      <c r="D92" s="42"/>
      <c r="E92" s="42"/>
      <c r="F92" s="42"/>
      <c r="G92" s="42"/>
      <c r="H92" s="42"/>
      <c r="I92" s="42"/>
      <c r="J92" s="42"/>
      <c r="K92" s="42"/>
      <c r="L92" s="42"/>
      <c r="M92" s="42"/>
      <c r="N92" s="42"/>
      <c r="O92"/>
      <c r="P92" s="44"/>
    </row>
    <row r="93" spans="1:16" s="46" customFormat="1" x14ac:dyDescent="0.25">
      <c r="A93" s="65"/>
      <c r="B93" s="43"/>
      <c r="C93" s="42"/>
      <c r="D93" s="42"/>
      <c r="E93" s="42"/>
      <c r="F93" s="42"/>
      <c r="G93" s="42"/>
      <c r="H93" s="42"/>
      <c r="I93" s="42"/>
      <c r="J93" s="42"/>
      <c r="K93" s="42"/>
      <c r="L93" s="42"/>
      <c r="M93" s="42"/>
      <c r="N93" s="42"/>
      <c r="O93"/>
      <c r="P93" s="44"/>
    </row>
    <row r="94" spans="1:16" s="46" customFormat="1" x14ac:dyDescent="0.25">
      <c r="A94" s="64"/>
      <c r="C94" s="44"/>
      <c r="D94" s="44"/>
      <c r="E94" s="44"/>
      <c r="F94" s="44"/>
      <c r="G94" s="44"/>
      <c r="H94" s="44"/>
      <c r="I94" s="44"/>
      <c r="J94" s="44"/>
      <c r="K94" s="44"/>
      <c r="L94" s="44"/>
      <c r="M94" s="44"/>
      <c r="N94" s="44"/>
      <c r="O94"/>
      <c r="P94" s="44"/>
    </row>
    <row r="95" spans="1:16" s="46" customFormat="1" x14ac:dyDescent="0.25">
      <c r="A95" s="64"/>
      <c r="C95" s="44"/>
      <c r="D95" s="44"/>
      <c r="E95" s="44"/>
      <c r="F95" s="44"/>
      <c r="G95" s="44"/>
      <c r="H95" s="44"/>
      <c r="I95" s="44"/>
      <c r="J95" s="44"/>
      <c r="K95" s="44"/>
      <c r="L95" s="44"/>
      <c r="M95" s="44"/>
      <c r="N95" s="44"/>
      <c r="O95"/>
      <c r="P95" s="44"/>
    </row>
    <row r="96" spans="1:16" s="46" customFormat="1" x14ac:dyDescent="0.25">
      <c r="A96" s="64"/>
      <c r="C96" s="44"/>
      <c r="D96" s="44"/>
      <c r="E96" s="44"/>
      <c r="F96" s="44"/>
      <c r="G96" s="44"/>
      <c r="H96" s="44"/>
      <c r="I96" s="44"/>
      <c r="J96" s="44"/>
      <c r="K96" s="44"/>
      <c r="L96" s="44"/>
      <c r="M96" s="44"/>
      <c r="N96" s="44"/>
      <c r="O96"/>
      <c r="P96" s="44"/>
    </row>
    <row r="97" spans="1:16" s="46" customFormat="1" x14ac:dyDescent="0.25">
      <c r="A97" s="64"/>
      <c r="C97" s="44"/>
      <c r="D97" s="44"/>
      <c r="E97" s="44"/>
      <c r="F97" s="44"/>
      <c r="G97" s="44"/>
      <c r="H97" s="44"/>
      <c r="I97" s="44"/>
      <c r="J97" s="44"/>
      <c r="K97" s="44"/>
      <c r="L97" s="44"/>
      <c r="M97" s="44"/>
      <c r="N97" s="44"/>
      <c r="O97"/>
      <c r="P97" s="44"/>
    </row>
    <row r="98" spans="1:16" s="46" customFormat="1" x14ac:dyDescent="0.25">
      <c r="A98" s="64"/>
      <c r="C98" s="44"/>
      <c r="D98" s="44"/>
      <c r="E98" s="44"/>
      <c r="F98" s="44"/>
      <c r="G98" s="44"/>
      <c r="H98" s="44"/>
      <c r="I98" s="44"/>
      <c r="J98" s="44"/>
      <c r="K98" s="44"/>
      <c r="L98" s="44"/>
      <c r="M98" s="44"/>
      <c r="N98" s="44"/>
      <c r="O98"/>
      <c r="P98" s="44"/>
    </row>
    <row r="99" spans="1:16" s="46" customFormat="1" x14ac:dyDescent="0.25">
      <c r="A99" s="64"/>
      <c r="C99" s="44"/>
      <c r="D99" s="44"/>
      <c r="E99" s="44"/>
      <c r="F99" s="44"/>
      <c r="G99" s="44"/>
      <c r="H99" s="44"/>
      <c r="I99" s="44"/>
      <c r="J99" s="44"/>
      <c r="K99" s="44"/>
      <c r="L99" s="44"/>
      <c r="M99" s="44"/>
      <c r="N99" s="44"/>
      <c r="O99"/>
      <c r="P99" s="44"/>
    </row>
    <row r="100" spans="1:16" s="46" customFormat="1" x14ac:dyDescent="0.25">
      <c r="A100" s="64"/>
      <c r="C100" s="44"/>
      <c r="D100" s="44"/>
      <c r="E100" s="44"/>
      <c r="F100" s="44"/>
      <c r="G100" s="44"/>
      <c r="H100" s="44"/>
      <c r="I100" s="44"/>
      <c r="J100" s="44"/>
      <c r="K100" s="44"/>
      <c r="L100" s="44"/>
      <c r="M100" s="44"/>
      <c r="N100" s="44"/>
      <c r="O100"/>
      <c r="P100" s="44"/>
    </row>
    <row r="101" spans="1:16" s="46" customFormat="1" x14ac:dyDescent="0.25">
      <c r="A101" s="64"/>
      <c r="C101" s="44"/>
      <c r="D101" s="44"/>
      <c r="E101" s="44"/>
      <c r="F101" s="44"/>
      <c r="G101" s="44"/>
      <c r="H101" s="44"/>
      <c r="I101" s="44"/>
      <c r="J101" s="44"/>
      <c r="K101" s="44"/>
      <c r="L101" s="44"/>
      <c r="M101" s="44"/>
      <c r="N101" s="44"/>
      <c r="O101"/>
      <c r="P101" s="44"/>
    </row>
    <row r="102" spans="1:16" s="46" customFormat="1" x14ac:dyDescent="0.25">
      <c r="A102" s="64"/>
      <c r="C102" s="44"/>
      <c r="D102" s="44"/>
      <c r="E102" s="44"/>
      <c r="F102" s="44"/>
      <c r="G102" s="44"/>
      <c r="H102" s="44"/>
      <c r="I102" s="44"/>
      <c r="J102" s="44"/>
      <c r="K102" s="44"/>
      <c r="L102" s="44"/>
      <c r="M102" s="44"/>
      <c r="N102" s="44"/>
      <c r="O102"/>
      <c r="P102" s="44"/>
    </row>
    <row r="103" spans="1:16" s="46" customFormat="1" x14ac:dyDescent="0.25">
      <c r="A103" s="64"/>
      <c r="C103" s="44"/>
      <c r="D103" s="44"/>
      <c r="E103" s="44"/>
      <c r="F103" s="44"/>
      <c r="G103" s="44"/>
      <c r="H103" s="44"/>
      <c r="I103" s="44"/>
      <c r="J103" s="44"/>
      <c r="K103" s="44"/>
      <c r="L103" s="44"/>
      <c r="M103" s="44"/>
      <c r="N103" s="44"/>
      <c r="O103"/>
      <c r="P103" s="44"/>
    </row>
    <row r="104" spans="1:16" s="46" customFormat="1" x14ac:dyDescent="0.25">
      <c r="A104" s="64"/>
      <c r="C104" s="44"/>
      <c r="D104" s="44"/>
      <c r="E104" s="44"/>
      <c r="F104" s="44"/>
      <c r="G104" s="44"/>
      <c r="H104" s="44"/>
      <c r="I104" s="44"/>
      <c r="J104" s="44"/>
      <c r="K104" s="44"/>
      <c r="L104" s="44"/>
      <c r="M104" s="44"/>
      <c r="N104" s="44"/>
      <c r="O104"/>
      <c r="P104" s="44"/>
    </row>
    <row r="105" spans="1:16" s="46" customFormat="1" x14ac:dyDescent="0.25">
      <c r="A105" s="64"/>
      <c r="C105" s="44"/>
      <c r="D105" s="44"/>
      <c r="E105" s="44"/>
      <c r="F105" s="44"/>
      <c r="G105" s="44"/>
      <c r="H105" s="44"/>
      <c r="I105" s="44"/>
      <c r="J105" s="44"/>
      <c r="K105" s="44"/>
      <c r="L105" s="44"/>
      <c r="M105" s="44"/>
      <c r="N105" s="44"/>
      <c r="O105"/>
      <c r="P105" s="44"/>
    </row>
    <row r="106" spans="1:16" s="46" customFormat="1" x14ac:dyDescent="0.25">
      <c r="A106" s="64"/>
      <c r="C106" s="44"/>
      <c r="D106" s="44"/>
      <c r="E106" s="44"/>
      <c r="F106" s="44"/>
      <c r="G106" s="44"/>
      <c r="H106" s="44"/>
      <c r="I106" s="44"/>
      <c r="J106" s="44"/>
      <c r="K106" s="44"/>
      <c r="L106" s="44"/>
      <c r="M106" s="44"/>
      <c r="N106" s="44"/>
      <c r="O106"/>
      <c r="P106" s="44"/>
    </row>
    <row r="107" spans="1:16" s="46" customFormat="1" x14ac:dyDescent="0.25">
      <c r="A107" s="64"/>
      <c r="C107" s="44"/>
      <c r="D107" s="44"/>
      <c r="E107" s="44"/>
      <c r="F107" s="44"/>
      <c r="G107" s="44"/>
      <c r="H107" s="44"/>
      <c r="I107" s="44"/>
      <c r="J107" s="44"/>
      <c r="K107" s="44"/>
      <c r="L107" s="44"/>
      <c r="M107" s="44"/>
      <c r="N107" s="44"/>
      <c r="O107"/>
      <c r="P107" s="44"/>
    </row>
    <row r="108" spans="1:16" s="46" customFormat="1" x14ac:dyDescent="0.25">
      <c r="A108" s="64"/>
      <c r="C108" s="44"/>
      <c r="D108" s="44"/>
      <c r="E108" s="44"/>
      <c r="F108" s="44"/>
      <c r="G108" s="44"/>
      <c r="H108" s="44"/>
      <c r="I108" s="44"/>
      <c r="J108" s="44"/>
      <c r="K108" s="44"/>
      <c r="L108" s="44"/>
      <c r="M108" s="44"/>
      <c r="N108" s="44"/>
      <c r="O108"/>
      <c r="P108" s="44"/>
    </row>
    <row r="109" spans="1:16" s="46" customFormat="1" x14ac:dyDescent="0.25">
      <c r="A109" s="64"/>
      <c r="C109" s="44"/>
      <c r="D109" s="44"/>
      <c r="E109" s="44"/>
      <c r="F109" s="44"/>
      <c r="G109" s="44"/>
      <c r="H109" s="44"/>
      <c r="I109" s="44"/>
      <c r="J109" s="44"/>
      <c r="K109" s="44"/>
      <c r="L109" s="44"/>
      <c r="M109" s="44"/>
      <c r="N109" s="44"/>
      <c r="O109"/>
      <c r="P109" s="44"/>
    </row>
    <row r="110" spans="1:16" s="46" customFormat="1" x14ac:dyDescent="0.25">
      <c r="A110" s="64"/>
      <c r="C110" s="44"/>
      <c r="D110" s="44"/>
      <c r="E110" s="44"/>
      <c r="F110" s="44"/>
      <c r="G110" s="44"/>
      <c r="H110" s="44"/>
      <c r="I110" s="44"/>
      <c r="J110" s="44"/>
      <c r="K110" s="44"/>
      <c r="L110" s="44"/>
      <c r="M110" s="44"/>
      <c r="N110" s="44"/>
      <c r="O110"/>
      <c r="P110" s="44"/>
    </row>
    <row r="111" spans="1:16" s="46" customFormat="1" x14ac:dyDescent="0.25">
      <c r="A111" s="64"/>
      <c r="C111" s="44"/>
      <c r="D111" s="44"/>
      <c r="E111" s="44"/>
      <c r="F111" s="44"/>
      <c r="G111" s="44"/>
      <c r="H111" s="44"/>
      <c r="I111" s="44"/>
      <c r="J111" s="44"/>
      <c r="K111" s="44"/>
      <c r="L111" s="44"/>
      <c r="M111" s="44"/>
      <c r="N111" s="44"/>
      <c r="O111"/>
      <c r="P111" s="44"/>
    </row>
    <row r="112" spans="1:16" s="46" customFormat="1" x14ac:dyDescent="0.25">
      <c r="A112" s="64"/>
      <c r="C112" s="44"/>
      <c r="D112" s="44"/>
      <c r="E112" s="44"/>
      <c r="F112" s="44"/>
      <c r="G112" s="44"/>
      <c r="H112" s="44"/>
      <c r="I112" s="44"/>
      <c r="J112" s="44"/>
      <c r="K112" s="44"/>
      <c r="L112" s="44"/>
      <c r="M112" s="44"/>
      <c r="N112" s="44"/>
      <c r="O112"/>
      <c r="P112" s="44"/>
    </row>
    <row r="113" spans="1:16" s="46" customFormat="1" x14ac:dyDescent="0.25">
      <c r="A113" s="64"/>
      <c r="C113" s="44"/>
      <c r="D113" s="44"/>
      <c r="E113" s="44"/>
      <c r="F113" s="44"/>
      <c r="G113" s="44"/>
      <c r="H113" s="44"/>
      <c r="I113" s="44"/>
      <c r="J113" s="44"/>
      <c r="K113" s="44"/>
      <c r="L113" s="44"/>
      <c r="M113" s="44"/>
      <c r="N113" s="44"/>
      <c r="O113"/>
      <c r="P113" s="44"/>
    </row>
    <row r="114" spans="1:16" s="46" customFormat="1" x14ac:dyDescent="0.25">
      <c r="A114" s="64"/>
      <c r="C114" s="44"/>
      <c r="D114" s="44"/>
      <c r="E114" s="44"/>
      <c r="F114" s="44"/>
      <c r="G114" s="44"/>
      <c r="H114" s="44"/>
      <c r="I114" s="44"/>
      <c r="J114" s="44"/>
      <c r="K114" s="44"/>
      <c r="L114" s="44"/>
      <c r="M114" s="44"/>
      <c r="N114" s="44"/>
      <c r="O114"/>
      <c r="P114" s="44"/>
    </row>
    <row r="115" spans="1:16" s="46" customFormat="1" x14ac:dyDescent="0.25">
      <c r="A115" s="64"/>
      <c r="C115" s="44"/>
      <c r="D115" s="44"/>
      <c r="E115" s="44"/>
      <c r="F115" s="44"/>
      <c r="G115" s="44"/>
      <c r="H115" s="44"/>
      <c r="I115" s="44"/>
      <c r="J115" s="44"/>
      <c r="K115" s="44"/>
      <c r="L115" s="44"/>
      <c r="M115" s="44"/>
      <c r="N115" s="44"/>
      <c r="O115"/>
      <c r="P115" s="44"/>
    </row>
    <row r="116" spans="1:16" s="46" customFormat="1" x14ac:dyDescent="0.25">
      <c r="A116" s="64"/>
      <c r="C116" s="44"/>
      <c r="D116" s="44"/>
      <c r="E116" s="44"/>
      <c r="F116" s="44"/>
      <c r="G116" s="44"/>
      <c r="H116" s="44"/>
      <c r="I116" s="44"/>
      <c r="J116" s="44"/>
      <c r="K116" s="44"/>
      <c r="L116" s="44"/>
      <c r="M116" s="44"/>
      <c r="N116" s="44"/>
      <c r="O116"/>
      <c r="P116" s="44"/>
    </row>
    <row r="117" spans="1:16" s="46" customFormat="1" x14ac:dyDescent="0.25">
      <c r="A117" s="64"/>
      <c r="C117" s="44"/>
      <c r="D117" s="44"/>
      <c r="E117" s="44"/>
      <c r="F117" s="44"/>
      <c r="G117" s="44"/>
      <c r="H117" s="44"/>
      <c r="I117" s="44"/>
      <c r="J117" s="44"/>
      <c r="K117" s="44"/>
      <c r="L117" s="44"/>
      <c r="M117" s="44"/>
      <c r="N117" s="44"/>
      <c r="O117"/>
      <c r="P117" s="44"/>
    </row>
    <row r="118" spans="1:16" s="46" customFormat="1" x14ac:dyDescent="0.25">
      <c r="A118" s="64"/>
      <c r="C118" s="44"/>
      <c r="D118" s="44"/>
      <c r="E118" s="44"/>
      <c r="F118" s="44"/>
      <c r="G118" s="44"/>
      <c r="H118" s="44"/>
      <c r="I118" s="44"/>
      <c r="J118" s="44"/>
      <c r="K118" s="44"/>
      <c r="L118" s="44"/>
      <c r="M118" s="44"/>
      <c r="N118" s="44"/>
      <c r="O118"/>
      <c r="P118" s="44"/>
    </row>
    <row r="119" spans="1:16" s="46" customFormat="1" x14ac:dyDescent="0.25">
      <c r="A119" s="64"/>
      <c r="C119" s="44"/>
      <c r="D119" s="44"/>
      <c r="E119" s="44"/>
      <c r="F119" s="44"/>
      <c r="G119" s="44"/>
      <c r="H119" s="44"/>
      <c r="I119" s="44"/>
      <c r="J119" s="44"/>
      <c r="K119" s="44"/>
      <c r="L119" s="44"/>
      <c r="M119" s="44"/>
      <c r="N119" s="44"/>
      <c r="O119"/>
      <c r="P119" s="44"/>
    </row>
    <row r="120" spans="1:16" s="46" customFormat="1" x14ac:dyDescent="0.25">
      <c r="A120" s="64"/>
      <c r="C120" s="44"/>
      <c r="D120" s="44"/>
      <c r="E120" s="44"/>
      <c r="F120" s="44"/>
      <c r="G120" s="44"/>
      <c r="H120" s="44"/>
      <c r="I120" s="44"/>
      <c r="J120" s="44"/>
      <c r="K120" s="44"/>
      <c r="L120" s="44"/>
      <c r="M120" s="44"/>
      <c r="N120" s="44"/>
      <c r="O120"/>
      <c r="P120" s="44"/>
    </row>
    <row r="121" spans="1:16" s="46" customFormat="1" x14ac:dyDescent="0.25">
      <c r="A121" s="64"/>
      <c r="C121" s="44"/>
      <c r="D121" s="44"/>
      <c r="E121" s="44"/>
      <c r="F121" s="44"/>
      <c r="G121" s="44"/>
      <c r="H121" s="44"/>
      <c r="I121" s="44"/>
      <c r="J121" s="44"/>
      <c r="K121" s="44"/>
      <c r="L121" s="44"/>
      <c r="M121" s="44"/>
      <c r="N121" s="44"/>
      <c r="O121"/>
      <c r="P121" s="44"/>
    </row>
    <row r="122" spans="1:16" s="46" customFormat="1" x14ac:dyDescent="0.25">
      <c r="A122" s="64"/>
      <c r="C122" s="44"/>
      <c r="D122" s="44"/>
      <c r="E122" s="44"/>
      <c r="F122" s="44"/>
      <c r="G122" s="44"/>
      <c r="H122" s="44"/>
      <c r="I122" s="44"/>
      <c r="J122" s="44"/>
      <c r="K122" s="44"/>
      <c r="L122" s="44"/>
      <c r="M122" s="44"/>
      <c r="N122" s="44"/>
      <c r="O122"/>
      <c r="P122" s="44"/>
    </row>
    <row r="123" spans="1:16" s="46" customFormat="1" x14ac:dyDescent="0.25">
      <c r="A123" s="64"/>
      <c r="C123" s="44"/>
      <c r="D123" s="44"/>
      <c r="E123" s="44"/>
      <c r="F123" s="44"/>
      <c r="G123" s="44"/>
      <c r="H123" s="44"/>
      <c r="I123" s="44"/>
      <c r="J123" s="44"/>
      <c r="K123" s="44"/>
      <c r="L123" s="44"/>
      <c r="M123" s="44"/>
      <c r="N123" s="44"/>
      <c r="O123"/>
      <c r="P123" s="44"/>
    </row>
    <row r="124" spans="1:16" s="46" customFormat="1" x14ac:dyDescent="0.25">
      <c r="A124" s="64"/>
      <c r="C124" s="44"/>
      <c r="D124" s="44"/>
      <c r="E124" s="44"/>
      <c r="F124" s="44"/>
      <c r="G124" s="44"/>
      <c r="H124" s="44"/>
      <c r="I124" s="44"/>
      <c r="J124" s="44"/>
      <c r="K124" s="44"/>
      <c r="L124" s="44"/>
      <c r="M124" s="44"/>
      <c r="N124" s="44"/>
      <c r="O124"/>
      <c r="P124" s="44"/>
    </row>
    <row r="125" spans="1:16" s="46" customFormat="1" x14ac:dyDescent="0.25">
      <c r="A125" s="64"/>
      <c r="C125" s="44"/>
      <c r="D125" s="44"/>
      <c r="E125" s="44"/>
      <c r="F125" s="44"/>
      <c r="G125" s="44"/>
      <c r="H125" s="44"/>
      <c r="I125" s="44"/>
      <c r="J125" s="44"/>
      <c r="K125" s="44"/>
      <c r="L125" s="44"/>
      <c r="M125" s="44"/>
      <c r="N125" s="44"/>
      <c r="O125"/>
      <c r="P125" s="44"/>
    </row>
    <row r="126" spans="1:16" s="46" customFormat="1" x14ac:dyDescent="0.25">
      <c r="A126" s="64"/>
      <c r="C126" s="44"/>
      <c r="D126" s="44"/>
      <c r="E126" s="44"/>
      <c r="F126" s="44"/>
      <c r="G126" s="44"/>
      <c r="H126" s="44"/>
      <c r="I126" s="44"/>
      <c r="J126" s="44"/>
      <c r="K126" s="44"/>
      <c r="L126" s="44"/>
      <c r="M126" s="44"/>
      <c r="N126" s="44"/>
      <c r="O126"/>
      <c r="P126" s="44"/>
    </row>
    <row r="127" spans="1:16" s="46" customFormat="1" x14ac:dyDescent="0.25">
      <c r="A127" s="64"/>
      <c r="C127" s="44"/>
      <c r="D127" s="44"/>
      <c r="E127" s="44"/>
      <c r="F127" s="44"/>
      <c r="G127" s="44"/>
      <c r="H127" s="44"/>
      <c r="I127" s="44"/>
      <c r="J127" s="44"/>
      <c r="K127" s="44"/>
      <c r="L127" s="44"/>
      <c r="M127" s="44"/>
      <c r="N127" s="44"/>
      <c r="O127"/>
      <c r="P127" s="44"/>
    </row>
    <row r="128" spans="1:16" s="46" customFormat="1" x14ac:dyDescent="0.25">
      <c r="A128" s="64"/>
      <c r="C128" s="44"/>
      <c r="D128" s="44"/>
      <c r="E128" s="44"/>
      <c r="F128" s="44"/>
      <c r="G128" s="44"/>
      <c r="H128" s="44"/>
      <c r="I128" s="44"/>
      <c r="J128" s="44"/>
      <c r="K128" s="44"/>
      <c r="L128" s="44"/>
      <c r="M128" s="44"/>
      <c r="N128" s="44"/>
      <c r="O128"/>
      <c r="P128" s="44"/>
    </row>
    <row r="129" spans="1:16" s="46" customFormat="1" x14ac:dyDescent="0.25">
      <c r="A129" s="64"/>
      <c r="C129" s="44"/>
      <c r="D129" s="44"/>
      <c r="E129" s="44"/>
      <c r="F129" s="44"/>
      <c r="G129" s="44"/>
      <c r="H129" s="44"/>
      <c r="I129" s="44"/>
      <c r="J129" s="44"/>
      <c r="K129" s="44"/>
      <c r="L129" s="44"/>
      <c r="M129" s="44"/>
      <c r="N129" s="44"/>
      <c r="O129"/>
      <c r="P129" s="44"/>
    </row>
    <row r="130" spans="1:16" s="46" customFormat="1" x14ac:dyDescent="0.25">
      <c r="A130" s="64"/>
      <c r="C130" s="44"/>
      <c r="D130" s="44"/>
      <c r="E130" s="44"/>
      <c r="F130" s="44"/>
      <c r="G130" s="44"/>
      <c r="H130" s="44"/>
      <c r="I130" s="44"/>
      <c r="J130" s="44"/>
      <c r="K130" s="44"/>
      <c r="L130" s="44"/>
      <c r="M130" s="44"/>
      <c r="N130" s="44"/>
      <c r="O130"/>
      <c r="P130" s="44"/>
    </row>
    <row r="131" spans="1:16" s="46" customFormat="1" x14ac:dyDescent="0.25">
      <c r="A131" s="64"/>
      <c r="C131" s="44"/>
      <c r="D131" s="44"/>
      <c r="E131" s="44"/>
      <c r="F131" s="44"/>
      <c r="G131" s="44"/>
      <c r="H131" s="44"/>
      <c r="I131" s="44"/>
      <c r="J131" s="44"/>
      <c r="K131" s="44"/>
      <c r="L131" s="44"/>
      <c r="M131" s="44"/>
      <c r="N131" s="44"/>
      <c r="O131"/>
      <c r="P131" s="44"/>
    </row>
    <row r="132" spans="1:16" s="46" customFormat="1" x14ac:dyDescent="0.25">
      <c r="A132" s="64"/>
      <c r="C132" s="44"/>
      <c r="D132" s="44"/>
      <c r="E132" s="44"/>
      <c r="F132" s="44"/>
      <c r="G132" s="44"/>
      <c r="H132" s="44"/>
      <c r="I132" s="44"/>
      <c r="J132" s="44"/>
      <c r="K132" s="44"/>
      <c r="L132" s="44"/>
      <c r="M132" s="44"/>
      <c r="N132" s="44"/>
      <c r="O132"/>
      <c r="P132" s="44"/>
    </row>
    <row r="133" spans="1:16" s="46" customFormat="1" x14ac:dyDescent="0.25">
      <c r="A133" s="64"/>
      <c r="C133" s="44"/>
      <c r="D133" s="44"/>
      <c r="E133" s="44"/>
      <c r="F133" s="44"/>
      <c r="G133" s="44"/>
      <c r="H133" s="44"/>
      <c r="I133" s="44"/>
      <c r="J133" s="44"/>
      <c r="K133" s="44"/>
      <c r="L133" s="44"/>
      <c r="M133" s="44"/>
      <c r="N133" s="44"/>
      <c r="O133"/>
      <c r="P133" s="44"/>
    </row>
    <row r="134" spans="1:16" s="46" customFormat="1" x14ac:dyDescent="0.25">
      <c r="A134" s="64"/>
      <c r="C134" s="44"/>
      <c r="D134" s="44"/>
      <c r="E134" s="44"/>
      <c r="F134" s="44"/>
      <c r="G134" s="44"/>
      <c r="H134" s="44"/>
      <c r="I134" s="44"/>
      <c r="J134" s="44"/>
      <c r="K134" s="44"/>
      <c r="L134" s="44"/>
      <c r="M134" s="44"/>
      <c r="N134" s="44"/>
      <c r="O134"/>
      <c r="P134" s="44"/>
    </row>
    <row r="135" spans="1:16" s="46" customFormat="1" x14ac:dyDescent="0.25">
      <c r="A135" s="64"/>
      <c r="C135" s="44"/>
      <c r="D135" s="44"/>
      <c r="E135" s="44"/>
      <c r="F135" s="44"/>
      <c r="G135" s="44"/>
      <c r="H135" s="44"/>
      <c r="I135" s="44"/>
      <c r="J135" s="44"/>
      <c r="K135" s="44"/>
      <c r="L135" s="44"/>
      <c r="M135" s="44"/>
      <c r="N135" s="44"/>
      <c r="O135"/>
      <c r="P135" s="44"/>
    </row>
    <row r="136" spans="1:16" s="46" customFormat="1" x14ac:dyDescent="0.25">
      <c r="A136" s="64"/>
      <c r="C136" s="44"/>
      <c r="D136" s="44"/>
      <c r="E136" s="44"/>
      <c r="F136" s="44"/>
      <c r="G136" s="44"/>
      <c r="H136" s="44"/>
      <c r="I136" s="44"/>
      <c r="J136" s="44"/>
      <c r="K136" s="44"/>
      <c r="L136" s="44"/>
      <c r="M136" s="44"/>
      <c r="N136" s="44"/>
      <c r="O136"/>
      <c r="P136" s="44"/>
    </row>
    <row r="137" spans="1:16" s="46" customFormat="1" x14ac:dyDescent="0.25">
      <c r="A137" s="64"/>
      <c r="C137" s="44"/>
      <c r="D137" s="44"/>
      <c r="E137" s="44"/>
      <c r="F137" s="44"/>
      <c r="G137" s="44"/>
      <c r="H137" s="44"/>
      <c r="I137" s="44"/>
      <c r="J137" s="44"/>
      <c r="K137" s="44"/>
      <c r="L137" s="44"/>
      <c r="M137" s="44"/>
      <c r="N137" s="44"/>
      <c r="O137"/>
      <c r="P137" s="44"/>
    </row>
    <row r="138" spans="1:16" s="46" customFormat="1" x14ac:dyDescent="0.25">
      <c r="A138" s="64"/>
      <c r="C138" s="44"/>
      <c r="D138" s="44"/>
      <c r="E138" s="44"/>
      <c r="F138" s="44"/>
      <c r="G138" s="44"/>
      <c r="H138" s="44"/>
      <c r="I138" s="44"/>
      <c r="J138" s="44"/>
      <c r="K138" s="44"/>
      <c r="L138" s="44"/>
      <c r="M138" s="44"/>
      <c r="N138" s="44"/>
      <c r="O138"/>
      <c r="P138" s="44"/>
    </row>
    <row r="139" spans="1:16" s="46" customFormat="1" x14ac:dyDescent="0.25">
      <c r="A139" s="64"/>
      <c r="C139" s="44"/>
      <c r="D139" s="44"/>
      <c r="E139" s="44"/>
      <c r="F139" s="44"/>
      <c r="G139" s="44"/>
      <c r="H139" s="44"/>
      <c r="I139" s="44"/>
      <c r="J139" s="44"/>
      <c r="K139" s="44"/>
      <c r="L139" s="44"/>
      <c r="M139" s="44"/>
      <c r="N139" s="44"/>
      <c r="O139"/>
      <c r="P139" s="44"/>
    </row>
    <row r="140" spans="1:16" s="46" customFormat="1" x14ac:dyDescent="0.25">
      <c r="A140" s="64"/>
      <c r="C140" s="44"/>
      <c r="D140" s="44"/>
      <c r="E140" s="44"/>
      <c r="F140" s="44"/>
      <c r="G140" s="44"/>
      <c r="H140" s="44"/>
      <c r="I140" s="44"/>
      <c r="J140" s="44"/>
      <c r="K140" s="44"/>
      <c r="L140" s="44"/>
      <c r="M140" s="44"/>
      <c r="N140" s="44"/>
      <c r="O140"/>
      <c r="P140" s="44"/>
    </row>
    <row r="141" spans="1:16" s="46" customFormat="1" x14ac:dyDescent="0.25">
      <c r="A141" s="64"/>
      <c r="C141" s="44"/>
      <c r="D141" s="44"/>
      <c r="E141" s="44"/>
      <c r="F141" s="44"/>
      <c r="G141" s="44"/>
      <c r="H141" s="44"/>
      <c r="I141" s="44"/>
      <c r="J141" s="44"/>
      <c r="K141" s="44"/>
      <c r="L141" s="44"/>
      <c r="M141" s="44"/>
      <c r="N141" s="44"/>
      <c r="O141"/>
      <c r="P141" s="44"/>
    </row>
    <row r="142" spans="1:16" s="46" customFormat="1" x14ac:dyDescent="0.25">
      <c r="A142" s="64"/>
      <c r="C142" s="44"/>
      <c r="D142" s="44"/>
      <c r="E142" s="44"/>
      <c r="F142" s="44"/>
      <c r="G142" s="44"/>
      <c r="H142" s="44"/>
      <c r="I142" s="44"/>
      <c r="J142" s="44"/>
      <c r="K142" s="44"/>
      <c r="L142" s="44"/>
      <c r="M142" s="44"/>
      <c r="N142" s="44"/>
      <c r="O142"/>
      <c r="P142" s="44"/>
    </row>
    <row r="143" spans="1:16" s="46" customFormat="1" x14ac:dyDescent="0.25">
      <c r="A143" s="64"/>
      <c r="C143" s="44"/>
      <c r="D143" s="44"/>
      <c r="E143" s="44"/>
      <c r="F143" s="44"/>
      <c r="G143" s="44"/>
      <c r="H143" s="44"/>
      <c r="I143" s="44"/>
      <c r="J143" s="44"/>
      <c r="K143" s="44"/>
      <c r="L143" s="44"/>
      <c r="M143" s="44"/>
      <c r="N143" s="44"/>
      <c r="O143"/>
      <c r="P143" s="44"/>
    </row>
    <row r="144" spans="1:16" s="46" customFormat="1" x14ac:dyDescent="0.25">
      <c r="A144" s="64"/>
      <c r="C144" s="44"/>
      <c r="D144" s="44"/>
      <c r="E144" s="44"/>
      <c r="F144" s="44"/>
      <c r="G144" s="44"/>
      <c r="H144" s="44"/>
      <c r="I144" s="44"/>
      <c r="J144" s="44"/>
      <c r="K144" s="44"/>
      <c r="L144" s="44"/>
      <c r="M144" s="44"/>
      <c r="N144" s="44"/>
      <c r="O144"/>
      <c r="P144" s="44"/>
    </row>
    <row r="145" spans="1:16" s="46" customFormat="1" x14ac:dyDescent="0.25">
      <c r="A145" s="64"/>
      <c r="C145" s="44"/>
      <c r="D145" s="44"/>
      <c r="E145" s="44"/>
      <c r="F145" s="44"/>
      <c r="G145" s="44"/>
      <c r="H145" s="44"/>
      <c r="I145" s="44"/>
      <c r="J145" s="44"/>
      <c r="K145" s="44"/>
      <c r="L145" s="44"/>
      <c r="M145" s="44"/>
      <c r="N145" s="44"/>
      <c r="O145"/>
      <c r="P145" s="44"/>
    </row>
    <row r="146" spans="1:16" s="46" customFormat="1" x14ac:dyDescent="0.25">
      <c r="A146" s="64"/>
      <c r="C146" s="44"/>
      <c r="D146" s="44"/>
      <c r="E146" s="44"/>
      <c r="F146" s="44"/>
      <c r="G146" s="44"/>
      <c r="H146" s="44"/>
      <c r="I146" s="44"/>
      <c r="J146" s="44"/>
      <c r="K146" s="44"/>
      <c r="L146" s="44"/>
      <c r="M146" s="44"/>
      <c r="N146" s="44"/>
      <c r="O146"/>
      <c r="P146" s="44"/>
    </row>
    <row r="147" spans="1:16" s="46" customFormat="1" x14ac:dyDescent="0.25">
      <c r="A147" s="64"/>
      <c r="C147" s="44"/>
      <c r="D147" s="44"/>
      <c r="E147" s="44"/>
      <c r="F147" s="44"/>
      <c r="G147" s="44"/>
      <c r="H147" s="44"/>
      <c r="I147" s="44"/>
      <c r="J147" s="44"/>
      <c r="K147" s="44"/>
      <c r="L147" s="44"/>
      <c r="M147" s="44"/>
      <c r="N147" s="44"/>
      <c r="O147"/>
      <c r="P147" s="44"/>
    </row>
    <row r="148" spans="1:16" s="46" customFormat="1" x14ac:dyDescent="0.25">
      <c r="A148" s="64"/>
      <c r="C148" s="44"/>
      <c r="D148" s="44"/>
      <c r="E148" s="44"/>
      <c r="F148" s="44"/>
      <c r="G148" s="44"/>
      <c r="H148" s="44"/>
      <c r="I148" s="44"/>
      <c r="J148" s="44"/>
      <c r="K148" s="44"/>
      <c r="L148" s="44"/>
      <c r="M148" s="44"/>
      <c r="N148" s="44"/>
      <c r="O148"/>
      <c r="P148" s="44"/>
    </row>
    <row r="149" spans="1:16" s="46" customFormat="1" x14ac:dyDescent="0.25">
      <c r="A149" s="64"/>
      <c r="C149" s="44"/>
      <c r="D149" s="44"/>
      <c r="E149" s="44"/>
      <c r="F149" s="44"/>
      <c r="G149" s="44"/>
      <c r="H149" s="44"/>
      <c r="I149" s="44"/>
      <c r="J149" s="44"/>
      <c r="K149" s="44"/>
      <c r="L149" s="44"/>
      <c r="M149" s="44"/>
      <c r="N149" s="44"/>
      <c r="O149"/>
      <c r="P149" s="44"/>
    </row>
    <row r="150" spans="1:16" s="46" customFormat="1" x14ac:dyDescent="0.25">
      <c r="A150" s="64"/>
      <c r="C150" s="44"/>
      <c r="D150" s="44"/>
      <c r="E150" s="44"/>
      <c r="F150" s="44"/>
      <c r="G150" s="44"/>
      <c r="H150" s="44"/>
      <c r="I150" s="44"/>
      <c r="J150" s="44"/>
      <c r="K150" s="44"/>
      <c r="L150" s="44"/>
      <c r="M150" s="44"/>
      <c r="N150" s="44"/>
      <c r="O150"/>
      <c r="P150" s="44"/>
    </row>
    <row r="151" spans="1:16" s="46" customFormat="1" x14ac:dyDescent="0.25">
      <c r="A151" s="64"/>
      <c r="C151" s="44"/>
      <c r="D151" s="44"/>
      <c r="E151" s="44"/>
      <c r="F151" s="44"/>
      <c r="G151" s="44"/>
      <c r="H151" s="44"/>
      <c r="I151" s="44"/>
      <c r="J151" s="44"/>
      <c r="K151" s="44"/>
      <c r="L151" s="44"/>
      <c r="M151" s="44"/>
      <c r="N151" s="44"/>
      <c r="O151"/>
      <c r="P151" s="44"/>
    </row>
    <row r="152" spans="1:16" s="46" customFormat="1" x14ac:dyDescent="0.25">
      <c r="A152" s="64"/>
      <c r="C152" s="44"/>
      <c r="D152" s="44"/>
      <c r="E152" s="44"/>
      <c r="F152" s="44"/>
      <c r="G152" s="44"/>
      <c r="H152" s="44"/>
      <c r="I152" s="44"/>
      <c r="J152" s="44"/>
      <c r="K152" s="44"/>
      <c r="L152" s="44"/>
      <c r="M152" s="44"/>
      <c r="N152" s="44"/>
      <c r="O152"/>
      <c r="P152" s="44"/>
    </row>
    <row r="153" spans="1:16" s="46" customFormat="1" x14ac:dyDescent="0.25">
      <c r="A153" s="64"/>
      <c r="C153" s="44"/>
      <c r="D153" s="44"/>
      <c r="E153" s="44"/>
      <c r="F153" s="44"/>
      <c r="G153" s="44"/>
      <c r="H153" s="44"/>
      <c r="I153" s="44"/>
      <c r="J153" s="44"/>
      <c r="K153" s="44"/>
      <c r="L153" s="44"/>
      <c r="M153" s="44"/>
      <c r="N153" s="44"/>
      <c r="O153"/>
      <c r="P153" s="44"/>
    </row>
    <row r="154" spans="1:16" s="46" customFormat="1" x14ac:dyDescent="0.25">
      <c r="A154" s="64"/>
      <c r="C154" s="44"/>
      <c r="D154" s="44"/>
      <c r="E154" s="44"/>
      <c r="F154" s="44"/>
      <c r="G154" s="44"/>
      <c r="H154" s="44"/>
      <c r="I154" s="44"/>
      <c r="J154" s="44"/>
      <c r="K154" s="44"/>
      <c r="L154" s="44"/>
      <c r="M154" s="44"/>
      <c r="N154" s="44"/>
      <c r="O154"/>
      <c r="P154" s="44"/>
    </row>
    <row r="155" spans="1:16" s="46" customFormat="1" x14ac:dyDescent="0.25">
      <c r="A155" s="64"/>
      <c r="C155" s="44"/>
      <c r="D155" s="44"/>
      <c r="E155" s="44"/>
      <c r="F155" s="44"/>
      <c r="G155" s="44"/>
      <c r="H155" s="44"/>
      <c r="I155" s="44"/>
      <c r="J155" s="44"/>
      <c r="K155" s="44"/>
      <c r="L155" s="44"/>
      <c r="M155" s="44"/>
      <c r="N155" s="44"/>
      <c r="O155"/>
      <c r="P155" s="44"/>
    </row>
    <row r="156" spans="1:16" s="46" customFormat="1" x14ac:dyDescent="0.25">
      <c r="A156" s="64"/>
      <c r="C156" s="44"/>
      <c r="D156" s="44"/>
      <c r="E156" s="44"/>
      <c r="F156" s="44"/>
      <c r="G156" s="44"/>
      <c r="H156" s="44"/>
      <c r="I156" s="44"/>
      <c r="J156" s="44"/>
      <c r="K156" s="44"/>
      <c r="L156" s="44"/>
      <c r="M156" s="44"/>
      <c r="N156" s="44"/>
      <c r="O156"/>
      <c r="P156" s="44"/>
    </row>
    <row r="157" spans="1:16" s="46" customFormat="1" x14ac:dyDescent="0.25">
      <c r="A157" s="64"/>
      <c r="C157" s="44"/>
      <c r="D157" s="44"/>
      <c r="E157" s="44"/>
      <c r="F157" s="44"/>
      <c r="G157" s="44"/>
      <c r="H157" s="44"/>
      <c r="I157" s="44"/>
      <c r="J157" s="44"/>
      <c r="K157" s="44"/>
      <c r="L157" s="44"/>
      <c r="M157" s="44"/>
      <c r="N157" s="44"/>
      <c r="O157"/>
      <c r="P157" s="44"/>
    </row>
    <row r="158" spans="1:16" s="46" customFormat="1" x14ac:dyDescent="0.25">
      <c r="A158" s="64"/>
      <c r="C158" s="44"/>
      <c r="D158" s="44"/>
      <c r="E158" s="44"/>
      <c r="F158" s="44"/>
      <c r="G158" s="44"/>
      <c r="H158" s="44"/>
      <c r="I158" s="44"/>
      <c r="J158" s="44"/>
      <c r="K158" s="44"/>
      <c r="L158" s="44"/>
      <c r="M158" s="44"/>
      <c r="N158" s="44"/>
      <c r="O158"/>
      <c r="P158" s="44"/>
    </row>
    <row r="159" spans="1:16" s="46" customFormat="1" x14ac:dyDescent="0.25">
      <c r="A159" s="64"/>
      <c r="C159" s="44"/>
      <c r="D159" s="44"/>
      <c r="E159" s="44"/>
      <c r="F159" s="44"/>
      <c r="G159" s="44"/>
      <c r="H159" s="44"/>
      <c r="I159" s="44"/>
      <c r="J159" s="44"/>
      <c r="K159" s="44"/>
      <c r="L159" s="44"/>
      <c r="M159" s="44"/>
      <c r="N159" s="44"/>
      <c r="O159"/>
      <c r="P159" s="44"/>
    </row>
    <row r="160" spans="1:16" s="46" customFormat="1" x14ac:dyDescent="0.25">
      <c r="A160" s="64"/>
      <c r="C160" s="44"/>
      <c r="D160" s="44"/>
      <c r="E160" s="44"/>
      <c r="F160" s="44"/>
      <c r="G160" s="44"/>
      <c r="H160" s="44"/>
      <c r="I160" s="44"/>
      <c r="J160" s="44"/>
      <c r="K160" s="44"/>
      <c r="L160" s="44"/>
      <c r="M160" s="44"/>
      <c r="N160" s="44"/>
      <c r="O160"/>
      <c r="P160" s="44"/>
    </row>
    <row r="161" spans="1:16" s="46" customFormat="1" x14ac:dyDescent="0.25">
      <c r="A161" s="64"/>
      <c r="C161" s="44"/>
      <c r="D161" s="44"/>
      <c r="E161" s="44"/>
      <c r="F161" s="44"/>
      <c r="G161" s="44"/>
      <c r="H161" s="44"/>
      <c r="I161" s="44"/>
      <c r="J161" s="44"/>
      <c r="K161" s="44"/>
      <c r="L161" s="44"/>
      <c r="M161" s="44"/>
      <c r="N161" s="44"/>
      <c r="O161"/>
      <c r="P161" s="44"/>
    </row>
    <row r="162" spans="1:16" s="46" customFormat="1" x14ac:dyDescent="0.25">
      <c r="A162" s="64"/>
      <c r="C162" s="44"/>
      <c r="D162" s="44"/>
      <c r="E162" s="44"/>
      <c r="F162" s="44"/>
      <c r="G162" s="44"/>
      <c r="H162" s="44"/>
      <c r="I162" s="44"/>
      <c r="J162" s="44"/>
      <c r="K162" s="44"/>
      <c r="L162" s="44"/>
      <c r="M162" s="44"/>
      <c r="N162" s="44"/>
      <c r="O162"/>
      <c r="P162" s="44"/>
    </row>
    <row r="163" spans="1:16" s="46" customFormat="1" x14ac:dyDescent="0.25">
      <c r="A163" s="64"/>
      <c r="C163" s="44"/>
      <c r="D163" s="44"/>
      <c r="E163" s="44"/>
      <c r="F163" s="44"/>
      <c r="G163" s="44"/>
      <c r="H163" s="44"/>
      <c r="I163" s="44"/>
      <c r="J163" s="44"/>
      <c r="K163" s="44"/>
      <c r="L163" s="44"/>
      <c r="M163" s="44"/>
      <c r="N163" s="44"/>
      <c r="O163"/>
      <c r="P163" s="44"/>
    </row>
    <row r="164" spans="1:16" s="46" customFormat="1" x14ac:dyDescent="0.25">
      <c r="A164" s="64"/>
      <c r="C164" s="44"/>
      <c r="D164" s="44"/>
      <c r="E164" s="44"/>
      <c r="F164" s="44"/>
      <c r="G164" s="44"/>
      <c r="H164" s="44"/>
      <c r="I164" s="44"/>
      <c r="J164" s="44"/>
      <c r="K164" s="44"/>
      <c r="L164" s="44"/>
      <c r="M164" s="44"/>
      <c r="N164" s="44"/>
      <c r="O164"/>
      <c r="P164" s="44"/>
    </row>
    <row r="165" spans="1:16" s="46" customFormat="1" x14ac:dyDescent="0.25">
      <c r="A165" s="64"/>
      <c r="C165" s="44"/>
      <c r="D165" s="44"/>
      <c r="E165" s="44"/>
      <c r="F165" s="44"/>
      <c r="G165" s="44"/>
      <c r="H165" s="44"/>
      <c r="I165" s="44"/>
      <c r="J165" s="44"/>
      <c r="K165" s="44"/>
      <c r="L165" s="44"/>
      <c r="M165" s="44"/>
      <c r="N165" s="44"/>
      <c r="O165"/>
      <c r="P165" s="44"/>
    </row>
    <row r="166" spans="1:16" s="46" customFormat="1" x14ac:dyDescent="0.25">
      <c r="A166" s="64"/>
      <c r="C166" s="44"/>
      <c r="D166" s="44"/>
      <c r="E166" s="44"/>
      <c r="F166" s="44"/>
      <c r="G166" s="44"/>
      <c r="H166" s="44"/>
      <c r="I166" s="44"/>
      <c r="J166" s="44"/>
      <c r="K166" s="44"/>
      <c r="L166" s="44"/>
      <c r="M166" s="44"/>
      <c r="N166" s="44"/>
      <c r="O166"/>
      <c r="P166" s="44"/>
    </row>
    <row r="167" spans="1:16" s="46" customFormat="1" x14ac:dyDescent="0.25">
      <c r="A167" s="64"/>
      <c r="C167" s="44"/>
      <c r="D167" s="44"/>
      <c r="E167" s="44"/>
      <c r="F167" s="44"/>
      <c r="G167" s="44"/>
      <c r="H167" s="44"/>
      <c r="I167" s="44"/>
      <c r="J167" s="44"/>
      <c r="K167" s="44"/>
      <c r="L167" s="44"/>
      <c r="M167" s="44"/>
      <c r="N167" s="44"/>
      <c r="O167"/>
      <c r="P167" s="44"/>
    </row>
    <row r="168" spans="1:16" s="46" customFormat="1" x14ac:dyDescent="0.25">
      <c r="A168" s="64"/>
      <c r="C168" s="44"/>
      <c r="D168" s="44"/>
      <c r="E168" s="44"/>
      <c r="F168" s="44"/>
      <c r="G168" s="44"/>
      <c r="H168" s="44"/>
      <c r="I168" s="44"/>
      <c r="J168" s="44"/>
      <c r="K168" s="44"/>
      <c r="L168" s="44"/>
      <c r="M168" s="44"/>
      <c r="N168" s="44"/>
      <c r="O168"/>
      <c r="P168" s="44"/>
    </row>
    <row r="169" spans="1:16" s="46" customFormat="1" x14ac:dyDescent="0.25">
      <c r="A169" s="64"/>
      <c r="C169" s="44"/>
      <c r="D169" s="44"/>
      <c r="E169" s="44"/>
      <c r="F169" s="44"/>
      <c r="G169" s="44"/>
      <c r="H169" s="44"/>
      <c r="I169" s="44"/>
      <c r="J169" s="44"/>
      <c r="K169" s="44"/>
      <c r="L169" s="44"/>
      <c r="M169" s="44"/>
      <c r="N169" s="44"/>
      <c r="O169"/>
      <c r="P169" s="44"/>
    </row>
    <row r="170" spans="1:16" s="46" customFormat="1" x14ac:dyDescent="0.25">
      <c r="A170" s="64"/>
      <c r="C170" s="44"/>
      <c r="D170" s="44"/>
      <c r="E170" s="44"/>
      <c r="F170" s="44"/>
      <c r="G170" s="44"/>
      <c r="H170" s="44"/>
      <c r="I170" s="44"/>
      <c r="J170" s="44"/>
      <c r="K170" s="44"/>
      <c r="L170" s="44"/>
      <c r="M170" s="44"/>
      <c r="N170" s="44"/>
      <c r="O170"/>
      <c r="P170" s="44"/>
    </row>
    <row r="171" spans="1:16" s="46" customFormat="1" x14ac:dyDescent="0.25">
      <c r="A171" s="64"/>
      <c r="C171" s="44"/>
      <c r="D171" s="44"/>
      <c r="E171" s="44"/>
      <c r="F171" s="44"/>
      <c r="G171" s="44"/>
      <c r="H171" s="44"/>
      <c r="I171" s="44"/>
      <c r="J171" s="44"/>
      <c r="K171" s="44"/>
      <c r="L171" s="44"/>
      <c r="M171" s="44"/>
      <c r="N171" s="44"/>
      <c r="O171"/>
      <c r="P171" s="44"/>
    </row>
    <row r="172" spans="1:16" s="46" customFormat="1" x14ac:dyDescent="0.25">
      <c r="A172" s="64"/>
      <c r="C172" s="44"/>
      <c r="D172" s="44"/>
      <c r="E172" s="44"/>
      <c r="F172" s="44"/>
      <c r="G172" s="44"/>
      <c r="H172" s="44"/>
      <c r="I172" s="44"/>
      <c r="J172" s="44"/>
      <c r="K172" s="44"/>
      <c r="L172" s="44"/>
      <c r="M172" s="44"/>
      <c r="N172" s="44"/>
      <c r="O172"/>
      <c r="P172" s="44"/>
    </row>
    <row r="173" spans="1:16" s="46" customFormat="1" x14ac:dyDescent="0.25">
      <c r="A173" s="64"/>
      <c r="C173" s="44"/>
      <c r="D173" s="44"/>
      <c r="E173" s="44"/>
      <c r="F173" s="44"/>
      <c r="G173" s="44"/>
      <c r="H173" s="44"/>
      <c r="I173" s="44"/>
      <c r="J173" s="44"/>
      <c r="K173" s="44"/>
      <c r="L173" s="44"/>
      <c r="M173" s="44"/>
      <c r="N173" s="44"/>
      <c r="O173"/>
      <c r="P173" s="44"/>
    </row>
    <row r="174" spans="1:16" s="46" customFormat="1" x14ac:dyDescent="0.25">
      <c r="A174" s="64"/>
      <c r="C174" s="44"/>
      <c r="D174" s="44"/>
      <c r="E174" s="44"/>
      <c r="F174" s="44"/>
      <c r="G174" s="44"/>
      <c r="H174" s="44"/>
      <c r="I174" s="44"/>
      <c r="J174" s="44"/>
      <c r="K174" s="44"/>
      <c r="L174" s="44"/>
      <c r="M174" s="44"/>
      <c r="N174" s="44"/>
      <c r="O174"/>
      <c r="P174" s="44"/>
    </row>
    <row r="175" spans="1:16" s="46" customFormat="1" x14ac:dyDescent="0.25">
      <c r="A175" s="64"/>
      <c r="C175" s="44"/>
      <c r="D175" s="44"/>
      <c r="E175" s="44"/>
      <c r="F175" s="44"/>
      <c r="G175" s="44"/>
      <c r="H175" s="44"/>
      <c r="I175" s="44"/>
      <c r="J175" s="44"/>
      <c r="K175" s="44"/>
      <c r="L175" s="44"/>
      <c r="M175" s="44"/>
      <c r="N175" s="44"/>
      <c r="O175"/>
      <c r="P175" s="44"/>
    </row>
    <row r="176" spans="1:16" s="46" customFormat="1" x14ac:dyDescent="0.25">
      <c r="A176" s="64"/>
      <c r="C176" s="44"/>
      <c r="D176" s="44"/>
      <c r="E176" s="44"/>
      <c r="F176" s="44"/>
      <c r="G176" s="44"/>
      <c r="H176" s="44"/>
      <c r="I176" s="44"/>
      <c r="J176" s="44"/>
      <c r="K176" s="44"/>
      <c r="L176" s="44"/>
      <c r="M176" s="44"/>
      <c r="N176" s="44"/>
      <c r="O176"/>
      <c r="P176" s="44"/>
    </row>
    <row r="177" spans="1:16" s="46" customFormat="1" x14ac:dyDescent="0.25">
      <c r="A177" s="64"/>
      <c r="C177" s="44"/>
      <c r="D177" s="44"/>
      <c r="E177" s="44"/>
      <c r="F177" s="44"/>
      <c r="G177" s="44"/>
      <c r="H177" s="44"/>
      <c r="I177" s="44"/>
      <c r="J177" s="44"/>
      <c r="K177" s="44"/>
      <c r="L177" s="44"/>
      <c r="M177" s="44"/>
      <c r="N177" s="44"/>
      <c r="O177"/>
      <c r="P177" s="44"/>
    </row>
    <row r="178" spans="1:16" s="46" customFormat="1" x14ac:dyDescent="0.25">
      <c r="A178" s="64"/>
      <c r="C178" s="44"/>
      <c r="D178" s="44"/>
      <c r="E178" s="44"/>
      <c r="F178" s="44"/>
      <c r="G178" s="44"/>
      <c r="H178" s="44"/>
      <c r="I178" s="44"/>
      <c r="J178" s="44"/>
      <c r="K178" s="44"/>
      <c r="L178" s="44"/>
      <c r="M178" s="44"/>
      <c r="N178" s="44"/>
      <c r="O178"/>
      <c r="P178" s="44"/>
    </row>
    <row r="179" spans="1:16" s="46" customFormat="1" x14ac:dyDescent="0.25">
      <c r="A179" s="64"/>
      <c r="C179" s="44"/>
      <c r="D179" s="44"/>
      <c r="E179" s="44"/>
      <c r="F179" s="44"/>
      <c r="G179" s="44"/>
      <c r="H179" s="44"/>
      <c r="I179" s="44"/>
      <c r="J179" s="44"/>
      <c r="K179" s="44"/>
      <c r="L179" s="44"/>
      <c r="M179" s="44"/>
      <c r="N179" s="44"/>
      <c r="O179"/>
      <c r="P179" s="44"/>
    </row>
    <row r="180" spans="1:16" s="46" customFormat="1" x14ac:dyDescent="0.25">
      <c r="A180" s="64"/>
      <c r="C180" s="44"/>
      <c r="D180" s="44"/>
      <c r="E180" s="44"/>
      <c r="F180" s="44"/>
      <c r="G180" s="44"/>
      <c r="H180" s="44"/>
      <c r="I180" s="44"/>
      <c r="J180" s="44"/>
      <c r="K180" s="44"/>
      <c r="L180" s="44"/>
      <c r="M180" s="44"/>
      <c r="N180" s="44"/>
      <c r="O180"/>
      <c r="P180" s="44"/>
    </row>
    <row r="181" spans="1:16" s="46" customFormat="1" x14ac:dyDescent="0.25">
      <c r="A181" s="64"/>
      <c r="C181" s="44"/>
      <c r="D181" s="44"/>
      <c r="E181" s="44"/>
      <c r="F181" s="44"/>
      <c r="G181" s="44"/>
      <c r="H181" s="44"/>
      <c r="I181" s="44"/>
      <c r="J181" s="44"/>
      <c r="K181" s="44"/>
      <c r="L181" s="44"/>
      <c r="M181" s="44"/>
      <c r="N181" s="44"/>
      <c r="O181"/>
      <c r="P181" s="44"/>
    </row>
    <row r="182" spans="1:16" s="46" customFormat="1" x14ac:dyDescent="0.25">
      <c r="A182" s="64"/>
      <c r="C182" s="44"/>
      <c r="D182" s="44"/>
      <c r="E182" s="44"/>
      <c r="F182" s="44"/>
      <c r="G182" s="44"/>
      <c r="H182" s="44"/>
      <c r="I182" s="44"/>
      <c r="J182" s="44"/>
      <c r="K182" s="44"/>
      <c r="L182" s="44"/>
      <c r="M182" s="44"/>
      <c r="N182" s="44"/>
      <c r="O182"/>
      <c r="P182" s="44"/>
    </row>
    <row r="183" spans="1:16" s="46" customFormat="1" x14ac:dyDescent="0.25">
      <c r="A183" s="64"/>
      <c r="C183" s="44"/>
      <c r="D183" s="44"/>
      <c r="E183" s="44"/>
      <c r="F183" s="44"/>
      <c r="G183" s="44"/>
      <c r="H183" s="44"/>
      <c r="I183" s="44"/>
      <c r="J183" s="44"/>
      <c r="K183" s="44"/>
      <c r="L183" s="44"/>
      <c r="M183" s="44"/>
      <c r="N183" s="44"/>
      <c r="O183"/>
      <c r="P183" s="44"/>
    </row>
    <row r="184" spans="1:16" s="46" customFormat="1" x14ac:dyDescent="0.25">
      <c r="A184" s="64"/>
      <c r="C184" s="44"/>
      <c r="D184" s="44"/>
      <c r="E184" s="44"/>
      <c r="F184" s="44"/>
      <c r="G184" s="44"/>
      <c r="H184" s="44"/>
      <c r="I184" s="44"/>
      <c r="J184" s="44"/>
      <c r="K184" s="44"/>
      <c r="L184" s="44"/>
      <c r="M184" s="44"/>
      <c r="N184" s="44"/>
      <c r="O184"/>
      <c r="P184" s="44"/>
    </row>
    <row r="185" spans="1:16" s="46" customFormat="1" x14ac:dyDescent="0.25">
      <c r="A185" s="64"/>
      <c r="C185" s="44"/>
      <c r="D185" s="44"/>
      <c r="E185" s="44"/>
      <c r="F185" s="44"/>
      <c r="G185" s="44"/>
      <c r="H185" s="44"/>
      <c r="I185" s="44"/>
      <c r="J185" s="44"/>
      <c r="K185" s="44"/>
      <c r="L185" s="44"/>
      <c r="M185" s="44"/>
      <c r="N185" s="44"/>
      <c r="O185"/>
      <c r="P185" s="44"/>
    </row>
    <row r="186" spans="1:16" s="46" customFormat="1" x14ac:dyDescent="0.25">
      <c r="A186" s="64"/>
      <c r="C186" s="44"/>
      <c r="D186" s="44"/>
      <c r="E186" s="44"/>
      <c r="F186" s="44"/>
      <c r="G186" s="44"/>
      <c r="H186" s="44"/>
      <c r="I186" s="44"/>
      <c r="J186" s="44"/>
      <c r="K186" s="44"/>
      <c r="L186" s="44"/>
      <c r="M186" s="44"/>
      <c r="N186" s="44"/>
      <c r="O186"/>
      <c r="P186" s="44"/>
    </row>
    <row r="187" spans="1:16" s="46" customFormat="1" x14ac:dyDescent="0.25">
      <c r="A187" s="64"/>
      <c r="C187" s="44"/>
      <c r="D187" s="44"/>
      <c r="E187" s="44"/>
      <c r="F187" s="44"/>
      <c r="G187" s="44"/>
      <c r="H187" s="44"/>
      <c r="I187" s="44"/>
      <c r="J187" s="44"/>
      <c r="K187" s="44"/>
      <c r="L187" s="44"/>
      <c r="M187" s="44"/>
      <c r="N187" s="44"/>
      <c r="O187"/>
      <c r="P187" s="44"/>
    </row>
    <row r="188" spans="1:16" s="46" customFormat="1" x14ac:dyDescent="0.25">
      <c r="A188" s="64"/>
      <c r="C188" s="44"/>
      <c r="D188" s="44"/>
      <c r="E188" s="44"/>
      <c r="F188" s="44"/>
      <c r="G188" s="44"/>
      <c r="H188" s="44"/>
      <c r="I188" s="44"/>
      <c r="J188" s="44"/>
      <c r="K188" s="44"/>
      <c r="L188" s="44"/>
      <c r="M188" s="44"/>
      <c r="N188" s="44"/>
      <c r="O188"/>
      <c r="P188" s="44"/>
    </row>
    <row r="189" spans="1:16" s="46" customFormat="1" x14ac:dyDescent="0.25">
      <c r="A189" s="64"/>
      <c r="C189" s="44"/>
      <c r="D189" s="44"/>
      <c r="E189" s="44"/>
      <c r="F189" s="44"/>
      <c r="G189" s="44"/>
      <c r="H189" s="44"/>
      <c r="I189" s="44"/>
      <c r="J189" s="44"/>
      <c r="K189" s="44"/>
      <c r="L189" s="44"/>
      <c r="M189" s="44"/>
      <c r="N189" s="44"/>
      <c r="O189"/>
      <c r="P189" s="44"/>
    </row>
    <row r="190" spans="1:16" s="46" customFormat="1" x14ac:dyDescent="0.25">
      <c r="A190" s="64"/>
      <c r="C190" s="44"/>
      <c r="D190" s="44"/>
      <c r="E190" s="44"/>
      <c r="F190" s="44"/>
      <c r="G190" s="44"/>
      <c r="H190" s="44"/>
      <c r="I190" s="44"/>
      <c r="J190" s="44"/>
      <c r="K190" s="44"/>
      <c r="L190" s="44"/>
      <c r="M190" s="44"/>
      <c r="N190" s="44"/>
      <c r="O190"/>
      <c r="P190" s="44"/>
    </row>
    <row r="191" spans="1:16" s="46" customFormat="1" x14ac:dyDescent="0.25">
      <c r="A191" s="64"/>
      <c r="C191" s="44"/>
      <c r="D191" s="44"/>
      <c r="E191" s="44"/>
      <c r="F191" s="44"/>
      <c r="G191" s="44"/>
      <c r="H191" s="44"/>
      <c r="I191" s="44"/>
      <c r="J191" s="44"/>
      <c r="K191" s="44"/>
      <c r="L191" s="44"/>
      <c r="M191" s="44"/>
      <c r="N191" s="44"/>
      <c r="O191"/>
      <c r="P191" s="44"/>
    </row>
    <row r="192" spans="1:16" s="46" customFormat="1" x14ac:dyDescent="0.25">
      <c r="A192" s="64"/>
      <c r="C192" s="44"/>
      <c r="D192" s="44"/>
      <c r="E192" s="44"/>
      <c r="F192" s="44"/>
      <c r="G192" s="44"/>
      <c r="H192" s="44"/>
      <c r="I192" s="44"/>
      <c r="J192" s="44"/>
      <c r="K192" s="44"/>
      <c r="L192" s="44"/>
      <c r="M192" s="44"/>
      <c r="N192" s="44"/>
      <c r="O192"/>
      <c r="P192" s="44"/>
    </row>
    <row r="193" spans="1:16" s="46" customFormat="1" x14ac:dyDescent="0.25">
      <c r="A193" s="64"/>
      <c r="C193" s="44"/>
      <c r="D193" s="44"/>
      <c r="E193" s="44"/>
      <c r="F193" s="44"/>
      <c r="G193" s="44"/>
      <c r="H193" s="44"/>
      <c r="I193" s="44"/>
      <c r="J193" s="44"/>
      <c r="K193" s="44"/>
      <c r="L193" s="44"/>
      <c r="M193" s="44"/>
      <c r="N193" s="44"/>
      <c r="O193"/>
      <c r="P193" s="44"/>
    </row>
    <row r="194" spans="1:16" s="46" customFormat="1" x14ac:dyDescent="0.25">
      <c r="A194" s="64"/>
      <c r="C194" s="44"/>
      <c r="D194" s="44"/>
      <c r="E194" s="44"/>
      <c r="F194" s="44"/>
      <c r="G194" s="44"/>
      <c r="H194" s="44"/>
      <c r="I194" s="44"/>
      <c r="J194" s="44"/>
      <c r="K194" s="44"/>
      <c r="L194" s="44"/>
      <c r="M194" s="44"/>
      <c r="N194" s="44"/>
      <c r="O194"/>
      <c r="P194" s="44"/>
    </row>
    <row r="195" spans="1:16" s="46" customFormat="1" x14ac:dyDescent="0.25">
      <c r="A195" s="64"/>
      <c r="C195" s="44"/>
      <c r="D195" s="44"/>
      <c r="E195" s="44"/>
      <c r="F195" s="44"/>
      <c r="G195" s="44"/>
      <c r="H195" s="44"/>
      <c r="I195" s="44"/>
      <c r="J195" s="44"/>
      <c r="K195" s="44"/>
      <c r="L195" s="44"/>
      <c r="M195" s="44"/>
      <c r="N195" s="44"/>
      <c r="O195"/>
      <c r="P195" s="44"/>
    </row>
    <row r="196" spans="1:16" s="46" customFormat="1" x14ac:dyDescent="0.25">
      <c r="A196" s="64"/>
      <c r="C196" s="44"/>
      <c r="D196" s="44"/>
      <c r="E196" s="44"/>
      <c r="F196" s="44"/>
      <c r="G196" s="44"/>
      <c r="H196" s="44"/>
      <c r="I196" s="44"/>
      <c r="J196" s="44"/>
      <c r="K196" s="44"/>
      <c r="L196" s="44"/>
      <c r="M196" s="44"/>
      <c r="N196" s="44"/>
      <c r="O196"/>
      <c r="P196" s="44"/>
    </row>
    <row r="197" spans="1:16" s="46" customFormat="1" x14ac:dyDescent="0.25">
      <c r="A197" s="64"/>
      <c r="C197" s="44"/>
      <c r="D197" s="44"/>
      <c r="E197" s="44"/>
      <c r="F197" s="44"/>
      <c r="G197" s="44"/>
      <c r="H197" s="44"/>
      <c r="I197" s="44"/>
      <c r="J197" s="44"/>
      <c r="K197" s="44"/>
      <c r="L197" s="44"/>
      <c r="M197" s="44"/>
      <c r="N197" s="44"/>
      <c r="O197"/>
      <c r="P197" s="44"/>
    </row>
    <row r="198" spans="1:16" s="46" customFormat="1" x14ac:dyDescent="0.25">
      <c r="A198" s="64"/>
      <c r="C198" s="44"/>
      <c r="D198" s="44"/>
      <c r="E198" s="44"/>
      <c r="F198" s="44"/>
      <c r="G198" s="44"/>
      <c r="H198" s="44"/>
      <c r="I198" s="44"/>
      <c r="J198" s="44"/>
      <c r="K198" s="44"/>
      <c r="L198" s="44"/>
      <c r="M198" s="44"/>
      <c r="N198" s="44"/>
      <c r="O198"/>
      <c r="P198" s="44"/>
    </row>
    <row r="199" spans="1:16" s="46" customFormat="1" x14ac:dyDescent="0.25">
      <c r="A199" s="64"/>
      <c r="C199" s="44"/>
      <c r="D199" s="44"/>
      <c r="E199" s="44"/>
      <c r="F199" s="44"/>
      <c r="G199" s="44"/>
      <c r="H199" s="44"/>
      <c r="I199" s="44"/>
      <c r="J199" s="44"/>
      <c r="K199" s="44"/>
      <c r="L199" s="44"/>
      <c r="M199" s="44"/>
      <c r="N199" s="44"/>
      <c r="O199"/>
      <c r="P199" s="44"/>
    </row>
    <row r="200" spans="1:16" s="46" customFormat="1" x14ac:dyDescent="0.25">
      <c r="A200" s="64"/>
      <c r="C200" s="44"/>
      <c r="D200" s="44"/>
      <c r="E200" s="44"/>
      <c r="F200" s="44"/>
      <c r="G200" s="44"/>
      <c r="H200" s="44"/>
      <c r="I200" s="44"/>
      <c r="J200" s="44"/>
      <c r="K200" s="44"/>
      <c r="L200" s="44"/>
      <c r="M200" s="44"/>
      <c r="N200" s="44"/>
      <c r="O200"/>
      <c r="P200" s="44"/>
    </row>
    <row r="201" spans="1:16" s="46" customFormat="1" x14ac:dyDescent="0.25">
      <c r="A201" s="64"/>
      <c r="C201" s="44"/>
      <c r="D201" s="44"/>
      <c r="E201" s="44"/>
      <c r="F201" s="44"/>
      <c r="G201" s="44"/>
      <c r="H201" s="44"/>
      <c r="I201" s="44"/>
      <c r="J201" s="44"/>
      <c r="K201" s="44"/>
      <c r="L201" s="44"/>
      <c r="M201" s="44"/>
      <c r="N201" s="44"/>
      <c r="O201"/>
      <c r="P201" s="44"/>
    </row>
    <row r="202" spans="1:16" s="46" customFormat="1" x14ac:dyDescent="0.25">
      <c r="A202" s="64"/>
      <c r="C202" s="44"/>
      <c r="D202" s="44"/>
      <c r="E202" s="44"/>
      <c r="F202" s="44"/>
      <c r="G202" s="44"/>
      <c r="H202" s="44"/>
      <c r="I202" s="44"/>
      <c r="J202" s="44"/>
      <c r="K202" s="44"/>
      <c r="L202" s="44"/>
      <c r="M202" s="44"/>
      <c r="N202" s="44"/>
      <c r="O202"/>
      <c r="P202" s="44"/>
    </row>
    <row r="203" spans="1:16" s="46" customFormat="1" x14ac:dyDescent="0.25">
      <c r="A203" s="64"/>
      <c r="C203" s="44"/>
      <c r="D203" s="44"/>
      <c r="E203" s="44"/>
      <c r="F203" s="44"/>
      <c r="G203" s="44"/>
      <c r="H203" s="44"/>
      <c r="I203" s="44"/>
      <c r="J203" s="44"/>
      <c r="K203" s="44"/>
      <c r="L203" s="44"/>
      <c r="M203" s="44"/>
      <c r="N203" s="44"/>
      <c r="O203"/>
      <c r="P203" s="44"/>
    </row>
    <row r="204" spans="1:16" s="46" customFormat="1" x14ac:dyDescent="0.25">
      <c r="A204" s="64"/>
      <c r="C204" s="44"/>
      <c r="D204" s="44"/>
      <c r="E204" s="44"/>
      <c r="F204" s="44"/>
      <c r="G204" s="44"/>
      <c r="H204" s="44"/>
      <c r="I204" s="44"/>
      <c r="J204" s="44"/>
      <c r="K204" s="44"/>
      <c r="L204" s="44"/>
      <c r="M204" s="44"/>
      <c r="N204" s="44"/>
      <c r="O204"/>
      <c r="P204" s="44"/>
    </row>
    <row r="205" spans="1:16" s="46" customFormat="1" x14ac:dyDescent="0.25">
      <c r="A205" s="64"/>
      <c r="C205" s="44"/>
      <c r="D205" s="44"/>
      <c r="E205" s="44"/>
      <c r="F205" s="44"/>
      <c r="G205" s="44"/>
      <c r="H205" s="44"/>
      <c r="I205" s="44"/>
      <c r="J205" s="44"/>
      <c r="K205" s="44"/>
      <c r="L205" s="44"/>
      <c r="M205" s="44"/>
      <c r="N205" s="44"/>
      <c r="O205"/>
      <c r="P205" s="44"/>
    </row>
    <row r="206" spans="1:16" s="46" customFormat="1" x14ac:dyDescent="0.25">
      <c r="A206" s="64"/>
      <c r="C206" s="44"/>
      <c r="D206" s="44"/>
      <c r="E206" s="44"/>
      <c r="F206" s="44"/>
      <c r="G206" s="44"/>
      <c r="H206" s="44"/>
      <c r="I206" s="44"/>
      <c r="J206" s="44"/>
      <c r="K206" s="44"/>
      <c r="L206" s="44"/>
      <c r="M206" s="44"/>
      <c r="N206" s="44"/>
      <c r="O206"/>
      <c r="P206" s="44"/>
    </row>
    <row r="207" spans="1:16" s="46" customFormat="1" x14ac:dyDescent="0.25">
      <c r="A207" s="64"/>
      <c r="C207" s="44"/>
      <c r="D207" s="44"/>
      <c r="E207" s="44"/>
      <c r="F207" s="44"/>
      <c r="G207" s="44"/>
      <c r="H207" s="44"/>
      <c r="I207" s="44"/>
      <c r="J207" s="44"/>
      <c r="K207" s="44"/>
      <c r="L207" s="44"/>
      <c r="M207" s="44"/>
      <c r="N207" s="44"/>
      <c r="O207"/>
      <c r="P207" s="44"/>
    </row>
    <row r="208" spans="1:16" s="46" customFormat="1" x14ac:dyDescent="0.25">
      <c r="A208" s="64"/>
      <c r="C208" s="44"/>
      <c r="D208" s="44"/>
      <c r="E208" s="44"/>
      <c r="F208" s="44"/>
      <c r="G208" s="44"/>
      <c r="H208" s="44"/>
      <c r="I208" s="44"/>
      <c r="J208" s="44"/>
      <c r="K208" s="44"/>
      <c r="L208" s="44"/>
      <c r="M208" s="44"/>
      <c r="N208" s="44"/>
      <c r="O208"/>
      <c r="P208" s="44"/>
    </row>
    <row r="209" spans="1:16" s="46" customFormat="1" x14ac:dyDescent="0.25">
      <c r="A209" s="64"/>
      <c r="C209" s="44"/>
      <c r="D209" s="44"/>
      <c r="E209" s="44"/>
      <c r="F209" s="44"/>
      <c r="G209" s="44"/>
      <c r="H209" s="44"/>
      <c r="I209" s="44"/>
      <c r="J209" s="44"/>
      <c r="K209" s="44"/>
      <c r="L209" s="44"/>
      <c r="M209" s="44"/>
      <c r="N209" s="44"/>
      <c r="O209"/>
      <c r="P209" s="44"/>
    </row>
    <row r="210" spans="1:16" s="46" customFormat="1" x14ac:dyDescent="0.25">
      <c r="A210" s="64"/>
      <c r="C210" s="44"/>
      <c r="D210" s="44"/>
      <c r="E210" s="44"/>
      <c r="F210" s="44"/>
      <c r="G210" s="44"/>
      <c r="H210" s="44"/>
      <c r="I210" s="44"/>
      <c r="J210" s="44"/>
      <c r="K210" s="44"/>
      <c r="L210" s="44"/>
      <c r="M210" s="44"/>
      <c r="N210" s="44"/>
      <c r="O210"/>
      <c r="P210" s="44"/>
    </row>
    <row r="211" spans="1:16" s="46" customFormat="1" x14ac:dyDescent="0.25">
      <c r="A211" s="64"/>
      <c r="C211" s="44"/>
      <c r="D211" s="44"/>
      <c r="E211" s="44"/>
      <c r="F211" s="44"/>
      <c r="G211" s="44"/>
      <c r="H211" s="44"/>
      <c r="I211" s="44"/>
      <c r="J211" s="44"/>
      <c r="K211" s="44"/>
      <c r="L211" s="44"/>
      <c r="M211" s="44"/>
      <c r="N211" s="44"/>
      <c r="O211"/>
      <c r="P211" s="44"/>
    </row>
    <row r="212" spans="1:16" s="46" customFormat="1" x14ac:dyDescent="0.25">
      <c r="A212" s="64"/>
      <c r="C212" s="44"/>
      <c r="D212" s="44"/>
      <c r="E212" s="44"/>
      <c r="F212" s="44"/>
      <c r="G212" s="44"/>
      <c r="H212" s="44"/>
      <c r="I212" s="44"/>
      <c r="J212" s="44"/>
      <c r="K212" s="44"/>
      <c r="L212" s="44"/>
      <c r="M212" s="44"/>
      <c r="N212" s="44"/>
      <c r="O212"/>
      <c r="P212" s="44"/>
    </row>
    <row r="213" spans="1:16" s="46" customFormat="1" x14ac:dyDescent="0.25">
      <c r="A213" s="64"/>
      <c r="C213" s="44"/>
      <c r="D213" s="44"/>
      <c r="E213" s="44"/>
      <c r="F213" s="44"/>
      <c r="G213" s="44"/>
      <c r="H213" s="44"/>
      <c r="I213" s="44"/>
      <c r="J213" s="44"/>
      <c r="K213" s="44"/>
      <c r="L213" s="44"/>
      <c r="M213" s="44"/>
      <c r="N213" s="44"/>
      <c r="O213"/>
      <c r="P213" s="44"/>
    </row>
    <row r="214" spans="1:16" s="46" customFormat="1" x14ac:dyDescent="0.25">
      <c r="A214" s="64"/>
      <c r="C214" s="44"/>
      <c r="D214" s="44"/>
      <c r="E214" s="44"/>
      <c r="F214" s="44"/>
      <c r="G214" s="44"/>
      <c r="H214" s="44"/>
      <c r="I214" s="44"/>
      <c r="J214" s="44"/>
      <c r="K214" s="44"/>
      <c r="L214" s="44"/>
      <c r="M214" s="44"/>
      <c r="N214" s="44"/>
      <c r="O214"/>
      <c r="P214" s="44"/>
    </row>
    <row r="215" spans="1:16" s="46" customFormat="1" x14ac:dyDescent="0.25">
      <c r="A215" s="64"/>
      <c r="C215" s="44"/>
      <c r="D215" s="44"/>
      <c r="E215" s="44"/>
      <c r="F215" s="44"/>
      <c r="G215" s="44"/>
      <c r="H215" s="44"/>
      <c r="I215" s="44"/>
      <c r="J215" s="44"/>
      <c r="K215" s="44"/>
      <c r="L215" s="44"/>
      <c r="M215" s="44"/>
      <c r="N215" s="44"/>
      <c r="O215"/>
      <c r="P215" s="44"/>
    </row>
    <row r="216" spans="1:16" s="46" customFormat="1" x14ac:dyDescent="0.25">
      <c r="A216" s="64"/>
      <c r="C216" s="44"/>
      <c r="D216" s="44"/>
      <c r="E216" s="44"/>
      <c r="F216" s="44"/>
      <c r="G216" s="44"/>
      <c r="H216" s="44"/>
      <c r="I216" s="44"/>
      <c r="J216" s="44"/>
      <c r="K216" s="44"/>
      <c r="L216" s="44"/>
      <c r="M216" s="44"/>
      <c r="N216" s="44"/>
      <c r="O216"/>
      <c r="P216" s="44"/>
    </row>
    <row r="217" spans="1:16" s="46" customFormat="1" x14ac:dyDescent="0.25">
      <c r="A217" s="64"/>
      <c r="C217" s="44"/>
      <c r="D217" s="44"/>
      <c r="E217" s="44"/>
      <c r="F217" s="44"/>
      <c r="G217" s="44"/>
      <c r="H217" s="44"/>
      <c r="I217" s="44"/>
      <c r="J217" s="44"/>
      <c r="K217" s="44"/>
      <c r="L217" s="44"/>
      <c r="M217" s="44"/>
      <c r="N217" s="44"/>
      <c r="O217"/>
      <c r="P217" s="44"/>
    </row>
    <row r="218" spans="1:16" s="46" customFormat="1" x14ac:dyDescent="0.25">
      <c r="A218" s="64"/>
      <c r="C218" s="44"/>
      <c r="D218" s="44"/>
      <c r="E218" s="44"/>
      <c r="F218" s="44"/>
      <c r="G218" s="44"/>
      <c r="H218" s="44"/>
      <c r="I218" s="44"/>
      <c r="J218" s="44"/>
      <c r="K218" s="44"/>
      <c r="L218" s="44"/>
      <c r="M218" s="44"/>
      <c r="N218" s="44"/>
      <c r="O218"/>
      <c r="P218" s="44"/>
    </row>
    <row r="219" spans="1:16" s="46" customFormat="1" x14ac:dyDescent="0.25">
      <c r="A219" s="64"/>
      <c r="C219" s="44"/>
      <c r="D219" s="44"/>
      <c r="E219" s="44"/>
      <c r="F219" s="44"/>
      <c r="G219" s="44"/>
      <c r="H219" s="44"/>
      <c r="I219" s="44"/>
      <c r="J219" s="44"/>
      <c r="K219" s="44"/>
      <c r="L219" s="44"/>
      <c r="M219" s="44"/>
      <c r="N219" s="44"/>
      <c r="O219"/>
      <c r="P219" s="44"/>
    </row>
    <row r="220" spans="1:16" s="46" customFormat="1" x14ac:dyDescent="0.25">
      <c r="A220" s="64"/>
      <c r="C220" s="44"/>
      <c r="D220" s="44"/>
      <c r="E220" s="44"/>
      <c r="F220" s="44"/>
      <c r="G220" s="44"/>
      <c r="H220" s="44"/>
      <c r="I220" s="44"/>
      <c r="J220" s="44"/>
      <c r="K220" s="44"/>
      <c r="L220" s="44"/>
      <c r="M220" s="44"/>
      <c r="N220" s="44"/>
      <c r="O220"/>
      <c r="P220" s="44"/>
    </row>
    <row r="221" spans="1:16" s="46" customFormat="1" x14ac:dyDescent="0.25">
      <c r="A221" s="64"/>
      <c r="C221" s="44"/>
      <c r="D221" s="44"/>
      <c r="E221" s="44"/>
      <c r="F221" s="44"/>
      <c r="G221" s="44"/>
      <c r="H221" s="44"/>
      <c r="I221" s="44"/>
      <c r="J221" s="44"/>
      <c r="K221" s="44"/>
      <c r="L221" s="44"/>
      <c r="M221" s="44"/>
      <c r="N221" s="44"/>
      <c r="O221"/>
      <c r="P221" s="44"/>
    </row>
    <row r="222" spans="1:16" s="46" customFormat="1" x14ac:dyDescent="0.25">
      <c r="A222" s="64"/>
      <c r="C222" s="44"/>
      <c r="D222" s="44"/>
      <c r="E222" s="44"/>
      <c r="F222" s="44"/>
      <c r="G222" s="44"/>
      <c r="H222" s="44"/>
      <c r="I222" s="44"/>
      <c r="J222" s="44"/>
      <c r="K222" s="44"/>
      <c r="L222" s="44"/>
      <c r="M222" s="44"/>
      <c r="N222" s="44"/>
      <c r="O222"/>
      <c r="P222" s="44"/>
    </row>
    <row r="223" spans="1:16" s="46" customFormat="1" x14ac:dyDescent="0.25">
      <c r="A223" s="64"/>
      <c r="C223" s="44"/>
      <c r="D223" s="44"/>
      <c r="E223" s="44"/>
      <c r="F223" s="44"/>
      <c r="G223" s="44"/>
      <c r="H223" s="44"/>
      <c r="I223" s="44"/>
      <c r="J223" s="44"/>
      <c r="K223" s="44"/>
      <c r="L223" s="44"/>
      <c r="M223" s="44"/>
      <c r="N223" s="44"/>
      <c r="O223"/>
      <c r="P223" s="44"/>
    </row>
    <row r="224" spans="1:16" s="46" customFormat="1" x14ac:dyDescent="0.25">
      <c r="A224" s="64"/>
      <c r="C224" s="44"/>
      <c r="D224" s="44"/>
      <c r="E224" s="44"/>
      <c r="F224" s="44"/>
      <c r="G224" s="44"/>
      <c r="H224" s="44"/>
      <c r="I224" s="44"/>
      <c r="J224" s="44"/>
      <c r="K224" s="44"/>
      <c r="L224" s="44"/>
      <c r="M224" s="44"/>
      <c r="N224" s="44"/>
      <c r="O224"/>
      <c r="P224" s="44"/>
    </row>
    <row r="225" spans="1:16" s="46" customFormat="1" x14ac:dyDescent="0.25">
      <c r="A225" s="64"/>
      <c r="C225" s="44"/>
      <c r="D225" s="44"/>
      <c r="E225" s="44"/>
      <c r="F225" s="44"/>
      <c r="G225" s="44"/>
      <c r="H225" s="44"/>
      <c r="I225" s="44"/>
      <c r="J225" s="44"/>
      <c r="K225" s="44"/>
      <c r="L225" s="44"/>
      <c r="M225" s="44"/>
      <c r="N225" s="44"/>
      <c r="O225"/>
      <c r="P225" s="44"/>
    </row>
    <row r="226" spans="1:16" s="46" customFormat="1" x14ac:dyDescent="0.25">
      <c r="A226" s="64"/>
      <c r="C226" s="44"/>
      <c r="D226" s="44"/>
      <c r="E226" s="44"/>
      <c r="F226" s="44"/>
      <c r="G226" s="44"/>
      <c r="H226" s="44"/>
      <c r="I226" s="44"/>
      <c r="J226" s="44"/>
      <c r="K226" s="44"/>
      <c r="L226" s="44"/>
      <c r="M226" s="44"/>
      <c r="N226" s="44"/>
      <c r="O226"/>
      <c r="P226" s="44"/>
    </row>
    <row r="227" spans="1:16" s="46" customFormat="1" x14ac:dyDescent="0.25">
      <c r="A227" s="64"/>
      <c r="C227" s="44"/>
      <c r="D227" s="44"/>
      <c r="E227" s="44"/>
      <c r="F227" s="44"/>
      <c r="G227" s="44"/>
      <c r="H227" s="44"/>
      <c r="I227" s="44"/>
      <c r="J227" s="44"/>
      <c r="K227" s="44"/>
      <c r="L227" s="44"/>
      <c r="M227" s="44"/>
      <c r="N227" s="44"/>
      <c r="O227"/>
      <c r="P227" s="44"/>
    </row>
    <row r="228" spans="1:16" s="46" customFormat="1" x14ac:dyDescent="0.25">
      <c r="A228" s="64"/>
      <c r="C228" s="44"/>
      <c r="D228" s="44"/>
      <c r="E228" s="44"/>
      <c r="F228" s="44"/>
      <c r="G228" s="44"/>
      <c r="H228" s="44"/>
      <c r="I228" s="44"/>
      <c r="J228" s="44"/>
      <c r="K228" s="44"/>
      <c r="L228" s="44"/>
      <c r="M228" s="44"/>
      <c r="N228" s="44"/>
      <c r="O228"/>
      <c r="P228" s="44"/>
    </row>
    <row r="229" spans="1:16" s="46" customFormat="1" x14ac:dyDescent="0.25">
      <c r="A229" s="64"/>
      <c r="C229" s="44"/>
      <c r="D229" s="44"/>
      <c r="E229" s="44"/>
      <c r="F229" s="44"/>
      <c r="G229" s="44"/>
      <c r="H229" s="44"/>
      <c r="I229" s="44"/>
      <c r="J229" s="44"/>
      <c r="K229" s="44"/>
      <c r="L229" s="44"/>
      <c r="M229" s="44"/>
      <c r="N229" s="44"/>
      <c r="O229"/>
      <c r="P229" s="44"/>
    </row>
    <row r="230" spans="1:16" s="46" customFormat="1" x14ac:dyDescent="0.25">
      <c r="A230" s="64"/>
      <c r="C230" s="44"/>
      <c r="D230" s="44"/>
      <c r="E230" s="44"/>
      <c r="F230" s="44"/>
      <c r="G230" s="44"/>
      <c r="H230" s="44"/>
      <c r="I230" s="44"/>
      <c r="J230" s="44"/>
      <c r="K230" s="44"/>
      <c r="L230" s="44"/>
      <c r="M230" s="44"/>
      <c r="N230" s="44"/>
      <c r="O230"/>
      <c r="P230" s="44"/>
    </row>
    <row r="231" spans="1:16" s="46" customFormat="1" x14ac:dyDescent="0.25">
      <c r="A231" s="64"/>
      <c r="C231" s="44"/>
      <c r="D231" s="44"/>
      <c r="E231" s="44"/>
      <c r="F231" s="44"/>
      <c r="G231" s="44"/>
      <c r="H231" s="44"/>
      <c r="I231" s="44"/>
      <c r="J231" s="44"/>
      <c r="K231" s="44"/>
      <c r="L231" s="44"/>
      <c r="M231" s="44"/>
      <c r="N231" s="44"/>
      <c r="O231"/>
      <c r="P231" s="44"/>
    </row>
    <row r="232" spans="1:16" s="46" customFormat="1" x14ac:dyDescent="0.25">
      <c r="A232" s="64"/>
      <c r="C232" s="44"/>
      <c r="D232" s="44"/>
      <c r="E232" s="44"/>
      <c r="F232" s="44"/>
      <c r="G232" s="44"/>
      <c r="H232" s="44"/>
      <c r="I232" s="44"/>
      <c r="J232" s="44"/>
      <c r="K232" s="44"/>
      <c r="L232" s="44"/>
      <c r="M232" s="44"/>
      <c r="N232" s="44"/>
      <c r="O232"/>
      <c r="P232" s="44"/>
    </row>
    <row r="233" spans="1:16" s="46" customFormat="1" x14ac:dyDescent="0.25">
      <c r="A233" s="64"/>
      <c r="C233" s="44"/>
      <c r="D233" s="44"/>
      <c r="E233" s="44"/>
      <c r="F233" s="44"/>
      <c r="G233" s="44"/>
      <c r="H233" s="44"/>
      <c r="I233" s="44"/>
      <c r="J233" s="44"/>
      <c r="K233" s="44"/>
      <c r="L233" s="44"/>
      <c r="M233" s="44"/>
      <c r="N233" s="44"/>
      <c r="O233"/>
      <c r="P233" s="44"/>
    </row>
    <row r="234" spans="1:16" s="46" customFormat="1" x14ac:dyDescent="0.25">
      <c r="A234" s="64"/>
      <c r="C234" s="44"/>
      <c r="D234" s="44"/>
      <c r="E234" s="44"/>
      <c r="F234" s="44"/>
      <c r="G234" s="44"/>
      <c r="H234" s="44"/>
      <c r="I234" s="44"/>
      <c r="J234" s="44"/>
      <c r="K234" s="44"/>
      <c r="L234" s="44"/>
      <c r="M234" s="44"/>
      <c r="N234" s="44"/>
      <c r="O234"/>
      <c r="P234" s="44"/>
    </row>
    <row r="235" spans="1:16" s="46" customFormat="1" x14ac:dyDescent="0.25">
      <c r="A235" s="64"/>
      <c r="C235" s="44"/>
      <c r="D235" s="44"/>
      <c r="E235" s="44"/>
      <c r="F235" s="44"/>
      <c r="G235" s="44"/>
      <c r="H235" s="44"/>
      <c r="I235" s="44"/>
      <c r="J235" s="44"/>
      <c r="K235" s="44"/>
      <c r="L235" s="44"/>
      <c r="M235" s="44"/>
      <c r="N235" s="44"/>
      <c r="O235"/>
      <c r="P235" s="44"/>
    </row>
    <row r="236" spans="1:16" s="46" customFormat="1" x14ac:dyDescent="0.25">
      <c r="A236" s="64"/>
      <c r="C236" s="44"/>
      <c r="D236" s="44"/>
      <c r="E236" s="44"/>
      <c r="F236" s="44"/>
      <c r="G236" s="44"/>
      <c r="H236" s="44"/>
      <c r="I236" s="44"/>
      <c r="J236" s="44"/>
      <c r="K236" s="44"/>
      <c r="L236" s="44"/>
      <c r="M236" s="44"/>
      <c r="N236" s="44"/>
      <c r="O236"/>
      <c r="P236" s="44"/>
    </row>
    <row r="237" spans="1:16" s="46" customFormat="1" x14ac:dyDescent="0.25">
      <c r="A237" s="64"/>
      <c r="C237" s="44"/>
      <c r="D237" s="44"/>
      <c r="E237" s="44"/>
      <c r="F237" s="44"/>
      <c r="G237" s="44"/>
      <c r="H237" s="44"/>
      <c r="I237" s="44"/>
      <c r="J237" s="44"/>
      <c r="K237" s="44"/>
      <c r="L237" s="44"/>
      <c r="M237" s="44"/>
      <c r="N237" s="44"/>
      <c r="O237"/>
      <c r="P237" s="44"/>
    </row>
    <row r="238" spans="1:16" s="46" customFormat="1" x14ac:dyDescent="0.25">
      <c r="A238" s="64"/>
      <c r="C238" s="44"/>
      <c r="D238" s="44"/>
      <c r="E238" s="44"/>
      <c r="F238" s="44"/>
      <c r="G238" s="44"/>
      <c r="H238" s="44"/>
      <c r="I238" s="44"/>
      <c r="J238" s="44"/>
      <c r="K238" s="44"/>
      <c r="L238" s="44"/>
      <c r="M238" s="44"/>
      <c r="N238" s="44"/>
      <c r="O238"/>
      <c r="P238" s="44"/>
    </row>
    <row r="239" spans="1:16" s="46" customFormat="1" x14ac:dyDescent="0.25">
      <c r="A239" s="64"/>
      <c r="C239" s="44"/>
      <c r="D239" s="44"/>
      <c r="E239" s="44"/>
      <c r="F239" s="44"/>
      <c r="G239" s="44"/>
      <c r="H239" s="44"/>
      <c r="I239" s="44"/>
      <c r="J239" s="44"/>
      <c r="K239" s="44"/>
      <c r="L239" s="44"/>
      <c r="M239" s="44"/>
      <c r="N239" s="44"/>
      <c r="O239"/>
      <c r="P239" s="44"/>
    </row>
    <row r="240" spans="1:16" s="46" customFormat="1" x14ac:dyDescent="0.25">
      <c r="A240" s="64"/>
      <c r="C240" s="44"/>
      <c r="D240" s="44"/>
      <c r="E240" s="44"/>
      <c r="F240" s="44"/>
      <c r="G240" s="44"/>
      <c r="H240" s="44"/>
      <c r="I240" s="44"/>
      <c r="J240" s="44"/>
      <c r="K240" s="44"/>
      <c r="L240" s="44"/>
      <c r="M240" s="44"/>
      <c r="N240" s="44"/>
      <c r="O240"/>
      <c r="P240" s="44"/>
    </row>
    <row r="241" spans="1:16" s="46" customFormat="1" x14ac:dyDescent="0.25">
      <c r="A241" s="64"/>
      <c r="C241" s="44"/>
      <c r="D241" s="44"/>
      <c r="E241" s="44"/>
      <c r="F241" s="44"/>
      <c r="G241" s="44"/>
      <c r="H241" s="44"/>
      <c r="I241" s="44"/>
      <c r="J241" s="44"/>
      <c r="K241" s="44"/>
      <c r="L241" s="44"/>
      <c r="M241" s="44"/>
      <c r="N241" s="44"/>
      <c r="O241"/>
      <c r="P241" s="44"/>
    </row>
    <row r="242" spans="1:16" s="46" customFormat="1" x14ac:dyDescent="0.25">
      <c r="A242" s="64"/>
      <c r="C242" s="44"/>
      <c r="D242" s="44"/>
      <c r="E242" s="44"/>
      <c r="F242" s="44"/>
      <c r="G242" s="44"/>
      <c r="H242" s="44"/>
      <c r="I242" s="44"/>
      <c r="J242" s="44"/>
      <c r="K242" s="44"/>
      <c r="L242" s="44"/>
      <c r="M242" s="44"/>
      <c r="N242" s="44"/>
      <c r="O242"/>
      <c r="P242" s="44"/>
    </row>
    <row r="243" spans="1:16" s="46" customFormat="1" x14ac:dyDescent="0.25">
      <c r="A243" s="64"/>
      <c r="C243" s="44"/>
      <c r="D243" s="44"/>
      <c r="E243" s="44"/>
      <c r="F243" s="44"/>
      <c r="G243" s="44"/>
      <c r="H243" s="44"/>
      <c r="I243" s="44"/>
      <c r="J243" s="44"/>
      <c r="K243" s="44"/>
      <c r="L243" s="44"/>
      <c r="M243" s="44"/>
      <c r="N243" s="44"/>
      <c r="O243"/>
      <c r="P243" s="44"/>
    </row>
    <row r="244" spans="1:16" s="46" customFormat="1" x14ac:dyDescent="0.25">
      <c r="A244" s="64"/>
      <c r="C244" s="44"/>
      <c r="D244" s="44"/>
      <c r="E244" s="44"/>
      <c r="F244" s="44"/>
      <c r="G244" s="44"/>
      <c r="H244" s="44"/>
      <c r="I244" s="44"/>
      <c r="J244" s="44"/>
      <c r="K244" s="44"/>
      <c r="L244" s="44"/>
      <c r="M244" s="44"/>
      <c r="N244" s="44"/>
      <c r="O244"/>
      <c r="P244" s="44"/>
    </row>
    <row r="245" spans="1:16" s="46" customFormat="1" x14ac:dyDescent="0.25">
      <c r="A245" s="64"/>
      <c r="C245" s="44"/>
      <c r="D245" s="44"/>
      <c r="E245" s="44"/>
      <c r="F245" s="44"/>
      <c r="G245" s="44"/>
      <c r="H245" s="44"/>
      <c r="I245" s="44"/>
      <c r="J245" s="44"/>
      <c r="K245" s="44"/>
      <c r="L245" s="44"/>
      <c r="M245" s="44"/>
      <c r="N245" s="44"/>
      <c r="O245"/>
      <c r="P245" s="44"/>
    </row>
    <row r="246" spans="1:16" s="46" customFormat="1" x14ac:dyDescent="0.25">
      <c r="A246" s="64"/>
      <c r="C246" s="44"/>
      <c r="D246" s="44"/>
      <c r="E246" s="44"/>
      <c r="F246" s="44"/>
      <c r="G246" s="44"/>
      <c r="H246" s="44"/>
      <c r="I246" s="44"/>
      <c r="J246" s="44"/>
      <c r="K246" s="44"/>
      <c r="L246" s="44"/>
      <c r="M246" s="44"/>
      <c r="N246" s="44"/>
      <c r="O246"/>
      <c r="P246" s="44"/>
    </row>
    <row r="247" spans="1:16" s="46" customFormat="1" x14ac:dyDescent="0.25">
      <c r="A247" s="64"/>
      <c r="C247" s="44"/>
      <c r="D247" s="44"/>
      <c r="E247" s="44"/>
      <c r="F247" s="44"/>
      <c r="G247" s="44"/>
      <c r="H247" s="44"/>
      <c r="I247" s="44"/>
      <c r="J247" s="44"/>
      <c r="K247" s="44"/>
      <c r="L247" s="44"/>
      <c r="M247" s="44"/>
      <c r="N247" s="44"/>
      <c r="O247"/>
      <c r="P247" s="44"/>
    </row>
    <row r="248" spans="1:16" s="46" customFormat="1" x14ac:dyDescent="0.25">
      <c r="A248" s="64"/>
      <c r="C248" s="44"/>
      <c r="D248" s="44"/>
      <c r="E248" s="44"/>
      <c r="F248" s="44"/>
      <c r="G248" s="44"/>
      <c r="H248" s="44"/>
      <c r="I248" s="44"/>
      <c r="J248" s="44"/>
      <c r="K248" s="44"/>
      <c r="L248" s="44"/>
      <c r="M248" s="44"/>
      <c r="N248" s="44"/>
      <c r="O248"/>
      <c r="P248" s="44"/>
    </row>
    <row r="249" spans="1:16" s="46" customFormat="1" x14ac:dyDescent="0.25">
      <c r="A249" s="64"/>
      <c r="C249" s="44"/>
      <c r="D249" s="44"/>
      <c r="E249" s="44"/>
      <c r="F249" s="44"/>
      <c r="G249" s="44"/>
      <c r="H249" s="44"/>
      <c r="I249" s="44"/>
      <c r="J249" s="44"/>
      <c r="K249" s="44"/>
      <c r="L249" s="44"/>
      <c r="M249" s="44"/>
      <c r="N249" s="44"/>
      <c r="O249"/>
      <c r="P249" s="44"/>
    </row>
    <row r="250" spans="1:16" s="46" customFormat="1" x14ac:dyDescent="0.25">
      <c r="A250" s="64"/>
      <c r="C250" s="44"/>
      <c r="D250" s="44"/>
      <c r="E250" s="44"/>
      <c r="F250" s="44"/>
      <c r="G250" s="44"/>
      <c r="H250" s="44"/>
      <c r="I250" s="44"/>
      <c r="J250" s="44"/>
      <c r="K250" s="44"/>
      <c r="L250" s="44"/>
      <c r="M250" s="44"/>
      <c r="N250" s="44"/>
      <c r="O250"/>
      <c r="P250" s="44"/>
    </row>
    <row r="251" spans="1:16" s="46" customFormat="1" x14ac:dyDescent="0.25">
      <c r="A251" s="64"/>
      <c r="C251" s="44"/>
      <c r="D251" s="44"/>
      <c r="E251" s="44"/>
      <c r="F251" s="44"/>
      <c r="G251" s="44"/>
      <c r="H251" s="44"/>
      <c r="I251" s="44"/>
      <c r="J251" s="44"/>
      <c r="K251" s="44"/>
      <c r="L251" s="44"/>
      <c r="M251" s="44"/>
      <c r="N251" s="44"/>
      <c r="O251"/>
      <c r="P251" s="44"/>
    </row>
    <row r="252" spans="1:16" s="46" customFormat="1" x14ac:dyDescent="0.25">
      <c r="A252" s="64"/>
      <c r="C252" s="44"/>
      <c r="D252" s="44"/>
      <c r="E252" s="44"/>
      <c r="F252" s="44"/>
      <c r="G252" s="44"/>
      <c r="H252" s="44"/>
      <c r="I252" s="44"/>
      <c r="J252" s="44"/>
      <c r="K252" s="44"/>
      <c r="L252" s="44"/>
      <c r="M252" s="44"/>
      <c r="N252" s="44"/>
      <c r="O252"/>
      <c r="P252" s="44"/>
    </row>
    <row r="253" spans="1:16" s="46" customFormat="1" x14ac:dyDescent="0.25">
      <c r="A253" s="64"/>
      <c r="C253" s="44"/>
      <c r="D253" s="44"/>
      <c r="E253" s="44"/>
      <c r="F253" s="44"/>
      <c r="G253" s="44"/>
      <c r="H253" s="44"/>
      <c r="I253" s="44"/>
      <c r="J253" s="44"/>
      <c r="K253" s="44"/>
      <c r="L253" s="44"/>
      <c r="M253" s="44"/>
      <c r="N253" s="44"/>
      <c r="O253"/>
      <c r="P253" s="44"/>
    </row>
    <row r="254" spans="1:16" s="46" customFormat="1" x14ac:dyDescent="0.25">
      <c r="A254" s="64"/>
      <c r="C254" s="44"/>
      <c r="D254" s="44"/>
      <c r="E254" s="44"/>
      <c r="F254" s="44"/>
      <c r="G254" s="44"/>
      <c r="H254" s="44"/>
      <c r="I254" s="44"/>
      <c r="J254" s="44"/>
      <c r="K254" s="44"/>
      <c r="L254" s="44"/>
      <c r="M254" s="44"/>
      <c r="N254" s="44"/>
      <c r="O254"/>
      <c r="P254" s="44"/>
    </row>
    <row r="255" spans="1:16" s="46" customFormat="1" x14ac:dyDescent="0.25">
      <c r="A255" s="64"/>
      <c r="C255" s="44"/>
      <c r="D255" s="44"/>
      <c r="E255" s="44"/>
      <c r="F255" s="44"/>
      <c r="G255" s="44"/>
      <c r="H255" s="44"/>
      <c r="I255" s="44"/>
      <c r="J255" s="44"/>
      <c r="K255" s="44"/>
      <c r="L255" s="44"/>
      <c r="M255" s="44"/>
      <c r="N255" s="44"/>
      <c r="O255"/>
      <c r="P255" s="44"/>
    </row>
    <row r="256" spans="1:16" s="46" customFormat="1" x14ac:dyDescent="0.25">
      <c r="A256" s="64"/>
      <c r="C256" s="44"/>
      <c r="D256" s="44"/>
      <c r="E256" s="44"/>
      <c r="F256" s="44"/>
      <c r="G256" s="44"/>
      <c r="H256" s="44"/>
      <c r="I256" s="44"/>
      <c r="J256" s="44"/>
      <c r="K256" s="44"/>
      <c r="L256" s="44"/>
      <c r="M256" s="44"/>
      <c r="N256" s="44"/>
      <c r="O256"/>
      <c r="P256" s="44"/>
    </row>
    <row r="257" spans="1:16" s="46" customFormat="1" x14ac:dyDescent="0.25">
      <c r="A257" s="64"/>
      <c r="C257" s="44"/>
      <c r="D257" s="44"/>
      <c r="E257" s="44"/>
      <c r="F257" s="44"/>
      <c r="G257" s="44"/>
      <c r="H257" s="44"/>
      <c r="I257" s="44"/>
      <c r="J257" s="44"/>
      <c r="K257" s="44"/>
      <c r="L257" s="44"/>
      <c r="M257" s="44"/>
      <c r="N257" s="44"/>
      <c r="O257"/>
      <c r="P257" s="44"/>
    </row>
    <row r="258" spans="1:16" s="46" customFormat="1" x14ac:dyDescent="0.25">
      <c r="A258" s="64"/>
      <c r="C258" s="44"/>
      <c r="D258" s="44"/>
      <c r="E258" s="44"/>
      <c r="F258" s="44"/>
      <c r="G258" s="44"/>
      <c r="H258" s="44"/>
      <c r="I258" s="44"/>
      <c r="J258" s="44"/>
      <c r="K258" s="44"/>
      <c r="L258" s="44"/>
      <c r="M258" s="44"/>
      <c r="N258" s="44"/>
      <c r="O258"/>
      <c r="P258" s="44"/>
    </row>
    <row r="259" spans="1:16" s="46" customFormat="1" x14ac:dyDescent="0.25">
      <c r="A259" s="64"/>
      <c r="C259" s="44"/>
      <c r="D259" s="44"/>
      <c r="E259" s="44"/>
      <c r="F259" s="44"/>
      <c r="G259" s="44"/>
      <c r="H259" s="44"/>
      <c r="I259" s="44"/>
      <c r="J259" s="44"/>
      <c r="K259" s="44"/>
      <c r="L259" s="44"/>
      <c r="M259" s="44"/>
      <c r="N259" s="44"/>
      <c r="O259"/>
      <c r="P259" s="44"/>
    </row>
    <row r="260" spans="1:16" s="46" customFormat="1" x14ac:dyDescent="0.25">
      <c r="A260" s="64"/>
      <c r="C260" s="44"/>
      <c r="D260" s="44"/>
      <c r="E260" s="44"/>
      <c r="F260" s="44"/>
      <c r="G260" s="44"/>
      <c r="H260" s="44"/>
      <c r="I260" s="44"/>
      <c r="J260" s="44"/>
      <c r="K260" s="44"/>
      <c r="L260" s="44"/>
      <c r="M260" s="44"/>
      <c r="N260" s="44"/>
      <c r="O260"/>
      <c r="P260" s="44"/>
    </row>
    <row r="261" spans="1:16" s="46" customFormat="1" x14ac:dyDescent="0.25">
      <c r="A261" s="64"/>
      <c r="C261" s="44"/>
      <c r="D261" s="44"/>
      <c r="E261" s="44"/>
      <c r="F261" s="44"/>
      <c r="G261" s="44"/>
      <c r="H261" s="44"/>
      <c r="I261" s="44"/>
      <c r="J261" s="44"/>
      <c r="K261" s="44"/>
      <c r="L261" s="44"/>
      <c r="M261" s="44"/>
      <c r="N261" s="44"/>
      <c r="O261"/>
      <c r="P261" s="44"/>
    </row>
    <row r="262" spans="1:16" s="46" customFormat="1" x14ac:dyDescent="0.25">
      <c r="A262" s="64"/>
      <c r="C262" s="44"/>
      <c r="D262" s="44"/>
      <c r="E262" s="44"/>
      <c r="F262" s="44"/>
      <c r="G262" s="44"/>
      <c r="H262" s="44"/>
      <c r="I262" s="44"/>
      <c r="J262" s="44"/>
      <c r="K262" s="44"/>
      <c r="L262" s="44"/>
      <c r="M262" s="44"/>
      <c r="N262" s="44"/>
      <c r="O262"/>
      <c r="P262" s="44"/>
    </row>
    <row r="263" spans="1:16" s="46" customFormat="1" x14ac:dyDescent="0.25">
      <c r="A263" s="64"/>
      <c r="C263" s="44"/>
      <c r="D263" s="44"/>
      <c r="E263" s="44"/>
      <c r="F263" s="44"/>
      <c r="G263" s="44"/>
      <c r="H263" s="44"/>
      <c r="I263" s="44"/>
      <c r="J263" s="44"/>
      <c r="K263" s="44"/>
      <c r="L263" s="44"/>
      <c r="M263" s="44"/>
      <c r="N263" s="44"/>
      <c r="O263"/>
      <c r="P263" s="44"/>
    </row>
    <row r="264" spans="1:16" s="46" customFormat="1" x14ac:dyDescent="0.25">
      <c r="A264" s="64"/>
      <c r="C264" s="44"/>
      <c r="D264" s="44"/>
      <c r="E264" s="44"/>
      <c r="F264" s="44"/>
      <c r="G264" s="44"/>
      <c r="H264" s="44"/>
      <c r="I264" s="44"/>
      <c r="J264" s="44"/>
      <c r="K264" s="44"/>
      <c r="L264" s="44"/>
      <c r="M264" s="44"/>
      <c r="N264" s="44"/>
      <c r="O264"/>
      <c r="P264" s="44"/>
    </row>
    <row r="265" spans="1:16" s="46" customFormat="1" x14ac:dyDescent="0.25">
      <c r="A265" s="64"/>
      <c r="C265" s="44"/>
      <c r="D265" s="44"/>
      <c r="E265" s="44"/>
      <c r="F265" s="44"/>
      <c r="G265" s="44"/>
      <c r="H265" s="44"/>
      <c r="I265" s="44"/>
      <c r="J265" s="44"/>
      <c r="K265" s="44"/>
      <c r="L265" s="44"/>
      <c r="M265" s="44"/>
      <c r="N265" s="44"/>
      <c r="O265"/>
      <c r="P265" s="44"/>
    </row>
    <row r="266" spans="1:16" s="46" customFormat="1" x14ac:dyDescent="0.25">
      <c r="A266" s="64"/>
      <c r="C266" s="44"/>
      <c r="D266" s="44"/>
      <c r="E266" s="44"/>
      <c r="F266" s="44"/>
      <c r="G266" s="44"/>
      <c r="H266" s="44"/>
      <c r="I266" s="44"/>
      <c r="J266" s="44"/>
      <c r="K266" s="44"/>
      <c r="L266" s="44"/>
      <c r="M266" s="44"/>
      <c r="N266" s="44"/>
      <c r="O266"/>
      <c r="P266" s="44"/>
    </row>
    <row r="267" spans="1:16" s="46" customFormat="1" x14ac:dyDescent="0.25">
      <c r="A267" s="64"/>
      <c r="C267" s="44"/>
      <c r="D267" s="44"/>
      <c r="E267" s="44"/>
      <c r="F267" s="44"/>
      <c r="G267" s="44"/>
      <c r="H267" s="44"/>
      <c r="I267" s="44"/>
      <c r="J267" s="44"/>
      <c r="K267" s="44"/>
      <c r="L267" s="44"/>
      <c r="M267" s="44"/>
      <c r="N267" s="44"/>
      <c r="O267"/>
      <c r="P267" s="44"/>
    </row>
    <row r="268" spans="1:16" s="46" customFormat="1" x14ac:dyDescent="0.25">
      <c r="A268" s="64"/>
      <c r="C268" s="44"/>
      <c r="D268" s="44"/>
      <c r="E268" s="44"/>
      <c r="F268" s="44"/>
      <c r="G268" s="44"/>
      <c r="H268" s="44"/>
      <c r="I268" s="44"/>
      <c r="J268" s="44"/>
      <c r="K268" s="44"/>
      <c r="L268" s="44"/>
      <c r="M268" s="44"/>
      <c r="N268" s="44"/>
      <c r="O268"/>
      <c r="P268" s="44"/>
    </row>
    <row r="269" spans="1:16" s="46" customFormat="1" x14ac:dyDescent="0.25">
      <c r="A269" s="64"/>
      <c r="C269" s="44"/>
      <c r="D269" s="44"/>
      <c r="E269" s="44"/>
      <c r="F269" s="44"/>
      <c r="G269" s="44"/>
      <c r="H269" s="44"/>
      <c r="I269" s="44"/>
      <c r="J269" s="44"/>
      <c r="K269" s="44"/>
      <c r="L269" s="44"/>
      <c r="M269" s="44"/>
      <c r="N269" s="44"/>
      <c r="O269"/>
      <c r="P269" s="44"/>
    </row>
    <row r="270" spans="1:16" s="46" customFormat="1" x14ac:dyDescent="0.25">
      <c r="A270" s="64"/>
      <c r="C270" s="44"/>
      <c r="D270" s="44"/>
      <c r="E270" s="44"/>
      <c r="F270" s="44"/>
      <c r="G270" s="44"/>
      <c r="H270" s="44"/>
      <c r="I270" s="44"/>
      <c r="J270" s="44"/>
      <c r="K270" s="44"/>
      <c r="L270" s="44"/>
      <c r="M270" s="44"/>
      <c r="N270" s="44"/>
      <c r="O270"/>
      <c r="P270" s="44"/>
    </row>
    <row r="271" spans="1:16" s="46" customFormat="1" x14ac:dyDescent="0.25">
      <c r="A271" s="64"/>
      <c r="C271" s="44"/>
      <c r="D271" s="44"/>
      <c r="E271" s="44"/>
      <c r="F271" s="44"/>
      <c r="G271" s="44"/>
      <c r="H271" s="44"/>
      <c r="I271" s="44"/>
      <c r="J271" s="44"/>
      <c r="K271" s="44"/>
      <c r="L271" s="44"/>
      <c r="M271" s="44"/>
      <c r="N271" s="44"/>
      <c r="O271"/>
      <c r="P271" s="44"/>
    </row>
    <row r="272" spans="1:16" s="46" customFormat="1" x14ac:dyDescent="0.25">
      <c r="A272" s="64"/>
      <c r="C272" s="44"/>
      <c r="D272" s="44"/>
      <c r="E272" s="44"/>
      <c r="F272" s="44"/>
      <c r="G272" s="44"/>
      <c r="H272" s="44"/>
      <c r="I272" s="44"/>
      <c r="J272" s="44"/>
      <c r="K272" s="44"/>
      <c r="L272" s="44"/>
      <c r="M272" s="44"/>
      <c r="N272" s="44"/>
      <c r="O272"/>
      <c r="P272" s="44"/>
    </row>
    <row r="273" spans="1:16" s="46" customFormat="1" x14ac:dyDescent="0.25">
      <c r="A273" s="64"/>
      <c r="C273" s="44"/>
      <c r="D273" s="44"/>
      <c r="E273" s="44"/>
      <c r="F273" s="44"/>
      <c r="G273" s="44"/>
      <c r="H273" s="44"/>
      <c r="I273" s="44"/>
      <c r="J273" s="44"/>
      <c r="K273" s="44"/>
      <c r="L273" s="44"/>
      <c r="M273" s="44"/>
      <c r="N273" s="44"/>
      <c r="O273"/>
      <c r="P273" s="44"/>
    </row>
    <row r="274" spans="1:16" s="46" customFormat="1" x14ac:dyDescent="0.25">
      <c r="A274" s="64"/>
      <c r="C274" s="44"/>
      <c r="D274" s="44"/>
      <c r="E274" s="44"/>
      <c r="F274" s="44"/>
      <c r="G274" s="44"/>
      <c r="H274" s="44"/>
      <c r="I274" s="44"/>
      <c r="J274" s="44"/>
      <c r="K274" s="44"/>
      <c r="L274" s="44"/>
      <c r="M274" s="44"/>
      <c r="N274" s="44"/>
      <c r="O274"/>
      <c r="P274" s="44"/>
    </row>
    <row r="275" spans="1:16" s="46" customFormat="1" x14ac:dyDescent="0.25">
      <c r="A275" s="64"/>
      <c r="C275" s="44"/>
      <c r="D275" s="44"/>
      <c r="E275" s="44"/>
      <c r="F275" s="44"/>
      <c r="G275" s="44"/>
      <c r="H275" s="44"/>
      <c r="I275" s="44"/>
      <c r="J275" s="44"/>
      <c r="K275" s="44"/>
      <c r="L275" s="44"/>
      <c r="M275" s="44"/>
      <c r="N275" s="44"/>
      <c r="O275"/>
      <c r="P275" s="44"/>
    </row>
    <row r="276" spans="1:16" s="46" customFormat="1" x14ac:dyDescent="0.25">
      <c r="A276" s="64"/>
      <c r="C276" s="44"/>
      <c r="D276" s="44"/>
      <c r="E276" s="44"/>
      <c r="F276" s="44"/>
      <c r="G276" s="44"/>
      <c r="H276" s="44"/>
      <c r="I276" s="44"/>
      <c r="J276" s="44"/>
      <c r="K276" s="44"/>
      <c r="L276" s="44"/>
      <c r="M276" s="44"/>
      <c r="N276" s="44"/>
      <c r="O276" s="44"/>
      <c r="P276" s="44"/>
    </row>
    <row r="277" spans="1:16" s="46" customFormat="1" x14ac:dyDescent="0.25">
      <c r="A277" s="64"/>
      <c r="C277" s="44"/>
      <c r="D277" s="44"/>
      <c r="E277" s="44"/>
      <c r="F277" s="44"/>
      <c r="G277" s="44"/>
      <c r="H277" s="44"/>
      <c r="I277" s="44"/>
      <c r="J277" s="44"/>
      <c r="K277" s="44"/>
      <c r="L277" s="44"/>
      <c r="M277" s="44"/>
      <c r="N277" s="44"/>
      <c r="O277" s="44"/>
      <c r="P277" s="44"/>
    </row>
    <row r="278" spans="1:16" s="46" customFormat="1" x14ac:dyDescent="0.25">
      <c r="A278" s="64"/>
      <c r="C278" s="44"/>
      <c r="D278" s="44"/>
      <c r="E278" s="44"/>
      <c r="F278" s="44"/>
      <c r="G278" s="44"/>
      <c r="H278" s="44"/>
      <c r="I278" s="44"/>
      <c r="J278" s="44"/>
      <c r="K278" s="44"/>
      <c r="L278" s="44"/>
      <c r="M278" s="44"/>
      <c r="N278" s="44"/>
      <c r="O278" s="44"/>
      <c r="P278" s="44"/>
    </row>
    <row r="279" spans="1:16" s="46" customFormat="1" x14ac:dyDescent="0.25">
      <c r="A279" s="64"/>
      <c r="C279" s="44"/>
      <c r="D279" s="44"/>
      <c r="E279" s="44"/>
      <c r="F279" s="44"/>
      <c r="G279" s="44"/>
      <c r="H279" s="44"/>
      <c r="I279" s="44"/>
      <c r="J279" s="44"/>
      <c r="K279" s="44"/>
      <c r="L279" s="44"/>
      <c r="M279" s="44"/>
      <c r="N279" s="44"/>
      <c r="O279" s="44"/>
      <c r="P279" s="44"/>
    </row>
    <row r="280" spans="1:16" s="46" customFormat="1" x14ac:dyDescent="0.25">
      <c r="A280" s="64"/>
      <c r="C280" s="44"/>
      <c r="D280" s="44"/>
      <c r="E280" s="44"/>
      <c r="F280" s="44"/>
      <c r="G280" s="44"/>
      <c r="H280" s="44"/>
      <c r="I280" s="44"/>
      <c r="J280" s="44"/>
      <c r="K280" s="44"/>
      <c r="L280" s="44"/>
      <c r="M280" s="44"/>
      <c r="N280" s="44"/>
      <c r="O280" s="44"/>
      <c r="P280" s="44"/>
    </row>
    <row r="281" spans="1:16" s="46" customFormat="1" x14ac:dyDescent="0.25">
      <c r="A281" s="64"/>
      <c r="C281" s="44"/>
      <c r="D281" s="44"/>
      <c r="E281" s="44"/>
      <c r="F281" s="44"/>
      <c r="G281" s="44"/>
      <c r="H281" s="44"/>
      <c r="I281" s="44"/>
      <c r="J281" s="44"/>
      <c r="K281" s="44"/>
      <c r="L281" s="44"/>
      <c r="M281" s="44"/>
      <c r="N281" s="44"/>
      <c r="O281" s="44"/>
      <c r="P281" s="44"/>
    </row>
    <row r="282" spans="1:16" s="46" customFormat="1" x14ac:dyDescent="0.25">
      <c r="A282" s="64"/>
      <c r="C282" s="44"/>
      <c r="D282" s="44"/>
      <c r="E282" s="44"/>
      <c r="F282" s="44"/>
      <c r="G282" s="44"/>
      <c r="H282" s="44"/>
      <c r="I282" s="44"/>
      <c r="J282" s="44"/>
      <c r="K282" s="44"/>
      <c r="L282" s="44"/>
      <c r="M282" s="44"/>
      <c r="N282" s="44"/>
      <c r="O282" s="44"/>
      <c r="P282" s="44"/>
    </row>
    <row r="283" spans="1:16" s="46" customFormat="1" x14ac:dyDescent="0.25">
      <c r="A283" s="64"/>
      <c r="C283" s="44"/>
      <c r="D283" s="44"/>
      <c r="E283" s="44"/>
      <c r="F283" s="44"/>
      <c r="G283" s="44"/>
      <c r="H283" s="44"/>
      <c r="I283" s="44"/>
      <c r="J283" s="44"/>
      <c r="K283" s="44"/>
      <c r="L283" s="44"/>
      <c r="M283" s="44"/>
      <c r="N283" s="44"/>
      <c r="O283" s="44"/>
      <c r="P283" s="44"/>
    </row>
    <row r="284" spans="1:16" s="46" customFormat="1" x14ac:dyDescent="0.25">
      <c r="A284" s="64"/>
      <c r="C284" s="44"/>
      <c r="D284" s="44"/>
      <c r="E284" s="44"/>
      <c r="F284" s="44"/>
      <c r="G284" s="44"/>
      <c r="H284" s="44"/>
      <c r="I284" s="44"/>
      <c r="J284" s="44"/>
      <c r="K284" s="44"/>
      <c r="L284" s="44"/>
      <c r="M284" s="44"/>
      <c r="N284" s="44"/>
      <c r="O284" s="44"/>
      <c r="P284" s="44"/>
    </row>
    <row r="285" spans="1:16" s="46" customFormat="1" x14ac:dyDescent="0.25">
      <c r="A285" s="64"/>
      <c r="C285" s="44"/>
      <c r="D285" s="44"/>
      <c r="E285" s="44"/>
      <c r="F285" s="44"/>
      <c r="G285" s="44"/>
      <c r="H285" s="44"/>
      <c r="I285" s="44"/>
      <c r="J285" s="44"/>
      <c r="K285" s="44"/>
      <c r="L285" s="44"/>
      <c r="M285" s="44"/>
      <c r="N285" s="44"/>
      <c r="O285" s="44"/>
      <c r="P285" s="44"/>
    </row>
    <row r="286" spans="1:16" s="46" customFormat="1" x14ac:dyDescent="0.25">
      <c r="A286" s="64"/>
      <c r="C286" s="44"/>
      <c r="D286" s="44"/>
      <c r="E286" s="44"/>
      <c r="F286" s="44"/>
      <c r="G286" s="44"/>
      <c r="H286" s="44"/>
      <c r="I286" s="44"/>
      <c r="J286" s="44"/>
      <c r="K286" s="44"/>
      <c r="L286" s="44"/>
      <c r="M286" s="44"/>
      <c r="N286" s="44"/>
      <c r="O286" s="44"/>
      <c r="P286" s="44"/>
    </row>
    <row r="287" spans="1:16" s="46" customFormat="1" x14ac:dyDescent="0.25">
      <c r="A287" s="64"/>
      <c r="C287" s="44"/>
      <c r="D287" s="44"/>
      <c r="E287" s="44"/>
      <c r="F287" s="44"/>
      <c r="G287" s="44"/>
      <c r="H287" s="44"/>
      <c r="I287" s="44"/>
      <c r="J287" s="44"/>
      <c r="K287" s="44"/>
      <c r="L287" s="44"/>
      <c r="M287" s="44"/>
      <c r="N287" s="44"/>
      <c r="O287" s="44"/>
      <c r="P287" s="44"/>
    </row>
    <row r="288" spans="1:16" s="46" customFormat="1" x14ac:dyDescent="0.25">
      <c r="A288" s="64"/>
      <c r="C288" s="44"/>
      <c r="D288" s="44"/>
      <c r="E288" s="44"/>
      <c r="F288" s="44"/>
      <c r="G288" s="44"/>
      <c r="H288" s="44"/>
      <c r="I288" s="44"/>
      <c r="J288" s="44"/>
      <c r="K288" s="44"/>
      <c r="L288" s="44"/>
      <c r="M288" s="44"/>
      <c r="N288" s="44"/>
      <c r="O288" s="44"/>
      <c r="P288" s="44"/>
    </row>
    <row r="289" spans="1:16" s="46" customFormat="1" x14ac:dyDescent="0.25">
      <c r="A289" s="64"/>
      <c r="C289" s="44"/>
      <c r="D289" s="44"/>
      <c r="E289" s="44"/>
      <c r="F289" s="44"/>
      <c r="G289" s="44"/>
      <c r="H289" s="44"/>
      <c r="I289" s="44"/>
      <c r="J289" s="44"/>
      <c r="K289" s="44"/>
      <c r="L289" s="44"/>
      <c r="M289" s="44"/>
      <c r="N289" s="44"/>
      <c r="O289" s="44"/>
      <c r="P289" s="44"/>
    </row>
    <row r="290" spans="1:16" s="46" customFormat="1" x14ac:dyDescent="0.25">
      <c r="A290" s="64"/>
      <c r="C290" s="44"/>
      <c r="D290" s="44"/>
      <c r="E290" s="44"/>
      <c r="F290" s="44"/>
      <c r="G290" s="44"/>
      <c r="H290" s="44"/>
      <c r="I290" s="44"/>
      <c r="J290" s="44"/>
      <c r="K290" s="44"/>
      <c r="L290" s="44"/>
      <c r="M290" s="44"/>
      <c r="N290" s="44"/>
      <c r="O290" s="44"/>
      <c r="P290" s="44"/>
    </row>
    <row r="291" spans="1:16" s="46" customFormat="1" x14ac:dyDescent="0.25">
      <c r="A291" s="64"/>
      <c r="C291" s="44"/>
      <c r="D291" s="44"/>
      <c r="E291" s="44"/>
      <c r="F291" s="44"/>
      <c r="G291" s="44"/>
      <c r="H291" s="44"/>
      <c r="I291" s="44"/>
      <c r="J291" s="44"/>
      <c r="K291" s="44"/>
      <c r="L291" s="44"/>
      <c r="M291" s="44"/>
      <c r="N291" s="44"/>
      <c r="O291" s="44"/>
      <c r="P291" s="44"/>
    </row>
    <row r="292" spans="1:16" s="46" customFormat="1" x14ac:dyDescent="0.25">
      <c r="A292" s="64"/>
      <c r="C292" s="44"/>
      <c r="D292" s="44"/>
      <c r="E292" s="44"/>
      <c r="F292" s="44"/>
      <c r="G292" s="44"/>
      <c r="H292" s="44"/>
      <c r="I292" s="44"/>
      <c r="J292" s="44"/>
      <c r="K292" s="44"/>
      <c r="L292" s="44"/>
      <c r="M292" s="44"/>
      <c r="N292" s="44"/>
      <c r="O292" s="44"/>
      <c r="P292" s="44"/>
    </row>
    <row r="293" spans="1:16" s="46" customFormat="1" x14ac:dyDescent="0.25">
      <c r="A293" s="64"/>
      <c r="C293" s="44"/>
      <c r="D293" s="44"/>
      <c r="E293" s="44"/>
      <c r="F293" s="44"/>
      <c r="G293" s="44"/>
      <c r="H293" s="44"/>
      <c r="I293" s="44"/>
      <c r="J293" s="44"/>
      <c r="K293" s="44"/>
      <c r="L293" s="44"/>
      <c r="M293" s="44"/>
      <c r="N293" s="44"/>
      <c r="O293" s="44"/>
      <c r="P293" s="44"/>
    </row>
    <row r="294" spans="1:16" s="46" customFormat="1" x14ac:dyDescent="0.25">
      <c r="A294" s="64"/>
      <c r="C294" s="44"/>
      <c r="D294" s="44"/>
      <c r="E294" s="44"/>
      <c r="F294" s="44"/>
      <c r="G294" s="44"/>
      <c r="H294" s="44"/>
      <c r="I294" s="44"/>
      <c r="J294" s="44"/>
      <c r="K294" s="44"/>
      <c r="L294" s="44"/>
      <c r="M294" s="44"/>
      <c r="N294" s="44"/>
      <c r="O294" s="44"/>
      <c r="P294" s="44"/>
    </row>
    <row r="295" spans="1:16" s="46" customFormat="1" x14ac:dyDescent="0.25">
      <c r="A295" s="64"/>
      <c r="C295" s="44"/>
      <c r="D295" s="44"/>
      <c r="E295" s="44"/>
      <c r="F295" s="44"/>
      <c r="G295" s="44"/>
      <c r="H295" s="44"/>
      <c r="I295" s="44"/>
      <c r="J295" s="44"/>
      <c r="K295" s="44"/>
      <c r="L295" s="44"/>
      <c r="M295" s="44"/>
      <c r="N295" s="44"/>
      <c r="O295" s="44"/>
      <c r="P295" s="44"/>
    </row>
    <row r="296" spans="1:16" s="46" customFormat="1" x14ac:dyDescent="0.25">
      <c r="A296" s="64"/>
      <c r="C296" s="44"/>
      <c r="D296" s="44"/>
      <c r="E296" s="44"/>
      <c r="F296" s="44"/>
      <c r="G296" s="44"/>
      <c r="H296" s="44"/>
      <c r="I296" s="44"/>
      <c r="J296" s="44"/>
      <c r="K296" s="44"/>
      <c r="L296" s="44"/>
      <c r="M296" s="44"/>
      <c r="N296" s="44"/>
      <c r="O296" s="44"/>
      <c r="P296" s="44"/>
    </row>
    <row r="297" spans="1:16" s="46" customFormat="1" x14ac:dyDescent="0.25">
      <c r="A297" s="64"/>
      <c r="C297" s="44"/>
      <c r="D297" s="44"/>
      <c r="E297" s="44"/>
      <c r="F297" s="44"/>
      <c r="G297" s="44"/>
      <c r="H297" s="44"/>
      <c r="I297" s="44"/>
      <c r="J297" s="44"/>
      <c r="K297" s="44"/>
      <c r="L297" s="44"/>
      <c r="M297" s="44"/>
      <c r="N297" s="44"/>
      <c r="O297" s="44"/>
      <c r="P297" s="44"/>
    </row>
    <row r="298" spans="1:16" s="46" customFormat="1" x14ac:dyDescent="0.25">
      <c r="A298" s="64"/>
      <c r="C298" s="44"/>
      <c r="D298" s="44"/>
      <c r="E298" s="44"/>
      <c r="F298" s="44"/>
      <c r="G298" s="44"/>
      <c r="H298" s="44"/>
      <c r="I298" s="44"/>
      <c r="J298" s="44"/>
      <c r="K298" s="44"/>
      <c r="L298" s="44"/>
      <c r="M298" s="44"/>
      <c r="N298" s="44"/>
      <c r="O298" s="44"/>
      <c r="P298" s="44"/>
    </row>
    <row r="299" spans="1:16" s="46" customFormat="1" x14ac:dyDescent="0.25">
      <c r="A299" s="64"/>
      <c r="C299" s="44"/>
      <c r="D299" s="44"/>
      <c r="E299" s="44"/>
      <c r="F299" s="44"/>
      <c r="G299" s="44"/>
      <c r="H299" s="44"/>
      <c r="I299" s="44"/>
      <c r="J299" s="44"/>
      <c r="K299" s="44"/>
      <c r="L299" s="44"/>
      <c r="M299" s="44"/>
      <c r="N299" s="44"/>
      <c r="O299" s="44"/>
      <c r="P299" s="44"/>
    </row>
    <row r="300" spans="1:16" s="46" customFormat="1" x14ac:dyDescent="0.25">
      <c r="A300" s="64"/>
      <c r="C300" s="44"/>
      <c r="D300" s="44"/>
      <c r="E300" s="44"/>
      <c r="F300" s="44"/>
      <c r="G300" s="44"/>
      <c r="H300" s="44"/>
      <c r="I300" s="44"/>
      <c r="J300" s="44"/>
      <c r="K300" s="44"/>
      <c r="L300" s="44"/>
      <c r="M300" s="44"/>
      <c r="N300" s="44"/>
      <c r="O300" s="44"/>
      <c r="P300" s="44"/>
    </row>
    <row r="301" spans="1:16" s="46" customFormat="1" x14ac:dyDescent="0.25">
      <c r="A301" s="64"/>
      <c r="C301" s="44"/>
      <c r="D301" s="44"/>
      <c r="E301" s="44"/>
      <c r="F301" s="44"/>
      <c r="G301" s="44"/>
      <c r="H301" s="44"/>
      <c r="I301" s="44"/>
      <c r="J301" s="44"/>
      <c r="K301" s="44"/>
      <c r="L301" s="44"/>
      <c r="M301" s="44"/>
      <c r="N301" s="44"/>
      <c r="O301" s="44"/>
      <c r="P301" s="44"/>
    </row>
    <row r="302" spans="1:16" s="46" customFormat="1" x14ac:dyDescent="0.25">
      <c r="A302" s="64"/>
      <c r="C302" s="44"/>
      <c r="D302" s="44"/>
      <c r="E302" s="44"/>
      <c r="F302" s="44"/>
      <c r="G302" s="44"/>
      <c r="H302" s="44"/>
      <c r="I302" s="44"/>
      <c r="J302" s="44"/>
      <c r="K302" s="44"/>
      <c r="L302" s="44"/>
      <c r="M302" s="44"/>
      <c r="N302" s="44"/>
      <c r="O302" s="44"/>
      <c r="P302" s="44"/>
    </row>
    <row r="303" spans="1:16" s="46" customFormat="1" x14ac:dyDescent="0.25">
      <c r="A303" s="64"/>
      <c r="C303" s="44"/>
      <c r="D303" s="44"/>
      <c r="E303" s="44"/>
      <c r="F303" s="44"/>
      <c r="G303" s="44"/>
      <c r="H303" s="44"/>
      <c r="I303" s="44"/>
      <c r="J303" s="44"/>
      <c r="K303" s="44"/>
      <c r="L303" s="44"/>
      <c r="M303" s="44"/>
      <c r="N303" s="44"/>
      <c r="O303" s="44"/>
      <c r="P303" s="44"/>
    </row>
    <row r="304" spans="1:16" s="46" customFormat="1" x14ac:dyDescent="0.25">
      <c r="A304" s="64"/>
      <c r="C304" s="44"/>
      <c r="D304" s="44"/>
      <c r="E304" s="44"/>
      <c r="F304" s="44"/>
      <c r="G304" s="44"/>
      <c r="H304" s="44"/>
      <c r="I304" s="44"/>
      <c r="J304" s="44"/>
      <c r="K304" s="44"/>
      <c r="L304" s="44"/>
      <c r="M304" s="44"/>
      <c r="N304" s="44"/>
      <c r="O304" s="44"/>
      <c r="P304" s="44"/>
    </row>
    <row r="305" spans="1:16" s="46" customFormat="1" x14ac:dyDescent="0.25">
      <c r="A305" s="64"/>
      <c r="C305" s="44"/>
      <c r="D305" s="44"/>
      <c r="E305" s="44"/>
      <c r="F305" s="44"/>
      <c r="G305" s="44"/>
      <c r="H305" s="44"/>
      <c r="I305" s="44"/>
      <c r="J305" s="44"/>
      <c r="K305" s="44"/>
      <c r="L305" s="44"/>
      <c r="M305" s="44"/>
      <c r="N305" s="44"/>
      <c r="O305" s="44"/>
      <c r="P305" s="44"/>
    </row>
    <row r="306" spans="1:16" s="46" customFormat="1" x14ac:dyDescent="0.25">
      <c r="A306" s="64"/>
      <c r="C306" s="44"/>
      <c r="D306" s="44"/>
      <c r="E306" s="44"/>
      <c r="F306" s="44"/>
      <c r="G306" s="44"/>
      <c r="H306" s="44"/>
      <c r="I306" s="44"/>
      <c r="J306" s="44"/>
      <c r="K306" s="44"/>
      <c r="L306" s="44"/>
      <c r="M306" s="44"/>
      <c r="N306" s="44"/>
      <c r="O306" s="44"/>
      <c r="P306" s="44"/>
    </row>
    <row r="307" spans="1:16" s="46" customFormat="1" x14ac:dyDescent="0.25">
      <c r="A307" s="64"/>
      <c r="C307" s="44"/>
      <c r="D307" s="44"/>
      <c r="E307" s="44"/>
      <c r="F307" s="44"/>
      <c r="G307" s="44"/>
      <c r="H307" s="44"/>
      <c r="I307" s="44"/>
      <c r="J307" s="44"/>
      <c r="K307" s="44"/>
      <c r="L307" s="44"/>
      <c r="M307" s="44"/>
      <c r="N307" s="44"/>
      <c r="O307" s="44"/>
      <c r="P307" s="44"/>
    </row>
    <row r="308" spans="1:16" s="46" customFormat="1" x14ac:dyDescent="0.25">
      <c r="A308" s="64"/>
      <c r="C308" s="44"/>
      <c r="D308" s="44"/>
      <c r="E308" s="44"/>
      <c r="F308" s="44"/>
      <c r="G308" s="44"/>
      <c r="H308" s="44"/>
      <c r="I308" s="44"/>
      <c r="J308" s="44"/>
      <c r="K308" s="44"/>
      <c r="L308" s="44"/>
      <c r="M308" s="44"/>
      <c r="N308" s="44"/>
      <c r="O308" s="44"/>
      <c r="P308" s="44"/>
    </row>
    <row r="309" spans="1:16" s="46" customFormat="1" x14ac:dyDescent="0.25">
      <c r="A309" s="64"/>
      <c r="C309" s="44"/>
      <c r="D309" s="44"/>
      <c r="E309" s="44"/>
      <c r="F309" s="44"/>
      <c r="G309" s="44"/>
      <c r="H309" s="44"/>
      <c r="I309" s="44"/>
      <c r="J309" s="44"/>
      <c r="K309" s="44"/>
      <c r="L309" s="44"/>
      <c r="M309" s="44"/>
      <c r="N309" s="44"/>
      <c r="O309" s="44"/>
      <c r="P309" s="44"/>
    </row>
    <row r="310" spans="1:16" s="46" customFormat="1" x14ac:dyDescent="0.25">
      <c r="A310" s="64"/>
      <c r="C310" s="44"/>
      <c r="D310" s="44"/>
      <c r="E310" s="44"/>
      <c r="F310" s="44"/>
      <c r="G310" s="44"/>
      <c r="H310" s="44"/>
      <c r="I310" s="44"/>
      <c r="J310" s="44"/>
      <c r="K310" s="44"/>
      <c r="L310" s="44"/>
      <c r="M310" s="44"/>
      <c r="N310" s="44"/>
      <c r="O310" s="44"/>
      <c r="P310" s="44"/>
    </row>
    <row r="311" spans="1:16" s="46" customFormat="1" x14ac:dyDescent="0.25">
      <c r="A311" s="64"/>
      <c r="C311" s="44"/>
      <c r="D311" s="44"/>
      <c r="E311" s="44"/>
      <c r="F311" s="44"/>
      <c r="G311" s="44"/>
      <c r="H311" s="44"/>
      <c r="I311" s="44"/>
      <c r="J311" s="44"/>
      <c r="K311" s="44"/>
      <c r="L311" s="44"/>
      <c r="M311" s="44"/>
      <c r="N311" s="44"/>
      <c r="O311" s="44"/>
      <c r="P311" s="44"/>
    </row>
    <row r="312" spans="1:16" s="46" customFormat="1" x14ac:dyDescent="0.25">
      <c r="A312" s="64"/>
      <c r="C312" s="44"/>
      <c r="D312" s="44"/>
      <c r="E312" s="44"/>
      <c r="F312" s="44"/>
      <c r="G312" s="44"/>
      <c r="H312" s="44"/>
      <c r="I312" s="44"/>
      <c r="J312" s="44"/>
      <c r="K312" s="44"/>
      <c r="L312" s="44"/>
      <c r="M312" s="44"/>
      <c r="N312" s="44"/>
      <c r="O312" s="44"/>
      <c r="P312" s="44"/>
    </row>
    <row r="313" spans="1:16" s="46" customFormat="1" x14ac:dyDescent="0.25">
      <c r="A313" s="64"/>
      <c r="C313" s="44"/>
      <c r="D313" s="44"/>
      <c r="E313" s="44"/>
      <c r="F313" s="44"/>
      <c r="G313" s="44"/>
      <c r="H313" s="44"/>
      <c r="I313" s="44"/>
      <c r="J313" s="44"/>
      <c r="K313" s="44"/>
      <c r="L313" s="44"/>
      <c r="M313" s="44"/>
      <c r="N313" s="44"/>
      <c r="O313" s="44"/>
      <c r="P313" s="44"/>
    </row>
    <row r="314" spans="1:16" s="46" customFormat="1" x14ac:dyDescent="0.25">
      <c r="A314" s="64"/>
      <c r="C314" s="44"/>
      <c r="D314" s="44"/>
      <c r="E314" s="44"/>
      <c r="F314" s="44"/>
      <c r="G314" s="44"/>
      <c r="H314" s="44"/>
      <c r="I314" s="44"/>
      <c r="J314" s="44"/>
      <c r="K314" s="44"/>
      <c r="L314" s="44"/>
      <c r="M314" s="44"/>
      <c r="N314" s="44"/>
      <c r="O314" s="44"/>
      <c r="P314" s="44"/>
    </row>
    <row r="315" spans="1:16" s="46" customFormat="1" x14ac:dyDescent="0.25">
      <c r="A315" s="64"/>
      <c r="C315" s="44"/>
      <c r="D315" s="44"/>
      <c r="E315" s="44"/>
      <c r="F315" s="44"/>
      <c r="G315" s="44"/>
      <c r="H315" s="44"/>
      <c r="I315" s="44"/>
      <c r="J315" s="44"/>
      <c r="K315" s="44"/>
      <c r="L315" s="44"/>
      <c r="M315" s="44"/>
      <c r="N315" s="44"/>
      <c r="O315" s="44"/>
      <c r="P315" s="44"/>
    </row>
    <row r="316" spans="1:16" s="46" customFormat="1" x14ac:dyDescent="0.25">
      <c r="A316" s="64"/>
      <c r="C316" s="44"/>
      <c r="D316" s="44"/>
      <c r="E316" s="44"/>
      <c r="F316" s="44"/>
      <c r="G316" s="44"/>
      <c r="H316" s="44"/>
      <c r="I316" s="44"/>
      <c r="J316" s="44"/>
      <c r="K316" s="44"/>
      <c r="L316" s="44"/>
      <c r="M316" s="44"/>
      <c r="N316" s="44"/>
      <c r="O316" s="44"/>
      <c r="P316" s="44"/>
    </row>
    <row r="317" spans="1:16" s="46" customFormat="1" x14ac:dyDescent="0.25">
      <c r="A317" s="64"/>
      <c r="C317" s="44"/>
      <c r="D317" s="44"/>
      <c r="E317" s="44"/>
      <c r="F317" s="44"/>
      <c r="G317" s="44"/>
      <c r="H317" s="44"/>
      <c r="I317" s="44"/>
      <c r="J317" s="44"/>
      <c r="K317" s="44"/>
      <c r="L317" s="44"/>
      <c r="M317" s="44"/>
      <c r="N317" s="44"/>
      <c r="O317" s="44"/>
      <c r="P317" s="44"/>
    </row>
    <row r="318" spans="1:16" s="46" customFormat="1" x14ac:dyDescent="0.25">
      <c r="A318" s="64"/>
      <c r="C318" s="44"/>
      <c r="D318" s="44"/>
      <c r="E318" s="44"/>
      <c r="F318" s="44"/>
      <c r="G318" s="44"/>
      <c r="H318" s="44"/>
      <c r="I318" s="44"/>
      <c r="J318" s="44"/>
      <c r="K318" s="44"/>
      <c r="L318" s="44"/>
      <c r="M318" s="44"/>
      <c r="N318" s="44"/>
      <c r="O318" s="44"/>
      <c r="P318" s="44"/>
    </row>
    <row r="319" spans="1:16" s="46" customFormat="1" x14ac:dyDescent="0.25">
      <c r="A319" s="64"/>
      <c r="C319" s="44"/>
      <c r="D319" s="44"/>
      <c r="E319" s="44"/>
      <c r="F319" s="44"/>
      <c r="G319" s="44"/>
      <c r="H319" s="44"/>
      <c r="I319" s="44"/>
      <c r="J319" s="44"/>
      <c r="K319" s="44"/>
      <c r="L319" s="44"/>
      <c r="M319" s="44"/>
      <c r="N319" s="44"/>
      <c r="O319" s="44"/>
      <c r="P319" s="44"/>
    </row>
    <row r="320" spans="1:16" s="46" customFormat="1" x14ac:dyDescent="0.25">
      <c r="A320" s="64"/>
      <c r="C320" s="44"/>
      <c r="D320" s="44"/>
      <c r="E320" s="44"/>
      <c r="F320" s="44"/>
      <c r="G320" s="44"/>
      <c r="H320" s="44"/>
      <c r="I320" s="44"/>
      <c r="J320" s="44"/>
      <c r="K320" s="44"/>
      <c r="L320" s="44"/>
      <c r="M320" s="44"/>
      <c r="N320" s="44"/>
      <c r="O320" s="44"/>
      <c r="P320" s="44"/>
    </row>
    <row r="321" spans="1:16" s="46" customFormat="1" x14ac:dyDescent="0.25">
      <c r="A321" s="64"/>
      <c r="C321" s="44"/>
      <c r="D321" s="44"/>
      <c r="E321" s="44"/>
      <c r="F321" s="44"/>
      <c r="G321" s="44"/>
      <c r="H321" s="44"/>
      <c r="I321" s="44"/>
      <c r="J321" s="44"/>
      <c r="K321" s="44"/>
      <c r="L321" s="44"/>
      <c r="M321" s="44"/>
      <c r="N321" s="44"/>
      <c r="O321" s="44"/>
      <c r="P321" s="44"/>
    </row>
    <row r="322" spans="1:16" s="46" customFormat="1" x14ac:dyDescent="0.25">
      <c r="A322" s="64"/>
      <c r="C322" s="44"/>
      <c r="D322" s="44"/>
      <c r="E322" s="44"/>
      <c r="F322" s="44"/>
      <c r="G322" s="44"/>
      <c r="H322" s="44"/>
      <c r="I322" s="44"/>
      <c r="J322" s="44"/>
      <c r="K322" s="44"/>
      <c r="L322" s="44"/>
      <c r="M322" s="44"/>
      <c r="N322" s="44"/>
      <c r="O322" s="44"/>
      <c r="P322" s="44"/>
    </row>
    <row r="323" spans="1:16" s="46" customFormat="1" x14ac:dyDescent="0.25">
      <c r="A323" s="64"/>
      <c r="C323" s="44"/>
      <c r="D323" s="44"/>
      <c r="E323" s="44"/>
      <c r="F323" s="44"/>
      <c r="G323" s="44"/>
      <c r="H323" s="44"/>
      <c r="I323" s="44"/>
      <c r="J323" s="44"/>
      <c r="K323" s="44"/>
      <c r="L323" s="44"/>
      <c r="M323" s="44"/>
      <c r="N323" s="44"/>
      <c r="O323" s="44"/>
      <c r="P323" s="44"/>
    </row>
    <row r="324" spans="1:16" s="46" customFormat="1" x14ac:dyDescent="0.25">
      <c r="A324" s="64"/>
      <c r="C324" s="44"/>
      <c r="D324" s="44"/>
      <c r="E324" s="44"/>
      <c r="F324" s="44"/>
      <c r="G324" s="44"/>
      <c r="H324" s="44"/>
      <c r="I324" s="44"/>
      <c r="J324" s="44"/>
      <c r="K324" s="44"/>
      <c r="L324" s="44"/>
      <c r="M324" s="44"/>
      <c r="N324" s="44"/>
      <c r="O324" s="44"/>
      <c r="P324" s="44"/>
    </row>
    <row r="325" spans="1:16" s="46" customFormat="1" x14ac:dyDescent="0.25">
      <c r="A325" s="64"/>
      <c r="C325" s="44"/>
      <c r="D325" s="44"/>
      <c r="E325" s="44"/>
      <c r="F325" s="44"/>
      <c r="G325" s="44"/>
      <c r="H325" s="44"/>
      <c r="I325" s="44"/>
      <c r="J325" s="44"/>
      <c r="K325" s="44"/>
      <c r="L325" s="44"/>
      <c r="M325" s="44"/>
      <c r="N325" s="44"/>
      <c r="O325" s="44"/>
      <c r="P325" s="44"/>
    </row>
    <row r="326" spans="1:16" s="46" customFormat="1" x14ac:dyDescent="0.25">
      <c r="A326" s="64"/>
      <c r="C326" s="44"/>
      <c r="D326" s="44"/>
      <c r="E326" s="44"/>
      <c r="F326" s="44"/>
      <c r="G326" s="44"/>
      <c r="H326" s="44"/>
      <c r="I326" s="44"/>
      <c r="J326" s="44"/>
      <c r="K326" s="44"/>
      <c r="L326" s="44"/>
      <c r="M326" s="44"/>
      <c r="N326" s="44"/>
      <c r="O326" s="44"/>
      <c r="P326" s="44"/>
    </row>
    <row r="327" spans="1:16" s="46" customFormat="1" x14ac:dyDescent="0.25">
      <c r="A327" s="64"/>
      <c r="C327" s="44"/>
      <c r="D327" s="44"/>
      <c r="E327" s="44"/>
      <c r="F327" s="44"/>
      <c r="G327" s="44"/>
      <c r="H327" s="44"/>
      <c r="I327" s="44"/>
      <c r="J327" s="44"/>
      <c r="K327" s="44"/>
      <c r="L327" s="44"/>
      <c r="M327" s="44"/>
      <c r="N327" s="44"/>
      <c r="O327" s="44"/>
      <c r="P327" s="44"/>
    </row>
    <row r="328" spans="1:16" s="46" customFormat="1" x14ac:dyDescent="0.25">
      <c r="A328" s="64"/>
      <c r="C328" s="44"/>
      <c r="D328" s="44"/>
      <c r="E328" s="44"/>
      <c r="F328" s="44"/>
      <c r="G328" s="44"/>
      <c r="H328" s="44"/>
      <c r="I328" s="44"/>
      <c r="J328" s="44"/>
      <c r="K328" s="44"/>
      <c r="L328" s="44"/>
      <c r="M328" s="44"/>
      <c r="N328" s="44"/>
      <c r="O328" s="44"/>
      <c r="P328" s="44"/>
    </row>
    <row r="329" spans="1:16" s="46" customFormat="1" x14ac:dyDescent="0.25">
      <c r="A329" s="64"/>
      <c r="C329" s="44"/>
      <c r="D329" s="44"/>
      <c r="E329" s="44"/>
      <c r="F329" s="44"/>
      <c r="G329" s="44"/>
      <c r="H329" s="44"/>
      <c r="I329" s="44"/>
      <c r="J329" s="44"/>
      <c r="K329" s="44"/>
      <c r="L329" s="44"/>
      <c r="M329" s="44"/>
      <c r="N329" s="44"/>
      <c r="O329" s="44"/>
      <c r="P329" s="44"/>
    </row>
    <row r="330" spans="1:16" s="46" customFormat="1" x14ac:dyDescent="0.25">
      <c r="A330" s="64"/>
      <c r="C330" s="44"/>
      <c r="D330" s="44"/>
      <c r="E330" s="44"/>
      <c r="F330" s="44"/>
      <c r="G330" s="44"/>
      <c r="H330" s="44"/>
      <c r="I330" s="44"/>
      <c r="J330" s="44"/>
      <c r="K330" s="44"/>
      <c r="L330" s="44"/>
      <c r="M330" s="44"/>
      <c r="N330" s="44"/>
      <c r="O330" s="44"/>
      <c r="P330" s="44"/>
    </row>
    <row r="331" spans="1:16" s="46" customFormat="1" x14ac:dyDescent="0.25">
      <c r="A331" s="64"/>
      <c r="C331" s="44"/>
      <c r="D331" s="44"/>
      <c r="E331" s="44"/>
      <c r="F331" s="44"/>
      <c r="G331" s="44"/>
      <c r="H331" s="44"/>
      <c r="I331" s="44"/>
      <c r="J331" s="44"/>
      <c r="K331" s="44"/>
      <c r="L331" s="44"/>
      <c r="M331" s="44"/>
      <c r="N331" s="44"/>
      <c r="O331" s="44"/>
      <c r="P331" s="44"/>
    </row>
    <row r="332" spans="1:16" s="46" customFormat="1" x14ac:dyDescent="0.25">
      <c r="A332" s="64"/>
      <c r="C332" s="44"/>
      <c r="D332" s="44"/>
      <c r="E332" s="44"/>
      <c r="F332" s="44"/>
      <c r="G332" s="44"/>
      <c r="H332" s="44"/>
      <c r="I332" s="44"/>
      <c r="J332" s="44"/>
      <c r="K332" s="44"/>
      <c r="L332" s="44"/>
      <c r="M332" s="44"/>
      <c r="N332" s="44"/>
      <c r="O332" s="44"/>
      <c r="P332" s="44"/>
    </row>
    <row r="333" spans="1:16" s="46" customFormat="1" x14ac:dyDescent="0.25">
      <c r="A333" s="64"/>
      <c r="C333" s="44"/>
      <c r="D333" s="44"/>
      <c r="E333" s="44"/>
      <c r="F333" s="44"/>
      <c r="G333" s="44"/>
      <c r="H333" s="44"/>
      <c r="I333" s="44"/>
      <c r="J333" s="44"/>
      <c r="K333" s="44"/>
      <c r="L333" s="44"/>
      <c r="M333" s="44"/>
      <c r="N333" s="44"/>
      <c r="O333" s="44"/>
      <c r="P333" s="44"/>
    </row>
    <row r="334" spans="1:16" s="46" customFormat="1" x14ac:dyDescent="0.25">
      <c r="A334" s="64"/>
      <c r="C334" s="44"/>
      <c r="D334" s="44"/>
      <c r="E334" s="44"/>
      <c r="F334" s="44"/>
      <c r="G334" s="44"/>
      <c r="H334" s="44"/>
      <c r="I334" s="44"/>
      <c r="J334" s="44"/>
      <c r="K334" s="44"/>
      <c r="L334" s="44"/>
      <c r="M334" s="44"/>
      <c r="N334" s="44"/>
      <c r="O334" s="44"/>
      <c r="P334" s="44"/>
    </row>
    <row r="335" spans="1:16" s="46" customFormat="1" x14ac:dyDescent="0.25">
      <c r="A335" s="64"/>
      <c r="C335" s="44"/>
      <c r="D335" s="44"/>
      <c r="E335" s="44"/>
      <c r="F335" s="44"/>
      <c r="G335" s="44"/>
      <c r="H335" s="44"/>
      <c r="I335" s="44"/>
      <c r="J335" s="44"/>
      <c r="K335" s="44"/>
      <c r="L335" s="44"/>
      <c r="M335" s="44"/>
      <c r="N335" s="44"/>
      <c r="O335" s="44"/>
      <c r="P335" s="44"/>
    </row>
    <row r="336" spans="1:16" s="46" customFormat="1" x14ac:dyDescent="0.25">
      <c r="A336" s="64"/>
      <c r="C336" s="44"/>
      <c r="D336" s="44"/>
      <c r="E336" s="44"/>
      <c r="F336" s="44"/>
      <c r="G336" s="44"/>
      <c r="H336" s="44"/>
      <c r="I336" s="44"/>
      <c r="J336" s="44"/>
      <c r="K336" s="44"/>
      <c r="L336" s="44"/>
      <c r="M336" s="44"/>
      <c r="N336" s="44"/>
      <c r="O336" s="44"/>
      <c r="P336" s="44"/>
    </row>
    <row r="337" spans="1:16" s="46" customFormat="1" x14ac:dyDescent="0.25">
      <c r="A337" s="64"/>
      <c r="C337" s="44"/>
      <c r="D337" s="44"/>
      <c r="E337" s="44"/>
      <c r="F337" s="44"/>
      <c r="G337" s="44"/>
      <c r="H337" s="44"/>
      <c r="I337" s="44"/>
      <c r="J337" s="44"/>
      <c r="K337" s="44"/>
      <c r="L337" s="44"/>
      <c r="M337" s="44"/>
      <c r="N337" s="44"/>
      <c r="O337" s="44"/>
      <c r="P337" s="44"/>
    </row>
    <row r="338" spans="1:16" s="46" customFormat="1" x14ac:dyDescent="0.25">
      <c r="A338" s="64"/>
      <c r="C338" s="44"/>
      <c r="D338" s="44"/>
      <c r="E338" s="44"/>
      <c r="F338" s="44"/>
      <c r="G338" s="44"/>
      <c r="H338" s="44"/>
      <c r="I338" s="44"/>
      <c r="J338" s="44"/>
      <c r="K338" s="44"/>
      <c r="L338" s="44"/>
      <c r="M338" s="44"/>
      <c r="N338" s="44"/>
      <c r="O338" s="44"/>
      <c r="P338" s="44"/>
    </row>
    <row r="339" spans="1:16" s="46" customFormat="1" x14ac:dyDescent="0.25">
      <c r="A339" s="64"/>
      <c r="C339" s="44"/>
      <c r="D339" s="44"/>
      <c r="E339" s="44"/>
      <c r="F339" s="44"/>
      <c r="G339" s="44"/>
      <c r="H339" s="44"/>
      <c r="I339" s="44"/>
      <c r="J339" s="44"/>
      <c r="K339" s="44"/>
      <c r="L339" s="44"/>
      <c r="M339" s="44"/>
      <c r="N339" s="44"/>
      <c r="O339" s="44"/>
      <c r="P339" s="44"/>
    </row>
    <row r="340" spans="1:16" s="46" customFormat="1" x14ac:dyDescent="0.25">
      <c r="A340" s="64"/>
      <c r="C340" s="44"/>
      <c r="D340" s="44"/>
      <c r="E340" s="44"/>
      <c r="F340" s="44"/>
      <c r="G340" s="44"/>
      <c r="H340" s="44"/>
      <c r="I340" s="44"/>
      <c r="J340" s="44"/>
      <c r="K340" s="44"/>
      <c r="L340" s="44"/>
      <c r="M340" s="44"/>
      <c r="N340" s="44"/>
      <c r="O340" s="44"/>
      <c r="P340" s="44"/>
    </row>
    <row r="341" spans="1:16" s="46" customFormat="1" x14ac:dyDescent="0.25">
      <c r="A341" s="64"/>
      <c r="C341" s="44"/>
      <c r="D341" s="44"/>
      <c r="E341" s="44"/>
      <c r="F341" s="44"/>
      <c r="G341" s="44"/>
      <c r="H341" s="44"/>
      <c r="I341" s="44"/>
      <c r="J341" s="44"/>
      <c r="K341" s="44"/>
      <c r="L341" s="44"/>
      <c r="M341" s="44"/>
      <c r="N341" s="44"/>
      <c r="O341" s="44"/>
      <c r="P341" s="44"/>
    </row>
    <row r="342" spans="1:16" s="46" customFormat="1" x14ac:dyDescent="0.25">
      <c r="A342" s="64"/>
      <c r="C342" s="44"/>
      <c r="D342" s="44"/>
      <c r="E342" s="44"/>
      <c r="F342" s="44"/>
      <c r="G342" s="44"/>
      <c r="H342" s="44"/>
      <c r="I342" s="44"/>
      <c r="J342" s="44"/>
      <c r="K342" s="44"/>
      <c r="L342" s="44"/>
      <c r="M342" s="44"/>
      <c r="N342" s="44"/>
      <c r="O342" s="44"/>
      <c r="P342" s="44"/>
    </row>
    <row r="343" spans="1:16" s="46" customFormat="1" x14ac:dyDescent="0.25">
      <c r="A343" s="64"/>
      <c r="C343" s="44"/>
      <c r="D343" s="44"/>
      <c r="E343" s="44"/>
      <c r="F343" s="44"/>
      <c r="G343" s="44"/>
      <c r="H343" s="44"/>
      <c r="I343" s="44"/>
      <c r="J343" s="44"/>
      <c r="K343" s="44"/>
      <c r="L343" s="44"/>
      <c r="M343" s="44"/>
      <c r="N343" s="44"/>
      <c r="O343" s="44"/>
      <c r="P343" s="44"/>
    </row>
    <row r="344" spans="1:16" s="46" customFormat="1" x14ac:dyDescent="0.25">
      <c r="A344" s="64"/>
      <c r="C344" s="44"/>
      <c r="D344" s="44"/>
      <c r="E344" s="44"/>
      <c r="F344" s="44"/>
      <c r="G344" s="44"/>
      <c r="H344" s="44"/>
      <c r="I344" s="44"/>
      <c r="J344" s="44"/>
      <c r="K344" s="44"/>
      <c r="L344" s="44"/>
      <c r="M344" s="44"/>
      <c r="N344" s="44"/>
      <c r="O344" s="44"/>
      <c r="P344" s="44"/>
    </row>
    <row r="345" spans="1:16" s="46" customFormat="1" x14ac:dyDescent="0.25">
      <c r="A345" s="64"/>
      <c r="C345" s="44"/>
      <c r="D345" s="44"/>
      <c r="E345" s="44"/>
      <c r="F345" s="44"/>
      <c r="G345" s="44"/>
      <c r="H345" s="44"/>
      <c r="I345" s="44"/>
      <c r="J345" s="44"/>
      <c r="K345" s="44"/>
      <c r="L345" s="44"/>
      <c r="M345" s="44"/>
      <c r="N345" s="44"/>
      <c r="O345" s="44"/>
      <c r="P345" s="44"/>
    </row>
    <row r="346" spans="1:16" s="46" customFormat="1" x14ac:dyDescent="0.25">
      <c r="A346" s="64"/>
      <c r="C346" s="44"/>
      <c r="D346" s="44"/>
      <c r="E346" s="44"/>
      <c r="F346" s="44"/>
      <c r="G346" s="44"/>
      <c r="H346" s="44"/>
      <c r="I346" s="44"/>
      <c r="J346" s="44"/>
      <c r="K346" s="44"/>
      <c r="L346" s="44"/>
      <c r="M346" s="44"/>
      <c r="N346" s="44"/>
      <c r="O346" s="44"/>
      <c r="P346" s="44"/>
    </row>
    <row r="347" spans="1:16" s="46" customFormat="1" x14ac:dyDescent="0.25">
      <c r="A347" s="64"/>
      <c r="C347" s="44"/>
      <c r="D347" s="44"/>
      <c r="E347" s="44"/>
      <c r="F347" s="44"/>
      <c r="G347" s="44"/>
      <c r="H347" s="44"/>
      <c r="I347" s="44"/>
      <c r="J347" s="44"/>
      <c r="K347" s="44"/>
      <c r="L347" s="44"/>
      <c r="M347" s="44"/>
      <c r="N347" s="44"/>
      <c r="O347" s="44"/>
      <c r="P347" s="44"/>
    </row>
    <row r="348" spans="1:16" s="46" customFormat="1" x14ac:dyDescent="0.25">
      <c r="A348" s="64"/>
      <c r="C348" s="44"/>
      <c r="D348" s="44"/>
      <c r="E348" s="44"/>
      <c r="F348" s="44"/>
      <c r="G348" s="44"/>
      <c r="H348" s="44"/>
      <c r="I348" s="44"/>
      <c r="J348" s="44"/>
      <c r="K348" s="44"/>
      <c r="L348" s="44"/>
      <c r="M348" s="44"/>
      <c r="N348" s="44"/>
      <c r="O348" s="44"/>
      <c r="P348" s="44"/>
    </row>
    <row r="349" spans="1:16" s="46" customFormat="1" x14ac:dyDescent="0.25">
      <c r="A349" s="64"/>
      <c r="C349" s="44"/>
      <c r="D349" s="44"/>
      <c r="E349" s="44"/>
      <c r="F349" s="44"/>
      <c r="G349" s="44"/>
      <c r="H349" s="44"/>
      <c r="I349" s="44"/>
      <c r="J349" s="44"/>
      <c r="K349" s="44"/>
      <c r="L349" s="44"/>
      <c r="M349" s="44"/>
      <c r="N349" s="44"/>
      <c r="O349" s="44"/>
      <c r="P349" s="44"/>
    </row>
    <row r="350" spans="1:16" s="46" customFormat="1" x14ac:dyDescent="0.25">
      <c r="A350" s="64"/>
      <c r="C350" s="44"/>
      <c r="D350" s="44"/>
      <c r="E350" s="44"/>
      <c r="F350" s="44"/>
      <c r="G350" s="44"/>
      <c r="H350" s="44"/>
      <c r="I350" s="44"/>
      <c r="J350" s="44"/>
      <c r="K350" s="44"/>
      <c r="L350" s="44"/>
      <c r="M350" s="44"/>
      <c r="N350" s="44"/>
      <c r="O350" s="44"/>
      <c r="P350" s="44"/>
    </row>
    <row r="351" spans="1:16" s="46" customFormat="1" x14ac:dyDescent="0.25">
      <c r="A351" s="64"/>
      <c r="C351" s="44"/>
      <c r="D351" s="44"/>
      <c r="E351" s="44"/>
      <c r="F351" s="44"/>
      <c r="G351" s="44"/>
      <c r="H351" s="44"/>
      <c r="I351" s="44"/>
      <c r="J351" s="44"/>
      <c r="K351" s="44"/>
      <c r="L351" s="44"/>
      <c r="M351" s="44"/>
      <c r="N351" s="44"/>
      <c r="O351" s="44"/>
      <c r="P351" s="44"/>
    </row>
    <row r="352" spans="1:16" s="46" customFormat="1" x14ac:dyDescent="0.25">
      <c r="A352" s="64"/>
      <c r="C352" s="44"/>
      <c r="D352" s="44"/>
      <c r="E352" s="44"/>
      <c r="F352" s="44"/>
      <c r="G352" s="44"/>
      <c r="H352" s="44"/>
      <c r="I352" s="44"/>
      <c r="J352" s="44"/>
      <c r="K352" s="44"/>
      <c r="L352" s="44"/>
      <c r="M352" s="44"/>
      <c r="N352" s="44"/>
      <c r="O352" s="44"/>
      <c r="P352" s="44"/>
    </row>
    <row r="353" spans="1:16" s="46" customFormat="1" x14ac:dyDescent="0.25">
      <c r="A353" s="64"/>
      <c r="C353" s="44"/>
      <c r="D353" s="44"/>
      <c r="E353" s="44"/>
      <c r="F353" s="44"/>
      <c r="G353" s="44"/>
      <c r="H353" s="44"/>
      <c r="I353" s="44"/>
      <c r="J353" s="44"/>
      <c r="K353" s="44"/>
      <c r="L353" s="44"/>
      <c r="M353" s="44"/>
      <c r="N353" s="44"/>
      <c r="O353" s="44"/>
      <c r="P353" s="44"/>
    </row>
    <row r="354" spans="1:16" s="46" customFormat="1" x14ac:dyDescent="0.25">
      <c r="A354" s="64"/>
      <c r="C354" s="44"/>
      <c r="D354" s="44"/>
      <c r="E354" s="44"/>
      <c r="F354" s="44"/>
      <c r="G354" s="44"/>
      <c r="H354" s="44"/>
      <c r="I354" s="44"/>
      <c r="J354" s="44"/>
      <c r="K354" s="44"/>
      <c r="L354" s="44"/>
      <c r="M354" s="44"/>
      <c r="N354" s="44"/>
      <c r="O354" s="44"/>
      <c r="P354" s="44"/>
    </row>
    <row r="355" spans="1:16" s="46" customFormat="1" x14ac:dyDescent="0.25">
      <c r="A355" s="64"/>
      <c r="C355" s="44"/>
      <c r="D355" s="44"/>
      <c r="E355" s="44"/>
      <c r="F355" s="44"/>
      <c r="G355" s="44"/>
      <c r="H355" s="44"/>
      <c r="I355" s="44"/>
      <c r="J355" s="44"/>
      <c r="K355" s="44"/>
      <c r="L355" s="44"/>
      <c r="M355" s="44"/>
      <c r="N355" s="44"/>
      <c r="O355" s="44"/>
      <c r="P355" s="44"/>
    </row>
    <row r="356" spans="1:16" s="46" customFormat="1" x14ac:dyDescent="0.25">
      <c r="A356" s="64"/>
      <c r="C356" s="44"/>
      <c r="D356" s="44"/>
      <c r="E356" s="44"/>
      <c r="F356" s="44"/>
      <c r="G356" s="44"/>
      <c r="H356" s="44"/>
      <c r="I356" s="44"/>
      <c r="J356" s="44"/>
      <c r="K356" s="44"/>
      <c r="L356" s="44"/>
      <c r="M356" s="44"/>
      <c r="N356" s="44"/>
      <c r="O356" s="44"/>
      <c r="P356" s="44"/>
    </row>
    <row r="357" spans="1:16" s="46" customFormat="1" x14ac:dyDescent="0.25">
      <c r="A357" s="64"/>
      <c r="C357" s="44"/>
      <c r="D357" s="44"/>
      <c r="E357" s="44"/>
      <c r="F357" s="44"/>
      <c r="G357" s="44"/>
      <c r="H357" s="44"/>
      <c r="I357" s="44"/>
      <c r="J357" s="44"/>
      <c r="K357" s="44"/>
      <c r="L357" s="44"/>
      <c r="M357" s="44"/>
      <c r="N357" s="44"/>
      <c r="O357" s="44"/>
      <c r="P357" s="44"/>
    </row>
    <row r="358" spans="1:16" s="46" customFormat="1" x14ac:dyDescent="0.25">
      <c r="A358" s="64"/>
      <c r="C358" s="44"/>
      <c r="D358" s="44"/>
      <c r="E358" s="44"/>
      <c r="F358" s="44"/>
      <c r="G358" s="44"/>
      <c r="H358" s="44"/>
      <c r="I358" s="44"/>
      <c r="J358" s="44"/>
      <c r="K358" s="44"/>
      <c r="L358" s="44"/>
      <c r="M358" s="44"/>
      <c r="N358" s="44"/>
      <c r="O358" s="44"/>
      <c r="P358" s="44"/>
    </row>
    <row r="359" spans="1:16" s="46" customFormat="1" x14ac:dyDescent="0.25">
      <c r="A359" s="64"/>
      <c r="C359" s="44"/>
      <c r="D359" s="44"/>
      <c r="E359" s="44"/>
      <c r="F359" s="44"/>
      <c r="G359" s="44"/>
      <c r="H359" s="44"/>
      <c r="I359" s="44"/>
      <c r="J359" s="44"/>
      <c r="K359" s="44"/>
      <c r="L359" s="44"/>
      <c r="M359" s="44"/>
      <c r="N359" s="44"/>
      <c r="O359" s="44"/>
      <c r="P359" s="44"/>
    </row>
  </sheetData>
  <dataConsolidate/>
  <mergeCells count="26">
    <mergeCell ref="A1:N1"/>
    <mergeCell ref="B12:M12"/>
    <mergeCell ref="B14:N14"/>
    <mergeCell ref="B25:N25"/>
    <mergeCell ref="H4:H5"/>
    <mergeCell ref="L4:L5"/>
    <mergeCell ref="M4:M5"/>
    <mergeCell ref="F4:G5"/>
    <mergeCell ref="J7:J8"/>
    <mergeCell ref="K7:K8"/>
    <mergeCell ref="I4:K5"/>
    <mergeCell ref="B61:N61"/>
    <mergeCell ref="B73:N73"/>
    <mergeCell ref="B85:N85"/>
    <mergeCell ref="B49:N49"/>
    <mergeCell ref="E6:E8"/>
    <mergeCell ref="F7:F8"/>
    <mergeCell ref="G7:G8"/>
    <mergeCell ref="H7:H8"/>
    <mergeCell ref="L7:L8"/>
    <mergeCell ref="B6:B8"/>
    <mergeCell ref="C6:C8"/>
    <mergeCell ref="D6:D8"/>
    <mergeCell ref="M7:M8"/>
    <mergeCell ref="I7:I8"/>
    <mergeCell ref="N7:N8"/>
  </mergeCells>
  <conditionalFormatting sqref="F10">
    <cfRule type="cellIs" dxfId="398" priority="11" operator="greaterThan">
      <formula>$N$10</formula>
    </cfRule>
  </conditionalFormatting>
  <conditionalFormatting sqref="F9">
    <cfRule type="cellIs" dxfId="397" priority="12" operator="greaterThan">
      <formula>$N$9</formula>
    </cfRule>
  </conditionalFormatting>
  <conditionalFormatting sqref="B15">
    <cfRule type="expression" dxfId="396" priority="7">
      <formula>($O$9=1)</formula>
    </cfRule>
  </conditionalFormatting>
  <conditionalFormatting sqref="B26">
    <cfRule type="expression" dxfId="395" priority="6">
      <formula>($O$10=1)</formula>
    </cfRule>
  </conditionalFormatting>
  <conditionalFormatting sqref="I9">
    <cfRule type="expression" dxfId="394" priority="5">
      <formula>AND(B9&gt;15, I9&gt;1)</formula>
    </cfRule>
  </conditionalFormatting>
  <conditionalFormatting sqref="I10">
    <cfRule type="expression" dxfId="393" priority="4">
      <formula>AND(B10&gt;15, I10&gt;1)</formula>
    </cfRule>
  </conditionalFormatting>
  <conditionalFormatting sqref="B9:B10">
    <cfRule type="cellIs" dxfId="392" priority="3" operator="greaterThan">
      <formula>0</formula>
    </cfRule>
  </conditionalFormatting>
  <conditionalFormatting sqref="C9:C10">
    <cfRule type="cellIs" dxfId="391" priority="2" operator="greaterThan">
      <formula>0</formula>
    </cfRule>
  </conditionalFormatting>
  <conditionalFormatting sqref="D9:D10">
    <cfRule type="cellIs" dxfId="390" priority="1" operator="greaterThan">
      <formula>0</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1" fitToHeight="0" orientation="landscape" horizontalDpi="4294967292" verticalDpi="4294967292"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theme="7" tint="0.39997558519241921"/>
    <pageSetUpPr fitToPage="1"/>
  </sheetPr>
  <dimension ref="A1:Q359"/>
  <sheetViews>
    <sheetView showGridLines="0" showRowColHeaders="0" zoomScaleNormal="100" workbookViewId="0">
      <selection activeCell="A4" sqref="A4"/>
    </sheetView>
  </sheetViews>
  <sheetFormatPr defaultColWidth="8.7109375" defaultRowHeight="15" x14ac:dyDescent="0.25"/>
  <cols>
    <col min="1" max="1" width="21.85546875" style="62" customWidth="1"/>
    <col min="2" max="2" width="24" style="35" customWidth="1"/>
    <col min="3" max="4" width="13.28515625" style="34" customWidth="1"/>
    <col min="5" max="5" width="12.7109375" style="34" customWidth="1"/>
    <col min="6" max="6" width="18.85546875" style="34" customWidth="1"/>
    <col min="7" max="7" width="20.85546875" style="34" customWidth="1"/>
    <col min="8" max="8" width="18.85546875" style="34" customWidth="1"/>
    <col min="9" max="9" width="13.5703125" style="34" customWidth="1"/>
    <col min="10" max="10" width="16.85546875" style="34" customWidth="1"/>
    <col min="11" max="11" width="21" style="34" customWidth="1"/>
    <col min="12" max="12" width="21.5703125" style="34" customWidth="1"/>
    <col min="13" max="13" width="28.28515625" style="34" customWidth="1"/>
    <col min="14" max="14" width="27.28515625" style="34" customWidth="1"/>
    <col min="15" max="15" width="30" style="34" hidden="1" customWidth="1"/>
    <col min="16" max="16" width="21.85546875" style="34" hidden="1" customWidth="1"/>
    <col min="17" max="17" width="0" style="35" hidden="1" customWidth="1"/>
    <col min="18" max="16384" width="8.7109375" style="35"/>
  </cols>
  <sheetData>
    <row r="1" spans="1:17" ht="18.75" x14ac:dyDescent="0.3">
      <c r="A1" s="564" t="s">
        <v>267</v>
      </c>
      <c r="B1" s="564"/>
      <c r="C1" s="564"/>
      <c r="D1" s="564"/>
      <c r="E1" s="564"/>
      <c r="F1" s="564"/>
      <c r="G1" s="564"/>
      <c r="H1" s="564"/>
      <c r="I1" s="564"/>
      <c r="J1" s="564"/>
      <c r="K1" s="564"/>
      <c r="L1" s="564"/>
      <c r="M1" s="564"/>
      <c r="N1" s="564"/>
      <c r="O1" s="122"/>
    </row>
    <row r="2" spans="1:17" ht="16.5" customHeight="1" x14ac:dyDescent="0.25">
      <c r="A2" s="66" t="s">
        <v>157</v>
      </c>
      <c r="B2" s="142">
        <f ca="1">NOW()</f>
        <v>43809.651016898148</v>
      </c>
      <c r="C2" s="66"/>
      <c r="D2" s="66"/>
      <c r="E2" s="66"/>
      <c r="F2" s="66"/>
      <c r="G2" s="44"/>
      <c r="H2" s="113"/>
      <c r="I2" s="44"/>
      <c r="J2" s="44"/>
      <c r="K2" s="44"/>
      <c r="L2" s="44"/>
      <c r="M2" s="44"/>
      <c r="N2" s="382" t="s">
        <v>381</v>
      </c>
    </row>
    <row r="3" spans="1:17" x14ac:dyDescent="0.25">
      <c r="A3"/>
      <c r="B3"/>
      <c r="C3"/>
      <c r="D3"/>
      <c r="E3" s="52"/>
      <c r="G3" s="53"/>
      <c r="H3" s="53"/>
      <c r="I3" s="53"/>
      <c r="J3" s="53"/>
      <c r="K3" s="53"/>
      <c r="L3" s="53"/>
      <c r="M3" s="36"/>
      <c r="N3"/>
      <c r="P3" s="35"/>
    </row>
    <row r="4" spans="1:17" ht="15" customHeight="1" x14ac:dyDescent="0.25">
      <c r="A4" s="164" t="s">
        <v>384</v>
      </c>
      <c r="B4"/>
      <c r="C4"/>
      <c r="D4"/>
      <c r="E4" s="247"/>
      <c r="F4" s="570" t="s">
        <v>92</v>
      </c>
      <c r="G4" s="571"/>
      <c r="H4" s="578"/>
      <c r="I4" s="570" t="s">
        <v>158</v>
      </c>
      <c r="J4" s="575"/>
      <c r="K4" s="571"/>
      <c r="L4" s="580"/>
      <c r="M4" s="566" t="s">
        <v>423</v>
      </c>
      <c r="N4"/>
      <c r="P4" s="35"/>
    </row>
    <row r="5" spans="1:17" ht="44.25" customHeight="1" x14ac:dyDescent="0.25">
      <c r="A5" s="80"/>
      <c r="B5"/>
      <c r="C5"/>
      <c r="D5"/>
      <c r="E5" s="247"/>
      <c r="F5" s="572"/>
      <c r="G5" s="573"/>
      <c r="H5" s="579"/>
      <c r="I5" s="572"/>
      <c r="J5" s="576"/>
      <c r="K5" s="573"/>
      <c r="L5" s="581"/>
      <c r="M5" s="567"/>
      <c r="N5"/>
      <c r="P5" s="35"/>
    </row>
    <row r="6" spans="1:17" ht="30" customHeight="1" x14ac:dyDescent="0.25">
      <c r="A6" s="152"/>
      <c r="B6" s="554" t="s">
        <v>76</v>
      </c>
      <c r="C6" s="554" t="s">
        <v>81</v>
      </c>
      <c r="D6" s="554" t="s">
        <v>77</v>
      </c>
      <c r="E6" s="554" t="s">
        <v>106</v>
      </c>
      <c r="F6" s="144" t="s">
        <v>97</v>
      </c>
      <c r="G6" s="145" t="s">
        <v>82</v>
      </c>
      <c r="H6" s="146" t="s">
        <v>83</v>
      </c>
      <c r="I6" s="147" t="s">
        <v>57</v>
      </c>
      <c r="J6" s="148" t="s">
        <v>93</v>
      </c>
      <c r="K6" s="149" t="s">
        <v>84</v>
      </c>
      <c r="L6" s="150" t="s">
        <v>85</v>
      </c>
      <c r="M6" s="151" t="s">
        <v>58</v>
      </c>
      <c r="N6" s="37" t="s">
        <v>59</v>
      </c>
      <c r="O6" s="35"/>
      <c r="P6" s="35"/>
    </row>
    <row r="7" spans="1:17" s="38" customFormat="1" ht="15" customHeight="1" x14ac:dyDescent="0.25">
      <c r="A7" s="152"/>
      <c r="B7" s="555"/>
      <c r="C7" s="555"/>
      <c r="D7" s="555"/>
      <c r="E7" s="555"/>
      <c r="F7" s="559" t="s">
        <v>78</v>
      </c>
      <c r="G7" s="559" t="s">
        <v>86</v>
      </c>
      <c r="H7" s="559" t="s">
        <v>98</v>
      </c>
      <c r="I7" s="559" t="s">
        <v>99</v>
      </c>
      <c r="J7" s="559" t="s">
        <v>105</v>
      </c>
      <c r="K7" s="559" t="s">
        <v>100</v>
      </c>
      <c r="L7" s="559" t="s">
        <v>80</v>
      </c>
      <c r="M7" s="559" t="s">
        <v>89</v>
      </c>
      <c r="N7" s="559" t="s">
        <v>424</v>
      </c>
    </row>
    <row r="8" spans="1:17" ht="112.5" customHeight="1" x14ac:dyDescent="0.25">
      <c r="A8" s="153"/>
      <c r="B8" s="556"/>
      <c r="C8" s="556"/>
      <c r="D8" s="556"/>
      <c r="E8" s="556"/>
      <c r="F8" s="558"/>
      <c r="G8" s="558"/>
      <c r="H8" s="558"/>
      <c r="I8" s="558"/>
      <c r="J8" s="558"/>
      <c r="K8" s="558"/>
      <c r="L8" s="558"/>
      <c r="M8" s="558"/>
      <c r="N8" s="558"/>
      <c r="O8" s="35"/>
      <c r="P8" s="35"/>
    </row>
    <row r="9" spans="1:17" x14ac:dyDescent="0.25">
      <c r="A9" s="426" t="s">
        <v>268</v>
      </c>
      <c r="B9" s="165">
        <f>'Do Not Use'!AY47</f>
        <v>0</v>
      </c>
      <c r="C9" s="165">
        <f>'Do Not Use'!AZ47</f>
        <v>0</v>
      </c>
      <c r="D9" s="165">
        <f>'Do Not Use'!BA47</f>
        <v>0</v>
      </c>
      <c r="E9" s="166" t="str">
        <f>IF(B$11&gt;0,$B9/$B$11,"N/A")</f>
        <v>N/A</v>
      </c>
      <c r="F9" s="57" t="str">
        <f>IF($C$11&gt;0,$C9/$C$11,"N/A")</f>
        <v>N/A</v>
      </c>
      <c r="G9" s="58" t="str">
        <f>IF($B9&gt;0,$H9/(($D$11-$D9)/($B$11-$B9)),"N/A")</f>
        <v>N/A</v>
      </c>
      <c r="H9" s="59" t="str">
        <f>IF($B9&gt;0,$D9/$B9,"N/A")</f>
        <v>N/A</v>
      </c>
      <c r="I9" s="59" t="str">
        <f>IF($B9&gt;0,M9/(($C$11-$C9)/($B$11-$B9)),"N/A")</f>
        <v>N/A</v>
      </c>
      <c r="J9" s="60" t="str">
        <f>IF($B9&gt;0,($F9-$E9)*100,"N/A")</f>
        <v>N/A</v>
      </c>
      <c r="K9" s="60" t="str">
        <f>IF($B9&gt;0,($L9-$E9)*100,"N/A")</f>
        <v>N/A</v>
      </c>
      <c r="L9" s="57" t="str">
        <f>IF($B9&gt;0,$D9/$D$11,"N/A")</f>
        <v>N/A</v>
      </c>
      <c r="M9" s="57" t="str">
        <f>IF($B9&gt;0,$C9/$B9,"N/A")</f>
        <v>N/A</v>
      </c>
      <c r="N9" s="39" t="str">
        <f>IF(C11&gt;0,E9+(SQRT(E9*((1-E9)/C$11))),"N/A")</f>
        <v>N/A</v>
      </c>
      <c r="O9" s="34" t="b">
        <f>IF(F9&gt;N9,1)</f>
        <v>0</v>
      </c>
      <c r="P9" s="34" t="b">
        <f>IF(B9&gt;10,1)</f>
        <v>0</v>
      </c>
      <c r="Q9" s="34">
        <f>COUNTIFS(O9:O10,1,P9:P10,1)</f>
        <v>0</v>
      </c>
    </row>
    <row r="10" spans="1:17" x14ac:dyDescent="0.25">
      <c r="A10" s="426" t="s">
        <v>269</v>
      </c>
      <c r="B10" s="165">
        <f>'Do Not Use'!AY48</f>
        <v>0</v>
      </c>
      <c r="C10" s="165">
        <f>'Do Not Use'!AZ48</f>
        <v>0</v>
      </c>
      <c r="D10" s="165">
        <f>'Do Not Use'!BA48</f>
        <v>0</v>
      </c>
      <c r="E10" s="166" t="str">
        <f>IF(B$11&gt;0,$B10/$B$11,"N/A")</f>
        <v>N/A</v>
      </c>
      <c r="F10" s="57" t="str">
        <f>IF($C$11&gt;0,$C10/$C$11,"N/A")</f>
        <v>N/A</v>
      </c>
      <c r="G10" s="58" t="str">
        <f>IFERROR(IF($B$10&gt;0,$H10/(($D$11-$D10)/($B$11-$B10)),"N/A"),0)</f>
        <v>N/A</v>
      </c>
      <c r="H10" s="59" t="str">
        <f>IF($B10&gt;0,$D10/$B10,"N/A")</f>
        <v>N/A</v>
      </c>
      <c r="I10" s="59" t="str">
        <f>IF($B10&gt;0,M10/(($C$11-$C10)/($B$11-$B10)),"N/A")</f>
        <v>N/A</v>
      </c>
      <c r="J10" s="60" t="str">
        <f>IF($B10&gt;0,($F10-$E10)*100,"N/A")</f>
        <v>N/A</v>
      </c>
      <c r="K10" s="60" t="str">
        <f>IF($B10&gt;0,($L10-$E10)*100,"N/A")</f>
        <v>N/A</v>
      </c>
      <c r="L10" s="57" t="str">
        <f>IF($B10&gt;0,$D10/$D$11,"N/A")</f>
        <v>N/A</v>
      </c>
      <c r="M10" s="57" t="str">
        <f>IF($B10&gt;0,$C10/$B10,"N/A")</f>
        <v>N/A</v>
      </c>
      <c r="N10" s="39" t="str">
        <f>IF(C11&gt;0,E10+(SQRT(E10*((1-E10)/C$11))),"N/A")</f>
        <v>N/A</v>
      </c>
      <c r="O10" s="34" t="b">
        <f>IF(F10&gt;N10,1)</f>
        <v>0</v>
      </c>
      <c r="P10" s="34" t="b">
        <f>IF(B10&gt;10,1)</f>
        <v>0</v>
      </c>
      <c r="Q10" s="34"/>
    </row>
    <row r="11" spans="1:17" x14ac:dyDescent="0.25">
      <c r="A11" s="383" t="s">
        <v>60</v>
      </c>
      <c r="B11" s="388">
        <f>SUM(B9:B10)</f>
        <v>0</v>
      </c>
      <c r="C11" s="388">
        <f>SUM(C9:C10)</f>
        <v>0</v>
      </c>
      <c r="D11" s="388">
        <f>SUM(D9:D10)</f>
        <v>0</v>
      </c>
      <c r="E11" s="389">
        <f>SUM(E9:E10)</f>
        <v>0</v>
      </c>
      <c r="F11" s="50" t="s">
        <v>65</v>
      </c>
      <c r="G11" s="50"/>
      <c r="H11" s="50"/>
      <c r="I11" s="50"/>
      <c r="J11" s="50"/>
      <c r="K11" s="50"/>
      <c r="L11" s="49"/>
      <c r="M11" s="40"/>
      <c r="P11" s="35"/>
    </row>
    <row r="12" spans="1:17" x14ac:dyDescent="0.25">
      <c r="B12" s="565" t="s">
        <v>382</v>
      </c>
      <c r="C12" s="565"/>
      <c r="D12" s="565"/>
      <c r="E12" s="565"/>
      <c r="F12" s="565"/>
      <c r="G12" s="565"/>
      <c r="H12" s="565"/>
      <c r="I12" s="565"/>
      <c r="J12" s="565"/>
      <c r="K12" s="565"/>
      <c r="L12" s="565"/>
      <c r="M12" s="565"/>
    </row>
    <row r="13" spans="1:17" x14ac:dyDescent="0.25">
      <c r="A13" s="64"/>
      <c r="B13" s="246"/>
      <c r="C13" s="246"/>
      <c r="D13" s="246"/>
      <c r="E13" s="246"/>
      <c r="F13" s="246"/>
      <c r="G13" s="246" t="s">
        <v>65</v>
      </c>
      <c r="H13" s="246"/>
      <c r="I13" s="246"/>
      <c r="J13" s="246"/>
      <c r="K13" s="246"/>
      <c r="L13" s="246"/>
      <c r="M13" s="246"/>
    </row>
    <row r="14" spans="1:17" x14ac:dyDescent="0.25">
      <c r="A14" s="386"/>
      <c r="B14" s="551" t="str">
        <f>A9</f>
        <v>DLL</v>
      </c>
      <c r="C14" s="552"/>
      <c r="D14" s="552"/>
      <c r="E14" s="552"/>
      <c r="F14" s="552"/>
      <c r="G14" s="552"/>
      <c r="H14" s="552"/>
      <c r="I14" s="552"/>
      <c r="J14" s="552"/>
      <c r="K14" s="552"/>
      <c r="L14" s="552"/>
      <c r="M14" s="552"/>
      <c r="N14" s="553"/>
      <c r="O14"/>
    </row>
    <row r="15" spans="1:17" x14ac:dyDescent="0.25">
      <c r="A15" s="124" t="s">
        <v>107</v>
      </c>
      <c r="B15" s="43" t="str">
        <f>IF(B9&gt;0, "Of the "&amp;C11&amp;" children who received at least one BIR, "&amp;ROUND(F9*100,1)&amp;"% are "&amp;A9&amp;"; this group comprises "&amp;ROUND(E9*100,1)&amp;"% of the total child enrollment.","")</f>
        <v/>
      </c>
      <c r="C15" s="42"/>
      <c r="D15" s="42"/>
      <c r="E15" s="42"/>
      <c r="F15" s="42"/>
      <c r="G15" s="42"/>
      <c r="H15" s="42"/>
      <c r="I15" s="42"/>
      <c r="J15" s="42"/>
      <c r="K15" s="42"/>
      <c r="L15" s="42"/>
      <c r="M15" s="42"/>
      <c r="N15" s="118"/>
      <c r="O15"/>
    </row>
    <row r="16" spans="1:17" x14ac:dyDescent="0.25">
      <c r="A16" s="126" t="s">
        <v>82</v>
      </c>
      <c r="B16" s="43" t="str">
        <f>IF(B9&gt;0,"The average number of BIRs per child who are  "&amp;A9&amp;" is "&amp;ROUND(G9,2)&amp;" times the BIR rate for all other children.","")</f>
        <v/>
      </c>
      <c r="C16" s="42"/>
      <c r="D16" s="42"/>
      <c r="E16" s="42"/>
      <c r="F16" s="42"/>
      <c r="G16" s="42"/>
      <c r="H16" s="42"/>
      <c r="I16" s="42"/>
      <c r="J16" s="42"/>
      <c r="K16" s="42"/>
      <c r="L16" s="42"/>
      <c r="M16" s="42"/>
      <c r="N16" s="118"/>
      <c r="O16"/>
    </row>
    <row r="17" spans="1:15" x14ac:dyDescent="0.25">
      <c r="A17" s="128" t="s">
        <v>90</v>
      </c>
      <c r="B17" s="43" t="str">
        <f>IF(B9&gt;0,A9&amp;" children receive an average of "&amp;ROUND(H9,2)&amp;" BIRs per child.","")</f>
        <v/>
      </c>
      <c r="C17" s="42"/>
      <c r="D17" s="42"/>
      <c r="E17" s="42"/>
      <c r="F17" s="42"/>
      <c r="G17" s="42"/>
      <c r="H17" s="42"/>
      <c r="I17" s="42"/>
      <c r="J17" s="42"/>
      <c r="K17" s="42"/>
      <c r="L17" s="42"/>
      <c r="M17" s="42"/>
      <c r="N17" s="118"/>
      <c r="O17"/>
    </row>
    <row r="18" spans="1:15" x14ac:dyDescent="0.25">
      <c r="A18" s="130" t="s">
        <v>57</v>
      </c>
      <c r="B18" s="43" t="str">
        <f>IF(B9&gt;0,A9&amp;" children are "&amp;ROUND(I9,2)&amp;" times more likely to have at least one BIR than all other children.","")</f>
        <v/>
      </c>
      <c r="C18" s="42"/>
      <c r="D18" s="42"/>
      <c r="E18" s="42"/>
      <c r="F18" s="42"/>
      <c r="G18" s="42"/>
      <c r="H18" s="42"/>
      <c r="I18" s="42"/>
      <c r="J18" s="42"/>
      <c r="K18" s="42"/>
      <c r="L18" s="42"/>
      <c r="M18" s="42"/>
      <c r="N18" s="118"/>
      <c r="O18"/>
    </row>
    <row r="19" spans="1:15" x14ac:dyDescent="0.25">
      <c r="A19" s="132" t="s">
        <v>156</v>
      </c>
      <c r="B19" s="43" t="str">
        <f>IF(AND($B$9&gt;0,$J$9&gt;0),$A$9&amp;" representation among children who receive BIRs is "&amp;ROUND($J$9,1)&amp;" percentage points higher than expected given their percentage of the child enrollment.",IF(AND($B$9&gt;0,$J$9&lt;0),$A$9&amp;" representation among children who receive BIRs is "&amp;ROUND(($J$9*-1),1)&amp;" percentage points lower than expected given their percentage of the child enrollment.",""))</f>
        <v/>
      </c>
      <c r="C19" s="42"/>
      <c r="D19" s="42"/>
      <c r="E19" s="42"/>
      <c r="F19" s="42"/>
      <c r="G19" s="42"/>
      <c r="H19" s="42"/>
      <c r="I19" s="42"/>
      <c r="J19" s="42"/>
      <c r="K19" s="42"/>
      <c r="L19" s="42"/>
      <c r="M19" s="42"/>
      <c r="N19" s="118"/>
      <c r="O19"/>
    </row>
    <row r="20" spans="1:15" x14ac:dyDescent="0.25">
      <c r="A20" s="134" t="s">
        <v>66</v>
      </c>
      <c r="B20" s="43" t="str">
        <f>IF(AND($B$9&gt;0,$K$9&gt;0),"The percentage of BIRs attributed to "&amp;$A$9&amp;" children is "&amp;ROUND($K$9,1)&amp;" percentage points higher than expected given "&amp;$A$9&amp;" children's percentage of the child enrollment.",IF(AND($B$9&gt;0,$K$9&lt;0),"The percentage of BIRs attributed to "&amp;$A$9&amp;" children is "&amp;ROUND(($K$9*-1),1)&amp;" percentage points lower than expected given "&amp;$A$9&amp;" children's percentage of the child enrollment.",""))</f>
        <v/>
      </c>
      <c r="C20" s="42"/>
      <c r="D20" s="42"/>
      <c r="E20" s="42"/>
      <c r="F20" s="42"/>
      <c r="G20" s="42"/>
      <c r="H20" s="42"/>
      <c r="I20" s="42"/>
      <c r="J20" s="42"/>
      <c r="K20" s="42"/>
      <c r="L20" s="42"/>
      <c r="M20" s="42"/>
      <c r="N20" s="118"/>
      <c r="O20"/>
    </row>
    <row r="21" spans="1:15" x14ac:dyDescent="0.25">
      <c r="A21" s="136" t="s">
        <v>91</v>
      </c>
      <c r="B21" s="43" t="str">
        <f>IF(B9&gt;0,"Of the "&amp;$D$11&amp;" BIRs generated, "&amp;ROUND(L9*100,1)&amp;"% were attributed to "&amp;A9&amp;" children.","")</f>
        <v/>
      </c>
      <c r="C21" s="42"/>
      <c r="D21" s="42"/>
      <c r="E21" s="42"/>
      <c r="F21" s="42"/>
      <c r="G21" s="42"/>
      <c r="H21" s="42"/>
      <c r="I21" s="42"/>
      <c r="J21" s="42"/>
      <c r="K21" s="42"/>
      <c r="L21" s="42"/>
      <c r="M21" s="42"/>
      <c r="N21" s="118"/>
      <c r="O21"/>
    </row>
    <row r="22" spans="1:15" x14ac:dyDescent="0.25">
      <c r="A22" s="138" t="s">
        <v>58</v>
      </c>
      <c r="B22" s="121" t="str">
        <f>IF(B9&gt;0,"Of the "&amp;$B9&amp;" "&amp;$A9&amp;" children, "&amp;ROUND(M9*100,1)&amp;"% have at least one BIR.","")</f>
        <v/>
      </c>
      <c r="C22" s="119"/>
      <c r="D22" s="119"/>
      <c r="E22" s="119"/>
      <c r="F22" s="119"/>
      <c r="G22" s="119"/>
      <c r="H22" s="119"/>
      <c r="I22" s="119"/>
      <c r="J22" s="119"/>
      <c r="K22" s="119"/>
      <c r="L22" s="119"/>
      <c r="M22" s="119"/>
      <c r="N22" s="120"/>
      <c r="O22"/>
    </row>
    <row r="23" spans="1:15" x14ac:dyDescent="0.25">
      <c r="A23" s="63"/>
      <c r="B23" s="43"/>
      <c r="C23" s="42"/>
      <c r="D23" s="42"/>
      <c r="E23" s="42"/>
      <c r="F23" s="42"/>
      <c r="G23" s="42"/>
      <c r="H23" s="42"/>
      <c r="I23" s="42"/>
      <c r="J23" s="42"/>
      <c r="K23" s="42"/>
      <c r="L23" s="42"/>
      <c r="M23" s="42"/>
      <c r="N23" s="42"/>
      <c r="O23"/>
    </row>
    <row r="24" spans="1:15" x14ac:dyDescent="0.25">
      <c r="A24" s="64"/>
      <c r="B24" s="246"/>
      <c r="O24"/>
    </row>
    <row r="25" spans="1:15" x14ac:dyDescent="0.25">
      <c r="A25" s="390"/>
      <c r="B25" s="551" t="str">
        <f>A10</f>
        <v>Non-DLL</v>
      </c>
      <c r="C25" s="552"/>
      <c r="D25" s="552"/>
      <c r="E25" s="552"/>
      <c r="F25" s="552"/>
      <c r="G25" s="552"/>
      <c r="H25" s="552"/>
      <c r="I25" s="552"/>
      <c r="J25" s="552"/>
      <c r="K25" s="552"/>
      <c r="L25" s="552"/>
      <c r="M25" s="552"/>
      <c r="N25" s="553"/>
      <c r="O25"/>
    </row>
    <row r="26" spans="1:15" x14ac:dyDescent="0.25">
      <c r="A26" s="124" t="s">
        <v>107</v>
      </c>
      <c r="B26" s="154" t="str">
        <f>IF(B10&gt;0, "Of the "&amp;C11&amp;" children who received at least one BIR, "&amp;ROUND(F10*100,1)&amp;"% are "&amp;A10&amp;" children; this group comprises "&amp;ROUND(E10*100,1)&amp;"% of the total child enrollment.","")</f>
        <v/>
      </c>
      <c r="C26" s="42"/>
      <c r="D26" s="42"/>
      <c r="E26" s="42"/>
      <c r="F26" s="42"/>
      <c r="G26" s="42"/>
      <c r="H26" s="42"/>
      <c r="I26" s="42"/>
      <c r="J26" s="42"/>
      <c r="K26" s="42"/>
      <c r="L26" s="42"/>
      <c r="M26" s="42"/>
      <c r="N26" s="118"/>
      <c r="O26"/>
    </row>
    <row r="27" spans="1:15" x14ac:dyDescent="0.25">
      <c r="A27" s="126" t="s">
        <v>82</v>
      </c>
      <c r="B27" s="154" t="str">
        <f>IF(B10&gt;0,"The average number of BIRs per child for "&amp;A10&amp;" children is "&amp;ROUND(G10,2)&amp;" times the BIR rate for all other children.","")</f>
        <v/>
      </c>
      <c r="C27" s="42"/>
      <c r="D27" s="42"/>
      <c r="E27" s="42"/>
      <c r="F27" s="42"/>
      <c r="G27" s="42"/>
      <c r="H27" s="42"/>
      <c r="I27" s="42"/>
      <c r="J27" s="42"/>
      <c r="K27" s="42"/>
      <c r="L27" s="42"/>
      <c r="M27" s="42"/>
      <c r="N27" s="118"/>
      <c r="O27"/>
    </row>
    <row r="28" spans="1:15" x14ac:dyDescent="0.25">
      <c r="A28" s="128" t="s">
        <v>90</v>
      </c>
      <c r="B28" s="154" t="str">
        <f>IF(B10&gt;0,A10&amp;" children receive an average of "&amp;ROUND(H10,2)&amp;" BIRs per child.","")</f>
        <v/>
      </c>
      <c r="C28" s="42"/>
      <c r="D28" s="42"/>
      <c r="E28" s="42"/>
      <c r="F28" s="42"/>
      <c r="G28" s="42"/>
      <c r="H28" s="42"/>
      <c r="I28" s="42"/>
      <c r="J28" s="42"/>
      <c r="K28" s="42"/>
      <c r="L28" s="42"/>
      <c r="M28" s="42"/>
      <c r="N28" s="118"/>
      <c r="O28"/>
    </row>
    <row r="29" spans="1:15" x14ac:dyDescent="0.25">
      <c r="A29" s="130" t="s">
        <v>57</v>
      </c>
      <c r="B29" s="154" t="str">
        <f>IF(B10&gt;0,A10&amp;" children are "&amp;ROUND(I10,2)&amp;" times more likely to have at least one BIR than all other children.","")</f>
        <v/>
      </c>
      <c r="C29" s="42"/>
      <c r="D29" s="42"/>
      <c r="E29" s="42"/>
      <c r="F29" s="42"/>
      <c r="G29" s="42"/>
      <c r="H29" s="42"/>
      <c r="I29" s="42"/>
      <c r="J29" s="42"/>
      <c r="K29" s="42"/>
      <c r="L29" s="42"/>
      <c r="M29" s="42"/>
      <c r="N29" s="118"/>
      <c r="O29"/>
    </row>
    <row r="30" spans="1:15" x14ac:dyDescent="0.25">
      <c r="A30" s="132" t="s">
        <v>156</v>
      </c>
      <c r="B30" s="154" t="str">
        <f>IF(AND($B10&gt;0,$J10&gt;0),$A10&amp;" representation among children who receive BIRs is "&amp;ROUND($J10,1)&amp;" percentage points higher than expected given their percentage of the child enrollment.",IF(AND($B10&gt;0,$J10&lt;0),$A10&amp;" representation among children who receive BIRs is "&amp;ROUND(($J10*-1),1)&amp;" percentage points lower than expected given their percentage of the child enrollment.",""))</f>
        <v/>
      </c>
      <c r="C30" s="42"/>
      <c r="D30" s="42"/>
      <c r="E30" s="42"/>
      <c r="F30" s="42"/>
      <c r="G30" s="42"/>
      <c r="H30" s="42"/>
      <c r="I30" s="42"/>
      <c r="J30" s="42"/>
      <c r="K30" s="42"/>
      <c r="L30" s="42"/>
      <c r="M30" s="42"/>
      <c r="N30" s="118"/>
      <c r="O30"/>
    </row>
    <row r="31" spans="1:15" x14ac:dyDescent="0.25">
      <c r="A31" s="134" t="s">
        <v>66</v>
      </c>
      <c r="B31" s="154" t="str">
        <f>IF(AND($B10&gt;0,$K10&gt;0),"The percentage of BIRs attributed to "&amp;$A10&amp;" children is "&amp;ROUND($K10,1)&amp;" percentage points higher than expected given their percentage of the child enrollment.",IF(AND($B10&gt;0,$K10&lt;0),"The percentage of BIRs attributed to "&amp;$A10&amp;" children is "&amp;ROUND(($K10*-1),1)&amp;" percentage points lower than expected given their percentage of the child enrollment.",""))</f>
        <v/>
      </c>
      <c r="C31" s="42"/>
      <c r="D31" s="42"/>
      <c r="E31" s="42"/>
      <c r="F31" s="42"/>
      <c r="G31" s="42"/>
      <c r="H31" s="42"/>
      <c r="I31" s="42"/>
      <c r="J31" s="42"/>
      <c r="K31" s="42"/>
      <c r="L31" s="42"/>
      <c r="M31" s="42"/>
      <c r="N31" s="118"/>
      <c r="O31"/>
    </row>
    <row r="32" spans="1:15" x14ac:dyDescent="0.25">
      <c r="A32" s="136" t="s">
        <v>91</v>
      </c>
      <c r="B32" s="154" t="str">
        <f>IF(B10&gt;0,"Of the "&amp;$D$11&amp;" BIRs generated, "&amp;ROUND(L10*100,1)&amp;"% were attributed to "&amp;A10&amp;" children.","")</f>
        <v/>
      </c>
      <c r="C32" s="42"/>
      <c r="D32" s="42"/>
      <c r="E32" s="42"/>
      <c r="F32" s="42"/>
      <c r="G32" s="42"/>
      <c r="H32" s="42"/>
      <c r="I32" s="42"/>
      <c r="J32" s="42"/>
      <c r="K32" s="42"/>
      <c r="L32" s="42"/>
      <c r="M32" s="42"/>
      <c r="N32" s="118"/>
      <c r="O32"/>
    </row>
    <row r="33" spans="1:16" x14ac:dyDescent="0.25">
      <c r="A33" s="138" t="s">
        <v>58</v>
      </c>
      <c r="B33" s="155" t="str">
        <f>IF(B10&gt;0,"Of the "&amp;$B10&amp;" "&amp;$A10&amp;" children, "&amp;ROUND(M10*100,1)&amp;"% have at least one BIR.","")</f>
        <v/>
      </c>
      <c r="C33" s="119"/>
      <c r="D33" s="119"/>
      <c r="E33" s="119"/>
      <c r="F33" s="119"/>
      <c r="G33" s="119"/>
      <c r="H33" s="119"/>
      <c r="I33" s="119"/>
      <c r="J33" s="119"/>
      <c r="K33" s="119"/>
      <c r="L33" s="119"/>
      <c r="M33" s="119"/>
      <c r="N33" s="120"/>
      <c r="O33"/>
    </row>
    <row r="34" spans="1:16" x14ac:dyDescent="0.25">
      <c r="A34" s="63"/>
      <c r="B34" s="43"/>
      <c r="C34" s="42"/>
      <c r="D34" s="42"/>
      <c r="E34" s="42"/>
      <c r="F34" s="42"/>
      <c r="G34" s="42"/>
      <c r="H34" s="42"/>
      <c r="I34" s="42"/>
      <c r="J34" s="42"/>
      <c r="K34" s="42"/>
      <c r="L34" s="42"/>
      <c r="M34" s="42"/>
      <c r="N34" s="42"/>
      <c r="O34"/>
    </row>
    <row r="35" spans="1:16" x14ac:dyDescent="0.25">
      <c r="O35"/>
    </row>
    <row r="36" spans="1:16" s="46" customFormat="1" x14ac:dyDescent="0.25">
      <c r="A36" s="64"/>
      <c r="B36" s="247"/>
      <c r="C36" s="247"/>
      <c r="D36" s="247"/>
      <c r="E36" s="247"/>
      <c r="F36" s="247"/>
      <c r="G36" s="247"/>
      <c r="H36" s="247"/>
      <c r="I36" s="247"/>
      <c r="J36" s="247"/>
      <c r="K36" s="247"/>
      <c r="L36" s="247"/>
      <c r="M36" s="247"/>
      <c r="N36" s="247"/>
      <c r="O36"/>
      <c r="P36" s="44"/>
    </row>
    <row r="37" spans="1:16" s="46" customFormat="1" x14ac:dyDescent="0.25">
      <c r="A37" s="65"/>
      <c r="B37" s="43"/>
      <c r="C37" s="42"/>
      <c r="D37" s="42"/>
      <c r="E37" s="42"/>
      <c r="F37" s="42"/>
      <c r="G37" s="42"/>
      <c r="H37" s="42"/>
      <c r="I37" s="42"/>
      <c r="J37" s="42"/>
      <c r="K37" s="42"/>
      <c r="L37" s="42"/>
      <c r="M37" s="42"/>
      <c r="N37" s="42"/>
      <c r="O37"/>
      <c r="P37" s="44"/>
    </row>
    <row r="38" spans="1:16" s="46" customFormat="1" x14ac:dyDescent="0.25">
      <c r="A38" s="65"/>
      <c r="B38" s="43"/>
      <c r="C38" s="42"/>
      <c r="D38" s="42"/>
      <c r="E38" s="42"/>
      <c r="F38" s="42"/>
      <c r="G38" s="42"/>
      <c r="H38" s="42"/>
      <c r="I38" s="42"/>
      <c r="J38" s="42"/>
      <c r="K38" s="42"/>
      <c r="L38" s="42"/>
      <c r="M38" s="42"/>
      <c r="N38" s="42"/>
      <c r="O38"/>
      <c r="P38" s="44"/>
    </row>
    <row r="39" spans="1:16" s="46" customFormat="1" x14ac:dyDescent="0.25">
      <c r="A39" s="65"/>
      <c r="B39" s="43"/>
      <c r="C39" s="42"/>
      <c r="D39" s="42"/>
      <c r="E39" s="42"/>
      <c r="F39" s="42"/>
      <c r="G39" s="42"/>
      <c r="H39" s="42"/>
      <c r="I39" s="42"/>
      <c r="J39" s="42"/>
      <c r="K39" s="42"/>
      <c r="L39" s="42"/>
      <c r="M39" s="42"/>
      <c r="N39" s="42"/>
      <c r="O39"/>
      <c r="P39" s="44"/>
    </row>
    <row r="40" spans="1:16" s="46" customFormat="1" x14ac:dyDescent="0.25">
      <c r="A40" s="65"/>
      <c r="B40" s="43"/>
      <c r="C40" s="42"/>
      <c r="D40" s="42"/>
      <c r="E40" s="42"/>
      <c r="F40" s="42"/>
      <c r="G40" s="42"/>
      <c r="H40" s="42"/>
      <c r="I40" s="42"/>
      <c r="J40" s="42"/>
      <c r="K40" s="42"/>
      <c r="L40" s="42"/>
      <c r="M40" s="42"/>
      <c r="N40" s="42"/>
      <c r="O40"/>
      <c r="P40" s="44"/>
    </row>
    <row r="41" spans="1:16" s="46" customFormat="1" x14ac:dyDescent="0.25">
      <c r="A41" s="65"/>
      <c r="B41" s="43"/>
      <c r="C41" s="42"/>
      <c r="D41" s="42"/>
      <c r="E41" s="42"/>
      <c r="F41" s="42"/>
      <c r="G41" s="42"/>
      <c r="H41" s="42"/>
      <c r="I41" s="42"/>
      <c r="J41" s="42"/>
      <c r="K41" s="42"/>
      <c r="L41" s="42"/>
      <c r="M41" s="42"/>
      <c r="N41" s="42"/>
      <c r="O41"/>
      <c r="P41" s="44"/>
    </row>
    <row r="42" spans="1:16" s="46" customFormat="1" x14ac:dyDescent="0.25">
      <c r="A42" s="65"/>
      <c r="B42" s="43"/>
      <c r="C42" s="42"/>
      <c r="D42" s="42"/>
      <c r="E42" s="42"/>
      <c r="F42" s="42"/>
      <c r="G42" s="42"/>
      <c r="H42" s="42"/>
      <c r="I42" s="42"/>
      <c r="J42" s="42"/>
      <c r="K42" s="42"/>
      <c r="L42" s="42"/>
      <c r="M42" s="42"/>
      <c r="N42" s="42"/>
      <c r="O42"/>
      <c r="P42" s="44"/>
    </row>
    <row r="43" spans="1:16" s="46" customFormat="1" x14ac:dyDescent="0.25">
      <c r="A43" s="65"/>
      <c r="B43" s="43"/>
      <c r="C43" s="42"/>
      <c r="D43" s="42"/>
      <c r="E43" s="42"/>
      <c r="F43" s="42"/>
      <c r="G43" s="42"/>
      <c r="H43" s="42"/>
      <c r="I43" s="42"/>
      <c r="J43" s="42"/>
      <c r="K43" s="42"/>
      <c r="L43" s="42"/>
      <c r="M43" s="42"/>
      <c r="N43" s="42"/>
      <c r="O43"/>
      <c r="P43" s="44"/>
    </row>
    <row r="44" spans="1:16" s="46" customFormat="1" x14ac:dyDescent="0.25">
      <c r="A44" s="65"/>
      <c r="B44" s="43"/>
      <c r="C44" s="42"/>
      <c r="D44" s="42"/>
      <c r="E44" s="42"/>
      <c r="F44" s="42"/>
      <c r="G44" s="42"/>
      <c r="H44" s="42"/>
      <c r="I44" s="42"/>
      <c r="J44" s="42"/>
      <c r="K44" s="42"/>
      <c r="L44" s="42"/>
      <c r="M44" s="42"/>
      <c r="N44" s="42"/>
      <c r="O44"/>
      <c r="P44" s="44"/>
    </row>
    <row r="45" spans="1:16" s="46" customFormat="1" x14ac:dyDescent="0.25">
      <c r="A45" s="64"/>
      <c r="C45" s="44"/>
      <c r="D45" s="44"/>
      <c r="E45" s="44"/>
      <c r="F45" s="44"/>
      <c r="G45" s="44"/>
      <c r="H45" s="44"/>
      <c r="I45" s="44"/>
      <c r="J45" s="44"/>
      <c r="K45" s="44"/>
      <c r="L45" s="44"/>
      <c r="M45" s="44"/>
      <c r="N45" s="44"/>
      <c r="O45"/>
      <c r="P45" s="44"/>
    </row>
    <row r="46" spans="1:16" s="46" customFormat="1" x14ac:dyDescent="0.25">
      <c r="A46" s="64"/>
      <c r="C46" s="44"/>
      <c r="D46" s="44"/>
      <c r="E46" s="44"/>
      <c r="F46" s="44"/>
      <c r="G46" s="44"/>
      <c r="H46" s="44"/>
      <c r="I46" s="44"/>
      <c r="J46" s="44"/>
      <c r="K46" s="44"/>
      <c r="L46" s="44"/>
      <c r="M46" s="44"/>
      <c r="N46" s="44"/>
      <c r="O46"/>
      <c r="P46" s="44"/>
    </row>
    <row r="47" spans="1:16" s="46" customFormat="1" x14ac:dyDescent="0.25">
      <c r="A47" s="64"/>
      <c r="C47" s="44"/>
      <c r="D47" s="44"/>
      <c r="E47" s="44"/>
      <c r="F47" s="44"/>
      <c r="G47" s="44"/>
      <c r="H47" s="44"/>
      <c r="I47" s="44"/>
      <c r="J47" s="44"/>
      <c r="K47" s="44"/>
      <c r="L47" s="44"/>
      <c r="M47" s="44"/>
      <c r="N47" s="44"/>
      <c r="O47"/>
      <c r="P47" s="44"/>
    </row>
    <row r="48" spans="1:16" s="46" customFormat="1" x14ac:dyDescent="0.25">
      <c r="A48" s="64"/>
      <c r="C48" s="44"/>
      <c r="D48" s="44"/>
      <c r="E48" s="44"/>
      <c r="F48" s="44"/>
      <c r="G48" s="44"/>
      <c r="H48" s="44"/>
      <c r="I48" s="44"/>
      <c r="J48" s="44"/>
      <c r="K48" s="44"/>
      <c r="L48" s="44"/>
      <c r="M48" s="44"/>
      <c r="N48" s="44"/>
      <c r="O48"/>
      <c r="P48" s="44"/>
    </row>
    <row r="49" spans="1:16" s="46" customFormat="1" x14ac:dyDescent="0.25">
      <c r="A49" s="64"/>
      <c r="B49" s="577"/>
      <c r="C49" s="577"/>
      <c r="D49" s="577"/>
      <c r="E49" s="577"/>
      <c r="F49" s="577"/>
      <c r="G49" s="577"/>
      <c r="H49" s="577"/>
      <c r="I49" s="577"/>
      <c r="J49" s="577"/>
      <c r="K49" s="577"/>
      <c r="L49" s="577"/>
      <c r="M49" s="577"/>
      <c r="N49" s="577"/>
      <c r="O49"/>
      <c r="P49" s="44"/>
    </row>
    <row r="50" spans="1:16" s="46" customFormat="1" x14ac:dyDescent="0.25">
      <c r="A50" s="65"/>
      <c r="B50" s="43"/>
      <c r="C50" s="42"/>
      <c r="D50" s="42"/>
      <c r="E50" s="42"/>
      <c r="F50" s="42"/>
      <c r="G50" s="42"/>
      <c r="H50" s="42"/>
      <c r="I50" s="42"/>
      <c r="J50" s="42"/>
      <c r="K50" s="42"/>
      <c r="L50" s="42"/>
      <c r="M50" s="42"/>
      <c r="N50" s="42"/>
      <c r="O50"/>
      <c r="P50" s="44"/>
    </row>
    <row r="51" spans="1:16" s="46" customFormat="1" x14ac:dyDescent="0.25">
      <c r="A51" s="65"/>
      <c r="B51" s="43"/>
      <c r="C51" s="42"/>
      <c r="D51" s="42"/>
      <c r="E51" s="42"/>
      <c r="F51" s="42"/>
      <c r="G51" s="42"/>
      <c r="H51" s="42"/>
      <c r="I51" s="42"/>
      <c r="J51" s="42"/>
      <c r="K51" s="42"/>
      <c r="L51" s="42"/>
      <c r="M51" s="42"/>
      <c r="N51" s="42"/>
      <c r="O51"/>
      <c r="P51" s="44"/>
    </row>
    <row r="52" spans="1:16" s="46" customFormat="1" x14ac:dyDescent="0.25">
      <c r="A52" s="65"/>
      <c r="B52" s="43"/>
      <c r="C52" s="42"/>
      <c r="D52" s="42"/>
      <c r="E52" s="42"/>
      <c r="F52" s="42"/>
      <c r="G52" s="42"/>
      <c r="H52" s="42"/>
      <c r="I52" s="42"/>
      <c r="J52" s="42"/>
      <c r="K52" s="42"/>
      <c r="L52" s="42"/>
      <c r="M52" s="42"/>
      <c r="N52" s="42"/>
      <c r="O52"/>
      <c r="P52" s="44"/>
    </row>
    <row r="53" spans="1:16" s="46" customFormat="1" x14ac:dyDescent="0.25">
      <c r="A53" s="65"/>
      <c r="B53" s="43"/>
      <c r="C53" s="42"/>
      <c r="D53" s="42"/>
      <c r="E53" s="42"/>
      <c r="F53" s="42"/>
      <c r="G53" s="42"/>
      <c r="H53" s="42"/>
      <c r="I53" s="42"/>
      <c r="J53" s="42"/>
      <c r="K53" s="42"/>
      <c r="L53" s="42"/>
      <c r="M53" s="42"/>
      <c r="N53" s="42"/>
      <c r="O53"/>
      <c r="P53" s="44"/>
    </row>
    <row r="54" spans="1:16" s="46" customFormat="1" x14ac:dyDescent="0.25">
      <c r="A54" s="65"/>
      <c r="B54" s="43"/>
      <c r="C54" s="42"/>
      <c r="D54" s="42"/>
      <c r="E54" s="42"/>
      <c r="F54" s="42"/>
      <c r="G54" s="42"/>
      <c r="H54" s="42"/>
      <c r="I54" s="42"/>
      <c r="J54" s="42"/>
      <c r="K54" s="42"/>
      <c r="L54" s="42"/>
      <c r="M54" s="42"/>
      <c r="N54" s="42"/>
      <c r="O54"/>
      <c r="P54" s="44"/>
    </row>
    <row r="55" spans="1:16" s="46" customFormat="1" x14ac:dyDescent="0.25">
      <c r="A55" s="65"/>
      <c r="B55" s="43"/>
      <c r="C55" s="42"/>
      <c r="D55" s="42"/>
      <c r="E55" s="42"/>
      <c r="F55" s="42"/>
      <c r="G55" s="42"/>
      <c r="H55" s="42"/>
      <c r="I55" s="42"/>
      <c r="J55" s="42"/>
      <c r="K55" s="42"/>
      <c r="L55" s="42"/>
      <c r="M55" s="42"/>
      <c r="N55" s="42"/>
      <c r="O55"/>
      <c r="P55" s="44"/>
    </row>
    <row r="56" spans="1:16" s="46" customFormat="1" x14ac:dyDescent="0.25">
      <c r="A56" s="65"/>
      <c r="B56" s="43"/>
      <c r="C56" s="42"/>
      <c r="D56" s="42"/>
      <c r="E56" s="42"/>
      <c r="F56" s="42"/>
      <c r="G56" s="42"/>
      <c r="H56" s="42"/>
      <c r="I56" s="42"/>
      <c r="J56" s="42"/>
      <c r="K56" s="42"/>
      <c r="L56" s="42"/>
      <c r="M56" s="42"/>
      <c r="N56" s="42"/>
      <c r="O56"/>
      <c r="P56" s="44"/>
    </row>
    <row r="57" spans="1:16" s="46" customFormat="1" x14ac:dyDescent="0.25">
      <c r="A57" s="65"/>
      <c r="B57" s="43"/>
      <c r="C57" s="42"/>
      <c r="D57" s="42"/>
      <c r="E57" s="42"/>
      <c r="F57" s="42"/>
      <c r="G57" s="42"/>
      <c r="H57" s="42"/>
      <c r="I57" s="42"/>
      <c r="J57" s="42"/>
      <c r="K57" s="42"/>
      <c r="L57" s="42"/>
      <c r="M57" s="42"/>
      <c r="N57" s="42"/>
      <c r="O57"/>
      <c r="P57" s="44"/>
    </row>
    <row r="58" spans="1:16" s="46" customFormat="1" x14ac:dyDescent="0.25">
      <c r="A58" s="64"/>
      <c r="C58" s="44"/>
      <c r="D58" s="44"/>
      <c r="E58" s="44"/>
      <c r="F58" s="44"/>
      <c r="G58" s="44"/>
      <c r="H58" s="44"/>
      <c r="I58" s="44"/>
      <c r="J58" s="44"/>
      <c r="K58" s="44"/>
      <c r="L58" s="44"/>
      <c r="M58" s="44"/>
      <c r="N58" s="44"/>
      <c r="O58"/>
      <c r="P58" s="44"/>
    </row>
    <row r="59" spans="1:16" s="46" customFormat="1" x14ac:dyDescent="0.25">
      <c r="A59" s="64"/>
      <c r="C59" s="44"/>
      <c r="D59" s="44"/>
      <c r="E59" s="44"/>
      <c r="F59" s="44"/>
      <c r="G59" s="44"/>
      <c r="H59" s="44"/>
      <c r="I59" s="44"/>
      <c r="J59" s="44"/>
      <c r="K59" s="44"/>
      <c r="L59" s="44"/>
      <c r="M59" s="44"/>
      <c r="N59" s="44"/>
      <c r="O59"/>
      <c r="P59" s="44"/>
    </row>
    <row r="60" spans="1:16" s="46" customFormat="1" x14ac:dyDescent="0.25">
      <c r="A60" s="64"/>
      <c r="C60" s="44"/>
      <c r="D60" s="44"/>
      <c r="E60" s="44"/>
      <c r="F60" s="44"/>
      <c r="G60" s="44"/>
      <c r="H60" s="44"/>
      <c r="I60" s="44"/>
      <c r="J60" s="44"/>
      <c r="K60" s="44"/>
      <c r="L60" s="44"/>
      <c r="M60" s="44"/>
      <c r="N60" s="44"/>
      <c r="O60"/>
      <c r="P60" s="44"/>
    </row>
    <row r="61" spans="1:16" s="46" customFormat="1" x14ac:dyDescent="0.25">
      <c r="A61" s="64"/>
      <c r="B61" s="577"/>
      <c r="C61" s="577"/>
      <c r="D61" s="577"/>
      <c r="E61" s="577"/>
      <c r="F61" s="577"/>
      <c r="G61" s="577"/>
      <c r="H61" s="577"/>
      <c r="I61" s="577"/>
      <c r="J61" s="577"/>
      <c r="K61" s="577"/>
      <c r="L61" s="577"/>
      <c r="M61" s="577"/>
      <c r="N61" s="577"/>
      <c r="O61"/>
      <c r="P61" s="44"/>
    </row>
    <row r="62" spans="1:16" s="46" customFormat="1" x14ac:dyDescent="0.25">
      <c r="A62" s="65"/>
      <c r="B62" s="43"/>
      <c r="C62" s="42"/>
      <c r="D62" s="42"/>
      <c r="E62" s="42"/>
      <c r="F62" s="42"/>
      <c r="G62" s="42"/>
      <c r="H62" s="42"/>
      <c r="I62" s="42"/>
      <c r="J62" s="42"/>
      <c r="K62" s="42"/>
      <c r="L62" s="42"/>
      <c r="M62" s="42"/>
      <c r="N62" s="42"/>
      <c r="O62"/>
      <c r="P62" s="44"/>
    </row>
    <row r="63" spans="1:16" s="46" customFormat="1" x14ac:dyDescent="0.25">
      <c r="A63" s="65"/>
      <c r="B63" s="43"/>
      <c r="C63" s="42"/>
      <c r="D63" s="42"/>
      <c r="E63" s="42"/>
      <c r="F63" s="42"/>
      <c r="G63" s="42"/>
      <c r="H63" s="42"/>
      <c r="I63" s="42"/>
      <c r="J63" s="42"/>
      <c r="K63" s="42"/>
      <c r="L63" s="42"/>
      <c r="M63" s="42"/>
      <c r="N63" s="42"/>
      <c r="O63"/>
      <c r="P63" s="44"/>
    </row>
    <row r="64" spans="1:16" s="46" customFormat="1" x14ac:dyDescent="0.25">
      <c r="A64" s="65"/>
      <c r="B64" s="43"/>
      <c r="C64" s="42"/>
      <c r="D64" s="42"/>
      <c r="E64" s="42"/>
      <c r="F64" s="42"/>
      <c r="G64" s="42"/>
      <c r="H64" s="42"/>
      <c r="I64" s="42"/>
      <c r="J64" s="42"/>
      <c r="K64" s="42"/>
      <c r="L64" s="42"/>
      <c r="M64" s="42"/>
      <c r="N64" s="42"/>
      <c r="O64"/>
      <c r="P64" s="44"/>
    </row>
    <row r="65" spans="1:16" s="46" customFormat="1" x14ac:dyDescent="0.25">
      <c r="A65" s="65"/>
      <c r="B65" s="43"/>
      <c r="C65" s="42"/>
      <c r="D65" s="42"/>
      <c r="E65" s="42"/>
      <c r="F65" s="42"/>
      <c r="G65" s="42"/>
      <c r="H65" s="42"/>
      <c r="I65" s="42"/>
      <c r="J65" s="42"/>
      <c r="K65" s="42"/>
      <c r="L65" s="42"/>
      <c r="M65" s="42"/>
      <c r="N65" s="42"/>
      <c r="O65"/>
      <c r="P65" s="44"/>
    </row>
    <row r="66" spans="1:16" s="46" customFormat="1" x14ac:dyDescent="0.25">
      <c r="A66" s="65"/>
      <c r="B66" s="43"/>
      <c r="C66" s="42"/>
      <c r="D66" s="42"/>
      <c r="E66" s="42"/>
      <c r="F66" s="42"/>
      <c r="G66" s="42"/>
      <c r="H66" s="42"/>
      <c r="I66" s="42"/>
      <c r="J66" s="42"/>
      <c r="K66" s="42"/>
      <c r="L66" s="42"/>
      <c r="M66" s="42"/>
      <c r="N66" s="42"/>
      <c r="O66"/>
      <c r="P66" s="44"/>
    </row>
    <row r="67" spans="1:16" s="46" customFormat="1" x14ac:dyDescent="0.25">
      <c r="A67" s="65"/>
      <c r="B67" s="43"/>
      <c r="C67" s="42"/>
      <c r="D67" s="42"/>
      <c r="E67" s="42"/>
      <c r="F67" s="42"/>
      <c r="G67" s="42"/>
      <c r="H67" s="42"/>
      <c r="I67" s="42"/>
      <c r="J67" s="42"/>
      <c r="K67" s="42"/>
      <c r="L67" s="42"/>
      <c r="M67" s="42"/>
      <c r="N67" s="42"/>
      <c r="O67"/>
      <c r="P67" s="44"/>
    </row>
    <row r="68" spans="1:16" s="46" customFormat="1" x14ac:dyDescent="0.25">
      <c r="A68" s="65"/>
      <c r="B68" s="43"/>
      <c r="C68" s="42"/>
      <c r="D68" s="42"/>
      <c r="E68" s="42"/>
      <c r="F68" s="42"/>
      <c r="G68" s="42"/>
      <c r="H68" s="42"/>
      <c r="I68" s="42"/>
      <c r="J68" s="42"/>
      <c r="K68" s="42"/>
      <c r="L68" s="42"/>
      <c r="M68" s="42"/>
      <c r="N68" s="42"/>
      <c r="O68"/>
      <c r="P68" s="44"/>
    </row>
    <row r="69" spans="1:16" s="46" customFormat="1" x14ac:dyDescent="0.25">
      <c r="A69" s="65"/>
      <c r="B69" s="43"/>
      <c r="C69" s="42"/>
      <c r="D69" s="42"/>
      <c r="E69" s="42"/>
      <c r="F69" s="42"/>
      <c r="G69" s="42"/>
      <c r="H69" s="42"/>
      <c r="I69" s="42"/>
      <c r="J69" s="42"/>
      <c r="K69" s="42"/>
      <c r="L69" s="42"/>
      <c r="M69" s="42"/>
      <c r="N69" s="42"/>
      <c r="O69"/>
      <c r="P69" s="44"/>
    </row>
    <row r="70" spans="1:16" s="46" customFormat="1" x14ac:dyDescent="0.25">
      <c r="A70" s="65"/>
      <c r="B70" s="43"/>
      <c r="C70" s="42"/>
      <c r="D70" s="42"/>
      <c r="E70" s="42"/>
      <c r="F70" s="42"/>
      <c r="G70" s="42"/>
      <c r="H70" s="42"/>
      <c r="I70" s="42"/>
      <c r="J70" s="42"/>
      <c r="K70" s="42"/>
      <c r="L70" s="42"/>
      <c r="M70" s="42"/>
      <c r="N70" s="42"/>
      <c r="O70"/>
      <c r="P70" s="44"/>
    </row>
    <row r="71" spans="1:16" s="46" customFormat="1" x14ac:dyDescent="0.25">
      <c r="A71" s="65"/>
      <c r="B71" s="43"/>
      <c r="C71" s="42"/>
      <c r="D71" s="42"/>
      <c r="E71" s="42"/>
      <c r="F71" s="42"/>
      <c r="G71" s="42"/>
      <c r="H71" s="42"/>
      <c r="I71" s="42"/>
      <c r="J71" s="42"/>
      <c r="K71" s="42"/>
      <c r="L71" s="42"/>
      <c r="M71" s="42"/>
      <c r="N71" s="42"/>
      <c r="O71"/>
      <c r="P71" s="44"/>
    </row>
    <row r="72" spans="1:16" s="46" customFormat="1" x14ac:dyDescent="0.25">
      <c r="A72" s="64"/>
      <c r="B72" s="43"/>
      <c r="C72" s="42"/>
      <c r="D72" s="42"/>
      <c r="E72" s="42"/>
      <c r="F72" s="42"/>
      <c r="G72" s="42"/>
      <c r="H72" s="42"/>
      <c r="I72" s="42"/>
      <c r="J72" s="42"/>
      <c r="K72" s="42"/>
      <c r="L72" s="42"/>
      <c r="M72" s="42"/>
      <c r="N72" s="42"/>
      <c r="O72"/>
      <c r="P72" s="44"/>
    </row>
    <row r="73" spans="1:16" s="46" customFormat="1" x14ac:dyDescent="0.25">
      <c r="A73" s="64"/>
      <c r="B73" s="577"/>
      <c r="C73" s="577"/>
      <c r="D73" s="577"/>
      <c r="E73" s="577"/>
      <c r="F73" s="577"/>
      <c r="G73" s="577"/>
      <c r="H73" s="577"/>
      <c r="I73" s="577"/>
      <c r="J73" s="577"/>
      <c r="K73" s="577"/>
      <c r="L73" s="577"/>
      <c r="M73" s="577"/>
      <c r="N73" s="577"/>
      <c r="O73"/>
      <c r="P73" s="44"/>
    </row>
    <row r="74" spans="1:16" s="46" customFormat="1" x14ac:dyDescent="0.25">
      <c r="A74" s="65"/>
      <c r="B74" s="43"/>
      <c r="C74" s="42"/>
      <c r="D74" s="42"/>
      <c r="E74" s="42"/>
      <c r="F74" s="42"/>
      <c r="G74" s="42"/>
      <c r="H74" s="42"/>
      <c r="I74" s="42"/>
      <c r="J74" s="42"/>
      <c r="K74" s="42"/>
      <c r="L74" s="42"/>
      <c r="M74" s="42"/>
      <c r="N74" s="42"/>
      <c r="O74"/>
      <c r="P74" s="44"/>
    </row>
    <row r="75" spans="1:16" s="46" customFormat="1" x14ac:dyDescent="0.25">
      <c r="A75" s="65"/>
      <c r="B75" s="43"/>
      <c r="C75" s="42"/>
      <c r="D75" s="42"/>
      <c r="E75" s="42"/>
      <c r="F75" s="42"/>
      <c r="G75" s="42"/>
      <c r="H75" s="42"/>
      <c r="I75" s="42"/>
      <c r="J75" s="42"/>
      <c r="K75" s="42"/>
      <c r="L75" s="42"/>
      <c r="M75" s="42"/>
      <c r="N75" s="42"/>
      <c r="O75"/>
      <c r="P75" s="44"/>
    </row>
    <row r="76" spans="1:16" s="46" customFormat="1" x14ac:dyDescent="0.25">
      <c r="A76" s="65"/>
      <c r="B76" s="43"/>
      <c r="C76" s="42"/>
      <c r="D76" s="42"/>
      <c r="E76" s="42"/>
      <c r="F76" s="42"/>
      <c r="G76" s="42"/>
      <c r="H76" s="42"/>
      <c r="I76" s="42"/>
      <c r="J76" s="42"/>
      <c r="K76" s="42"/>
      <c r="L76" s="42"/>
      <c r="M76" s="42"/>
      <c r="N76" s="42"/>
      <c r="O76"/>
      <c r="P76" s="44"/>
    </row>
    <row r="77" spans="1:16" s="46" customFormat="1" x14ac:dyDescent="0.25">
      <c r="A77" s="65"/>
      <c r="B77" s="43"/>
      <c r="C77" s="42"/>
      <c r="D77" s="42"/>
      <c r="E77" s="42"/>
      <c r="F77" s="42"/>
      <c r="G77" s="42"/>
      <c r="H77" s="42"/>
      <c r="I77" s="42"/>
      <c r="J77" s="42"/>
      <c r="K77" s="42"/>
      <c r="L77" s="42"/>
      <c r="M77" s="42"/>
      <c r="N77" s="42"/>
      <c r="O77"/>
      <c r="P77" s="44"/>
    </row>
    <row r="78" spans="1:16" s="46" customFormat="1" x14ac:dyDescent="0.25">
      <c r="A78" s="65"/>
      <c r="B78" s="43"/>
      <c r="C78" s="42"/>
      <c r="D78" s="42"/>
      <c r="E78" s="42"/>
      <c r="F78" s="42"/>
      <c r="G78" s="42"/>
      <c r="H78" s="42"/>
      <c r="I78" s="42"/>
      <c r="J78" s="42"/>
      <c r="K78" s="42"/>
      <c r="L78" s="42"/>
      <c r="M78" s="42"/>
      <c r="N78" s="42"/>
      <c r="O78"/>
      <c r="P78" s="44"/>
    </row>
    <row r="79" spans="1:16" s="46" customFormat="1" x14ac:dyDescent="0.25">
      <c r="A79" s="65"/>
      <c r="B79" s="43"/>
      <c r="C79" s="42"/>
      <c r="D79" s="42"/>
      <c r="E79" s="42"/>
      <c r="F79" s="42"/>
      <c r="G79" s="42"/>
      <c r="H79" s="42"/>
      <c r="I79" s="42"/>
      <c r="J79" s="42"/>
      <c r="K79" s="42"/>
      <c r="L79" s="42"/>
      <c r="M79" s="42"/>
      <c r="N79" s="42"/>
      <c r="O79"/>
      <c r="P79" s="44"/>
    </row>
    <row r="80" spans="1:16" s="46" customFormat="1" x14ac:dyDescent="0.25">
      <c r="A80" s="65"/>
      <c r="B80" s="43"/>
      <c r="C80" s="42"/>
      <c r="D80" s="42"/>
      <c r="E80" s="42"/>
      <c r="F80" s="42"/>
      <c r="G80" s="42"/>
      <c r="H80" s="42"/>
      <c r="I80" s="42"/>
      <c r="J80" s="42"/>
      <c r="K80" s="42"/>
      <c r="L80" s="42"/>
      <c r="M80" s="42"/>
      <c r="N80" s="42"/>
      <c r="O80"/>
      <c r="P80" s="44"/>
    </row>
    <row r="81" spans="1:16" s="46" customFormat="1" x14ac:dyDescent="0.25">
      <c r="A81" s="65"/>
      <c r="B81" s="43"/>
      <c r="C81" s="42"/>
      <c r="D81" s="42"/>
      <c r="E81" s="42"/>
      <c r="F81" s="42"/>
      <c r="G81" s="42"/>
      <c r="H81" s="42"/>
      <c r="I81" s="42"/>
      <c r="J81" s="42"/>
      <c r="K81" s="42"/>
      <c r="L81" s="42"/>
      <c r="M81" s="42"/>
      <c r="N81" s="42"/>
      <c r="O81"/>
      <c r="P81" s="44"/>
    </row>
    <row r="82" spans="1:16" s="46" customFormat="1" x14ac:dyDescent="0.25">
      <c r="A82" s="65"/>
      <c r="B82" s="43"/>
      <c r="C82" s="42"/>
      <c r="D82" s="42"/>
      <c r="E82" s="42"/>
      <c r="F82" s="42"/>
      <c r="G82" s="42"/>
      <c r="H82" s="42"/>
      <c r="I82" s="42"/>
      <c r="J82" s="42"/>
      <c r="K82" s="42"/>
      <c r="L82" s="42"/>
      <c r="M82" s="42"/>
      <c r="N82" s="42"/>
      <c r="O82"/>
      <c r="P82" s="44"/>
    </row>
    <row r="83" spans="1:16" s="46" customFormat="1" x14ac:dyDescent="0.25">
      <c r="A83" s="65"/>
      <c r="B83" s="43"/>
      <c r="C83" s="42"/>
      <c r="D83" s="42"/>
      <c r="E83" s="42"/>
      <c r="F83" s="42"/>
      <c r="G83" s="42"/>
      <c r="H83" s="42"/>
      <c r="I83" s="42"/>
      <c r="J83" s="42"/>
      <c r="K83" s="42"/>
      <c r="L83" s="42"/>
      <c r="M83" s="42"/>
      <c r="N83" s="42"/>
      <c r="O83"/>
      <c r="P83" s="44"/>
    </row>
    <row r="84" spans="1:16" s="46" customFormat="1" x14ac:dyDescent="0.25">
      <c r="A84" s="64"/>
      <c r="C84" s="44"/>
      <c r="D84" s="44"/>
      <c r="E84" s="44"/>
      <c r="F84" s="44"/>
      <c r="G84" s="44"/>
      <c r="H84" s="44"/>
      <c r="I84" s="44"/>
      <c r="J84" s="44"/>
      <c r="K84" s="44"/>
      <c r="L84" s="44"/>
      <c r="M84" s="44"/>
      <c r="N84" s="44"/>
      <c r="O84"/>
      <c r="P84" s="44"/>
    </row>
    <row r="85" spans="1:16" s="46" customFormat="1" x14ac:dyDescent="0.25">
      <c r="A85" s="64"/>
      <c r="B85" s="577"/>
      <c r="C85" s="577"/>
      <c r="D85" s="577"/>
      <c r="E85" s="577"/>
      <c r="F85" s="577"/>
      <c r="G85" s="577"/>
      <c r="H85" s="577"/>
      <c r="I85" s="577"/>
      <c r="J85" s="577"/>
      <c r="K85" s="577"/>
      <c r="L85" s="577"/>
      <c r="M85" s="577"/>
      <c r="N85" s="577"/>
      <c r="O85"/>
      <c r="P85" s="44"/>
    </row>
    <row r="86" spans="1:16" s="46" customFormat="1" x14ac:dyDescent="0.25">
      <c r="A86" s="65"/>
      <c r="B86" s="43"/>
      <c r="C86" s="42"/>
      <c r="D86" s="42"/>
      <c r="E86" s="42"/>
      <c r="F86" s="42"/>
      <c r="G86" s="42"/>
      <c r="H86" s="42"/>
      <c r="I86" s="42"/>
      <c r="J86" s="42"/>
      <c r="K86" s="42"/>
      <c r="L86" s="42"/>
      <c r="M86" s="42"/>
      <c r="N86" s="42"/>
      <c r="O86"/>
      <c r="P86" s="44"/>
    </row>
    <row r="87" spans="1:16" s="46" customFormat="1" x14ac:dyDescent="0.25">
      <c r="A87" s="65"/>
      <c r="B87" s="43"/>
      <c r="C87" s="42"/>
      <c r="D87" s="42"/>
      <c r="E87" s="42"/>
      <c r="F87" s="42"/>
      <c r="G87" s="42"/>
      <c r="H87" s="42"/>
      <c r="I87" s="42"/>
      <c r="J87" s="42"/>
      <c r="K87" s="42"/>
      <c r="L87" s="42"/>
      <c r="M87" s="42"/>
      <c r="N87" s="42"/>
      <c r="O87"/>
      <c r="P87" s="44"/>
    </row>
    <row r="88" spans="1:16" s="46" customFormat="1" x14ac:dyDescent="0.25">
      <c r="A88" s="65"/>
      <c r="B88" s="43"/>
      <c r="C88" s="42"/>
      <c r="D88" s="42"/>
      <c r="E88" s="42"/>
      <c r="F88" s="42"/>
      <c r="G88" s="42"/>
      <c r="H88" s="42"/>
      <c r="I88" s="42"/>
      <c r="J88" s="42"/>
      <c r="K88" s="42"/>
      <c r="L88" s="42"/>
      <c r="M88" s="42"/>
      <c r="N88" s="42"/>
      <c r="O88"/>
      <c r="P88" s="44"/>
    </row>
    <row r="89" spans="1:16" s="46" customFormat="1" x14ac:dyDescent="0.25">
      <c r="A89" s="65"/>
      <c r="B89" s="43"/>
      <c r="C89" s="42"/>
      <c r="D89" s="42"/>
      <c r="E89" s="42"/>
      <c r="F89" s="42"/>
      <c r="G89" s="42"/>
      <c r="H89" s="42"/>
      <c r="I89" s="42"/>
      <c r="J89" s="42"/>
      <c r="K89" s="42"/>
      <c r="L89" s="42"/>
      <c r="M89" s="42"/>
      <c r="N89" s="42"/>
      <c r="O89"/>
      <c r="P89" s="44"/>
    </row>
    <row r="90" spans="1:16" s="46" customFormat="1" x14ac:dyDescent="0.25">
      <c r="A90" s="65"/>
      <c r="B90" s="43"/>
      <c r="C90" s="42"/>
      <c r="D90" s="42"/>
      <c r="E90" s="42"/>
      <c r="F90" s="42"/>
      <c r="G90" s="42"/>
      <c r="H90" s="42"/>
      <c r="I90" s="42"/>
      <c r="J90" s="42"/>
      <c r="K90" s="42"/>
      <c r="L90" s="42"/>
      <c r="M90" s="42"/>
      <c r="N90" s="42"/>
      <c r="O90"/>
      <c r="P90" s="44"/>
    </row>
    <row r="91" spans="1:16" s="46" customFormat="1" x14ac:dyDescent="0.25">
      <c r="A91" s="65"/>
      <c r="B91" s="43"/>
      <c r="C91" s="42"/>
      <c r="D91" s="42"/>
      <c r="E91" s="42"/>
      <c r="F91" s="42"/>
      <c r="G91" s="42"/>
      <c r="H91" s="42"/>
      <c r="I91" s="42"/>
      <c r="J91" s="42"/>
      <c r="K91" s="42"/>
      <c r="L91" s="42"/>
      <c r="M91" s="42"/>
      <c r="N91" s="42"/>
      <c r="O91"/>
      <c r="P91" s="44"/>
    </row>
    <row r="92" spans="1:16" s="46" customFormat="1" x14ac:dyDescent="0.25">
      <c r="A92" s="65"/>
      <c r="B92" s="43"/>
      <c r="C92" s="42"/>
      <c r="D92" s="42"/>
      <c r="E92" s="42"/>
      <c r="F92" s="42"/>
      <c r="G92" s="42"/>
      <c r="H92" s="42"/>
      <c r="I92" s="42"/>
      <c r="J92" s="42"/>
      <c r="K92" s="42"/>
      <c r="L92" s="42"/>
      <c r="M92" s="42"/>
      <c r="N92" s="42"/>
      <c r="O92"/>
      <c r="P92" s="44"/>
    </row>
    <row r="93" spans="1:16" s="46" customFormat="1" x14ac:dyDescent="0.25">
      <c r="A93" s="65"/>
      <c r="B93" s="43"/>
      <c r="C93" s="42"/>
      <c r="D93" s="42"/>
      <c r="E93" s="42"/>
      <c r="F93" s="42"/>
      <c r="G93" s="42"/>
      <c r="H93" s="42"/>
      <c r="I93" s="42"/>
      <c r="J93" s="42"/>
      <c r="K93" s="42"/>
      <c r="L93" s="42"/>
      <c r="M93" s="42"/>
      <c r="N93" s="42"/>
      <c r="O93"/>
      <c r="P93" s="44"/>
    </row>
    <row r="94" spans="1:16" s="46" customFormat="1" x14ac:dyDescent="0.25">
      <c r="A94" s="64"/>
      <c r="C94" s="44"/>
      <c r="D94" s="44"/>
      <c r="E94" s="44"/>
      <c r="F94" s="44"/>
      <c r="G94" s="44"/>
      <c r="H94" s="44"/>
      <c r="I94" s="44"/>
      <c r="J94" s="44"/>
      <c r="K94" s="44"/>
      <c r="L94" s="44"/>
      <c r="M94" s="44"/>
      <c r="N94" s="44"/>
      <c r="O94"/>
      <c r="P94" s="44"/>
    </row>
    <row r="95" spans="1:16" s="46" customFormat="1" x14ac:dyDescent="0.25">
      <c r="A95" s="64"/>
      <c r="C95" s="44"/>
      <c r="D95" s="44"/>
      <c r="E95" s="44"/>
      <c r="F95" s="44"/>
      <c r="G95" s="44"/>
      <c r="H95" s="44"/>
      <c r="I95" s="44"/>
      <c r="J95" s="44"/>
      <c r="K95" s="44"/>
      <c r="L95" s="44"/>
      <c r="M95" s="44"/>
      <c r="N95" s="44"/>
      <c r="O95"/>
      <c r="P95" s="44"/>
    </row>
    <row r="96" spans="1:16" s="46" customFormat="1" x14ac:dyDescent="0.25">
      <c r="A96" s="64"/>
      <c r="C96" s="44"/>
      <c r="D96" s="44"/>
      <c r="E96" s="44"/>
      <c r="F96" s="44"/>
      <c r="G96" s="44"/>
      <c r="H96" s="44"/>
      <c r="I96" s="44"/>
      <c r="J96" s="44"/>
      <c r="K96" s="44"/>
      <c r="L96" s="44"/>
      <c r="M96" s="44"/>
      <c r="N96" s="44"/>
      <c r="O96"/>
      <c r="P96" s="44"/>
    </row>
    <row r="97" spans="1:16" s="46" customFormat="1" x14ac:dyDescent="0.25">
      <c r="A97" s="64"/>
      <c r="C97" s="44"/>
      <c r="D97" s="44"/>
      <c r="E97" s="44"/>
      <c r="F97" s="44"/>
      <c r="G97" s="44"/>
      <c r="H97" s="44"/>
      <c r="I97" s="44"/>
      <c r="J97" s="44"/>
      <c r="K97" s="44"/>
      <c r="L97" s="44"/>
      <c r="M97" s="44"/>
      <c r="N97" s="44"/>
      <c r="O97"/>
      <c r="P97" s="44"/>
    </row>
    <row r="98" spans="1:16" s="46" customFormat="1" x14ac:dyDescent="0.25">
      <c r="A98" s="64"/>
      <c r="C98" s="44"/>
      <c r="D98" s="44"/>
      <c r="E98" s="44"/>
      <c r="F98" s="44"/>
      <c r="G98" s="44"/>
      <c r="H98" s="44"/>
      <c r="I98" s="44"/>
      <c r="J98" s="44"/>
      <c r="K98" s="44"/>
      <c r="L98" s="44"/>
      <c r="M98" s="44"/>
      <c r="N98" s="44"/>
      <c r="O98"/>
      <c r="P98" s="44"/>
    </row>
    <row r="99" spans="1:16" s="46" customFormat="1" x14ac:dyDescent="0.25">
      <c r="A99" s="64"/>
      <c r="C99" s="44"/>
      <c r="D99" s="44"/>
      <c r="E99" s="44"/>
      <c r="F99" s="44"/>
      <c r="G99" s="44"/>
      <c r="H99" s="44"/>
      <c r="I99" s="44"/>
      <c r="J99" s="44"/>
      <c r="K99" s="44"/>
      <c r="L99" s="44"/>
      <c r="M99" s="44"/>
      <c r="N99" s="44"/>
      <c r="O99"/>
      <c r="P99" s="44"/>
    </row>
    <row r="100" spans="1:16" s="46" customFormat="1" x14ac:dyDescent="0.25">
      <c r="A100" s="64"/>
      <c r="C100" s="44"/>
      <c r="D100" s="44"/>
      <c r="E100" s="44"/>
      <c r="F100" s="44"/>
      <c r="G100" s="44"/>
      <c r="H100" s="44"/>
      <c r="I100" s="44"/>
      <c r="J100" s="44"/>
      <c r="K100" s="44"/>
      <c r="L100" s="44"/>
      <c r="M100" s="44"/>
      <c r="N100" s="44"/>
      <c r="O100"/>
      <c r="P100" s="44"/>
    </row>
    <row r="101" spans="1:16" s="46" customFormat="1" x14ac:dyDescent="0.25">
      <c r="A101" s="64"/>
      <c r="C101" s="44"/>
      <c r="D101" s="44"/>
      <c r="E101" s="44"/>
      <c r="F101" s="44"/>
      <c r="G101" s="44"/>
      <c r="H101" s="44"/>
      <c r="I101" s="44"/>
      <c r="J101" s="44"/>
      <c r="K101" s="44"/>
      <c r="L101" s="44"/>
      <c r="M101" s="44"/>
      <c r="N101" s="44"/>
      <c r="O101"/>
      <c r="P101" s="44"/>
    </row>
    <row r="102" spans="1:16" s="46" customFormat="1" x14ac:dyDescent="0.25">
      <c r="A102" s="64"/>
      <c r="C102" s="44"/>
      <c r="D102" s="44"/>
      <c r="E102" s="44"/>
      <c r="F102" s="44"/>
      <c r="G102" s="44"/>
      <c r="H102" s="44"/>
      <c r="I102" s="44"/>
      <c r="J102" s="44"/>
      <c r="K102" s="44"/>
      <c r="L102" s="44"/>
      <c r="M102" s="44"/>
      <c r="N102" s="44"/>
      <c r="O102"/>
      <c r="P102" s="44"/>
    </row>
    <row r="103" spans="1:16" s="46" customFormat="1" x14ac:dyDescent="0.25">
      <c r="A103" s="64"/>
      <c r="C103" s="44"/>
      <c r="D103" s="44"/>
      <c r="E103" s="44"/>
      <c r="F103" s="44"/>
      <c r="G103" s="44"/>
      <c r="H103" s="44"/>
      <c r="I103" s="44"/>
      <c r="J103" s="44"/>
      <c r="K103" s="44"/>
      <c r="L103" s="44"/>
      <c r="M103" s="44"/>
      <c r="N103" s="44"/>
      <c r="O103"/>
      <c r="P103" s="44"/>
    </row>
    <row r="104" spans="1:16" s="46" customFormat="1" x14ac:dyDescent="0.25">
      <c r="A104" s="64"/>
      <c r="C104" s="44"/>
      <c r="D104" s="44"/>
      <c r="E104" s="44"/>
      <c r="F104" s="44"/>
      <c r="G104" s="44"/>
      <c r="H104" s="44"/>
      <c r="I104" s="44"/>
      <c r="J104" s="44"/>
      <c r="K104" s="44"/>
      <c r="L104" s="44"/>
      <c r="M104" s="44"/>
      <c r="N104" s="44"/>
      <c r="O104"/>
      <c r="P104" s="44"/>
    </row>
    <row r="105" spans="1:16" s="46" customFormat="1" x14ac:dyDescent="0.25">
      <c r="A105" s="64"/>
      <c r="C105" s="44"/>
      <c r="D105" s="44"/>
      <c r="E105" s="44"/>
      <c r="F105" s="44"/>
      <c r="G105" s="44"/>
      <c r="H105" s="44"/>
      <c r="I105" s="44"/>
      <c r="J105" s="44"/>
      <c r="K105" s="44"/>
      <c r="L105" s="44"/>
      <c r="M105" s="44"/>
      <c r="N105" s="44"/>
      <c r="O105"/>
      <c r="P105" s="44"/>
    </row>
    <row r="106" spans="1:16" s="46" customFormat="1" x14ac:dyDescent="0.25">
      <c r="A106" s="64"/>
      <c r="C106" s="44"/>
      <c r="D106" s="44"/>
      <c r="E106" s="44"/>
      <c r="F106" s="44"/>
      <c r="G106" s="44"/>
      <c r="H106" s="44"/>
      <c r="I106" s="44"/>
      <c r="J106" s="44"/>
      <c r="K106" s="44"/>
      <c r="L106" s="44"/>
      <c r="M106" s="44"/>
      <c r="N106" s="44"/>
      <c r="O106"/>
      <c r="P106" s="44"/>
    </row>
    <row r="107" spans="1:16" s="46" customFormat="1" x14ac:dyDescent="0.25">
      <c r="A107" s="64"/>
      <c r="C107" s="44"/>
      <c r="D107" s="44"/>
      <c r="E107" s="44"/>
      <c r="F107" s="44"/>
      <c r="G107" s="44"/>
      <c r="H107" s="44"/>
      <c r="I107" s="44"/>
      <c r="J107" s="44"/>
      <c r="K107" s="44"/>
      <c r="L107" s="44"/>
      <c r="M107" s="44"/>
      <c r="N107" s="44"/>
      <c r="O107"/>
      <c r="P107" s="44"/>
    </row>
    <row r="108" spans="1:16" s="46" customFormat="1" x14ac:dyDescent="0.25">
      <c r="A108" s="64"/>
      <c r="C108" s="44"/>
      <c r="D108" s="44"/>
      <c r="E108" s="44"/>
      <c r="F108" s="44"/>
      <c r="G108" s="44"/>
      <c r="H108" s="44"/>
      <c r="I108" s="44"/>
      <c r="J108" s="44"/>
      <c r="K108" s="44"/>
      <c r="L108" s="44"/>
      <c r="M108" s="44"/>
      <c r="N108" s="44"/>
      <c r="O108"/>
      <c r="P108" s="44"/>
    </row>
    <row r="109" spans="1:16" s="46" customFormat="1" x14ac:dyDescent="0.25">
      <c r="A109" s="64"/>
      <c r="C109" s="44"/>
      <c r="D109" s="44"/>
      <c r="E109" s="44"/>
      <c r="F109" s="44"/>
      <c r="G109" s="44"/>
      <c r="H109" s="44"/>
      <c r="I109" s="44"/>
      <c r="J109" s="44"/>
      <c r="K109" s="44"/>
      <c r="L109" s="44"/>
      <c r="M109" s="44"/>
      <c r="N109" s="44"/>
      <c r="O109"/>
      <c r="P109" s="44"/>
    </row>
    <row r="110" spans="1:16" s="46" customFormat="1" x14ac:dyDescent="0.25">
      <c r="A110" s="64"/>
      <c r="C110" s="44"/>
      <c r="D110" s="44"/>
      <c r="E110" s="44"/>
      <c r="F110" s="44"/>
      <c r="G110" s="44"/>
      <c r="H110" s="44"/>
      <c r="I110" s="44"/>
      <c r="J110" s="44"/>
      <c r="K110" s="44"/>
      <c r="L110" s="44"/>
      <c r="M110" s="44"/>
      <c r="N110" s="44"/>
      <c r="O110"/>
      <c r="P110" s="44"/>
    </row>
    <row r="111" spans="1:16" s="46" customFormat="1" x14ac:dyDescent="0.25">
      <c r="A111" s="64"/>
      <c r="C111" s="44"/>
      <c r="D111" s="44"/>
      <c r="E111" s="44"/>
      <c r="F111" s="44"/>
      <c r="G111" s="44"/>
      <c r="H111" s="44"/>
      <c r="I111" s="44"/>
      <c r="J111" s="44"/>
      <c r="K111" s="44"/>
      <c r="L111" s="44"/>
      <c r="M111" s="44"/>
      <c r="N111" s="44"/>
      <c r="O111"/>
      <c r="P111" s="44"/>
    </row>
    <row r="112" spans="1:16" s="46" customFormat="1" x14ac:dyDescent="0.25">
      <c r="A112" s="64"/>
      <c r="C112" s="44"/>
      <c r="D112" s="44"/>
      <c r="E112" s="44"/>
      <c r="F112" s="44"/>
      <c r="G112" s="44"/>
      <c r="H112" s="44"/>
      <c r="I112" s="44"/>
      <c r="J112" s="44"/>
      <c r="K112" s="44"/>
      <c r="L112" s="44"/>
      <c r="M112" s="44"/>
      <c r="N112" s="44"/>
      <c r="O112"/>
      <c r="P112" s="44"/>
    </row>
    <row r="113" spans="1:16" s="46" customFormat="1" x14ac:dyDescent="0.25">
      <c r="A113" s="64"/>
      <c r="C113" s="44"/>
      <c r="D113" s="44"/>
      <c r="E113" s="44"/>
      <c r="F113" s="44"/>
      <c r="G113" s="44"/>
      <c r="H113" s="44"/>
      <c r="I113" s="44"/>
      <c r="J113" s="44"/>
      <c r="K113" s="44"/>
      <c r="L113" s="44"/>
      <c r="M113" s="44"/>
      <c r="N113" s="44"/>
      <c r="O113"/>
      <c r="P113" s="44"/>
    </row>
    <row r="114" spans="1:16" s="46" customFormat="1" x14ac:dyDescent="0.25">
      <c r="A114" s="64"/>
      <c r="C114" s="44"/>
      <c r="D114" s="44"/>
      <c r="E114" s="44"/>
      <c r="F114" s="44"/>
      <c r="G114" s="44"/>
      <c r="H114" s="44"/>
      <c r="I114" s="44"/>
      <c r="J114" s="44"/>
      <c r="K114" s="44"/>
      <c r="L114" s="44"/>
      <c r="M114" s="44"/>
      <c r="N114" s="44"/>
      <c r="O114"/>
      <c r="P114" s="44"/>
    </row>
    <row r="115" spans="1:16" s="46" customFormat="1" x14ac:dyDescent="0.25">
      <c r="A115" s="64"/>
      <c r="C115" s="44"/>
      <c r="D115" s="44"/>
      <c r="E115" s="44"/>
      <c r="F115" s="44"/>
      <c r="G115" s="44"/>
      <c r="H115" s="44"/>
      <c r="I115" s="44"/>
      <c r="J115" s="44"/>
      <c r="K115" s="44"/>
      <c r="L115" s="44"/>
      <c r="M115" s="44"/>
      <c r="N115" s="44"/>
      <c r="O115"/>
      <c r="P115" s="44"/>
    </row>
    <row r="116" spans="1:16" s="46" customFormat="1" x14ac:dyDescent="0.25">
      <c r="A116" s="64"/>
      <c r="C116" s="44"/>
      <c r="D116" s="44"/>
      <c r="E116" s="44"/>
      <c r="F116" s="44"/>
      <c r="G116" s="44"/>
      <c r="H116" s="44"/>
      <c r="I116" s="44"/>
      <c r="J116" s="44"/>
      <c r="K116" s="44"/>
      <c r="L116" s="44"/>
      <c r="M116" s="44"/>
      <c r="N116" s="44"/>
      <c r="O116"/>
      <c r="P116" s="44"/>
    </row>
    <row r="117" spans="1:16" s="46" customFormat="1" x14ac:dyDescent="0.25">
      <c r="A117" s="64"/>
      <c r="C117" s="44"/>
      <c r="D117" s="44"/>
      <c r="E117" s="44"/>
      <c r="F117" s="44"/>
      <c r="G117" s="44"/>
      <c r="H117" s="44"/>
      <c r="I117" s="44"/>
      <c r="J117" s="44"/>
      <c r="K117" s="44"/>
      <c r="L117" s="44"/>
      <c r="M117" s="44"/>
      <c r="N117" s="44"/>
      <c r="O117"/>
      <c r="P117" s="44"/>
    </row>
    <row r="118" spans="1:16" s="46" customFormat="1" x14ac:dyDescent="0.25">
      <c r="A118" s="64"/>
      <c r="C118" s="44"/>
      <c r="D118" s="44"/>
      <c r="E118" s="44"/>
      <c r="F118" s="44"/>
      <c r="G118" s="44"/>
      <c r="H118" s="44"/>
      <c r="I118" s="44"/>
      <c r="J118" s="44"/>
      <c r="K118" s="44"/>
      <c r="L118" s="44"/>
      <c r="M118" s="44"/>
      <c r="N118" s="44"/>
      <c r="O118"/>
      <c r="P118" s="44"/>
    </row>
    <row r="119" spans="1:16" s="46" customFormat="1" x14ac:dyDescent="0.25">
      <c r="A119" s="64"/>
      <c r="C119" s="44"/>
      <c r="D119" s="44"/>
      <c r="E119" s="44"/>
      <c r="F119" s="44"/>
      <c r="G119" s="44"/>
      <c r="H119" s="44"/>
      <c r="I119" s="44"/>
      <c r="J119" s="44"/>
      <c r="K119" s="44"/>
      <c r="L119" s="44"/>
      <c r="M119" s="44"/>
      <c r="N119" s="44"/>
      <c r="O119"/>
      <c r="P119" s="44"/>
    </row>
    <row r="120" spans="1:16" s="46" customFormat="1" x14ac:dyDescent="0.25">
      <c r="A120" s="64"/>
      <c r="C120" s="44"/>
      <c r="D120" s="44"/>
      <c r="E120" s="44"/>
      <c r="F120" s="44"/>
      <c r="G120" s="44"/>
      <c r="H120" s="44"/>
      <c r="I120" s="44"/>
      <c r="J120" s="44"/>
      <c r="K120" s="44"/>
      <c r="L120" s="44"/>
      <c r="M120" s="44"/>
      <c r="N120" s="44"/>
      <c r="O120"/>
      <c r="P120" s="44"/>
    </row>
    <row r="121" spans="1:16" s="46" customFormat="1" x14ac:dyDescent="0.25">
      <c r="A121" s="64"/>
      <c r="C121" s="44"/>
      <c r="D121" s="44"/>
      <c r="E121" s="44"/>
      <c r="F121" s="44"/>
      <c r="G121" s="44"/>
      <c r="H121" s="44"/>
      <c r="I121" s="44"/>
      <c r="J121" s="44"/>
      <c r="K121" s="44"/>
      <c r="L121" s="44"/>
      <c r="M121" s="44"/>
      <c r="N121" s="44"/>
      <c r="O121"/>
      <c r="P121" s="44"/>
    </row>
    <row r="122" spans="1:16" s="46" customFormat="1" x14ac:dyDescent="0.25">
      <c r="A122" s="64"/>
      <c r="C122" s="44"/>
      <c r="D122" s="44"/>
      <c r="E122" s="44"/>
      <c r="F122" s="44"/>
      <c r="G122" s="44"/>
      <c r="H122" s="44"/>
      <c r="I122" s="44"/>
      <c r="J122" s="44"/>
      <c r="K122" s="44"/>
      <c r="L122" s="44"/>
      <c r="M122" s="44"/>
      <c r="N122" s="44"/>
      <c r="O122"/>
      <c r="P122" s="44"/>
    </row>
    <row r="123" spans="1:16" s="46" customFormat="1" x14ac:dyDescent="0.25">
      <c r="A123" s="64"/>
      <c r="C123" s="44"/>
      <c r="D123" s="44"/>
      <c r="E123" s="44"/>
      <c r="F123" s="44"/>
      <c r="G123" s="44"/>
      <c r="H123" s="44"/>
      <c r="I123" s="44"/>
      <c r="J123" s="44"/>
      <c r="K123" s="44"/>
      <c r="L123" s="44"/>
      <c r="M123" s="44"/>
      <c r="N123" s="44"/>
      <c r="O123"/>
      <c r="P123" s="44"/>
    </row>
    <row r="124" spans="1:16" s="46" customFormat="1" x14ac:dyDescent="0.25">
      <c r="A124" s="64"/>
      <c r="C124" s="44"/>
      <c r="D124" s="44"/>
      <c r="E124" s="44"/>
      <c r="F124" s="44"/>
      <c r="G124" s="44"/>
      <c r="H124" s="44"/>
      <c r="I124" s="44"/>
      <c r="J124" s="44"/>
      <c r="K124" s="44"/>
      <c r="L124" s="44"/>
      <c r="M124" s="44"/>
      <c r="N124" s="44"/>
      <c r="O124"/>
      <c r="P124" s="44"/>
    </row>
    <row r="125" spans="1:16" s="46" customFormat="1" x14ac:dyDescent="0.25">
      <c r="A125" s="64"/>
      <c r="C125" s="44"/>
      <c r="D125" s="44"/>
      <c r="E125" s="44"/>
      <c r="F125" s="44"/>
      <c r="G125" s="44"/>
      <c r="H125" s="44"/>
      <c r="I125" s="44"/>
      <c r="J125" s="44"/>
      <c r="K125" s="44"/>
      <c r="L125" s="44"/>
      <c r="M125" s="44"/>
      <c r="N125" s="44"/>
      <c r="O125"/>
      <c r="P125" s="44"/>
    </row>
    <row r="126" spans="1:16" s="46" customFormat="1" x14ac:dyDescent="0.25">
      <c r="A126" s="64"/>
      <c r="C126" s="44"/>
      <c r="D126" s="44"/>
      <c r="E126" s="44"/>
      <c r="F126" s="44"/>
      <c r="G126" s="44"/>
      <c r="H126" s="44"/>
      <c r="I126" s="44"/>
      <c r="J126" s="44"/>
      <c r="K126" s="44"/>
      <c r="L126" s="44"/>
      <c r="M126" s="44"/>
      <c r="N126" s="44"/>
      <c r="O126"/>
      <c r="P126" s="44"/>
    </row>
    <row r="127" spans="1:16" s="46" customFormat="1" x14ac:dyDescent="0.25">
      <c r="A127" s="64"/>
      <c r="C127" s="44"/>
      <c r="D127" s="44"/>
      <c r="E127" s="44"/>
      <c r="F127" s="44"/>
      <c r="G127" s="44"/>
      <c r="H127" s="44"/>
      <c r="I127" s="44"/>
      <c r="J127" s="44"/>
      <c r="K127" s="44"/>
      <c r="L127" s="44"/>
      <c r="M127" s="44"/>
      <c r="N127" s="44"/>
      <c r="O127"/>
      <c r="P127" s="44"/>
    </row>
    <row r="128" spans="1:16" s="46" customFormat="1" x14ac:dyDescent="0.25">
      <c r="A128" s="64"/>
      <c r="C128" s="44"/>
      <c r="D128" s="44"/>
      <c r="E128" s="44"/>
      <c r="F128" s="44"/>
      <c r="G128" s="44"/>
      <c r="H128" s="44"/>
      <c r="I128" s="44"/>
      <c r="J128" s="44"/>
      <c r="K128" s="44"/>
      <c r="L128" s="44"/>
      <c r="M128" s="44"/>
      <c r="N128" s="44"/>
      <c r="O128"/>
      <c r="P128" s="44"/>
    </row>
    <row r="129" spans="1:16" s="46" customFormat="1" x14ac:dyDescent="0.25">
      <c r="A129" s="64"/>
      <c r="C129" s="44"/>
      <c r="D129" s="44"/>
      <c r="E129" s="44"/>
      <c r="F129" s="44"/>
      <c r="G129" s="44"/>
      <c r="H129" s="44"/>
      <c r="I129" s="44"/>
      <c r="J129" s="44"/>
      <c r="K129" s="44"/>
      <c r="L129" s="44"/>
      <c r="M129" s="44"/>
      <c r="N129" s="44"/>
      <c r="O129"/>
      <c r="P129" s="44"/>
    </row>
    <row r="130" spans="1:16" s="46" customFormat="1" x14ac:dyDescent="0.25">
      <c r="A130" s="64"/>
      <c r="C130" s="44"/>
      <c r="D130" s="44"/>
      <c r="E130" s="44"/>
      <c r="F130" s="44"/>
      <c r="G130" s="44"/>
      <c r="H130" s="44"/>
      <c r="I130" s="44"/>
      <c r="J130" s="44"/>
      <c r="K130" s="44"/>
      <c r="L130" s="44"/>
      <c r="M130" s="44"/>
      <c r="N130" s="44"/>
      <c r="O130"/>
      <c r="P130" s="44"/>
    </row>
    <row r="131" spans="1:16" s="46" customFormat="1" x14ac:dyDescent="0.25">
      <c r="A131" s="64"/>
      <c r="C131" s="44"/>
      <c r="D131" s="44"/>
      <c r="E131" s="44"/>
      <c r="F131" s="44"/>
      <c r="G131" s="44"/>
      <c r="H131" s="44"/>
      <c r="I131" s="44"/>
      <c r="J131" s="44"/>
      <c r="K131" s="44"/>
      <c r="L131" s="44"/>
      <c r="M131" s="44"/>
      <c r="N131" s="44"/>
      <c r="O131"/>
      <c r="P131" s="44"/>
    </row>
    <row r="132" spans="1:16" s="46" customFormat="1" x14ac:dyDescent="0.25">
      <c r="A132" s="64"/>
      <c r="C132" s="44"/>
      <c r="D132" s="44"/>
      <c r="E132" s="44"/>
      <c r="F132" s="44"/>
      <c r="G132" s="44"/>
      <c r="H132" s="44"/>
      <c r="I132" s="44"/>
      <c r="J132" s="44"/>
      <c r="K132" s="44"/>
      <c r="L132" s="44"/>
      <c r="M132" s="44"/>
      <c r="N132" s="44"/>
      <c r="O132"/>
      <c r="P132" s="44"/>
    </row>
    <row r="133" spans="1:16" s="46" customFormat="1" x14ac:dyDescent="0.25">
      <c r="A133" s="64"/>
      <c r="C133" s="44"/>
      <c r="D133" s="44"/>
      <c r="E133" s="44"/>
      <c r="F133" s="44"/>
      <c r="G133" s="44"/>
      <c r="H133" s="44"/>
      <c r="I133" s="44"/>
      <c r="J133" s="44"/>
      <c r="K133" s="44"/>
      <c r="L133" s="44"/>
      <c r="M133" s="44"/>
      <c r="N133" s="44"/>
      <c r="O133"/>
      <c r="P133" s="44"/>
    </row>
    <row r="134" spans="1:16" s="46" customFormat="1" x14ac:dyDescent="0.25">
      <c r="A134" s="64"/>
      <c r="C134" s="44"/>
      <c r="D134" s="44"/>
      <c r="E134" s="44"/>
      <c r="F134" s="44"/>
      <c r="G134" s="44"/>
      <c r="H134" s="44"/>
      <c r="I134" s="44"/>
      <c r="J134" s="44"/>
      <c r="K134" s="44"/>
      <c r="L134" s="44"/>
      <c r="M134" s="44"/>
      <c r="N134" s="44"/>
      <c r="O134"/>
      <c r="P134" s="44"/>
    </row>
    <row r="135" spans="1:16" s="46" customFormat="1" x14ac:dyDescent="0.25">
      <c r="A135" s="64"/>
      <c r="C135" s="44"/>
      <c r="D135" s="44"/>
      <c r="E135" s="44"/>
      <c r="F135" s="44"/>
      <c r="G135" s="44"/>
      <c r="H135" s="44"/>
      <c r="I135" s="44"/>
      <c r="J135" s="44"/>
      <c r="K135" s="44"/>
      <c r="L135" s="44"/>
      <c r="M135" s="44"/>
      <c r="N135" s="44"/>
      <c r="O135"/>
      <c r="P135" s="44"/>
    </row>
    <row r="136" spans="1:16" s="46" customFormat="1" x14ac:dyDescent="0.25">
      <c r="A136" s="64"/>
      <c r="C136" s="44"/>
      <c r="D136" s="44"/>
      <c r="E136" s="44"/>
      <c r="F136" s="44"/>
      <c r="G136" s="44"/>
      <c r="H136" s="44"/>
      <c r="I136" s="44"/>
      <c r="J136" s="44"/>
      <c r="K136" s="44"/>
      <c r="L136" s="44"/>
      <c r="M136" s="44"/>
      <c r="N136" s="44"/>
      <c r="O136"/>
      <c r="P136" s="44"/>
    </row>
    <row r="137" spans="1:16" s="46" customFormat="1" x14ac:dyDescent="0.25">
      <c r="A137" s="64"/>
      <c r="C137" s="44"/>
      <c r="D137" s="44"/>
      <c r="E137" s="44"/>
      <c r="F137" s="44"/>
      <c r="G137" s="44"/>
      <c r="H137" s="44"/>
      <c r="I137" s="44"/>
      <c r="J137" s="44"/>
      <c r="K137" s="44"/>
      <c r="L137" s="44"/>
      <c r="M137" s="44"/>
      <c r="N137" s="44"/>
      <c r="O137"/>
      <c r="P137" s="44"/>
    </row>
    <row r="138" spans="1:16" s="46" customFormat="1" x14ac:dyDescent="0.25">
      <c r="A138" s="64"/>
      <c r="C138" s="44"/>
      <c r="D138" s="44"/>
      <c r="E138" s="44"/>
      <c r="F138" s="44"/>
      <c r="G138" s="44"/>
      <c r="H138" s="44"/>
      <c r="I138" s="44"/>
      <c r="J138" s="44"/>
      <c r="K138" s="44"/>
      <c r="L138" s="44"/>
      <c r="M138" s="44"/>
      <c r="N138" s="44"/>
      <c r="O138"/>
      <c r="P138" s="44"/>
    </row>
    <row r="139" spans="1:16" s="46" customFormat="1" x14ac:dyDescent="0.25">
      <c r="A139" s="64"/>
      <c r="C139" s="44"/>
      <c r="D139" s="44"/>
      <c r="E139" s="44"/>
      <c r="F139" s="44"/>
      <c r="G139" s="44"/>
      <c r="H139" s="44"/>
      <c r="I139" s="44"/>
      <c r="J139" s="44"/>
      <c r="K139" s="44"/>
      <c r="L139" s="44"/>
      <c r="M139" s="44"/>
      <c r="N139" s="44"/>
      <c r="O139"/>
      <c r="P139" s="44"/>
    </row>
    <row r="140" spans="1:16" s="46" customFormat="1" x14ac:dyDescent="0.25">
      <c r="A140" s="64"/>
      <c r="C140" s="44"/>
      <c r="D140" s="44"/>
      <c r="E140" s="44"/>
      <c r="F140" s="44"/>
      <c r="G140" s="44"/>
      <c r="H140" s="44"/>
      <c r="I140" s="44"/>
      <c r="J140" s="44"/>
      <c r="K140" s="44"/>
      <c r="L140" s="44"/>
      <c r="M140" s="44"/>
      <c r="N140" s="44"/>
      <c r="O140"/>
      <c r="P140" s="44"/>
    </row>
    <row r="141" spans="1:16" s="46" customFormat="1" x14ac:dyDescent="0.25">
      <c r="A141" s="64"/>
      <c r="C141" s="44"/>
      <c r="D141" s="44"/>
      <c r="E141" s="44"/>
      <c r="F141" s="44"/>
      <c r="G141" s="44"/>
      <c r="H141" s="44"/>
      <c r="I141" s="44"/>
      <c r="J141" s="44"/>
      <c r="K141" s="44"/>
      <c r="L141" s="44"/>
      <c r="M141" s="44"/>
      <c r="N141" s="44"/>
      <c r="O141"/>
      <c r="P141" s="44"/>
    </row>
    <row r="142" spans="1:16" s="46" customFormat="1" x14ac:dyDescent="0.25">
      <c r="A142" s="64"/>
      <c r="C142" s="44"/>
      <c r="D142" s="44"/>
      <c r="E142" s="44"/>
      <c r="F142" s="44"/>
      <c r="G142" s="44"/>
      <c r="H142" s="44"/>
      <c r="I142" s="44"/>
      <c r="J142" s="44"/>
      <c r="K142" s="44"/>
      <c r="L142" s="44"/>
      <c r="M142" s="44"/>
      <c r="N142" s="44"/>
      <c r="O142"/>
      <c r="P142" s="44"/>
    </row>
    <row r="143" spans="1:16" s="46" customFormat="1" x14ac:dyDescent="0.25">
      <c r="A143" s="64"/>
      <c r="C143" s="44"/>
      <c r="D143" s="44"/>
      <c r="E143" s="44"/>
      <c r="F143" s="44"/>
      <c r="G143" s="44"/>
      <c r="H143" s="44"/>
      <c r="I143" s="44"/>
      <c r="J143" s="44"/>
      <c r="K143" s="44"/>
      <c r="L143" s="44"/>
      <c r="M143" s="44"/>
      <c r="N143" s="44"/>
      <c r="O143"/>
      <c r="P143" s="44"/>
    </row>
    <row r="144" spans="1:16" s="46" customFormat="1" x14ac:dyDescent="0.25">
      <c r="A144" s="64"/>
      <c r="C144" s="44"/>
      <c r="D144" s="44"/>
      <c r="E144" s="44"/>
      <c r="F144" s="44"/>
      <c r="G144" s="44"/>
      <c r="H144" s="44"/>
      <c r="I144" s="44"/>
      <c r="J144" s="44"/>
      <c r="K144" s="44"/>
      <c r="L144" s="44"/>
      <c r="M144" s="44"/>
      <c r="N144" s="44"/>
      <c r="O144"/>
      <c r="P144" s="44"/>
    </row>
    <row r="145" spans="1:16" s="46" customFormat="1" x14ac:dyDescent="0.25">
      <c r="A145" s="64"/>
      <c r="C145" s="44"/>
      <c r="D145" s="44"/>
      <c r="E145" s="44"/>
      <c r="F145" s="44"/>
      <c r="G145" s="44"/>
      <c r="H145" s="44"/>
      <c r="I145" s="44"/>
      <c r="J145" s="44"/>
      <c r="K145" s="44"/>
      <c r="L145" s="44"/>
      <c r="M145" s="44"/>
      <c r="N145" s="44"/>
      <c r="O145"/>
      <c r="P145" s="44"/>
    </row>
    <row r="146" spans="1:16" s="46" customFormat="1" x14ac:dyDescent="0.25">
      <c r="A146" s="64"/>
      <c r="C146" s="44"/>
      <c r="D146" s="44"/>
      <c r="E146" s="44"/>
      <c r="F146" s="44"/>
      <c r="G146" s="44"/>
      <c r="H146" s="44"/>
      <c r="I146" s="44"/>
      <c r="J146" s="44"/>
      <c r="K146" s="44"/>
      <c r="L146" s="44"/>
      <c r="M146" s="44"/>
      <c r="N146" s="44"/>
      <c r="O146"/>
      <c r="P146" s="44"/>
    </row>
    <row r="147" spans="1:16" s="46" customFormat="1" x14ac:dyDescent="0.25">
      <c r="A147" s="64"/>
      <c r="C147" s="44"/>
      <c r="D147" s="44"/>
      <c r="E147" s="44"/>
      <c r="F147" s="44"/>
      <c r="G147" s="44"/>
      <c r="H147" s="44"/>
      <c r="I147" s="44"/>
      <c r="J147" s="44"/>
      <c r="K147" s="44"/>
      <c r="L147" s="44"/>
      <c r="M147" s="44"/>
      <c r="N147" s="44"/>
      <c r="O147"/>
      <c r="P147" s="44"/>
    </row>
    <row r="148" spans="1:16" s="46" customFormat="1" x14ac:dyDescent="0.25">
      <c r="A148" s="64"/>
      <c r="C148" s="44"/>
      <c r="D148" s="44"/>
      <c r="E148" s="44"/>
      <c r="F148" s="44"/>
      <c r="G148" s="44"/>
      <c r="H148" s="44"/>
      <c r="I148" s="44"/>
      <c r="J148" s="44"/>
      <c r="K148" s="44"/>
      <c r="L148" s="44"/>
      <c r="M148" s="44"/>
      <c r="N148" s="44"/>
      <c r="O148"/>
      <c r="P148" s="44"/>
    </row>
    <row r="149" spans="1:16" s="46" customFormat="1" x14ac:dyDescent="0.25">
      <c r="A149" s="64"/>
      <c r="C149" s="44"/>
      <c r="D149" s="44"/>
      <c r="E149" s="44"/>
      <c r="F149" s="44"/>
      <c r="G149" s="44"/>
      <c r="H149" s="44"/>
      <c r="I149" s="44"/>
      <c r="J149" s="44"/>
      <c r="K149" s="44"/>
      <c r="L149" s="44"/>
      <c r="M149" s="44"/>
      <c r="N149" s="44"/>
      <c r="O149"/>
      <c r="P149" s="44"/>
    </row>
    <row r="150" spans="1:16" s="46" customFormat="1" x14ac:dyDescent="0.25">
      <c r="A150" s="64"/>
      <c r="C150" s="44"/>
      <c r="D150" s="44"/>
      <c r="E150" s="44"/>
      <c r="F150" s="44"/>
      <c r="G150" s="44"/>
      <c r="H150" s="44"/>
      <c r="I150" s="44"/>
      <c r="J150" s="44"/>
      <c r="K150" s="44"/>
      <c r="L150" s="44"/>
      <c r="M150" s="44"/>
      <c r="N150" s="44"/>
      <c r="O150"/>
      <c r="P150" s="44"/>
    </row>
    <row r="151" spans="1:16" s="46" customFormat="1" x14ac:dyDescent="0.25">
      <c r="A151" s="64"/>
      <c r="C151" s="44"/>
      <c r="D151" s="44"/>
      <c r="E151" s="44"/>
      <c r="F151" s="44"/>
      <c r="G151" s="44"/>
      <c r="H151" s="44"/>
      <c r="I151" s="44"/>
      <c r="J151" s="44"/>
      <c r="K151" s="44"/>
      <c r="L151" s="44"/>
      <c r="M151" s="44"/>
      <c r="N151" s="44"/>
      <c r="O151"/>
      <c r="P151" s="44"/>
    </row>
    <row r="152" spans="1:16" s="46" customFormat="1" x14ac:dyDescent="0.25">
      <c r="A152" s="64"/>
      <c r="C152" s="44"/>
      <c r="D152" s="44"/>
      <c r="E152" s="44"/>
      <c r="F152" s="44"/>
      <c r="G152" s="44"/>
      <c r="H152" s="44"/>
      <c r="I152" s="44"/>
      <c r="J152" s="44"/>
      <c r="K152" s="44"/>
      <c r="L152" s="44"/>
      <c r="M152" s="44"/>
      <c r="N152" s="44"/>
      <c r="O152"/>
      <c r="P152" s="44"/>
    </row>
    <row r="153" spans="1:16" s="46" customFormat="1" x14ac:dyDescent="0.25">
      <c r="A153" s="64"/>
      <c r="C153" s="44"/>
      <c r="D153" s="44"/>
      <c r="E153" s="44"/>
      <c r="F153" s="44"/>
      <c r="G153" s="44"/>
      <c r="H153" s="44"/>
      <c r="I153" s="44"/>
      <c r="J153" s="44"/>
      <c r="K153" s="44"/>
      <c r="L153" s="44"/>
      <c r="M153" s="44"/>
      <c r="N153" s="44"/>
      <c r="O153"/>
      <c r="P153" s="44"/>
    </row>
    <row r="154" spans="1:16" s="46" customFormat="1" x14ac:dyDescent="0.25">
      <c r="A154" s="64"/>
      <c r="C154" s="44"/>
      <c r="D154" s="44"/>
      <c r="E154" s="44"/>
      <c r="F154" s="44"/>
      <c r="G154" s="44"/>
      <c r="H154" s="44"/>
      <c r="I154" s="44"/>
      <c r="J154" s="44"/>
      <c r="K154" s="44"/>
      <c r="L154" s="44"/>
      <c r="M154" s="44"/>
      <c r="N154" s="44"/>
      <c r="O154"/>
      <c r="P154" s="44"/>
    </row>
    <row r="155" spans="1:16" s="46" customFormat="1" x14ac:dyDescent="0.25">
      <c r="A155" s="64"/>
      <c r="C155" s="44"/>
      <c r="D155" s="44"/>
      <c r="E155" s="44"/>
      <c r="F155" s="44"/>
      <c r="G155" s="44"/>
      <c r="H155" s="44"/>
      <c r="I155" s="44"/>
      <c r="J155" s="44"/>
      <c r="K155" s="44"/>
      <c r="L155" s="44"/>
      <c r="M155" s="44"/>
      <c r="N155" s="44"/>
      <c r="O155"/>
      <c r="P155" s="44"/>
    </row>
    <row r="156" spans="1:16" s="46" customFormat="1" x14ac:dyDescent="0.25">
      <c r="A156" s="64"/>
      <c r="C156" s="44"/>
      <c r="D156" s="44"/>
      <c r="E156" s="44"/>
      <c r="F156" s="44"/>
      <c r="G156" s="44"/>
      <c r="H156" s="44"/>
      <c r="I156" s="44"/>
      <c r="J156" s="44"/>
      <c r="K156" s="44"/>
      <c r="L156" s="44"/>
      <c r="M156" s="44"/>
      <c r="N156" s="44"/>
      <c r="O156"/>
      <c r="P156" s="44"/>
    </row>
    <row r="157" spans="1:16" s="46" customFormat="1" x14ac:dyDescent="0.25">
      <c r="A157" s="64"/>
      <c r="C157" s="44"/>
      <c r="D157" s="44"/>
      <c r="E157" s="44"/>
      <c r="F157" s="44"/>
      <c r="G157" s="44"/>
      <c r="H157" s="44"/>
      <c r="I157" s="44"/>
      <c r="J157" s="44"/>
      <c r="K157" s="44"/>
      <c r="L157" s="44"/>
      <c r="M157" s="44"/>
      <c r="N157" s="44"/>
      <c r="O157"/>
      <c r="P157" s="44"/>
    </row>
    <row r="158" spans="1:16" s="46" customFormat="1" x14ac:dyDescent="0.25">
      <c r="A158" s="64"/>
      <c r="C158" s="44"/>
      <c r="D158" s="44"/>
      <c r="E158" s="44"/>
      <c r="F158" s="44"/>
      <c r="G158" s="44"/>
      <c r="H158" s="44"/>
      <c r="I158" s="44"/>
      <c r="J158" s="44"/>
      <c r="K158" s="44"/>
      <c r="L158" s="44"/>
      <c r="M158" s="44"/>
      <c r="N158" s="44"/>
      <c r="O158"/>
      <c r="P158" s="44"/>
    </row>
    <row r="159" spans="1:16" s="46" customFormat="1" x14ac:dyDescent="0.25">
      <c r="A159" s="64"/>
      <c r="C159" s="44"/>
      <c r="D159" s="44"/>
      <c r="E159" s="44"/>
      <c r="F159" s="44"/>
      <c r="G159" s="44"/>
      <c r="H159" s="44"/>
      <c r="I159" s="44"/>
      <c r="J159" s="44"/>
      <c r="K159" s="44"/>
      <c r="L159" s="44"/>
      <c r="M159" s="44"/>
      <c r="N159" s="44"/>
      <c r="O159"/>
      <c r="P159" s="44"/>
    </row>
    <row r="160" spans="1:16" s="46" customFormat="1" x14ac:dyDescent="0.25">
      <c r="A160" s="64"/>
      <c r="C160" s="44"/>
      <c r="D160" s="44"/>
      <c r="E160" s="44"/>
      <c r="F160" s="44"/>
      <c r="G160" s="44"/>
      <c r="H160" s="44"/>
      <c r="I160" s="44"/>
      <c r="J160" s="44"/>
      <c r="K160" s="44"/>
      <c r="L160" s="44"/>
      <c r="M160" s="44"/>
      <c r="N160" s="44"/>
      <c r="O160"/>
      <c r="P160" s="44"/>
    </row>
    <row r="161" spans="1:16" s="46" customFormat="1" x14ac:dyDescent="0.25">
      <c r="A161" s="64"/>
      <c r="C161" s="44"/>
      <c r="D161" s="44"/>
      <c r="E161" s="44"/>
      <c r="F161" s="44"/>
      <c r="G161" s="44"/>
      <c r="H161" s="44"/>
      <c r="I161" s="44"/>
      <c r="J161" s="44"/>
      <c r="K161" s="44"/>
      <c r="L161" s="44"/>
      <c r="M161" s="44"/>
      <c r="N161" s="44"/>
      <c r="O161"/>
      <c r="P161" s="44"/>
    </row>
    <row r="162" spans="1:16" s="46" customFormat="1" x14ac:dyDescent="0.25">
      <c r="A162" s="64"/>
      <c r="C162" s="44"/>
      <c r="D162" s="44"/>
      <c r="E162" s="44"/>
      <c r="F162" s="44"/>
      <c r="G162" s="44"/>
      <c r="H162" s="44"/>
      <c r="I162" s="44"/>
      <c r="J162" s="44"/>
      <c r="K162" s="44"/>
      <c r="L162" s="44"/>
      <c r="M162" s="44"/>
      <c r="N162" s="44"/>
      <c r="O162"/>
      <c r="P162" s="44"/>
    </row>
    <row r="163" spans="1:16" s="46" customFormat="1" x14ac:dyDescent="0.25">
      <c r="A163" s="64"/>
      <c r="C163" s="44"/>
      <c r="D163" s="44"/>
      <c r="E163" s="44"/>
      <c r="F163" s="44"/>
      <c r="G163" s="44"/>
      <c r="H163" s="44"/>
      <c r="I163" s="44"/>
      <c r="J163" s="44"/>
      <c r="K163" s="44"/>
      <c r="L163" s="44"/>
      <c r="M163" s="44"/>
      <c r="N163" s="44"/>
      <c r="O163"/>
      <c r="P163" s="44"/>
    </row>
    <row r="164" spans="1:16" s="46" customFormat="1" x14ac:dyDescent="0.25">
      <c r="A164" s="64"/>
      <c r="C164" s="44"/>
      <c r="D164" s="44"/>
      <c r="E164" s="44"/>
      <c r="F164" s="44"/>
      <c r="G164" s="44"/>
      <c r="H164" s="44"/>
      <c r="I164" s="44"/>
      <c r="J164" s="44"/>
      <c r="K164" s="44"/>
      <c r="L164" s="44"/>
      <c r="M164" s="44"/>
      <c r="N164" s="44"/>
      <c r="O164"/>
      <c r="P164" s="44"/>
    </row>
    <row r="165" spans="1:16" s="46" customFormat="1" x14ac:dyDescent="0.25">
      <c r="A165" s="64"/>
      <c r="C165" s="44"/>
      <c r="D165" s="44"/>
      <c r="E165" s="44"/>
      <c r="F165" s="44"/>
      <c r="G165" s="44"/>
      <c r="H165" s="44"/>
      <c r="I165" s="44"/>
      <c r="J165" s="44"/>
      <c r="K165" s="44"/>
      <c r="L165" s="44"/>
      <c r="M165" s="44"/>
      <c r="N165" s="44"/>
      <c r="O165"/>
      <c r="P165" s="44"/>
    </row>
    <row r="166" spans="1:16" s="46" customFormat="1" x14ac:dyDescent="0.25">
      <c r="A166" s="64"/>
      <c r="C166" s="44"/>
      <c r="D166" s="44"/>
      <c r="E166" s="44"/>
      <c r="F166" s="44"/>
      <c r="G166" s="44"/>
      <c r="H166" s="44"/>
      <c r="I166" s="44"/>
      <c r="J166" s="44"/>
      <c r="K166" s="44"/>
      <c r="L166" s="44"/>
      <c r="M166" s="44"/>
      <c r="N166" s="44"/>
      <c r="O166"/>
      <c r="P166" s="44"/>
    </row>
    <row r="167" spans="1:16" s="46" customFormat="1" x14ac:dyDescent="0.25">
      <c r="A167" s="64"/>
      <c r="C167" s="44"/>
      <c r="D167" s="44"/>
      <c r="E167" s="44"/>
      <c r="F167" s="44"/>
      <c r="G167" s="44"/>
      <c r="H167" s="44"/>
      <c r="I167" s="44"/>
      <c r="J167" s="44"/>
      <c r="K167" s="44"/>
      <c r="L167" s="44"/>
      <c r="M167" s="44"/>
      <c r="N167" s="44"/>
      <c r="O167"/>
      <c r="P167" s="44"/>
    </row>
    <row r="168" spans="1:16" s="46" customFormat="1" x14ac:dyDescent="0.25">
      <c r="A168" s="64"/>
      <c r="C168" s="44"/>
      <c r="D168" s="44"/>
      <c r="E168" s="44"/>
      <c r="F168" s="44"/>
      <c r="G168" s="44"/>
      <c r="H168" s="44"/>
      <c r="I168" s="44"/>
      <c r="J168" s="44"/>
      <c r="K168" s="44"/>
      <c r="L168" s="44"/>
      <c r="M168" s="44"/>
      <c r="N168" s="44"/>
      <c r="O168"/>
      <c r="P168" s="44"/>
    </row>
    <row r="169" spans="1:16" s="46" customFormat="1" x14ac:dyDescent="0.25">
      <c r="A169" s="64"/>
      <c r="C169" s="44"/>
      <c r="D169" s="44"/>
      <c r="E169" s="44"/>
      <c r="F169" s="44"/>
      <c r="G169" s="44"/>
      <c r="H169" s="44"/>
      <c r="I169" s="44"/>
      <c r="J169" s="44"/>
      <c r="K169" s="44"/>
      <c r="L169" s="44"/>
      <c r="M169" s="44"/>
      <c r="N169" s="44"/>
      <c r="O169"/>
      <c r="P169" s="44"/>
    </row>
    <row r="170" spans="1:16" s="46" customFormat="1" x14ac:dyDescent="0.25">
      <c r="A170" s="64"/>
      <c r="C170" s="44"/>
      <c r="D170" s="44"/>
      <c r="E170" s="44"/>
      <c r="F170" s="44"/>
      <c r="G170" s="44"/>
      <c r="H170" s="44"/>
      <c r="I170" s="44"/>
      <c r="J170" s="44"/>
      <c r="K170" s="44"/>
      <c r="L170" s="44"/>
      <c r="M170" s="44"/>
      <c r="N170" s="44"/>
      <c r="O170"/>
      <c r="P170" s="44"/>
    </row>
    <row r="171" spans="1:16" s="46" customFormat="1" x14ac:dyDescent="0.25">
      <c r="A171" s="64"/>
      <c r="C171" s="44"/>
      <c r="D171" s="44"/>
      <c r="E171" s="44"/>
      <c r="F171" s="44"/>
      <c r="G171" s="44"/>
      <c r="H171" s="44"/>
      <c r="I171" s="44"/>
      <c r="J171" s="44"/>
      <c r="K171" s="44"/>
      <c r="L171" s="44"/>
      <c r="M171" s="44"/>
      <c r="N171" s="44"/>
      <c r="O171"/>
      <c r="P171" s="44"/>
    </row>
    <row r="172" spans="1:16" s="46" customFormat="1" x14ac:dyDescent="0.25">
      <c r="A172" s="64"/>
      <c r="C172" s="44"/>
      <c r="D172" s="44"/>
      <c r="E172" s="44"/>
      <c r="F172" s="44"/>
      <c r="G172" s="44"/>
      <c r="H172" s="44"/>
      <c r="I172" s="44"/>
      <c r="J172" s="44"/>
      <c r="K172" s="44"/>
      <c r="L172" s="44"/>
      <c r="M172" s="44"/>
      <c r="N172" s="44"/>
      <c r="O172"/>
      <c r="P172" s="44"/>
    </row>
    <row r="173" spans="1:16" s="46" customFormat="1" x14ac:dyDescent="0.25">
      <c r="A173" s="64"/>
      <c r="C173" s="44"/>
      <c r="D173" s="44"/>
      <c r="E173" s="44"/>
      <c r="F173" s="44"/>
      <c r="G173" s="44"/>
      <c r="H173" s="44"/>
      <c r="I173" s="44"/>
      <c r="J173" s="44"/>
      <c r="K173" s="44"/>
      <c r="L173" s="44"/>
      <c r="M173" s="44"/>
      <c r="N173" s="44"/>
      <c r="O173"/>
      <c r="P173" s="44"/>
    </row>
    <row r="174" spans="1:16" s="46" customFormat="1" x14ac:dyDescent="0.25">
      <c r="A174" s="64"/>
      <c r="C174" s="44"/>
      <c r="D174" s="44"/>
      <c r="E174" s="44"/>
      <c r="F174" s="44"/>
      <c r="G174" s="44"/>
      <c r="H174" s="44"/>
      <c r="I174" s="44"/>
      <c r="J174" s="44"/>
      <c r="K174" s="44"/>
      <c r="L174" s="44"/>
      <c r="M174" s="44"/>
      <c r="N174" s="44"/>
      <c r="O174"/>
      <c r="P174" s="44"/>
    </row>
    <row r="175" spans="1:16" s="46" customFormat="1" x14ac:dyDescent="0.25">
      <c r="A175" s="64"/>
      <c r="C175" s="44"/>
      <c r="D175" s="44"/>
      <c r="E175" s="44"/>
      <c r="F175" s="44"/>
      <c r="G175" s="44"/>
      <c r="H175" s="44"/>
      <c r="I175" s="44"/>
      <c r="J175" s="44"/>
      <c r="K175" s="44"/>
      <c r="L175" s="44"/>
      <c r="M175" s="44"/>
      <c r="N175" s="44"/>
      <c r="O175"/>
      <c r="P175" s="44"/>
    </row>
    <row r="176" spans="1:16" s="46" customFormat="1" x14ac:dyDescent="0.25">
      <c r="A176" s="64"/>
      <c r="C176" s="44"/>
      <c r="D176" s="44"/>
      <c r="E176" s="44"/>
      <c r="F176" s="44"/>
      <c r="G176" s="44"/>
      <c r="H176" s="44"/>
      <c r="I176" s="44"/>
      <c r="J176" s="44"/>
      <c r="K176" s="44"/>
      <c r="L176" s="44"/>
      <c r="M176" s="44"/>
      <c r="N176" s="44"/>
      <c r="O176"/>
      <c r="P176" s="44"/>
    </row>
    <row r="177" spans="1:16" s="46" customFormat="1" x14ac:dyDescent="0.25">
      <c r="A177" s="64"/>
      <c r="C177" s="44"/>
      <c r="D177" s="44"/>
      <c r="E177" s="44"/>
      <c r="F177" s="44"/>
      <c r="G177" s="44"/>
      <c r="H177" s="44"/>
      <c r="I177" s="44"/>
      <c r="J177" s="44"/>
      <c r="K177" s="44"/>
      <c r="L177" s="44"/>
      <c r="M177" s="44"/>
      <c r="N177" s="44"/>
      <c r="O177"/>
      <c r="P177" s="44"/>
    </row>
    <row r="178" spans="1:16" s="46" customFormat="1" x14ac:dyDescent="0.25">
      <c r="A178" s="64"/>
      <c r="C178" s="44"/>
      <c r="D178" s="44"/>
      <c r="E178" s="44"/>
      <c r="F178" s="44"/>
      <c r="G178" s="44"/>
      <c r="H178" s="44"/>
      <c r="I178" s="44"/>
      <c r="J178" s="44"/>
      <c r="K178" s="44"/>
      <c r="L178" s="44"/>
      <c r="M178" s="44"/>
      <c r="N178" s="44"/>
      <c r="O178"/>
      <c r="P178" s="44"/>
    </row>
    <row r="179" spans="1:16" s="46" customFormat="1" x14ac:dyDescent="0.25">
      <c r="A179" s="64"/>
      <c r="C179" s="44"/>
      <c r="D179" s="44"/>
      <c r="E179" s="44"/>
      <c r="F179" s="44"/>
      <c r="G179" s="44"/>
      <c r="H179" s="44"/>
      <c r="I179" s="44"/>
      <c r="J179" s="44"/>
      <c r="K179" s="44"/>
      <c r="L179" s="44"/>
      <c r="M179" s="44"/>
      <c r="N179" s="44"/>
      <c r="O179"/>
      <c r="P179" s="44"/>
    </row>
    <row r="180" spans="1:16" s="46" customFormat="1" x14ac:dyDescent="0.25">
      <c r="A180" s="64"/>
      <c r="C180" s="44"/>
      <c r="D180" s="44"/>
      <c r="E180" s="44"/>
      <c r="F180" s="44"/>
      <c r="G180" s="44"/>
      <c r="H180" s="44"/>
      <c r="I180" s="44"/>
      <c r="J180" s="44"/>
      <c r="K180" s="44"/>
      <c r="L180" s="44"/>
      <c r="M180" s="44"/>
      <c r="N180" s="44"/>
      <c r="O180"/>
      <c r="P180" s="44"/>
    </row>
    <row r="181" spans="1:16" s="46" customFormat="1" x14ac:dyDescent="0.25">
      <c r="A181" s="64"/>
      <c r="C181" s="44"/>
      <c r="D181" s="44"/>
      <c r="E181" s="44"/>
      <c r="F181" s="44"/>
      <c r="G181" s="44"/>
      <c r="H181" s="44"/>
      <c r="I181" s="44"/>
      <c r="J181" s="44"/>
      <c r="K181" s="44"/>
      <c r="L181" s="44"/>
      <c r="M181" s="44"/>
      <c r="N181" s="44"/>
      <c r="O181"/>
      <c r="P181" s="44"/>
    </row>
    <row r="182" spans="1:16" s="46" customFormat="1" x14ac:dyDescent="0.25">
      <c r="A182" s="64"/>
      <c r="C182" s="44"/>
      <c r="D182" s="44"/>
      <c r="E182" s="44"/>
      <c r="F182" s="44"/>
      <c r="G182" s="44"/>
      <c r="H182" s="44"/>
      <c r="I182" s="44"/>
      <c r="J182" s="44"/>
      <c r="K182" s="44"/>
      <c r="L182" s="44"/>
      <c r="M182" s="44"/>
      <c r="N182" s="44"/>
      <c r="O182"/>
      <c r="P182" s="44"/>
    </row>
    <row r="183" spans="1:16" s="46" customFormat="1" x14ac:dyDescent="0.25">
      <c r="A183" s="64"/>
      <c r="C183" s="44"/>
      <c r="D183" s="44"/>
      <c r="E183" s="44"/>
      <c r="F183" s="44"/>
      <c r="G183" s="44"/>
      <c r="H183" s="44"/>
      <c r="I183" s="44"/>
      <c r="J183" s="44"/>
      <c r="K183" s="44"/>
      <c r="L183" s="44"/>
      <c r="M183" s="44"/>
      <c r="N183" s="44"/>
      <c r="O183"/>
      <c r="P183" s="44"/>
    </row>
    <row r="184" spans="1:16" s="46" customFormat="1" x14ac:dyDescent="0.25">
      <c r="A184" s="64"/>
      <c r="C184" s="44"/>
      <c r="D184" s="44"/>
      <c r="E184" s="44"/>
      <c r="F184" s="44"/>
      <c r="G184" s="44"/>
      <c r="H184" s="44"/>
      <c r="I184" s="44"/>
      <c r="J184" s="44"/>
      <c r="K184" s="44"/>
      <c r="L184" s="44"/>
      <c r="M184" s="44"/>
      <c r="N184" s="44"/>
      <c r="O184"/>
      <c r="P184" s="44"/>
    </row>
    <row r="185" spans="1:16" s="46" customFormat="1" x14ac:dyDescent="0.25">
      <c r="A185" s="64"/>
      <c r="C185" s="44"/>
      <c r="D185" s="44"/>
      <c r="E185" s="44"/>
      <c r="F185" s="44"/>
      <c r="G185" s="44"/>
      <c r="H185" s="44"/>
      <c r="I185" s="44"/>
      <c r="J185" s="44"/>
      <c r="K185" s="44"/>
      <c r="L185" s="44"/>
      <c r="M185" s="44"/>
      <c r="N185" s="44"/>
      <c r="O185"/>
      <c r="P185" s="44"/>
    </row>
    <row r="186" spans="1:16" s="46" customFormat="1" x14ac:dyDescent="0.25">
      <c r="A186" s="64"/>
      <c r="C186" s="44"/>
      <c r="D186" s="44"/>
      <c r="E186" s="44"/>
      <c r="F186" s="44"/>
      <c r="G186" s="44"/>
      <c r="H186" s="44"/>
      <c r="I186" s="44"/>
      <c r="J186" s="44"/>
      <c r="K186" s="44"/>
      <c r="L186" s="44"/>
      <c r="M186" s="44"/>
      <c r="N186" s="44"/>
      <c r="O186"/>
      <c r="P186" s="44"/>
    </row>
    <row r="187" spans="1:16" s="46" customFormat="1" x14ac:dyDescent="0.25">
      <c r="A187" s="64"/>
      <c r="C187" s="44"/>
      <c r="D187" s="44"/>
      <c r="E187" s="44"/>
      <c r="F187" s="44"/>
      <c r="G187" s="44"/>
      <c r="H187" s="44"/>
      <c r="I187" s="44"/>
      <c r="J187" s="44"/>
      <c r="K187" s="44"/>
      <c r="L187" s="44"/>
      <c r="M187" s="44"/>
      <c r="N187" s="44"/>
      <c r="O187"/>
      <c r="P187" s="44"/>
    </row>
    <row r="188" spans="1:16" s="46" customFormat="1" x14ac:dyDescent="0.25">
      <c r="A188" s="64"/>
      <c r="C188" s="44"/>
      <c r="D188" s="44"/>
      <c r="E188" s="44"/>
      <c r="F188" s="44"/>
      <c r="G188" s="44"/>
      <c r="H188" s="44"/>
      <c r="I188" s="44"/>
      <c r="J188" s="44"/>
      <c r="K188" s="44"/>
      <c r="L188" s="44"/>
      <c r="M188" s="44"/>
      <c r="N188" s="44"/>
      <c r="O188"/>
      <c r="P188" s="44"/>
    </row>
    <row r="189" spans="1:16" s="46" customFormat="1" x14ac:dyDescent="0.25">
      <c r="A189" s="64"/>
      <c r="C189" s="44"/>
      <c r="D189" s="44"/>
      <c r="E189" s="44"/>
      <c r="F189" s="44"/>
      <c r="G189" s="44"/>
      <c r="H189" s="44"/>
      <c r="I189" s="44"/>
      <c r="J189" s="44"/>
      <c r="K189" s="44"/>
      <c r="L189" s="44"/>
      <c r="M189" s="44"/>
      <c r="N189" s="44"/>
      <c r="O189"/>
      <c r="P189" s="44"/>
    </row>
    <row r="190" spans="1:16" s="46" customFormat="1" x14ac:dyDescent="0.25">
      <c r="A190" s="64"/>
      <c r="C190" s="44"/>
      <c r="D190" s="44"/>
      <c r="E190" s="44"/>
      <c r="F190" s="44"/>
      <c r="G190" s="44"/>
      <c r="H190" s="44"/>
      <c r="I190" s="44"/>
      <c r="J190" s="44"/>
      <c r="K190" s="44"/>
      <c r="L190" s="44"/>
      <c r="M190" s="44"/>
      <c r="N190" s="44"/>
      <c r="O190"/>
      <c r="P190" s="44"/>
    </row>
    <row r="191" spans="1:16" s="46" customFormat="1" x14ac:dyDescent="0.25">
      <c r="A191" s="64"/>
      <c r="C191" s="44"/>
      <c r="D191" s="44"/>
      <c r="E191" s="44"/>
      <c r="F191" s="44"/>
      <c r="G191" s="44"/>
      <c r="H191" s="44"/>
      <c r="I191" s="44"/>
      <c r="J191" s="44"/>
      <c r="K191" s="44"/>
      <c r="L191" s="44"/>
      <c r="M191" s="44"/>
      <c r="N191" s="44"/>
      <c r="O191"/>
      <c r="P191" s="44"/>
    </row>
    <row r="192" spans="1:16" s="46" customFormat="1" x14ac:dyDescent="0.25">
      <c r="A192" s="64"/>
      <c r="C192" s="44"/>
      <c r="D192" s="44"/>
      <c r="E192" s="44"/>
      <c r="F192" s="44"/>
      <c r="G192" s="44"/>
      <c r="H192" s="44"/>
      <c r="I192" s="44"/>
      <c r="J192" s="44"/>
      <c r="K192" s="44"/>
      <c r="L192" s="44"/>
      <c r="M192" s="44"/>
      <c r="N192" s="44"/>
      <c r="O192"/>
      <c r="P192" s="44"/>
    </row>
    <row r="193" spans="1:16" s="46" customFormat="1" x14ac:dyDescent="0.25">
      <c r="A193" s="64"/>
      <c r="C193" s="44"/>
      <c r="D193" s="44"/>
      <c r="E193" s="44"/>
      <c r="F193" s="44"/>
      <c r="G193" s="44"/>
      <c r="H193" s="44"/>
      <c r="I193" s="44"/>
      <c r="J193" s="44"/>
      <c r="K193" s="44"/>
      <c r="L193" s="44"/>
      <c r="M193" s="44"/>
      <c r="N193" s="44"/>
      <c r="O193"/>
      <c r="P193" s="44"/>
    </row>
    <row r="194" spans="1:16" s="46" customFormat="1" x14ac:dyDescent="0.25">
      <c r="A194" s="64"/>
      <c r="C194" s="44"/>
      <c r="D194" s="44"/>
      <c r="E194" s="44"/>
      <c r="F194" s="44"/>
      <c r="G194" s="44"/>
      <c r="H194" s="44"/>
      <c r="I194" s="44"/>
      <c r="J194" s="44"/>
      <c r="K194" s="44"/>
      <c r="L194" s="44"/>
      <c r="M194" s="44"/>
      <c r="N194" s="44"/>
      <c r="O194"/>
      <c r="P194" s="44"/>
    </row>
    <row r="195" spans="1:16" s="46" customFormat="1" x14ac:dyDescent="0.25">
      <c r="A195" s="64"/>
      <c r="C195" s="44"/>
      <c r="D195" s="44"/>
      <c r="E195" s="44"/>
      <c r="F195" s="44"/>
      <c r="G195" s="44"/>
      <c r="H195" s="44"/>
      <c r="I195" s="44"/>
      <c r="J195" s="44"/>
      <c r="K195" s="44"/>
      <c r="L195" s="44"/>
      <c r="M195" s="44"/>
      <c r="N195" s="44"/>
      <c r="O195"/>
      <c r="P195" s="44"/>
    </row>
    <row r="196" spans="1:16" s="46" customFormat="1" x14ac:dyDescent="0.25">
      <c r="A196" s="64"/>
      <c r="C196" s="44"/>
      <c r="D196" s="44"/>
      <c r="E196" s="44"/>
      <c r="F196" s="44"/>
      <c r="G196" s="44"/>
      <c r="H196" s="44"/>
      <c r="I196" s="44"/>
      <c r="J196" s="44"/>
      <c r="K196" s="44"/>
      <c r="L196" s="44"/>
      <c r="M196" s="44"/>
      <c r="N196" s="44"/>
      <c r="O196"/>
      <c r="P196" s="44"/>
    </row>
    <row r="197" spans="1:16" s="46" customFormat="1" x14ac:dyDescent="0.25">
      <c r="A197" s="64"/>
      <c r="C197" s="44"/>
      <c r="D197" s="44"/>
      <c r="E197" s="44"/>
      <c r="F197" s="44"/>
      <c r="G197" s="44"/>
      <c r="H197" s="44"/>
      <c r="I197" s="44"/>
      <c r="J197" s="44"/>
      <c r="K197" s="44"/>
      <c r="L197" s="44"/>
      <c r="M197" s="44"/>
      <c r="N197" s="44"/>
      <c r="O197"/>
      <c r="P197" s="44"/>
    </row>
    <row r="198" spans="1:16" s="46" customFormat="1" x14ac:dyDescent="0.25">
      <c r="A198" s="64"/>
      <c r="C198" s="44"/>
      <c r="D198" s="44"/>
      <c r="E198" s="44"/>
      <c r="F198" s="44"/>
      <c r="G198" s="44"/>
      <c r="H198" s="44"/>
      <c r="I198" s="44"/>
      <c r="J198" s="44"/>
      <c r="K198" s="44"/>
      <c r="L198" s="44"/>
      <c r="M198" s="44"/>
      <c r="N198" s="44"/>
      <c r="O198"/>
      <c r="P198" s="44"/>
    </row>
    <row r="199" spans="1:16" s="46" customFormat="1" x14ac:dyDescent="0.25">
      <c r="A199" s="64"/>
      <c r="C199" s="44"/>
      <c r="D199" s="44"/>
      <c r="E199" s="44"/>
      <c r="F199" s="44"/>
      <c r="G199" s="44"/>
      <c r="H199" s="44"/>
      <c r="I199" s="44"/>
      <c r="J199" s="44"/>
      <c r="K199" s="44"/>
      <c r="L199" s="44"/>
      <c r="M199" s="44"/>
      <c r="N199" s="44"/>
      <c r="O199"/>
      <c r="P199" s="44"/>
    </row>
    <row r="200" spans="1:16" s="46" customFormat="1" x14ac:dyDescent="0.25">
      <c r="A200" s="64"/>
      <c r="C200" s="44"/>
      <c r="D200" s="44"/>
      <c r="E200" s="44"/>
      <c r="F200" s="44"/>
      <c r="G200" s="44"/>
      <c r="H200" s="44"/>
      <c r="I200" s="44"/>
      <c r="J200" s="44"/>
      <c r="K200" s="44"/>
      <c r="L200" s="44"/>
      <c r="M200" s="44"/>
      <c r="N200" s="44"/>
      <c r="O200"/>
      <c r="P200" s="44"/>
    </row>
    <row r="201" spans="1:16" s="46" customFormat="1" x14ac:dyDescent="0.25">
      <c r="A201" s="64"/>
      <c r="C201" s="44"/>
      <c r="D201" s="44"/>
      <c r="E201" s="44"/>
      <c r="F201" s="44"/>
      <c r="G201" s="44"/>
      <c r="H201" s="44"/>
      <c r="I201" s="44"/>
      <c r="J201" s="44"/>
      <c r="K201" s="44"/>
      <c r="L201" s="44"/>
      <c r="M201" s="44"/>
      <c r="N201" s="44"/>
      <c r="O201"/>
      <c r="P201" s="44"/>
    </row>
    <row r="202" spans="1:16" s="46" customFormat="1" x14ac:dyDescent="0.25">
      <c r="A202" s="64"/>
      <c r="C202" s="44"/>
      <c r="D202" s="44"/>
      <c r="E202" s="44"/>
      <c r="F202" s="44"/>
      <c r="G202" s="44"/>
      <c r="H202" s="44"/>
      <c r="I202" s="44"/>
      <c r="J202" s="44"/>
      <c r="K202" s="44"/>
      <c r="L202" s="44"/>
      <c r="M202" s="44"/>
      <c r="N202" s="44"/>
      <c r="O202"/>
      <c r="P202" s="44"/>
    </row>
    <row r="203" spans="1:16" s="46" customFormat="1" x14ac:dyDescent="0.25">
      <c r="A203" s="64"/>
      <c r="C203" s="44"/>
      <c r="D203" s="44"/>
      <c r="E203" s="44"/>
      <c r="F203" s="44"/>
      <c r="G203" s="44"/>
      <c r="H203" s="44"/>
      <c r="I203" s="44"/>
      <c r="J203" s="44"/>
      <c r="K203" s="44"/>
      <c r="L203" s="44"/>
      <c r="M203" s="44"/>
      <c r="N203" s="44"/>
      <c r="O203"/>
      <c r="P203" s="44"/>
    </row>
    <row r="204" spans="1:16" s="46" customFormat="1" x14ac:dyDescent="0.25">
      <c r="A204" s="64"/>
      <c r="C204" s="44"/>
      <c r="D204" s="44"/>
      <c r="E204" s="44"/>
      <c r="F204" s="44"/>
      <c r="G204" s="44"/>
      <c r="H204" s="44"/>
      <c r="I204" s="44"/>
      <c r="J204" s="44"/>
      <c r="K204" s="44"/>
      <c r="L204" s="44"/>
      <c r="M204" s="44"/>
      <c r="N204" s="44"/>
      <c r="O204"/>
      <c r="P204" s="44"/>
    </row>
    <row r="205" spans="1:16" s="46" customFormat="1" x14ac:dyDescent="0.25">
      <c r="A205" s="64"/>
      <c r="C205" s="44"/>
      <c r="D205" s="44"/>
      <c r="E205" s="44"/>
      <c r="F205" s="44"/>
      <c r="G205" s="44"/>
      <c r="H205" s="44"/>
      <c r="I205" s="44"/>
      <c r="J205" s="44"/>
      <c r="K205" s="44"/>
      <c r="L205" s="44"/>
      <c r="M205" s="44"/>
      <c r="N205" s="44"/>
      <c r="O205"/>
      <c r="P205" s="44"/>
    </row>
    <row r="206" spans="1:16" s="46" customFormat="1" x14ac:dyDescent="0.25">
      <c r="A206" s="64"/>
      <c r="C206" s="44"/>
      <c r="D206" s="44"/>
      <c r="E206" s="44"/>
      <c r="F206" s="44"/>
      <c r="G206" s="44"/>
      <c r="H206" s="44"/>
      <c r="I206" s="44"/>
      <c r="J206" s="44"/>
      <c r="K206" s="44"/>
      <c r="L206" s="44"/>
      <c r="M206" s="44"/>
      <c r="N206" s="44"/>
      <c r="O206"/>
      <c r="P206" s="44"/>
    </row>
    <row r="207" spans="1:16" s="46" customFormat="1" x14ac:dyDescent="0.25">
      <c r="A207" s="64"/>
      <c r="C207" s="44"/>
      <c r="D207" s="44"/>
      <c r="E207" s="44"/>
      <c r="F207" s="44"/>
      <c r="G207" s="44"/>
      <c r="H207" s="44"/>
      <c r="I207" s="44"/>
      <c r="J207" s="44"/>
      <c r="K207" s="44"/>
      <c r="L207" s="44"/>
      <c r="M207" s="44"/>
      <c r="N207" s="44"/>
      <c r="O207"/>
      <c r="P207" s="44"/>
    </row>
    <row r="208" spans="1:16" s="46" customFormat="1" x14ac:dyDescent="0.25">
      <c r="A208" s="64"/>
      <c r="C208" s="44"/>
      <c r="D208" s="44"/>
      <c r="E208" s="44"/>
      <c r="F208" s="44"/>
      <c r="G208" s="44"/>
      <c r="H208" s="44"/>
      <c r="I208" s="44"/>
      <c r="J208" s="44"/>
      <c r="K208" s="44"/>
      <c r="L208" s="44"/>
      <c r="M208" s="44"/>
      <c r="N208" s="44"/>
      <c r="O208"/>
      <c r="P208" s="44"/>
    </row>
    <row r="209" spans="1:16" s="46" customFormat="1" x14ac:dyDescent="0.25">
      <c r="A209" s="64"/>
      <c r="C209" s="44"/>
      <c r="D209" s="44"/>
      <c r="E209" s="44"/>
      <c r="F209" s="44"/>
      <c r="G209" s="44"/>
      <c r="H209" s="44"/>
      <c r="I209" s="44"/>
      <c r="J209" s="44"/>
      <c r="K209" s="44"/>
      <c r="L209" s="44"/>
      <c r="M209" s="44"/>
      <c r="N209" s="44"/>
      <c r="O209"/>
      <c r="P209" s="44"/>
    </row>
    <row r="210" spans="1:16" s="46" customFormat="1" x14ac:dyDescent="0.25">
      <c r="A210" s="64"/>
      <c r="C210" s="44"/>
      <c r="D210" s="44"/>
      <c r="E210" s="44"/>
      <c r="F210" s="44"/>
      <c r="G210" s="44"/>
      <c r="H210" s="44"/>
      <c r="I210" s="44"/>
      <c r="J210" s="44"/>
      <c r="K210" s="44"/>
      <c r="L210" s="44"/>
      <c r="M210" s="44"/>
      <c r="N210" s="44"/>
      <c r="O210"/>
      <c r="P210" s="44"/>
    </row>
    <row r="211" spans="1:16" s="46" customFormat="1" x14ac:dyDescent="0.25">
      <c r="A211" s="64"/>
      <c r="C211" s="44"/>
      <c r="D211" s="44"/>
      <c r="E211" s="44"/>
      <c r="F211" s="44"/>
      <c r="G211" s="44"/>
      <c r="H211" s="44"/>
      <c r="I211" s="44"/>
      <c r="J211" s="44"/>
      <c r="K211" s="44"/>
      <c r="L211" s="44"/>
      <c r="M211" s="44"/>
      <c r="N211" s="44"/>
      <c r="O211"/>
      <c r="P211" s="44"/>
    </row>
    <row r="212" spans="1:16" s="46" customFormat="1" x14ac:dyDescent="0.25">
      <c r="A212" s="64"/>
      <c r="C212" s="44"/>
      <c r="D212" s="44"/>
      <c r="E212" s="44"/>
      <c r="F212" s="44"/>
      <c r="G212" s="44"/>
      <c r="H212" s="44"/>
      <c r="I212" s="44"/>
      <c r="J212" s="44"/>
      <c r="K212" s="44"/>
      <c r="L212" s="44"/>
      <c r="M212" s="44"/>
      <c r="N212" s="44"/>
      <c r="O212"/>
      <c r="P212" s="44"/>
    </row>
    <row r="213" spans="1:16" s="46" customFormat="1" x14ac:dyDescent="0.25">
      <c r="A213" s="64"/>
      <c r="C213" s="44"/>
      <c r="D213" s="44"/>
      <c r="E213" s="44"/>
      <c r="F213" s="44"/>
      <c r="G213" s="44"/>
      <c r="H213" s="44"/>
      <c r="I213" s="44"/>
      <c r="J213" s="44"/>
      <c r="K213" s="44"/>
      <c r="L213" s="44"/>
      <c r="M213" s="44"/>
      <c r="N213" s="44"/>
      <c r="O213"/>
      <c r="P213" s="44"/>
    </row>
    <row r="214" spans="1:16" s="46" customFormat="1" x14ac:dyDescent="0.25">
      <c r="A214" s="64"/>
      <c r="C214" s="44"/>
      <c r="D214" s="44"/>
      <c r="E214" s="44"/>
      <c r="F214" s="44"/>
      <c r="G214" s="44"/>
      <c r="H214" s="44"/>
      <c r="I214" s="44"/>
      <c r="J214" s="44"/>
      <c r="K214" s="44"/>
      <c r="L214" s="44"/>
      <c r="M214" s="44"/>
      <c r="N214" s="44"/>
      <c r="O214"/>
      <c r="P214" s="44"/>
    </row>
    <row r="215" spans="1:16" s="46" customFormat="1" x14ac:dyDescent="0.25">
      <c r="A215" s="64"/>
      <c r="C215" s="44"/>
      <c r="D215" s="44"/>
      <c r="E215" s="44"/>
      <c r="F215" s="44"/>
      <c r="G215" s="44"/>
      <c r="H215" s="44"/>
      <c r="I215" s="44"/>
      <c r="J215" s="44"/>
      <c r="K215" s="44"/>
      <c r="L215" s="44"/>
      <c r="M215" s="44"/>
      <c r="N215" s="44"/>
      <c r="O215"/>
      <c r="P215" s="44"/>
    </row>
    <row r="216" spans="1:16" s="46" customFormat="1" x14ac:dyDescent="0.25">
      <c r="A216" s="64"/>
      <c r="C216" s="44"/>
      <c r="D216" s="44"/>
      <c r="E216" s="44"/>
      <c r="F216" s="44"/>
      <c r="G216" s="44"/>
      <c r="H216" s="44"/>
      <c r="I216" s="44"/>
      <c r="J216" s="44"/>
      <c r="K216" s="44"/>
      <c r="L216" s="44"/>
      <c r="M216" s="44"/>
      <c r="N216" s="44"/>
      <c r="O216"/>
      <c r="P216" s="44"/>
    </row>
    <row r="217" spans="1:16" s="46" customFormat="1" x14ac:dyDescent="0.25">
      <c r="A217" s="64"/>
      <c r="C217" s="44"/>
      <c r="D217" s="44"/>
      <c r="E217" s="44"/>
      <c r="F217" s="44"/>
      <c r="G217" s="44"/>
      <c r="H217" s="44"/>
      <c r="I217" s="44"/>
      <c r="J217" s="44"/>
      <c r="K217" s="44"/>
      <c r="L217" s="44"/>
      <c r="M217" s="44"/>
      <c r="N217" s="44"/>
      <c r="O217"/>
      <c r="P217" s="44"/>
    </row>
    <row r="218" spans="1:16" s="46" customFormat="1" x14ac:dyDescent="0.25">
      <c r="A218" s="64"/>
      <c r="C218" s="44"/>
      <c r="D218" s="44"/>
      <c r="E218" s="44"/>
      <c r="F218" s="44"/>
      <c r="G218" s="44"/>
      <c r="H218" s="44"/>
      <c r="I218" s="44"/>
      <c r="J218" s="44"/>
      <c r="K218" s="44"/>
      <c r="L218" s="44"/>
      <c r="M218" s="44"/>
      <c r="N218" s="44"/>
      <c r="O218"/>
      <c r="P218" s="44"/>
    </row>
    <row r="219" spans="1:16" s="46" customFormat="1" x14ac:dyDescent="0.25">
      <c r="A219" s="64"/>
      <c r="C219" s="44"/>
      <c r="D219" s="44"/>
      <c r="E219" s="44"/>
      <c r="F219" s="44"/>
      <c r="G219" s="44"/>
      <c r="H219" s="44"/>
      <c r="I219" s="44"/>
      <c r="J219" s="44"/>
      <c r="K219" s="44"/>
      <c r="L219" s="44"/>
      <c r="M219" s="44"/>
      <c r="N219" s="44"/>
      <c r="O219"/>
      <c r="P219" s="44"/>
    </row>
    <row r="220" spans="1:16" s="46" customFormat="1" x14ac:dyDescent="0.25">
      <c r="A220" s="64"/>
      <c r="C220" s="44"/>
      <c r="D220" s="44"/>
      <c r="E220" s="44"/>
      <c r="F220" s="44"/>
      <c r="G220" s="44"/>
      <c r="H220" s="44"/>
      <c r="I220" s="44"/>
      <c r="J220" s="44"/>
      <c r="K220" s="44"/>
      <c r="L220" s="44"/>
      <c r="M220" s="44"/>
      <c r="N220" s="44"/>
      <c r="O220"/>
      <c r="P220" s="44"/>
    </row>
    <row r="221" spans="1:16" s="46" customFormat="1" x14ac:dyDescent="0.25">
      <c r="A221" s="64"/>
      <c r="C221" s="44"/>
      <c r="D221" s="44"/>
      <c r="E221" s="44"/>
      <c r="F221" s="44"/>
      <c r="G221" s="44"/>
      <c r="H221" s="44"/>
      <c r="I221" s="44"/>
      <c r="J221" s="44"/>
      <c r="K221" s="44"/>
      <c r="L221" s="44"/>
      <c r="M221" s="44"/>
      <c r="N221" s="44"/>
      <c r="O221"/>
      <c r="P221" s="44"/>
    </row>
    <row r="222" spans="1:16" s="46" customFormat="1" x14ac:dyDescent="0.25">
      <c r="A222" s="64"/>
      <c r="C222" s="44"/>
      <c r="D222" s="44"/>
      <c r="E222" s="44"/>
      <c r="F222" s="44"/>
      <c r="G222" s="44"/>
      <c r="H222" s="44"/>
      <c r="I222" s="44"/>
      <c r="J222" s="44"/>
      <c r="K222" s="44"/>
      <c r="L222" s="44"/>
      <c r="M222" s="44"/>
      <c r="N222" s="44"/>
      <c r="O222"/>
      <c r="P222" s="44"/>
    </row>
    <row r="223" spans="1:16" s="46" customFormat="1" x14ac:dyDescent="0.25">
      <c r="A223" s="64"/>
      <c r="C223" s="44"/>
      <c r="D223" s="44"/>
      <c r="E223" s="44"/>
      <c r="F223" s="44"/>
      <c r="G223" s="44"/>
      <c r="H223" s="44"/>
      <c r="I223" s="44"/>
      <c r="J223" s="44"/>
      <c r="K223" s="44"/>
      <c r="L223" s="44"/>
      <c r="M223" s="44"/>
      <c r="N223" s="44"/>
      <c r="O223"/>
      <c r="P223" s="44"/>
    </row>
    <row r="224" spans="1:16" s="46" customFormat="1" x14ac:dyDescent="0.25">
      <c r="A224" s="64"/>
      <c r="C224" s="44"/>
      <c r="D224" s="44"/>
      <c r="E224" s="44"/>
      <c r="F224" s="44"/>
      <c r="G224" s="44"/>
      <c r="H224" s="44"/>
      <c r="I224" s="44"/>
      <c r="J224" s="44"/>
      <c r="K224" s="44"/>
      <c r="L224" s="44"/>
      <c r="M224" s="44"/>
      <c r="N224" s="44"/>
      <c r="O224"/>
      <c r="P224" s="44"/>
    </row>
    <row r="225" spans="1:16" s="46" customFormat="1" x14ac:dyDescent="0.25">
      <c r="A225" s="64"/>
      <c r="C225" s="44"/>
      <c r="D225" s="44"/>
      <c r="E225" s="44"/>
      <c r="F225" s="44"/>
      <c r="G225" s="44"/>
      <c r="H225" s="44"/>
      <c r="I225" s="44"/>
      <c r="J225" s="44"/>
      <c r="K225" s="44"/>
      <c r="L225" s="44"/>
      <c r="M225" s="44"/>
      <c r="N225" s="44"/>
      <c r="O225"/>
      <c r="P225" s="44"/>
    </row>
    <row r="226" spans="1:16" s="46" customFormat="1" x14ac:dyDescent="0.25">
      <c r="A226" s="64"/>
      <c r="C226" s="44"/>
      <c r="D226" s="44"/>
      <c r="E226" s="44"/>
      <c r="F226" s="44"/>
      <c r="G226" s="44"/>
      <c r="H226" s="44"/>
      <c r="I226" s="44"/>
      <c r="J226" s="44"/>
      <c r="K226" s="44"/>
      <c r="L226" s="44"/>
      <c r="M226" s="44"/>
      <c r="N226" s="44"/>
      <c r="O226"/>
      <c r="P226" s="44"/>
    </row>
    <row r="227" spans="1:16" s="46" customFormat="1" x14ac:dyDescent="0.25">
      <c r="A227" s="64"/>
      <c r="C227" s="44"/>
      <c r="D227" s="44"/>
      <c r="E227" s="44"/>
      <c r="F227" s="44"/>
      <c r="G227" s="44"/>
      <c r="H227" s="44"/>
      <c r="I227" s="44"/>
      <c r="J227" s="44"/>
      <c r="K227" s="44"/>
      <c r="L227" s="44"/>
      <c r="M227" s="44"/>
      <c r="N227" s="44"/>
      <c r="O227"/>
      <c r="P227" s="44"/>
    </row>
    <row r="228" spans="1:16" s="46" customFormat="1" x14ac:dyDescent="0.25">
      <c r="A228" s="64"/>
      <c r="C228" s="44"/>
      <c r="D228" s="44"/>
      <c r="E228" s="44"/>
      <c r="F228" s="44"/>
      <c r="G228" s="44"/>
      <c r="H228" s="44"/>
      <c r="I228" s="44"/>
      <c r="J228" s="44"/>
      <c r="K228" s="44"/>
      <c r="L228" s="44"/>
      <c r="M228" s="44"/>
      <c r="N228" s="44"/>
      <c r="O228"/>
      <c r="P228" s="44"/>
    </row>
    <row r="229" spans="1:16" s="46" customFormat="1" x14ac:dyDescent="0.25">
      <c r="A229" s="64"/>
      <c r="C229" s="44"/>
      <c r="D229" s="44"/>
      <c r="E229" s="44"/>
      <c r="F229" s="44"/>
      <c r="G229" s="44"/>
      <c r="H229" s="44"/>
      <c r="I229" s="44"/>
      <c r="J229" s="44"/>
      <c r="K229" s="44"/>
      <c r="L229" s="44"/>
      <c r="M229" s="44"/>
      <c r="N229" s="44"/>
      <c r="O229"/>
      <c r="P229" s="44"/>
    </row>
    <row r="230" spans="1:16" s="46" customFormat="1" x14ac:dyDescent="0.25">
      <c r="A230" s="64"/>
      <c r="C230" s="44"/>
      <c r="D230" s="44"/>
      <c r="E230" s="44"/>
      <c r="F230" s="44"/>
      <c r="G230" s="44"/>
      <c r="H230" s="44"/>
      <c r="I230" s="44"/>
      <c r="J230" s="44"/>
      <c r="K230" s="44"/>
      <c r="L230" s="44"/>
      <c r="M230" s="44"/>
      <c r="N230" s="44"/>
      <c r="O230"/>
      <c r="P230" s="44"/>
    </row>
    <row r="231" spans="1:16" s="46" customFormat="1" x14ac:dyDescent="0.25">
      <c r="A231" s="64"/>
      <c r="C231" s="44"/>
      <c r="D231" s="44"/>
      <c r="E231" s="44"/>
      <c r="F231" s="44"/>
      <c r="G231" s="44"/>
      <c r="H231" s="44"/>
      <c r="I231" s="44"/>
      <c r="J231" s="44"/>
      <c r="K231" s="44"/>
      <c r="L231" s="44"/>
      <c r="M231" s="44"/>
      <c r="N231" s="44"/>
      <c r="O231"/>
      <c r="P231" s="44"/>
    </row>
    <row r="232" spans="1:16" s="46" customFormat="1" x14ac:dyDescent="0.25">
      <c r="A232" s="64"/>
      <c r="C232" s="44"/>
      <c r="D232" s="44"/>
      <c r="E232" s="44"/>
      <c r="F232" s="44"/>
      <c r="G232" s="44"/>
      <c r="H232" s="44"/>
      <c r="I232" s="44"/>
      <c r="J232" s="44"/>
      <c r="K232" s="44"/>
      <c r="L232" s="44"/>
      <c r="M232" s="44"/>
      <c r="N232" s="44"/>
      <c r="O232"/>
      <c r="P232" s="44"/>
    </row>
    <row r="233" spans="1:16" s="46" customFormat="1" x14ac:dyDescent="0.25">
      <c r="A233" s="64"/>
      <c r="C233" s="44"/>
      <c r="D233" s="44"/>
      <c r="E233" s="44"/>
      <c r="F233" s="44"/>
      <c r="G233" s="44"/>
      <c r="H233" s="44"/>
      <c r="I233" s="44"/>
      <c r="J233" s="44"/>
      <c r="K233" s="44"/>
      <c r="L233" s="44"/>
      <c r="M233" s="44"/>
      <c r="N233" s="44"/>
      <c r="O233"/>
      <c r="P233" s="44"/>
    </row>
    <row r="234" spans="1:16" s="46" customFormat="1" x14ac:dyDescent="0.25">
      <c r="A234" s="64"/>
      <c r="C234" s="44"/>
      <c r="D234" s="44"/>
      <c r="E234" s="44"/>
      <c r="F234" s="44"/>
      <c r="G234" s="44"/>
      <c r="H234" s="44"/>
      <c r="I234" s="44"/>
      <c r="J234" s="44"/>
      <c r="K234" s="44"/>
      <c r="L234" s="44"/>
      <c r="M234" s="44"/>
      <c r="N234" s="44"/>
      <c r="O234"/>
      <c r="P234" s="44"/>
    </row>
    <row r="235" spans="1:16" s="46" customFormat="1" x14ac:dyDescent="0.25">
      <c r="A235" s="64"/>
      <c r="C235" s="44"/>
      <c r="D235" s="44"/>
      <c r="E235" s="44"/>
      <c r="F235" s="44"/>
      <c r="G235" s="44"/>
      <c r="H235" s="44"/>
      <c r="I235" s="44"/>
      <c r="J235" s="44"/>
      <c r="K235" s="44"/>
      <c r="L235" s="44"/>
      <c r="M235" s="44"/>
      <c r="N235" s="44"/>
      <c r="O235"/>
      <c r="P235" s="44"/>
    </row>
    <row r="236" spans="1:16" s="46" customFormat="1" x14ac:dyDescent="0.25">
      <c r="A236" s="64"/>
      <c r="C236" s="44"/>
      <c r="D236" s="44"/>
      <c r="E236" s="44"/>
      <c r="F236" s="44"/>
      <c r="G236" s="44"/>
      <c r="H236" s="44"/>
      <c r="I236" s="44"/>
      <c r="J236" s="44"/>
      <c r="K236" s="44"/>
      <c r="L236" s="44"/>
      <c r="M236" s="44"/>
      <c r="N236" s="44"/>
      <c r="O236"/>
      <c r="P236" s="44"/>
    </row>
    <row r="237" spans="1:16" s="46" customFormat="1" x14ac:dyDescent="0.25">
      <c r="A237" s="64"/>
      <c r="C237" s="44"/>
      <c r="D237" s="44"/>
      <c r="E237" s="44"/>
      <c r="F237" s="44"/>
      <c r="G237" s="44"/>
      <c r="H237" s="44"/>
      <c r="I237" s="44"/>
      <c r="J237" s="44"/>
      <c r="K237" s="44"/>
      <c r="L237" s="44"/>
      <c r="M237" s="44"/>
      <c r="N237" s="44"/>
      <c r="O237"/>
      <c r="P237" s="44"/>
    </row>
    <row r="238" spans="1:16" s="46" customFormat="1" x14ac:dyDescent="0.25">
      <c r="A238" s="64"/>
      <c r="C238" s="44"/>
      <c r="D238" s="44"/>
      <c r="E238" s="44"/>
      <c r="F238" s="44"/>
      <c r="G238" s="44"/>
      <c r="H238" s="44"/>
      <c r="I238" s="44"/>
      <c r="J238" s="44"/>
      <c r="K238" s="44"/>
      <c r="L238" s="44"/>
      <c r="M238" s="44"/>
      <c r="N238" s="44"/>
      <c r="O238"/>
      <c r="P238" s="44"/>
    </row>
    <row r="239" spans="1:16" s="46" customFormat="1" x14ac:dyDescent="0.25">
      <c r="A239" s="64"/>
      <c r="C239" s="44"/>
      <c r="D239" s="44"/>
      <c r="E239" s="44"/>
      <c r="F239" s="44"/>
      <c r="G239" s="44"/>
      <c r="H239" s="44"/>
      <c r="I239" s="44"/>
      <c r="J239" s="44"/>
      <c r="K239" s="44"/>
      <c r="L239" s="44"/>
      <c r="M239" s="44"/>
      <c r="N239" s="44"/>
      <c r="O239"/>
      <c r="P239" s="44"/>
    </row>
    <row r="240" spans="1:16" s="46" customFormat="1" x14ac:dyDescent="0.25">
      <c r="A240" s="64"/>
      <c r="C240" s="44"/>
      <c r="D240" s="44"/>
      <c r="E240" s="44"/>
      <c r="F240" s="44"/>
      <c r="G240" s="44"/>
      <c r="H240" s="44"/>
      <c r="I240" s="44"/>
      <c r="J240" s="44"/>
      <c r="K240" s="44"/>
      <c r="L240" s="44"/>
      <c r="M240" s="44"/>
      <c r="N240" s="44"/>
      <c r="O240"/>
      <c r="P240" s="44"/>
    </row>
    <row r="241" spans="1:16" s="46" customFormat="1" x14ac:dyDescent="0.25">
      <c r="A241" s="64"/>
      <c r="C241" s="44"/>
      <c r="D241" s="44"/>
      <c r="E241" s="44"/>
      <c r="F241" s="44"/>
      <c r="G241" s="44"/>
      <c r="H241" s="44"/>
      <c r="I241" s="44"/>
      <c r="J241" s="44"/>
      <c r="K241" s="44"/>
      <c r="L241" s="44"/>
      <c r="M241" s="44"/>
      <c r="N241" s="44"/>
      <c r="O241"/>
      <c r="P241" s="44"/>
    </row>
    <row r="242" spans="1:16" s="46" customFormat="1" x14ac:dyDescent="0.25">
      <c r="A242" s="64"/>
      <c r="C242" s="44"/>
      <c r="D242" s="44"/>
      <c r="E242" s="44"/>
      <c r="F242" s="44"/>
      <c r="G242" s="44"/>
      <c r="H242" s="44"/>
      <c r="I242" s="44"/>
      <c r="J242" s="44"/>
      <c r="K242" s="44"/>
      <c r="L242" s="44"/>
      <c r="M242" s="44"/>
      <c r="N242" s="44"/>
      <c r="O242"/>
      <c r="P242" s="44"/>
    </row>
    <row r="243" spans="1:16" s="46" customFormat="1" x14ac:dyDescent="0.25">
      <c r="A243" s="64"/>
      <c r="C243" s="44"/>
      <c r="D243" s="44"/>
      <c r="E243" s="44"/>
      <c r="F243" s="44"/>
      <c r="G243" s="44"/>
      <c r="H243" s="44"/>
      <c r="I243" s="44"/>
      <c r="J243" s="44"/>
      <c r="K243" s="44"/>
      <c r="L243" s="44"/>
      <c r="M243" s="44"/>
      <c r="N243" s="44"/>
      <c r="O243"/>
      <c r="P243" s="44"/>
    </row>
    <row r="244" spans="1:16" s="46" customFormat="1" x14ac:dyDescent="0.25">
      <c r="A244" s="64"/>
      <c r="C244" s="44"/>
      <c r="D244" s="44"/>
      <c r="E244" s="44"/>
      <c r="F244" s="44"/>
      <c r="G244" s="44"/>
      <c r="H244" s="44"/>
      <c r="I244" s="44"/>
      <c r="J244" s="44"/>
      <c r="K244" s="44"/>
      <c r="L244" s="44"/>
      <c r="M244" s="44"/>
      <c r="N244" s="44"/>
      <c r="O244"/>
      <c r="P244" s="44"/>
    </row>
    <row r="245" spans="1:16" s="46" customFormat="1" x14ac:dyDescent="0.25">
      <c r="A245" s="64"/>
      <c r="C245" s="44"/>
      <c r="D245" s="44"/>
      <c r="E245" s="44"/>
      <c r="F245" s="44"/>
      <c r="G245" s="44"/>
      <c r="H245" s="44"/>
      <c r="I245" s="44"/>
      <c r="J245" s="44"/>
      <c r="K245" s="44"/>
      <c r="L245" s="44"/>
      <c r="M245" s="44"/>
      <c r="N245" s="44"/>
      <c r="O245"/>
      <c r="P245" s="44"/>
    </row>
    <row r="246" spans="1:16" s="46" customFormat="1" x14ac:dyDescent="0.25">
      <c r="A246" s="64"/>
      <c r="C246" s="44"/>
      <c r="D246" s="44"/>
      <c r="E246" s="44"/>
      <c r="F246" s="44"/>
      <c r="G246" s="44"/>
      <c r="H246" s="44"/>
      <c r="I246" s="44"/>
      <c r="J246" s="44"/>
      <c r="K246" s="44"/>
      <c r="L246" s="44"/>
      <c r="M246" s="44"/>
      <c r="N246" s="44"/>
      <c r="O246"/>
      <c r="P246" s="44"/>
    </row>
    <row r="247" spans="1:16" s="46" customFormat="1" x14ac:dyDescent="0.25">
      <c r="A247" s="64"/>
      <c r="C247" s="44"/>
      <c r="D247" s="44"/>
      <c r="E247" s="44"/>
      <c r="F247" s="44"/>
      <c r="G247" s="44"/>
      <c r="H247" s="44"/>
      <c r="I247" s="44"/>
      <c r="J247" s="44"/>
      <c r="K247" s="44"/>
      <c r="L247" s="44"/>
      <c r="M247" s="44"/>
      <c r="N247" s="44"/>
      <c r="O247"/>
      <c r="P247" s="44"/>
    </row>
    <row r="248" spans="1:16" s="46" customFormat="1" x14ac:dyDescent="0.25">
      <c r="A248" s="64"/>
      <c r="C248" s="44"/>
      <c r="D248" s="44"/>
      <c r="E248" s="44"/>
      <c r="F248" s="44"/>
      <c r="G248" s="44"/>
      <c r="H248" s="44"/>
      <c r="I248" s="44"/>
      <c r="J248" s="44"/>
      <c r="K248" s="44"/>
      <c r="L248" s="44"/>
      <c r="M248" s="44"/>
      <c r="N248" s="44"/>
      <c r="O248"/>
      <c r="P248" s="44"/>
    </row>
    <row r="249" spans="1:16" s="46" customFormat="1" x14ac:dyDescent="0.25">
      <c r="A249" s="64"/>
      <c r="C249" s="44"/>
      <c r="D249" s="44"/>
      <c r="E249" s="44"/>
      <c r="F249" s="44"/>
      <c r="G249" s="44"/>
      <c r="H249" s="44"/>
      <c r="I249" s="44"/>
      <c r="J249" s="44"/>
      <c r="K249" s="44"/>
      <c r="L249" s="44"/>
      <c r="M249" s="44"/>
      <c r="N249" s="44"/>
      <c r="O249"/>
      <c r="P249" s="44"/>
    </row>
    <row r="250" spans="1:16" s="46" customFormat="1" x14ac:dyDescent="0.25">
      <c r="A250" s="64"/>
      <c r="C250" s="44"/>
      <c r="D250" s="44"/>
      <c r="E250" s="44"/>
      <c r="F250" s="44"/>
      <c r="G250" s="44"/>
      <c r="H250" s="44"/>
      <c r="I250" s="44"/>
      <c r="J250" s="44"/>
      <c r="K250" s="44"/>
      <c r="L250" s="44"/>
      <c r="M250" s="44"/>
      <c r="N250" s="44"/>
      <c r="O250"/>
      <c r="P250" s="44"/>
    </row>
    <row r="251" spans="1:16" s="46" customFormat="1" x14ac:dyDescent="0.25">
      <c r="A251" s="64"/>
      <c r="C251" s="44"/>
      <c r="D251" s="44"/>
      <c r="E251" s="44"/>
      <c r="F251" s="44"/>
      <c r="G251" s="44"/>
      <c r="H251" s="44"/>
      <c r="I251" s="44"/>
      <c r="J251" s="44"/>
      <c r="K251" s="44"/>
      <c r="L251" s="44"/>
      <c r="M251" s="44"/>
      <c r="N251" s="44"/>
      <c r="O251"/>
      <c r="P251" s="44"/>
    </row>
    <row r="252" spans="1:16" s="46" customFormat="1" x14ac:dyDescent="0.25">
      <c r="A252" s="64"/>
      <c r="C252" s="44"/>
      <c r="D252" s="44"/>
      <c r="E252" s="44"/>
      <c r="F252" s="44"/>
      <c r="G252" s="44"/>
      <c r="H252" s="44"/>
      <c r="I252" s="44"/>
      <c r="J252" s="44"/>
      <c r="K252" s="44"/>
      <c r="L252" s="44"/>
      <c r="M252" s="44"/>
      <c r="N252" s="44"/>
      <c r="O252"/>
      <c r="P252" s="44"/>
    </row>
    <row r="253" spans="1:16" s="46" customFormat="1" x14ac:dyDescent="0.25">
      <c r="A253" s="64"/>
      <c r="C253" s="44"/>
      <c r="D253" s="44"/>
      <c r="E253" s="44"/>
      <c r="F253" s="44"/>
      <c r="G253" s="44"/>
      <c r="H253" s="44"/>
      <c r="I253" s="44"/>
      <c r="J253" s="44"/>
      <c r="K253" s="44"/>
      <c r="L253" s="44"/>
      <c r="M253" s="44"/>
      <c r="N253" s="44"/>
      <c r="O253"/>
      <c r="P253" s="44"/>
    </row>
    <row r="254" spans="1:16" s="46" customFormat="1" x14ac:dyDescent="0.25">
      <c r="A254" s="64"/>
      <c r="C254" s="44"/>
      <c r="D254" s="44"/>
      <c r="E254" s="44"/>
      <c r="F254" s="44"/>
      <c r="G254" s="44"/>
      <c r="H254" s="44"/>
      <c r="I254" s="44"/>
      <c r="J254" s="44"/>
      <c r="K254" s="44"/>
      <c r="L254" s="44"/>
      <c r="M254" s="44"/>
      <c r="N254" s="44"/>
      <c r="O254"/>
      <c r="P254" s="44"/>
    </row>
    <row r="255" spans="1:16" s="46" customFormat="1" x14ac:dyDescent="0.25">
      <c r="A255" s="64"/>
      <c r="C255" s="44"/>
      <c r="D255" s="44"/>
      <c r="E255" s="44"/>
      <c r="F255" s="44"/>
      <c r="G255" s="44"/>
      <c r="H255" s="44"/>
      <c r="I255" s="44"/>
      <c r="J255" s="44"/>
      <c r="K255" s="44"/>
      <c r="L255" s="44"/>
      <c r="M255" s="44"/>
      <c r="N255" s="44"/>
      <c r="O255"/>
      <c r="P255" s="44"/>
    </row>
    <row r="256" spans="1:16" s="46" customFormat="1" x14ac:dyDescent="0.25">
      <c r="A256" s="64"/>
      <c r="C256" s="44"/>
      <c r="D256" s="44"/>
      <c r="E256" s="44"/>
      <c r="F256" s="44"/>
      <c r="G256" s="44"/>
      <c r="H256" s="44"/>
      <c r="I256" s="44"/>
      <c r="J256" s="44"/>
      <c r="K256" s="44"/>
      <c r="L256" s="44"/>
      <c r="M256" s="44"/>
      <c r="N256" s="44"/>
      <c r="O256"/>
      <c r="P256" s="44"/>
    </row>
    <row r="257" spans="1:16" s="46" customFormat="1" x14ac:dyDescent="0.25">
      <c r="A257" s="64"/>
      <c r="C257" s="44"/>
      <c r="D257" s="44"/>
      <c r="E257" s="44"/>
      <c r="F257" s="44"/>
      <c r="G257" s="44"/>
      <c r="H257" s="44"/>
      <c r="I257" s="44"/>
      <c r="J257" s="44"/>
      <c r="K257" s="44"/>
      <c r="L257" s="44"/>
      <c r="M257" s="44"/>
      <c r="N257" s="44"/>
      <c r="O257"/>
      <c r="P257" s="44"/>
    </row>
    <row r="258" spans="1:16" s="46" customFormat="1" x14ac:dyDescent="0.25">
      <c r="A258" s="64"/>
      <c r="C258" s="44"/>
      <c r="D258" s="44"/>
      <c r="E258" s="44"/>
      <c r="F258" s="44"/>
      <c r="G258" s="44"/>
      <c r="H258" s="44"/>
      <c r="I258" s="44"/>
      <c r="J258" s="44"/>
      <c r="K258" s="44"/>
      <c r="L258" s="44"/>
      <c r="M258" s="44"/>
      <c r="N258" s="44"/>
      <c r="O258"/>
      <c r="P258" s="44"/>
    </row>
    <row r="259" spans="1:16" s="46" customFormat="1" x14ac:dyDescent="0.25">
      <c r="A259" s="64"/>
      <c r="C259" s="44"/>
      <c r="D259" s="44"/>
      <c r="E259" s="44"/>
      <c r="F259" s="44"/>
      <c r="G259" s="44"/>
      <c r="H259" s="44"/>
      <c r="I259" s="44"/>
      <c r="J259" s="44"/>
      <c r="K259" s="44"/>
      <c r="L259" s="44"/>
      <c r="M259" s="44"/>
      <c r="N259" s="44"/>
      <c r="O259"/>
      <c r="P259" s="44"/>
    </row>
    <row r="260" spans="1:16" s="46" customFormat="1" x14ac:dyDescent="0.25">
      <c r="A260" s="64"/>
      <c r="C260" s="44"/>
      <c r="D260" s="44"/>
      <c r="E260" s="44"/>
      <c r="F260" s="44"/>
      <c r="G260" s="44"/>
      <c r="H260" s="44"/>
      <c r="I260" s="44"/>
      <c r="J260" s="44"/>
      <c r="K260" s="44"/>
      <c r="L260" s="44"/>
      <c r="M260" s="44"/>
      <c r="N260" s="44"/>
      <c r="O260"/>
      <c r="P260" s="44"/>
    </row>
    <row r="261" spans="1:16" s="46" customFormat="1" x14ac:dyDescent="0.25">
      <c r="A261" s="64"/>
      <c r="C261" s="44"/>
      <c r="D261" s="44"/>
      <c r="E261" s="44"/>
      <c r="F261" s="44"/>
      <c r="G261" s="44"/>
      <c r="H261" s="44"/>
      <c r="I261" s="44"/>
      <c r="J261" s="44"/>
      <c r="K261" s="44"/>
      <c r="L261" s="44"/>
      <c r="M261" s="44"/>
      <c r="N261" s="44"/>
      <c r="O261"/>
      <c r="P261" s="44"/>
    </row>
    <row r="262" spans="1:16" s="46" customFormat="1" x14ac:dyDescent="0.25">
      <c r="A262" s="64"/>
      <c r="C262" s="44"/>
      <c r="D262" s="44"/>
      <c r="E262" s="44"/>
      <c r="F262" s="44"/>
      <c r="G262" s="44"/>
      <c r="H262" s="44"/>
      <c r="I262" s="44"/>
      <c r="J262" s="44"/>
      <c r="K262" s="44"/>
      <c r="L262" s="44"/>
      <c r="M262" s="44"/>
      <c r="N262" s="44"/>
      <c r="O262"/>
      <c r="P262" s="44"/>
    </row>
    <row r="263" spans="1:16" s="46" customFormat="1" x14ac:dyDescent="0.25">
      <c r="A263" s="64"/>
      <c r="C263" s="44"/>
      <c r="D263" s="44"/>
      <c r="E263" s="44"/>
      <c r="F263" s="44"/>
      <c r="G263" s="44"/>
      <c r="H263" s="44"/>
      <c r="I263" s="44"/>
      <c r="J263" s="44"/>
      <c r="K263" s="44"/>
      <c r="L263" s="44"/>
      <c r="M263" s="44"/>
      <c r="N263" s="44"/>
      <c r="O263"/>
      <c r="P263" s="44"/>
    </row>
    <row r="264" spans="1:16" s="46" customFormat="1" x14ac:dyDescent="0.25">
      <c r="A264" s="64"/>
      <c r="C264" s="44"/>
      <c r="D264" s="44"/>
      <c r="E264" s="44"/>
      <c r="F264" s="44"/>
      <c r="G264" s="44"/>
      <c r="H264" s="44"/>
      <c r="I264" s="44"/>
      <c r="J264" s="44"/>
      <c r="K264" s="44"/>
      <c r="L264" s="44"/>
      <c r="M264" s="44"/>
      <c r="N264" s="44"/>
      <c r="O264"/>
      <c r="P264" s="44"/>
    </row>
    <row r="265" spans="1:16" s="46" customFormat="1" x14ac:dyDescent="0.25">
      <c r="A265" s="64"/>
      <c r="C265" s="44"/>
      <c r="D265" s="44"/>
      <c r="E265" s="44"/>
      <c r="F265" s="44"/>
      <c r="G265" s="44"/>
      <c r="H265" s="44"/>
      <c r="I265" s="44"/>
      <c r="J265" s="44"/>
      <c r="K265" s="44"/>
      <c r="L265" s="44"/>
      <c r="M265" s="44"/>
      <c r="N265" s="44"/>
      <c r="O265"/>
      <c r="P265" s="44"/>
    </row>
    <row r="266" spans="1:16" s="46" customFormat="1" x14ac:dyDescent="0.25">
      <c r="A266" s="64"/>
      <c r="C266" s="44"/>
      <c r="D266" s="44"/>
      <c r="E266" s="44"/>
      <c r="F266" s="44"/>
      <c r="G266" s="44"/>
      <c r="H266" s="44"/>
      <c r="I266" s="44"/>
      <c r="J266" s="44"/>
      <c r="K266" s="44"/>
      <c r="L266" s="44"/>
      <c r="M266" s="44"/>
      <c r="N266" s="44"/>
      <c r="O266"/>
      <c r="P266" s="44"/>
    </row>
    <row r="267" spans="1:16" s="46" customFormat="1" x14ac:dyDescent="0.25">
      <c r="A267" s="64"/>
      <c r="C267" s="44"/>
      <c r="D267" s="44"/>
      <c r="E267" s="44"/>
      <c r="F267" s="44"/>
      <c r="G267" s="44"/>
      <c r="H267" s="44"/>
      <c r="I267" s="44"/>
      <c r="J267" s="44"/>
      <c r="K267" s="44"/>
      <c r="L267" s="44"/>
      <c r="M267" s="44"/>
      <c r="N267" s="44"/>
      <c r="O267"/>
      <c r="P267" s="44"/>
    </row>
    <row r="268" spans="1:16" s="46" customFormat="1" x14ac:dyDescent="0.25">
      <c r="A268" s="64"/>
      <c r="C268" s="44"/>
      <c r="D268" s="44"/>
      <c r="E268" s="44"/>
      <c r="F268" s="44"/>
      <c r="G268" s="44"/>
      <c r="H268" s="44"/>
      <c r="I268" s="44"/>
      <c r="J268" s="44"/>
      <c r="K268" s="44"/>
      <c r="L268" s="44"/>
      <c r="M268" s="44"/>
      <c r="N268" s="44"/>
      <c r="O268"/>
      <c r="P268" s="44"/>
    </row>
    <row r="269" spans="1:16" s="46" customFormat="1" x14ac:dyDescent="0.25">
      <c r="A269" s="64"/>
      <c r="C269" s="44"/>
      <c r="D269" s="44"/>
      <c r="E269" s="44"/>
      <c r="F269" s="44"/>
      <c r="G269" s="44"/>
      <c r="H269" s="44"/>
      <c r="I269" s="44"/>
      <c r="J269" s="44"/>
      <c r="K269" s="44"/>
      <c r="L269" s="44"/>
      <c r="M269" s="44"/>
      <c r="N269" s="44"/>
      <c r="O269"/>
      <c r="P269" s="44"/>
    </row>
    <row r="270" spans="1:16" s="46" customFormat="1" x14ac:dyDescent="0.25">
      <c r="A270" s="64"/>
      <c r="C270" s="44"/>
      <c r="D270" s="44"/>
      <c r="E270" s="44"/>
      <c r="F270" s="44"/>
      <c r="G270" s="44"/>
      <c r="H270" s="44"/>
      <c r="I270" s="44"/>
      <c r="J270" s="44"/>
      <c r="K270" s="44"/>
      <c r="L270" s="44"/>
      <c r="M270" s="44"/>
      <c r="N270" s="44"/>
      <c r="O270"/>
      <c r="P270" s="44"/>
    </row>
    <row r="271" spans="1:16" s="46" customFormat="1" x14ac:dyDescent="0.25">
      <c r="A271" s="64"/>
      <c r="C271" s="44"/>
      <c r="D271" s="44"/>
      <c r="E271" s="44"/>
      <c r="F271" s="44"/>
      <c r="G271" s="44"/>
      <c r="H271" s="44"/>
      <c r="I271" s="44"/>
      <c r="J271" s="44"/>
      <c r="K271" s="44"/>
      <c r="L271" s="44"/>
      <c r="M271" s="44"/>
      <c r="N271" s="44"/>
      <c r="O271"/>
      <c r="P271" s="44"/>
    </row>
    <row r="272" spans="1:16" s="46" customFormat="1" x14ac:dyDescent="0.25">
      <c r="A272" s="64"/>
      <c r="C272" s="44"/>
      <c r="D272" s="44"/>
      <c r="E272" s="44"/>
      <c r="F272" s="44"/>
      <c r="G272" s="44"/>
      <c r="H272" s="44"/>
      <c r="I272" s="44"/>
      <c r="J272" s="44"/>
      <c r="K272" s="44"/>
      <c r="L272" s="44"/>
      <c r="M272" s="44"/>
      <c r="N272" s="44"/>
      <c r="O272"/>
      <c r="P272" s="44"/>
    </row>
    <row r="273" spans="1:16" s="46" customFormat="1" x14ac:dyDescent="0.25">
      <c r="A273" s="64"/>
      <c r="C273" s="44"/>
      <c r="D273" s="44"/>
      <c r="E273" s="44"/>
      <c r="F273" s="44"/>
      <c r="G273" s="44"/>
      <c r="H273" s="44"/>
      <c r="I273" s="44"/>
      <c r="J273" s="44"/>
      <c r="K273" s="44"/>
      <c r="L273" s="44"/>
      <c r="M273" s="44"/>
      <c r="N273" s="44"/>
      <c r="O273"/>
      <c r="P273" s="44"/>
    </row>
    <row r="274" spans="1:16" s="46" customFormat="1" x14ac:dyDescent="0.25">
      <c r="A274" s="64"/>
      <c r="C274" s="44"/>
      <c r="D274" s="44"/>
      <c r="E274" s="44"/>
      <c r="F274" s="44"/>
      <c r="G274" s="44"/>
      <c r="H274" s="44"/>
      <c r="I274" s="44"/>
      <c r="J274" s="44"/>
      <c r="K274" s="44"/>
      <c r="L274" s="44"/>
      <c r="M274" s="44"/>
      <c r="N274" s="44"/>
      <c r="O274"/>
      <c r="P274" s="44"/>
    </row>
    <row r="275" spans="1:16" s="46" customFormat="1" x14ac:dyDescent="0.25">
      <c r="A275" s="64"/>
      <c r="C275" s="44"/>
      <c r="D275" s="44"/>
      <c r="E275" s="44"/>
      <c r="F275" s="44"/>
      <c r="G275" s="44"/>
      <c r="H275" s="44"/>
      <c r="I275" s="44"/>
      <c r="J275" s="44"/>
      <c r="K275" s="44"/>
      <c r="L275" s="44"/>
      <c r="M275" s="44"/>
      <c r="N275" s="44"/>
      <c r="O275"/>
      <c r="P275" s="44"/>
    </row>
    <row r="276" spans="1:16" s="46" customFormat="1" x14ac:dyDescent="0.25">
      <c r="A276" s="64"/>
      <c r="C276" s="44"/>
      <c r="D276" s="44"/>
      <c r="E276" s="44"/>
      <c r="F276" s="44"/>
      <c r="G276" s="44"/>
      <c r="H276" s="44"/>
      <c r="I276" s="44"/>
      <c r="J276" s="44"/>
      <c r="K276" s="44"/>
      <c r="L276" s="44"/>
      <c r="M276" s="44"/>
      <c r="N276" s="44"/>
      <c r="O276" s="44"/>
      <c r="P276" s="44"/>
    </row>
    <row r="277" spans="1:16" s="46" customFormat="1" x14ac:dyDescent="0.25">
      <c r="A277" s="64"/>
      <c r="C277" s="44"/>
      <c r="D277" s="44"/>
      <c r="E277" s="44"/>
      <c r="F277" s="44"/>
      <c r="G277" s="44"/>
      <c r="H277" s="44"/>
      <c r="I277" s="44"/>
      <c r="J277" s="44"/>
      <c r="K277" s="44"/>
      <c r="L277" s="44"/>
      <c r="M277" s="44"/>
      <c r="N277" s="44"/>
      <c r="O277" s="44"/>
      <c r="P277" s="44"/>
    </row>
    <row r="278" spans="1:16" s="46" customFormat="1" x14ac:dyDescent="0.25">
      <c r="A278" s="64"/>
      <c r="C278" s="44"/>
      <c r="D278" s="44"/>
      <c r="E278" s="44"/>
      <c r="F278" s="44"/>
      <c r="G278" s="44"/>
      <c r="H278" s="44"/>
      <c r="I278" s="44"/>
      <c r="J278" s="44"/>
      <c r="K278" s="44"/>
      <c r="L278" s="44"/>
      <c r="M278" s="44"/>
      <c r="N278" s="44"/>
      <c r="O278" s="44"/>
      <c r="P278" s="44"/>
    </row>
    <row r="279" spans="1:16" s="46" customFormat="1" x14ac:dyDescent="0.25">
      <c r="A279" s="64"/>
      <c r="C279" s="44"/>
      <c r="D279" s="44"/>
      <c r="E279" s="44"/>
      <c r="F279" s="44"/>
      <c r="G279" s="44"/>
      <c r="H279" s="44"/>
      <c r="I279" s="44"/>
      <c r="J279" s="44"/>
      <c r="K279" s="44"/>
      <c r="L279" s="44"/>
      <c r="M279" s="44"/>
      <c r="N279" s="44"/>
      <c r="O279" s="44"/>
      <c r="P279" s="44"/>
    </row>
    <row r="280" spans="1:16" s="46" customFormat="1" x14ac:dyDescent="0.25">
      <c r="A280" s="64"/>
      <c r="C280" s="44"/>
      <c r="D280" s="44"/>
      <c r="E280" s="44"/>
      <c r="F280" s="44"/>
      <c r="G280" s="44"/>
      <c r="H280" s="44"/>
      <c r="I280" s="44"/>
      <c r="J280" s="44"/>
      <c r="K280" s="44"/>
      <c r="L280" s="44"/>
      <c r="M280" s="44"/>
      <c r="N280" s="44"/>
      <c r="O280" s="44"/>
      <c r="P280" s="44"/>
    </row>
    <row r="281" spans="1:16" s="46" customFormat="1" x14ac:dyDescent="0.25">
      <c r="A281" s="64"/>
      <c r="C281" s="44"/>
      <c r="D281" s="44"/>
      <c r="E281" s="44"/>
      <c r="F281" s="44"/>
      <c r="G281" s="44"/>
      <c r="H281" s="44"/>
      <c r="I281" s="44"/>
      <c r="J281" s="44"/>
      <c r="K281" s="44"/>
      <c r="L281" s="44"/>
      <c r="M281" s="44"/>
      <c r="N281" s="44"/>
      <c r="O281" s="44"/>
      <c r="P281" s="44"/>
    </row>
    <row r="282" spans="1:16" s="46" customFormat="1" x14ac:dyDescent="0.25">
      <c r="A282" s="64"/>
      <c r="C282" s="44"/>
      <c r="D282" s="44"/>
      <c r="E282" s="44"/>
      <c r="F282" s="44"/>
      <c r="G282" s="44"/>
      <c r="H282" s="44"/>
      <c r="I282" s="44"/>
      <c r="J282" s="44"/>
      <c r="K282" s="44"/>
      <c r="L282" s="44"/>
      <c r="M282" s="44"/>
      <c r="N282" s="44"/>
      <c r="O282" s="44"/>
      <c r="P282" s="44"/>
    </row>
    <row r="283" spans="1:16" s="46" customFormat="1" x14ac:dyDescent="0.25">
      <c r="A283" s="64"/>
      <c r="C283" s="44"/>
      <c r="D283" s="44"/>
      <c r="E283" s="44"/>
      <c r="F283" s="44"/>
      <c r="G283" s="44"/>
      <c r="H283" s="44"/>
      <c r="I283" s="44"/>
      <c r="J283" s="44"/>
      <c r="K283" s="44"/>
      <c r="L283" s="44"/>
      <c r="M283" s="44"/>
      <c r="N283" s="44"/>
      <c r="O283" s="44"/>
      <c r="P283" s="44"/>
    </row>
    <row r="284" spans="1:16" s="46" customFormat="1" x14ac:dyDescent="0.25">
      <c r="A284" s="64"/>
      <c r="C284" s="44"/>
      <c r="D284" s="44"/>
      <c r="E284" s="44"/>
      <c r="F284" s="44"/>
      <c r="G284" s="44"/>
      <c r="H284" s="44"/>
      <c r="I284" s="44"/>
      <c r="J284" s="44"/>
      <c r="K284" s="44"/>
      <c r="L284" s="44"/>
      <c r="M284" s="44"/>
      <c r="N284" s="44"/>
      <c r="O284" s="44"/>
      <c r="P284" s="44"/>
    </row>
    <row r="285" spans="1:16" s="46" customFormat="1" x14ac:dyDescent="0.25">
      <c r="A285" s="64"/>
      <c r="C285" s="44"/>
      <c r="D285" s="44"/>
      <c r="E285" s="44"/>
      <c r="F285" s="44"/>
      <c r="G285" s="44"/>
      <c r="H285" s="44"/>
      <c r="I285" s="44"/>
      <c r="J285" s="44"/>
      <c r="K285" s="44"/>
      <c r="L285" s="44"/>
      <c r="M285" s="44"/>
      <c r="N285" s="44"/>
      <c r="O285" s="44"/>
      <c r="P285" s="44"/>
    </row>
    <row r="286" spans="1:16" s="46" customFormat="1" x14ac:dyDescent="0.25">
      <c r="A286" s="64"/>
      <c r="C286" s="44"/>
      <c r="D286" s="44"/>
      <c r="E286" s="44"/>
      <c r="F286" s="44"/>
      <c r="G286" s="44"/>
      <c r="H286" s="44"/>
      <c r="I286" s="44"/>
      <c r="J286" s="44"/>
      <c r="K286" s="44"/>
      <c r="L286" s="44"/>
      <c r="M286" s="44"/>
      <c r="N286" s="44"/>
      <c r="O286" s="44"/>
      <c r="P286" s="44"/>
    </row>
    <row r="287" spans="1:16" s="46" customFormat="1" x14ac:dyDescent="0.25">
      <c r="A287" s="64"/>
      <c r="C287" s="44"/>
      <c r="D287" s="44"/>
      <c r="E287" s="44"/>
      <c r="F287" s="44"/>
      <c r="G287" s="44"/>
      <c r="H287" s="44"/>
      <c r="I287" s="44"/>
      <c r="J287" s="44"/>
      <c r="K287" s="44"/>
      <c r="L287" s="44"/>
      <c r="M287" s="44"/>
      <c r="N287" s="44"/>
      <c r="O287" s="44"/>
      <c r="P287" s="44"/>
    </row>
    <row r="288" spans="1:16" s="46" customFormat="1" x14ac:dyDescent="0.25">
      <c r="A288" s="64"/>
      <c r="C288" s="44"/>
      <c r="D288" s="44"/>
      <c r="E288" s="44"/>
      <c r="F288" s="44"/>
      <c r="G288" s="44"/>
      <c r="H288" s="44"/>
      <c r="I288" s="44"/>
      <c r="J288" s="44"/>
      <c r="K288" s="44"/>
      <c r="L288" s="44"/>
      <c r="M288" s="44"/>
      <c r="N288" s="44"/>
      <c r="O288" s="44"/>
      <c r="P288" s="44"/>
    </row>
    <row r="289" spans="1:16" s="46" customFormat="1" x14ac:dyDescent="0.25">
      <c r="A289" s="64"/>
      <c r="C289" s="44"/>
      <c r="D289" s="44"/>
      <c r="E289" s="44"/>
      <c r="F289" s="44"/>
      <c r="G289" s="44"/>
      <c r="H289" s="44"/>
      <c r="I289" s="44"/>
      <c r="J289" s="44"/>
      <c r="K289" s="44"/>
      <c r="L289" s="44"/>
      <c r="M289" s="44"/>
      <c r="N289" s="44"/>
      <c r="O289" s="44"/>
      <c r="P289" s="44"/>
    </row>
    <row r="290" spans="1:16" s="46" customFormat="1" x14ac:dyDescent="0.25">
      <c r="A290" s="64"/>
      <c r="C290" s="44"/>
      <c r="D290" s="44"/>
      <c r="E290" s="44"/>
      <c r="F290" s="44"/>
      <c r="G290" s="44"/>
      <c r="H290" s="44"/>
      <c r="I290" s="44"/>
      <c r="J290" s="44"/>
      <c r="K290" s="44"/>
      <c r="L290" s="44"/>
      <c r="M290" s="44"/>
      <c r="N290" s="44"/>
      <c r="O290" s="44"/>
      <c r="P290" s="44"/>
    </row>
    <row r="291" spans="1:16" s="46" customFormat="1" x14ac:dyDescent="0.25">
      <c r="A291" s="64"/>
      <c r="C291" s="44"/>
      <c r="D291" s="44"/>
      <c r="E291" s="44"/>
      <c r="F291" s="44"/>
      <c r="G291" s="44"/>
      <c r="H291" s="44"/>
      <c r="I291" s="44"/>
      <c r="J291" s="44"/>
      <c r="K291" s="44"/>
      <c r="L291" s="44"/>
      <c r="M291" s="44"/>
      <c r="N291" s="44"/>
      <c r="O291" s="44"/>
      <c r="P291" s="44"/>
    </row>
    <row r="292" spans="1:16" s="46" customFormat="1" x14ac:dyDescent="0.25">
      <c r="A292" s="64"/>
      <c r="C292" s="44"/>
      <c r="D292" s="44"/>
      <c r="E292" s="44"/>
      <c r="F292" s="44"/>
      <c r="G292" s="44"/>
      <c r="H292" s="44"/>
      <c r="I292" s="44"/>
      <c r="J292" s="44"/>
      <c r="K292" s="44"/>
      <c r="L292" s="44"/>
      <c r="M292" s="44"/>
      <c r="N292" s="44"/>
      <c r="O292" s="44"/>
      <c r="P292" s="44"/>
    </row>
    <row r="293" spans="1:16" s="46" customFormat="1" x14ac:dyDescent="0.25">
      <c r="A293" s="64"/>
      <c r="C293" s="44"/>
      <c r="D293" s="44"/>
      <c r="E293" s="44"/>
      <c r="F293" s="44"/>
      <c r="G293" s="44"/>
      <c r="H293" s="44"/>
      <c r="I293" s="44"/>
      <c r="J293" s="44"/>
      <c r="K293" s="44"/>
      <c r="L293" s="44"/>
      <c r="M293" s="44"/>
      <c r="N293" s="44"/>
      <c r="O293" s="44"/>
      <c r="P293" s="44"/>
    </row>
    <row r="294" spans="1:16" s="46" customFormat="1" x14ac:dyDescent="0.25">
      <c r="A294" s="64"/>
      <c r="C294" s="44"/>
      <c r="D294" s="44"/>
      <c r="E294" s="44"/>
      <c r="F294" s="44"/>
      <c r="G294" s="44"/>
      <c r="H294" s="44"/>
      <c r="I294" s="44"/>
      <c r="J294" s="44"/>
      <c r="K294" s="44"/>
      <c r="L294" s="44"/>
      <c r="M294" s="44"/>
      <c r="N294" s="44"/>
      <c r="O294" s="44"/>
      <c r="P294" s="44"/>
    </row>
    <row r="295" spans="1:16" s="46" customFormat="1" x14ac:dyDescent="0.25">
      <c r="A295" s="64"/>
      <c r="C295" s="44"/>
      <c r="D295" s="44"/>
      <c r="E295" s="44"/>
      <c r="F295" s="44"/>
      <c r="G295" s="44"/>
      <c r="H295" s="44"/>
      <c r="I295" s="44"/>
      <c r="J295" s="44"/>
      <c r="K295" s="44"/>
      <c r="L295" s="44"/>
      <c r="M295" s="44"/>
      <c r="N295" s="44"/>
      <c r="O295" s="44"/>
      <c r="P295" s="44"/>
    </row>
    <row r="296" spans="1:16" s="46" customFormat="1" x14ac:dyDescent="0.25">
      <c r="A296" s="64"/>
      <c r="C296" s="44"/>
      <c r="D296" s="44"/>
      <c r="E296" s="44"/>
      <c r="F296" s="44"/>
      <c r="G296" s="44"/>
      <c r="H296" s="44"/>
      <c r="I296" s="44"/>
      <c r="J296" s="44"/>
      <c r="K296" s="44"/>
      <c r="L296" s="44"/>
      <c r="M296" s="44"/>
      <c r="N296" s="44"/>
      <c r="O296" s="44"/>
      <c r="P296" s="44"/>
    </row>
    <row r="297" spans="1:16" s="46" customFormat="1" x14ac:dyDescent="0.25">
      <c r="A297" s="64"/>
      <c r="C297" s="44"/>
      <c r="D297" s="44"/>
      <c r="E297" s="44"/>
      <c r="F297" s="44"/>
      <c r="G297" s="44"/>
      <c r="H297" s="44"/>
      <c r="I297" s="44"/>
      <c r="J297" s="44"/>
      <c r="K297" s="44"/>
      <c r="L297" s="44"/>
      <c r="M297" s="44"/>
      <c r="N297" s="44"/>
      <c r="O297" s="44"/>
      <c r="P297" s="44"/>
    </row>
    <row r="298" spans="1:16" s="46" customFormat="1" x14ac:dyDescent="0.25">
      <c r="A298" s="64"/>
      <c r="C298" s="44"/>
      <c r="D298" s="44"/>
      <c r="E298" s="44"/>
      <c r="F298" s="44"/>
      <c r="G298" s="44"/>
      <c r="H298" s="44"/>
      <c r="I298" s="44"/>
      <c r="J298" s="44"/>
      <c r="K298" s="44"/>
      <c r="L298" s="44"/>
      <c r="M298" s="44"/>
      <c r="N298" s="44"/>
      <c r="O298" s="44"/>
      <c r="P298" s="44"/>
    </row>
    <row r="299" spans="1:16" s="46" customFormat="1" x14ac:dyDescent="0.25">
      <c r="A299" s="64"/>
      <c r="C299" s="44"/>
      <c r="D299" s="44"/>
      <c r="E299" s="44"/>
      <c r="F299" s="44"/>
      <c r="G299" s="44"/>
      <c r="H299" s="44"/>
      <c r="I299" s="44"/>
      <c r="J299" s="44"/>
      <c r="K299" s="44"/>
      <c r="L299" s="44"/>
      <c r="M299" s="44"/>
      <c r="N299" s="44"/>
      <c r="O299" s="44"/>
      <c r="P299" s="44"/>
    </row>
    <row r="300" spans="1:16" s="46" customFormat="1" x14ac:dyDescent="0.25">
      <c r="A300" s="64"/>
      <c r="C300" s="44"/>
      <c r="D300" s="44"/>
      <c r="E300" s="44"/>
      <c r="F300" s="44"/>
      <c r="G300" s="44"/>
      <c r="H300" s="44"/>
      <c r="I300" s="44"/>
      <c r="J300" s="44"/>
      <c r="K300" s="44"/>
      <c r="L300" s="44"/>
      <c r="M300" s="44"/>
      <c r="N300" s="44"/>
      <c r="O300" s="44"/>
      <c r="P300" s="44"/>
    </row>
    <row r="301" spans="1:16" s="46" customFormat="1" x14ac:dyDescent="0.25">
      <c r="A301" s="64"/>
      <c r="C301" s="44"/>
      <c r="D301" s="44"/>
      <c r="E301" s="44"/>
      <c r="F301" s="44"/>
      <c r="G301" s="44"/>
      <c r="H301" s="44"/>
      <c r="I301" s="44"/>
      <c r="J301" s="44"/>
      <c r="K301" s="44"/>
      <c r="L301" s="44"/>
      <c r="M301" s="44"/>
      <c r="N301" s="44"/>
      <c r="O301" s="44"/>
      <c r="P301" s="44"/>
    </row>
    <row r="302" spans="1:16" s="46" customFormat="1" x14ac:dyDescent="0.25">
      <c r="A302" s="64"/>
      <c r="C302" s="44"/>
      <c r="D302" s="44"/>
      <c r="E302" s="44"/>
      <c r="F302" s="44"/>
      <c r="G302" s="44"/>
      <c r="H302" s="44"/>
      <c r="I302" s="44"/>
      <c r="J302" s="44"/>
      <c r="K302" s="44"/>
      <c r="L302" s="44"/>
      <c r="M302" s="44"/>
      <c r="N302" s="44"/>
      <c r="O302" s="44"/>
      <c r="P302" s="44"/>
    </row>
    <row r="303" spans="1:16" s="46" customFormat="1" x14ac:dyDescent="0.25">
      <c r="A303" s="64"/>
      <c r="C303" s="44"/>
      <c r="D303" s="44"/>
      <c r="E303" s="44"/>
      <c r="F303" s="44"/>
      <c r="G303" s="44"/>
      <c r="H303" s="44"/>
      <c r="I303" s="44"/>
      <c r="J303" s="44"/>
      <c r="K303" s="44"/>
      <c r="L303" s="44"/>
      <c r="M303" s="44"/>
      <c r="N303" s="44"/>
      <c r="O303" s="44"/>
      <c r="P303" s="44"/>
    </row>
    <row r="304" spans="1:16" s="46" customFormat="1" x14ac:dyDescent="0.25">
      <c r="A304" s="64"/>
      <c r="C304" s="44"/>
      <c r="D304" s="44"/>
      <c r="E304" s="44"/>
      <c r="F304" s="44"/>
      <c r="G304" s="44"/>
      <c r="H304" s="44"/>
      <c r="I304" s="44"/>
      <c r="J304" s="44"/>
      <c r="K304" s="44"/>
      <c r="L304" s="44"/>
      <c r="M304" s="44"/>
      <c r="N304" s="44"/>
      <c r="O304" s="44"/>
      <c r="P304" s="44"/>
    </row>
    <row r="305" spans="1:16" s="46" customFormat="1" x14ac:dyDescent="0.25">
      <c r="A305" s="64"/>
      <c r="C305" s="44"/>
      <c r="D305" s="44"/>
      <c r="E305" s="44"/>
      <c r="F305" s="44"/>
      <c r="G305" s="44"/>
      <c r="H305" s="44"/>
      <c r="I305" s="44"/>
      <c r="J305" s="44"/>
      <c r="K305" s="44"/>
      <c r="L305" s="44"/>
      <c r="M305" s="44"/>
      <c r="N305" s="44"/>
      <c r="O305" s="44"/>
      <c r="P305" s="44"/>
    </row>
    <row r="306" spans="1:16" s="46" customFormat="1" x14ac:dyDescent="0.25">
      <c r="A306" s="64"/>
      <c r="C306" s="44"/>
      <c r="D306" s="44"/>
      <c r="E306" s="44"/>
      <c r="F306" s="44"/>
      <c r="G306" s="44"/>
      <c r="H306" s="44"/>
      <c r="I306" s="44"/>
      <c r="J306" s="44"/>
      <c r="K306" s="44"/>
      <c r="L306" s="44"/>
      <c r="M306" s="44"/>
      <c r="N306" s="44"/>
      <c r="O306" s="44"/>
      <c r="P306" s="44"/>
    </row>
    <row r="307" spans="1:16" s="46" customFormat="1" x14ac:dyDescent="0.25">
      <c r="A307" s="64"/>
      <c r="C307" s="44"/>
      <c r="D307" s="44"/>
      <c r="E307" s="44"/>
      <c r="F307" s="44"/>
      <c r="G307" s="44"/>
      <c r="H307" s="44"/>
      <c r="I307" s="44"/>
      <c r="J307" s="44"/>
      <c r="K307" s="44"/>
      <c r="L307" s="44"/>
      <c r="M307" s="44"/>
      <c r="N307" s="44"/>
      <c r="O307" s="44"/>
      <c r="P307" s="44"/>
    </row>
    <row r="308" spans="1:16" s="46" customFormat="1" x14ac:dyDescent="0.25">
      <c r="A308" s="64"/>
      <c r="C308" s="44"/>
      <c r="D308" s="44"/>
      <c r="E308" s="44"/>
      <c r="F308" s="44"/>
      <c r="G308" s="44"/>
      <c r="H308" s="44"/>
      <c r="I308" s="44"/>
      <c r="J308" s="44"/>
      <c r="K308" s="44"/>
      <c r="L308" s="44"/>
      <c r="M308" s="44"/>
      <c r="N308" s="44"/>
      <c r="O308" s="44"/>
      <c r="P308" s="44"/>
    </row>
    <row r="309" spans="1:16" s="46" customFormat="1" x14ac:dyDescent="0.25">
      <c r="A309" s="64"/>
      <c r="C309" s="44"/>
      <c r="D309" s="44"/>
      <c r="E309" s="44"/>
      <c r="F309" s="44"/>
      <c r="G309" s="44"/>
      <c r="H309" s="44"/>
      <c r="I309" s="44"/>
      <c r="J309" s="44"/>
      <c r="K309" s="44"/>
      <c r="L309" s="44"/>
      <c r="M309" s="44"/>
      <c r="N309" s="44"/>
      <c r="O309" s="44"/>
      <c r="P309" s="44"/>
    </row>
    <row r="310" spans="1:16" s="46" customFormat="1" x14ac:dyDescent="0.25">
      <c r="A310" s="64"/>
      <c r="C310" s="44"/>
      <c r="D310" s="44"/>
      <c r="E310" s="44"/>
      <c r="F310" s="44"/>
      <c r="G310" s="44"/>
      <c r="H310" s="44"/>
      <c r="I310" s="44"/>
      <c r="J310" s="44"/>
      <c r="K310" s="44"/>
      <c r="L310" s="44"/>
      <c r="M310" s="44"/>
      <c r="N310" s="44"/>
      <c r="O310" s="44"/>
      <c r="P310" s="44"/>
    </row>
    <row r="311" spans="1:16" s="46" customFormat="1" x14ac:dyDescent="0.25">
      <c r="A311" s="64"/>
      <c r="C311" s="44"/>
      <c r="D311" s="44"/>
      <c r="E311" s="44"/>
      <c r="F311" s="44"/>
      <c r="G311" s="44"/>
      <c r="H311" s="44"/>
      <c r="I311" s="44"/>
      <c r="J311" s="44"/>
      <c r="K311" s="44"/>
      <c r="L311" s="44"/>
      <c r="M311" s="44"/>
      <c r="N311" s="44"/>
      <c r="O311" s="44"/>
      <c r="P311" s="44"/>
    </row>
    <row r="312" spans="1:16" s="46" customFormat="1" x14ac:dyDescent="0.25">
      <c r="A312" s="64"/>
      <c r="C312" s="44"/>
      <c r="D312" s="44"/>
      <c r="E312" s="44"/>
      <c r="F312" s="44"/>
      <c r="G312" s="44"/>
      <c r="H312" s="44"/>
      <c r="I312" s="44"/>
      <c r="J312" s="44"/>
      <c r="K312" s="44"/>
      <c r="L312" s="44"/>
      <c r="M312" s="44"/>
      <c r="N312" s="44"/>
      <c r="O312" s="44"/>
      <c r="P312" s="44"/>
    </row>
    <row r="313" spans="1:16" s="46" customFormat="1" x14ac:dyDescent="0.25">
      <c r="A313" s="64"/>
      <c r="C313" s="44"/>
      <c r="D313" s="44"/>
      <c r="E313" s="44"/>
      <c r="F313" s="44"/>
      <c r="G313" s="44"/>
      <c r="H313" s="44"/>
      <c r="I313" s="44"/>
      <c r="J313" s="44"/>
      <c r="K313" s="44"/>
      <c r="L313" s="44"/>
      <c r="M313" s="44"/>
      <c r="N313" s="44"/>
      <c r="O313" s="44"/>
      <c r="P313" s="44"/>
    </row>
    <row r="314" spans="1:16" s="46" customFormat="1" x14ac:dyDescent="0.25">
      <c r="A314" s="64"/>
      <c r="C314" s="44"/>
      <c r="D314" s="44"/>
      <c r="E314" s="44"/>
      <c r="F314" s="44"/>
      <c r="G314" s="44"/>
      <c r="H314" s="44"/>
      <c r="I314" s="44"/>
      <c r="J314" s="44"/>
      <c r="K314" s="44"/>
      <c r="L314" s="44"/>
      <c r="M314" s="44"/>
      <c r="N314" s="44"/>
      <c r="O314" s="44"/>
      <c r="P314" s="44"/>
    </row>
    <row r="315" spans="1:16" s="46" customFormat="1" x14ac:dyDescent="0.25">
      <c r="A315" s="64"/>
      <c r="C315" s="44"/>
      <c r="D315" s="44"/>
      <c r="E315" s="44"/>
      <c r="F315" s="44"/>
      <c r="G315" s="44"/>
      <c r="H315" s="44"/>
      <c r="I315" s="44"/>
      <c r="J315" s="44"/>
      <c r="K315" s="44"/>
      <c r="L315" s="44"/>
      <c r="M315" s="44"/>
      <c r="N315" s="44"/>
      <c r="O315" s="44"/>
      <c r="P315" s="44"/>
    </row>
    <row r="316" spans="1:16" s="46" customFormat="1" x14ac:dyDescent="0.25">
      <c r="A316" s="64"/>
      <c r="C316" s="44"/>
      <c r="D316" s="44"/>
      <c r="E316" s="44"/>
      <c r="F316" s="44"/>
      <c r="G316" s="44"/>
      <c r="H316" s="44"/>
      <c r="I316" s="44"/>
      <c r="J316" s="44"/>
      <c r="K316" s="44"/>
      <c r="L316" s="44"/>
      <c r="M316" s="44"/>
      <c r="N316" s="44"/>
      <c r="O316" s="44"/>
      <c r="P316" s="44"/>
    </row>
    <row r="317" spans="1:16" s="46" customFormat="1" x14ac:dyDescent="0.25">
      <c r="A317" s="64"/>
      <c r="C317" s="44"/>
      <c r="D317" s="44"/>
      <c r="E317" s="44"/>
      <c r="F317" s="44"/>
      <c r="G317" s="44"/>
      <c r="H317" s="44"/>
      <c r="I317" s="44"/>
      <c r="J317" s="44"/>
      <c r="K317" s="44"/>
      <c r="L317" s="44"/>
      <c r="M317" s="44"/>
      <c r="N317" s="44"/>
      <c r="O317" s="44"/>
      <c r="P317" s="44"/>
    </row>
    <row r="318" spans="1:16" s="46" customFormat="1" x14ac:dyDescent="0.25">
      <c r="A318" s="64"/>
      <c r="C318" s="44"/>
      <c r="D318" s="44"/>
      <c r="E318" s="44"/>
      <c r="F318" s="44"/>
      <c r="G318" s="44"/>
      <c r="H318" s="44"/>
      <c r="I318" s="44"/>
      <c r="J318" s="44"/>
      <c r="K318" s="44"/>
      <c r="L318" s="44"/>
      <c r="M318" s="44"/>
      <c r="N318" s="44"/>
      <c r="O318" s="44"/>
      <c r="P318" s="44"/>
    </row>
    <row r="319" spans="1:16" s="46" customFormat="1" x14ac:dyDescent="0.25">
      <c r="A319" s="64"/>
      <c r="C319" s="44"/>
      <c r="D319" s="44"/>
      <c r="E319" s="44"/>
      <c r="F319" s="44"/>
      <c r="G319" s="44"/>
      <c r="H319" s="44"/>
      <c r="I319" s="44"/>
      <c r="J319" s="44"/>
      <c r="K319" s="44"/>
      <c r="L319" s="44"/>
      <c r="M319" s="44"/>
      <c r="N319" s="44"/>
      <c r="O319" s="44"/>
      <c r="P319" s="44"/>
    </row>
    <row r="320" spans="1:16" s="46" customFormat="1" x14ac:dyDescent="0.25">
      <c r="A320" s="64"/>
      <c r="C320" s="44"/>
      <c r="D320" s="44"/>
      <c r="E320" s="44"/>
      <c r="F320" s="44"/>
      <c r="G320" s="44"/>
      <c r="H320" s="44"/>
      <c r="I320" s="44"/>
      <c r="J320" s="44"/>
      <c r="K320" s="44"/>
      <c r="L320" s="44"/>
      <c r="M320" s="44"/>
      <c r="N320" s="44"/>
      <c r="O320" s="44"/>
      <c r="P320" s="44"/>
    </row>
    <row r="321" spans="1:16" s="46" customFormat="1" x14ac:dyDescent="0.25">
      <c r="A321" s="64"/>
      <c r="C321" s="44"/>
      <c r="D321" s="44"/>
      <c r="E321" s="44"/>
      <c r="F321" s="44"/>
      <c r="G321" s="44"/>
      <c r="H321" s="44"/>
      <c r="I321" s="44"/>
      <c r="J321" s="44"/>
      <c r="K321" s="44"/>
      <c r="L321" s="44"/>
      <c r="M321" s="44"/>
      <c r="N321" s="44"/>
      <c r="O321" s="44"/>
      <c r="P321" s="44"/>
    </row>
    <row r="322" spans="1:16" s="46" customFormat="1" x14ac:dyDescent="0.25">
      <c r="A322" s="64"/>
      <c r="C322" s="44"/>
      <c r="D322" s="44"/>
      <c r="E322" s="44"/>
      <c r="F322" s="44"/>
      <c r="G322" s="44"/>
      <c r="H322" s="44"/>
      <c r="I322" s="44"/>
      <c r="J322" s="44"/>
      <c r="K322" s="44"/>
      <c r="L322" s="44"/>
      <c r="M322" s="44"/>
      <c r="N322" s="44"/>
      <c r="O322" s="44"/>
      <c r="P322" s="44"/>
    </row>
    <row r="323" spans="1:16" s="46" customFormat="1" x14ac:dyDescent="0.25">
      <c r="A323" s="64"/>
      <c r="C323" s="44"/>
      <c r="D323" s="44"/>
      <c r="E323" s="44"/>
      <c r="F323" s="44"/>
      <c r="G323" s="44"/>
      <c r="H323" s="44"/>
      <c r="I323" s="44"/>
      <c r="J323" s="44"/>
      <c r="K323" s="44"/>
      <c r="L323" s="44"/>
      <c r="M323" s="44"/>
      <c r="N323" s="44"/>
      <c r="O323" s="44"/>
      <c r="P323" s="44"/>
    </row>
    <row r="324" spans="1:16" s="46" customFormat="1" x14ac:dyDescent="0.25">
      <c r="A324" s="64"/>
      <c r="C324" s="44"/>
      <c r="D324" s="44"/>
      <c r="E324" s="44"/>
      <c r="F324" s="44"/>
      <c r="G324" s="44"/>
      <c r="H324" s="44"/>
      <c r="I324" s="44"/>
      <c r="J324" s="44"/>
      <c r="K324" s="44"/>
      <c r="L324" s="44"/>
      <c r="M324" s="44"/>
      <c r="N324" s="44"/>
      <c r="O324" s="44"/>
      <c r="P324" s="44"/>
    </row>
    <row r="325" spans="1:16" s="46" customFormat="1" x14ac:dyDescent="0.25">
      <c r="A325" s="64"/>
      <c r="C325" s="44"/>
      <c r="D325" s="44"/>
      <c r="E325" s="44"/>
      <c r="F325" s="44"/>
      <c r="G325" s="44"/>
      <c r="H325" s="44"/>
      <c r="I325" s="44"/>
      <c r="J325" s="44"/>
      <c r="K325" s="44"/>
      <c r="L325" s="44"/>
      <c r="M325" s="44"/>
      <c r="N325" s="44"/>
      <c r="O325" s="44"/>
      <c r="P325" s="44"/>
    </row>
    <row r="326" spans="1:16" s="46" customFormat="1" x14ac:dyDescent="0.25">
      <c r="A326" s="64"/>
      <c r="C326" s="44"/>
      <c r="D326" s="44"/>
      <c r="E326" s="44"/>
      <c r="F326" s="44"/>
      <c r="G326" s="44"/>
      <c r="H326" s="44"/>
      <c r="I326" s="44"/>
      <c r="J326" s="44"/>
      <c r="K326" s="44"/>
      <c r="L326" s="44"/>
      <c r="M326" s="44"/>
      <c r="N326" s="44"/>
      <c r="O326" s="44"/>
      <c r="P326" s="44"/>
    </row>
    <row r="327" spans="1:16" s="46" customFormat="1" x14ac:dyDescent="0.25">
      <c r="A327" s="64"/>
      <c r="C327" s="44"/>
      <c r="D327" s="44"/>
      <c r="E327" s="44"/>
      <c r="F327" s="44"/>
      <c r="G327" s="44"/>
      <c r="H327" s="44"/>
      <c r="I327" s="44"/>
      <c r="J327" s="44"/>
      <c r="K327" s="44"/>
      <c r="L327" s="44"/>
      <c r="M327" s="44"/>
      <c r="N327" s="44"/>
      <c r="O327" s="44"/>
      <c r="P327" s="44"/>
    </row>
    <row r="328" spans="1:16" s="46" customFormat="1" x14ac:dyDescent="0.25">
      <c r="A328" s="64"/>
      <c r="C328" s="44"/>
      <c r="D328" s="44"/>
      <c r="E328" s="44"/>
      <c r="F328" s="44"/>
      <c r="G328" s="44"/>
      <c r="H328" s="44"/>
      <c r="I328" s="44"/>
      <c r="J328" s="44"/>
      <c r="K328" s="44"/>
      <c r="L328" s="44"/>
      <c r="M328" s="44"/>
      <c r="N328" s="44"/>
      <c r="O328" s="44"/>
      <c r="P328" s="44"/>
    </row>
    <row r="329" spans="1:16" s="46" customFormat="1" x14ac:dyDescent="0.25">
      <c r="A329" s="64"/>
      <c r="C329" s="44"/>
      <c r="D329" s="44"/>
      <c r="E329" s="44"/>
      <c r="F329" s="44"/>
      <c r="G329" s="44"/>
      <c r="H329" s="44"/>
      <c r="I329" s="44"/>
      <c r="J329" s="44"/>
      <c r="K329" s="44"/>
      <c r="L329" s="44"/>
      <c r="M329" s="44"/>
      <c r="N329" s="44"/>
      <c r="O329" s="44"/>
      <c r="P329" s="44"/>
    </row>
    <row r="330" spans="1:16" s="46" customFormat="1" x14ac:dyDescent="0.25">
      <c r="A330" s="64"/>
      <c r="C330" s="44"/>
      <c r="D330" s="44"/>
      <c r="E330" s="44"/>
      <c r="F330" s="44"/>
      <c r="G330" s="44"/>
      <c r="H330" s="44"/>
      <c r="I330" s="44"/>
      <c r="J330" s="44"/>
      <c r="K330" s="44"/>
      <c r="L330" s="44"/>
      <c r="M330" s="44"/>
      <c r="N330" s="44"/>
      <c r="O330" s="44"/>
      <c r="P330" s="44"/>
    </row>
    <row r="331" spans="1:16" s="46" customFormat="1" x14ac:dyDescent="0.25">
      <c r="A331" s="64"/>
      <c r="C331" s="44"/>
      <c r="D331" s="44"/>
      <c r="E331" s="44"/>
      <c r="F331" s="44"/>
      <c r="G331" s="44"/>
      <c r="H331" s="44"/>
      <c r="I331" s="44"/>
      <c r="J331" s="44"/>
      <c r="K331" s="44"/>
      <c r="L331" s="44"/>
      <c r="M331" s="44"/>
      <c r="N331" s="44"/>
      <c r="O331" s="44"/>
      <c r="P331" s="44"/>
    </row>
    <row r="332" spans="1:16" s="46" customFormat="1" x14ac:dyDescent="0.25">
      <c r="A332" s="64"/>
      <c r="C332" s="44"/>
      <c r="D332" s="44"/>
      <c r="E332" s="44"/>
      <c r="F332" s="44"/>
      <c r="G332" s="44"/>
      <c r="H332" s="44"/>
      <c r="I332" s="44"/>
      <c r="J332" s="44"/>
      <c r="K332" s="44"/>
      <c r="L332" s="44"/>
      <c r="M332" s="44"/>
      <c r="N332" s="44"/>
      <c r="O332" s="44"/>
      <c r="P332" s="44"/>
    </row>
    <row r="333" spans="1:16" s="46" customFormat="1" x14ac:dyDescent="0.25">
      <c r="A333" s="64"/>
      <c r="C333" s="44"/>
      <c r="D333" s="44"/>
      <c r="E333" s="44"/>
      <c r="F333" s="44"/>
      <c r="G333" s="44"/>
      <c r="H333" s="44"/>
      <c r="I333" s="44"/>
      <c r="J333" s="44"/>
      <c r="K333" s="44"/>
      <c r="L333" s="44"/>
      <c r="M333" s="44"/>
      <c r="N333" s="44"/>
      <c r="O333" s="44"/>
      <c r="P333" s="44"/>
    </row>
    <row r="334" spans="1:16" s="46" customFormat="1" x14ac:dyDescent="0.25">
      <c r="A334" s="64"/>
      <c r="C334" s="44"/>
      <c r="D334" s="44"/>
      <c r="E334" s="44"/>
      <c r="F334" s="44"/>
      <c r="G334" s="44"/>
      <c r="H334" s="44"/>
      <c r="I334" s="44"/>
      <c r="J334" s="44"/>
      <c r="K334" s="44"/>
      <c r="L334" s="44"/>
      <c r="M334" s="44"/>
      <c r="N334" s="44"/>
      <c r="O334" s="44"/>
      <c r="P334" s="44"/>
    </row>
    <row r="335" spans="1:16" s="46" customFormat="1" x14ac:dyDescent="0.25">
      <c r="A335" s="64"/>
      <c r="C335" s="44"/>
      <c r="D335" s="44"/>
      <c r="E335" s="44"/>
      <c r="F335" s="44"/>
      <c r="G335" s="44"/>
      <c r="H335" s="44"/>
      <c r="I335" s="44"/>
      <c r="J335" s="44"/>
      <c r="K335" s="44"/>
      <c r="L335" s="44"/>
      <c r="M335" s="44"/>
      <c r="N335" s="44"/>
      <c r="O335" s="44"/>
      <c r="P335" s="44"/>
    </row>
    <row r="336" spans="1:16" s="46" customFormat="1" x14ac:dyDescent="0.25">
      <c r="A336" s="64"/>
      <c r="C336" s="44"/>
      <c r="D336" s="44"/>
      <c r="E336" s="44"/>
      <c r="F336" s="44"/>
      <c r="G336" s="44"/>
      <c r="H336" s="44"/>
      <c r="I336" s="44"/>
      <c r="J336" s="44"/>
      <c r="K336" s="44"/>
      <c r="L336" s="44"/>
      <c r="M336" s="44"/>
      <c r="N336" s="44"/>
      <c r="O336" s="44"/>
      <c r="P336" s="44"/>
    </row>
    <row r="337" spans="1:16" s="46" customFormat="1" x14ac:dyDescent="0.25">
      <c r="A337" s="64"/>
      <c r="C337" s="44"/>
      <c r="D337" s="44"/>
      <c r="E337" s="44"/>
      <c r="F337" s="44"/>
      <c r="G337" s="44"/>
      <c r="H337" s="44"/>
      <c r="I337" s="44"/>
      <c r="J337" s="44"/>
      <c r="K337" s="44"/>
      <c r="L337" s="44"/>
      <c r="M337" s="44"/>
      <c r="N337" s="44"/>
      <c r="O337" s="44"/>
      <c r="P337" s="44"/>
    </row>
    <row r="338" spans="1:16" s="46" customFormat="1" x14ac:dyDescent="0.25">
      <c r="A338" s="64"/>
      <c r="C338" s="44"/>
      <c r="D338" s="44"/>
      <c r="E338" s="44"/>
      <c r="F338" s="44"/>
      <c r="G338" s="44"/>
      <c r="H338" s="44"/>
      <c r="I338" s="44"/>
      <c r="J338" s="44"/>
      <c r="K338" s="44"/>
      <c r="L338" s="44"/>
      <c r="M338" s="44"/>
      <c r="N338" s="44"/>
      <c r="O338" s="44"/>
      <c r="P338" s="44"/>
    </row>
    <row r="339" spans="1:16" s="46" customFormat="1" x14ac:dyDescent="0.25">
      <c r="A339" s="64"/>
      <c r="C339" s="44"/>
      <c r="D339" s="44"/>
      <c r="E339" s="44"/>
      <c r="F339" s="44"/>
      <c r="G339" s="44"/>
      <c r="H339" s="44"/>
      <c r="I339" s="44"/>
      <c r="J339" s="44"/>
      <c r="K339" s="44"/>
      <c r="L339" s="44"/>
      <c r="M339" s="44"/>
      <c r="N339" s="44"/>
      <c r="O339" s="44"/>
      <c r="P339" s="44"/>
    </row>
    <row r="340" spans="1:16" s="46" customFormat="1" x14ac:dyDescent="0.25">
      <c r="A340" s="64"/>
      <c r="C340" s="44"/>
      <c r="D340" s="44"/>
      <c r="E340" s="44"/>
      <c r="F340" s="44"/>
      <c r="G340" s="44"/>
      <c r="H340" s="44"/>
      <c r="I340" s="44"/>
      <c r="J340" s="44"/>
      <c r="K340" s="44"/>
      <c r="L340" s="44"/>
      <c r="M340" s="44"/>
      <c r="N340" s="44"/>
      <c r="O340" s="44"/>
      <c r="P340" s="44"/>
    </row>
    <row r="341" spans="1:16" s="46" customFormat="1" x14ac:dyDescent="0.25">
      <c r="A341" s="64"/>
      <c r="C341" s="44"/>
      <c r="D341" s="44"/>
      <c r="E341" s="44"/>
      <c r="F341" s="44"/>
      <c r="G341" s="44"/>
      <c r="H341" s="44"/>
      <c r="I341" s="44"/>
      <c r="J341" s="44"/>
      <c r="K341" s="44"/>
      <c r="L341" s="44"/>
      <c r="M341" s="44"/>
      <c r="N341" s="44"/>
      <c r="O341" s="44"/>
      <c r="P341" s="44"/>
    </row>
    <row r="342" spans="1:16" s="46" customFormat="1" x14ac:dyDescent="0.25">
      <c r="A342" s="64"/>
      <c r="C342" s="44"/>
      <c r="D342" s="44"/>
      <c r="E342" s="44"/>
      <c r="F342" s="44"/>
      <c r="G342" s="44"/>
      <c r="H342" s="44"/>
      <c r="I342" s="44"/>
      <c r="J342" s="44"/>
      <c r="K342" s="44"/>
      <c r="L342" s="44"/>
      <c r="M342" s="44"/>
      <c r="N342" s="44"/>
      <c r="O342" s="44"/>
      <c r="P342" s="44"/>
    </row>
    <row r="343" spans="1:16" s="46" customFormat="1" x14ac:dyDescent="0.25">
      <c r="A343" s="64"/>
      <c r="C343" s="44"/>
      <c r="D343" s="44"/>
      <c r="E343" s="44"/>
      <c r="F343" s="44"/>
      <c r="G343" s="44"/>
      <c r="H343" s="44"/>
      <c r="I343" s="44"/>
      <c r="J343" s="44"/>
      <c r="K343" s="44"/>
      <c r="L343" s="44"/>
      <c r="M343" s="44"/>
      <c r="N343" s="44"/>
      <c r="O343" s="44"/>
      <c r="P343" s="44"/>
    </row>
    <row r="344" spans="1:16" s="46" customFormat="1" x14ac:dyDescent="0.25">
      <c r="A344" s="64"/>
      <c r="C344" s="44"/>
      <c r="D344" s="44"/>
      <c r="E344" s="44"/>
      <c r="F344" s="44"/>
      <c r="G344" s="44"/>
      <c r="H344" s="44"/>
      <c r="I344" s="44"/>
      <c r="J344" s="44"/>
      <c r="K344" s="44"/>
      <c r="L344" s="44"/>
      <c r="M344" s="44"/>
      <c r="N344" s="44"/>
      <c r="O344" s="44"/>
      <c r="P344" s="44"/>
    </row>
    <row r="345" spans="1:16" s="46" customFormat="1" x14ac:dyDescent="0.25">
      <c r="A345" s="64"/>
      <c r="C345" s="44"/>
      <c r="D345" s="44"/>
      <c r="E345" s="44"/>
      <c r="F345" s="44"/>
      <c r="G345" s="44"/>
      <c r="H345" s="44"/>
      <c r="I345" s="44"/>
      <c r="J345" s="44"/>
      <c r="K345" s="44"/>
      <c r="L345" s="44"/>
      <c r="M345" s="44"/>
      <c r="N345" s="44"/>
      <c r="O345" s="44"/>
      <c r="P345" s="44"/>
    </row>
    <row r="346" spans="1:16" s="46" customFormat="1" x14ac:dyDescent="0.25">
      <c r="A346" s="64"/>
      <c r="C346" s="44"/>
      <c r="D346" s="44"/>
      <c r="E346" s="44"/>
      <c r="F346" s="44"/>
      <c r="G346" s="44"/>
      <c r="H346" s="44"/>
      <c r="I346" s="44"/>
      <c r="J346" s="44"/>
      <c r="K346" s="44"/>
      <c r="L346" s="44"/>
      <c r="M346" s="44"/>
      <c r="N346" s="44"/>
      <c r="O346" s="44"/>
      <c r="P346" s="44"/>
    </row>
    <row r="347" spans="1:16" s="46" customFormat="1" x14ac:dyDescent="0.25">
      <c r="A347" s="64"/>
      <c r="C347" s="44"/>
      <c r="D347" s="44"/>
      <c r="E347" s="44"/>
      <c r="F347" s="44"/>
      <c r="G347" s="44"/>
      <c r="H347" s="44"/>
      <c r="I347" s="44"/>
      <c r="J347" s="44"/>
      <c r="K347" s="44"/>
      <c r="L347" s="44"/>
      <c r="M347" s="44"/>
      <c r="N347" s="44"/>
      <c r="O347" s="44"/>
      <c r="P347" s="44"/>
    </row>
    <row r="348" spans="1:16" s="46" customFormat="1" x14ac:dyDescent="0.25">
      <c r="A348" s="64"/>
      <c r="C348" s="44"/>
      <c r="D348" s="44"/>
      <c r="E348" s="44"/>
      <c r="F348" s="44"/>
      <c r="G348" s="44"/>
      <c r="H348" s="44"/>
      <c r="I348" s="44"/>
      <c r="J348" s="44"/>
      <c r="K348" s="44"/>
      <c r="L348" s="44"/>
      <c r="M348" s="44"/>
      <c r="N348" s="44"/>
      <c r="O348" s="44"/>
      <c r="P348" s="44"/>
    </row>
    <row r="349" spans="1:16" s="46" customFormat="1" x14ac:dyDescent="0.25">
      <c r="A349" s="64"/>
      <c r="C349" s="44"/>
      <c r="D349" s="44"/>
      <c r="E349" s="44"/>
      <c r="F349" s="44"/>
      <c r="G349" s="44"/>
      <c r="H349" s="44"/>
      <c r="I349" s="44"/>
      <c r="J349" s="44"/>
      <c r="K349" s="44"/>
      <c r="L349" s="44"/>
      <c r="M349" s="44"/>
      <c r="N349" s="44"/>
      <c r="O349" s="44"/>
      <c r="P349" s="44"/>
    </row>
    <row r="350" spans="1:16" s="46" customFormat="1" x14ac:dyDescent="0.25">
      <c r="A350" s="64"/>
      <c r="C350" s="44"/>
      <c r="D350" s="44"/>
      <c r="E350" s="44"/>
      <c r="F350" s="44"/>
      <c r="G350" s="44"/>
      <c r="H350" s="44"/>
      <c r="I350" s="44"/>
      <c r="J350" s="44"/>
      <c r="K350" s="44"/>
      <c r="L350" s="44"/>
      <c r="M350" s="44"/>
      <c r="N350" s="44"/>
      <c r="O350" s="44"/>
      <c r="P350" s="44"/>
    </row>
    <row r="351" spans="1:16" s="46" customFormat="1" x14ac:dyDescent="0.25">
      <c r="A351" s="64"/>
      <c r="C351" s="44"/>
      <c r="D351" s="44"/>
      <c r="E351" s="44"/>
      <c r="F351" s="44"/>
      <c r="G351" s="44"/>
      <c r="H351" s="44"/>
      <c r="I351" s="44"/>
      <c r="J351" s="44"/>
      <c r="K351" s="44"/>
      <c r="L351" s="44"/>
      <c r="M351" s="44"/>
      <c r="N351" s="44"/>
      <c r="O351" s="44"/>
      <c r="P351" s="44"/>
    </row>
    <row r="352" spans="1:16" s="46" customFormat="1" x14ac:dyDescent="0.25">
      <c r="A352" s="64"/>
      <c r="C352" s="44"/>
      <c r="D352" s="44"/>
      <c r="E352" s="44"/>
      <c r="F352" s="44"/>
      <c r="G352" s="44"/>
      <c r="H352" s="44"/>
      <c r="I352" s="44"/>
      <c r="J352" s="44"/>
      <c r="K352" s="44"/>
      <c r="L352" s="44"/>
      <c r="M352" s="44"/>
      <c r="N352" s="44"/>
      <c r="O352" s="44"/>
      <c r="P352" s="44"/>
    </row>
    <row r="353" spans="1:16" s="46" customFormat="1" x14ac:dyDescent="0.25">
      <c r="A353" s="64"/>
      <c r="C353" s="44"/>
      <c r="D353" s="44"/>
      <c r="E353" s="44"/>
      <c r="F353" s="44"/>
      <c r="G353" s="44"/>
      <c r="H353" s="44"/>
      <c r="I353" s="44"/>
      <c r="J353" s="44"/>
      <c r="K353" s="44"/>
      <c r="L353" s="44"/>
      <c r="M353" s="44"/>
      <c r="N353" s="44"/>
      <c r="O353" s="44"/>
      <c r="P353" s="44"/>
    </row>
    <row r="354" spans="1:16" s="46" customFormat="1" x14ac:dyDescent="0.25">
      <c r="A354" s="64"/>
      <c r="C354" s="44"/>
      <c r="D354" s="44"/>
      <c r="E354" s="44"/>
      <c r="F354" s="44"/>
      <c r="G354" s="44"/>
      <c r="H354" s="44"/>
      <c r="I354" s="44"/>
      <c r="J354" s="44"/>
      <c r="K354" s="44"/>
      <c r="L354" s="44"/>
      <c r="M354" s="44"/>
      <c r="N354" s="44"/>
      <c r="O354" s="44"/>
      <c r="P354" s="44"/>
    </row>
    <row r="355" spans="1:16" s="46" customFormat="1" x14ac:dyDescent="0.25">
      <c r="A355" s="64"/>
      <c r="C355" s="44"/>
      <c r="D355" s="44"/>
      <c r="E355" s="44"/>
      <c r="F355" s="44"/>
      <c r="G355" s="44"/>
      <c r="H355" s="44"/>
      <c r="I355" s="44"/>
      <c r="J355" s="44"/>
      <c r="K355" s="44"/>
      <c r="L355" s="44"/>
      <c r="M355" s="44"/>
      <c r="N355" s="44"/>
      <c r="O355" s="44"/>
      <c r="P355" s="44"/>
    </row>
    <row r="356" spans="1:16" s="46" customFormat="1" x14ac:dyDescent="0.25">
      <c r="A356" s="64"/>
      <c r="C356" s="44"/>
      <c r="D356" s="44"/>
      <c r="E356" s="44"/>
      <c r="F356" s="44"/>
      <c r="G356" s="44"/>
      <c r="H356" s="44"/>
      <c r="I356" s="44"/>
      <c r="J356" s="44"/>
      <c r="K356" s="44"/>
      <c r="L356" s="44"/>
      <c r="M356" s="44"/>
      <c r="N356" s="44"/>
      <c r="O356" s="44"/>
      <c r="P356" s="44"/>
    </row>
    <row r="357" spans="1:16" s="46" customFormat="1" x14ac:dyDescent="0.25">
      <c r="A357" s="64"/>
      <c r="C357" s="44"/>
      <c r="D357" s="44"/>
      <c r="E357" s="44"/>
      <c r="F357" s="44"/>
      <c r="G357" s="44"/>
      <c r="H357" s="44"/>
      <c r="I357" s="44"/>
      <c r="J357" s="44"/>
      <c r="K357" s="44"/>
      <c r="L357" s="44"/>
      <c r="M357" s="44"/>
      <c r="N357" s="44"/>
      <c r="O357" s="44"/>
      <c r="P357" s="44"/>
    </row>
    <row r="358" spans="1:16" s="46" customFormat="1" x14ac:dyDescent="0.25">
      <c r="A358" s="64"/>
      <c r="C358" s="44"/>
      <c r="D358" s="44"/>
      <c r="E358" s="44"/>
      <c r="F358" s="44"/>
      <c r="G358" s="44"/>
      <c r="H358" s="44"/>
      <c r="I358" s="44"/>
      <c r="J358" s="44"/>
      <c r="K358" s="44"/>
      <c r="L358" s="44"/>
      <c r="M358" s="44"/>
      <c r="N358" s="44"/>
      <c r="O358" s="44"/>
      <c r="P358" s="44"/>
    </row>
    <row r="359" spans="1:16" s="46" customFormat="1" x14ac:dyDescent="0.25">
      <c r="A359" s="64"/>
      <c r="C359" s="44"/>
      <c r="D359" s="44"/>
      <c r="E359" s="44"/>
      <c r="F359" s="44"/>
      <c r="G359" s="44"/>
      <c r="H359" s="44"/>
      <c r="I359" s="44"/>
      <c r="J359" s="44"/>
      <c r="K359" s="44"/>
      <c r="L359" s="44"/>
      <c r="M359" s="44"/>
      <c r="N359" s="44"/>
      <c r="O359" s="44"/>
      <c r="P359" s="44"/>
    </row>
  </sheetData>
  <dataConsolidate/>
  <mergeCells count="26">
    <mergeCell ref="D6:D8"/>
    <mergeCell ref="E6:E8"/>
    <mergeCell ref="F7:F8"/>
    <mergeCell ref="G7:G8"/>
    <mergeCell ref="A1:N1"/>
    <mergeCell ref="F4:G5"/>
    <mergeCell ref="H4:H5"/>
    <mergeCell ref="I4:K5"/>
    <mergeCell ref="L4:L5"/>
    <mergeCell ref="M4:M5"/>
    <mergeCell ref="B61:N61"/>
    <mergeCell ref="B73:N73"/>
    <mergeCell ref="B85:N85"/>
    <mergeCell ref="N7:N8"/>
    <mergeCell ref="B12:M12"/>
    <mergeCell ref="B14:N14"/>
    <mergeCell ref="B25:N25"/>
    <mergeCell ref="B49:N49"/>
    <mergeCell ref="H7:H8"/>
    <mergeCell ref="I7:I8"/>
    <mergeCell ref="J7:J8"/>
    <mergeCell ref="K7:K8"/>
    <mergeCell ref="L7:L8"/>
    <mergeCell ref="M7:M8"/>
    <mergeCell ref="B6:B8"/>
    <mergeCell ref="C6:C8"/>
  </mergeCells>
  <conditionalFormatting sqref="F10">
    <cfRule type="cellIs" dxfId="389" priority="11" operator="greaterThan">
      <formula>$N$10</formula>
    </cfRule>
  </conditionalFormatting>
  <conditionalFormatting sqref="F9">
    <cfRule type="cellIs" dxfId="388" priority="12" operator="greaterThan">
      <formula>$N$9</formula>
    </cfRule>
  </conditionalFormatting>
  <conditionalFormatting sqref="B15">
    <cfRule type="expression" dxfId="387" priority="9">
      <formula>($O$9=1)</formula>
    </cfRule>
  </conditionalFormatting>
  <conditionalFormatting sqref="B26">
    <cfRule type="expression" dxfId="386" priority="8">
      <formula>($O$10=1)</formula>
    </cfRule>
  </conditionalFormatting>
  <conditionalFormatting sqref="B9:B10">
    <cfRule type="cellIs" dxfId="385" priority="6" operator="greaterThan">
      <formula>0</formula>
    </cfRule>
  </conditionalFormatting>
  <conditionalFormatting sqref="C9:C10">
    <cfRule type="cellIs" dxfId="384" priority="5" operator="greaterThan">
      <formula>0</formula>
    </cfRule>
  </conditionalFormatting>
  <conditionalFormatting sqref="D9:D10">
    <cfRule type="cellIs" dxfId="383" priority="4" operator="greaterThan">
      <formula>0</formula>
    </cfRule>
  </conditionalFormatting>
  <conditionalFormatting sqref="I9">
    <cfRule type="expression" dxfId="382" priority="3">
      <formula>AND(B9&gt;15, I9&gt;1)</formula>
    </cfRule>
  </conditionalFormatting>
  <conditionalFormatting sqref="I10">
    <cfRule type="expression" dxfId="381"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25" right="0.25" top="0.25" bottom="0.25" header="0.3" footer="0.3"/>
  <pageSetup scale="71" fitToHeight="0" orientation="landscape" horizontalDpi="4294967292" verticalDpi="4294967292"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J21"/>
  <sheetViews>
    <sheetView showGridLines="0" showRowColHeaders="0" workbookViewId="0">
      <selection sqref="A1:C1"/>
    </sheetView>
  </sheetViews>
  <sheetFormatPr defaultRowHeight="15" x14ac:dyDescent="0.25"/>
  <cols>
    <col min="2" max="2" width="15.85546875" customWidth="1"/>
    <col min="3" max="3" width="20.140625" bestFit="1" customWidth="1"/>
    <col min="4" max="4" width="24.42578125" bestFit="1" customWidth="1"/>
    <col min="5" max="5" width="10" customWidth="1"/>
    <col min="10" max="10" width="13.140625" customWidth="1"/>
  </cols>
  <sheetData>
    <row r="1" spans="1:10" x14ac:dyDescent="0.25">
      <c r="A1" s="537" t="s">
        <v>384</v>
      </c>
      <c r="B1" s="537"/>
      <c r="C1" s="537"/>
    </row>
    <row r="2" spans="1:10" ht="15" customHeight="1" x14ac:dyDescent="0.25">
      <c r="B2" s="249" t="s">
        <v>309</v>
      </c>
      <c r="J2" s="582" t="s">
        <v>312</v>
      </c>
    </row>
    <row r="3" spans="1:10" x14ac:dyDescent="0.25">
      <c r="B3" s="249" t="s">
        <v>310</v>
      </c>
      <c r="J3" s="582"/>
    </row>
    <row r="4" spans="1:10" ht="15" customHeight="1" x14ac:dyDescent="0.25">
      <c r="B4" s="582" t="s">
        <v>311</v>
      </c>
      <c r="J4" s="582"/>
    </row>
    <row r="5" spans="1:10" x14ac:dyDescent="0.25">
      <c r="B5" s="582"/>
      <c r="J5" s="582"/>
    </row>
    <row r="6" spans="1:10" x14ac:dyDescent="0.25">
      <c r="B6" s="582"/>
      <c r="J6" s="582"/>
    </row>
    <row r="7" spans="1:10" x14ac:dyDescent="0.25">
      <c r="B7" s="582"/>
      <c r="J7" s="582"/>
    </row>
    <row r="8" spans="1:10" x14ac:dyDescent="0.25">
      <c r="B8" s="582"/>
      <c r="J8" s="582"/>
    </row>
    <row r="9" spans="1:10" x14ac:dyDescent="0.25">
      <c r="B9" s="582"/>
      <c r="J9" s="582"/>
    </row>
    <row r="10" spans="1:10" x14ac:dyDescent="0.25">
      <c r="B10" s="582"/>
      <c r="J10" s="582"/>
    </row>
    <row r="11" spans="1:10" x14ac:dyDescent="0.25">
      <c r="B11" s="582"/>
      <c r="J11" s="582"/>
    </row>
    <row r="12" spans="1:10" x14ac:dyDescent="0.25">
      <c r="B12" s="582"/>
      <c r="J12" s="582"/>
    </row>
    <row r="13" spans="1:10" x14ac:dyDescent="0.25">
      <c r="B13" s="582"/>
      <c r="J13" s="582"/>
    </row>
    <row r="14" spans="1:10" x14ac:dyDescent="0.25">
      <c r="B14" s="582"/>
      <c r="J14" s="582"/>
    </row>
    <row r="17" spans="2:5" x14ac:dyDescent="0.25">
      <c r="B17" s="83" t="s">
        <v>17</v>
      </c>
      <c r="C17" s="1" t="s">
        <v>379</v>
      </c>
      <c r="D17" s="1" t="s">
        <v>380</v>
      </c>
      <c r="E17" s="1" t="s">
        <v>378</v>
      </c>
    </row>
    <row r="18" spans="2:5" x14ac:dyDescent="0.25">
      <c r="B18" s="11" t="s">
        <v>126</v>
      </c>
      <c r="C18" s="91">
        <v>0</v>
      </c>
      <c r="D18" s="91">
        <v>0</v>
      </c>
      <c r="E18" s="91">
        <v>0</v>
      </c>
    </row>
    <row r="19" spans="2:5" x14ac:dyDescent="0.25">
      <c r="B19" s="89" t="s">
        <v>414</v>
      </c>
      <c r="C19" s="91">
        <v>0</v>
      </c>
      <c r="D19" s="91">
        <v>0</v>
      </c>
      <c r="E19" s="91">
        <v>0</v>
      </c>
    </row>
    <row r="20" spans="2:5" x14ac:dyDescent="0.25">
      <c r="B20" s="428" t="s">
        <v>414</v>
      </c>
      <c r="C20" s="91">
        <v>0</v>
      </c>
      <c r="D20" s="91">
        <v>0</v>
      </c>
      <c r="E20" s="91">
        <v>0</v>
      </c>
    </row>
    <row r="21" spans="2:5" x14ac:dyDescent="0.25">
      <c r="B21" s="429" t="s">
        <v>414</v>
      </c>
      <c r="C21" s="91">
        <v>0</v>
      </c>
      <c r="D21" s="91">
        <v>0</v>
      </c>
      <c r="E21" s="91">
        <v>0</v>
      </c>
    </row>
  </sheetData>
  <mergeCells count="3">
    <mergeCell ref="J2:J14"/>
    <mergeCell ref="B4:B14"/>
    <mergeCell ref="A1:C1"/>
  </mergeCells>
  <hyperlinks>
    <hyperlink ref="A1" location="'Program Summary'!A1" display="Back to Summary"/>
  </hyperlink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theme="5" tint="0.59999389629810485"/>
    <pageSetUpPr fitToPage="1"/>
  </sheetPr>
  <dimension ref="A1:R270"/>
  <sheetViews>
    <sheetView showGridLines="0" showRowColHeaders="0" workbookViewId="0">
      <selection activeCell="C4" sqref="C4"/>
    </sheetView>
  </sheetViews>
  <sheetFormatPr defaultColWidth="8.7109375" defaultRowHeight="15" x14ac:dyDescent="0.25"/>
  <cols>
    <col min="1" max="1" width="37" style="94" customWidth="1"/>
    <col min="2" max="2" width="15.5703125" customWidth="1"/>
    <col min="3" max="3" width="17.140625" style="1" customWidth="1"/>
    <col min="4" max="5" width="11.28515625" style="1" customWidth="1"/>
    <col min="6" max="6" width="20" style="1" customWidth="1"/>
    <col min="7" max="7" width="20.85546875" style="1" customWidth="1"/>
    <col min="8" max="8" width="18.85546875" style="1" customWidth="1"/>
    <col min="9" max="9" width="17" style="1" customWidth="1"/>
    <col min="10" max="10" width="16.85546875" style="1" customWidth="1"/>
    <col min="11" max="11" width="21" style="1" customWidth="1"/>
    <col min="12" max="12" width="21.5703125" style="1" customWidth="1"/>
    <col min="13" max="13" width="27.5703125" style="1" customWidth="1"/>
    <col min="14" max="14" width="19.28515625" style="1" customWidth="1"/>
    <col min="15" max="15" width="17.140625" style="1" hidden="1" customWidth="1"/>
    <col min="16" max="16" width="10.5703125" style="1" hidden="1" customWidth="1"/>
    <col min="17" max="17" width="0" hidden="1" customWidth="1"/>
  </cols>
  <sheetData>
    <row r="1" spans="1:18" ht="18.75" x14ac:dyDescent="0.3">
      <c r="A1" s="564" t="s">
        <v>272</v>
      </c>
      <c r="B1" s="564"/>
      <c r="C1" s="564"/>
      <c r="D1" s="564"/>
      <c r="E1" s="564"/>
      <c r="F1" s="564"/>
      <c r="G1" s="564"/>
      <c r="H1" s="564"/>
      <c r="I1" s="564"/>
      <c r="J1" s="564"/>
      <c r="K1" s="564"/>
      <c r="L1" s="564"/>
      <c r="M1" s="564"/>
      <c r="N1" s="564"/>
    </row>
    <row r="2" spans="1:18" ht="16.5" customHeight="1" x14ac:dyDescent="0.25">
      <c r="A2" s="66" t="s">
        <v>157</v>
      </c>
      <c r="B2" s="437">
        <f ca="1">NOW()</f>
        <v>43809.651016898148</v>
      </c>
      <c r="C2" s="66"/>
      <c r="D2" s="66"/>
      <c r="E2" s="66"/>
      <c r="F2" s="66"/>
      <c r="G2" s="44"/>
      <c r="H2" s="113"/>
      <c r="I2" s="44"/>
      <c r="J2" s="44"/>
      <c r="K2" s="44"/>
      <c r="L2" s="44"/>
      <c r="M2" s="44"/>
      <c r="N2" s="382" t="s">
        <v>381</v>
      </c>
    </row>
    <row r="3" spans="1:18" x14ac:dyDescent="0.25">
      <c r="A3"/>
      <c r="C3"/>
      <c r="D3"/>
      <c r="E3" s="52"/>
      <c r="F3" s="34"/>
      <c r="G3" s="53"/>
      <c r="H3" s="53"/>
      <c r="I3" s="53"/>
      <c r="J3" s="53"/>
      <c r="K3" s="53"/>
      <c r="L3" s="53"/>
      <c r="M3" s="36"/>
      <c r="N3"/>
      <c r="P3"/>
    </row>
    <row r="4" spans="1:18" ht="18" customHeight="1" x14ac:dyDescent="0.25">
      <c r="A4" s="164" t="s">
        <v>384</v>
      </c>
      <c r="C4"/>
      <c r="D4"/>
      <c r="E4" s="247"/>
      <c r="F4" s="570" t="s">
        <v>92</v>
      </c>
      <c r="G4" s="571"/>
      <c r="H4" s="574"/>
      <c r="I4" s="570" t="s">
        <v>158</v>
      </c>
      <c r="J4" s="575"/>
      <c r="K4" s="571"/>
      <c r="L4" s="569"/>
      <c r="M4" s="566" t="s">
        <v>423</v>
      </c>
      <c r="N4"/>
      <c r="P4"/>
    </row>
    <row r="5" spans="1:18" ht="40.5" customHeight="1" x14ac:dyDescent="0.25">
      <c r="A5" s="80"/>
      <c r="C5"/>
      <c r="D5"/>
      <c r="E5" s="247"/>
      <c r="F5" s="572"/>
      <c r="G5" s="573"/>
      <c r="H5" s="583"/>
      <c r="I5" s="572"/>
      <c r="J5" s="576"/>
      <c r="K5" s="573"/>
      <c r="L5" s="584"/>
      <c r="M5" s="567"/>
      <c r="N5"/>
      <c r="P5"/>
    </row>
    <row r="6" spans="1:18" ht="45" customHeight="1" x14ac:dyDescent="0.25">
      <c r="A6" s="152"/>
      <c r="B6" s="554" t="s">
        <v>383</v>
      </c>
      <c r="C6" s="554" t="s">
        <v>273</v>
      </c>
      <c r="D6" s="554" t="s">
        <v>274</v>
      </c>
      <c r="E6" s="554" t="s">
        <v>106</v>
      </c>
      <c r="F6" s="144" t="s">
        <v>97</v>
      </c>
      <c r="G6" s="250" t="s">
        <v>277</v>
      </c>
      <c r="H6" s="157" t="s">
        <v>278</v>
      </c>
      <c r="I6" s="147" t="s">
        <v>57</v>
      </c>
      <c r="J6" s="148" t="s">
        <v>93</v>
      </c>
      <c r="K6" s="149" t="s">
        <v>84</v>
      </c>
      <c r="L6" s="150" t="s">
        <v>282</v>
      </c>
      <c r="M6" s="151" t="s">
        <v>58</v>
      </c>
      <c r="N6" s="96" t="s">
        <v>59</v>
      </c>
      <c r="O6"/>
      <c r="P6"/>
    </row>
    <row r="7" spans="1:18" s="97" customFormat="1" ht="63.75" customHeight="1" x14ac:dyDescent="0.25">
      <c r="A7" s="152"/>
      <c r="B7" s="555"/>
      <c r="C7" s="555"/>
      <c r="D7" s="555"/>
      <c r="E7" s="555"/>
      <c r="F7" s="559" t="s">
        <v>275</v>
      </c>
      <c r="G7" s="559" t="s">
        <v>276</v>
      </c>
      <c r="H7" s="559" t="s">
        <v>280</v>
      </c>
      <c r="I7" s="559" t="s">
        <v>279</v>
      </c>
      <c r="J7" s="559" t="s">
        <v>94</v>
      </c>
      <c r="K7" s="559" t="s">
        <v>270</v>
      </c>
      <c r="L7" s="559" t="s">
        <v>281</v>
      </c>
      <c r="M7" s="559" t="s">
        <v>283</v>
      </c>
      <c r="N7" s="559" t="s">
        <v>424</v>
      </c>
    </row>
    <row r="8" spans="1:18" ht="54" customHeight="1" x14ac:dyDescent="0.25">
      <c r="A8" s="153"/>
      <c r="B8" s="556"/>
      <c r="C8" s="556"/>
      <c r="D8" s="556"/>
      <c r="E8" s="556"/>
      <c r="F8" s="558"/>
      <c r="G8" s="558"/>
      <c r="H8" s="558"/>
      <c r="I8" s="558"/>
      <c r="J8" s="558"/>
      <c r="K8" s="558"/>
      <c r="L8" s="558"/>
      <c r="M8" s="558"/>
      <c r="N8" s="558"/>
      <c r="O8"/>
      <c r="P8"/>
    </row>
    <row r="9" spans="1:18" x14ac:dyDescent="0.25">
      <c r="A9" s="139" t="s">
        <v>32</v>
      </c>
      <c r="B9" s="165">
        <f>'Do Not Use'!AY12</f>
        <v>0</v>
      </c>
      <c r="C9" s="165">
        <f>'Do Not Use'!AL59</f>
        <v>0</v>
      </c>
      <c r="D9" s="165">
        <f>'Do Not Use'!AM59</f>
        <v>0</v>
      </c>
      <c r="E9" s="166" t="str">
        <f t="shared" ref="E9:E15" si="0">IF(B$16&gt;0,$B9/$B$16,"N/A")</f>
        <v>N/A</v>
      </c>
      <c r="F9" s="57" t="str">
        <f t="shared" ref="F9:F15" si="1">IF($C$16&gt;0,$C9/$C$16,"N/A")</f>
        <v>N/A</v>
      </c>
      <c r="G9" s="58" t="str">
        <f t="shared" ref="G9:G15" si="2">IF($B9&gt;0,$H9/(($D$16-$D9)/($B$16-$B9)),"N/A")</f>
        <v>N/A</v>
      </c>
      <c r="H9" s="59" t="str">
        <f t="shared" ref="H9:H15" si="3">IF($B9&gt;0,$D9/$B9,"N/A")</f>
        <v>N/A</v>
      </c>
      <c r="I9" s="59" t="str">
        <f t="shared" ref="I9:I15" si="4">IF($B9&gt;0,M9/(($C$16-$C9)/($B$16-$B9)),"N/A")</f>
        <v>N/A</v>
      </c>
      <c r="J9" s="60" t="str">
        <f t="shared" ref="J9:J15" si="5">IF($B9&gt;0,($F9-$E9)*100,"N/A")</f>
        <v>N/A</v>
      </c>
      <c r="K9" s="60" t="str">
        <f t="shared" ref="K9:K15" si="6">IF($B9&gt;0,($L9-$E9)*100,"N/A")</f>
        <v>N/A</v>
      </c>
      <c r="L9" s="57" t="str">
        <f t="shared" ref="L9:L15" si="7">IF($B9&gt;0,$D9/$D$16,"N/A")</f>
        <v>N/A</v>
      </c>
      <c r="M9" s="57" t="str">
        <f t="shared" ref="M9:M15" si="8">IF($B9&gt;0,$C9/$B9,"N/A")</f>
        <v>N/A</v>
      </c>
      <c r="N9" s="98" t="str">
        <f>IF(C16&gt;0,E9+(SQRT(E9*((1-E9)/C$16))),"N/A")</f>
        <v>N/A</v>
      </c>
      <c r="O9" s="265" t="b">
        <f t="shared" ref="O9:O15" si="9">IF(F9&gt;N9,1)</f>
        <v>0</v>
      </c>
      <c r="P9" s="265" t="b">
        <f>IF(B9&gt;10,1)</f>
        <v>0</v>
      </c>
      <c r="Q9" s="265">
        <f>COUNTIFS(O9:O15,1,P9:P15,1)</f>
        <v>0</v>
      </c>
      <c r="R9" s="74"/>
    </row>
    <row r="10" spans="1:18" x14ac:dyDescent="0.25">
      <c r="A10" s="139" t="s">
        <v>33</v>
      </c>
      <c r="B10" s="165">
        <f>'Do Not Use'!AY13</f>
        <v>0</v>
      </c>
      <c r="C10" s="165">
        <f>'Do Not Use'!AL60</f>
        <v>0</v>
      </c>
      <c r="D10" s="165">
        <f>'Do Not Use'!AM60</f>
        <v>0</v>
      </c>
      <c r="E10" s="166" t="str">
        <f t="shared" si="0"/>
        <v>N/A</v>
      </c>
      <c r="F10" s="57" t="str">
        <f t="shared" si="1"/>
        <v>N/A</v>
      </c>
      <c r="G10" s="58" t="str">
        <f t="shared" si="2"/>
        <v>N/A</v>
      </c>
      <c r="H10" s="59" t="str">
        <f t="shared" si="3"/>
        <v>N/A</v>
      </c>
      <c r="I10" s="59" t="str">
        <f t="shared" si="4"/>
        <v>N/A</v>
      </c>
      <c r="J10" s="60" t="str">
        <f t="shared" si="5"/>
        <v>N/A</v>
      </c>
      <c r="K10" s="60" t="str">
        <f t="shared" si="6"/>
        <v>N/A</v>
      </c>
      <c r="L10" s="57" t="str">
        <f t="shared" si="7"/>
        <v>N/A</v>
      </c>
      <c r="M10" s="57" t="str">
        <f t="shared" si="8"/>
        <v>N/A</v>
      </c>
      <c r="N10" s="98" t="str">
        <f>IF(C16&gt;0,E10+(SQRT(E10*((1-E10)/C$16))),"N/A")</f>
        <v>N/A</v>
      </c>
      <c r="O10" s="265" t="b">
        <f t="shared" si="9"/>
        <v>0</v>
      </c>
      <c r="P10" s="265" t="b">
        <f t="shared" ref="P10:P15" si="10">IF(B10&gt;10,1)</f>
        <v>0</v>
      </c>
      <c r="Q10" s="265"/>
      <c r="R10" s="74"/>
    </row>
    <row r="11" spans="1:18" x14ac:dyDescent="0.25">
      <c r="A11" s="139" t="s">
        <v>34</v>
      </c>
      <c r="B11" s="165">
        <f>'Do Not Use'!AY14</f>
        <v>0</v>
      </c>
      <c r="C11" s="165">
        <f>'Do Not Use'!AL61</f>
        <v>0</v>
      </c>
      <c r="D11" s="165">
        <f>'Do Not Use'!AM61</f>
        <v>0</v>
      </c>
      <c r="E11" s="166" t="str">
        <f t="shared" si="0"/>
        <v>N/A</v>
      </c>
      <c r="F11" s="57" t="str">
        <f t="shared" si="1"/>
        <v>N/A</v>
      </c>
      <c r="G11" s="58" t="str">
        <f t="shared" si="2"/>
        <v>N/A</v>
      </c>
      <c r="H11" s="59" t="str">
        <f t="shared" si="3"/>
        <v>N/A</v>
      </c>
      <c r="I11" s="59" t="str">
        <f t="shared" si="4"/>
        <v>N/A</v>
      </c>
      <c r="J11" s="60" t="str">
        <f t="shared" si="5"/>
        <v>N/A</v>
      </c>
      <c r="K11" s="60" t="str">
        <f t="shared" si="6"/>
        <v>N/A</v>
      </c>
      <c r="L11" s="57" t="str">
        <f t="shared" si="7"/>
        <v>N/A</v>
      </c>
      <c r="M11" s="57" t="str">
        <f t="shared" si="8"/>
        <v>N/A</v>
      </c>
      <c r="N11" s="98" t="str">
        <f>IF($C$16&gt;0,$E11+(SQRT($E11*((1-$E11)/$C$16))),"N/A")</f>
        <v>N/A</v>
      </c>
      <c r="O11" s="265" t="b">
        <f t="shared" si="9"/>
        <v>0</v>
      </c>
      <c r="P11" s="265" t="b">
        <f t="shared" si="10"/>
        <v>0</v>
      </c>
      <c r="Q11" s="265"/>
      <c r="R11" s="74"/>
    </row>
    <row r="12" spans="1:18" x14ac:dyDescent="0.25">
      <c r="A12" s="139" t="s">
        <v>411</v>
      </c>
      <c r="B12" s="165">
        <f>'Do Not Use'!AY3</f>
        <v>0</v>
      </c>
      <c r="C12" s="165">
        <f>'Do Not Use'!AL56</f>
        <v>0</v>
      </c>
      <c r="D12" s="165">
        <f>'Do Not Use'!AM56</f>
        <v>0</v>
      </c>
      <c r="E12" s="166" t="str">
        <f t="shared" si="0"/>
        <v>N/A</v>
      </c>
      <c r="F12" s="57" t="str">
        <f t="shared" si="1"/>
        <v>N/A</v>
      </c>
      <c r="G12" s="58" t="str">
        <f t="shared" si="2"/>
        <v>N/A</v>
      </c>
      <c r="H12" s="59" t="str">
        <f t="shared" si="3"/>
        <v>N/A</v>
      </c>
      <c r="I12" s="59" t="str">
        <f t="shared" si="4"/>
        <v>N/A</v>
      </c>
      <c r="J12" s="60" t="str">
        <f t="shared" si="5"/>
        <v>N/A</v>
      </c>
      <c r="K12" s="60" t="str">
        <f t="shared" si="6"/>
        <v>N/A</v>
      </c>
      <c r="L12" s="57" t="str">
        <f t="shared" si="7"/>
        <v>N/A</v>
      </c>
      <c r="M12" s="57" t="str">
        <f t="shared" si="8"/>
        <v>N/A</v>
      </c>
      <c r="N12" s="98" t="str">
        <f>IF($C$16&gt;0,$E12+(SQRT($E12*((1-$E12)/$C$16))),"N/A")</f>
        <v>N/A</v>
      </c>
      <c r="O12" s="265" t="b">
        <f t="shared" si="9"/>
        <v>0</v>
      </c>
      <c r="P12" s="265" t="b">
        <f t="shared" si="10"/>
        <v>0</v>
      </c>
      <c r="Q12" s="265"/>
      <c r="R12" s="74"/>
    </row>
    <row r="13" spans="1:18" x14ac:dyDescent="0.25">
      <c r="A13" s="139" t="s">
        <v>35</v>
      </c>
      <c r="B13" s="165">
        <f>'Do Not Use'!AY15</f>
        <v>0</v>
      </c>
      <c r="C13" s="165">
        <f>'Do Not Use'!AL62</f>
        <v>0</v>
      </c>
      <c r="D13" s="165">
        <f>'Do Not Use'!AM62</f>
        <v>0</v>
      </c>
      <c r="E13" s="166" t="str">
        <f t="shared" si="0"/>
        <v>N/A</v>
      </c>
      <c r="F13" s="57" t="str">
        <f t="shared" si="1"/>
        <v>N/A</v>
      </c>
      <c r="G13" s="58" t="str">
        <f t="shared" si="2"/>
        <v>N/A</v>
      </c>
      <c r="H13" s="59" t="str">
        <f t="shared" si="3"/>
        <v>N/A</v>
      </c>
      <c r="I13" s="59" t="str">
        <f t="shared" si="4"/>
        <v>N/A</v>
      </c>
      <c r="J13" s="60" t="str">
        <f t="shared" si="5"/>
        <v>N/A</v>
      </c>
      <c r="K13" s="60" t="str">
        <f t="shared" si="6"/>
        <v>N/A</v>
      </c>
      <c r="L13" s="57" t="str">
        <f t="shared" si="7"/>
        <v>N/A</v>
      </c>
      <c r="M13" s="57" t="str">
        <f t="shared" si="8"/>
        <v>N/A</v>
      </c>
      <c r="N13" s="98" t="str">
        <f>IF($C$16&gt;0,$E13+(SQRT($E13*((1-$E13)/$C$16))),"N/A")</f>
        <v>N/A</v>
      </c>
      <c r="O13" s="265" t="b">
        <f t="shared" si="9"/>
        <v>0</v>
      </c>
      <c r="P13" s="265" t="b">
        <f t="shared" si="10"/>
        <v>0</v>
      </c>
      <c r="Q13" s="265"/>
      <c r="R13" s="74"/>
    </row>
    <row r="14" spans="1:18" x14ac:dyDescent="0.25">
      <c r="A14" s="139" t="s">
        <v>37</v>
      </c>
      <c r="B14" s="165">
        <f>'Do Not Use'!AY16</f>
        <v>0</v>
      </c>
      <c r="C14" s="165">
        <f>'Do Not Use'!AL63</f>
        <v>0</v>
      </c>
      <c r="D14" s="165">
        <f>'Do Not Use'!AM63</f>
        <v>0</v>
      </c>
      <c r="E14" s="166" t="str">
        <f t="shared" si="0"/>
        <v>N/A</v>
      </c>
      <c r="F14" s="57" t="str">
        <f t="shared" si="1"/>
        <v>N/A</v>
      </c>
      <c r="G14" s="58" t="str">
        <f t="shared" si="2"/>
        <v>N/A</v>
      </c>
      <c r="H14" s="59" t="str">
        <f t="shared" si="3"/>
        <v>N/A</v>
      </c>
      <c r="I14" s="59" t="str">
        <f t="shared" si="4"/>
        <v>N/A</v>
      </c>
      <c r="J14" s="60" t="str">
        <f t="shared" si="5"/>
        <v>N/A</v>
      </c>
      <c r="K14" s="60" t="str">
        <f t="shared" si="6"/>
        <v>N/A</v>
      </c>
      <c r="L14" s="57" t="str">
        <f t="shared" si="7"/>
        <v>N/A</v>
      </c>
      <c r="M14" s="57" t="str">
        <f t="shared" si="8"/>
        <v>N/A</v>
      </c>
      <c r="N14" s="98" t="str">
        <f>IF($C$16&gt;0,$E14+(SQRT($E14*((1-$E14)/$C$16))),"N/A")</f>
        <v>N/A</v>
      </c>
      <c r="O14" s="265" t="b">
        <f t="shared" si="9"/>
        <v>0</v>
      </c>
      <c r="P14" s="265" t="b">
        <f t="shared" si="10"/>
        <v>0</v>
      </c>
      <c r="Q14" s="265"/>
      <c r="R14" s="74"/>
    </row>
    <row r="15" spans="1:18" x14ac:dyDescent="0.25">
      <c r="A15" s="139" t="s">
        <v>36</v>
      </c>
      <c r="B15" s="165">
        <f>'Do Not Use'!AY17</f>
        <v>0</v>
      </c>
      <c r="C15" s="165">
        <f>'Do Not Use'!AL64</f>
        <v>0</v>
      </c>
      <c r="D15" s="165">
        <f>'Do Not Use'!AM64</f>
        <v>0</v>
      </c>
      <c r="E15" s="166" t="str">
        <f t="shared" si="0"/>
        <v>N/A</v>
      </c>
      <c r="F15" s="57" t="str">
        <f t="shared" si="1"/>
        <v>N/A</v>
      </c>
      <c r="G15" s="58" t="str">
        <f t="shared" si="2"/>
        <v>N/A</v>
      </c>
      <c r="H15" s="59" t="str">
        <f t="shared" si="3"/>
        <v>N/A</v>
      </c>
      <c r="I15" s="59" t="str">
        <f t="shared" si="4"/>
        <v>N/A</v>
      </c>
      <c r="J15" s="60" t="str">
        <f t="shared" si="5"/>
        <v>N/A</v>
      </c>
      <c r="K15" s="60" t="str">
        <f t="shared" si="6"/>
        <v>N/A</v>
      </c>
      <c r="L15" s="57" t="str">
        <f t="shared" si="7"/>
        <v>N/A</v>
      </c>
      <c r="M15" s="57" t="str">
        <f t="shared" si="8"/>
        <v>N/A</v>
      </c>
      <c r="N15" s="98" t="str">
        <f>IF($C$16&gt;0,$E15+(SQRT($E15*((1-$E15)/$C$16))),"N/A")</f>
        <v>N/A</v>
      </c>
      <c r="O15" s="265" t="b">
        <f t="shared" si="9"/>
        <v>0</v>
      </c>
      <c r="P15" s="265" t="b">
        <f t="shared" si="10"/>
        <v>0</v>
      </c>
      <c r="Q15" s="265"/>
      <c r="R15" s="74"/>
    </row>
    <row r="16" spans="1:18" x14ac:dyDescent="0.25">
      <c r="A16" s="383" t="s">
        <v>60</v>
      </c>
      <c r="B16" s="388">
        <f>SUM(B9:B15)</f>
        <v>0</v>
      </c>
      <c r="C16" s="388">
        <f>SUM(C9:C15)</f>
        <v>0</v>
      </c>
      <c r="D16" s="388">
        <f>SUM(D9:D15)</f>
        <v>0</v>
      </c>
      <c r="E16" s="389">
        <f>SUM(E9:E15)</f>
        <v>0</v>
      </c>
      <c r="F16" s="50" t="s">
        <v>65</v>
      </c>
      <c r="G16" s="50"/>
      <c r="H16" s="50"/>
      <c r="I16" s="50"/>
      <c r="J16" s="50"/>
      <c r="K16" s="50"/>
      <c r="L16" s="49"/>
      <c r="M16" s="61"/>
      <c r="P16"/>
    </row>
    <row r="17" spans="1:15" x14ac:dyDescent="0.25">
      <c r="B17" s="565" t="s">
        <v>382</v>
      </c>
      <c r="C17" s="565"/>
      <c r="D17" s="565"/>
      <c r="E17" s="565"/>
      <c r="F17" s="565"/>
      <c r="G17" s="565"/>
      <c r="H17" s="565"/>
      <c r="I17" s="565"/>
      <c r="J17" s="565"/>
      <c r="K17" s="565"/>
      <c r="L17" s="565"/>
      <c r="M17" s="565"/>
    </row>
    <row r="18" spans="1:15" x14ac:dyDescent="0.25">
      <c r="A18" s="391"/>
      <c r="B18" s="95"/>
      <c r="C18" s="95"/>
      <c r="D18" s="95"/>
      <c r="E18" s="95"/>
      <c r="F18" s="95"/>
      <c r="G18" s="95" t="s">
        <v>65</v>
      </c>
      <c r="H18" s="95"/>
      <c r="I18" s="95"/>
      <c r="J18" s="95"/>
      <c r="K18" s="95"/>
      <c r="L18" s="95"/>
      <c r="M18" s="95"/>
    </row>
    <row r="19" spans="1:15" x14ac:dyDescent="0.25">
      <c r="A19" s="386"/>
      <c r="B19" s="551" t="str">
        <f>A9</f>
        <v>American Indian or Alaskan Native</v>
      </c>
      <c r="C19" s="552"/>
      <c r="D19" s="552"/>
      <c r="E19" s="552"/>
      <c r="F19" s="552"/>
      <c r="G19" s="552"/>
      <c r="H19" s="552"/>
      <c r="I19" s="552"/>
      <c r="J19" s="552"/>
      <c r="K19" s="552"/>
      <c r="L19" s="552"/>
      <c r="M19" s="552"/>
      <c r="N19" s="553"/>
      <c r="O19"/>
    </row>
    <row r="20" spans="1:15" x14ac:dyDescent="0.25">
      <c r="A20" s="124" t="s">
        <v>107</v>
      </c>
      <c r="B20" s="43" t="str">
        <f>IF(B9&gt;0, "Of the "&amp;C16&amp;" children who received at least one ISS, "&amp;ROUND(F9*100,1)&amp;"% are "&amp;A9&amp;"; this group comprises "&amp;ROUND(E9*100,1)&amp;"% of the total child enrollment.","")</f>
        <v/>
      </c>
      <c r="C20" s="42"/>
      <c r="D20" s="42"/>
      <c r="E20" s="42"/>
      <c r="F20" s="42"/>
      <c r="G20" s="42"/>
      <c r="H20" s="42"/>
      <c r="I20" s="42"/>
      <c r="J20" s="42"/>
      <c r="K20" s="42"/>
      <c r="L20" s="42"/>
      <c r="M20" s="42"/>
      <c r="N20" s="118"/>
      <c r="O20"/>
    </row>
    <row r="21" spans="1:15" x14ac:dyDescent="0.25">
      <c r="A21" s="126" t="s">
        <v>167</v>
      </c>
      <c r="B21" s="43" t="str">
        <f>IF(B9&gt;0,"The average number of in-school suspensions per child for  "&amp;A9&amp;" children is "&amp;ROUND(G9,2)&amp;" times the In-School Suspension Rate for all other children.","")</f>
        <v/>
      </c>
      <c r="C21" s="42"/>
      <c r="D21" s="42"/>
      <c r="E21" s="42"/>
      <c r="F21" s="42"/>
      <c r="G21" s="42"/>
      <c r="H21" s="42"/>
      <c r="I21" s="42"/>
      <c r="J21" s="42"/>
      <c r="K21" s="42"/>
      <c r="L21" s="42"/>
      <c r="M21" s="42"/>
      <c r="N21" s="118"/>
      <c r="O21"/>
    </row>
    <row r="22" spans="1:15" x14ac:dyDescent="0.25">
      <c r="A22" s="128" t="s">
        <v>165</v>
      </c>
      <c r="B22" s="43" t="str">
        <f>IF(B9&gt;0,"children identified as "&amp;A9&amp;" receive an average of "&amp;ROUND(H9,2)&amp;" In-School suspensions per child.","")</f>
        <v/>
      </c>
      <c r="C22" s="42"/>
      <c r="D22" s="42"/>
      <c r="E22" s="42"/>
      <c r="F22" s="42"/>
      <c r="G22" s="42"/>
      <c r="H22" s="42"/>
      <c r="I22" s="42"/>
      <c r="J22" s="42"/>
      <c r="K22" s="42"/>
      <c r="L22" s="42"/>
      <c r="M22" s="42"/>
      <c r="N22" s="118"/>
      <c r="O22"/>
    </row>
    <row r="23" spans="1:15" x14ac:dyDescent="0.25">
      <c r="A23" s="130" t="s">
        <v>57</v>
      </c>
      <c r="B23" s="43" t="str">
        <f>IF(B9&gt;0,A9&amp;" children are "&amp;ROUND(I9,2)&amp;" times more likely to have at least one In-School suspension than all other children.","")</f>
        <v/>
      </c>
      <c r="C23" s="42"/>
      <c r="D23" s="42"/>
      <c r="E23" s="42"/>
      <c r="F23" s="42"/>
      <c r="G23" s="42"/>
      <c r="H23" s="42"/>
      <c r="I23" s="42"/>
      <c r="J23" s="42"/>
      <c r="K23" s="42"/>
      <c r="L23" s="42"/>
      <c r="M23" s="42"/>
      <c r="N23" s="118"/>
      <c r="O23"/>
    </row>
    <row r="24" spans="1:15" x14ac:dyDescent="0.25">
      <c r="A24" s="132" t="s">
        <v>156</v>
      </c>
      <c r="B24" s="43" t="str">
        <f>IF(AND($B$9&gt;0,$J$9&gt;0),$A$9&amp;" children's representation among children who receive an In-School suspension is "&amp;ROUND($J$9,1)&amp;" percentage points higher than expected given "&amp;$A$9&amp;" children's percentage of the total child enrollment.",IF(AND($B$9&gt;0,$J$9&lt;0),$A$9&amp;" child representation among children who receive and In-School suspension is "&amp;ROUND(($J$9*-1),1)&amp;" percentage points lower than expected given "&amp;$A$9&amp;" children's percentage of the total child enrollment.",""))</f>
        <v/>
      </c>
      <c r="C24" s="42"/>
      <c r="D24" s="42"/>
      <c r="E24" s="42"/>
      <c r="F24" s="42"/>
      <c r="G24" s="42"/>
      <c r="H24" s="42"/>
      <c r="I24" s="42"/>
      <c r="J24" s="42"/>
      <c r="K24" s="42"/>
      <c r="L24" s="42"/>
      <c r="M24" s="42"/>
      <c r="N24" s="118"/>
      <c r="O24"/>
    </row>
    <row r="25" spans="1:15" x14ac:dyDescent="0.25">
      <c r="A25" s="134" t="s">
        <v>166</v>
      </c>
      <c r="B25" s="43" t="str">
        <f>IF(AND($B$9&gt;0,$K$9&gt;0),"The percentage of In-School suspensions attributed to "&amp;$A$9&amp;" children is "&amp;ROUND($K$9,1)&amp;" percentage points higher than expected given "&amp;$A$9&amp;" children's percentage of the total child enrollment.",IF(AND($B$9&gt;0,$K$9&lt;0),"The percentage of In-School suspensions attributed to "&amp;$A$9&amp;" children is "&amp;ROUND(($K$9*-1),1)&amp;" percentage points lower than expected given "&amp;$A$9&amp;" children's percentage of the total child enrollment.",""))</f>
        <v/>
      </c>
      <c r="C25" s="42"/>
      <c r="D25" s="42"/>
      <c r="E25" s="42"/>
      <c r="F25" s="42"/>
      <c r="G25" s="42"/>
      <c r="H25" s="42"/>
      <c r="I25" s="42"/>
      <c r="J25" s="42"/>
      <c r="K25" s="42"/>
      <c r="L25" s="42"/>
      <c r="M25" s="42"/>
      <c r="N25" s="118"/>
      <c r="O25"/>
    </row>
    <row r="26" spans="1:15" x14ac:dyDescent="0.25">
      <c r="A26" s="136" t="s">
        <v>168</v>
      </c>
      <c r="B26" s="43" t="str">
        <f>IF(B9&gt;0,"Of the "&amp;$D$16&amp;" In-School suspensions generated, "&amp;ROUND(L9*100,1)&amp;"% were attributed to "&amp;A9&amp;" children.","")</f>
        <v/>
      </c>
      <c r="C26" s="42"/>
      <c r="D26" s="42"/>
      <c r="E26" s="42"/>
      <c r="F26" s="42"/>
      <c r="G26" s="42"/>
      <c r="H26" s="42"/>
      <c r="I26" s="42"/>
      <c r="J26" s="42"/>
      <c r="K26" s="42"/>
      <c r="L26" s="42"/>
      <c r="M26" s="42"/>
      <c r="N26" s="118"/>
      <c r="O26"/>
    </row>
    <row r="27" spans="1:15" x14ac:dyDescent="0.25">
      <c r="A27" s="138" t="s">
        <v>58</v>
      </c>
      <c r="B27" s="121" t="str">
        <f>IF(B9&gt;0,"Of the "&amp;$B9&amp;" "&amp;$A9&amp;" children, "&amp;ROUND(M9*100,1)&amp;"% have at least one In-School suspension.","")</f>
        <v/>
      </c>
      <c r="C27" s="119"/>
      <c r="D27" s="119"/>
      <c r="E27" s="119"/>
      <c r="F27" s="119"/>
      <c r="G27" s="119"/>
      <c r="H27" s="119"/>
      <c r="I27" s="119"/>
      <c r="J27" s="119"/>
      <c r="K27" s="119"/>
      <c r="L27" s="119"/>
      <c r="M27" s="119"/>
      <c r="N27" s="120"/>
      <c r="O27"/>
    </row>
    <row r="28" spans="1:15" x14ac:dyDescent="0.25">
      <c r="A28" s="104"/>
      <c r="B28" s="100"/>
      <c r="C28" s="99"/>
      <c r="D28" s="99"/>
      <c r="E28" s="99"/>
      <c r="F28" s="99"/>
      <c r="G28" s="99"/>
      <c r="H28" s="99"/>
      <c r="I28" s="99"/>
      <c r="J28" s="99"/>
      <c r="K28" s="99"/>
      <c r="L28" s="99"/>
      <c r="M28" s="99"/>
      <c r="N28" s="99"/>
      <c r="O28"/>
    </row>
    <row r="29" spans="1:15" x14ac:dyDescent="0.25">
      <c r="A29" s="386"/>
      <c r="B29" s="551" t="str">
        <f>A10</f>
        <v>Asian</v>
      </c>
      <c r="C29" s="552"/>
      <c r="D29" s="552"/>
      <c r="E29" s="552"/>
      <c r="F29" s="552"/>
      <c r="G29" s="552"/>
      <c r="H29" s="552"/>
      <c r="I29" s="552"/>
      <c r="J29" s="552"/>
      <c r="K29" s="552"/>
      <c r="L29" s="552"/>
      <c r="M29" s="552"/>
      <c r="N29" s="553"/>
      <c r="O29"/>
    </row>
    <row r="30" spans="1:15" x14ac:dyDescent="0.25">
      <c r="A30" s="124" t="s">
        <v>107</v>
      </c>
      <c r="B30" s="43" t="str">
        <f>IF(B10&gt;0, "Of the "&amp;C16&amp;" children who received at least one In-School suspension, "&amp;ROUND(F10*100,1)&amp;"% are "&amp;A10&amp;"; this group comprises "&amp;ROUND(E10*100,1)&amp;"% of the total child enrollment.","")</f>
        <v/>
      </c>
      <c r="C30" s="42"/>
      <c r="D30" s="42"/>
      <c r="E30" s="42"/>
      <c r="F30" s="42"/>
      <c r="G30" s="42"/>
      <c r="H30" s="42"/>
      <c r="I30" s="42"/>
      <c r="J30" s="42"/>
      <c r="K30" s="42"/>
      <c r="L30" s="42"/>
      <c r="M30" s="42"/>
      <c r="N30" s="118"/>
      <c r="O30"/>
    </row>
    <row r="31" spans="1:15" x14ac:dyDescent="0.25">
      <c r="A31" s="126" t="s">
        <v>167</v>
      </c>
      <c r="B31" s="43" t="str">
        <f>IF(B10&gt;0,"The average number of In-School suspensions per child for "&amp;A10&amp;" children is "&amp;ROUND(G10,2)&amp;" times the In-School Suspension Rate for all other children.","")</f>
        <v/>
      </c>
      <c r="C31" s="42"/>
      <c r="D31" s="42"/>
      <c r="E31" s="42"/>
      <c r="F31" s="42"/>
      <c r="G31" s="42"/>
      <c r="H31" s="42"/>
      <c r="I31" s="42"/>
      <c r="J31" s="42"/>
      <c r="K31" s="42"/>
      <c r="L31" s="42"/>
      <c r="M31" s="42"/>
      <c r="N31" s="118"/>
      <c r="O31"/>
    </row>
    <row r="32" spans="1:15" x14ac:dyDescent="0.25">
      <c r="A32" s="128" t="s">
        <v>165</v>
      </c>
      <c r="B32" s="43" t="str">
        <f>IF(B10&gt;0,"Children identified as "&amp;A10&amp;" receive an average of "&amp;ROUND(H10,2)&amp;" In-School suspensions per child.","")</f>
        <v/>
      </c>
      <c r="C32" s="42"/>
      <c r="D32" s="42"/>
      <c r="E32" s="42"/>
      <c r="F32" s="42"/>
      <c r="G32" s="42"/>
      <c r="H32" s="42"/>
      <c r="I32" s="42"/>
      <c r="J32" s="42"/>
      <c r="K32" s="42"/>
      <c r="L32" s="42"/>
      <c r="M32" s="42"/>
      <c r="N32" s="118"/>
      <c r="O32"/>
    </row>
    <row r="33" spans="1:15" x14ac:dyDescent="0.25">
      <c r="A33" s="130" t="s">
        <v>57</v>
      </c>
      <c r="B33" s="43" t="str">
        <f>IF(B10&gt;0,A10&amp;" children are "&amp;ROUND(I10,2)&amp;" times more likely to have at least one In-School suspension than all other children.","")</f>
        <v/>
      </c>
      <c r="C33" s="42"/>
      <c r="D33" s="42"/>
      <c r="E33" s="42"/>
      <c r="F33" s="42"/>
      <c r="G33" s="42"/>
      <c r="H33" s="42"/>
      <c r="I33" s="42"/>
      <c r="J33" s="42"/>
      <c r="K33" s="42"/>
      <c r="L33" s="42"/>
      <c r="M33" s="42"/>
      <c r="N33" s="118"/>
      <c r="O33"/>
    </row>
    <row r="34" spans="1:15" x14ac:dyDescent="0.25">
      <c r="A34" s="132" t="s">
        <v>156</v>
      </c>
      <c r="B34" s="43" t="str">
        <f>IF(AND($B10&gt;0,$J10&gt;0),$A10&amp;" children's representation among children who receive an In-School suspension is "&amp;ROUND($J10,1)&amp;" percentage points higher than expected given "&amp;$A10&amp;" children's percentage of the total child enrollment.",IF(AND($B10&gt;0,$J10&lt;0),$A10&amp;" children representation among children who receive an In-School suspension is "&amp;ROUND(($J10*-1),1)&amp;" percentage points lower than expected given "&amp;$A10&amp;" children's percentage of the total child enrollment.",""))</f>
        <v/>
      </c>
      <c r="C34" s="42"/>
      <c r="D34" s="42"/>
      <c r="E34" s="42"/>
      <c r="F34" s="42"/>
      <c r="G34" s="42"/>
      <c r="H34" s="42"/>
      <c r="I34" s="42"/>
      <c r="J34" s="42"/>
      <c r="K34" s="42"/>
      <c r="L34" s="42"/>
      <c r="M34" s="42"/>
      <c r="N34" s="118"/>
      <c r="O34"/>
    </row>
    <row r="35" spans="1:15" x14ac:dyDescent="0.25">
      <c r="A35" s="134" t="s">
        <v>166</v>
      </c>
      <c r="B35" s="43" t="str">
        <f>IF(AND($B10&gt;0,$K10&gt;0),"The percentage of In-School suspensions attributed to "&amp;$A10&amp;" children is "&amp;ROUND($K10,1)&amp;" percentage points higher than expected given "&amp;$A10&amp;" children's percentage of the total child enrollment.",IF(AND($B10&gt;0,$K10&lt;0),"The percentage of In-School suspensions attributed to "&amp;$A10&amp;" children is "&amp;ROUND(($K10*-1),1)&amp;" percentage points lower than expected given "&amp;$A10&amp;" children's percentage of the total child enrollment.",""))</f>
        <v/>
      </c>
      <c r="C35" s="42"/>
      <c r="D35" s="42"/>
      <c r="E35" s="42"/>
      <c r="F35" s="42"/>
      <c r="G35" s="42"/>
      <c r="H35" s="42"/>
      <c r="I35" s="42"/>
      <c r="J35" s="42"/>
      <c r="K35" s="42"/>
      <c r="L35" s="42"/>
      <c r="M35" s="42"/>
      <c r="N35" s="118"/>
      <c r="O35"/>
    </row>
    <row r="36" spans="1:15" x14ac:dyDescent="0.25">
      <c r="A36" s="136" t="s">
        <v>168</v>
      </c>
      <c r="B36" s="43" t="str">
        <f>IF(B10&gt;0,"Of the "&amp;$D$16&amp;" In-School suspensions generated, "&amp;ROUND(L10*100,1)&amp;"% were attributed to "&amp;A10&amp;" children.","")</f>
        <v/>
      </c>
      <c r="C36" s="42"/>
      <c r="D36" s="42"/>
      <c r="E36" s="42"/>
      <c r="F36" s="42"/>
      <c r="G36" s="42"/>
      <c r="H36" s="42"/>
      <c r="I36" s="42"/>
      <c r="J36" s="42"/>
      <c r="K36" s="42"/>
      <c r="L36" s="42"/>
      <c r="M36" s="42"/>
      <c r="N36" s="118"/>
      <c r="O36"/>
    </row>
    <row r="37" spans="1:15" x14ac:dyDescent="0.25">
      <c r="A37" s="138" t="s">
        <v>58</v>
      </c>
      <c r="B37" s="121" t="str">
        <f>IF(B10&gt;0,"Of the "&amp;$B10&amp;" "&amp;$A10&amp;" children, "&amp;ROUND(M10*100,1)&amp;"% have at least one In-School suspension.","")</f>
        <v/>
      </c>
      <c r="C37" s="119"/>
      <c r="D37" s="119"/>
      <c r="E37" s="119"/>
      <c r="F37" s="119"/>
      <c r="G37" s="119"/>
      <c r="H37" s="119"/>
      <c r="I37" s="119"/>
      <c r="J37" s="119"/>
      <c r="K37" s="119"/>
      <c r="L37" s="119"/>
      <c r="M37" s="119"/>
      <c r="N37" s="120"/>
      <c r="O37"/>
    </row>
    <row r="38" spans="1:15" x14ac:dyDescent="0.25">
      <c r="A38" s="105"/>
      <c r="B38" s="100"/>
      <c r="C38" s="99"/>
      <c r="D38" s="99"/>
      <c r="E38" s="99"/>
      <c r="F38" s="99"/>
      <c r="G38" s="99"/>
      <c r="H38" s="99"/>
      <c r="I38" s="99"/>
      <c r="J38" s="99"/>
      <c r="K38" s="99"/>
      <c r="L38" s="99"/>
      <c r="M38" s="99"/>
      <c r="N38" s="99"/>
      <c r="O38"/>
    </row>
    <row r="39" spans="1:15" x14ac:dyDescent="0.25">
      <c r="A39" s="386"/>
      <c r="B39" s="551" t="str">
        <f>A11</f>
        <v>Black or African American</v>
      </c>
      <c r="C39" s="552"/>
      <c r="D39" s="552"/>
      <c r="E39" s="552"/>
      <c r="F39" s="552"/>
      <c r="G39" s="552"/>
      <c r="H39" s="552"/>
      <c r="I39" s="552"/>
      <c r="J39" s="552"/>
      <c r="K39" s="552"/>
      <c r="L39" s="552"/>
      <c r="M39" s="552"/>
      <c r="N39" s="553"/>
      <c r="O39"/>
    </row>
    <row r="40" spans="1:15" x14ac:dyDescent="0.25">
      <c r="A40" s="124" t="s">
        <v>107</v>
      </c>
      <c r="B40" s="43" t="str">
        <f>IF(B11&gt;0, "Of the "&amp;C16&amp;" children who received at least one In-School suspension, "&amp;ROUND(F11*100,1)&amp;"% are "&amp;A11&amp;"; this group comprises "&amp;ROUND(E11*100,1)&amp;"% of the total child enrollment.","")</f>
        <v/>
      </c>
      <c r="C40" s="42"/>
      <c r="D40" s="42"/>
      <c r="E40" s="42"/>
      <c r="F40" s="42"/>
      <c r="G40" s="42"/>
      <c r="H40" s="42"/>
      <c r="I40" s="42"/>
      <c r="J40" s="42"/>
      <c r="K40" s="42"/>
      <c r="L40" s="42"/>
      <c r="M40" s="42"/>
      <c r="N40" s="118"/>
      <c r="O40"/>
    </row>
    <row r="41" spans="1:15" x14ac:dyDescent="0.25">
      <c r="A41" s="126" t="s">
        <v>167</v>
      </c>
      <c r="B41" s="43" t="str">
        <f>IF(B11&gt;0,"The average number of In-School suspensions per child for "&amp;A11&amp;" children is "&amp;ROUND(G11,2)&amp;" times the In-School Suspension Rate for all other children.","")</f>
        <v/>
      </c>
      <c r="C41" s="42"/>
      <c r="D41" s="42"/>
      <c r="E41" s="42"/>
      <c r="F41" s="42"/>
      <c r="G41" s="42"/>
      <c r="H41" s="42"/>
      <c r="I41" s="42"/>
      <c r="J41" s="42"/>
      <c r="K41" s="42"/>
      <c r="L41" s="42"/>
      <c r="M41" s="42"/>
      <c r="N41" s="118"/>
      <c r="O41"/>
    </row>
    <row r="42" spans="1:15" x14ac:dyDescent="0.25">
      <c r="A42" s="128" t="s">
        <v>165</v>
      </c>
      <c r="B42" s="43" t="str">
        <f>IF(B11&gt;0,"Children identified as "&amp;A11&amp;" receive an average of "&amp;ROUND(H11,2)&amp;" In-School suspensions per child.","")</f>
        <v/>
      </c>
      <c r="C42" s="42"/>
      <c r="D42" s="42"/>
      <c r="E42" s="42"/>
      <c r="F42" s="42"/>
      <c r="G42" s="42"/>
      <c r="H42" s="42"/>
      <c r="I42" s="42"/>
      <c r="J42" s="42"/>
      <c r="K42" s="42"/>
      <c r="L42" s="42"/>
      <c r="M42" s="42"/>
      <c r="N42" s="118"/>
      <c r="O42"/>
    </row>
    <row r="43" spans="1:15" x14ac:dyDescent="0.25">
      <c r="A43" s="130" t="s">
        <v>57</v>
      </c>
      <c r="B43" s="43" t="str">
        <f>IF(B11&gt;0,A11&amp;" children are "&amp;ROUND(I11,2)&amp;" times more likely to have at least one In-School suspension than all other children.","")</f>
        <v/>
      </c>
      <c r="C43" s="42"/>
      <c r="D43" s="42"/>
      <c r="E43" s="42"/>
      <c r="F43" s="42"/>
      <c r="G43" s="42"/>
      <c r="H43" s="42"/>
      <c r="I43" s="42"/>
      <c r="J43" s="42"/>
      <c r="K43" s="42"/>
      <c r="L43" s="42"/>
      <c r="M43" s="42"/>
      <c r="N43" s="118"/>
      <c r="O43"/>
    </row>
    <row r="44" spans="1:15" x14ac:dyDescent="0.25">
      <c r="A44" s="132" t="s">
        <v>156</v>
      </c>
      <c r="B44" s="43" t="str">
        <f>IF(AND($B$11&gt;0,$J$11&gt;0),$A$11&amp;" children's representation among children who receive an In-School suspension is "&amp;ROUND($J$11,1)&amp;" percentage points higher than expected given "&amp;$A$11&amp;" children's percentage of the total child enrollment.",IF(AND($B$11&gt;0,$J$11&lt;0),$A$11&amp;" children representation among children who receive an In-School suspension is "&amp;ROUND(($J$11*-1),1)&amp;" percentage points lower than expected given "&amp;$A$11&amp;" children's percentage of the total child population.",""))</f>
        <v/>
      </c>
      <c r="C44" s="42"/>
      <c r="D44" s="42"/>
      <c r="E44" s="42"/>
      <c r="F44" s="42"/>
      <c r="G44" s="42"/>
      <c r="H44" s="42"/>
      <c r="I44" s="42"/>
      <c r="J44" s="42"/>
      <c r="K44" s="42"/>
      <c r="L44" s="42"/>
      <c r="M44" s="42"/>
      <c r="N44" s="118"/>
      <c r="O44"/>
    </row>
    <row r="45" spans="1:15" x14ac:dyDescent="0.25">
      <c r="A45" s="134" t="s">
        <v>166</v>
      </c>
      <c r="B45" s="43" t="str">
        <f>IF(AND($B$11&gt;0,$K$11&gt;0),"The percentage of In-School suspensions attributed to "&amp;$A$11&amp;" children is "&amp;ROUND($K$11,1)&amp;" percentage points higher than expected given "&amp;$A$11&amp;" children's percentage of the total child enrollment.",IF(AND($B$11&gt;0,$K$11&lt;0),"The percentage of In-School suspensions attributed to "&amp;$A$11&amp;" children is "&amp;ROUND(($K$11*-1),1)&amp;" percentage points lower than expected given "&amp;$A$11&amp;" children's percentage of the total child enrollment.",""))</f>
        <v/>
      </c>
      <c r="C45" s="42"/>
      <c r="D45" s="42"/>
      <c r="E45" s="42"/>
      <c r="F45" s="42"/>
      <c r="G45" s="42"/>
      <c r="H45" s="42"/>
      <c r="I45" s="42"/>
      <c r="J45" s="42"/>
      <c r="K45" s="42"/>
      <c r="L45" s="42"/>
      <c r="M45" s="42"/>
      <c r="N45" s="118"/>
      <c r="O45"/>
    </row>
    <row r="46" spans="1:15" x14ac:dyDescent="0.25">
      <c r="A46" s="136" t="s">
        <v>168</v>
      </c>
      <c r="B46" s="43" t="str">
        <f>IF(B11&gt;0,"Of the "&amp;$D$16&amp;" In-School suspensions generated, "&amp;ROUND(L11*100,1)&amp;"% were attributed to "&amp;A11&amp;" children.","")</f>
        <v/>
      </c>
      <c r="C46" s="42"/>
      <c r="D46" s="42"/>
      <c r="E46" s="42"/>
      <c r="F46" s="42"/>
      <c r="G46" s="42"/>
      <c r="H46" s="42"/>
      <c r="I46" s="42"/>
      <c r="J46" s="42"/>
      <c r="K46" s="42"/>
      <c r="L46" s="42"/>
      <c r="M46" s="42"/>
      <c r="N46" s="118"/>
      <c r="O46"/>
    </row>
    <row r="47" spans="1:15" x14ac:dyDescent="0.25">
      <c r="A47" s="138" t="s">
        <v>58</v>
      </c>
      <c r="B47" s="121" t="str">
        <f>IF(B11&gt;0,"Of the "&amp;$B11&amp;" "&amp;$A11&amp;" children, "&amp;ROUND(M11*100,1)&amp;"% have at least one In-School suspension.","")</f>
        <v/>
      </c>
      <c r="C47" s="119"/>
      <c r="D47" s="119"/>
      <c r="E47" s="119"/>
      <c r="F47" s="119"/>
      <c r="G47" s="119"/>
      <c r="H47" s="119"/>
      <c r="I47" s="119"/>
      <c r="J47" s="119"/>
      <c r="K47" s="119"/>
      <c r="L47" s="119"/>
      <c r="M47" s="119"/>
      <c r="N47" s="120"/>
      <c r="O47"/>
    </row>
    <row r="48" spans="1:15" x14ac:dyDescent="0.25">
      <c r="A48" s="106"/>
      <c r="O48"/>
    </row>
    <row r="49" spans="1:15" x14ac:dyDescent="0.25">
      <c r="A49" s="386"/>
      <c r="B49" s="551" t="str">
        <f>A12</f>
        <v>Hispanic or Latino of any race</v>
      </c>
      <c r="C49" s="552"/>
      <c r="D49" s="552"/>
      <c r="E49" s="552"/>
      <c r="F49" s="552"/>
      <c r="G49" s="552"/>
      <c r="H49" s="552"/>
      <c r="I49" s="552"/>
      <c r="J49" s="552"/>
      <c r="K49" s="552"/>
      <c r="L49" s="552"/>
      <c r="M49" s="552"/>
      <c r="N49" s="553"/>
      <c r="O49"/>
    </row>
    <row r="50" spans="1:15" x14ac:dyDescent="0.25">
      <c r="A50" s="124" t="s">
        <v>107</v>
      </c>
      <c r="B50" s="43" t="str">
        <f>IF(B12&gt;0, "Of the "&amp;C16&amp;" children who received at least one In-School suspension, "&amp;ROUND(F12*100,1)&amp;"% are "&amp;A12&amp;"; this group comprises "&amp;ROUND(E12*100,1)&amp;"% of the total child enrollment.","")</f>
        <v/>
      </c>
      <c r="C50" s="42"/>
      <c r="D50" s="42"/>
      <c r="E50" s="42"/>
      <c r="F50" s="42"/>
      <c r="G50" s="42"/>
      <c r="H50" s="42"/>
      <c r="I50" s="42"/>
      <c r="J50" s="42"/>
      <c r="K50" s="42"/>
      <c r="L50" s="42"/>
      <c r="M50" s="42"/>
      <c r="N50" s="118"/>
      <c r="O50"/>
    </row>
    <row r="51" spans="1:15" x14ac:dyDescent="0.25">
      <c r="A51" s="126" t="s">
        <v>167</v>
      </c>
      <c r="B51" s="43" t="str">
        <f>IF(B12&gt;0,"The average number of In-School suspensions per child for "&amp;A12&amp;" children is "&amp;ROUND(G12,2)&amp;" times the In-School Suspension Rate for all other children.","")</f>
        <v/>
      </c>
      <c r="C51" s="42"/>
      <c r="D51" s="42"/>
      <c r="E51" s="42"/>
      <c r="F51" s="42"/>
      <c r="G51" s="42"/>
      <c r="H51" s="42"/>
      <c r="I51" s="42"/>
      <c r="J51" s="42"/>
      <c r="K51" s="42"/>
      <c r="L51" s="42"/>
      <c r="M51" s="42"/>
      <c r="N51" s="118"/>
      <c r="O51"/>
    </row>
    <row r="52" spans="1:15" x14ac:dyDescent="0.25">
      <c r="A52" s="128" t="s">
        <v>165</v>
      </c>
      <c r="B52" s="43" t="str">
        <f>IF(B12&gt;0,"Children identified as "&amp;A12&amp;" receive an average of "&amp;ROUND(H12,2)&amp;" In-School suspensions per child.","")</f>
        <v/>
      </c>
      <c r="C52" s="42"/>
      <c r="D52" s="42"/>
      <c r="E52" s="42"/>
      <c r="F52" s="42"/>
      <c r="G52" s="42"/>
      <c r="H52" s="42"/>
      <c r="I52" s="42"/>
      <c r="J52" s="42"/>
      <c r="K52" s="42"/>
      <c r="L52" s="42"/>
      <c r="M52" s="42"/>
      <c r="N52" s="118"/>
      <c r="O52"/>
    </row>
    <row r="53" spans="1:15" x14ac:dyDescent="0.25">
      <c r="A53" s="130" t="s">
        <v>57</v>
      </c>
      <c r="B53" s="43" t="str">
        <f>IF(B12&gt;0,A12&amp;" children are "&amp;ROUND(I12,2)&amp;" times more likely to have at least one In-School suspension than all other children.","")</f>
        <v/>
      </c>
      <c r="C53" s="42"/>
      <c r="D53" s="42"/>
      <c r="E53" s="42"/>
      <c r="F53" s="42"/>
      <c r="G53" s="42"/>
      <c r="H53" s="42"/>
      <c r="I53" s="42"/>
      <c r="J53" s="42"/>
      <c r="K53" s="42"/>
      <c r="L53" s="42"/>
      <c r="M53" s="42"/>
      <c r="N53" s="118"/>
      <c r="O53"/>
    </row>
    <row r="54" spans="1:15" x14ac:dyDescent="0.25">
      <c r="A54" s="132" t="s">
        <v>156</v>
      </c>
      <c r="B54" s="43" t="str">
        <f>IF(AND($B$12&gt;0,$J$12&gt;0),$A$12&amp;" children's representation among children who receive an out of schol suspension is "&amp;ROUND($J$12,1)&amp;" percentage points higher than expected given "&amp;$A$12&amp;" children's percentage of the total child enrollment.",IF(AND($B$12&gt;0,$J$12&lt;0),$A$12&amp;" children's representation among children who receive an In-School suspension is "&amp;ROUND(($J$12*-1),1)&amp;" percentage points lower than expected given "&amp;$A$12&amp;" children's percentage of the total child enrollment.",""))</f>
        <v/>
      </c>
      <c r="C54" s="42"/>
      <c r="D54" s="42"/>
      <c r="E54" s="42"/>
      <c r="F54" s="42"/>
      <c r="G54" s="42"/>
      <c r="H54" s="42"/>
      <c r="I54" s="42"/>
      <c r="J54" s="42"/>
      <c r="K54" s="42"/>
      <c r="L54" s="42"/>
      <c r="M54" s="42"/>
      <c r="N54" s="118"/>
      <c r="O54"/>
    </row>
    <row r="55" spans="1:15" x14ac:dyDescent="0.25">
      <c r="A55" s="134" t="s">
        <v>166</v>
      </c>
      <c r="B55" s="43" t="str">
        <f>IF(AND($B$12&gt;0,$K$12&gt;0),"The percentage of In-School suspensions attributed to "&amp;$A$12&amp;" children is "&amp;ROUND($K$12,1)&amp;" percentage points higher than expected given "&amp;$A$12&amp;" children's percentage of the total child enrollment.",IF(AND($B$12&gt;0,$K$12&lt;0),"The percentage of In-School suspensions attributed to "&amp;$A$12&amp;" children is "&amp;ROUND(($K$12*-1),1)&amp;" percentage points lower than expected given "&amp;$A$12&amp;" children's percentage of the total child enrollment.",""))</f>
        <v/>
      </c>
      <c r="C55" s="42"/>
      <c r="D55" s="42"/>
      <c r="E55" s="42"/>
      <c r="F55" s="42"/>
      <c r="G55" s="42"/>
      <c r="H55" s="42"/>
      <c r="I55" s="42"/>
      <c r="J55" s="42"/>
      <c r="K55" s="42"/>
      <c r="L55" s="42"/>
      <c r="M55" s="42"/>
      <c r="N55" s="118"/>
      <c r="O55"/>
    </row>
    <row r="56" spans="1:15" x14ac:dyDescent="0.25">
      <c r="A56" s="136" t="s">
        <v>168</v>
      </c>
      <c r="B56" s="43" t="str">
        <f>IF(B12&gt;0,"Of the "&amp;$D$16&amp;" In-School suspensions generated, "&amp;ROUND(L12*100,1)&amp;"% were attributed to "&amp;A12&amp;" children.","")</f>
        <v/>
      </c>
      <c r="C56" s="42"/>
      <c r="D56" s="42"/>
      <c r="E56" s="42"/>
      <c r="F56" s="42"/>
      <c r="G56" s="42"/>
      <c r="H56" s="42"/>
      <c r="I56" s="42"/>
      <c r="J56" s="42"/>
      <c r="K56" s="42"/>
      <c r="L56" s="42"/>
      <c r="M56" s="42"/>
      <c r="N56" s="118"/>
      <c r="O56"/>
    </row>
    <row r="57" spans="1:15" x14ac:dyDescent="0.25">
      <c r="A57" s="138" t="s">
        <v>58</v>
      </c>
      <c r="B57" s="121" t="str">
        <f>IF(B12&gt;0,"Of the "&amp;$B12&amp;" "&amp;$A12&amp;" children, "&amp;ROUND(M12*100,1)&amp;"% have at least one In-School suspension.","")</f>
        <v/>
      </c>
      <c r="C57" s="119"/>
      <c r="D57" s="119"/>
      <c r="E57" s="119"/>
      <c r="F57" s="119"/>
      <c r="G57" s="119"/>
      <c r="H57" s="119"/>
      <c r="I57" s="119"/>
      <c r="J57" s="119"/>
      <c r="K57" s="119"/>
      <c r="L57" s="119"/>
      <c r="M57" s="119"/>
      <c r="N57" s="120"/>
      <c r="O57"/>
    </row>
    <row r="58" spans="1:15" x14ac:dyDescent="0.25">
      <c r="A58" s="106"/>
      <c r="O58"/>
    </row>
    <row r="59" spans="1:15" x14ac:dyDescent="0.25">
      <c r="A59" s="386"/>
      <c r="B59" s="551" t="str">
        <f>A13</f>
        <v>Native Hawaiian or Other Pacific Islander</v>
      </c>
      <c r="C59" s="552"/>
      <c r="D59" s="552"/>
      <c r="E59" s="552"/>
      <c r="F59" s="552"/>
      <c r="G59" s="552"/>
      <c r="H59" s="552"/>
      <c r="I59" s="552"/>
      <c r="J59" s="552"/>
      <c r="K59" s="552"/>
      <c r="L59" s="552"/>
      <c r="M59" s="552"/>
      <c r="N59" s="553"/>
      <c r="O59"/>
    </row>
    <row r="60" spans="1:15" x14ac:dyDescent="0.25">
      <c r="A60" s="124" t="s">
        <v>107</v>
      </c>
      <c r="B60" s="43" t="str">
        <f>IF(B13&gt;0, "Of the "&amp;C16&amp;" children who received at least one In-School suspension, "&amp;ROUND(F13*100,1)&amp;"% are "&amp;A13&amp;"; this group comprises "&amp;ROUND(E13*100,1)&amp;"% of the total child enrollment.","")</f>
        <v/>
      </c>
      <c r="C60" s="42"/>
      <c r="D60" s="42"/>
      <c r="E60" s="42"/>
      <c r="F60" s="42"/>
      <c r="G60" s="42"/>
      <c r="H60" s="42"/>
      <c r="I60" s="42"/>
      <c r="J60" s="42"/>
      <c r="K60" s="42"/>
      <c r="L60" s="42"/>
      <c r="M60" s="42"/>
      <c r="N60" s="118"/>
      <c r="O60"/>
    </row>
    <row r="61" spans="1:15" x14ac:dyDescent="0.25">
      <c r="A61" s="126" t="s">
        <v>167</v>
      </c>
      <c r="B61" s="43" t="str">
        <f>IF(B13&gt;0,"The average number of In-School suspensions per child for "&amp;A13&amp;" children is "&amp;ROUND(G13,2)&amp;" times the In-School Suspension Rate for all other children.","")</f>
        <v/>
      </c>
      <c r="C61" s="42"/>
      <c r="D61" s="42"/>
      <c r="E61" s="42"/>
      <c r="F61" s="42"/>
      <c r="G61" s="42"/>
      <c r="H61" s="42"/>
      <c r="I61" s="42"/>
      <c r="J61" s="42"/>
      <c r="K61" s="42"/>
      <c r="L61" s="42"/>
      <c r="M61" s="42"/>
      <c r="N61" s="118"/>
      <c r="O61"/>
    </row>
    <row r="62" spans="1:15" x14ac:dyDescent="0.25">
      <c r="A62" s="128" t="s">
        <v>165</v>
      </c>
      <c r="B62" s="43" t="str">
        <f>IF(B13&gt;0,"children identified as "&amp;A13&amp;" receive an average of "&amp;ROUND(H13,2)&amp;" In-School suspensions per child.","")</f>
        <v/>
      </c>
      <c r="C62" s="42"/>
      <c r="D62" s="42"/>
      <c r="E62" s="42"/>
      <c r="F62" s="42"/>
      <c r="G62" s="42"/>
      <c r="H62" s="42"/>
      <c r="I62" s="42"/>
      <c r="J62" s="42"/>
      <c r="K62" s="42"/>
      <c r="L62" s="42"/>
      <c r="M62" s="42"/>
      <c r="N62" s="118"/>
      <c r="O62"/>
    </row>
    <row r="63" spans="1:15" x14ac:dyDescent="0.25">
      <c r="A63" s="130" t="s">
        <v>57</v>
      </c>
      <c r="B63" s="43" t="str">
        <f>IF(B13&gt;0,A13&amp;" children are "&amp;ROUND(I13,2)&amp;" times more likely to have at least one In-School suspension than all other children.","")</f>
        <v/>
      </c>
      <c r="C63" s="42"/>
      <c r="D63" s="42"/>
      <c r="E63" s="42"/>
      <c r="F63" s="42"/>
      <c r="G63" s="42"/>
      <c r="H63" s="42"/>
      <c r="I63" s="42"/>
      <c r="J63" s="42"/>
      <c r="K63" s="42"/>
      <c r="L63" s="42"/>
      <c r="M63" s="42"/>
      <c r="N63" s="118"/>
      <c r="O63"/>
    </row>
    <row r="64" spans="1:15" x14ac:dyDescent="0.25">
      <c r="A64" s="132" t="s">
        <v>156</v>
      </c>
      <c r="B64" s="43" t="str">
        <f>IF(AND($B$13&gt;0,$J$13&gt;0),$A$13&amp;" children's representation among children who receive an In-School suspension is "&amp;ROUND($J$13,1)&amp;" percentage points higher than expected given "&amp;$A$13&amp;" children's percentage of the total child enrollment.",IF(AND($B$13&gt;0,$J$13&lt;0),$A$13&amp;" children's representation among children who receive an In-School suspension is "&amp;ROUND(($J$13*-1),1)&amp;" percentage points lower than expected given "&amp;$A$13&amp;" children's percentage of the total child enrollment.",""))</f>
        <v/>
      </c>
      <c r="C64" s="42"/>
      <c r="D64" s="42"/>
      <c r="E64" s="42"/>
      <c r="F64" s="42"/>
      <c r="G64" s="42"/>
      <c r="H64" s="42"/>
      <c r="I64" s="42"/>
      <c r="J64" s="42"/>
      <c r="K64" s="42"/>
      <c r="L64" s="42"/>
      <c r="M64" s="42"/>
      <c r="N64" s="118"/>
      <c r="O64"/>
    </row>
    <row r="65" spans="1:16" x14ac:dyDescent="0.25">
      <c r="A65" s="134" t="s">
        <v>166</v>
      </c>
      <c r="B65" s="43" t="str">
        <f>IF(AND($B$13&gt;0,$K$13&gt;0),"The percentage of In-School suspensions attributed to "&amp;$A$13&amp;" children is "&amp;ROUND($K$13,1)&amp;" percentage points higher than expected given "&amp;$A$13&amp;" children's percentage of the total child enrollment.",IF(AND($B$13&gt;0,$K$13&lt;0),"The percentage of In-School suspensions attributed to "&amp;$A$13&amp;" children is "&amp;ROUND(($K$13*-1),1)&amp;" percentage points lower than expected given "&amp;$A$13&amp;" children's percentage of the total child enrollment.",""))</f>
        <v/>
      </c>
      <c r="C65" s="42"/>
      <c r="D65" s="42"/>
      <c r="E65" s="42"/>
      <c r="F65" s="42"/>
      <c r="G65" s="42"/>
      <c r="H65" s="42"/>
      <c r="I65" s="42"/>
      <c r="J65" s="42"/>
      <c r="K65" s="42"/>
      <c r="L65" s="42"/>
      <c r="M65" s="42"/>
      <c r="N65" s="118"/>
      <c r="O65"/>
    </row>
    <row r="66" spans="1:16" x14ac:dyDescent="0.25">
      <c r="A66" s="136" t="s">
        <v>168</v>
      </c>
      <c r="B66" s="43" t="str">
        <f>IF(B13&gt;0,"Of the "&amp;$D$16&amp;" In-School suspensions generated, "&amp;ROUND(L13*100,1)&amp;"% were attributed to "&amp;A13&amp;" children.","")</f>
        <v/>
      </c>
      <c r="C66" s="42"/>
      <c r="D66" s="42"/>
      <c r="E66" s="42"/>
      <c r="F66" s="42"/>
      <c r="G66" s="42"/>
      <c r="H66" s="42"/>
      <c r="I66" s="42"/>
      <c r="J66" s="42"/>
      <c r="K66" s="42"/>
      <c r="L66" s="42"/>
      <c r="M66" s="42"/>
      <c r="N66" s="118"/>
      <c r="O66"/>
    </row>
    <row r="67" spans="1:16" x14ac:dyDescent="0.25">
      <c r="A67" s="138" t="s">
        <v>58</v>
      </c>
      <c r="B67" s="121" t="str">
        <f>IF(B13&gt;0,"Of the "&amp;$B13&amp;" "&amp;$A13&amp;" children, "&amp;ROUND(M13*100,1)&amp;"% have at least one In-School suspension.","")</f>
        <v/>
      </c>
      <c r="C67" s="119"/>
      <c r="D67" s="119"/>
      <c r="E67" s="119"/>
      <c r="F67" s="119"/>
      <c r="G67" s="119"/>
      <c r="H67" s="119"/>
      <c r="I67" s="119"/>
      <c r="J67" s="119"/>
      <c r="K67" s="119"/>
      <c r="L67" s="119"/>
      <c r="M67" s="119"/>
      <c r="N67" s="120"/>
      <c r="O67"/>
    </row>
    <row r="68" spans="1:16" s="72" customFormat="1" x14ac:dyDescent="0.25">
      <c r="A68" s="107"/>
      <c r="B68" s="102"/>
      <c r="C68" s="103"/>
      <c r="D68" s="103"/>
      <c r="E68" s="103"/>
      <c r="F68" s="103"/>
      <c r="G68" s="103"/>
      <c r="H68" s="103"/>
      <c r="I68" s="103"/>
      <c r="J68" s="103"/>
      <c r="K68" s="103"/>
      <c r="L68" s="103"/>
      <c r="M68" s="103"/>
      <c r="N68" s="103"/>
      <c r="O68"/>
      <c r="P68" s="23"/>
    </row>
    <row r="69" spans="1:16" x14ac:dyDescent="0.25">
      <c r="A69" s="386"/>
      <c r="B69" s="551" t="str">
        <f>A14</f>
        <v>Two or more races</v>
      </c>
      <c r="C69" s="552"/>
      <c r="D69" s="552"/>
      <c r="E69" s="552"/>
      <c r="F69" s="552"/>
      <c r="G69" s="552"/>
      <c r="H69" s="552"/>
      <c r="I69" s="552"/>
      <c r="J69" s="552"/>
      <c r="K69" s="552"/>
      <c r="L69" s="552"/>
      <c r="M69" s="552"/>
      <c r="N69" s="553"/>
      <c r="O69"/>
    </row>
    <row r="70" spans="1:16" x14ac:dyDescent="0.25">
      <c r="A70" s="124" t="s">
        <v>107</v>
      </c>
      <c r="B70" s="43" t="str">
        <f>IF(B14&gt;0, "Of the "&amp;C16&amp;" children who received at least one In-School suspension, "&amp;ROUND(F14*100,1)&amp;"% are "&amp;A14&amp;"; this group comprises "&amp;ROUND(E14*100,1)&amp;"% of the total child enrollment.","")</f>
        <v/>
      </c>
      <c r="C70" s="42"/>
      <c r="D70" s="42"/>
      <c r="E70" s="42"/>
      <c r="F70" s="42"/>
      <c r="G70" s="42"/>
      <c r="H70" s="42"/>
      <c r="I70" s="42"/>
      <c r="J70" s="42"/>
      <c r="K70" s="42"/>
      <c r="L70" s="42"/>
      <c r="M70" s="42"/>
      <c r="N70" s="118"/>
      <c r="O70"/>
    </row>
    <row r="71" spans="1:16" x14ac:dyDescent="0.25">
      <c r="A71" s="126" t="s">
        <v>167</v>
      </c>
      <c r="B71" s="43" t="str">
        <f>IF(B14&gt;0,"The average number of In-School suspensions per child for children identified as being of "&amp;A14&amp;" is "&amp;ROUND(G14,2)&amp;" times the In-School Suspension Rate for all other children.","")</f>
        <v/>
      </c>
      <c r="C71" s="42"/>
      <c r="D71" s="42"/>
      <c r="E71" s="42"/>
      <c r="F71" s="42"/>
      <c r="G71" s="42"/>
      <c r="H71" s="42"/>
      <c r="I71" s="42"/>
      <c r="J71" s="42"/>
      <c r="K71" s="42"/>
      <c r="L71" s="42"/>
      <c r="M71" s="42"/>
      <c r="N71" s="118"/>
      <c r="O71"/>
    </row>
    <row r="72" spans="1:16" x14ac:dyDescent="0.25">
      <c r="A72" s="128" t="s">
        <v>165</v>
      </c>
      <c r="B72" s="43" t="str">
        <f>IF(B14&gt;0,"Children identified as "&amp;A14&amp;" receive an average of "&amp;ROUND(H14,2)&amp;" In-School suspensions per child.","")</f>
        <v/>
      </c>
      <c r="C72" s="42"/>
      <c r="D72" s="42"/>
      <c r="E72" s="42"/>
      <c r="F72" s="42"/>
      <c r="G72" s="42"/>
      <c r="H72" s="42"/>
      <c r="I72" s="42"/>
      <c r="J72" s="42"/>
      <c r="K72" s="42"/>
      <c r="L72" s="42"/>
      <c r="M72" s="42"/>
      <c r="N72" s="118"/>
      <c r="O72"/>
    </row>
    <row r="73" spans="1:16" x14ac:dyDescent="0.25">
      <c r="A73" s="130" t="s">
        <v>57</v>
      </c>
      <c r="B73" s="43" t="str">
        <f>IF(B14&gt;0,A14&amp;" children are "&amp;ROUND(I14,2)&amp;" times more likely to have at least one In-School suspension than all other children.","")</f>
        <v/>
      </c>
      <c r="C73" s="42"/>
      <c r="D73" s="42"/>
      <c r="E73" s="42"/>
      <c r="F73" s="42"/>
      <c r="G73" s="42"/>
      <c r="H73" s="42"/>
      <c r="I73" s="42"/>
      <c r="J73" s="42"/>
      <c r="K73" s="42"/>
      <c r="L73" s="42"/>
      <c r="M73" s="42"/>
      <c r="N73" s="118"/>
      <c r="O73"/>
    </row>
    <row r="74" spans="1:16" x14ac:dyDescent="0.25">
      <c r="A74" s="132" t="s">
        <v>156</v>
      </c>
      <c r="B74" s="43" t="str">
        <f>IF(AND($B$14&gt;0,$J$14&gt;0),$A$14&amp;" children's representation among children who receive an In-School suspension is "&amp;ROUND($J$14,1)&amp;" percentage points higher than expected given children being of "&amp;$A$14&amp;" percentage of the total child enrollment.",IF(AND($B$14&gt;0,$J$14&lt;0),$A$14&amp;" children's representation among children who receive an In-School suspension is "&amp;ROUND(($J$14*-1),1)&amp;" percentage points lower than expected given children being of "&amp;$A$14&amp;" percentage of the total child enrollment.",""))</f>
        <v/>
      </c>
      <c r="C74" s="42"/>
      <c r="D74" s="42"/>
      <c r="E74" s="42"/>
      <c r="F74" s="42"/>
      <c r="G74" s="42"/>
      <c r="H74" s="42"/>
      <c r="I74" s="42"/>
      <c r="J74" s="42"/>
      <c r="K74" s="42"/>
      <c r="L74" s="42"/>
      <c r="M74" s="42"/>
      <c r="N74" s="118"/>
      <c r="O74"/>
    </row>
    <row r="75" spans="1:16" x14ac:dyDescent="0.25">
      <c r="A75" s="134" t="s">
        <v>166</v>
      </c>
      <c r="B75" s="43" t="str">
        <f>IF(AND($B$14&gt;0,$K$14&gt;0),"The percentage of In-School suspensions attributed to children of "&amp;$A$14&amp;" is "&amp;ROUND($K$14,1)&amp;" percentage points higher than expected given children of "&amp;$A$14&amp;" percentage of the total child enrollment.",IF(AND($B$14&gt;0,$K$14&lt;0),"The percentage of In-School suspensions attributed to children of "&amp;$A$14&amp;" is "&amp;ROUND(($K$14*-1),1)&amp;" percentage points lower than expected given children of "&amp;$A$14&amp;" percentage of the total child enrollment.",""))</f>
        <v/>
      </c>
      <c r="C75" s="42"/>
      <c r="D75" s="42"/>
      <c r="E75" s="42"/>
      <c r="F75" s="42"/>
      <c r="G75" s="42"/>
      <c r="H75" s="42"/>
      <c r="I75" s="42"/>
      <c r="J75" s="42"/>
      <c r="K75" s="42"/>
      <c r="L75" s="42"/>
      <c r="M75" s="42"/>
      <c r="N75" s="118"/>
      <c r="O75"/>
    </row>
    <row r="76" spans="1:16" x14ac:dyDescent="0.25">
      <c r="A76" s="136" t="s">
        <v>168</v>
      </c>
      <c r="B76" s="43" t="str">
        <f>IF(B14&gt;0,"Of the "&amp;$D$16&amp;" In-School suspensions generated, "&amp;ROUND(L14*100,1)&amp;"% were attributed to children of "&amp;A14&amp;".","")</f>
        <v/>
      </c>
      <c r="C76" s="42"/>
      <c r="D76" s="42"/>
      <c r="E76" s="42"/>
      <c r="F76" s="42"/>
      <c r="G76" s="42"/>
      <c r="H76" s="42"/>
      <c r="I76" s="42"/>
      <c r="J76" s="42"/>
      <c r="K76" s="42"/>
      <c r="L76" s="42"/>
      <c r="M76" s="42"/>
      <c r="N76" s="118"/>
      <c r="O76"/>
    </row>
    <row r="77" spans="1:16" x14ac:dyDescent="0.25">
      <c r="A77" s="138" t="s">
        <v>58</v>
      </c>
      <c r="B77" s="121" t="str">
        <f>IF(B14&gt;0,"Of the "&amp;$B14&amp;" children of "&amp;$A14&amp;", "&amp;ROUND(M14*100,1)&amp;"% have at least one In-School suspension.","")</f>
        <v/>
      </c>
      <c r="C77" s="119"/>
      <c r="D77" s="119"/>
      <c r="E77" s="119"/>
      <c r="F77" s="119"/>
      <c r="G77" s="119"/>
      <c r="H77" s="119"/>
      <c r="I77" s="119"/>
      <c r="J77" s="119"/>
      <c r="K77" s="119"/>
      <c r="L77" s="119"/>
      <c r="M77" s="119"/>
      <c r="N77" s="120"/>
      <c r="O77"/>
    </row>
    <row r="78" spans="1:16" s="72" customFormat="1" x14ac:dyDescent="0.25">
      <c r="A78" s="101"/>
      <c r="B78" s="102"/>
      <c r="C78" s="103"/>
      <c r="D78" s="103"/>
      <c r="E78" s="103"/>
      <c r="F78" s="103"/>
      <c r="G78" s="103"/>
      <c r="H78" s="103"/>
      <c r="I78" s="103"/>
      <c r="J78" s="103"/>
      <c r="K78" s="103"/>
      <c r="L78" s="103"/>
      <c r="M78" s="103"/>
      <c r="N78" s="103"/>
      <c r="O78"/>
      <c r="P78" s="23"/>
    </row>
    <row r="79" spans="1:16" x14ac:dyDescent="0.25">
      <c r="A79" s="386"/>
      <c r="B79" s="551" t="str">
        <f>A15</f>
        <v>White</v>
      </c>
      <c r="C79" s="552"/>
      <c r="D79" s="552"/>
      <c r="E79" s="552"/>
      <c r="F79" s="552"/>
      <c r="G79" s="552"/>
      <c r="H79" s="552"/>
      <c r="I79" s="552"/>
      <c r="J79" s="552"/>
      <c r="K79" s="552"/>
      <c r="L79" s="552"/>
      <c r="M79" s="552"/>
      <c r="N79" s="553"/>
      <c r="O79"/>
    </row>
    <row r="80" spans="1:16" x14ac:dyDescent="0.25">
      <c r="A80" s="124" t="s">
        <v>107</v>
      </c>
      <c r="B80" s="43" t="str">
        <f>IF(B15&gt;0,"Of the "&amp;C16&amp;" children who received at least one In-School suspension, "&amp;ROUND(F15*100,1)&amp;"% are "&amp;A15&amp;"; this group comprises "&amp;ROUND(E15*100,1)&amp;"% of the total child enrollment.","")</f>
        <v/>
      </c>
      <c r="C80" s="42"/>
      <c r="D80" s="42"/>
      <c r="E80" s="42"/>
      <c r="F80" s="42"/>
      <c r="G80" s="42"/>
      <c r="H80" s="42"/>
      <c r="I80" s="42"/>
      <c r="J80" s="42"/>
      <c r="K80" s="42"/>
      <c r="L80" s="42"/>
      <c r="M80" s="42"/>
      <c r="N80" s="118"/>
      <c r="O80"/>
    </row>
    <row r="81" spans="1:15" x14ac:dyDescent="0.25">
      <c r="A81" s="126" t="s">
        <v>167</v>
      </c>
      <c r="B81" s="43" t="str">
        <f>IF(B15&gt;0,"The average number of In-School suspensions per child for "&amp;A15&amp;" children is "&amp;ROUND(G15,2)&amp;" times the In-School Suspension Rate for all other children.","")</f>
        <v/>
      </c>
      <c r="C81" s="42"/>
      <c r="D81" s="42"/>
      <c r="E81" s="42"/>
      <c r="F81" s="42"/>
      <c r="G81" s="42"/>
      <c r="H81" s="42"/>
      <c r="I81" s="42"/>
      <c r="J81" s="42"/>
      <c r="K81" s="42"/>
      <c r="L81" s="42"/>
      <c r="M81" s="42"/>
      <c r="N81" s="118"/>
      <c r="O81"/>
    </row>
    <row r="82" spans="1:15" x14ac:dyDescent="0.25">
      <c r="A82" s="128" t="s">
        <v>165</v>
      </c>
      <c r="B82" s="43" t="str">
        <f>IF(B15&gt;0,"Children identified as "&amp;A15&amp;" receive an average of "&amp;ROUND(H15,2)&amp;" In-School suspensions per child.","")</f>
        <v/>
      </c>
      <c r="C82" s="42"/>
      <c r="D82" s="42"/>
      <c r="E82" s="42"/>
      <c r="F82" s="42"/>
      <c r="G82" s="42"/>
      <c r="H82" s="42"/>
      <c r="I82" s="42"/>
      <c r="J82" s="42"/>
      <c r="K82" s="42"/>
      <c r="L82" s="42"/>
      <c r="M82" s="42"/>
      <c r="N82" s="118"/>
      <c r="O82"/>
    </row>
    <row r="83" spans="1:15" x14ac:dyDescent="0.25">
      <c r="A83" s="130" t="s">
        <v>57</v>
      </c>
      <c r="B83" s="43" t="str">
        <f>IF(B15&gt;0,A15&amp;" children are "&amp;ROUND(I15,2)&amp;" times more likely to have at least one In-School suspension than all other children.","")</f>
        <v/>
      </c>
      <c r="C83" s="42"/>
      <c r="D83" s="42"/>
      <c r="E83" s="42"/>
      <c r="F83" s="42"/>
      <c r="G83" s="42"/>
      <c r="H83" s="42"/>
      <c r="I83" s="42"/>
      <c r="J83" s="42"/>
      <c r="K83" s="42"/>
      <c r="L83" s="42"/>
      <c r="M83" s="42"/>
      <c r="N83" s="118"/>
      <c r="O83"/>
    </row>
    <row r="84" spans="1:15" x14ac:dyDescent="0.25">
      <c r="A84" s="132" t="s">
        <v>156</v>
      </c>
      <c r="B84" s="43" t="str">
        <f>IF(AND($B$15&gt;0,$J$15&gt;0),$A$15&amp;" children's representation among children who receive an In-School suspension is "&amp;ROUND($J$15,1)&amp;" percentage points higher than expected given "&amp;$A$15&amp;" children's percentage of the total child enrollment.",IF(AND($B$15&gt;0,$J$15&lt;0),$A$15&amp;" children's representation among children who receive an In-School suspension is "&amp;ROUND(($J$15*-1),1)&amp;" percentage points lower than expected given "&amp;$A$15&amp;" children's percentage of the total child enrollment.",""))</f>
        <v/>
      </c>
      <c r="C84" s="42"/>
      <c r="D84" s="42"/>
      <c r="E84" s="42"/>
      <c r="F84" s="42"/>
      <c r="G84" s="42"/>
      <c r="H84" s="42"/>
      <c r="I84" s="42"/>
      <c r="J84" s="42"/>
      <c r="K84" s="42"/>
      <c r="L84" s="42"/>
      <c r="M84" s="42"/>
      <c r="N84" s="118"/>
      <c r="O84"/>
    </row>
    <row r="85" spans="1:15" x14ac:dyDescent="0.25">
      <c r="A85" s="134" t="s">
        <v>166</v>
      </c>
      <c r="B85" s="43" t="str">
        <f>IF(AND($B$15&gt;0,$K$15&gt;0),"The percentage of In-School suspensions attributed to "&amp;$A$15&amp;" children is "&amp;ROUND($K$15,1)&amp;" percentage points higher than expected given "&amp;$A$15&amp;" children's percentage of the total child enrollment.",IF(AND($B$15&gt;0,$K$15&lt;0),"The percentage of In-School suspensions attributed to "&amp;$A$15&amp;" children is "&amp;ROUND(($K$15*-1),1)&amp;" percentage points lower than expected given "&amp;$A$15&amp;" children's percentage of the total child enrollment.",""))</f>
        <v/>
      </c>
      <c r="C85" s="42"/>
      <c r="D85" s="42"/>
      <c r="E85" s="42"/>
      <c r="F85" s="42"/>
      <c r="G85" s="42"/>
      <c r="H85" s="42"/>
      <c r="I85" s="42"/>
      <c r="J85" s="42"/>
      <c r="K85" s="42"/>
      <c r="L85" s="42"/>
      <c r="M85" s="42"/>
      <c r="N85" s="118"/>
      <c r="O85"/>
    </row>
    <row r="86" spans="1:15" x14ac:dyDescent="0.25">
      <c r="A86" s="136" t="s">
        <v>168</v>
      </c>
      <c r="B86" s="43" t="str">
        <f>IF(B15&gt;0,"Of the "&amp;$D$16&amp;" In-School suspensions generated, "&amp;ROUND(L15*100,1)&amp;"% were attributed to "&amp;A15&amp;" children.","")</f>
        <v/>
      </c>
      <c r="C86" s="42"/>
      <c r="D86" s="42"/>
      <c r="E86" s="42"/>
      <c r="F86" s="42"/>
      <c r="G86" s="42"/>
      <c r="H86" s="42"/>
      <c r="I86" s="42"/>
      <c r="J86" s="42"/>
      <c r="K86" s="42"/>
      <c r="L86" s="42"/>
      <c r="M86" s="42"/>
      <c r="N86" s="118"/>
      <c r="O86"/>
    </row>
    <row r="87" spans="1:15" x14ac:dyDescent="0.25">
      <c r="A87" s="138" t="s">
        <v>58</v>
      </c>
      <c r="B87" s="121" t="str">
        <f>IF(B15&gt;0,"Of the "&amp;$B15&amp;" "&amp;$A15&amp;" children, "&amp;ROUND(M15*100,1)&amp;"% have at least one In-School suspension.","")</f>
        <v/>
      </c>
      <c r="C87" s="119"/>
      <c r="D87" s="119"/>
      <c r="E87" s="119"/>
      <c r="F87" s="119"/>
      <c r="G87" s="119"/>
      <c r="H87" s="119"/>
      <c r="I87" s="119"/>
      <c r="J87" s="119"/>
      <c r="K87" s="119"/>
      <c r="L87" s="119"/>
      <c r="M87" s="119"/>
      <c r="N87" s="120"/>
      <c r="O87"/>
    </row>
    <row r="88" spans="1:15" x14ac:dyDescent="0.25">
      <c r="O88"/>
    </row>
    <row r="89" spans="1:15" x14ac:dyDescent="0.25">
      <c r="O89"/>
    </row>
    <row r="90" spans="1:15" x14ac:dyDescent="0.25">
      <c r="O90"/>
    </row>
    <row r="91" spans="1:15" x14ac:dyDescent="0.25">
      <c r="O91"/>
    </row>
    <row r="92" spans="1:15" x14ac:dyDescent="0.25">
      <c r="O92"/>
    </row>
    <row r="93" spans="1:15" x14ac:dyDescent="0.25">
      <c r="O93"/>
    </row>
    <row r="94" spans="1:15" x14ac:dyDescent="0.25">
      <c r="O94"/>
    </row>
    <row r="95" spans="1:15" x14ac:dyDescent="0.25">
      <c r="O95"/>
    </row>
    <row r="96" spans="1:15" x14ac:dyDescent="0.25">
      <c r="O96"/>
    </row>
    <row r="97" spans="15:15" x14ac:dyDescent="0.25">
      <c r="O97"/>
    </row>
    <row r="98" spans="15:15" x14ac:dyDescent="0.25">
      <c r="O98"/>
    </row>
    <row r="99" spans="15:15" x14ac:dyDescent="0.25">
      <c r="O99"/>
    </row>
    <row r="100" spans="15:15" x14ac:dyDescent="0.25">
      <c r="O100"/>
    </row>
    <row r="101" spans="15:15" x14ac:dyDescent="0.25">
      <c r="O101"/>
    </row>
    <row r="102" spans="15:15" x14ac:dyDescent="0.25">
      <c r="O102"/>
    </row>
    <row r="103" spans="15:15" x14ac:dyDescent="0.25">
      <c r="O103"/>
    </row>
    <row r="104" spans="15:15" x14ac:dyDescent="0.25">
      <c r="O104"/>
    </row>
    <row r="105" spans="15:15" x14ac:dyDescent="0.25">
      <c r="O105"/>
    </row>
    <row r="106" spans="15:15" x14ac:dyDescent="0.25">
      <c r="O106"/>
    </row>
    <row r="107" spans="15:15" x14ac:dyDescent="0.25">
      <c r="O107"/>
    </row>
    <row r="108" spans="15:15" x14ac:dyDescent="0.25">
      <c r="O108"/>
    </row>
    <row r="109" spans="15:15" x14ac:dyDescent="0.25">
      <c r="O109"/>
    </row>
    <row r="110" spans="15:15" x14ac:dyDescent="0.25">
      <c r="O110"/>
    </row>
    <row r="111" spans="15:15" x14ac:dyDescent="0.25">
      <c r="O111"/>
    </row>
    <row r="112" spans="15:15" x14ac:dyDescent="0.25">
      <c r="O112"/>
    </row>
    <row r="113" spans="3:16" x14ac:dyDescent="0.25">
      <c r="O113"/>
    </row>
    <row r="114" spans="3:16" x14ac:dyDescent="0.25">
      <c r="O114"/>
    </row>
    <row r="115" spans="3:16" x14ac:dyDescent="0.25">
      <c r="O115"/>
    </row>
    <row r="116" spans="3:16" x14ac:dyDescent="0.25">
      <c r="O116"/>
    </row>
    <row r="117" spans="3:16" x14ac:dyDescent="0.25">
      <c r="O117"/>
    </row>
    <row r="118" spans="3:16" x14ac:dyDescent="0.25">
      <c r="O118"/>
    </row>
    <row r="119" spans="3:16" x14ac:dyDescent="0.25">
      <c r="O119"/>
    </row>
    <row r="120" spans="3:16" x14ac:dyDescent="0.25">
      <c r="M120"/>
      <c r="O120"/>
      <c r="P120"/>
    </row>
    <row r="121" spans="3:16" x14ac:dyDescent="0.25">
      <c r="M121"/>
      <c r="O121"/>
      <c r="P121"/>
    </row>
    <row r="122" spans="3:16" x14ac:dyDescent="0.25">
      <c r="D122"/>
      <c r="E122"/>
      <c r="M122"/>
      <c r="O122"/>
      <c r="P122"/>
    </row>
    <row r="123" spans="3:16" x14ac:dyDescent="0.25">
      <c r="D123"/>
      <c r="E123"/>
      <c r="M123"/>
      <c r="O123"/>
      <c r="P123"/>
    </row>
    <row r="124" spans="3:16" x14ac:dyDescent="0.25">
      <c r="D124"/>
      <c r="E124"/>
      <c r="M124"/>
      <c r="O124"/>
      <c r="P124"/>
    </row>
    <row r="125" spans="3:16" x14ac:dyDescent="0.25">
      <c r="C125"/>
      <c r="D125"/>
      <c r="E125"/>
      <c r="M125"/>
      <c r="O125"/>
      <c r="P125"/>
    </row>
    <row r="126" spans="3:16" x14ac:dyDescent="0.25">
      <c r="C126"/>
      <c r="D126"/>
      <c r="E126"/>
      <c r="M126"/>
      <c r="O126"/>
      <c r="P126"/>
    </row>
    <row r="127" spans="3:16" x14ac:dyDescent="0.25">
      <c r="C127"/>
      <c r="D127"/>
      <c r="E127"/>
      <c r="M127"/>
      <c r="O127"/>
      <c r="P127"/>
    </row>
    <row r="128" spans="3:16" x14ac:dyDescent="0.25">
      <c r="C128"/>
      <c r="D128"/>
      <c r="E128"/>
      <c r="M128"/>
      <c r="O128"/>
      <c r="P128"/>
    </row>
    <row r="129" spans="3:16" x14ac:dyDescent="0.25">
      <c r="C129"/>
      <c r="D129"/>
      <c r="E129"/>
      <c r="M129"/>
      <c r="O129"/>
      <c r="P129"/>
    </row>
    <row r="130" spans="3:16" x14ac:dyDescent="0.25">
      <c r="C130"/>
      <c r="D130"/>
      <c r="E130"/>
      <c r="M130"/>
      <c r="O130"/>
      <c r="P130"/>
    </row>
    <row r="131" spans="3:16" x14ac:dyDescent="0.25">
      <c r="C131"/>
      <c r="D131"/>
      <c r="E131"/>
      <c r="M131"/>
      <c r="O131"/>
      <c r="P131"/>
    </row>
    <row r="132" spans="3:16" x14ac:dyDescent="0.25">
      <c r="C132"/>
      <c r="D132"/>
      <c r="E132"/>
      <c r="M132"/>
      <c r="O132"/>
      <c r="P132"/>
    </row>
    <row r="133" spans="3:16" x14ac:dyDescent="0.25">
      <c r="C133"/>
      <c r="D133"/>
      <c r="E133"/>
      <c r="M133"/>
      <c r="O133"/>
      <c r="P133"/>
    </row>
    <row r="134" spans="3:16" x14ac:dyDescent="0.25">
      <c r="C134"/>
      <c r="D134"/>
      <c r="E134"/>
      <c r="M134"/>
      <c r="O134"/>
      <c r="P134"/>
    </row>
    <row r="135" spans="3:16" x14ac:dyDescent="0.25">
      <c r="C135"/>
      <c r="D135"/>
      <c r="E135"/>
      <c r="M135"/>
      <c r="O135"/>
      <c r="P135"/>
    </row>
    <row r="136" spans="3:16" x14ac:dyDescent="0.25">
      <c r="C136"/>
      <c r="D136"/>
      <c r="E136"/>
      <c r="M136"/>
      <c r="O136"/>
      <c r="P136"/>
    </row>
    <row r="137" spans="3:16" x14ac:dyDescent="0.25">
      <c r="C137"/>
      <c r="D137"/>
      <c r="E137"/>
      <c r="M137"/>
      <c r="O137"/>
      <c r="P137"/>
    </row>
    <row r="138" spans="3:16" x14ac:dyDescent="0.25">
      <c r="C138"/>
      <c r="D138"/>
      <c r="E138"/>
      <c r="M138"/>
      <c r="O138"/>
      <c r="P138"/>
    </row>
    <row r="139" spans="3:16" x14ac:dyDescent="0.25">
      <c r="C139"/>
      <c r="D139"/>
      <c r="E139"/>
      <c r="M139"/>
      <c r="O139"/>
      <c r="P139"/>
    </row>
    <row r="140" spans="3:16" x14ac:dyDescent="0.25">
      <c r="C140"/>
      <c r="D140"/>
      <c r="E140"/>
      <c r="M140"/>
      <c r="O140"/>
      <c r="P140"/>
    </row>
    <row r="141" spans="3:16" x14ac:dyDescent="0.25">
      <c r="C141"/>
      <c r="D141"/>
      <c r="E141"/>
      <c r="M141"/>
      <c r="O141"/>
      <c r="P141"/>
    </row>
    <row r="142" spans="3:16" x14ac:dyDescent="0.25">
      <c r="C142"/>
      <c r="D142"/>
      <c r="E142"/>
      <c r="M142"/>
      <c r="O142"/>
      <c r="P142"/>
    </row>
    <row r="143" spans="3:16" x14ac:dyDescent="0.25">
      <c r="C143"/>
      <c r="D143"/>
      <c r="E143"/>
      <c r="M143"/>
      <c r="O143"/>
      <c r="P143"/>
    </row>
    <row r="144" spans="3:16" x14ac:dyDescent="0.25">
      <c r="C144"/>
      <c r="D144"/>
      <c r="E144"/>
      <c r="M144"/>
      <c r="O144"/>
      <c r="P144"/>
    </row>
    <row r="145" spans="3:16" x14ac:dyDescent="0.25">
      <c r="C145"/>
      <c r="D145"/>
      <c r="E145"/>
      <c r="M145"/>
      <c r="O145"/>
      <c r="P145"/>
    </row>
    <row r="146" spans="3:16" x14ac:dyDescent="0.25">
      <c r="C146"/>
      <c r="D146"/>
      <c r="E146"/>
      <c r="M146"/>
      <c r="O146"/>
      <c r="P146"/>
    </row>
    <row r="147" spans="3:16" x14ac:dyDescent="0.25">
      <c r="C147"/>
      <c r="D147"/>
      <c r="E147"/>
      <c r="M147"/>
      <c r="O147"/>
      <c r="P147"/>
    </row>
    <row r="148" spans="3:16" x14ac:dyDescent="0.25">
      <c r="C148"/>
      <c r="D148"/>
      <c r="E148"/>
      <c r="M148"/>
      <c r="O148"/>
      <c r="P148"/>
    </row>
    <row r="149" spans="3:16" x14ac:dyDescent="0.25">
      <c r="C149"/>
      <c r="D149"/>
      <c r="E149"/>
      <c r="M149"/>
      <c r="O149"/>
      <c r="P149"/>
    </row>
    <row r="150" spans="3:16" x14ac:dyDescent="0.25">
      <c r="C150"/>
      <c r="D150"/>
      <c r="E150"/>
      <c r="M150"/>
      <c r="O150"/>
      <c r="P150"/>
    </row>
    <row r="151" spans="3:16" x14ac:dyDescent="0.25">
      <c r="C151"/>
      <c r="D151"/>
      <c r="E151"/>
      <c r="M151"/>
      <c r="O151"/>
      <c r="P151"/>
    </row>
    <row r="152" spans="3:16" x14ac:dyDescent="0.25">
      <c r="C152"/>
      <c r="D152"/>
      <c r="E152"/>
      <c r="M152"/>
      <c r="O152"/>
      <c r="P152"/>
    </row>
    <row r="153" spans="3:16" x14ac:dyDescent="0.25">
      <c r="C153"/>
      <c r="D153"/>
      <c r="E153"/>
      <c r="O153"/>
    </row>
    <row r="154" spans="3:16" x14ac:dyDescent="0.25">
      <c r="C154"/>
      <c r="D154"/>
      <c r="E154"/>
      <c r="O154"/>
    </row>
    <row r="155" spans="3:16" x14ac:dyDescent="0.25">
      <c r="C155"/>
      <c r="D155"/>
      <c r="E155"/>
      <c r="O155"/>
    </row>
    <row r="156" spans="3:16" x14ac:dyDescent="0.25">
      <c r="C156"/>
      <c r="D156"/>
      <c r="E156"/>
      <c r="O156"/>
    </row>
    <row r="157" spans="3:16" x14ac:dyDescent="0.25">
      <c r="C157"/>
      <c r="D157"/>
      <c r="E157"/>
      <c r="O157"/>
    </row>
    <row r="158" spans="3:16" x14ac:dyDescent="0.25">
      <c r="C158"/>
      <c r="D158"/>
      <c r="E158"/>
      <c r="O158"/>
    </row>
    <row r="159" spans="3:16" x14ac:dyDescent="0.25">
      <c r="C159"/>
      <c r="D159"/>
      <c r="E159"/>
      <c r="O159"/>
    </row>
    <row r="160" spans="3:16" x14ac:dyDescent="0.25">
      <c r="C160"/>
      <c r="D160"/>
      <c r="E160"/>
      <c r="O160"/>
    </row>
    <row r="161" spans="3:15" x14ac:dyDescent="0.25">
      <c r="C161"/>
      <c r="D161"/>
      <c r="E161"/>
      <c r="O161"/>
    </row>
    <row r="162" spans="3:15" x14ac:dyDescent="0.25">
      <c r="C162"/>
      <c r="D162"/>
      <c r="E162"/>
      <c r="O162"/>
    </row>
    <row r="163" spans="3:15" x14ac:dyDescent="0.25">
      <c r="C163"/>
      <c r="D163"/>
      <c r="E163"/>
      <c r="O163"/>
    </row>
    <row r="164" spans="3:15" x14ac:dyDescent="0.25">
      <c r="C164"/>
      <c r="D164"/>
      <c r="E164"/>
      <c r="O164"/>
    </row>
    <row r="165" spans="3:15" x14ac:dyDescent="0.25">
      <c r="C165"/>
      <c r="D165"/>
      <c r="E165"/>
      <c r="O165"/>
    </row>
    <row r="166" spans="3:15" x14ac:dyDescent="0.25">
      <c r="C166"/>
      <c r="D166"/>
      <c r="E166"/>
      <c r="O166"/>
    </row>
    <row r="167" spans="3:15" x14ac:dyDescent="0.25">
      <c r="C167"/>
      <c r="D167"/>
      <c r="E167"/>
      <c r="O167"/>
    </row>
    <row r="168" spans="3:15" x14ac:dyDescent="0.25">
      <c r="C168"/>
      <c r="D168"/>
      <c r="E168"/>
      <c r="O168"/>
    </row>
    <row r="169" spans="3:15" x14ac:dyDescent="0.25">
      <c r="C169"/>
      <c r="D169"/>
      <c r="E169"/>
      <c r="O169"/>
    </row>
    <row r="170" spans="3:15" x14ac:dyDescent="0.25">
      <c r="C170"/>
      <c r="D170"/>
      <c r="E170"/>
      <c r="O170"/>
    </row>
    <row r="171" spans="3:15" x14ac:dyDescent="0.25">
      <c r="C171"/>
      <c r="D171"/>
      <c r="E171"/>
      <c r="O171"/>
    </row>
    <row r="172" spans="3:15" x14ac:dyDescent="0.25">
      <c r="C172"/>
      <c r="D172"/>
      <c r="E172"/>
      <c r="O172"/>
    </row>
    <row r="173" spans="3:15" x14ac:dyDescent="0.25">
      <c r="C173"/>
      <c r="D173"/>
      <c r="E173"/>
      <c r="O173"/>
    </row>
    <row r="174" spans="3:15" x14ac:dyDescent="0.25">
      <c r="C174"/>
      <c r="D174"/>
      <c r="E174"/>
      <c r="O174"/>
    </row>
    <row r="175" spans="3:15" x14ac:dyDescent="0.25">
      <c r="C175"/>
      <c r="D175"/>
      <c r="E175"/>
      <c r="O175"/>
    </row>
    <row r="176" spans="3:15" x14ac:dyDescent="0.25">
      <c r="C176"/>
      <c r="D176"/>
      <c r="E176"/>
      <c r="O176"/>
    </row>
    <row r="177" spans="3:15" x14ac:dyDescent="0.25">
      <c r="C177"/>
      <c r="D177"/>
      <c r="E177"/>
      <c r="O177"/>
    </row>
    <row r="178" spans="3:15" x14ac:dyDescent="0.25">
      <c r="C178"/>
      <c r="D178"/>
      <c r="E178"/>
      <c r="O178"/>
    </row>
    <row r="179" spans="3:15" x14ac:dyDescent="0.25">
      <c r="C179"/>
      <c r="D179"/>
      <c r="E179"/>
      <c r="O179"/>
    </row>
    <row r="180" spans="3:15" x14ac:dyDescent="0.25">
      <c r="C180"/>
      <c r="D180"/>
      <c r="E180"/>
      <c r="O180"/>
    </row>
    <row r="181" spans="3:15" x14ac:dyDescent="0.25">
      <c r="C181"/>
      <c r="D181"/>
      <c r="E181"/>
      <c r="O181"/>
    </row>
    <row r="182" spans="3:15" x14ac:dyDescent="0.25">
      <c r="C182"/>
      <c r="D182"/>
      <c r="E182"/>
      <c r="O182"/>
    </row>
    <row r="183" spans="3:15" x14ac:dyDescent="0.25">
      <c r="C183"/>
      <c r="D183"/>
      <c r="E183"/>
      <c r="O183"/>
    </row>
    <row r="184" spans="3:15" x14ac:dyDescent="0.25">
      <c r="C184"/>
      <c r="D184"/>
      <c r="E184"/>
      <c r="O184"/>
    </row>
    <row r="185" spans="3:15" x14ac:dyDescent="0.25">
      <c r="C185"/>
      <c r="D185"/>
      <c r="E185"/>
      <c r="O185"/>
    </row>
    <row r="186" spans="3:15" x14ac:dyDescent="0.25">
      <c r="C186"/>
      <c r="D186"/>
      <c r="E186"/>
      <c r="O186"/>
    </row>
    <row r="187" spans="3:15" x14ac:dyDescent="0.25">
      <c r="C187"/>
      <c r="D187"/>
      <c r="E187"/>
      <c r="O187"/>
    </row>
    <row r="188" spans="3:15" x14ac:dyDescent="0.25">
      <c r="C188"/>
      <c r="D188"/>
      <c r="E188"/>
      <c r="O188"/>
    </row>
    <row r="189" spans="3:15" x14ac:dyDescent="0.25">
      <c r="C189"/>
      <c r="D189"/>
      <c r="E189"/>
      <c r="O189"/>
    </row>
    <row r="190" spans="3:15" x14ac:dyDescent="0.25">
      <c r="C190"/>
      <c r="D190"/>
      <c r="E190"/>
      <c r="O190"/>
    </row>
    <row r="191" spans="3:15" x14ac:dyDescent="0.25">
      <c r="C191"/>
      <c r="D191"/>
      <c r="E191"/>
      <c r="O191"/>
    </row>
    <row r="192" spans="3:15" x14ac:dyDescent="0.25">
      <c r="C192"/>
      <c r="D192"/>
      <c r="E192"/>
      <c r="O192"/>
    </row>
    <row r="193" spans="3:15" x14ac:dyDescent="0.25">
      <c r="C193"/>
      <c r="D193"/>
      <c r="E193"/>
      <c r="O193"/>
    </row>
    <row r="194" spans="3:15" x14ac:dyDescent="0.25">
      <c r="C194"/>
      <c r="D194"/>
      <c r="E194"/>
      <c r="O194"/>
    </row>
    <row r="195" spans="3:15" x14ac:dyDescent="0.25">
      <c r="C195"/>
      <c r="D195"/>
      <c r="E195"/>
      <c r="O195"/>
    </row>
    <row r="196" spans="3:15" x14ac:dyDescent="0.25">
      <c r="C196"/>
      <c r="D196"/>
      <c r="E196"/>
      <c r="O196"/>
    </row>
    <row r="197" spans="3:15" x14ac:dyDescent="0.25">
      <c r="C197"/>
      <c r="D197"/>
      <c r="E197"/>
      <c r="O197"/>
    </row>
    <row r="198" spans="3:15" x14ac:dyDescent="0.25">
      <c r="C198"/>
      <c r="D198"/>
      <c r="E198"/>
      <c r="O198"/>
    </row>
    <row r="199" spans="3:15" x14ac:dyDescent="0.25">
      <c r="C199"/>
      <c r="D199"/>
      <c r="E199"/>
      <c r="O199"/>
    </row>
    <row r="200" spans="3:15" x14ac:dyDescent="0.25">
      <c r="C200"/>
      <c r="D200"/>
      <c r="E200"/>
      <c r="O200"/>
    </row>
    <row r="201" spans="3:15" x14ac:dyDescent="0.25">
      <c r="C201"/>
      <c r="D201"/>
      <c r="E201"/>
      <c r="O201"/>
    </row>
    <row r="202" spans="3:15" x14ac:dyDescent="0.25">
      <c r="C202"/>
      <c r="D202"/>
      <c r="E202"/>
      <c r="O202"/>
    </row>
    <row r="203" spans="3:15" x14ac:dyDescent="0.25">
      <c r="C203"/>
      <c r="D203"/>
      <c r="E203"/>
      <c r="O203"/>
    </row>
    <row r="204" spans="3:15" x14ac:dyDescent="0.25">
      <c r="C204"/>
      <c r="D204"/>
      <c r="E204"/>
      <c r="O204"/>
    </row>
    <row r="205" spans="3:15" x14ac:dyDescent="0.25">
      <c r="C205"/>
      <c r="D205"/>
      <c r="E205"/>
    </row>
    <row r="206" spans="3:15" x14ac:dyDescent="0.25">
      <c r="C206"/>
      <c r="D206"/>
      <c r="E206"/>
    </row>
    <row r="207" spans="3:15" x14ac:dyDescent="0.25">
      <c r="C207"/>
      <c r="D207"/>
      <c r="E207"/>
    </row>
    <row r="208" spans="3:15" x14ac:dyDescent="0.25">
      <c r="C208"/>
      <c r="D208"/>
      <c r="E208"/>
    </row>
    <row r="209" spans="3:5" x14ac:dyDescent="0.25">
      <c r="C209"/>
      <c r="D209"/>
      <c r="E209"/>
    </row>
    <row r="210" spans="3:5" x14ac:dyDescent="0.25">
      <c r="C210"/>
      <c r="D210"/>
      <c r="E210"/>
    </row>
    <row r="211" spans="3:5" x14ac:dyDescent="0.25">
      <c r="C211"/>
      <c r="D211"/>
      <c r="E211"/>
    </row>
    <row r="212" spans="3:5" x14ac:dyDescent="0.25">
      <c r="C212"/>
      <c r="D212"/>
      <c r="E212"/>
    </row>
    <row r="213" spans="3:5" x14ac:dyDescent="0.25">
      <c r="C213"/>
      <c r="D213"/>
      <c r="E213"/>
    </row>
    <row r="214" spans="3:5" x14ac:dyDescent="0.25">
      <c r="C214"/>
      <c r="D214"/>
      <c r="E214"/>
    </row>
    <row r="215" spans="3:5" x14ac:dyDescent="0.25">
      <c r="C215"/>
      <c r="D215"/>
      <c r="E215"/>
    </row>
    <row r="216" spans="3:5" x14ac:dyDescent="0.25">
      <c r="C216"/>
      <c r="D216"/>
      <c r="E216"/>
    </row>
    <row r="217" spans="3:5" x14ac:dyDescent="0.25">
      <c r="C217"/>
      <c r="D217"/>
      <c r="E217"/>
    </row>
    <row r="218" spans="3:5" x14ac:dyDescent="0.25">
      <c r="C218"/>
      <c r="D218"/>
      <c r="E218"/>
    </row>
    <row r="219" spans="3:5" x14ac:dyDescent="0.25">
      <c r="C219"/>
      <c r="D219"/>
      <c r="E219"/>
    </row>
    <row r="220" spans="3:5" x14ac:dyDescent="0.25">
      <c r="C220"/>
      <c r="D220"/>
      <c r="E220"/>
    </row>
    <row r="221" spans="3:5" x14ac:dyDescent="0.25">
      <c r="C221"/>
      <c r="D221"/>
      <c r="E221"/>
    </row>
    <row r="222" spans="3:5" x14ac:dyDescent="0.25">
      <c r="C222"/>
      <c r="D222"/>
      <c r="E222"/>
    </row>
    <row r="223" spans="3:5" x14ac:dyDescent="0.25">
      <c r="C223"/>
      <c r="D223"/>
      <c r="E223"/>
    </row>
    <row r="224" spans="3:5" x14ac:dyDescent="0.25">
      <c r="C224"/>
      <c r="D224"/>
      <c r="E224"/>
    </row>
    <row r="225" spans="3:5" x14ac:dyDescent="0.25">
      <c r="C225"/>
      <c r="D225"/>
      <c r="E225"/>
    </row>
    <row r="226" spans="3:5" x14ac:dyDescent="0.25">
      <c r="C226"/>
      <c r="D226"/>
      <c r="E226"/>
    </row>
    <row r="227" spans="3:5" x14ac:dyDescent="0.25">
      <c r="C227"/>
      <c r="D227"/>
      <c r="E227"/>
    </row>
    <row r="228" spans="3:5" x14ac:dyDescent="0.25">
      <c r="C228"/>
      <c r="D228"/>
      <c r="E228"/>
    </row>
    <row r="229" spans="3:5" x14ac:dyDescent="0.25">
      <c r="C229"/>
      <c r="D229"/>
      <c r="E229"/>
    </row>
    <row r="230" spans="3:5" x14ac:dyDescent="0.25">
      <c r="C230"/>
      <c r="D230"/>
      <c r="E230"/>
    </row>
    <row r="231" spans="3:5" x14ac:dyDescent="0.25">
      <c r="C231"/>
      <c r="D231"/>
      <c r="E231"/>
    </row>
    <row r="232" spans="3:5" x14ac:dyDescent="0.25">
      <c r="C232"/>
      <c r="D232"/>
      <c r="E232"/>
    </row>
    <row r="233" spans="3:5" x14ac:dyDescent="0.25">
      <c r="C233"/>
      <c r="D233"/>
      <c r="E233"/>
    </row>
    <row r="234" spans="3:5" x14ac:dyDescent="0.25">
      <c r="C234"/>
      <c r="D234"/>
      <c r="E234"/>
    </row>
    <row r="235" spans="3:5" x14ac:dyDescent="0.25">
      <c r="C235"/>
      <c r="D235"/>
      <c r="E235"/>
    </row>
    <row r="236" spans="3:5" x14ac:dyDescent="0.25">
      <c r="C236"/>
      <c r="D236"/>
      <c r="E236"/>
    </row>
    <row r="237" spans="3:5" x14ac:dyDescent="0.25">
      <c r="C237"/>
      <c r="D237"/>
      <c r="E237"/>
    </row>
    <row r="238" spans="3:5" x14ac:dyDescent="0.25">
      <c r="C238"/>
      <c r="D238"/>
      <c r="E238"/>
    </row>
    <row r="239" spans="3:5" x14ac:dyDescent="0.25">
      <c r="C239"/>
      <c r="D239"/>
      <c r="E239"/>
    </row>
    <row r="240" spans="3:5" x14ac:dyDescent="0.25">
      <c r="C240"/>
      <c r="D240"/>
      <c r="E240"/>
    </row>
    <row r="241" spans="3:5" x14ac:dyDescent="0.25">
      <c r="C241"/>
      <c r="D241"/>
      <c r="E241"/>
    </row>
    <row r="242" spans="3:5" x14ac:dyDescent="0.25">
      <c r="C242"/>
      <c r="D242"/>
      <c r="E242"/>
    </row>
    <row r="243" spans="3:5" x14ac:dyDescent="0.25">
      <c r="C243"/>
      <c r="D243"/>
      <c r="E243"/>
    </row>
    <row r="244" spans="3:5" x14ac:dyDescent="0.25">
      <c r="C244"/>
      <c r="D244"/>
      <c r="E244"/>
    </row>
    <row r="245" spans="3:5" x14ac:dyDescent="0.25">
      <c r="C245"/>
      <c r="D245"/>
      <c r="E245"/>
    </row>
    <row r="246" spans="3:5" x14ac:dyDescent="0.25">
      <c r="C246"/>
      <c r="D246"/>
      <c r="E246"/>
    </row>
    <row r="247" spans="3:5" x14ac:dyDescent="0.25">
      <c r="C247"/>
      <c r="D247"/>
      <c r="E247"/>
    </row>
    <row r="248" spans="3:5" x14ac:dyDescent="0.25">
      <c r="C248"/>
      <c r="D248"/>
      <c r="E248"/>
    </row>
    <row r="249" spans="3:5" x14ac:dyDescent="0.25">
      <c r="C249"/>
      <c r="D249"/>
      <c r="E249"/>
    </row>
    <row r="250" spans="3:5" x14ac:dyDescent="0.25">
      <c r="C250"/>
      <c r="D250"/>
      <c r="E250"/>
    </row>
    <row r="251" spans="3:5" x14ac:dyDescent="0.25">
      <c r="C251"/>
      <c r="D251"/>
      <c r="E251"/>
    </row>
    <row r="252" spans="3:5" x14ac:dyDescent="0.25">
      <c r="C252"/>
      <c r="D252"/>
      <c r="E252"/>
    </row>
    <row r="253" spans="3:5" x14ac:dyDescent="0.25">
      <c r="C253"/>
      <c r="D253"/>
      <c r="E253"/>
    </row>
    <row r="254" spans="3:5" x14ac:dyDescent="0.25">
      <c r="C254"/>
      <c r="D254"/>
      <c r="E254"/>
    </row>
    <row r="255" spans="3:5" x14ac:dyDescent="0.25">
      <c r="C255"/>
      <c r="D255"/>
      <c r="E255"/>
    </row>
    <row r="256" spans="3:5" x14ac:dyDescent="0.25">
      <c r="C256"/>
      <c r="D256"/>
      <c r="E256"/>
    </row>
    <row r="257" spans="3:5" x14ac:dyDescent="0.25">
      <c r="C257"/>
      <c r="D257"/>
      <c r="E257"/>
    </row>
    <row r="258" spans="3:5" x14ac:dyDescent="0.25">
      <c r="C258"/>
      <c r="D258"/>
      <c r="E258"/>
    </row>
    <row r="259" spans="3:5" x14ac:dyDescent="0.25">
      <c r="C259"/>
      <c r="D259"/>
      <c r="E259"/>
    </row>
    <row r="260" spans="3:5" x14ac:dyDescent="0.25">
      <c r="C260"/>
      <c r="D260"/>
      <c r="E260"/>
    </row>
    <row r="261" spans="3:5" x14ac:dyDescent="0.25">
      <c r="C261"/>
      <c r="D261"/>
      <c r="E261"/>
    </row>
    <row r="262" spans="3:5" x14ac:dyDescent="0.25">
      <c r="C262"/>
      <c r="D262"/>
      <c r="E262"/>
    </row>
    <row r="263" spans="3:5" x14ac:dyDescent="0.25">
      <c r="C263"/>
      <c r="D263"/>
      <c r="E263"/>
    </row>
    <row r="264" spans="3:5" x14ac:dyDescent="0.25">
      <c r="C264"/>
      <c r="D264"/>
      <c r="E264"/>
    </row>
    <row r="265" spans="3:5" x14ac:dyDescent="0.25">
      <c r="C265"/>
      <c r="D265"/>
      <c r="E265"/>
    </row>
    <row r="266" spans="3:5" x14ac:dyDescent="0.25">
      <c r="C266"/>
      <c r="D266"/>
      <c r="E266"/>
    </row>
    <row r="267" spans="3:5" x14ac:dyDescent="0.25">
      <c r="C267"/>
      <c r="D267"/>
      <c r="E267"/>
    </row>
    <row r="268" spans="3:5" x14ac:dyDescent="0.25">
      <c r="C268"/>
      <c r="D268"/>
      <c r="E268"/>
    </row>
    <row r="269" spans="3:5" x14ac:dyDescent="0.25">
      <c r="C269"/>
      <c r="D269"/>
      <c r="E269"/>
    </row>
    <row r="270" spans="3:5" x14ac:dyDescent="0.25">
      <c r="C270"/>
      <c r="D270"/>
      <c r="E270"/>
    </row>
  </sheetData>
  <mergeCells count="27">
    <mergeCell ref="A1:N1"/>
    <mergeCell ref="F4:G5"/>
    <mergeCell ref="H4:H5"/>
    <mergeCell ref="I4:K5"/>
    <mergeCell ref="L4:L5"/>
    <mergeCell ref="M4:M5"/>
    <mergeCell ref="C6:C8"/>
    <mergeCell ref="D6:D8"/>
    <mergeCell ref="E6:E8"/>
    <mergeCell ref="F7:F8"/>
    <mergeCell ref="G7:G8"/>
    <mergeCell ref="B59:N59"/>
    <mergeCell ref="B69:N69"/>
    <mergeCell ref="B79:N79"/>
    <mergeCell ref="N7:N8"/>
    <mergeCell ref="B17:M17"/>
    <mergeCell ref="B19:N19"/>
    <mergeCell ref="B29:N29"/>
    <mergeCell ref="B39:N39"/>
    <mergeCell ref="B49:N49"/>
    <mergeCell ref="H7:H8"/>
    <mergeCell ref="I7:I8"/>
    <mergeCell ref="J7:J8"/>
    <mergeCell ref="K7:K8"/>
    <mergeCell ref="L7:L8"/>
    <mergeCell ref="M7:M8"/>
    <mergeCell ref="B6:B8"/>
  </mergeCells>
  <conditionalFormatting sqref="F10">
    <cfRule type="cellIs" dxfId="378" priority="26" operator="greaterThan">
      <formula>$N$10</formula>
    </cfRule>
  </conditionalFormatting>
  <conditionalFormatting sqref="F11">
    <cfRule type="cellIs" dxfId="377" priority="25" operator="greaterThan">
      <formula>$N$11</formula>
    </cfRule>
  </conditionalFormatting>
  <conditionalFormatting sqref="F15">
    <cfRule type="cellIs" dxfId="376" priority="21" operator="greaterThan">
      <formula>$N$15</formula>
    </cfRule>
  </conditionalFormatting>
  <conditionalFormatting sqref="F13">
    <cfRule type="cellIs" dxfId="375" priority="23" operator="greaterThan">
      <formula>$N$13</formula>
    </cfRule>
  </conditionalFormatting>
  <conditionalFormatting sqref="F14">
    <cfRule type="cellIs" dxfId="374" priority="22" operator="greaterThan">
      <formula>$N$14</formula>
    </cfRule>
  </conditionalFormatting>
  <conditionalFormatting sqref="F9">
    <cfRule type="cellIs" dxfId="373" priority="27" operator="greaterThan">
      <formula>$N$9</formula>
    </cfRule>
  </conditionalFormatting>
  <conditionalFormatting sqref="F12">
    <cfRule type="cellIs" dxfId="372" priority="24" operator="greaterThan">
      <formula>$N$12</formula>
    </cfRule>
  </conditionalFormatting>
  <conditionalFormatting sqref="B20">
    <cfRule type="expression" dxfId="371" priority="20">
      <formula>($O$9=1)</formula>
    </cfRule>
  </conditionalFormatting>
  <conditionalFormatting sqref="B30">
    <cfRule type="expression" dxfId="370" priority="19">
      <formula>($O$10=1)</formula>
    </cfRule>
  </conditionalFormatting>
  <conditionalFormatting sqref="B40">
    <cfRule type="expression" dxfId="369" priority="18">
      <formula>($O$11=1)</formula>
    </cfRule>
  </conditionalFormatting>
  <conditionalFormatting sqref="B50">
    <cfRule type="expression" dxfId="368" priority="17">
      <formula>($O$12=1)</formula>
    </cfRule>
  </conditionalFormatting>
  <conditionalFormatting sqref="B60">
    <cfRule type="expression" dxfId="367" priority="16">
      <formula>($O$13=1)</formula>
    </cfRule>
  </conditionalFormatting>
  <conditionalFormatting sqref="B70">
    <cfRule type="expression" dxfId="366" priority="15">
      <formula>($O$14=1)</formula>
    </cfRule>
  </conditionalFormatting>
  <conditionalFormatting sqref="B80">
    <cfRule type="expression" dxfId="365" priority="14">
      <formula>($O$15=1)</formula>
    </cfRule>
  </conditionalFormatting>
  <conditionalFormatting sqref="B9:B15">
    <cfRule type="cellIs" dxfId="364" priority="13" operator="greaterThan">
      <formula>0</formula>
    </cfRule>
  </conditionalFormatting>
  <conditionalFormatting sqref="C9:C15">
    <cfRule type="cellIs" dxfId="363" priority="12" operator="greaterThan">
      <formula>0</formula>
    </cfRule>
  </conditionalFormatting>
  <conditionalFormatting sqref="D9:D15">
    <cfRule type="cellIs" dxfId="362" priority="11" operator="greaterThan">
      <formula>0</formula>
    </cfRule>
  </conditionalFormatting>
  <conditionalFormatting sqref="I9">
    <cfRule type="expression" dxfId="361" priority="10">
      <formula>AND(B9&gt;15, I9&gt;1)</formula>
    </cfRule>
  </conditionalFormatting>
  <conditionalFormatting sqref="I10">
    <cfRule type="expression" dxfId="360" priority="9">
      <formula>AND(B10&gt;15, I10&gt;1)</formula>
    </cfRule>
  </conditionalFormatting>
  <conditionalFormatting sqref="I11">
    <cfRule type="expression" dxfId="359" priority="5">
      <formula>AND(B11&gt;15, I11&gt;1)</formula>
    </cfRule>
  </conditionalFormatting>
  <conditionalFormatting sqref="I12">
    <cfRule type="expression" dxfId="358" priority="4">
      <formula>AND(B12&gt;15, I12&gt;1)</formula>
    </cfRule>
  </conditionalFormatting>
  <conditionalFormatting sqref="I13">
    <cfRule type="expression" dxfId="357" priority="3">
      <formula>AND(B13&gt;0, I13&gt;1)</formula>
    </cfRule>
  </conditionalFormatting>
  <conditionalFormatting sqref="I14">
    <cfRule type="expression" dxfId="356" priority="2">
      <formula>AND(B14&gt;15, I14&gt;1)</formula>
    </cfRule>
  </conditionalFormatting>
  <conditionalFormatting sqref="I15">
    <cfRule type="expression" dxfId="355" priority="1">
      <formula>AND(B15&gt;15, I15, 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scale="45" fitToHeight="0" orientation="landscape"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5" tint="0.59999389629810485"/>
  </sheetPr>
  <dimension ref="A1:R358"/>
  <sheetViews>
    <sheetView showGridLines="0" showRowColHeaders="0" workbookViewId="0">
      <selection activeCell="A4" sqref="A4"/>
    </sheetView>
  </sheetViews>
  <sheetFormatPr defaultColWidth="8.7109375" defaultRowHeight="15" x14ac:dyDescent="0.25"/>
  <cols>
    <col min="1" max="1" width="22.85546875" style="199" customWidth="1"/>
    <col min="2" max="2" width="19.5703125" style="170" customWidth="1"/>
    <col min="3" max="4" width="13.28515625" style="169" customWidth="1"/>
    <col min="5" max="5" width="12.7109375" style="169" customWidth="1"/>
    <col min="6" max="6" width="20.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26.85546875" style="169" customWidth="1"/>
    <col min="15" max="15" width="17.140625" style="169" hidden="1" customWidth="1"/>
    <col min="16" max="16" width="21.85546875" style="169" hidden="1" customWidth="1"/>
    <col min="17" max="17" width="0" style="170" hidden="1" customWidth="1"/>
    <col min="18" max="16384" width="8.7109375" style="170"/>
  </cols>
  <sheetData>
    <row r="1" spans="1:18" ht="18.75" x14ac:dyDescent="0.3">
      <c r="A1" s="589" t="s">
        <v>286</v>
      </c>
      <c r="B1" s="589"/>
      <c r="C1" s="589"/>
      <c r="D1" s="589"/>
      <c r="E1" s="589"/>
      <c r="F1" s="589"/>
      <c r="G1" s="589"/>
      <c r="H1" s="589"/>
      <c r="I1" s="589"/>
      <c r="J1" s="589"/>
      <c r="K1" s="589"/>
      <c r="L1" s="589"/>
      <c r="M1" s="589"/>
      <c r="N1" s="589"/>
    </row>
    <row r="2" spans="1:18" ht="16.5" customHeight="1" x14ac:dyDescent="0.25">
      <c r="A2" s="171" t="s">
        <v>157</v>
      </c>
      <c r="B2" s="172">
        <f ca="1">NOW()</f>
        <v>43809.651016898148</v>
      </c>
      <c r="C2" s="171"/>
      <c r="D2" s="171"/>
      <c r="E2" s="171"/>
      <c r="F2" s="171"/>
      <c r="G2" s="173"/>
      <c r="H2" s="174"/>
      <c r="I2" s="173"/>
      <c r="J2" s="173"/>
      <c r="K2" s="173"/>
      <c r="L2" s="173"/>
      <c r="M2" s="173"/>
      <c r="N2" s="382" t="s">
        <v>381</v>
      </c>
    </row>
    <row r="3" spans="1:18" x14ac:dyDescent="0.25">
      <c r="A3" s="170"/>
      <c r="C3" s="170"/>
      <c r="D3" s="170"/>
      <c r="E3" s="175"/>
      <c r="F3" s="176"/>
      <c r="G3" s="177"/>
      <c r="H3" s="177"/>
      <c r="I3" s="177"/>
      <c r="J3" s="177"/>
      <c r="K3" s="177"/>
      <c r="L3" s="177"/>
      <c r="M3" s="178"/>
      <c r="N3" s="170"/>
      <c r="P3" s="170"/>
    </row>
    <row r="4" spans="1:18" ht="26.25" customHeight="1" x14ac:dyDescent="0.25">
      <c r="A4" s="164" t="s">
        <v>384</v>
      </c>
      <c r="C4" s="170"/>
      <c r="D4" s="170"/>
      <c r="E4" s="179"/>
      <c r="F4" s="590" t="s">
        <v>143</v>
      </c>
      <c r="G4" s="591"/>
      <c r="H4" s="594"/>
      <c r="I4" s="590" t="s">
        <v>158</v>
      </c>
      <c r="J4" s="595"/>
      <c r="K4" s="591"/>
      <c r="L4" s="597"/>
      <c r="M4" s="598" t="s">
        <v>423</v>
      </c>
      <c r="N4" s="170"/>
      <c r="P4" s="170"/>
    </row>
    <row r="5" spans="1:18" ht="31.5" customHeight="1" x14ac:dyDescent="0.25">
      <c r="A5" s="180"/>
      <c r="C5" s="170"/>
      <c r="D5" s="170"/>
      <c r="E5" s="179"/>
      <c r="F5" s="592"/>
      <c r="G5" s="593"/>
      <c r="H5" s="594"/>
      <c r="I5" s="592"/>
      <c r="J5" s="596"/>
      <c r="K5" s="593"/>
      <c r="L5" s="597"/>
      <c r="M5" s="599"/>
      <c r="N5" s="170"/>
      <c r="P5" s="170"/>
    </row>
    <row r="6" spans="1:18" ht="45" customHeight="1" x14ac:dyDescent="0.25">
      <c r="A6" s="181"/>
      <c r="B6" s="554" t="s">
        <v>383</v>
      </c>
      <c r="C6" s="554" t="s">
        <v>273</v>
      </c>
      <c r="D6" s="554" t="s">
        <v>274</v>
      </c>
      <c r="E6" s="554" t="s">
        <v>106</v>
      </c>
      <c r="F6" s="253" t="s">
        <v>97</v>
      </c>
      <c r="G6" s="125" t="s">
        <v>277</v>
      </c>
      <c r="H6" s="127" t="s">
        <v>278</v>
      </c>
      <c r="I6" s="251" t="s">
        <v>57</v>
      </c>
      <c r="J6" s="131" t="s">
        <v>93</v>
      </c>
      <c r="K6" s="133" t="s">
        <v>84</v>
      </c>
      <c r="L6" s="135" t="s">
        <v>282</v>
      </c>
      <c r="M6" s="252" t="s">
        <v>58</v>
      </c>
      <c r="N6" s="96" t="s">
        <v>59</v>
      </c>
      <c r="O6" s="170"/>
      <c r="P6" s="170"/>
    </row>
    <row r="7" spans="1:18" s="191" customFormat="1" ht="63.75" customHeight="1" x14ac:dyDescent="0.25">
      <c r="A7" s="181"/>
      <c r="B7" s="555"/>
      <c r="C7" s="555"/>
      <c r="D7" s="555"/>
      <c r="E7" s="555"/>
      <c r="F7" s="559" t="s">
        <v>275</v>
      </c>
      <c r="G7" s="559" t="s">
        <v>276</v>
      </c>
      <c r="H7" s="559" t="s">
        <v>280</v>
      </c>
      <c r="I7" s="559" t="s">
        <v>279</v>
      </c>
      <c r="J7" s="559" t="s">
        <v>94</v>
      </c>
      <c r="K7" s="559" t="s">
        <v>270</v>
      </c>
      <c r="L7" s="559" t="s">
        <v>281</v>
      </c>
      <c r="M7" s="559" t="s">
        <v>283</v>
      </c>
      <c r="N7" s="559" t="s">
        <v>424</v>
      </c>
    </row>
    <row r="8" spans="1:18" ht="53.25" customHeight="1" x14ac:dyDescent="0.25">
      <c r="A8" s="192"/>
      <c r="B8" s="556"/>
      <c r="C8" s="556"/>
      <c r="D8" s="556"/>
      <c r="E8" s="556"/>
      <c r="F8" s="558"/>
      <c r="G8" s="558"/>
      <c r="H8" s="558"/>
      <c r="I8" s="558"/>
      <c r="J8" s="558"/>
      <c r="K8" s="558"/>
      <c r="L8" s="558"/>
      <c r="M8" s="558"/>
      <c r="N8" s="558"/>
      <c r="O8" s="170"/>
      <c r="P8" s="170"/>
    </row>
    <row r="9" spans="1:18" x14ac:dyDescent="0.25">
      <c r="A9" s="394" t="s">
        <v>141</v>
      </c>
      <c r="B9" s="165">
        <f>'Do Not Use'!AY29</f>
        <v>0</v>
      </c>
      <c r="C9" s="165">
        <f>'Do Not Use'!AL66</f>
        <v>0</v>
      </c>
      <c r="D9" s="165">
        <f>'Do Not Use'!AM66</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row>
    <row r="10" spans="1:18" x14ac:dyDescent="0.25">
      <c r="A10" s="394" t="s">
        <v>142</v>
      </c>
      <c r="B10" s="165">
        <f>'Do Not Use'!AY30</f>
        <v>0</v>
      </c>
      <c r="C10" s="165">
        <f>'Do Not Use'!AL67</f>
        <v>0</v>
      </c>
      <c r="D10" s="165">
        <f>'Do Not Use'!AM67</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row>
    <row r="11" spans="1:18" x14ac:dyDescent="0.25">
      <c r="A11" s="395" t="s">
        <v>60</v>
      </c>
      <c r="B11" s="388">
        <f>SUM(B9:B10)</f>
        <v>0</v>
      </c>
      <c r="C11" s="388">
        <f>SUM(C9:C10)</f>
        <v>0</v>
      </c>
      <c r="D11" s="388">
        <f>SUM(D9:D10)</f>
        <v>0</v>
      </c>
      <c r="E11" s="389">
        <f>SUM(E9:E10)</f>
        <v>0</v>
      </c>
      <c r="F11" s="168" t="s">
        <v>65</v>
      </c>
      <c r="G11" s="168"/>
      <c r="H11" s="168"/>
      <c r="I11" s="168"/>
      <c r="J11" s="168"/>
      <c r="K11" s="168"/>
      <c r="L11" s="167"/>
      <c r="M11" s="198"/>
      <c r="O11" s="266"/>
      <c r="P11" s="267"/>
      <c r="Q11" s="267"/>
      <c r="R11" s="267"/>
    </row>
    <row r="12" spans="1:18" x14ac:dyDescent="0.25">
      <c r="B12" s="565" t="s">
        <v>382</v>
      </c>
      <c r="C12" s="565"/>
      <c r="D12" s="565"/>
      <c r="E12" s="565"/>
      <c r="F12" s="565"/>
      <c r="G12" s="565"/>
      <c r="H12" s="565"/>
      <c r="I12" s="565"/>
      <c r="J12" s="565"/>
      <c r="K12" s="565"/>
      <c r="L12" s="565"/>
      <c r="M12" s="565"/>
    </row>
    <row r="13" spans="1:18" x14ac:dyDescent="0.25">
      <c r="A13" s="393"/>
      <c r="B13" s="200"/>
      <c r="C13" s="200"/>
      <c r="D13" s="200"/>
      <c r="E13" s="200"/>
      <c r="F13" s="200"/>
      <c r="G13" s="200" t="s">
        <v>65</v>
      </c>
      <c r="H13" s="200"/>
      <c r="I13" s="200"/>
      <c r="J13" s="200"/>
      <c r="K13" s="200"/>
      <c r="L13" s="200"/>
      <c r="M13" s="200"/>
    </row>
    <row r="14" spans="1:18" s="202" customFormat="1" x14ac:dyDescent="0.25">
      <c r="A14" s="392"/>
      <c r="B14" s="586" t="str">
        <f>A9</f>
        <v>Females</v>
      </c>
      <c r="C14" s="587"/>
      <c r="D14" s="587"/>
      <c r="E14" s="587"/>
      <c r="F14" s="587"/>
      <c r="G14" s="587"/>
      <c r="H14" s="587"/>
      <c r="I14" s="587"/>
      <c r="J14" s="587"/>
      <c r="K14" s="587"/>
      <c r="L14" s="587"/>
      <c r="M14" s="587"/>
      <c r="N14" s="588"/>
      <c r="O14" s="170"/>
      <c r="P14" s="176"/>
    </row>
    <row r="15" spans="1:18" s="202" customFormat="1" x14ac:dyDescent="0.25">
      <c r="A15" s="203" t="s">
        <v>107</v>
      </c>
      <c r="B15" s="204" t="str">
        <f>IF(B9&gt;0, "Of the "&amp;C11&amp;" children who received at least one In-School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8" s="202" customFormat="1" x14ac:dyDescent="0.25">
      <c r="A16" s="207" t="s">
        <v>167</v>
      </c>
      <c r="B16" s="204" t="str">
        <f>IF(B9&gt;0,"The average number of In-School suspensions per child for  "&amp;A9&amp;" is "&amp;ROUND(G9,2)&amp;" times the In-School Suspension Rate for all other children.","")</f>
        <v/>
      </c>
      <c r="C16" s="205"/>
      <c r="D16" s="205"/>
      <c r="E16" s="205"/>
      <c r="F16" s="205"/>
      <c r="G16" s="205"/>
      <c r="H16" s="205"/>
      <c r="I16" s="205"/>
      <c r="J16" s="205"/>
      <c r="K16" s="205"/>
      <c r="L16" s="205"/>
      <c r="M16" s="205"/>
      <c r="N16" s="206"/>
      <c r="O16" s="170"/>
      <c r="P16" s="176"/>
    </row>
    <row r="17" spans="1:16" s="202" customFormat="1" x14ac:dyDescent="0.25">
      <c r="A17" s="208" t="s">
        <v>165</v>
      </c>
      <c r="B17" s="204" t="str">
        <f>IF(B9&gt;0,A9&amp;" receive an average of "&amp;ROUND(H9,2)&amp;" In-School suspensions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are "&amp;ROUND(I9,2)&amp;" times more likely to have at least one In-School suspension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an In-School suspensions is "&amp;ROUND($J$9,1)&amp;" percentage points higher than expected given their percentage of the child enrollment.",IF(AND($B$9&gt;0,$J$9&lt;0),$A$9&amp;" representation among children who receive an In-School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166</v>
      </c>
      <c r="B20" s="204" t="str">
        <f>IF(AND($B$9&gt;0,$K$9&gt;0),"The percentage of In-School suspensions attributed to "&amp;$A$9&amp;" is "&amp;ROUND($K$9,1)&amp;" percentage points higher than expected given "&amp;$A$9&amp;" percentage of the child enrollment.",IF(AND($B$9&gt;0,$K$9&lt;0),"The percentage of In-School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168</v>
      </c>
      <c r="B21" s="204" t="str">
        <f>IF(B9&gt;0,"Of the "&amp;$D$11&amp;" In-School suspensions generated, "&amp;ROUND(L9*100,1)&amp;"% were attributed to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"&amp;ROUND(M9*100,1)&amp;"% have at least one In-School suspension.","")</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6" t="str">
        <f>A10</f>
        <v>Males</v>
      </c>
      <c r="C24" s="587"/>
      <c r="D24" s="587"/>
      <c r="E24" s="587"/>
      <c r="F24" s="587"/>
      <c r="G24" s="587"/>
      <c r="H24" s="587"/>
      <c r="I24" s="587"/>
      <c r="J24" s="587"/>
      <c r="K24" s="587"/>
      <c r="L24" s="587"/>
      <c r="M24" s="587"/>
      <c r="N24" s="588"/>
      <c r="O24" s="170"/>
      <c r="P24" s="176"/>
    </row>
    <row r="25" spans="1:16" s="202" customFormat="1" x14ac:dyDescent="0.25">
      <c r="A25" s="203" t="s">
        <v>107</v>
      </c>
      <c r="B25" s="204" t="str">
        <f>IF(B10&gt;0, "Of the "&amp;C11&amp;" children who received at least one In-School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167</v>
      </c>
      <c r="B26" s="204" t="str">
        <f>IF(B10&gt;0,"The average number of In-School suspensions per child for "&amp;A10&amp;" is "&amp;ROUND(G10,2)&amp;" times the In-School Suspension Rate for all other children.","")</f>
        <v/>
      </c>
      <c r="C26" s="205"/>
      <c r="D26" s="205"/>
      <c r="E26" s="205"/>
      <c r="F26" s="205"/>
      <c r="G26" s="205"/>
      <c r="H26" s="205"/>
      <c r="I26" s="205"/>
      <c r="J26" s="205"/>
      <c r="K26" s="205"/>
      <c r="L26" s="205"/>
      <c r="M26" s="205"/>
      <c r="N26" s="206"/>
      <c r="O26" s="170"/>
      <c r="P26" s="176"/>
    </row>
    <row r="27" spans="1:16" s="202" customFormat="1" x14ac:dyDescent="0.25">
      <c r="A27" s="208" t="s">
        <v>165</v>
      </c>
      <c r="B27" s="204" t="str">
        <f>IF(B10&gt;0,A10&amp;" receive an average of "&amp;ROUND(H10,2)&amp;" In-School suspensions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are "&amp;ROUND(I10,2)&amp;" times more likely to have at least one In-School suspension than all other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166</v>
      </c>
      <c r="B30" s="204" t="str">
        <f>IF(AND($B10&gt;0,$K10&gt;0),"The percentage of In-School suspensions attributed to "&amp;$A10&amp;" is "&amp;ROUND($K10,1)&amp;" percentage points higher than expected given their percentage of the child enrollment.",IF(AND($B10&gt;0,$K10&lt;0),"The percentage of In-School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168</v>
      </c>
      <c r="B31" s="204" t="str">
        <f>IF(B10&gt;0,"Of the "&amp;$D$11&amp;" In-School suspensions generated, "&amp;ROUND(L10*100,1)&amp;"% were attributed to "&amp;A10&amp;".","")</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"&amp;ROUND(M10*100,1)&amp;"% have at least one In-School suspension.","")</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5"/>
      <c r="C48" s="585"/>
      <c r="D48" s="585"/>
      <c r="E48" s="585"/>
      <c r="F48" s="585"/>
      <c r="G48" s="585"/>
      <c r="H48" s="585"/>
      <c r="I48" s="585"/>
      <c r="J48" s="585"/>
      <c r="K48" s="585"/>
      <c r="L48" s="585"/>
      <c r="M48" s="585"/>
      <c r="N48" s="585"/>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5"/>
      <c r="C60" s="585"/>
      <c r="D60" s="585"/>
      <c r="E60" s="585"/>
      <c r="F60" s="585"/>
      <c r="G60" s="585"/>
      <c r="H60" s="585"/>
      <c r="I60" s="585"/>
      <c r="J60" s="585"/>
      <c r="K60" s="585"/>
      <c r="L60" s="585"/>
      <c r="M60" s="585"/>
      <c r="N60" s="585"/>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5"/>
      <c r="C72" s="585"/>
      <c r="D72" s="585"/>
      <c r="E72" s="585"/>
      <c r="F72" s="585"/>
      <c r="G72" s="585"/>
      <c r="H72" s="585"/>
      <c r="I72" s="585"/>
      <c r="J72" s="585"/>
      <c r="K72" s="585"/>
      <c r="L72" s="585"/>
      <c r="M72" s="585"/>
      <c r="N72" s="585"/>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5"/>
      <c r="C84" s="585"/>
      <c r="D84" s="585"/>
      <c r="E84" s="585"/>
      <c r="F84" s="585"/>
      <c r="G84" s="585"/>
      <c r="H84" s="585"/>
      <c r="I84" s="585"/>
      <c r="J84" s="585"/>
      <c r="K84" s="585"/>
      <c r="L84" s="585"/>
      <c r="M84" s="585"/>
      <c r="N84" s="585"/>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170"/>
      <c r="P226" s="224"/>
    </row>
    <row r="227" spans="1:16" s="225" customFormat="1" x14ac:dyDescent="0.25">
      <c r="A227" s="229"/>
      <c r="C227" s="224"/>
      <c r="D227" s="224"/>
      <c r="E227" s="224"/>
      <c r="F227" s="224"/>
      <c r="G227" s="224"/>
      <c r="H227" s="224"/>
      <c r="I227" s="224"/>
      <c r="J227" s="224"/>
      <c r="K227" s="224"/>
      <c r="L227" s="224"/>
      <c r="M227" s="224"/>
      <c r="N227" s="224"/>
      <c r="O227" s="170"/>
      <c r="P227" s="224"/>
    </row>
    <row r="228" spans="1:16" s="225" customFormat="1" x14ac:dyDescent="0.25">
      <c r="A228" s="229"/>
      <c r="C228" s="224"/>
      <c r="D228" s="224"/>
      <c r="E228" s="224"/>
      <c r="F228" s="224"/>
      <c r="G228" s="224"/>
      <c r="H228" s="224"/>
      <c r="I228" s="224"/>
      <c r="J228" s="224"/>
      <c r="K228" s="224"/>
      <c r="L228" s="224"/>
      <c r="M228" s="224"/>
      <c r="N228" s="224"/>
      <c r="O228" s="170"/>
      <c r="P228" s="224"/>
    </row>
    <row r="229" spans="1:16" s="225" customFormat="1" x14ac:dyDescent="0.25">
      <c r="A229" s="229"/>
      <c r="C229" s="224"/>
      <c r="D229" s="224"/>
      <c r="E229" s="224"/>
      <c r="F229" s="224"/>
      <c r="G229" s="224"/>
      <c r="H229" s="224"/>
      <c r="I229" s="224"/>
      <c r="J229" s="224"/>
      <c r="K229" s="224"/>
      <c r="L229" s="224"/>
      <c r="M229" s="224"/>
      <c r="N229" s="224"/>
      <c r="O229" s="170"/>
      <c r="P229" s="224"/>
    </row>
    <row r="230" spans="1:16" s="225" customFormat="1" x14ac:dyDescent="0.25">
      <c r="A230" s="229"/>
      <c r="C230" s="224"/>
      <c r="D230" s="224"/>
      <c r="E230" s="224"/>
      <c r="F230" s="224"/>
      <c r="G230" s="224"/>
      <c r="H230" s="224"/>
      <c r="I230" s="224"/>
      <c r="J230" s="224"/>
      <c r="K230" s="224"/>
      <c r="L230" s="224"/>
      <c r="M230" s="224"/>
      <c r="N230" s="224"/>
      <c r="O230" s="170"/>
      <c r="P230" s="224"/>
    </row>
    <row r="231" spans="1:16" s="225" customFormat="1" x14ac:dyDescent="0.25">
      <c r="A231" s="229"/>
      <c r="C231" s="224"/>
      <c r="D231" s="224"/>
      <c r="E231" s="224"/>
      <c r="F231" s="224"/>
      <c r="G231" s="224"/>
      <c r="H231" s="224"/>
      <c r="I231" s="224"/>
      <c r="J231" s="224"/>
      <c r="K231" s="224"/>
      <c r="L231" s="224"/>
      <c r="M231" s="224"/>
      <c r="N231" s="224"/>
      <c r="O231" s="170"/>
      <c r="P231" s="224"/>
    </row>
    <row r="232" spans="1:16" s="225" customFormat="1" x14ac:dyDescent="0.25">
      <c r="A232" s="229"/>
      <c r="C232" s="224"/>
      <c r="D232" s="224"/>
      <c r="E232" s="224"/>
      <c r="F232" s="224"/>
      <c r="G232" s="224"/>
      <c r="H232" s="224"/>
      <c r="I232" s="224"/>
      <c r="J232" s="224"/>
      <c r="K232" s="224"/>
      <c r="L232" s="224"/>
      <c r="M232" s="224"/>
      <c r="N232" s="224"/>
      <c r="O232" s="170"/>
      <c r="P232" s="224"/>
    </row>
    <row r="233" spans="1:16" s="225" customFormat="1" x14ac:dyDescent="0.25">
      <c r="A233" s="229"/>
      <c r="C233" s="224"/>
      <c r="D233" s="224"/>
      <c r="E233" s="224"/>
      <c r="F233" s="224"/>
      <c r="G233" s="224"/>
      <c r="H233" s="224"/>
      <c r="I233" s="224"/>
      <c r="J233" s="224"/>
      <c r="K233" s="224"/>
      <c r="L233" s="224"/>
      <c r="M233" s="224"/>
      <c r="N233" s="224"/>
      <c r="O233" s="170"/>
      <c r="P233" s="224"/>
    </row>
    <row r="234" spans="1:16" s="225" customFormat="1" x14ac:dyDescent="0.25">
      <c r="A234" s="229"/>
      <c r="C234" s="224"/>
      <c r="D234" s="224"/>
      <c r="E234" s="224"/>
      <c r="F234" s="224"/>
      <c r="G234" s="224"/>
      <c r="H234" s="224"/>
      <c r="I234" s="224"/>
      <c r="J234" s="224"/>
      <c r="K234" s="224"/>
      <c r="L234" s="224"/>
      <c r="M234" s="224"/>
      <c r="N234" s="224"/>
      <c r="O234" s="170"/>
      <c r="P234" s="224"/>
    </row>
    <row r="235" spans="1:16" s="225" customFormat="1" x14ac:dyDescent="0.25">
      <c r="A235" s="229"/>
      <c r="C235" s="224"/>
      <c r="D235" s="224"/>
      <c r="E235" s="224"/>
      <c r="F235" s="224"/>
      <c r="G235" s="224"/>
      <c r="H235" s="224"/>
      <c r="I235" s="224"/>
      <c r="J235" s="224"/>
      <c r="K235" s="224"/>
      <c r="L235" s="224"/>
      <c r="M235" s="224"/>
      <c r="N235" s="224"/>
      <c r="O235" s="170"/>
      <c r="P235" s="224"/>
    </row>
    <row r="236" spans="1:16" s="225" customFormat="1" x14ac:dyDescent="0.25">
      <c r="A236" s="229"/>
      <c r="C236" s="224"/>
      <c r="D236" s="224"/>
      <c r="E236" s="224"/>
      <c r="F236" s="224"/>
      <c r="G236" s="224"/>
      <c r="H236" s="224"/>
      <c r="I236" s="224"/>
      <c r="J236" s="224"/>
      <c r="K236" s="224"/>
      <c r="L236" s="224"/>
      <c r="M236" s="224"/>
      <c r="N236" s="224"/>
      <c r="O236" s="170"/>
      <c r="P236" s="224"/>
    </row>
    <row r="237" spans="1:16" s="225" customFormat="1" x14ac:dyDescent="0.25">
      <c r="A237" s="229"/>
      <c r="C237" s="224"/>
      <c r="D237" s="224"/>
      <c r="E237" s="224"/>
      <c r="F237" s="224"/>
      <c r="G237" s="224"/>
      <c r="H237" s="224"/>
      <c r="I237" s="224"/>
      <c r="J237" s="224"/>
      <c r="K237" s="224"/>
      <c r="L237" s="224"/>
      <c r="M237" s="224"/>
      <c r="N237" s="224"/>
      <c r="O237" s="170"/>
      <c r="P237" s="224"/>
    </row>
    <row r="238" spans="1:16" s="225" customFormat="1" x14ac:dyDescent="0.25">
      <c r="A238" s="229"/>
      <c r="C238" s="224"/>
      <c r="D238" s="224"/>
      <c r="E238" s="224"/>
      <c r="F238" s="224"/>
      <c r="G238" s="224"/>
      <c r="H238" s="224"/>
      <c r="I238" s="224"/>
      <c r="J238" s="224"/>
      <c r="K238" s="224"/>
      <c r="L238" s="224"/>
      <c r="M238" s="224"/>
      <c r="N238" s="224"/>
      <c r="O238" s="170"/>
      <c r="P238" s="224"/>
    </row>
    <row r="239" spans="1:16" s="225" customFormat="1" x14ac:dyDescent="0.25">
      <c r="A239" s="229"/>
      <c r="C239" s="224"/>
      <c r="D239" s="224"/>
      <c r="E239" s="224"/>
      <c r="F239" s="224"/>
      <c r="G239" s="224"/>
      <c r="H239" s="224"/>
      <c r="I239" s="224"/>
      <c r="J239" s="224"/>
      <c r="K239" s="224"/>
      <c r="L239" s="224"/>
      <c r="M239" s="224"/>
      <c r="N239" s="224"/>
      <c r="O239" s="170"/>
      <c r="P239" s="224"/>
    </row>
    <row r="240" spans="1:16" s="225" customFormat="1" x14ac:dyDescent="0.25">
      <c r="A240" s="229"/>
      <c r="C240" s="224"/>
      <c r="D240" s="224"/>
      <c r="E240" s="224"/>
      <c r="F240" s="224"/>
      <c r="G240" s="224"/>
      <c r="H240" s="224"/>
      <c r="I240" s="224"/>
      <c r="J240" s="224"/>
      <c r="K240" s="224"/>
      <c r="L240" s="224"/>
      <c r="M240" s="224"/>
      <c r="N240" s="224"/>
      <c r="O240" s="170"/>
      <c r="P240" s="224"/>
    </row>
    <row r="241" spans="1:16" s="225" customFormat="1" x14ac:dyDescent="0.25">
      <c r="A241" s="229"/>
      <c r="C241" s="224"/>
      <c r="D241" s="224"/>
      <c r="E241" s="224"/>
      <c r="F241" s="224"/>
      <c r="G241" s="224"/>
      <c r="H241" s="224"/>
      <c r="I241" s="224"/>
      <c r="J241" s="224"/>
      <c r="K241" s="224"/>
      <c r="L241" s="224"/>
      <c r="M241" s="224"/>
      <c r="N241" s="224"/>
      <c r="O241" s="170"/>
      <c r="P241" s="224"/>
    </row>
    <row r="242" spans="1:16" s="225" customFormat="1" x14ac:dyDescent="0.25">
      <c r="A242" s="229"/>
      <c r="C242" s="224"/>
      <c r="D242" s="224"/>
      <c r="E242" s="224"/>
      <c r="F242" s="224"/>
      <c r="G242" s="224"/>
      <c r="H242" s="224"/>
      <c r="I242" s="224"/>
      <c r="J242" s="224"/>
      <c r="K242" s="224"/>
      <c r="L242" s="224"/>
      <c r="M242" s="224"/>
      <c r="N242" s="224"/>
      <c r="O242" s="170"/>
      <c r="P242" s="224"/>
    </row>
    <row r="243" spans="1:16" s="225" customFormat="1" x14ac:dyDescent="0.25">
      <c r="A243" s="229"/>
      <c r="C243" s="224"/>
      <c r="D243" s="224"/>
      <c r="E243" s="224"/>
      <c r="F243" s="224"/>
      <c r="G243" s="224"/>
      <c r="H243" s="224"/>
      <c r="I243" s="224"/>
      <c r="J243" s="224"/>
      <c r="K243" s="224"/>
      <c r="L243" s="224"/>
      <c r="M243" s="224"/>
      <c r="N243" s="224"/>
      <c r="O243" s="170"/>
      <c r="P243" s="224"/>
    </row>
    <row r="244" spans="1:16" s="225" customFormat="1" x14ac:dyDescent="0.25">
      <c r="A244" s="229"/>
      <c r="C244" s="224"/>
      <c r="D244" s="224"/>
      <c r="E244" s="224"/>
      <c r="F244" s="224"/>
      <c r="G244" s="224"/>
      <c r="H244" s="224"/>
      <c r="I244" s="224"/>
      <c r="J244" s="224"/>
      <c r="K244" s="224"/>
      <c r="L244" s="224"/>
      <c r="M244" s="224"/>
      <c r="N244" s="224"/>
      <c r="O244" s="170"/>
      <c r="P244" s="224"/>
    </row>
    <row r="245" spans="1:16" s="225" customFormat="1" x14ac:dyDescent="0.25">
      <c r="A245" s="229"/>
      <c r="C245" s="224"/>
      <c r="D245" s="224"/>
      <c r="E245" s="224"/>
      <c r="F245" s="224"/>
      <c r="G245" s="224"/>
      <c r="H245" s="224"/>
      <c r="I245" s="224"/>
      <c r="J245" s="224"/>
      <c r="K245" s="224"/>
      <c r="L245" s="224"/>
      <c r="M245" s="224"/>
      <c r="N245" s="224"/>
      <c r="O245" s="170"/>
      <c r="P245" s="224"/>
    </row>
    <row r="246" spans="1:16" s="225" customFormat="1" x14ac:dyDescent="0.25">
      <c r="A246" s="229"/>
      <c r="C246" s="224"/>
      <c r="D246" s="224"/>
      <c r="E246" s="224"/>
      <c r="F246" s="224"/>
      <c r="G246" s="224"/>
      <c r="H246" s="224"/>
      <c r="I246" s="224"/>
      <c r="J246" s="224"/>
      <c r="K246" s="224"/>
      <c r="L246" s="224"/>
      <c r="M246" s="224"/>
      <c r="N246" s="224"/>
      <c r="O246" s="170"/>
      <c r="P246" s="224"/>
    </row>
    <row r="247" spans="1:16" s="225" customFormat="1" x14ac:dyDescent="0.25">
      <c r="A247" s="229"/>
      <c r="C247" s="224"/>
      <c r="D247" s="224"/>
      <c r="E247" s="224"/>
      <c r="F247" s="224"/>
      <c r="G247" s="224"/>
      <c r="H247" s="224"/>
      <c r="I247" s="224"/>
      <c r="J247" s="224"/>
      <c r="K247" s="224"/>
      <c r="L247" s="224"/>
      <c r="M247" s="224"/>
      <c r="N247" s="224"/>
      <c r="O247" s="170"/>
      <c r="P247" s="224"/>
    </row>
    <row r="248" spans="1:16" s="225" customFormat="1" x14ac:dyDescent="0.25">
      <c r="A248" s="229"/>
      <c r="C248" s="224"/>
      <c r="D248" s="224"/>
      <c r="E248" s="224"/>
      <c r="F248" s="224"/>
      <c r="G248" s="224"/>
      <c r="H248" s="224"/>
      <c r="I248" s="224"/>
      <c r="J248" s="224"/>
      <c r="K248" s="224"/>
      <c r="L248" s="224"/>
      <c r="M248" s="224"/>
      <c r="N248" s="224"/>
      <c r="O248" s="170"/>
      <c r="P248" s="224"/>
    </row>
    <row r="249" spans="1:16" s="225" customFormat="1" x14ac:dyDescent="0.25">
      <c r="A249" s="229"/>
      <c r="C249" s="224"/>
      <c r="D249" s="224"/>
      <c r="E249" s="224"/>
      <c r="F249" s="224"/>
      <c r="G249" s="224"/>
      <c r="H249" s="224"/>
      <c r="I249" s="224"/>
      <c r="J249" s="224"/>
      <c r="K249" s="224"/>
      <c r="L249" s="224"/>
      <c r="M249" s="224"/>
      <c r="N249" s="224"/>
      <c r="O249" s="170"/>
      <c r="P249" s="224"/>
    </row>
    <row r="250" spans="1:16" s="225" customFormat="1" x14ac:dyDescent="0.25">
      <c r="A250" s="229"/>
      <c r="C250" s="224"/>
      <c r="D250" s="224"/>
      <c r="E250" s="224"/>
      <c r="F250" s="224"/>
      <c r="G250" s="224"/>
      <c r="H250" s="224"/>
      <c r="I250" s="224"/>
      <c r="J250" s="224"/>
      <c r="K250" s="224"/>
      <c r="L250" s="224"/>
      <c r="M250" s="224"/>
      <c r="N250" s="224"/>
      <c r="O250" s="170"/>
      <c r="P250" s="224"/>
    </row>
    <row r="251" spans="1:16" s="225" customFormat="1" x14ac:dyDescent="0.25">
      <c r="A251" s="229"/>
      <c r="C251" s="224"/>
      <c r="D251" s="224"/>
      <c r="E251" s="224"/>
      <c r="F251" s="224"/>
      <c r="G251" s="224"/>
      <c r="H251" s="224"/>
      <c r="I251" s="224"/>
      <c r="J251" s="224"/>
      <c r="K251" s="224"/>
      <c r="L251" s="224"/>
      <c r="M251" s="224"/>
      <c r="N251" s="224"/>
      <c r="O251" s="170"/>
      <c r="P251" s="224"/>
    </row>
    <row r="252" spans="1:16" s="225" customFormat="1" x14ac:dyDescent="0.25">
      <c r="A252" s="229"/>
      <c r="C252" s="224"/>
      <c r="D252" s="224"/>
      <c r="E252" s="224"/>
      <c r="F252" s="224"/>
      <c r="G252" s="224"/>
      <c r="H252" s="224"/>
      <c r="I252" s="224"/>
      <c r="J252" s="224"/>
      <c r="K252" s="224"/>
      <c r="L252" s="224"/>
      <c r="M252" s="224"/>
      <c r="N252" s="224"/>
      <c r="O252" s="170"/>
      <c r="P252" s="224"/>
    </row>
    <row r="253" spans="1:16" s="225" customFormat="1" x14ac:dyDescent="0.25">
      <c r="A253" s="229"/>
      <c r="C253" s="224"/>
      <c r="D253" s="224"/>
      <c r="E253" s="224"/>
      <c r="F253" s="224"/>
      <c r="G253" s="224"/>
      <c r="H253" s="224"/>
      <c r="I253" s="224"/>
      <c r="J253" s="224"/>
      <c r="K253" s="224"/>
      <c r="L253" s="224"/>
      <c r="M253" s="224"/>
      <c r="N253" s="224"/>
      <c r="O253" s="170"/>
      <c r="P253" s="224"/>
    </row>
    <row r="254" spans="1:16" s="225" customFormat="1" x14ac:dyDescent="0.25">
      <c r="A254" s="229"/>
      <c r="C254" s="224"/>
      <c r="D254" s="224"/>
      <c r="E254" s="224"/>
      <c r="F254" s="224"/>
      <c r="G254" s="224"/>
      <c r="H254" s="224"/>
      <c r="I254" s="224"/>
      <c r="J254" s="224"/>
      <c r="K254" s="224"/>
      <c r="L254" s="224"/>
      <c r="M254" s="224"/>
      <c r="N254" s="224"/>
      <c r="O254" s="170"/>
      <c r="P254" s="224"/>
    </row>
    <row r="255" spans="1:16" s="225" customFormat="1" x14ac:dyDescent="0.25">
      <c r="A255" s="229"/>
      <c r="C255" s="224"/>
      <c r="D255" s="224"/>
      <c r="E255" s="224"/>
      <c r="F255" s="224"/>
      <c r="G255" s="224"/>
      <c r="H255" s="224"/>
      <c r="I255" s="224"/>
      <c r="J255" s="224"/>
      <c r="K255" s="224"/>
      <c r="L255" s="224"/>
      <c r="M255" s="224"/>
      <c r="N255" s="224"/>
      <c r="O255" s="170"/>
      <c r="P255" s="224"/>
    </row>
    <row r="256" spans="1:16" s="225" customFormat="1" x14ac:dyDescent="0.25">
      <c r="A256" s="229"/>
      <c r="C256" s="224"/>
      <c r="D256" s="224"/>
      <c r="E256" s="224"/>
      <c r="F256" s="224"/>
      <c r="G256" s="224"/>
      <c r="H256" s="224"/>
      <c r="I256" s="224"/>
      <c r="J256" s="224"/>
      <c r="K256" s="224"/>
      <c r="L256" s="224"/>
      <c r="M256" s="224"/>
      <c r="N256" s="224"/>
      <c r="O256" s="170"/>
      <c r="P256" s="224"/>
    </row>
    <row r="257" spans="1:16" s="225" customFormat="1" x14ac:dyDescent="0.25">
      <c r="A257" s="229"/>
      <c r="C257" s="224"/>
      <c r="D257" s="224"/>
      <c r="E257" s="224"/>
      <c r="F257" s="224"/>
      <c r="G257" s="224"/>
      <c r="H257" s="224"/>
      <c r="I257" s="224"/>
      <c r="J257" s="224"/>
      <c r="K257" s="224"/>
      <c r="L257" s="224"/>
      <c r="M257" s="224"/>
      <c r="N257" s="224"/>
      <c r="O257" s="170"/>
      <c r="P257" s="224"/>
    </row>
    <row r="258" spans="1:16" s="225" customFormat="1" x14ac:dyDescent="0.25">
      <c r="A258" s="229"/>
      <c r="C258" s="224"/>
      <c r="D258" s="224"/>
      <c r="E258" s="224"/>
      <c r="F258" s="224"/>
      <c r="G258" s="224"/>
      <c r="H258" s="224"/>
      <c r="I258" s="224"/>
      <c r="J258" s="224"/>
      <c r="K258" s="224"/>
      <c r="L258" s="224"/>
      <c r="M258" s="224"/>
      <c r="N258" s="224"/>
      <c r="O258" s="170"/>
      <c r="P258" s="224"/>
    </row>
    <row r="259" spans="1:16" s="225" customFormat="1" x14ac:dyDescent="0.25">
      <c r="A259" s="229"/>
      <c r="C259" s="224"/>
      <c r="D259" s="224"/>
      <c r="E259" s="224"/>
      <c r="F259" s="224"/>
      <c r="G259" s="224"/>
      <c r="H259" s="224"/>
      <c r="I259" s="224"/>
      <c r="J259" s="224"/>
      <c r="K259" s="224"/>
      <c r="L259" s="224"/>
      <c r="M259" s="224"/>
      <c r="N259" s="224"/>
      <c r="O259" s="170"/>
      <c r="P259" s="224"/>
    </row>
    <row r="260" spans="1:16" s="225" customFormat="1" x14ac:dyDescent="0.25">
      <c r="A260" s="229"/>
      <c r="C260" s="224"/>
      <c r="D260" s="224"/>
      <c r="E260" s="224"/>
      <c r="F260" s="224"/>
      <c r="G260" s="224"/>
      <c r="H260" s="224"/>
      <c r="I260" s="224"/>
      <c r="J260" s="224"/>
      <c r="K260" s="224"/>
      <c r="L260" s="224"/>
      <c r="M260" s="224"/>
      <c r="N260" s="224"/>
      <c r="O260" s="170"/>
      <c r="P260" s="224"/>
    </row>
    <row r="261" spans="1:16" s="225" customFormat="1" x14ac:dyDescent="0.25">
      <c r="A261" s="229"/>
      <c r="C261" s="224"/>
      <c r="D261" s="224"/>
      <c r="E261" s="224"/>
      <c r="F261" s="224"/>
      <c r="G261" s="224"/>
      <c r="H261" s="224"/>
      <c r="I261" s="224"/>
      <c r="J261" s="224"/>
      <c r="K261" s="224"/>
      <c r="L261" s="224"/>
      <c r="M261" s="224"/>
      <c r="N261" s="224"/>
      <c r="O261" s="170"/>
      <c r="P261" s="224"/>
    </row>
    <row r="262" spans="1:16" s="225" customFormat="1" x14ac:dyDescent="0.25">
      <c r="A262" s="229"/>
      <c r="C262" s="224"/>
      <c r="D262" s="224"/>
      <c r="E262" s="224"/>
      <c r="F262" s="224"/>
      <c r="G262" s="224"/>
      <c r="H262" s="224"/>
      <c r="I262" s="224"/>
      <c r="J262" s="224"/>
      <c r="K262" s="224"/>
      <c r="L262" s="224"/>
      <c r="M262" s="224"/>
      <c r="N262" s="224"/>
      <c r="O262" s="170"/>
      <c r="P262" s="224"/>
    </row>
    <row r="263" spans="1:16" s="225" customFormat="1" x14ac:dyDescent="0.25">
      <c r="A263" s="229"/>
      <c r="C263" s="224"/>
      <c r="D263" s="224"/>
      <c r="E263" s="224"/>
      <c r="F263" s="224"/>
      <c r="G263" s="224"/>
      <c r="H263" s="224"/>
      <c r="I263" s="224"/>
      <c r="J263" s="224"/>
      <c r="K263" s="224"/>
      <c r="L263" s="224"/>
      <c r="M263" s="224"/>
      <c r="N263" s="224"/>
      <c r="O263" s="170"/>
      <c r="P263" s="224"/>
    </row>
    <row r="264" spans="1:16" s="225" customFormat="1" x14ac:dyDescent="0.25">
      <c r="A264" s="229"/>
      <c r="C264" s="224"/>
      <c r="D264" s="224"/>
      <c r="E264" s="224"/>
      <c r="F264" s="224"/>
      <c r="G264" s="224"/>
      <c r="H264" s="224"/>
      <c r="I264" s="224"/>
      <c r="J264" s="224"/>
      <c r="K264" s="224"/>
      <c r="L264" s="224"/>
      <c r="M264" s="224"/>
      <c r="N264" s="224"/>
      <c r="O264" s="170"/>
      <c r="P264" s="224"/>
    </row>
    <row r="265" spans="1:16" s="225" customFormat="1" x14ac:dyDescent="0.25">
      <c r="A265" s="229"/>
      <c r="C265" s="224"/>
      <c r="D265" s="224"/>
      <c r="E265" s="224"/>
      <c r="F265" s="224"/>
      <c r="G265" s="224"/>
      <c r="H265" s="224"/>
      <c r="I265" s="224"/>
      <c r="J265" s="224"/>
      <c r="K265" s="224"/>
      <c r="L265" s="224"/>
      <c r="M265" s="224"/>
      <c r="N265" s="224"/>
      <c r="O265" s="170"/>
      <c r="P265" s="224"/>
    </row>
    <row r="266" spans="1:16" s="225" customFormat="1" x14ac:dyDescent="0.25">
      <c r="A266" s="229"/>
      <c r="C266" s="224"/>
      <c r="D266" s="224"/>
      <c r="E266" s="224"/>
      <c r="F266" s="224"/>
      <c r="G266" s="224"/>
      <c r="H266" s="224"/>
      <c r="I266" s="224"/>
      <c r="J266" s="224"/>
      <c r="K266" s="224"/>
      <c r="L266" s="224"/>
      <c r="M266" s="224"/>
      <c r="N266" s="224"/>
      <c r="O266" s="170"/>
      <c r="P266" s="224"/>
    </row>
    <row r="267" spans="1:16" s="225" customFormat="1" x14ac:dyDescent="0.25">
      <c r="A267" s="229"/>
      <c r="C267" s="224"/>
      <c r="D267" s="224"/>
      <c r="E267" s="224"/>
      <c r="F267" s="224"/>
      <c r="G267" s="224"/>
      <c r="H267" s="224"/>
      <c r="I267" s="224"/>
      <c r="J267" s="224"/>
      <c r="K267" s="224"/>
      <c r="L267" s="224"/>
      <c r="M267" s="224"/>
      <c r="N267" s="224"/>
      <c r="O267" s="170"/>
      <c r="P267" s="224"/>
    </row>
    <row r="268" spans="1:16" s="225" customFormat="1" x14ac:dyDescent="0.25">
      <c r="A268" s="229"/>
      <c r="C268" s="224"/>
      <c r="D268" s="224"/>
      <c r="E268" s="224"/>
      <c r="F268" s="224"/>
      <c r="G268" s="224"/>
      <c r="H268" s="224"/>
      <c r="I268" s="224"/>
      <c r="J268" s="224"/>
      <c r="K268" s="224"/>
      <c r="L268" s="224"/>
      <c r="M268" s="224"/>
      <c r="N268" s="224"/>
      <c r="O268" s="170"/>
      <c r="P268" s="224"/>
    </row>
    <row r="269" spans="1:16" s="225" customFormat="1" x14ac:dyDescent="0.25">
      <c r="A269" s="229"/>
      <c r="C269" s="224"/>
      <c r="D269" s="224"/>
      <c r="E269" s="224"/>
      <c r="F269" s="224"/>
      <c r="G269" s="224"/>
      <c r="H269" s="224"/>
      <c r="I269" s="224"/>
      <c r="J269" s="224"/>
      <c r="K269" s="224"/>
      <c r="L269" s="224"/>
      <c r="M269" s="224"/>
      <c r="N269" s="224"/>
      <c r="O269" s="170"/>
      <c r="P269" s="224"/>
    </row>
    <row r="270" spans="1:16" s="225" customFormat="1" x14ac:dyDescent="0.25">
      <c r="A270" s="229"/>
      <c r="C270" s="224"/>
      <c r="D270" s="224"/>
      <c r="E270" s="224"/>
      <c r="F270" s="224"/>
      <c r="G270" s="224"/>
      <c r="H270" s="224"/>
      <c r="I270" s="224"/>
      <c r="J270" s="224"/>
      <c r="K270" s="224"/>
      <c r="L270" s="224"/>
      <c r="M270" s="224"/>
      <c r="N270" s="224"/>
      <c r="O270" s="170"/>
      <c r="P270" s="224"/>
    </row>
    <row r="271" spans="1:16" s="225" customFormat="1" x14ac:dyDescent="0.25">
      <c r="A271" s="229"/>
      <c r="C271" s="224"/>
      <c r="D271" s="224"/>
      <c r="E271" s="224"/>
      <c r="F271" s="224"/>
      <c r="G271" s="224"/>
      <c r="H271" s="224"/>
      <c r="I271" s="224"/>
      <c r="J271" s="224"/>
      <c r="K271" s="224"/>
      <c r="L271" s="224"/>
      <c r="M271" s="224"/>
      <c r="N271" s="224"/>
      <c r="O271" s="170"/>
      <c r="P271" s="224"/>
    </row>
    <row r="272" spans="1:16" s="225" customFormat="1" x14ac:dyDescent="0.25">
      <c r="A272" s="229"/>
      <c r="C272" s="224"/>
      <c r="D272" s="224"/>
      <c r="E272" s="224"/>
      <c r="F272" s="224"/>
      <c r="G272" s="224"/>
      <c r="H272" s="224"/>
      <c r="I272" s="224"/>
      <c r="J272" s="224"/>
      <c r="K272" s="224"/>
      <c r="L272" s="224"/>
      <c r="M272" s="224"/>
      <c r="N272" s="224"/>
      <c r="O272" s="170"/>
      <c r="P272" s="224"/>
    </row>
    <row r="273" spans="1:16" s="225" customFormat="1" x14ac:dyDescent="0.25">
      <c r="A273" s="229"/>
      <c r="C273" s="224"/>
      <c r="D273" s="224"/>
      <c r="E273" s="224"/>
      <c r="F273" s="224"/>
      <c r="G273" s="224"/>
      <c r="H273" s="224"/>
      <c r="I273" s="224"/>
      <c r="J273" s="224"/>
      <c r="K273" s="224"/>
      <c r="L273" s="224"/>
      <c r="M273" s="224"/>
      <c r="N273" s="224"/>
      <c r="O273" s="170"/>
      <c r="P273" s="224"/>
    </row>
    <row r="274" spans="1:16" s="225" customFormat="1" x14ac:dyDescent="0.25">
      <c r="A274" s="229"/>
      <c r="C274" s="224"/>
      <c r="D274" s="224"/>
      <c r="E274" s="224"/>
      <c r="F274" s="224"/>
      <c r="G274" s="224"/>
      <c r="H274" s="224"/>
      <c r="I274" s="224"/>
      <c r="J274" s="224"/>
      <c r="K274" s="224"/>
      <c r="L274" s="224"/>
      <c r="M274" s="224"/>
      <c r="N274" s="224"/>
      <c r="O274" s="170"/>
      <c r="P274" s="224"/>
    </row>
    <row r="275" spans="1:16" s="225" customFormat="1" x14ac:dyDescent="0.25">
      <c r="A275" s="229"/>
      <c r="C275" s="224"/>
      <c r="D275" s="224"/>
      <c r="E275" s="224"/>
      <c r="F275" s="224"/>
      <c r="G275" s="224"/>
      <c r="H275" s="224"/>
      <c r="I275" s="224"/>
      <c r="J275" s="224"/>
      <c r="K275" s="224"/>
      <c r="L275" s="224"/>
      <c r="M275" s="224"/>
      <c r="N275" s="224"/>
      <c r="O275" s="170"/>
      <c r="P275" s="224"/>
    </row>
    <row r="276" spans="1:16" s="225" customFormat="1" x14ac:dyDescent="0.25">
      <c r="A276" s="229"/>
      <c r="C276" s="224"/>
      <c r="D276" s="224"/>
      <c r="E276" s="224"/>
      <c r="F276" s="224"/>
      <c r="G276" s="224"/>
      <c r="H276" s="224"/>
      <c r="I276" s="224"/>
      <c r="J276" s="224"/>
      <c r="K276" s="224"/>
      <c r="L276" s="224"/>
      <c r="M276" s="224"/>
      <c r="N276" s="224"/>
      <c r="O276" s="170"/>
      <c r="P276" s="224"/>
    </row>
    <row r="277" spans="1:16" s="225" customFormat="1" x14ac:dyDescent="0.25">
      <c r="A277" s="229"/>
      <c r="C277" s="224"/>
      <c r="D277" s="224"/>
      <c r="E277" s="224"/>
      <c r="F277" s="224"/>
      <c r="G277" s="224"/>
      <c r="H277" s="224"/>
      <c r="I277" s="224"/>
      <c r="J277" s="224"/>
      <c r="K277" s="224"/>
      <c r="L277" s="224"/>
      <c r="M277" s="224"/>
      <c r="N277" s="224"/>
      <c r="O277" s="170"/>
      <c r="P277" s="224"/>
    </row>
    <row r="278" spans="1:16" s="225" customFormat="1" x14ac:dyDescent="0.25">
      <c r="A278" s="229"/>
      <c r="C278" s="224"/>
      <c r="D278" s="224"/>
      <c r="E278" s="224"/>
      <c r="F278" s="224"/>
      <c r="G278" s="224"/>
      <c r="H278" s="224"/>
      <c r="I278" s="224"/>
      <c r="J278" s="224"/>
      <c r="K278" s="224"/>
      <c r="L278" s="224"/>
      <c r="M278" s="224"/>
      <c r="N278" s="224"/>
      <c r="O278" s="170"/>
      <c r="P278" s="224"/>
    </row>
    <row r="279" spans="1:16" s="225" customFormat="1" x14ac:dyDescent="0.25">
      <c r="A279" s="229"/>
      <c r="C279" s="224"/>
      <c r="D279" s="224"/>
      <c r="E279" s="224"/>
      <c r="F279" s="224"/>
      <c r="G279" s="224"/>
      <c r="H279" s="224"/>
      <c r="I279" s="224"/>
      <c r="J279" s="224"/>
      <c r="K279" s="224"/>
      <c r="L279" s="224"/>
      <c r="M279" s="224"/>
      <c r="N279" s="224"/>
      <c r="O279" s="170"/>
      <c r="P279" s="224"/>
    </row>
    <row r="280" spans="1:16" s="225" customFormat="1" x14ac:dyDescent="0.25">
      <c r="A280" s="229"/>
      <c r="C280" s="224"/>
      <c r="D280" s="224"/>
      <c r="E280" s="224"/>
      <c r="F280" s="224"/>
      <c r="G280" s="224"/>
      <c r="H280" s="224"/>
      <c r="I280" s="224"/>
      <c r="J280" s="224"/>
      <c r="K280" s="224"/>
      <c r="L280" s="224"/>
      <c r="M280" s="224"/>
      <c r="N280" s="224"/>
      <c r="O280" s="170"/>
      <c r="P280" s="224"/>
    </row>
    <row r="281" spans="1:16" s="225" customFormat="1" x14ac:dyDescent="0.25">
      <c r="A281" s="229"/>
      <c r="C281" s="224"/>
      <c r="D281" s="224"/>
      <c r="E281" s="224"/>
      <c r="F281" s="224"/>
      <c r="G281" s="224"/>
      <c r="H281" s="224"/>
      <c r="I281" s="224"/>
      <c r="J281" s="224"/>
      <c r="K281" s="224"/>
      <c r="L281" s="224"/>
      <c r="M281" s="224"/>
      <c r="N281" s="224"/>
      <c r="O281" s="170"/>
      <c r="P281" s="224"/>
    </row>
    <row r="282" spans="1:16" s="225" customFormat="1" x14ac:dyDescent="0.25">
      <c r="A282" s="229"/>
      <c r="C282" s="224"/>
      <c r="D282" s="224"/>
      <c r="E282" s="224"/>
      <c r="F282" s="224"/>
      <c r="G282" s="224"/>
      <c r="H282" s="224"/>
      <c r="I282" s="224"/>
      <c r="J282" s="224"/>
      <c r="K282" s="224"/>
      <c r="L282" s="224"/>
      <c r="M282" s="224"/>
      <c r="N282" s="224"/>
      <c r="O282" s="170"/>
      <c r="P282" s="224"/>
    </row>
    <row r="283" spans="1:16" s="225" customFormat="1" x14ac:dyDescent="0.25">
      <c r="A283" s="229"/>
      <c r="C283" s="224"/>
      <c r="D283" s="224"/>
      <c r="E283" s="224"/>
      <c r="F283" s="224"/>
      <c r="G283" s="224"/>
      <c r="H283" s="224"/>
      <c r="I283" s="224"/>
      <c r="J283" s="224"/>
      <c r="K283" s="224"/>
      <c r="L283" s="224"/>
      <c r="M283" s="224"/>
      <c r="N283" s="224"/>
      <c r="O283" s="170"/>
      <c r="P283" s="224"/>
    </row>
    <row r="284" spans="1:16" s="225" customFormat="1" x14ac:dyDescent="0.25">
      <c r="A284" s="229"/>
      <c r="C284" s="224"/>
      <c r="D284" s="224"/>
      <c r="E284" s="224"/>
      <c r="F284" s="224"/>
      <c r="G284" s="224"/>
      <c r="H284" s="224"/>
      <c r="I284" s="224"/>
      <c r="J284" s="224"/>
      <c r="K284" s="224"/>
      <c r="L284" s="224"/>
      <c r="M284" s="224"/>
      <c r="N284" s="224"/>
      <c r="O284" s="170"/>
      <c r="P284" s="224"/>
    </row>
    <row r="285" spans="1:16" s="225" customFormat="1" x14ac:dyDescent="0.25">
      <c r="A285" s="229"/>
      <c r="C285" s="224"/>
      <c r="D285" s="224"/>
      <c r="E285" s="224"/>
      <c r="F285" s="224"/>
      <c r="G285" s="224"/>
      <c r="H285" s="224"/>
      <c r="I285" s="224"/>
      <c r="J285" s="224"/>
      <c r="K285" s="224"/>
      <c r="L285" s="224"/>
      <c r="M285" s="224"/>
      <c r="N285" s="224"/>
      <c r="O285" s="170"/>
      <c r="P285" s="224"/>
    </row>
    <row r="286" spans="1:16" s="225" customFormat="1" x14ac:dyDescent="0.25">
      <c r="A286" s="229"/>
      <c r="C286" s="224"/>
      <c r="D286" s="224"/>
      <c r="E286" s="224"/>
      <c r="F286" s="224"/>
      <c r="G286" s="224"/>
      <c r="H286" s="224"/>
      <c r="I286" s="224"/>
      <c r="J286" s="224"/>
      <c r="K286" s="224"/>
      <c r="L286" s="224"/>
      <c r="M286" s="224"/>
      <c r="N286" s="224"/>
      <c r="O286" s="170"/>
      <c r="P286" s="224"/>
    </row>
    <row r="287" spans="1:16" s="225" customFormat="1" x14ac:dyDescent="0.25">
      <c r="A287" s="229"/>
      <c r="C287" s="224"/>
      <c r="D287" s="224"/>
      <c r="E287" s="224"/>
      <c r="F287" s="224"/>
      <c r="G287" s="224"/>
      <c r="H287" s="224"/>
      <c r="I287" s="224"/>
      <c r="J287" s="224"/>
      <c r="K287" s="224"/>
      <c r="L287" s="224"/>
      <c r="M287" s="224"/>
      <c r="N287" s="224"/>
      <c r="O287" s="170"/>
      <c r="P287" s="224"/>
    </row>
    <row r="288" spans="1:16" s="225" customFormat="1" x14ac:dyDescent="0.25">
      <c r="A288" s="229"/>
      <c r="C288" s="224"/>
      <c r="D288" s="224"/>
      <c r="E288" s="224"/>
      <c r="F288" s="224"/>
      <c r="G288" s="224"/>
      <c r="H288" s="224"/>
      <c r="I288" s="224"/>
      <c r="J288" s="224"/>
      <c r="K288" s="224"/>
      <c r="L288" s="224"/>
      <c r="M288" s="224"/>
      <c r="N288" s="224"/>
      <c r="O288" s="170"/>
      <c r="P288" s="224"/>
    </row>
    <row r="289" spans="1:16" s="225" customFormat="1" x14ac:dyDescent="0.25">
      <c r="A289" s="229"/>
      <c r="C289" s="224"/>
      <c r="D289" s="224"/>
      <c r="E289" s="224"/>
      <c r="F289" s="224"/>
      <c r="G289" s="224"/>
      <c r="H289" s="224"/>
      <c r="I289" s="224"/>
      <c r="J289" s="224"/>
      <c r="K289" s="224"/>
      <c r="L289" s="224"/>
      <c r="M289" s="224"/>
      <c r="N289" s="224"/>
      <c r="O289" s="170"/>
      <c r="P289" s="224"/>
    </row>
    <row r="290" spans="1:16" s="225" customFormat="1" x14ac:dyDescent="0.25">
      <c r="A290" s="229"/>
      <c r="C290" s="224"/>
      <c r="D290" s="224"/>
      <c r="E290" s="224"/>
      <c r="F290" s="224"/>
      <c r="G290" s="224"/>
      <c r="H290" s="224"/>
      <c r="I290" s="224"/>
      <c r="J290" s="224"/>
      <c r="K290" s="224"/>
      <c r="L290" s="224"/>
      <c r="M290" s="224"/>
      <c r="N290" s="224"/>
      <c r="O290" s="170"/>
      <c r="P290" s="224"/>
    </row>
    <row r="291" spans="1:16" s="225" customFormat="1" x14ac:dyDescent="0.25">
      <c r="A291" s="229"/>
      <c r="C291" s="224"/>
      <c r="D291" s="224"/>
      <c r="E291" s="224"/>
      <c r="F291" s="224"/>
      <c r="G291" s="224"/>
      <c r="H291" s="224"/>
      <c r="I291" s="224"/>
      <c r="J291" s="224"/>
      <c r="K291" s="224"/>
      <c r="L291" s="224"/>
      <c r="M291" s="224"/>
      <c r="N291" s="224"/>
      <c r="O291" s="170"/>
      <c r="P291" s="224"/>
    </row>
    <row r="292" spans="1:16" s="225" customFormat="1" x14ac:dyDescent="0.25">
      <c r="A292" s="229"/>
      <c r="C292" s="224"/>
      <c r="D292" s="224"/>
      <c r="E292" s="224"/>
      <c r="F292" s="224"/>
      <c r="G292" s="224"/>
      <c r="H292" s="224"/>
      <c r="I292" s="224"/>
      <c r="J292" s="224"/>
      <c r="K292" s="224"/>
      <c r="L292" s="224"/>
      <c r="M292" s="224"/>
      <c r="N292" s="224"/>
      <c r="O292" s="170"/>
      <c r="P292" s="224"/>
    </row>
    <row r="293" spans="1:16" s="225" customFormat="1" x14ac:dyDescent="0.25">
      <c r="A293" s="229"/>
      <c r="C293" s="224"/>
      <c r="D293" s="224"/>
      <c r="E293" s="224"/>
      <c r="F293" s="224"/>
      <c r="G293" s="224"/>
      <c r="H293" s="224"/>
      <c r="I293" s="224"/>
      <c r="J293" s="224"/>
      <c r="K293" s="224"/>
      <c r="L293" s="224"/>
      <c r="M293" s="224"/>
      <c r="N293" s="224"/>
      <c r="O293" s="170"/>
      <c r="P293" s="224"/>
    </row>
    <row r="294" spans="1:16" s="225" customFormat="1" x14ac:dyDescent="0.25">
      <c r="A294" s="229"/>
      <c r="C294" s="224"/>
      <c r="D294" s="224"/>
      <c r="E294" s="224"/>
      <c r="F294" s="224"/>
      <c r="G294" s="224"/>
      <c r="H294" s="224"/>
      <c r="I294" s="224"/>
      <c r="J294" s="224"/>
      <c r="K294" s="224"/>
      <c r="L294" s="224"/>
      <c r="M294" s="224"/>
      <c r="N294" s="224"/>
      <c r="O294" s="170"/>
      <c r="P294" s="224"/>
    </row>
    <row r="295" spans="1:16" s="225" customFormat="1" x14ac:dyDescent="0.25">
      <c r="A295" s="229"/>
      <c r="C295" s="224"/>
      <c r="D295" s="224"/>
      <c r="E295" s="224"/>
      <c r="F295" s="224"/>
      <c r="G295" s="224"/>
      <c r="H295" s="224"/>
      <c r="I295" s="224"/>
      <c r="J295" s="224"/>
      <c r="K295" s="224"/>
      <c r="L295" s="224"/>
      <c r="M295" s="224"/>
      <c r="N295" s="224"/>
      <c r="O295" s="170"/>
      <c r="P295" s="224"/>
    </row>
    <row r="296" spans="1:16" s="225" customFormat="1" x14ac:dyDescent="0.25">
      <c r="A296" s="229"/>
      <c r="C296" s="224"/>
      <c r="D296" s="224"/>
      <c r="E296" s="224"/>
      <c r="F296" s="224"/>
      <c r="G296" s="224"/>
      <c r="H296" s="224"/>
      <c r="I296" s="224"/>
      <c r="J296" s="224"/>
      <c r="K296" s="224"/>
      <c r="L296" s="224"/>
      <c r="M296" s="224"/>
      <c r="N296" s="224"/>
      <c r="O296" s="170"/>
      <c r="P296" s="224"/>
    </row>
    <row r="297" spans="1:16" s="225" customFormat="1" x14ac:dyDescent="0.25">
      <c r="A297" s="229"/>
      <c r="C297" s="224"/>
      <c r="D297" s="224"/>
      <c r="E297" s="224"/>
      <c r="F297" s="224"/>
      <c r="G297" s="224"/>
      <c r="H297" s="224"/>
      <c r="I297" s="224"/>
      <c r="J297" s="224"/>
      <c r="K297" s="224"/>
      <c r="L297" s="224"/>
      <c r="M297" s="224"/>
      <c r="N297" s="224"/>
      <c r="O297" s="170"/>
      <c r="P297" s="224"/>
    </row>
    <row r="298" spans="1:16" s="225" customFormat="1" x14ac:dyDescent="0.25">
      <c r="A298" s="229"/>
      <c r="C298" s="224"/>
      <c r="D298" s="224"/>
      <c r="E298" s="224"/>
      <c r="F298" s="224"/>
      <c r="G298" s="224"/>
      <c r="H298" s="224"/>
      <c r="I298" s="224"/>
      <c r="J298" s="224"/>
      <c r="K298" s="224"/>
      <c r="L298" s="224"/>
      <c r="M298" s="224"/>
      <c r="N298" s="224"/>
      <c r="O298" s="170"/>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354" priority="8" operator="greaterThan">
      <formula>$N$10</formula>
    </cfRule>
  </conditionalFormatting>
  <conditionalFormatting sqref="F9">
    <cfRule type="cellIs" dxfId="353" priority="9" operator="greaterThan">
      <formula>$N$9</formula>
    </cfRule>
  </conditionalFormatting>
  <conditionalFormatting sqref="B15">
    <cfRule type="expression" dxfId="352" priority="7">
      <formula>($O$9=1)</formula>
    </cfRule>
  </conditionalFormatting>
  <conditionalFormatting sqref="B25">
    <cfRule type="expression" dxfId="351" priority="6">
      <formula>($O$10=1)</formula>
    </cfRule>
  </conditionalFormatting>
  <conditionalFormatting sqref="B9:B10">
    <cfRule type="cellIs" dxfId="350" priority="5" operator="greaterThan">
      <formula>0</formula>
    </cfRule>
  </conditionalFormatting>
  <conditionalFormatting sqref="C9:C10">
    <cfRule type="cellIs" dxfId="349" priority="4" operator="greaterThan">
      <formula>0</formula>
    </cfRule>
  </conditionalFormatting>
  <conditionalFormatting sqref="D9:D10">
    <cfRule type="cellIs" dxfId="348" priority="3" operator="greaterThan">
      <formula>0</formula>
    </cfRule>
  </conditionalFormatting>
  <conditionalFormatting sqref="I9">
    <cfRule type="expression" dxfId="347" priority="2">
      <formula>AND(B9&gt;15, I9&gt;1)</formula>
    </cfRule>
  </conditionalFormatting>
  <conditionalFormatting sqref="I10">
    <cfRule type="expression" dxfId="346"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5" tint="0.59999389629810485"/>
  </sheetPr>
  <dimension ref="A1:S358"/>
  <sheetViews>
    <sheetView showGridLines="0" showRowColHeaders="0" workbookViewId="0">
      <selection activeCell="A4" sqref="A4"/>
    </sheetView>
  </sheetViews>
  <sheetFormatPr defaultColWidth="8.7109375" defaultRowHeight="15" x14ac:dyDescent="0.25"/>
  <cols>
    <col min="1" max="1" width="23.140625" style="199" customWidth="1"/>
    <col min="2" max="2" width="19"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19" ht="18.75" x14ac:dyDescent="0.3">
      <c r="A1" s="589" t="s">
        <v>285</v>
      </c>
      <c r="B1" s="589"/>
      <c r="C1" s="589"/>
      <c r="D1" s="589"/>
      <c r="E1" s="589"/>
      <c r="F1" s="589"/>
      <c r="G1" s="589"/>
      <c r="H1" s="589"/>
      <c r="I1" s="589"/>
      <c r="J1" s="589"/>
      <c r="K1" s="589"/>
      <c r="L1" s="589"/>
      <c r="M1" s="589"/>
      <c r="N1" s="589"/>
      <c r="O1" s="230"/>
    </row>
    <row r="2" spans="1:19" ht="16.5" customHeight="1" x14ac:dyDescent="0.25">
      <c r="A2" s="171" t="s">
        <v>157</v>
      </c>
      <c r="B2" s="172">
        <f ca="1">NOW()</f>
        <v>43809.651016898148</v>
      </c>
      <c r="C2" s="171"/>
      <c r="D2" s="171"/>
      <c r="E2" s="171"/>
      <c r="F2" s="171"/>
      <c r="G2" s="173"/>
      <c r="H2" s="174"/>
      <c r="I2" s="173"/>
      <c r="J2" s="173"/>
      <c r="K2" s="173"/>
      <c r="L2" s="173"/>
      <c r="M2" s="173"/>
      <c r="N2" s="382" t="s">
        <v>381</v>
      </c>
    </row>
    <row r="3" spans="1:19" x14ac:dyDescent="0.25">
      <c r="A3" s="170"/>
      <c r="C3" s="170"/>
      <c r="D3" s="170"/>
      <c r="E3" s="175"/>
      <c r="F3" s="176"/>
      <c r="G3" s="177"/>
      <c r="H3" s="177"/>
      <c r="I3" s="177"/>
      <c r="J3" s="177"/>
      <c r="K3" s="177"/>
      <c r="L3" s="177"/>
      <c r="M3" s="178"/>
      <c r="N3" s="170"/>
      <c r="P3" s="170"/>
    </row>
    <row r="4" spans="1:19" ht="26.25" customHeight="1" x14ac:dyDescent="0.25">
      <c r="A4" s="164" t="s">
        <v>384</v>
      </c>
      <c r="C4" s="170"/>
      <c r="D4" s="170"/>
      <c r="E4" s="179"/>
      <c r="F4" s="590" t="s">
        <v>143</v>
      </c>
      <c r="G4" s="591"/>
      <c r="H4" s="594"/>
      <c r="I4" s="590" t="s">
        <v>158</v>
      </c>
      <c r="J4" s="595"/>
      <c r="K4" s="591"/>
      <c r="L4" s="597"/>
      <c r="M4" s="598" t="s">
        <v>423</v>
      </c>
      <c r="N4" s="170"/>
      <c r="P4" s="170"/>
    </row>
    <row r="5" spans="1:19" ht="31.5" customHeight="1" x14ac:dyDescent="0.25">
      <c r="A5" s="180"/>
      <c r="C5" s="170"/>
      <c r="D5" s="170"/>
      <c r="E5" s="179"/>
      <c r="F5" s="600"/>
      <c r="G5" s="593"/>
      <c r="H5" s="594"/>
      <c r="I5" s="592"/>
      <c r="J5" s="596"/>
      <c r="K5" s="593"/>
      <c r="L5" s="597"/>
      <c r="M5" s="599"/>
      <c r="N5" s="170"/>
      <c r="P5" s="170"/>
    </row>
    <row r="6" spans="1:19" ht="45" customHeight="1" x14ac:dyDescent="0.25">
      <c r="A6" s="181"/>
      <c r="B6" s="554" t="s">
        <v>383</v>
      </c>
      <c r="C6" s="554" t="s">
        <v>273</v>
      </c>
      <c r="D6" s="554" t="s">
        <v>274</v>
      </c>
      <c r="E6" s="554" t="s">
        <v>106</v>
      </c>
      <c r="F6" s="144" t="s">
        <v>97</v>
      </c>
      <c r="G6" s="125" t="s">
        <v>277</v>
      </c>
      <c r="H6" s="127" t="s">
        <v>278</v>
      </c>
      <c r="I6" s="251" t="s">
        <v>57</v>
      </c>
      <c r="J6" s="131" t="s">
        <v>93</v>
      </c>
      <c r="K6" s="133" t="s">
        <v>84</v>
      </c>
      <c r="L6" s="135" t="s">
        <v>282</v>
      </c>
      <c r="M6" s="252" t="s">
        <v>58</v>
      </c>
      <c r="N6" s="96" t="s">
        <v>59</v>
      </c>
      <c r="O6" s="170"/>
      <c r="P6" s="170"/>
    </row>
    <row r="7" spans="1:19" s="191" customFormat="1" ht="63.75" customHeight="1" x14ac:dyDescent="0.25">
      <c r="A7" s="181"/>
      <c r="B7" s="555"/>
      <c r="C7" s="555"/>
      <c r="D7" s="555"/>
      <c r="E7" s="555"/>
      <c r="F7" s="559" t="s">
        <v>275</v>
      </c>
      <c r="G7" s="559" t="s">
        <v>276</v>
      </c>
      <c r="H7" s="559" t="s">
        <v>280</v>
      </c>
      <c r="I7" s="559" t="s">
        <v>279</v>
      </c>
      <c r="J7" s="559" t="s">
        <v>94</v>
      </c>
      <c r="K7" s="559" t="s">
        <v>270</v>
      </c>
      <c r="L7" s="559" t="s">
        <v>281</v>
      </c>
      <c r="M7" s="559" t="s">
        <v>283</v>
      </c>
      <c r="N7" s="559" t="s">
        <v>424</v>
      </c>
    </row>
    <row r="8" spans="1:19" ht="42.75" customHeight="1" x14ac:dyDescent="0.25">
      <c r="A8" s="192"/>
      <c r="B8" s="556"/>
      <c r="C8" s="556"/>
      <c r="D8" s="556"/>
      <c r="E8" s="556"/>
      <c r="F8" s="558"/>
      <c r="G8" s="558"/>
      <c r="H8" s="558"/>
      <c r="I8" s="558"/>
      <c r="J8" s="558"/>
      <c r="K8" s="558"/>
      <c r="L8" s="558"/>
      <c r="M8" s="558"/>
      <c r="N8" s="560"/>
      <c r="O8" s="170"/>
      <c r="P8" s="170"/>
    </row>
    <row r="9" spans="1:19" x14ac:dyDescent="0.25">
      <c r="A9" s="394" t="s">
        <v>95</v>
      </c>
      <c r="B9" s="165">
        <f>'Do Not Use'!AY38</f>
        <v>0</v>
      </c>
      <c r="C9" s="165">
        <f>'Do Not Use'!AL69</f>
        <v>0</v>
      </c>
      <c r="D9" s="165">
        <f>'Do Not Use'!AM69</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row>
    <row r="10" spans="1:19" x14ac:dyDescent="0.25">
      <c r="A10" s="394" t="s">
        <v>144</v>
      </c>
      <c r="B10" s="165">
        <f>'Do Not Use'!AY39</f>
        <v>0</v>
      </c>
      <c r="C10" s="165">
        <f>'Do Not Use'!AL70</f>
        <v>0</v>
      </c>
      <c r="D10" s="165">
        <f>'Do Not Use'!AM70</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row>
    <row r="11" spans="1:19"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9" x14ac:dyDescent="0.25">
      <c r="B12" s="565" t="s">
        <v>382</v>
      </c>
      <c r="C12" s="565"/>
      <c r="D12" s="565"/>
      <c r="E12" s="565"/>
      <c r="F12" s="565"/>
      <c r="G12" s="565"/>
      <c r="H12" s="565"/>
      <c r="I12" s="565"/>
      <c r="J12" s="565"/>
      <c r="K12" s="565"/>
      <c r="L12" s="565"/>
      <c r="M12" s="565"/>
    </row>
    <row r="13" spans="1:19" x14ac:dyDescent="0.25">
      <c r="A13" s="393"/>
      <c r="B13" s="200"/>
      <c r="C13" s="200"/>
      <c r="D13" s="200"/>
      <c r="E13" s="200"/>
      <c r="F13" s="200"/>
      <c r="G13" s="200" t="s">
        <v>65</v>
      </c>
      <c r="H13" s="200"/>
      <c r="I13" s="200"/>
      <c r="J13" s="200"/>
      <c r="K13" s="200"/>
      <c r="L13" s="200"/>
      <c r="M13" s="200"/>
    </row>
    <row r="14" spans="1:19" s="202" customFormat="1" x14ac:dyDescent="0.25">
      <c r="A14" s="392"/>
      <c r="B14" s="586" t="str">
        <f>A9</f>
        <v>Children with IEPs</v>
      </c>
      <c r="C14" s="587"/>
      <c r="D14" s="587"/>
      <c r="E14" s="587"/>
      <c r="F14" s="587"/>
      <c r="G14" s="587"/>
      <c r="H14" s="587"/>
      <c r="I14" s="587"/>
      <c r="J14" s="587"/>
      <c r="K14" s="587"/>
      <c r="L14" s="587"/>
      <c r="M14" s="587"/>
      <c r="N14" s="588"/>
      <c r="O14" s="170"/>
      <c r="P14" s="170"/>
      <c r="Q14" s="170"/>
      <c r="R14" s="170"/>
      <c r="S14" s="170"/>
    </row>
    <row r="15" spans="1:19" s="202" customFormat="1" x14ac:dyDescent="0.25">
      <c r="A15" s="203" t="s">
        <v>107</v>
      </c>
      <c r="B15" s="204" t="str">
        <f>IF(B9&gt;0, "Of the "&amp;C11&amp;" children who received at least one In-School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19" s="202" customFormat="1" x14ac:dyDescent="0.25">
      <c r="A16" s="207" t="s">
        <v>167</v>
      </c>
      <c r="B16" s="204" t="str">
        <f>IF(B9&gt;0,"The average number of In-School suspensions per child for  "&amp;A9&amp;" is "&amp;ROUND(G9,2)&amp;" times the In-School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receive an average of "&amp;ROUND(H9,2)&amp;" In-School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are "&amp;ROUND(I9,2)&amp;" times more likely to have at least one In-School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representation among children who receive an In-School suspensions is "&amp;ROUND($J$9,1)&amp;" percentage points higher than expected given their percentage of the child enrollment.",IF(AND($B$9&gt;0,$J$9&lt;0),$A$9&amp;" representation among children who receive an In-School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In-School suspensions attributed to "&amp;$A$9&amp;" is "&amp;ROUND($K$9,1)&amp;" percentage points higher than expected given "&amp;$A$9&amp;" percentage of the child enrollment.",IF(AND($B$9&gt;0,$K$9&lt;0),"The percentage of In-School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In-School suspensions generated, "&amp;ROUND(L9*100,1)&amp;"% were attributed to "&amp;A9&amp;".","")</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"&amp;ROUND(M9*100,1)&amp;"% have at least one In-School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392"/>
      <c r="B24" s="586" t="str">
        <f>A10</f>
        <v>GenEd children</v>
      </c>
      <c r="C24" s="587"/>
      <c r="D24" s="587"/>
      <c r="E24" s="587"/>
      <c r="F24" s="587"/>
      <c r="G24" s="587"/>
      <c r="H24" s="587"/>
      <c r="I24" s="587"/>
      <c r="J24" s="587"/>
      <c r="K24" s="587"/>
      <c r="L24" s="587"/>
      <c r="M24" s="587"/>
      <c r="N24" s="588"/>
      <c r="O24" s="170"/>
      <c r="P24" s="170"/>
      <c r="Q24" s="170"/>
      <c r="R24" s="170"/>
      <c r="S24" s="170"/>
    </row>
    <row r="25" spans="1:19" s="202" customFormat="1" x14ac:dyDescent="0.25">
      <c r="A25" s="203" t="s">
        <v>107</v>
      </c>
      <c r="B25" s="204" t="str">
        <f>IF(B10&gt;0, "Of the "&amp;C11&amp;" children who received at least one In-School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0"/>
      <c r="Q25" s="170"/>
      <c r="R25" s="170"/>
      <c r="S25" s="170"/>
    </row>
    <row r="26" spans="1:19" s="202" customFormat="1" x14ac:dyDescent="0.25">
      <c r="A26" s="207" t="s">
        <v>167</v>
      </c>
      <c r="B26" s="204" t="str">
        <f>IF(B10&gt;0,"The average number of In-School suspensions per child for "&amp;A10&amp;" is "&amp;ROUND(G10,2)&amp;" times the In-School Suspension Rate for all other children.","")</f>
        <v/>
      </c>
      <c r="C26" s="205"/>
      <c r="D26" s="205"/>
      <c r="E26" s="205"/>
      <c r="F26" s="205"/>
      <c r="G26" s="205"/>
      <c r="H26" s="205"/>
      <c r="I26" s="205"/>
      <c r="J26" s="205"/>
      <c r="K26" s="205"/>
      <c r="L26" s="205"/>
      <c r="M26" s="205"/>
      <c r="N26" s="206"/>
      <c r="O26" s="170"/>
      <c r="P26" s="170"/>
      <c r="Q26" s="170"/>
      <c r="R26" s="170"/>
      <c r="S26" s="170"/>
    </row>
    <row r="27" spans="1:19" s="202" customFormat="1" x14ac:dyDescent="0.25">
      <c r="A27" s="208" t="s">
        <v>165</v>
      </c>
      <c r="B27" s="204" t="str">
        <f>IF(B10&gt;0,A10&amp;" receive an average of "&amp;ROUND(H10,2)&amp;" In-School suspensions per child.","")</f>
        <v/>
      </c>
      <c r="C27" s="205"/>
      <c r="D27" s="205"/>
      <c r="E27" s="205"/>
      <c r="F27" s="205"/>
      <c r="G27" s="205"/>
      <c r="H27" s="205"/>
      <c r="I27" s="205"/>
      <c r="J27" s="205"/>
      <c r="K27" s="205"/>
      <c r="L27" s="205"/>
      <c r="M27" s="205"/>
      <c r="N27" s="206"/>
      <c r="O27" s="170"/>
      <c r="P27" s="170"/>
      <c r="Q27" s="170"/>
      <c r="R27" s="170"/>
      <c r="S27" s="170"/>
    </row>
    <row r="28" spans="1:19" s="202" customFormat="1" x14ac:dyDescent="0.25">
      <c r="A28" s="209" t="s">
        <v>57</v>
      </c>
      <c r="B28" s="204" t="str">
        <f>IF(B10&gt;0,A10&amp;" are "&amp;ROUND(I10,2)&amp;" times more likely to have at least one In-School suspension than all other children.","")</f>
        <v/>
      </c>
      <c r="C28" s="205"/>
      <c r="D28" s="205"/>
      <c r="E28" s="205"/>
      <c r="F28" s="205"/>
      <c r="G28" s="205"/>
      <c r="H28" s="205"/>
      <c r="I28" s="205"/>
      <c r="J28" s="205"/>
      <c r="K28" s="205"/>
      <c r="L28" s="205"/>
      <c r="M28" s="205"/>
      <c r="N28" s="206"/>
      <c r="O28" s="170"/>
      <c r="P28" s="170"/>
      <c r="Q28" s="170"/>
      <c r="R28" s="170"/>
      <c r="S28" s="170"/>
    </row>
    <row r="29" spans="1:19" s="202" customFormat="1" x14ac:dyDescent="0.25">
      <c r="A29" s="210" t="s">
        <v>156</v>
      </c>
      <c r="B29" s="204"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0"/>
      <c r="Q29" s="170"/>
      <c r="R29" s="170"/>
      <c r="S29" s="170"/>
    </row>
    <row r="30" spans="1:19" s="202" customFormat="1" x14ac:dyDescent="0.25">
      <c r="A30" s="211" t="s">
        <v>166</v>
      </c>
      <c r="B30" s="204" t="str">
        <f>IF(AND($B10&gt;0,$K10&gt;0),"The percentage of In-School suspensions attributed to "&amp;$A10&amp;" is "&amp;ROUND($K10,1)&amp;" percentage points higher than expected given their percentage of the child enrollment.",IF(AND($B10&gt;0,$K10&lt;0),"The percentage of In-School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2" t="s">
        <v>168</v>
      </c>
      <c r="B31" s="204" t="str">
        <f>IF(B10&gt;0,"Of the "&amp;$D$11&amp;" In-School suspensions generated, "&amp;ROUND(L10*100,1)&amp;"% were attributed to "&amp;A10&amp;".","")</f>
        <v/>
      </c>
      <c r="C31" s="205"/>
      <c r="D31" s="205"/>
      <c r="E31" s="205"/>
      <c r="F31" s="205"/>
      <c r="G31" s="205"/>
      <c r="H31" s="205"/>
      <c r="I31" s="205"/>
      <c r="J31" s="205"/>
      <c r="K31" s="205"/>
      <c r="L31" s="205"/>
      <c r="M31" s="205"/>
      <c r="N31" s="206"/>
      <c r="O31" s="170"/>
      <c r="P31" s="170"/>
      <c r="Q31" s="170"/>
      <c r="R31" s="170"/>
      <c r="S31" s="170"/>
    </row>
    <row r="32" spans="1:19" s="202" customFormat="1" x14ac:dyDescent="0.25">
      <c r="A32" s="213" t="s">
        <v>58</v>
      </c>
      <c r="B32" s="214" t="str">
        <f>IF(B10&gt;0,"Of the "&amp;$B10&amp;" "&amp;$A10&amp;", "&amp;ROUND(M10*100,1)&amp;"% have at least one In-School suspension.","")</f>
        <v/>
      </c>
      <c r="C32" s="215"/>
      <c r="D32" s="215"/>
      <c r="E32" s="215"/>
      <c r="F32" s="215"/>
      <c r="G32" s="215"/>
      <c r="H32" s="215"/>
      <c r="I32" s="215"/>
      <c r="J32" s="215"/>
      <c r="K32" s="215"/>
      <c r="L32" s="215"/>
      <c r="M32" s="215"/>
      <c r="N32" s="216"/>
      <c r="O32" s="170"/>
      <c r="P32" s="170"/>
      <c r="Q32" s="170"/>
      <c r="R32" s="170"/>
      <c r="S32" s="170"/>
    </row>
    <row r="33" spans="1:19" x14ac:dyDescent="0.25">
      <c r="A33" s="220"/>
      <c r="B33" s="221"/>
      <c r="C33" s="222"/>
      <c r="D33" s="222"/>
      <c r="E33" s="222"/>
      <c r="F33" s="222"/>
      <c r="G33" s="222"/>
      <c r="H33" s="222"/>
      <c r="I33" s="222"/>
      <c r="J33" s="222"/>
      <c r="K33" s="222"/>
      <c r="L33" s="222"/>
      <c r="M33" s="222"/>
      <c r="N33" s="222"/>
      <c r="O33" s="170"/>
      <c r="P33" s="170"/>
    </row>
    <row r="34" spans="1:19" x14ac:dyDescent="0.25">
      <c r="O34" s="170"/>
      <c r="P34" s="170"/>
    </row>
    <row r="35" spans="1:19" s="225" customFormat="1" x14ac:dyDescent="0.25">
      <c r="A35" s="223"/>
      <c r="B35" s="248"/>
      <c r="C35" s="248"/>
      <c r="D35" s="248"/>
      <c r="E35" s="248"/>
      <c r="F35" s="248"/>
      <c r="G35" s="248"/>
      <c r="H35" s="248"/>
      <c r="I35" s="248"/>
      <c r="J35" s="248"/>
      <c r="K35" s="248"/>
      <c r="L35" s="248"/>
      <c r="M35" s="248"/>
      <c r="N35" s="248"/>
      <c r="O35" s="170"/>
      <c r="P35" s="170"/>
      <c r="Q35" s="170"/>
      <c r="R35" s="170"/>
      <c r="S35" s="170"/>
    </row>
    <row r="36" spans="1:19" s="225" customFormat="1" x14ac:dyDescent="0.25">
      <c r="A36" s="226"/>
      <c r="B36" s="227"/>
      <c r="C36" s="228"/>
      <c r="D36" s="228"/>
      <c r="E36" s="228"/>
      <c r="F36" s="228"/>
      <c r="G36" s="228"/>
      <c r="H36" s="228"/>
      <c r="I36" s="228"/>
      <c r="J36" s="228"/>
      <c r="K36" s="228"/>
      <c r="L36" s="228"/>
      <c r="M36" s="228"/>
      <c r="N36" s="22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9"/>
      <c r="C44" s="224"/>
      <c r="D44" s="224"/>
      <c r="E44" s="224"/>
      <c r="F44" s="224"/>
      <c r="G44" s="224"/>
      <c r="H44" s="224"/>
      <c r="I44" s="224"/>
      <c r="J44" s="224"/>
      <c r="K44" s="224"/>
      <c r="L44" s="224"/>
      <c r="M44" s="224"/>
      <c r="N44" s="224"/>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3"/>
      <c r="B48" s="585"/>
      <c r="C48" s="585"/>
      <c r="D48" s="585"/>
      <c r="E48" s="585"/>
      <c r="F48" s="585"/>
      <c r="G48" s="585"/>
      <c r="H48" s="585"/>
      <c r="I48" s="585"/>
      <c r="J48" s="585"/>
      <c r="K48" s="585"/>
      <c r="L48" s="585"/>
      <c r="M48" s="585"/>
      <c r="N48" s="585"/>
      <c r="O48" s="170"/>
      <c r="P48" s="170"/>
      <c r="Q48" s="170"/>
      <c r="R48" s="170"/>
      <c r="S48" s="170"/>
    </row>
    <row r="49" spans="1:19" s="225" customFormat="1" x14ac:dyDescent="0.25">
      <c r="A49" s="226"/>
      <c r="B49" s="227"/>
      <c r="C49" s="228"/>
      <c r="D49" s="228"/>
      <c r="E49" s="228"/>
      <c r="F49" s="228"/>
      <c r="G49" s="228"/>
      <c r="H49" s="228"/>
      <c r="I49" s="228"/>
      <c r="J49" s="228"/>
      <c r="K49" s="228"/>
      <c r="L49" s="228"/>
      <c r="M49" s="228"/>
      <c r="N49" s="228"/>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9"/>
      <c r="C57" s="224"/>
      <c r="D57" s="224"/>
      <c r="E57" s="224"/>
      <c r="F57" s="224"/>
      <c r="G57" s="224"/>
      <c r="H57" s="224"/>
      <c r="I57" s="224"/>
      <c r="J57" s="224"/>
      <c r="K57" s="224"/>
      <c r="L57" s="224"/>
      <c r="M57" s="224"/>
      <c r="N57" s="224"/>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3"/>
      <c r="B60" s="585"/>
      <c r="C60" s="585"/>
      <c r="D60" s="585"/>
      <c r="E60" s="585"/>
      <c r="F60" s="585"/>
      <c r="G60" s="585"/>
      <c r="H60" s="585"/>
      <c r="I60" s="585"/>
      <c r="J60" s="585"/>
      <c r="K60" s="585"/>
      <c r="L60" s="585"/>
      <c r="M60" s="585"/>
      <c r="N60" s="585"/>
      <c r="O60" s="170"/>
      <c r="P60" s="170"/>
      <c r="Q60" s="170"/>
      <c r="R60" s="170"/>
      <c r="S60" s="170"/>
    </row>
    <row r="61" spans="1:19" s="225" customFormat="1" x14ac:dyDescent="0.25">
      <c r="A61" s="226"/>
      <c r="B61" s="227"/>
      <c r="C61" s="228"/>
      <c r="D61" s="228"/>
      <c r="E61" s="228"/>
      <c r="F61" s="228"/>
      <c r="G61" s="228"/>
      <c r="H61" s="228"/>
      <c r="I61" s="228"/>
      <c r="J61" s="228"/>
      <c r="K61" s="228"/>
      <c r="L61" s="228"/>
      <c r="M61" s="228"/>
      <c r="N61" s="228"/>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9"/>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3"/>
      <c r="B72" s="585"/>
      <c r="C72" s="585"/>
      <c r="D72" s="585"/>
      <c r="E72" s="585"/>
      <c r="F72" s="585"/>
      <c r="G72" s="585"/>
      <c r="H72" s="585"/>
      <c r="I72" s="585"/>
      <c r="J72" s="585"/>
      <c r="K72" s="585"/>
      <c r="L72" s="585"/>
      <c r="M72" s="585"/>
      <c r="N72" s="585"/>
      <c r="O72" s="170"/>
      <c r="P72" s="170"/>
      <c r="Q72" s="170"/>
      <c r="R72" s="170"/>
      <c r="S72" s="170"/>
    </row>
    <row r="73" spans="1:19" s="225" customFormat="1" x14ac:dyDescent="0.25">
      <c r="A73" s="226"/>
      <c r="B73" s="227"/>
      <c r="C73" s="228"/>
      <c r="D73" s="228"/>
      <c r="E73" s="228"/>
      <c r="F73" s="228"/>
      <c r="G73" s="228"/>
      <c r="H73" s="228"/>
      <c r="I73" s="228"/>
      <c r="J73" s="228"/>
      <c r="K73" s="228"/>
      <c r="L73" s="228"/>
      <c r="M73" s="228"/>
      <c r="N73" s="228"/>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9"/>
      <c r="C83" s="224"/>
      <c r="D83" s="224"/>
      <c r="E83" s="224"/>
      <c r="F83" s="224"/>
      <c r="G83" s="224"/>
      <c r="H83" s="224"/>
      <c r="I83" s="224"/>
      <c r="J83" s="224"/>
      <c r="K83" s="224"/>
      <c r="L83" s="224"/>
      <c r="M83" s="224"/>
      <c r="N83" s="224"/>
      <c r="O83" s="170"/>
      <c r="P83" s="170"/>
      <c r="Q83" s="170"/>
      <c r="R83" s="170"/>
      <c r="S83" s="170"/>
    </row>
    <row r="84" spans="1:19" s="225" customFormat="1" x14ac:dyDescent="0.25">
      <c r="A84" s="223"/>
      <c r="B84" s="585"/>
      <c r="C84" s="585"/>
      <c r="D84" s="585"/>
      <c r="E84" s="585"/>
      <c r="F84" s="585"/>
      <c r="G84" s="585"/>
      <c r="H84" s="585"/>
      <c r="I84" s="585"/>
      <c r="J84" s="585"/>
      <c r="K84" s="585"/>
      <c r="L84" s="585"/>
      <c r="M84" s="585"/>
      <c r="N84" s="585"/>
      <c r="O84" s="170"/>
      <c r="P84" s="170"/>
      <c r="Q84" s="170"/>
      <c r="R84" s="170"/>
      <c r="S84" s="170"/>
    </row>
    <row r="85" spans="1:19" s="225" customFormat="1" x14ac:dyDescent="0.25">
      <c r="A85" s="226"/>
      <c r="B85" s="227"/>
      <c r="C85" s="228"/>
      <c r="D85" s="228"/>
      <c r="E85" s="228"/>
      <c r="F85" s="228"/>
      <c r="G85" s="228"/>
      <c r="H85" s="228"/>
      <c r="I85" s="228"/>
      <c r="J85" s="228"/>
      <c r="K85" s="228"/>
      <c r="L85" s="228"/>
      <c r="M85" s="228"/>
      <c r="N85" s="228"/>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9"/>
      <c r="C93" s="224"/>
      <c r="D93" s="224"/>
      <c r="E93" s="224"/>
      <c r="F93" s="224"/>
      <c r="G93" s="224"/>
      <c r="H93" s="224"/>
      <c r="I93" s="224"/>
      <c r="J93" s="224"/>
      <c r="K93" s="224"/>
      <c r="L93" s="224"/>
      <c r="M93" s="224"/>
      <c r="N93" s="224"/>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224"/>
      <c r="P130" s="224"/>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345" priority="7" operator="greaterThan">
      <formula>$N$10</formula>
    </cfRule>
  </conditionalFormatting>
  <conditionalFormatting sqref="F9">
    <cfRule type="cellIs" dxfId="344" priority="8" operator="greaterThan">
      <formula>$N$9</formula>
    </cfRule>
  </conditionalFormatting>
  <conditionalFormatting sqref="B15">
    <cfRule type="expression" dxfId="343" priority="6">
      <formula>($O$9=1)</formula>
    </cfRule>
  </conditionalFormatting>
  <conditionalFormatting sqref="B25">
    <cfRule type="expression" dxfId="342" priority="5">
      <formula>($O$10=1)</formula>
    </cfRule>
  </conditionalFormatting>
  <conditionalFormatting sqref="B9:B10">
    <cfRule type="cellIs" dxfId="341" priority="4" operator="greaterThan">
      <formula>0</formula>
    </cfRule>
  </conditionalFormatting>
  <conditionalFormatting sqref="C9:D10">
    <cfRule type="cellIs" dxfId="340" priority="3" operator="greaterThan">
      <formula>0</formula>
    </cfRule>
  </conditionalFormatting>
  <conditionalFormatting sqref="I9">
    <cfRule type="expression" dxfId="339" priority="2">
      <formula>AND(B9&gt;15, I9&gt;1)</formula>
    </cfRule>
  </conditionalFormatting>
  <conditionalFormatting sqref="I10">
    <cfRule type="expression" dxfId="338"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theme="5" tint="0.59999389629810485"/>
  </sheetPr>
  <dimension ref="A1:S359"/>
  <sheetViews>
    <sheetView showGridLines="0" showRowColHeaders="0" workbookViewId="0">
      <selection activeCell="A4" sqref="A4"/>
    </sheetView>
  </sheetViews>
  <sheetFormatPr defaultColWidth="8.7109375" defaultRowHeight="15" x14ac:dyDescent="0.25"/>
  <cols>
    <col min="1" max="1" width="23.140625" style="199" customWidth="1"/>
    <col min="2" max="2" width="18.42578125"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19" ht="18.75" x14ac:dyDescent="0.3">
      <c r="A1" s="589" t="s">
        <v>284</v>
      </c>
      <c r="B1" s="589"/>
      <c r="C1" s="589"/>
      <c r="D1" s="589"/>
      <c r="E1" s="589"/>
      <c r="F1" s="589"/>
      <c r="G1" s="589"/>
      <c r="H1" s="589"/>
      <c r="I1" s="589"/>
      <c r="J1" s="589"/>
      <c r="K1" s="589"/>
      <c r="L1" s="589"/>
      <c r="M1" s="589"/>
      <c r="N1" s="589"/>
      <c r="O1" s="230"/>
    </row>
    <row r="2" spans="1:19" ht="16.5" customHeight="1" x14ac:dyDescent="0.25">
      <c r="A2" s="171" t="s">
        <v>157</v>
      </c>
      <c r="B2" s="172">
        <f ca="1">NOW()</f>
        <v>43809.651016898148</v>
      </c>
      <c r="C2" s="171"/>
      <c r="D2" s="171"/>
      <c r="E2" s="171"/>
      <c r="F2" s="171"/>
      <c r="G2" s="173"/>
      <c r="H2" s="174"/>
      <c r="I2" s="173"/>
      <c r="J2" s="173"/>
      <c r="K2" s="173"/>
      <c r="L2" s="173"/>
      <c r="M2" s="173"/>
      <c r="N2" s="382" t="s">
        <v>381</v>
      </c>
    </row>
    <row r="3" spans="1:19" x14ac:dyDescent="0.25">
      <c r="A3" s="170"/>
      <c r="C3" s="170"/>
      <c r="D3" s="170"/>
      <c r="E3" s="175"/>
      <c r="F3" s="176"/>
      <c r="G3" s="177"/>
      <c r="H3" s="177"/>
      <c r="I3" s="177"/>
      <c r="J3" s="177"/>
      <c r="K3" s="177"/>
      <c r="L3" s="177"/>
      <c r="M3" s="178"/>
      <c r="N3" s="170"/>
      <c r="P3" s="170"/>
    </row>
    <row r="4" spans="1:19" ht="26.25" customHeight="1" x14ac:dyDescent="0.25">
      <c r="A4" s="164" t="s">
        <v>384</v>
      </c>
      <c r="C4" s="170"/>
      <c r="D4" s="170"/>
      <c r="E4" s="179"/>
      <c r="F4" s="590" t="s">
        <v>143</v>
      </c>
      <c r="G4" s="591"/>
      <c r="H4" s="594"/>
      <c r="I4" s="590" t="s">
        <v>158</v>
      </c>
      <c r="J4" s="595"/>
      <c r="K4" s="591"/>
      <c r="L4" s="597"/>
      <c r="M4" s="598" t="s">
        <v>423</v>
      </c>
      <c r="N4" s="170"/>
      <c r="P4" s="170"/>
    </row>
    <row r="5" spans="1:19" ht="31.5" customHeight="1" x14ac:dyDescent="0.25">
      <c r="A5" s="180"/>
      <c r="C5" s="170"/>
      <c r="D5" s="170"/>
      <c r="E5" s="179"/>
      <c r="F5" s="600"/>
      <c r="G5" s="593"/>
      <c r="H5" s="594"/>
      <c r="I5" s="592"/>
      <c r="J5" s="596"/>
      <c r="K5" s="593"/>
      <c r="L5" s="597"/>
      <c r="M5" s="599"/>
      <c r="N5" s="170"/>
      <c r="P5" s="170"/>
    </row>
    <row r="6" spans="1:19" ht="45" customHeight="1" x14ac:dyDescent="0.25">
      <c r="A6" s="181"/>
      <c r="B6" s="554" t="s">
        <v>383</v>
      </c>
      <c r="C6" s="554" t="s">
        <v>273</v>
      </c>
      <c r="D6" s="554" t="s">
        <v>274</v>
      </c>
      <c r="E6" s="554" t="s">
        <v>106</v>
      </c>
      <c r="F6" s="144" t="s">
        <v>97</v>
      </c>
      <c r="G6" s="125" t="s">
        <v>277</v>
      </c>
      <c r="H6" s="127" t="s">
        <v>278</v>
      </c>
      <c r="I6" s="251" t="s">
        <v>57</v>
      </c>
      <c r="J6" s="131" t="s">
        <v>93</v>
      </c>
      <c r="K6" s="133" t="s">
        <v>84</v>
      </c>
      <c r="L6" s="135" t="s">
        <v>282</v>
      </c>
      <c r="M6" s="252" t="s">
        <v>58</v>
      </c>
      <c r="N6" s="96" t="s">
        <v>59</v>
      </c>
      <c r="O6" s="170"/>
      <c r="P6" s="170"/>
    </row>
    <row r="7" spans="1:19" s="191" customFormat="1" ht="63.75" customHeight="1" x14ac:dyDescent="0.25">
      <c r="A7" s="181"/>
      <c r="B7" s="555"/>
      <c r="C7" s="555"/>
      <c r="D7" s="555"/>
      <c r="E7" s="555"/>
      <c r="F7" s="559" t="s">
        <v>275</v>
      </c>
      <c r="G7" s="559" t="s">
        <v>276</v>
      </c>
      <c r="H7" s="559" t="s">
        <v>280</v>
      </c>
      <c r="I7" s="559" t="s">
        <v>279</v>
      </c>
      <c r="J7" s="559" t="s">
        <v>94</v>
      </c>
      <c r="K7" s="559" t="s">
        <v>270</v>
      </c>
      <c r="L7" s="559" t="s">
        <v>281</v>
      </c>
      <c r="M7" s="559" t="s">
        <v>283</v>
      </c>
      <c r="N7" s="559" t="s">
        <v>424</v>
      </c>
    </row>
    <row r="8" spans="1:19" ht="42.75" customHeight="1" x14ac:dyDescent="0.25">
      <c r="A8" s="192"/>
      <c r="B8" s="556"/>
      <c r="C8" s="556"/>
      <c r="D8" s="556"/>
      <c r="E8" s="556"/>
      <c r="F8" s="558"/>
      <c r="G8" s="558"/>
      <c r="H8" s="558"/>
      <c r="I8" s="558"/>
      <c r="J8" s="558"/>
      <c r="K8" s="558"/>
      <c r="L8" s="558"/>
      <c r="M8" s="558"/>
      <c r="N8" s="560"/>
      <c r="O8" s="170"/>
      <c r="P8" s="170"/>
    </row>
    <row r="9" spans="1:19" x14ac:dyDescent="0.25">
      <c r="A9" s="426" t="s">
        <v>268</v>
      </c>
      <c r="B9" s="165">
        <f>'Do Not Use'!AY47</f>
        <v>0</v>
      </c>
      <c r="C9" s="165">
        <f>'Do Not Use'!AL72</f>
        <v>0</v>
      </c>
      <c r="D9" s="165">
        <f>'Do Not Use'!AM72</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row>
    <row r="10" spans="1:19" x14ac:dyDescent="0.25">
      <c r="A10" s="426" t="s">
        <v>269</v>
      </c>
      <c r="B10" s="165">
        <f>'Do Not Use'!AY48</f>
        <v>0</v>
      </c>
      <c r="C10" s="165">
        <f>'Do Not Use'!AL73</f>
        <v>0</v>
      </c>
      <c r="D10" s="165">
        <f>'Do Not Use'!AM73</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row>
    <row r="11" spans="1:19"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9" x14ac:dyDescent="0.25">
      <c r="B12" s="565" t="s">
        <v>382</v>
      </c>
      <c r="C12" s="565"/>
      <c r="D12" s="565"/>
      <c r="E12" s="565"/>
      <c r="F12" s="565"/>
      <c r="G12" s="565"/>
      <c r="H12" s="565"/>
      <c r="I12" s="565"/>
      <c r="J12" s="565"/>
      <c r="K12" s="565"/>
      <c r="L12" s="565"/>
      <c r="M12" s="565"/>
    </row>
    <row r="13" spans="1:19" x14ac:dyDescent="0.25">
      <c r="A13" s="393"/>
      <c r="B13" s="200"/>
      <c r="C13" s="200"/>
      <c r="D13" s="200"/>
      <c r="E13" s="200"/>
      <c r="F13" s="200"/>
      <c r="G13" s="200" t="s">
        <v>65</v>
      </c>
      <c r="H13" s="200"/>
      <c r="I13" s="200"/>
      <c r="J13" s="200"/>
      <c r="K13" s="200"/>
      <c r="L13" s="200"/>
      <c r="M13" s="200"/>
    </row>
    <row r="14" spans="1:19" s="202" customFormat="1" x14ac:dyDescent="0.25">
      <c r="A14" s="392"/>
      <c r="B14" s="586" t="str">
        <f>A9</f>
        <v>DLL</v>
      </c>
      <c r="C14" s="587"/>
      <c r="D14" s="587"/>
      <c r="E14" s="587"/>
      <c r="F14" s="587"/>
      <c r="G14" s="587"/>
      <c r="H14" s="587"/>
      <c r="I14" s="587"/>
      <c r="J14" s="587"/>
      <c r="K14" s="587"/>
      <c r="L14" s="587"/>
      <c r="M14" s="587"/>
      <c r="N14" s="588"/>
      <c r="O14" s="170"/>
      <c r="P14" s="170"/>
      <c r="Q14" s="170"/>
      <c r="R14" s="170"/>
      <c r="S14" s="170"/>
    </row>
    <row r="15" spans="1:19" s="202" customFormat="1" x14ac:dyDescent="0.25">
      <c r="A15" s="203" t="s">
        <v>107</v>
      </c>
      <c r="B15" s="204" t="str">
        <f>IF(B9&gt;0, "Of the "&amp;C11&amp;" children who received at least one In-School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19" s="202" customFormat="1" x14ac:dyDescent="0.25">
      <c r="A16" s="207" t="s">
        <v>167</v>
      </c>
      <c r="B16" s="204" t="str">
        <f>IF(B9&gt;0,"The average number of In-School suspensions per  "&amp;A9&amp;" child is "&amp;ROUND(G9,2)&amp;" times the In-School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children receive an average of "&amp;ROUND(H9,2)&amp;" In-School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children are "&amp;ROUND(I9,2)&amp;" times more likely to have at least one In-School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child representation among children who receive an In-School suspensions is "&amp;ROUND($J$9,1)&amp;" percentage points higher than expected given their percentage of the child enrollment.",IF(AND($B$9&gt;0,$J$9&lt;0),$A$9&amp;" child representation among children who receive an In-School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In-School suspensions attributed to "&amp;$A$9&amp;" children is "&amp;ROUND($K$9,1)&amp;" percentage points higher than expected given "&amp;$A$9&amp;" children's percentage of the child enrollment.",IF(AND($B$9&gt;0,$K$9&lt;0),"The percentage of In-School suspensions attributed to "&amp;$A$9&amp;" children is "&amp;ROUND(($K$9*-1),1)&amp;" percentage points lower than expected given "&amp;$A$9&amp;" children's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In-School suspensions generated, "&amp;ROUND(L9*100,1)&amp;"% were attributed to "&amp;A9&amp;" children.","")</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children, "&amp;ROUND(M9*100,1)&amp;"% have at least one In-School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218"/>
      <c r="B24" s="219"/>
      <c r="C24" s="176"/>
      <c r="D24" s="176"/>
      <c r="E24" s="176"/>
      <c r="F24" s="176"/>
      <c r="G24" s="176"/>
      <c r="H24" s="176"/>
      <c r="I24" s="176"/>
      <c r="J24" s="176"/>
      <c r="K24" s="176"/>
      <c r="L24" s="176"/>
      <c r="M24" s="176"/>
      <c r="N24" s="176"/>
      <c r="O24" s="170"/>
      <c r="P24" s="170"/>
      <c r="Q24" s="170"/>
      <c r="R24" s="170"/>
      <c r="S24" s="170"/>
    </row>
    <row r="25" spans="1:19" s="202" customFormat="1" x14ac:dyDescent="0.25">
      <c r="A25" s="392"/>
      <c r="B25" s="586" t="str">
        <f>A10</f>
        <v>Non-DLL</v>
      </c>
      <c r="C25" s="587"/>
      <c r="D25" s="587"/>
      <c r="E25" s="587"/>
      <c r="F25" s="587"/>
      <c r="G25" s="587"/>
      <c r="H25" s="587"/>
      <c r="I25" s="587"/>
      <c r="J25" s="587"/>
      <c r="K25" s="587"/>
      <c r="L25" s="587"/>
      <c r="M25" s="587"/>
      <c r="N25" s="588"/>
      <c r="O25" s="170"/>
      <c r="P25" s="170"/>
      <c r="Q25" s="170"/>
      <c r="R25" s="170"/>
      <c r="S25" s="170"/>
    </row>
    <row r="26" spans="1:19" s="202" customFormat="1" x14ac:dyDescent="0.25">
      <c r="A26" s="203" t="s">
        <v>107</v>
      </c>
      <c r="B26" s="204" t="str">
        <f>IF(B10&gt;0, "Of the "&amp;C11&amp;" children who received at least one In-School suspension, "&amp;ROUND(F10*100,1)&amp;"% are "&amp;A10&amp;"; this group comprises "&amp;ROUND(E10*100,1)&amp;"% of the total child enrollment.","")</f>
        <v/>
      </c>
      <c r="C26" s="205"/>
      <c r="D26" s="205"/>
      <c r="E26" s="205"/>
      <c r="F26" s="205"/>
      <c r="G26" s="205"/>
      <c r="H26" s="205"/>
      <c r="I26" s="205"/>
      <c r="J26" s="205"/>
      <c r="K26" s="205"/>
      <c r="L26" s="205"/>
      <c r="M26" s="205"/>
      <c r="N26" s="206"/>
      <c r="O26" s="170"/>
      <c r="P26" s="170"/>
      <c r="Q26" s="170"/>
      <c r="R26" s="170"/>
      <c r="S26" s="170"/>
    </row>
    <row r="27" spans="1:19" s="202" customFormat="1" x14ac:dyDescent="0.25">
      <c r="A27" s="207" t="s">
        <v>167</v>
      </c>
      <c r="B27" s="204" t="str">
        <f>IF(B10&gt;0,"The average number of In-School suspensions per "&amp;A10&amp;" child is "&amp;ROUND(G10,2)&amp;" times the In-School Suspension Rate for all other children.","")</f>
        <v/>
      </c>
      <c r="C27" s="205"/>
      <c r="D27" s="205"/>
      <c r="E27" s="205"/>
      <c r="F27" s="205"/>
      <c r="G27" s="205"/>
      <c r="H27" s="205"/>
      <c r="I27" s="205"/>
      <c r="J27" s="205"/>
      <c r="K27" s="205"/>
      <c r="L27" s="205"/>
      <c r="M27" s="205"/>
      <c r="N27" s="206"/>
      <c r="O27" s="170"/>
      <c r="P27" s="170"/>
      <c r="Q27" s="170"/>
      <c r="R27" s="170"/>
      <c r="S27" s="170"/>
    </row>
    <row r="28" spans="1:19" s="202" customFormat="1" x14ac:dyDescent="0.25">
      <c r="A28" s="208" t="s">
        <v>165</v>
      </c>
      <c r="B28" s="204" t="str">
        <f>IF(B10&gt;0,A10&amp;" children receive an average of "&amp;ROUND(H10,2)&amp;" In-School suspensions per child.","")</f>
        <v/>
      </c>
      <c r="C28" s="205"/>
      <c r="D28" s="205"/>
      <c r="E28" s="205"/>
      <c r="F28" s="205"/>
      <c r="G28" s="205"/>
      <c r="H28" s="205"/>
      <c r="I28" s="205"/>
      <c r="J28" s="205"/>
      <c r="K28" s="205"/>
      <c r="L28" s="205"/>
      <c r="M28" s="205"/>
      <c r="N28" s="206"/>
      <c r="O28" s="170"/>
      <c r="P28" s="170"/>
      <c r="Q28" s="170"/>
      <c r="R28" s="170"/>
      <c r="S28" s="170"/>
    </row>
    <row r="29" spans="1:19" s="202" customFormat="1" x14ac:dyDescent="0.25">
      <c r="A29" s="209" t="s">
        <v>57</v>
      </c>
      <c r="B29" s="204" t="str">
        <f>IF(B10&gt;0,A10&amp;" children are "&amp;ROUND(I10,2)&amp;" times more likely to have at least one In-School suspension than all other children.","")</f>
        <v/>
      </c>
      <c r="C29" s="205"/>
      <c r="D29" s="205"/>
      <c r="E29" s="205"/>
      <c r="F29" s="205"/>
      <c r="G29" s="205"/>
      <c r="H29" s="205"/>
      <c r="I29" s="205"/>
      <c r="J29" s="205"/>
      <c r="K29" s="205"/>
      <c r="L29" s="205"/>
      <c r="M29" s="205"/>
      <c r="N29" s="206"/>
      <c r="O29" s="170"/>
      <c r="P29" s="170"/>
      <c r="Q29" s="170"/>
      <c r="R29" s="170"/>
      <c r="S29" s="170"/>
    </row>
    <row r="30" spans="1:19" s="202" customFormat="1" x14ac:dyDescent="0.25">
      <c r="A30" s="210" t="s">
        <v>156</v>
      </c>
      <c r="B30" s="204" t="str">
        <f>IF(AND($B10&gt;0,$J10&gt;0),$A10&amp;" representation among children who receive an In-School suspension is "&amp;ROUND($J10,1)&amp;" percentage points higher than expected given their percentage of the child enrollment.",IF(AND($B10&gt;0,$J10&lt;0),$A10&amp;" representation among children who receive an In-School suspension is "&amp;ROUND(($J10*-1),1)&amp;"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1" t="s">
        <v>166</v>
      </c>
      <c r="B31" s="204" t="str">
        <f>IF(AND($B10&gt;0,$K10&gt;0),"The percentage of In-School suspensions attributed to "&amp;$A10&amp;" children is "&amp;ROUND($K10,1)&amp;" percentage points higher than expected given their percentage of the child enrollment.",IF(AND($B10&gt;0,$K10&lt;0),"The percentage of In-School suspensions attributed to "&amp;$A10&amp;" children is "&amp;ROUND(($K10*-1),1)&amp;" percentage points lower than expected given their percentage of the child enrollment.",""))</f>
        <v/>
      </c>
      <c r="C31" s="205"/>
      <c r="D31" s="205"/>
      <c r="E31" s="205"/>
      <c r="F31" s="205"/>
      <c r="G31" s="205"/>
      <c r="H31" s="205"/>
      <c r="I31" s="205"/>
      <c r="J31" s="205"/>
      <c r="K31" s="205"/>
      <c r="L31" s="205"/>
      <c r="M31" s="205"/>
      <c r="N31" s="206"/>
      <c r="O31" s="170"/>
      <c r="P31" s="170"/>
      <c r="Q31" s="170"/>
      <c r="R31" s="170"/>
      <c r="S31" s="170"/>
    </row>
    <row r="32" spans="1:19" s="202" customFormat="1" x14ac:dyDescent="0.25">
      <c r="A32" s="212" t="s">
        <v>168</v>
      </c>
      <c r="B32" s="204" t="str">
        <f>IF(B10&gt;0,"Of the "&amp;$D$11&amp;" In-School suspensions generated, "&amp;ROUND(L10*100,1)&amp;"% were attributed to "&amp;A10&amp;" children.","")</f>
        <v/>
      </c>
      <c r="C32" s="205"/>
      <c r="D32" s="205"/>
      <c r="E32" s="205"/>
      <c r="F32" s="205"/>
      <c r="G32" s="205"/>
      <c r="H32" s="205"/>
      <c r="I32" s="205"/>
      <c r="J32" s="205"/>
      <c r="K32" s="205"/>
      <c r="L32" s="205"/>
      <c r="M32" s="205"/>
      <c r="N32" s="206"/>
      <c r="O32" s="170"/>
      <c r="P32" s="170"/>
      <c r="Q32" s="170"/>
      <c r="R32" s="170"/>
      <c r="S32" s="170"/>
    </row>
    <row r="33" spans="1:19" s="202" customFormat="1" x14ac:dyDescent="0.25">
      <c r="A33" s="213" t="s">
        <v>58</v>
      </c>
      <c r="B33" s="214" t="str">
        <f>IF(B10&gt;0,"Of the "&amp;$B10&amp;" "&amp;$A10&amp;" children, "&amp;ROUND(M10*100,1)&amp;"% have at least one In-School suspension.","")</f>
        <v/>
      </c>
      <c r="C33" s="215"/>
      <c r="D33" s="215"/>
      <c r="E33" s="215"/>
      <c r="F33" s="215"/>
      <c r="G33" s="215"/>
      <c r="H33" s="215"/>
      <c r="I33" s="215"/>
      <c r="J33" s="215"/>
      <c r="K33" s="215"/>
      <c r="L33" s="215"/>
      <c r="M33" s="215"/>
      <c r="N33" s="216"/>
      <c r="O33" s="170"/>
      <c r="P33" s="170"/>
      <c r="Q33" s="170"/>
      <c r="R33" s="170"/>
      <c r="S33" s="170"/>
    </row>
    <row r="34" spans="1:19" x14ac:dyDescent="0.25">
      <c r="A34" s="220"/>
      <c r="B34" s="221"/>
      <c r="C34" s="222"/>
      <c r="D34" s="222"/>
      <c r="E34" s="222"/>
      <c r="F34" s="222"/>
      <c r="G34" s="222"/>
      <c r="H34" s="222"/>
      <c r="I34" s="222"/>
      <c r="J34" s="222"/>
      <c r="K34" s="222"/>
      <c r="L34" s="222"/>
      <c r="M34" s="222"/>
      <c r="N34" s="222"/>
      <c r="O34" s="170"/>
      <c r="P34" s="170"/>
    </row>
    <row r="35" spans="1:19" x14ac:dyDescent="0.25">
      <c r="O35" s="170"/>
      <c r="P35" s="170"/>
    </row>
    <row r="36" spans="1:19" s="225" customFormat="1" x14ac:dyDescent="0.25">
      <c r="A36" s="223"/>
      <c r="B36" s="248"/>
      <c r="C36" s="248"/>
      <c r="D36" s="248"/>
      <c r="E36" s="248"/>
      <c r="F36" s="248"/>
      <c r="G36" s="248"/>
      <c r="H36" s="248"/>
      <c r="I36" s="248"/>
      <c r="J36" s="248"/>
      <c r="K36" s="248"/>
      <c r="L36" s="248"/>
      <c r="M36" s="248"/>
      <c r="N36" s="24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6"/>
      <c r="B44" s="227"/>
      <c r="C44" s="228"/>
      <c r="D44" s="228"/>
      <c r="E44" s="228"/>
      <c r="F44" s="228"/>
      <c r="G44" s="228"/>
      <c r="H44" s="228"/>
      <c r="I44" s="228"/>
      <c r="J44" s="228"/>
      <c r="K44" s="228"/>
      <c r="L44" s="228"/>
      <c r="M44" s="228"/>
      <c r="N44" s="228"/>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9"/>
      <c r="C48" s="224"/>
      <c r="D48" s="224"/>
      <c r="E48" s="224"/>
      <c r="F48" s="224"/>
      <c r="G48" s="224"/>
      <c r="H48" s="224"/>
      <c r="I48" s="224"/>
      <c r="J48" s="224"/>
      <c r="K48" s="224"/>
      <c r="L48" s="224"/>
      <c r="M48" s="224"/>
      <c r="N48" s="224"/>
      <c r="O48" s="170"/>
      <c r="P48" s="170"/>
      <c r="Q48" s="170"/>
      <c r="R48" s="170"/>
      <c r="S48" s="170"/>
    </row>
    <row r="49" spans="1:19" s="225" customFormat="1" x14ac:dyDescent="0.25">
      <c r="A49" s="223"/>
      <c r="B49" s="585"/>
      <c r="C49" s="585"/>
      <c r="D49" s="585"/>
      <c r="E49" s="585"/>
      <c r="F49" s="585"/>
      <c r="G49" s="585"/>
      <c r="H49" s="585"/>
      <c r="I49" s="585"/>
      <c r="J49" s="585"/>
      <c r="K49" s="585"/>
      <c r="L49" s="585"/>
      <c r="M49" s="585"/>
      <c r="N49" s="585"/>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6"/>
      <c r="B57" s="227"/>
      <c r="C57" s="228"/>
      <c r="D57" s="228"/>
      <c r="E57" s="228"/>
      <c r="F57" s="228"/>
      <c r="G57" s="228"/>
      <c r="H57" s="228"/>
      <c r="I57" s="228"/>
      <c r="J57" s="228"/>
      <c r="K57" s="228"/>
      <c r="L57" s="228"/>
      <c r="M57" s="228"/>
      <c r="N57" s="228"/>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9"/>
      <c r="C60" s="224"/>
      <c r="D60" s="224"/>
      <c r="E60" s="224"/>
      <c r="F60" s="224"/>
      <c r="G60" s="224"/>
      <c r="H60" s="224"/>
      <c r="I60" s="224"/>
      <c r="J60" s="224"/>
      <c r="K60" s="224"/>
      <c r="L60" s="224"/>
      <c r="M60" s="224"/>
      <c r="N60" s="224"/>
      <c r="O60" s="170"/>
      <c r="P60" s="170"/>
      <c r="Q60" s="170"/>
      <c r="R60" s="170"/>
      <c r="S60" s="170"/>
    </row>
    <row r="61" spans="1:19" s="225" customFormat="1" x14ac:dyDescent="0.25">
      <c r="A61" s="223"/>
      <c r="B61" s="585"/>
      <c r="C61" s="585"/>
      <c r="D61" s="585"/>
      <c r="E61" s="585"/>
      <c r="F61" s="585"/>
      <c r="G61" s="585"/>
      <c r="H61" s="585"/>
      <c r="I61" s="585"/>
      <c r="J61" s="585"/>
      <c r="K61" s="585"/>
      <c r="L61" s="585"/>
      <c r="M61" s="585"/>
      <c r="N61" s="585"/>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6"/>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9"/>
      <c r="B72" s="227"/>
      <c r="C72" s="228"/>
      <c r="D72" s="228"/>
      <c r="E72" s="228"/>
      <c r="F72" s="228"/>
      <c r="G72" s="228"/>
      <c r="H72" s="228"/>
      <c r="I72" s="228"/>
      <c r="J72" s="228"/>
      <c r="K72" s="228"/>
      <c r="L72" s="228"/>
      <c r="M72" s="228"/>
      <c r="N72" s="228"/>
      <c r="O72" s="170"/>
      <c r="P72" s="170"/>
      <c r="Q72" s="170"/>
      <c r="R72" s="170"/>
      <c r="S72" s="170"/>
    </row>
    <row r="73" spans="1:19" s="225" customFormat="1" x14ac:dyDescent="0.25">
      <c r="A73" s="223"/>
      <c r="B73" s="585"/>
      <c r="C73" s="585"/>
      <c r="D73" s="585"/>
      <c r="E73" s="585"/>
      <c r="F73" s="585"/>
      <c r="G73" s="585"/>
      <c r="H73" s="585"/>
      <c r="I73" s="585"/>
      <c r="J73" s="585"/>
      <c r="K73" s="585"/>
      <c r="L73" s="585"/>
      <c r="M73" s="585"/>
      <c r="N73" s="585"/>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6"/>
      <c r="B83" s="227"/>
      <c r="C83" s="228"/>
      <c r="D83" s="228"/>
      <c r="E83" s="228"/>
      <c r="F83" s="228"/>
      <c r="G83" s="228"/>
      <c r="H83" s="228"/>
      <c r="I83" s="228"/>
      <c r="J83" s="228"/>
      <c r="K83" s="228"/>
      <c r="L83" s="228"/>
      <c r="M83" s="228"/>
      <c r="N83" s="228"/>
      <c r="O83" s="170"/>
      <c r="P83" s="170"/>
      <c r="Q83" s="170"/>
      <c r="R83" s="170"/>
      <c r="S83" s="170"/>
    </row>
    <row r="84" spans="1:19" s="225" customFormat="1" x14ac:dyDescent="0.25">
      <c r="A84" s="229"/>
      <c r="C84" s="224"/>
      <c r="D84" s="224"/>
      <c r="E84" s="224"/>
      <c r="F84" s="224"/>
      <c r="G84" s="224"/>
      <c r="H84" s="224"/>
      <c r="I84" s="224"/>
      <c r="J84" s="224"/>
      <c r="K84" s="224"/>
      <c r="L84" s="224"/>
      <c r="M84" s="224"/>
      <c r="N84" s="224"/>
      <c r="O84" s="170"/>
      <c r="P84" s="170"/>
      <c r="Q84" s="170"/>
      <c r="R84" s="170"/>
      <c r="S84" s="170"/>
    </row>
    <row r="85" spans="1:19" s="225" customFormat="1" x14ac:dyDescent="0.25">
      <c r="A85" s="223"/>
      <c r="B85" s="585"/>
      <c r="C85" s="585"/>
      <c r="D85" s="585"/>
      <c r="E85" s="585"/>
      <c r="F85" s="585"/>
      <c r="G85" s="585"/>
      <c r="H85" s="585"/>
      <c r="I85" s="585"/>
      <c r="J85" s="585"/>
      <c r="K85" s="585"/>
      <c r="L85" s="585"/>
      <c r="M85" s="585"/>
      <c r="N85" s="585"/>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6"/>
      <c r="B93" s="227"/>
      <c r="C93" s="228"/>
      <c r="D93" s="228"/>
      <c r="E93" s="228"/>
      <c r="F93" s="228"/>
      <c r="G93" s="228"/>
      <c r="H93" s="228"/>
      <c r="I93" s="228"/>
      <c r="J93" s="228"/>
      <c r="K93" s="228"/>
      <c r="L93" s="228"/>
      <c r="M93" s="228"/>
      <c r="N93" s="228"/>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170"/>
      <c r="P130" s="170"/>
      <c r="Q130" s="170"/>
      <c r="R130" s="170"/>
      <c r="S130" s="170"/>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row r="359" spans="1:16" s="225" customFormat="1" x14ac:dyDescent="0.25">
      <c r="A359" s="229"/>
      <c r="C359" s="224"/>
      <c r="D359" s="224"/>
      <c r="E359" s="224"/>
      <c r="F359" s="224"/>
      <c r="G359" s="224"/>
      <c r="H359" s="224"/>
      <c r="I359" s="224"/>
      <c r="J359" s="224"/>
      <c r="K359" s="224"/>
      <c r="L359" s="224"/>
      <c r="M359" s="224"/>
      <c r="N359" s="224"/>
      <c r="O359" s="224"/>
      <c r="P359" s="224"/>
    </row>
  </sheetData>
  <mergeCells count="26">
    <mergeCell ref="D6:D8"/>
    <mergeCell ref="E6:E8"/>
    <mergeCell ref="F7:F8"/>
    <mergeCell ref="G7:G8"/>
    <mergeCell ref="A1:N1"/>
    <mergeCell ref="F4:G5"/>
    <mergeCell ref="H4:H5"/>
    <mergeCell ref="I4:K5"/>
    <mergeCell ref="L4:L5"/>
    <mergeCell ref="M4:M5"/>
    <mergeCell ref="B73:N73"/>
    <mergeCell ref="B85:N85"/>
    <mergeCell ref="N7:N8"/>
    <mergeCell ref="B12:M12"/>
    <mergeCell ref="B14:N14"/>
    <mergeCell ref="B25:N25"/>
    <mergeCell ref="B49:N49"/>
    <mergeCell ref="B61:N61"/>
    <mergeCell ref="H7:H8"/>
    <mergeCell ref="I7:I8"/>
    <mergeCell ref="J7:J8"/>
    <mergeCell ref="K7:K8"/>
    <mergeCell ref="L7:L8"/>
    <mergeCell ref="M7:M8"/>
    <mergeCell ref="B6:B8"/>
    <mergeCell ref="C6:C8"/>
  </mergeCells>
  <conditionalFormatting sqref="F10">
    <cfRule type="cellIs" dxfId="337" priority="8" operator="greaterThan">
      <formula>$N$10</formula>
    </cfRule>
  </conditionalFormatting>
  <conditionalFormatting sqref="F9">
    <cfRule type="cellIs" dxfId="336" priority="9" operator="greaterThan">
      <formula>$N$9</formula>
    </cfRule>
  </conditionalFormatting>
  <conditionalFormatting sqref="B15">
    <cfRule type="expression" dxfId="335" priority="7">
      <formula>($O$9=1)</formula>
    </cfRule>
  </conditionalFormatting>
  <conditionalFormatting sqref="B26">
    <cfRule type="expression" dxfId="334" priority="6">
      <formula>($O$10=1)</formula>
    </cfRule>
  </conditionalFormatting>
  <conditionalFormatting sqref="B9:B10">
    <cfRule type="cellIs" dxfId="333" priority="5" operator="greaterThan">
      <formula>0</formula>
    </cfRule>
  </conditionalFormatting>
  <conditionalFormatting sqref="C9:D10">
    <cfRule type="cellIs" dxfId="332" priority="3" operator="greaterThan">
      <formula>0</formula>
    </cfRule>
    <cfRule type="cellIs" dxfId="331" priority="4" operator="greaterThan">
      <formula>0</formula>
    </cfRule>
  </conditionalFormatting>
  <conditionalFormatting sqref="I9">
    <cfRule type="expression" dxfId="330" priority="2">
      <formula>AND(B9&gt;15, I9&gt;1)</formula>
    </cfRule>
  </conditionalFormatting>
  <conditionalFormatting sqref="I10">
    <cfRule type="expression" dxfId="329"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pageSetUpPr fitToPage="1"/>
  </sheetPr>
  <dimension ref="A1:U204"/>
  <sheetViews>
    <sheetView showGridLines="0" showRowColHeaders="0" workbookViewId="0">
      <selection activeCell="A4" sqref="A4"/>
    </sheetView>
  </sheetViews>
  <sheetFormatPr defaultColWidth="8.7109375" defaultRowHeight="15" x14ac:dyDescent="0.25"/>
  <cols>
    <col min="1" max="1" width="37" style="94" customWidth="1"/>
    <col min="2" max="2" width="20" customWidth="1"/>
    <col min="3" max="4" width="13.28515625" style="1" customWidth="1"/>
    <col min="5" max="5" width="12.7109375" style="1" customWidth="1"/>
    <col min="6" max="6" width="20" style="1" customWidth="1"/>
    <col min="7" max="7" width="20.85546875" style="1" customWidth="1"/>
    <col min="8" max="8" width="18.85546875" style="1" customWidth="1"/>
    <col min="9" max="9" width="17" style="1" customWidth="1"/>
    <col min="10" max="10" width="16.85546875" style="1" customWidth="1"/>
    <col min="11" max="11" width="21" style="1" customWidth="1"/>
    <col min="12" max="12" width="21.5703125" style="1" customWidth="1"/>
    <col min="13" max="13" width="27.5703125" style="1" customWidth="1"/>
    <col min="14" max="14" width="19.28515625" style="1" customWidth="1"/>
    <col min="15" max="15" width="17.140625" style="1" hidden="1" customWidth="1"/>
    <col min="16" max="16" width="10.5703125" style="1" hidden="1" customWidth="1"/>
    <col min="17" max="17" width="0" hidden="1" customWidth="1"/>
  </cols>
  <sheetData>
    <row r="1" spans="1:21" ht="18.75" x14ac:dyDescent="0.3">
      <c r="A1" s="564" t="s">
        <v>287</v>
      </c>
      <c r="B1" s="564"/>
      <c r="C1" s="564"/>
      <c r="D1" s="564"/>
      <c r="E1" s="564"/>
      <c r="F1" s="564"/>
      <c r="G1" s="564"/>
      <c r="H1" s="564"/>
      <c r="I1" s="564"/>
      <c r="J1" s="564"/>
      <c r="K1" s="564"/>
      <c r="L1" s="564"/>
      <c r="M1" s="564"/>
      <c r="N1" s="564"/>
    </row>
    <row r="2" spans="1:21" ht="16.5" customHeight="1" x14ac:dyDescent="0.25">
      <c r="A2" s="66" t="s">
        <v>157</v>
      </c>
      <c r="B2" s="141">
        <f ca="1">NOW()</f>
        <v>43809.651016898148</v>
      </c>
      <c r="C2" s="66"/>
      <c r="D2" s="66"/>
      <c r="E2" s="66"/>
      <c r="F2" s="66"/>
      <c r="G2" s="44"/>
      <c r="H2" s="113"/>
      <c r="I2" s="44"/>
      <c r="J2" s="44"/>
      <c r="K2" s="44"/>
      <c r="L2" s="44"/>
      <c r="M2" s="44"/>
      <c r="N2" s="382" t="s">
        <v>381</v>
      </c>
    </row>
    <row r="3" spans="1:21" x14ac:dyDescent="0.25">
      <c r="A3"/>
      <c r="C3"/>
      <c r="D3"/>
      <c r="E3" s="52"/>
      <c r="F3" s="34"/>
      <c r="G3" s="53"/>
      <c r="H3" s="53"/>
      <c r="I3" s="53"/>
      <c r="J3" s="53"/>
      <c r="K3" s="53"/>
      <c r="L3" s="53"/>
      <c r="M3" s="36"/>
      <c r="N3"/>
      <c r="P3"/>
    </row>
    <row r="4" spans="1:21" ht="18" customHeight="1" x14ac:dyDescent="0.25">
      <c r="A4" s="164" t="s">
        <v>384</v>
      </c>
      <c r="C4"/>
      <c r="D4"/>
      <c r="E4" s="114"/>
      <c r="F4" s="570" t="s">
        <v>92</v>
      </c>
      <c r="G4" s="571"/>
      <c r="H4" s="574"/>
      <c r="I4" s="570" t="s">
        <v>158</v>
      </c>
      <c r="J4" s="575"/>
      <c r="K4" s="571"/>
      <c r="L4" s="569"/>
      <c r="M4" s="566" t="s">
        <v>423</v>
      </c>
      <c r="N4"/>
      <c r="P4"/>
    </row>
    <row r="5" spans="1:21" ht="40.5" customHeight="1" x14ac:dyDescent="0.25">
      <c r="A5" s="80"/>
      <c r="C5"/>
      <c r="D5"/>
      <c r="E5" s="114"/>
      <c r="F5" s="572"/>
      <c r="G5" s="573"/>
      <c r="H5" s="583"/>
      <c r="I5" s="572"/>
      <c r="J5" s="576"/>
      <c r="K5" s="573"/>
      <c r="L5" s="584"/>
      <c r="M5" s="567"/>
      <c r="N5"/>
      <c r="P5"/>
    </row>
    <row r="6" spans="1:21" ht="45" customHeight="1" x14ac:dyDescent="0.25">
      <c r="A6" s="152"/>
      <c r="B6" s="554" t="s">
        <v>383</v>
      </c>
      <c r="C6" s="554" t="s">
        <v>288</v>
      </c>
      <c r="D6" s="554" t="s">
        <v>289</v>
      </c>
      <c r="E6" s="554" t="s">
        <v>106</v>
      </c>
      <c r="F6" s="144" t="s">
        <v>97</v>
      </c>
      <c r="G6" s="250" t="s">
        <v>290</v>
      </c>
      <c r="H6" s="157" t="s">
        <v>291</v>
      </c>
      <c r="I6" s="147" t="s">
        <v>57</v>
      </c>
      <c r="J6" s="148" t="s">
        <v>93</v>
      </c>
      <c r="K6" s="149" t="s">
        <v>84</v>
      </c>
      <c r="L6" s="150" t="s">
        <v>292</v>
      </c>
      <c r="M6" s="151" t="s">
        <v>58</v>
      </c>
      <c r="N6" s="96" t="s">
        <v>59</v>
      </c>
      <c r="O6"/>
      <c r="P6"/>
    </row>
    <row r="7" spans="1:21" s="97" customFormat="1" ht="63.75" customHeight="1" x14ac:dyDescent="0.25">
      <c r="A7" s="152"/>
      <c r="B7" s="555"/>
      <c r="C7" s="555"/>
      <c r="D7" s="555"/>
      <c r="E7" s="555"/>
      <c r="F7" s="559" t="s">
        <v>293</v>
      </c>
      <c r="G7" s="559" t="s">
        <v>294</v>
      </c>
      <c r="H7" s="559" t="s">
        <v>295</v>
      </c>
      <c r="I7" s="559" t="s">
        <v>296</v>
      </c>
      <c r="J7" s="559" t="s">
        <v>94</v>
      </c>
      <c r="K7" s="559" t="s">
        <v>270</v>
      </c>
      <c r="L7" s="559" t="s">
        <v>297</v>
      </c>
      <c r="M7" s="559" t="s">
        <v>298</v>
      </c>
      <c r="N7" s="559" t="s">
        <v>424</v>
      </c>
    </row>
    <row r="8" spans="1:21" ht="54" customHeight="1" x14ac:dyDescent="0.25">
      <c r="A8" s="153"/>
      <c r="B8" s="556"/>
      <c r="C8" s="556"/>
      <c r="D8" s="556"/>
      <c r="E8" s="556"/>
      <c r="F8" s="558"/>
      <c r="G8" s="558"/>
      <c r="H8" s="558"/>
      <c r="I8" s="558"/>
      <c r="J8" s="558"/>
      <c r="K8" s="558"/>
      <c r="L8" s="558"/>
      <c r="M8" s="558"/>
      <c r="N8" s="560"/>
      <c r="O8"/>
      <c r="P8"/>
    </row>
    <row r="9" spans="1:21" x14ac:dyDescent="0.25">
      <c r="A9" s="139" t="s">
        <v>32</v>
      </c>
      <c r="B9" s="165">
        <f>'Do Not Use'!AY12</f>
        <v>0</v>
      </c>
      <c r="C9" s="165">
        <f>'Do Not Use'!AJ59</f>
        <v>0</v>
      </c>
      <c r="D9" s="165">
        <f>'Do Not Use'!AK59</f>
        <v>0</v>
      </c>
      <c r="E9" s="166" t="str">
        <f t="shared" ref="E9:E15" si="0">IF(B$16&gt;0,$B9/$B$16,"N/A")</f>
        <v>N/A</v>
      </c>
      <c r="F9" s="57" t="str">
        <f t="shared" ref="F9:F15" si="1">IF($C$16&gt;0,$C9/$C$16,"N/A")</f>
        <v>N/A</v>
      </c>
      <c r="G9" s="58" t="str">
        <f t="shared" ref="G9:G15" si="2">IF($B9&gt;0,$H9/(($D$16-$D9)/($B$16-$B9)),"N/A")</f>
        <v>N/A</v>
      </c>
      <c r="H9" s="59" t="str">
        <f t="shared" ref="H9:H15" si="3">IF($B9&gt;0,$D9/$B9,"N/A")</f>
        <v>N/A</v>
      </c>
      <c r="I9" s="59" t="str">
        <f t="shared" ref="I9:I15" si="4">IF($B9&gt;0,M9/(($C$16-$C9)/($B$16-$B9)),"N/A")</f>
        <v>N/A</v>
      </c>
      <c r="J9" s="60" t="str">
        <f t="shared" ref="J9:J15" si="5">IF($B9&gt;0,($F9-$E9)*100,"N/A")</f>
        <v>N/A</v>
      </c>
      <c r="K9" s="60" t="str">
        <f t="shared" ref="K9:K15" si="6">IF($B9&gt;0,($L9-$E9)*100,"N/A")</f>
        <v>N/A</v>
      </c>
      <c r="L9" s="57" t="str">
        <f t="shared" ref="L9:L15" si="7">IF($B9&gt;0,$D9/$D$16,"N/A")</f>
        <v>N/A</v>
      </c>
      <c r="M9" s="57" t="str">
        <f t="shared" ref="M9:M15" si="8">IF($B9&gt;0,$C9/$B9,"N/A")</f>
        <v>N/A</v>
      </c>
      <c r="N9" s="98" t="str">
        <f>IF(C16&gt;0,E9+(SQRT(E9*((1-E9)/C$16))),"N/A")</f>
        <v>N/A</v>
      </c>
      <c r="O9" s="265" t="b">
        <f t="shared" ref="O9:O15" si="9">IF(F9&gt;N9,1)</f>
        <v>0</v>
      </c>
      <c r="P9" s="265" t="b">
        <f>IF(B9&gt;10,1)</f>
        <v>0</v>
      </c>
      <c r="Q9" s="265">
        <f>COUNTIFS(O9:O15,1,P9:P15,1)</f>
        <v>0</v>
      </c>
      <c r="R9" s="74"/>
      <c r="S9" s="74"/>
      <c r="T9" s="74"/>
      <c r="U9" s="74"/>
    </row>
    <row r="10" spans="1:21" x14ac:dyDescent="0.25">
      <c r="A10" s="139" t="s">
        <v>33</v>
      </c>
      <c r="B10" s="165">
        <f>'Do Not Use'!AY13</f>
        <v>0</v>
      </c>
      <c r="C10" s="165">
        <f>'Do Not Use'!AJ60</f>
        <v>0</v>
      </c>
      <c r="D10" s="165">
        <f>'Do Not Use'!AK60</f>
        <v>0</v>
      </c>
      <c r="E10" s="166" t="str">
        <f t="shared" si="0"/>
        <v>N/A</v>
      </c>
      <c r="F10" s="57" t="str">
        <f t="shared" si="1"/>
        <v>N/A</v>
      </c>
      <c r="G10" s="58" t="str">
        <f t="shared" si="2"/>
        <v>N/A</v>
      </c>
      <c r="H10" s="59" t="str">
        <f t="shared" si="3"/>
        <v>N/A</v>
      </c>
      <c r="I10" s="59" t="str">
        <f t="shared" si="4"/>
        <v>N/A</v>
      </c>
      <c r="J10" s="60" t="str">
        <f t="shared" si="5"/>
        <v>N/A</v>
      </c>
      <c r="K10" s="60" t="str">
        <f t="shared" si="6"/>
        <v>N/A</v>
      </c>
      <c r="L10" s="57" t="str">
        <f t="shared" si="7"/>
        <v>N/A</v>
      </c>
      <c r="M10" s="57" t="str">
        <f t="shared" si="8"/>
        <v>N/A</v>
      </c>
      <c r="N10" s="98" t="str">
        <f>IF(C16&gt;0,E10+(SQRT(E10*((1-E10)/C$16))),"N/A")</f>
        <v>N/A</v>
      </c>
      <c r="O10" s="265" t="b">
        <f t="shared" si="9"/>
        <v>0</v>
      </c>
      <c r="P10" s="265" t="b">
        <f t="shared" ref="P10:P15" si="10">IF(B10&gt;10,1)</f>
        <v>0</v>
      </c>
      <c r="Q10" s="265"/>
      <c r="R10" s="74"/>
      <c r="S10" s="74"/>
      <c r="T10" s="74"/>
      <c r="U10" s="74"/>
    </row>
    <row r="11" spans="1:21" x14ac:dyDescent="0.25">
      <c r="A11" s="139" t="s">
        <v>34</v>
      </c>
      <c r="B11" s="165">
        <f>'Do Not Use'!AY14</f>
        <v>0</v>
      </c>
      <c r="C11" s="165">
        <f>'Do Not Use'!AJ61</f>
        <v>0</v>
      </c>
      <c r="D11" s="165">
        <f>'Do Not Use'!AK61</f>
        <v>0</v>
      </c>
      <c r="E11" s="166" t="str">
        <f t="shared" si="0"/>
        <v>N/A</v>
      </c>
      <c r="F11" s="57" t="str">
        <f t="shared" si="1"/>
        <v>N/A</v>
      </c>
      <c r="G11" s="58" t="str">
        <f t="shared" si="2"/>
        <v>N/A</v>
      </c>
      <c r="H11" s="59" t="str">
        <f t="shared" si="3"/>
        <v>N/A</v>
      </c>
      <c r="I11" s="59" t="str">
        <f t="shared" si="4"/>
        <v>N/A</v>
      </c>
      <c r="J11" s="60" t="str">
        <f t="shared" si="5"/>
        <v>N/A</v>
      </c>
      <c r="K11" s="60" t="str">
        <f t="shared" si="6"/>
        <v>N/A</v>
      </c>
      <c r="L11" s="57" t="str">
        <f t="shared" si="7"/>
        <v>N/A</v>
      </c>
      <c r="M11" s="57" t="str">
        <f t="shared" si="8"/>
        <v>N/A</v>
      </c>
      <c r="N11" s="98" t="str">
        <f>IF($C$16&gt;0,$E11+(SQRT($E11*((1-$E11)/$C$16))),"N/A")</f>
        <v>N/A</v>
      </c>
      <c r="O11" s="265" t="b">
        <f t="shared" si="9"/>
        <v>0</v>
      </c>
      <c r="P11" s="265" t="b">
        <f t="shared" si="10"/>
        <v>0</v>
      </c>
      <c r="Q11" s="265"/>
      <c r="R11" s="74"/>
      <c r="S11" s="74"/>
      <c r="T11" s="74"/>
      <c r="U11" s="74"/>
    </row>
    <row r="12" spans="1:21" x14ac:dyDescent="0.25">
      <c r="A12" s="139" t="s">
        <v>411</v>
      </c>
      <c r="B12" s="165">
        <f>'Do Not Use'!AY3</f>
        <v>0</v>
      </c>
      <c r="C12" s="165">
        <f>'Do Not Use'!AJ56</f>
        <v>0</v>
      </c>
      <c r="D12" s="165">
        <f>'Do Not Use'!AK56</f>
        <v>0</v>
      </c>
      <c r="E12" s="166" t="str">
        <f t="shared" si="0"/>
        <v>N/A</v>
      </c>
      <c r="F12" s="57" t="str">
        <f t="shared" si="1"/>
        <v>N/A</v>
      </c>
      <c r="G12" s="58" t="str">
        <f t="shared" si="2"/>
        <v>N/A</v>
      </c>
      <c r="H12" s="59" t="str">
        <f t="shared" si="3"/>
        <v>N/A</v>
      </c>
      <c r="I12" s="59" t="str">
        <f t="shared" si="4"/>
        <v>N/A</v>
      </c>
      <c r="J12" s="60" t="str">
        <f t="shared" si="5"/>
        <v>N/A</v>
      </c>
      <c r="K12" s="60" t="str">
        <f t="shared" si="6"/>
        <v>N/A</v>
      </c>
      <c r="L12" s="57" t="str">
        <f t="shared" si="7"/>
        <v>N/A</v>
      </c>
      <c r="M12" s="57" t="str">
        <f t="shared" si="8"/>
        <v>N/A</v>
      </c>
      <c r="N12" s="98" t="str">
        <f>IF($C$16&gt;0,$E12+(SQRT($E12*((1-$E12)/$C$16))),"N/A")</f>
        <v>N/A</v>
      </c>
      <c r="O12" s="265" t="b">
        <f t="shared" si="9"/>
        <v>0</v>
      </c>
      <c r="P12" s="265" t="b">
        <f t="shared" si="10"/>
        <v>0</v>
      </c>
      <c r="Q12" s="265"/>
      <c r="R12" s="74"/>
      <c r="S12" s="74"/>
      <c r="T12" s="74"/>
      <c r="U12" s="74"/>
    </row>
    <row r="13" spans="1:21" x14ac:dyDescent="0.25">
      <c r="A13" s="139" t="s">
        <v>35</v>
      </c>
      <c r="B13" s="165">
        <f>'Do Not Use'!AY15</f>
        <v>0</v>
      </c>
      <c r="C13" s="165">
        <f>'Do Not Use'!AJ62</f>
        <v>0</v>
      </c>
      <c r="D13" s="165">
        <f>'Do Not Use'!AK62</f>
        <v>0</v>
      </c>
      <c r="E13" s="166" t="str">
        <f t="shared" si="0"/>
        <v>N/A</v>
      </c>
      <c r="F13" s="57" t="str">
        <f t="shared" si="1"/>
        <v>N/A</v>
      </c>
      <c r="G13" s="58" t="str">
        <f t="shared" si="2"/>
        <v>N/A</v>
      </c>
      <c r="H13" s="59" t="str">
        <f t="shared" si="3"/>
        <v>N/A</v>
      </c>
      <c r="I13" s="59" t="str">
        <f t="shared" si="4"/>
        <v>N/A</v>
      </c>
      <c r="J13" s="60" t="str">
        <f t="shared" si="5"/>
        <v>N/A</v>
      </c>
      <c r="K13" s="60" t="str">
        <f t="shared" si="6"/>
        <v>N/A</v>
      </c>
      <c r="L13" s="57" t="str">
        <f t="shared" si="7"/>
        <v>N/A</v>
      </c>
      <c r="M13" s="57" t="str">
        <f t="shared" si="8"/>
        <v>N/A</v>
      </c>
      <c r="N13" s="98" t="str">
        <f>IF($C$16&gt;0,$E13+(SQRT($E13*((1-$E13)/$C$16))),"N/A")</f>
        <v>N/A</v>
      </c>
      <c r="O13" s="265" t="b">
        <f t="shared" si="9"/>
        <v>0</v>
      </c>
      <c r="P13" s="265" t="b">
        <f t="shared" si="10"/>
        <v>0</v>
      </c>
      <c r="Q13" s="265"/>
      <c r="R13" s="74"/>
      <c r="S13" s="74"/>
      <c r="T13" s="74"/>
      <c r="U13" s="74"/>
    </row>
    <row r="14" spans="1:21" x14ac:dyDescent="0.25">
      <c r="A14" s="139" t="s">
        <v>37</v>
      </c>
      <c r="B14" s="165">
        <f>'Do Not Use'!AY16</f>
        <v>0</v>
      </c>
      <c r="C14" s="165">
        <f>'Do Not Use'!AJ63</f>
        <v>0</v>
      </c>
      <c r="D14" s="165">
        <f>'Do Not Use'!AK63</f>
        <v>0</v>
      </c>
      <c r="E14" s="166" t="str">
        <f t="shared" si="0"/>
        <v>N/A</v>
      </c>
      <c r="F14" s="57" t="str">
        <f t="shared" si="1"/>
        <v>N/A</v>
      </c>
      <c r="G14" s="58" t="str">
        <f t="shared" si="2"/>
        <v>N/A</v>
      </c>
      <c r="H14" s="59" t="str">
        <f t="shared" si="3"/>
        <v>N/A</v>
      </c>
      <c r="I14" s="59" t="str">
        <f t="shared" si="4"/>
        <v>N/A</v>
      </c>
      <c r="J14" s="60" t="str">
        <f t="shared" si="5"/>
        <v>N/A</v>
      </c>
      <c r="K14" s="60" t="str">
        <f t="shared" si="6"/>
        <v>N/A</v>
      </c>
      <c r="L14" s="57" t="str">
        <f t="shared" si="7"/>
        <v>N/A</v>
      </c>
      <c r="M14" s="57" t="str">
        <f t="shared" si="8"/>
        <v>N/A</v>
      </c>
      <c r="N14" s="98" t="str">
        <f>IF($C$16&gt;0,$E14+(SQRT($E14*((1-$E14)/$C$16))),"N/A")</f>
        <v>N/A</v>
      </c>
      <c r="O14" s="265" t="b">
        <f t="shared" si="9"/>
        <v>0</v>
      </c>
      <c r="P14" s="265" t="b">
        <f t="shared" si="10"/>
        <v>0</v>
      </c>
      <c r="Q14" s="265"/>
      <c r="R14" s="74"/>
      <c r="S14" s="74"/>
      <c r="T14" s="74"/>
      <c r="U14" s="74"/>
    </row>
    <row r="15" spans="1:21" x14ac:dyDescent="0.25">
      <c r="A15" s="139" t="s">
        <v>36</v>
      </c>
      <c r="B15" s="165">
        <f>'Do Not Use'!AY17</f>
        <v>0</v>
      </c>
      <c r="C15" s="165">
        <f>'Do Not Use'!AJ64</f>
        <v>0</v>
      </c>
      <c r="D15" s="165">
        <f>'Do Not Use'!AK64</f>
        <v>0</v>
      </c>
      <c r="E15" s="166" t="str">
        <f t="shared" si="0"/>
        <v>N/A</v>
      </c>
      <c r="F15" s="57" t="str">
        <f t="shared" si="1"/>
        <v>N/A</v>
      </c>
      <c r="G15" s="58" t="str">
        <f t="shared" si="2"/>
        <v>N/A</v>
      </c>
      <c r="H15" s="59" t="str">
        <f t="shared" si="3"/>
        <v>N/A</v>
      </c>
      <c r="I15" s="59" t="str">
        <f t="shared" si="4"/>
        <v>N/A</v>
      </c>
      <c r="J15" s="60" t="str">
        <f t="shared" si="5"/>
        <v>N/A</v>
      </c>
      <c r="K15" s="60" t="str">
        <f t="shared" si="6"/>
        <v>N/A</v>
      </c>
      <c r="L15" s="57" t="str">
        <f t="shared" si="7"/>
        <v>N/A</v>
      </c>
      <c r="M15" s="57" t="str">
        <f t="shared" si="8"/>
        <v>N/A</v>
      </c>
      <c r="N15" s="98" t="str">
        <f>IF($C$16&gt;0,$E15+(SQRT($E15*((1-$E15)/$C$16))),"N/A")</f>
        <v>N/A</v>
      </c>
      <c r="O15" s="265" t="b">
        <f t="shared" si="9"/>
        <v>0</v>
      </c>
      <c r="P15" s="265" t="b">
        <f t="shared" si="10"/>
        <v>0</v>
      </c>
      <c r="Q15" s="265"/>
      <c r="R15" s="74"/>
      <c r="S15" s="74"/>
      <c r="T15" s="74"/>
      <c r="U15" s="74"/>
    </row>
    <row r="16" spans="1:21" x14ac:dyDescent="0.25">
      <c r="A16" s="383" t="s">
        <v>60</v>
      </c>
      <c r="B16" s="388">
        <f>SUM(B9:B15)</f>
        <v>0</v>
      </c>
      <c r="C16" s="388">
        <f>SUM(C9:C15)</f>
        <v>0</v>
      </c>
      <c r="D16" s="388">
        <f>SUM(D9:D15)</f>
        <v>0</v>
      </c>
      <c r="E16" s="389">
        <f>SUM(E9:E15)</f>
        <v>0</v>
      </c>
      <c r="F16" s="50" t="s">
        <v>65</v>
      </c>
      <c r="G16" s="50"/>
      <c r="H16" s="50"/>
      <c r="I16" s="50"/>
      <c r="J16" s="50"/>
      <c r="K16" s="50"/>
      <c r="L16" s="49"/>
      <c r="M16" s="61"/>
      <c r="P16"/>
    </row>
    <row r="17" spans="1:15" x14ac:dyDescent="0.25">
      <c r="B17" s="565" t="s">
        <v>382</v>
      </c>
      <c r="C17" s="565"/>
      <c r="D17" s="565"/>
      <c r="E17" s="565"/>
      <c r="F17" s="565"/>
      <c r="G17" s="565"/>
      <c r="H17" s="565"/>
      <c r="I17" s="565"/>
      <c r="J17" s="565"/>
      <c r="K17" s="565"/>
      <c r="L17" s="565"/>
      <c r="M17" s="565"/>
    </row>
    <row r="18" spans="1:15" x14ac:dyDescent="0.25">
      <c r="A18" s="391"/>
      <c r="B18" s="95"/>
      <c r="C18" s="95"/>
      <c r="D18" s="95"/>
      <c r="E18" s="95"/>
      <c r="F18" s="95"/>
      <c r="G18" s="95" t="s">
        <v>65</v>
      </c>
      <c r="H18" s="95"/>
      <c r="I18" s="95"/>
      <c r="J18" s="95"/>
      <c r="K18" s="95"/>
      <c r="L18" s="95"/>
      <c r="M18" s="95"/>
    </row>
    <row r="19" spans="1:15" x14ac:dyDescent="0.25">
      <c r="A19" s="386"/>
      <c r="B19" s="551" t="str">
        <f>A9</f>
        <v>American Indian or Alaskan Native</v>
      </c>
      <c r="C19" s="552"/>
      <c r="D19" s="552"/>
      <c r="E19" s="552"/>
      <c r="F19" s="552"/>
      <c r="G19" s="552"/>
      <c r="H19" s="552"/>
      <c r="I19" s="552"/>
      <c r="J19" s="552"/>
      <c r="K19" s="552"/>
      <c r="L19" s="552"/>
      <c r="M19" s="552"/>
      <c r="N19" s="553"/>
      <c r="O19"/>
    </row>
    <row r="20" spans="1:15" x14ac:dyDescent="0.25">
      <c r="A20" s="124" t="s">
        <v>107</v>
      </c>
      <c r="B20" s="43" t="str">
        <f>IF(B9&gt;0, "Of the "&amp;C16&amp;" children who received at least one OSS, "&amp;ROUND(F9*100,1)&amp;"% are "&amp;A9&amp;"; this group comprises "&amp;ROUND(E9*100,1)&amp;"% of the total child enrollment.","")</f>
        <v/>
      </c>
      <c r="C20" s="42"/>
      <c r="D20" s="42"/>
      <c r="E20" s="42"/>
      <c r="F20" s="42"/>
      <c r="G20" s="42"/>
      <c r="H20" s="42"/>
      <c r="I20" s="42"/>
      <c r="J20" s="42"/>
      <c r="K20" s="42"/>
      <c r="L20" s="42"/>
      <c r="M20" s="42"/>
      <c r="N20" s="118"/>
      <c r="O20"/>
    </row>
    <row r="21" spans="1:15" x14ac:dyDescent="0.25">
      <c r="A21" s="126" t="s">
        <v>167</v>
      </c>
      <c r="B21" s="43" t="str">
        <f>IF(B9&gt;0,"The average number of Out-of-School suspensions per child for  "&amp;A9&amp;" children is "&amp;ROUND(G9,2)&amp;" times the Out-of-School Suspension Rate for all other children.","")</f>
        <v/>
      </c>
      <c r="C21" s="42"/>
      <c r="D21" s="42"/>
      <c r="E21" s="42"/>
      <c r="F21" s="42"/>
      <c r="G21" s="42"/>
      <c r="H21" s="42"/>
      <c r="I21" s="42"/>
      <c r="J21" s="42"/>
      <c r="K21" s="42"/>
      <c r="L21" s="42"/>
      <c r="M21" s="42"/>
      <c r="N21" s="118"/>
      <c r="O21"/>
    </row>
    <row r="22" spans="1:15" x14ac:dyDescent="0.25">
      <c r="A22" s="128" t="s">
        <v>165</v>
      </c>
      <c r="B22" s="43" t="str">
        <f>IF(B9&gt;0,"children identified as "&amp;A9&amp;" receive an average of "&amp;ROUND(H9,2)&amp;" Out-of-School suspensions per child.","")</f>
        <v/>
      </c>
      <c r="C22" s="42"/>
      <c r="D22" s="42"/>
      <c r="E22" s="42"/>
      <c r="F22" s="42"/>
      <c r="G22" s="42"/>
      <c r="H22" s="42"/>
      <c r="I22" s="42"/>
      <c r="J22" s="42"/>
      <c r="K22" s="42"/>
      <c r="L22" s="42"/>
      <c r="M22" s="42"/>
      <c r="N22" s="118"/>
      <c r="O22"/>
    </row>
    <row r="23" spans="1:15" x14ac:dyDescent="0.25">
      <c r="A23" s="130" t="s">
        <v>57</v>
      </c>
      <c r="B23" s="43" t="str">
        <f>IF(B9&gt;0,A9&amp;" children are "&amp;ROUND(I9,2)&amp;" times more likely to have at least one Out-of-School suspension than all other children.","")</f>
        <v/>
      </c>
      <c r="C23" s="42"/>
      <c r="D23" s="42"/>
      <c r="E23" s="42"/>
      <c r="F23" s="42"/>
      <c r="G23" s="42"/>
      <c r="H23" s="42"/>
      <c r="I23" s="42"/>
      <c r="J23" s="42"/>
      <c r="K23" s="42"/>
      <c r="L23" s="42"/>
      <c r="M23" s="42"/>
      <c r="N23" s="118"/>
      <c r="O23"/>
    </row>
    <row r="24" spans="1:15" x14ac:dyDescent="0.25">
      <c r="A24" s="132" t="s">
        <v>156</v>
      </c>
      <c r="B24" s="43" t="str">
        <f>IF(AND($B$9&gt;0,$J$9&gt;0),$A$9&amp;" children's representation among children who receive an Out-of-School suspension is "&amp;ROUND($J$9,1)&amp;" percentage points higher than expected given "&amp;$A$9&amp;" children's percentage of the total child enrollment.",IF(AND($B$9&gt;0,$J$9&lt;0),$A$9&amp;" child representation among children who receive and Out-of-School suspension is "&amp;ROUND(($J$9*-1),1)&amp;" percentage points lower than expected given "&amp;$A$9&amp;" children's percentage of the total child enrollment.",""))</f>
        <v/>
      </c>
      <c r="C24" s="42"/>
      <c r="D24" s="42"/>
      <c r="E24" s="42"/>
      <c r="F24" s="42"/>
      <c r="G24" s="42"/>
      <c r="H24" s="42"/>
      <c r="I24" s="42"/>
      <c r="J24" s="42"/>
      <c r="K24" s="42"/>
      <c r="L24" s="42"/>
      <c r="M24" s="42"/>
      <c r="N24" s="118"/>
      <c r="O24"/>
    </row>
    <row r="25" spans="1:15" x14ac:dyDescent="0.25">
      <c r="A25" s="134" t="s">
        <v>166</v>
      </c>
      <c r="B25" s="43" t="str">
        <f>IF(AND($B$9&gt;0,$K$9&gt;0),"The percentage of Out-of-School suspensions attributed to "&amp;$A$9&amp;" children is "&amp;ROUND($K$9,1)&amp;" percentage points higher than expected given "&amp;$A$9&amp;" children's percentage of the total child enrollment.",IF(AND($B$9&gt;0,$K$9&lt;0),"The percentage of Out-of-School suspensions attributed to "&amp;$A$9&amp;" children is "&amp;ROUND(($K$9*-1),1)&amp;" percentage points lower than expected given "&amp;$A$9&amp;" children's percentage of the total child enrollment.",""))</f>
        <v/>
      </c>
      <c r="C25" s="42"/>
      <c r="D25" s="42"/>
      <c r="E25" s="42"/>
      <c r="F25" s="42"/>
      <c r="G25" s="42"/>
      <c r="H25" s="42"/>
      <c r="I25" s="42"/>
      <c r="J25" s="42"/>
      <c r="K25" s="42"/>
      <c r="L25" s="42"/>
      <c r="M25" s="42"/>
      <c r="N25" s="118"/>
      <c r="O25"/>
    </row>
    <row r="26" spans="1:15" x14ac:dyDescent="0.25">
      <c r="A26" s="136" t="s">
        <v>168</v>
      </c>
      <c r="B26" s="43" t="str">
        <f>IF(B9&gt;0,"Of the "&amp;$D$16&amp;" Out-of-School suspensions generated, "&amp;ROUND(L9*100,1)&amp;"% were attributed to "&amp;A9&amp;" children.","")</f>
        <v/>
      </c>
      <c r="C26" s="42"/>
      <c r="D26" s="42"/>
      <c r="E26" s="42"/>
      <c r="F26" s="42"/>
      <c r="G26" s="42"/>
      <c r="H26" s="42"/>
      <c r="I26" s="42"/>
      <c r="J26" s="42"/>
      <c r="K26" s="42"/>
      <c r="L26" s="42"/>
      <c r="M26" s="42"/>
      <c r="N26" s="118"/>
      <c r="O26"/>
    </row>
    <row r="27" spans="1:15" x14ac:dyDescent="0.25">
      <c r="A27" s="138" t="s">
        <v>58</v>
      </c>
      <c r="B27" s="121" t="str">
        <f>IF(B9&gt;0,"Of the "&amp;$B9&amp;" "&amp;$A9&amp;" children, "&amp;ROUND(M9*100,1)&amp;"% have at least one Out-of-School suspension.","")</f>
        <v/>
      </c>
      <c r="C27" s="119"/>
      <c r="D27" s="119"/>
      <c r="E27" s="119"/>
      <c r="F27" s="119"/>
      <c r="G27" s="119"/>
      <c r="H27" s="119"/>
      <c r="I27" s="119"/>
      <c r="J27" s="119"/>
      <c r="K27" s="119"/>
      <c r="L27" s="119"/>
      <c r="M27" s="119"/>
      <c r="N27" s="120"/>
      <c r="O27"/>
    </row>
    <row r="28" spans="1:15" x14ac:dyDescent="0.25">
      <c r="A28" s="104"/>
      <c r="B28" s="100"/>
      <c r="C28" s="99"/>
      <c r="D28" s="99"/>
      <c r="E28" s="99"/>
      <c r="F28" s="99"/>
      <c r="G28" s="99"/>
      <c r="H28" s="99"/>
      <c r="I28" s="99"/>
      <c r="J28" s="99"/>
      <c r="K28" s="99"/>
      <c r="L28" s="99"/>
      <c r="M28" s="99"/>
      <c r="N28" s="99"/>
      <c r="O28"/>
    </row>
    <row r="29" spans="1:15" x14ac:dyDescent="0.25">
      <c r="A29" s="386"/>
      <c r="B29" s="551" t="str">
        <f>A10</f>
        <v>Asian</v>
      </c>
      <c r="C29" s="552"/>
      <c r="D29" s="552"/>
      <c r="E29" s="552"/>
      <c r="F29" s="552"/>
      <c r="G29" s="552"/>
      <c r="H29" s="552"/>
      <c r="I29" s="552"/>
      <c r="J29" s="552"/>
      <c r="K29" s="552"/>
      <c r="L29" s="552"/>
      <c r="M29" s="552"/>
      <c r="N29" s="553"/>
      <c r="O29"/>
    </row>
    <row r="30" spans="1:15" x14ac:dyDescent="0.25">
      <c r="A30" s="124" t="s">
        <v>107</v>
      </c>
      <c r="B30" s="43" t="str">
        <f>IF(B10&gt;0, "Of the "&amp;C16&amp;" children who received at least one Out-of-School suspension, "&amp;ROUND(F10*100,1)&amp;"% are "&amp;A10&amp;"; this group comprises "&amp;ROUND(E10*100,1)&amp;"% of the total child enrollment.","")</f>
        <v/>
      </c>
      <c r="C30" s="42"/>
      <c r="D30" s="42"/>
      <c r="E30" s="42"/>
      <c r="F30" s="42"/>
      <c r="G30" s="42"/>
      <c r="H30" s="42"/>
      <c r="I30" s="42"/>
      <c r="J30" s="42"/>
      <c r="K30" s="42"/>
      <c r="L30" s="42"/>
      <c r="M30" s="42"/>
      <c r="N30" s="118"/>
      <c r="O30"/>
    </row>
    <row r="31" spans="1:15" x14ac:dyDescent="0.25">
      <c r="A31" s="126" t="s">
        <v>167</v>
      </c>
      <c r="B31" s="43" t="str">
        <f>IF(B10&gt;0,"The average number of Out-of-School suspensions per child for "&amp;A10&amp;" children is "&amp;ROUND(G10,2)&amp;" times the Out-of-School Suspension Rate for all other children.","")</f>
        <v/>
      </c>
      <c r="C31" s="42"/>
      <c r="D31" s="42"/>
      <c r="E31" s="42"/>
      <c r="F31" s="42"/>
      <c r="G31" s="42"/>
      <c r="H31" s="42"/>
      <c r="I31" s="42"/>
      <c r="J31" s="42"/>
      <c r="K31" s="42"/>
      <c r="L31" s="42"/>
      <c r="M31" s="42"/>
      <c r="N31" s="118"/>
      <c r="O31"/>
    </row>
    <row r="32" spans="1:15" x14ac:dyDescent="0.25">
      <c r="A32" s="128" t="s">
        <v>165</v>
      </c>
      <c r="B32" s="43" t="str">
        <f>IF(B10&gt;0,"Children identified as "&amp;A10&amp;" receive an average of "&amp;ROUND(H10,2)&amp;" Out-of-School suspensions per child.","")</f>
        <v/>
      </c>
      <c r="C32" s="42"/>
      <c r="D32" s="42"/>
      <c r="E32" s="42"/>
      <c r="F32" s="42"/>
      <c r="G32" s="42"/>
      <c r="H32" s="42"/>
      <c r="I32" s="42"/>
      <c r="J32" s="42"/>
      <c r="K32" s="42"/>
      <c r="L32" s="42"/>
      <c r="M32" s="42"/>
      <c r="N32" s="118"/>
      <c r="O32"/>
    </row>
    <row r="33" spans="1:15" x14ac:dyDescent="0.25">
      <c r="A33" s="130" t="s">
        <v>57</v>
      </c>
      <c r="B33" s="43" t="str">
        <f>IF(B10&gt;0,A10&amp;" children are "&amp;ROUND(I10,2)&amp;" times more likely to have at least one Out-of-School suspension than all other children.","")</f>
        <v/>
      </c>
      <c r="C33" s="42"/>
      <c r="D33" s="42"/>
      <c r="E33" s="42"/>
      <c r="F33" s="42"/>
      <c r="G33" s="42"/>
      <c r="H33" s="42"/>
      <c r="I33" s="42"/>
      <c r="J33" s="42"/>
      <c r="K33" s="42"/>
      <c r="L33" s="42"/>
      <c r="M33" s="42"/>
      <c r="N33" s="118"/>
      <c r="O33"/>
    </row>
    <row r="34" spans="1:15" x14ac:dyDescent="0.25">
      <c r="A34" s="132" t="s">
        <v>156</v>
      </c>
      <c r="B34" s="43" t="str">
        <f>IF(AND($B10&gt;0,$J10&gt;0),$A10&amp;" children's representation among children who receive an Out-of-School suspension is "&amp;ROUND($J10,1)&amp;" percentage points higher than expected given "&amp;$A10&amp;" children's percentage of the total child enrollment.",IF(AND($B10&gt;0,$J10&lt;0),$A10&amp;" children representation among children who receive an Out-of-School suspension is "&amp;ROUND(($J10*-1),1)&amp;" percentage points lower than expected given "&amp;$A10&amp;" children's percentage of the total child enrollment.",""))</f>
        <v/>
      </c>
      <c r="C34" s="42"/>
      <c r="D34" s="42"/>
      <c r="E34" s="42"/>
      <c r="F34" s="42"/>
      <c r="G34" s="42"/>
      <c r="H34" s="42"/>
      <c r="I34" s="42"/>
      <c r="J34" s="42"/>
      <c r="K34" s="42"/>
      <c r="L34" s="42"/>
      <c r="M34" s="42"/>
      <c r="N34" s="118"/>
      <c r="O34"/>
    </row>
    <row r="35" spans="1:15" x14ac:dyDescent="0.25">
      <c r="A35" s="134" t="s">
        <v>166</v>
      </c>
      <c r="B35" s="43" t="str">
        <f>IF(AND($B10&gt;0,$K10&gt;0),"The percentage of Out-of-School suspensions attributed to "&amp;$A10&amp;" children is "&amp;ROUND($K10,1)&amp;" percentage points higher than expected given "&amp;$A10&amp;" children's percentage of the total child enrollment.",IF(AND($B10&gt;0,$K10&lt;0),"The percentage of Out-of-School suspensions attributed to "&amp;$A10&amp;" children is "&amp;ROUND(($K10*-1),1)&amp;" percentage points lower than expected given "&amp;$A10&amp;" children's percentage of the total child enrollment.",""))</f>
        <v/>
      </c>
      <c r="C35" s="42"/>
      <c r="D35" s="42"/>
      <c r="E35" s="42"/>
      <c r="F35" s="42"/>
      <c r="G35" s="42"/>
      <c r="H35" s="42"/>
      <c r="I35" s="42"/>
      <c r="J35" s="42"/>
      <c r="K35" s="42"/>
      <c r="L35" s="42"/>
      <c r="M35" s="42"/>
      <c r="N35" s="118"/>
      <c r="O35"/>
    </row>
    <row r="36" spans="1:15" x14ac:dyDescent="0.25">
      <c r="A36" s="136" t="s">
        <v>168</v>
      </c>
      <c r="B36" s="43" t="str">
        <f>IF(B10&gt;0,"Of the "&amp;$D$16&amp;" Out-of-School suspensions generated, "&amp;ROUND(L10*100,1)&amp;"% were attributed to "&amp;A10&amp;" children.","")</f>
        <v/>
      </c>
      <c r="C36" s="42"/>
      <c r="D36" s="42"/>
      <c r="E36" s="42"/>
      <c r="F36" s="42"/>
      <c r="G36" s="42"/>
      <c r="H36" s="42"/>
      <c r="I36" s="42"/>
      <c r="J36" s="42"/>
      <c r="K36" s="42"/>
      <c r="L36" s="42"/>
      <c r="M36" s="42"/>
      <c r="N36" s="118"/>
      <c r="O36"/>
    </row>
    <row r="37" spans="1:15" x14ac:dyDescent="0.25">
      <c r="A37" s="138" t="s">
        <v>58</v>
      </c>
      <c r="B37" s="121" t="str">
        <f>IF(B10&gt;0,"Of the "&amp;$B10&amp;" "&amp;$A10&amp;" children, "&amp;ROUND(M10*100,1)&amp;"% have at least one Out-of-School suspension.","")</f>
        <v/>
      </c>
      <c r="C37" s="119"/>
      <c r="D37" s="119"/>
      <c r="E37" s="119"/>
      <c r="F37" s="119"/>
      <c r="G37" s="119"/>
      <c r="H37" s="119"/>
      <c r="I37" s="119"/>
      <c r="J37" s="119"/>
      <c r="K37" s="119"/>
      <c r="L37" s="119"/>
      <c r="M37" s="119"/>
      <c r="N37" s="120"/>
      <c r="O37"/>
    </row>
    <row r="38" spans="1:15" x14ac:dyDescent="0.25">
      <c r="A38" s="105"/>
      <c r="B38" s="100"/>
      <c r="C38" s="99"/>
      <c r="D38" s="99"/>
      <c r="E38" s="99"/>
      <c r="F38" s="99"/>
      <c r="G38" s="99"/>
      <c r="H38" s="99"/>
      <c r="I38" s="99"/>
      <c r="J38" s="99"/>
      <c r="K38" s="99"/>
      <c r="L38" s="99"/>
      <c r="M38" s="99"/>
      <c r="N38" s="99"/>
      <c r="O38"/>
    </row>
    <row r="39" spans="1:15" x14ac:dyDescent="0.25">
      <c r="A39" s="386"/>
      <c r="B39" s="551" t="str">
        <f>A11</f>
        <v>Black or African American</v>
      </c>
      <c r="C39" s="552"/>
      <c r="D39" s="552"/>
      <c r="E39" s="552"/>
      <c r="F39" s="552"/>
      <c r="G39" s="552"/>
      <c r="H39" s="552"/>
      <c r="I39" s="552"/>
      <c r="J39" s="552"/>
      <c r="K39" s="552"/>
      <c r="L39" s="552"/>
      <c r="M39" s="552"/>
      <c r="N39" s="553"/>
      <c r="O39"/>
    </row>
    <row r="40" spans="1:15" x14ac:dyDescent="0.25">
      <c r="A40" s="124" t="s">
        <v>107</v>
      </c>
      <c r="B40" s="43" t="str">
        <f>IF(B11&gt;0, "Of the "&amp;C16&amp;" children who received at least one Out-of-School suspension, "&amp;ROUND(F11*100,1)&amp;"% are "&amp;A11&amp;"; this group comprises "&amp;ROUND(E11*100,1)&amp;"% of the total child enrollment.","")</f>
        <v/>
      </c>
      <c r="C40" s="42"/>
      <c r="D40" s="42"/>
      <c r="E40" s="42"/>
      <c r="F40" s="42"/>
      <c r="G40" s="42"/>
      <c r="H40" s="42"/>
      <c r="I40" s="42"/>
      <c r="J40" s="42"/>
      <c r="K40" s="42"/>
      <c r="L40" s="42"/>
      <c r="M40" s="42"/>
      <c r="N40" s="118"/>
      <c r="O40"/>
    </row>
    <row r="41" spans="1:15" x14ac:dyDescent="0.25">
      <c r="A41" s="126" t="s">
        <v>167</v>
      </c>
      <c r="B41" s="43" t="str">
        <f>IF(B11&gt;0,"The average number of Out-of-School suspensions per child for "&amp;A11&amp;" children is "&amp;ROUND(G11,2)&amp;" times the Out-of-School Suspension Rate for all other children.","")</f>
        <v/>
      </c>
      <c r="C41" s="42"/>
      <c r="D41" s="42"/>
      <c r="E41" s="42"/>
      <c r="F41" s="42"/>
      <c r="G41" s="42"/>
      <c r="H41" s="42"/>
      <c r="I41" s="42"/>
      <c r="J41" s="42"/>
      <c r="K41" s="42"/>
      <c r="L41" s="42"/>
      <c r="M41" s="42"/>
      <c r="N41" s="118"/>
      <c r="O41"/>
    </row>
    <row r="42" spans="1:15" x14ac:dyDescent="0.25">
      <c r="A42" s="128" t="s">
        <v>165</v>
      </c>
      <c r="B42" s="43" t="str">
        <f>IF(B11&gt;0,"Children identified as "&amp;A11&amp;" receive an average of "&amp;ROUND(H11,2)&amp;" Out-of-School suspensions per child.","")</f>
        <v/>
      </c>
      <c r="C42" s="42"/>
      <c r="D42" s="42"/>
      <c r="E42" s="42"/>
      <c r="F42" s="42"/>
      <c r="G42" s="42"/>
      <c r="H42" s="42"/>
      <c r="I42" s="42"/>
      <c r="J42" s="42"/>
      <c r="K42" s="42"/>
      <c r="L42" s="42"/>
      <c r="M42" s="42"/>
      <c r="N42" s="118"/>
      <c r="O42"/>
    </row>
    <row r="43" spans="1:15" x14ac:dyDescent="0.25">
      <c r="A43" s="130" t="s">
        <v>57</v>
      </c>
      <c r="B43" s="43" t="str">
        <f>IF(B11&gt;0,A11&amp;" children are "&amp;ROUND(I11,2)&amp;" times more likely to have at least one Out-of-School suspension than all other children.","")</f>
        <v/>
      </c>
      <c r="C43" s="42"/>
      <c r="D43" s="42"/>
      <c r="E43" s="42"/>
      <c r="F43" s="42"/>
      <c r="G43" s="42"/>
      <c r="H43" s="42"/>
      <c r="I43" s="42"/>
      <c r="J43" s="42"/>
      <c r="K43" s="42"/>
      <c r="L43" s="42"/>
      <c r="M43" s="42"/>
      <c r="N43" s="118"/>
      <c r="O43"/>
    </row>
    <row r="44" spans="1:15" x14ac:dyDescent="0.25">
      <c r="A44" s="132" t="s">
        <v>156</v>
      </c>
      <c r="B44" s="43" t="str">
        <f>IF(AND($B$11&gt;0,$J$11&gt;0),$A$11&amp;" children's representation among children who receive an Out-of-School suspension is "&amp;ROUND($J$11,1)&amp;" percentage points higher than expected given "&amp;$A$11&amp;" children's percentage of the total child enrollment.",IF(AND($B$11&gt;0,$J$11&lt;0),$A$11&amp;" children representation among children who receive an Out-of-School suspension is "&amp;ROUND(($J$11*-1),1)&amp;" percentage points lower than expected given "&amp;$A$11&amp;" children's percentage of the total child population.",""))</f>
        <v/>
      </c>
      <c r="C44" s="42"/>
      <c r="D44" s="42"/>
      <c r="E44" s="42"/>
      <c r="F44" s="42"/>
      <c r="G44" s="42"/>
      <c r="H44" s="42"/>
      <c r="I44" s="42"/>
      <c r="J44" s="42"/>
      <c r="K44" s="42"/>
      <c r="L44" s="42"/>
      <c r="M44" s="42"/>
      <c r="N44" s="118"/>
      <c r="O44"/>
    </row>
    <row r="45" spans="1:15" x14ac:dyDescent="0.25">
      <c r="A45" s="134" t="s">
        <v>166</v>
      </c>
      <c r="B45" s="43" t="str">
        <f>IF(AND($B$11&gt;0,$K$11&gt;0),"The percentage of Out-of-School suspensions attributed to "&amp;$A$11&amp;" children is "&amp;ROUND($K$11,1)&amp;" percentage points higher than expected given "&amp;$A$11&amp;" children's percentage of the total child enrollment.",IF(AND($B$11&gt;0,$K$11&lt;0),"The percentage of Out-of-School suspensions attributed to "&amp;$A$11&amp;" children is "&amp;ROUND(($K$11*-1),1)&amp;" percentage points lower than expected given "&amp;$A$11&amp;" children's percentage of the total child enrollment.",""))</f>
        <v/>
      </c>
      <c r="C45" s="42"/>
      <c r="D45" s="42"/>
      <c r="E45" s="42"/>
      <c r="F45" s="42"/>
      <c r="G45" s="42"/>
      <c r="H45" s="42"/>
      <c r="I45" s="42"/>
      <c r="J45" s="42"/>
      <c r="K45" s="42"/>
      <c r="L45" s="42"/>
      <c r="M45" s="42"/>
      <c r="N45" s="118"/>
      <c r="O45"/>
    </row>
    <row r="46" spans="1:15" x14ac:dyDescent="0.25">
      <c r="A46" s="136" t="s">
        <v>168</v>
      </c>
      <c r="B46" s="43" t="str">
        <f>IF(B11&gt;0,"Of the "&amp;$D$16&amp;" Out-of-School suspensions generated, "&amp;ROUND(L11*100,1)&amp;"% were attributed to "&amp;A11&amp;" children.","")</f>
        <v/>
      </c>
      <c r="C46" s="42"/>
      <c r="D46" s="42"/>
      <c r="E46" s="42"/>
      <c r="F46" s="42"/>
      <c r="G46" s="42"/>
      <c r="H46" s="42"/>
      <c r="I46" s="42"/>
      <c r="J46" s="42"/>
      <c r="K46" s="42"/>
      <c r="L46" s="42"/>
      <c r="M46" s="42"/>
      <c r="N46" s="118"/>
      <c r="O46"/>
    </row>
    <row r="47" spans="1:15" x14ac:dyDescent="0.25">
      <c r="A47" s="138" t="s">
        <v>58</v>
      </c>
      <c r="B47" s="121" t="str">
        <f>IF(B11&gt;0,"Of the "&amp;$B11&amp;" "&amp;$A11&amp;" children, "&amp;ROUND(M11*100,1)&amp;"% have at least one Out-of-School suspension.","")</f>
        <v/>
      </c>
      <c r="C47" s="119"/>
      <c r="D47" s="119"/>
      <c r="E47" s="119"/>
      <c r="F47" s="119"/>
      <c r="G47" s="119"/>
      <c r="H47" s="119"/>
      <c r="I47" s="119"/>
      <c r="J47" s="119"/>
      <c r="K47" s="119"/>
      <c r="L47" s="119"/>
      <c r="M47" s="119"/>
      <c r="N47" s="120"/>
      <c r="O47"/>
    </row>
    <row r="48" spans="1:15" x14ac:dyDescent="0.25">
      <c r="A48" s="106"/>
      <c r="O48"/>
    </row>
    <row r="49" spans="1:15" x14ac:dyDescent="0.25">
      <c r="A49" s="387"/>
      <c r="B49" s="551" t="str">
        <f>A12</f>
        <v>Hispanic or Latino of any race</v>
      </c>
      <c r="C49" s="552"/>
      <c r="D49" s="552"/>
      <c r="E49" s="552"/>
      <c r="F49" s="552"/>
      <c r="G49" s="552"/>
      <c r="H49" s="552"/>
      <c r="I49" s="552"/>
      <c r="J49" s="552"/>
      <c r="K49" s="552"/>
      <c r="L49" s="552"/>
      <c r="M49" s="552"/>
      <c r="N49" s="553"/>
      <c r="O49"/>
    </row>
    <row r="50" spans="1:15" x14ac:dyDescent="0.25">
      <c r="A50" s="124" t="s">
        <v>107</v>
      </c>
      <c r="B50" s="43" t="str">
        <f>IF(B12&gt;0, "Of the "&amp;C16&amp;" children who received at least one Out-of-School suspension, "&amp;ROUND(F12*100,1)&amp;"% are "&amp;A12&amp;"; this group comprises "&amp;ROUND(E12*100,1)&amp;"% of the total child enrollment.","")</f>
        <v/>
      </c>
      <c r="C50" s="42"/>
      <c r="D50" s="42"/>
      <c r="E50" s="42"/>
      <c r="F50" s="42"/>
      <c r="G50" s="42"/>
      <c r="H50" s="42"/>
      <c r="I50" s="42"/>
      <c r="J50" s="42"/>
      <c r="K50" s="42"/>
      <c r="L50" s="42"/>
      <c r="M50" s="42"/>
      <c r="N50" s="118"/>
      <c r="O50"/>
    </row>
    <row r="51" spans="1:15" x14ac:dyDescent="0.25">
      <c r="A51" s="126" t="s">
        <v>167</v>
      </c>
      <c r="B51" s="43" t="str">
        <f>IF(B12&gt;0,"The average number of Out-of-School suspensions per child for "&amp;A12&amp;" children is "&amp;ROUND(G12,2)&amp;" times the Out-of-School Suspension Rate for all other children.","")</f>
        <v/>
      </c>
      <c r="C51" s="42"/>
      <c r="D51" s="42"/>
      <c r="E51" s="42"/>
      <c r="F51" s="42"/>
      <c r="G51" s="42"/>
      <c r="H51" s="42"/>
      <c r="I51" s="42"/>
      <c r="J51" s="42"/>
      <c r="K51" s="42"/>
      <c r="L51" s="42"/>
      <c r="M51" s="42"/>
      <c r="N51" s="118"/>
      <c r="O51"/>
    </row>
    <row r="52" spans="1:15" x14ac:dyDescent="0.25">
      <c r="A52" s="128" t="s">
        <v>165</v>
      </c>
      <c r="B52" s="43" t="str">
        <f>IF(B12&gt;0,"Children identified as "&amp;A12&amp;" receive an average of "&amp;ROUND(H12,2)&amp;" Out-of-School suspensions per child.","")</f>
        <v/>
      </c>
      <c r="C52" s="42"/>
      <c r="D52" s="42"/>
      <c r="E52" s="42"/>
      <c r="F52" s="42"/>
      <c r="G52" s="42"/>
      <c r="H52" s="42"/>
      <c r="I52" s="42"/>
      <c r="J52" s="42"/>
      <c r="K52" s="42"/>
      <c r="L52" s="42"/>
      <c r="M52" s="42"/>
      <c r="N52" s="118"/>
      <c r="O52"/>
    </row>
    <row r="53" spans="1:15" x14ac:dyDescent="0.25">
      <c r="A53" s="130" t="s">
        <v>57</v>
      </c>
      <c r="B53" s="43" t="str">
        <f>IF(B12&gt;0,A12&amp;" children are "&amp;ROUND(I12,2)&amp;" times more likely to have at least one Out-of-School suspension than all other children.","")</f>
        <v/>
      </c>
      <c r="C53" s="42"/>
      <c r="D53" s="42"/>
      <c r="E53" s="42"/>
      <c r="F53" s="42"/>
      <c r="G53" s="42"/>
      <c r="H53" s="42"/>
      <c r="I53" s="42"/>
      <c r="J53" s="42"/>
      <c r="K53" s="42"/>
      <c r="L53" s="42"/>
      <c r="M53" s="42"/>
      <c r="N53" s="118"/>
      <c r="O53"/>
    </row>
    <row r="54" spans="1:15" x14ac:dyDescent="0.25">
      <c r="A54" s="132" t="s">
        <v>156</v>
      </c>
      <c r="B54" s="43" t="str">
        <f>IF(AND($B$12&gt;0,$J$12&gt;0),$A$12&amp;" children's representation among children who receive an out of schol suspension is "&amp;ROUND($J$12,1)&amp;" percentage points higher than expected given "&amp;$A$12&amp;" children's percentage of the total child enrollment.",IF(AND($B$12&gt;0,$J$12&lt;0),$A$12&amp;" children's representation among children who receive an Out-of-School suspension is "&amp;ROUND(($J$12*-1),1)&amp;" percentage points lower than expected given "&amp;$A$12&amp;" children's percentage of the total child enrollment.",""))</f>
        <v/>
      </c>
      <c r="C54" s="42"/>
      <c r="D54" s="42"/>
      <c r="E54" s="42"/>
      <c r="F54" s="42"/>
      <c r="G54" s="42"/>
      <c r="H54" s="42"/>
      <c r="I54" s="42"/>
      <c r="J54" s="42"/>
      <c r="K54" s="42"/>
      <c r="L54" s="42"/>
      <c r="M54" s="42"/>
      <c r="N54" s="118"/>
      <c r="O54"/>
    </row>
    <row r="55" spans="1:15" x14ac:dyDescent="0.25">
      <c r="A55" s="134" t="s">
        <v>166</v>
      </c>
      <c r="B55" s="43" t="str">
        <f>IF(AND($B$12&gt;0,$K$12&gt;0),"The percentage of Out-of-School suspensions attributed to "&amp;$A$12&amp;" children is "&amp;ROUND($K$12,1)&amp;" percentage points higher than expected given "&amp;$A$12&amp;" children's percentage of the total child enrollment.",IF(AND($B$12&gt;0,$K$12&lt;0),"The percentage of Out-of-School suspensions attributed to "&amp;$A$12&amp;" children is "&amp;ROUND(($K$12*-1),1)&amp;" percentage points lower than expected given "&amp;$A$12&amp;" children's percentage of the total child enrollment.",""))</f>
        <v/>
      </c>
      <c r="C55" s="42"/>
      <c r="D55" s="42"/>
      <c r="E55" s="42"/>
      <c r="F55" s="42"/>
      <c r="G55" s="42"/>
      <c r="H55" s="42"/>
      <c r="I55" s="42"/>
      <c r="J55" s="42"/>
      <c r="K55" s="42"/>
      <c r="L55" s="42"/>
      <c r="M55" s="42"/>
      <c r="N55" s="118"/>
      <c r="O55"/>
    </row>
    <row r="56" spans="1:15" x14ac:dyDescent="0.25">
      <c r="A56" s="136" t="s">
        <v>168</v>
      </c>
      <c r="B56" s="43" t="str">
        <f>IF(B12&gt;0,"Of the "&amp;$D$16&amp;" Out-of-School suspensions generated, "&amp;ROUND(L12*100,1)&amp;"% were attributed to "&amp;A12&amp;" children.","")</f>
        <v/>
      </c>
      <c r="C56" s="42"/>
      <c r="D56" s="42"/>
      <c r="E56" s="42"/>
      <c r="F56" s="42"/>
      <c r="G56" s="42"/>
      <c r="H56" s="42"/>
      <c r="I56" s="42"/>
      <c r="J56" s="42"/>
      <c r="K56" s="42"/>
      <c r="L56" s="42"/>
      <c r="M56" s="42"/>
      <c r="N56" s="118"/>
      <c r="O56"/>
    </row>
    <row r="57" spans="1:15" x14ac:dyDescent="0.25">
      <c r="A57" s="138" t="s">
        <v>58</v>
      </c>
      <c r="B57" s="121" t="str">
        <f>IF(B12&gt;0,"Of the "&amp;$B12&amp;" "&amp;$A12&amp;" children, "&amp;ROUND(M12*100,1)&amp;"% have at least one Out-of-School suspension.","")</f>
        <v/>
      </c>
      <c r="C57" s="119"/>
      <c r="D57" s="119"/>
      <c r="E57" s="119"/>
      <c r="F57" s="119"/>
      <c r="G57" s="119"/>
      <c r="H57" s="119"/>
      <c r="I57" s="119"/>
      <c r="J57" s="119"/>
      <c r="K57" s="119"/>
      <c r="L57" s="119"/>
      <c r="M57" s="119"/>
      <c r="N57" s="120"/>
      <c r="O57"/>
    </row>
    <row r="58" spans="1:15" x14ac:dyDescent="0.25">
      <c r="A58" s="106"/>
      <c r="O58"/>
    </row>
    <row r="59" spans="1:15" x14ac:dyDescent="0.25">
      <c r="A59" s="387"/>
      <c r="B59" s="551" t="str">
        <f>A13</f>
        <v>Native Hawaiian or Other Pacific Islander</v>
      </c>
      <c r="C59" s="552"/>
      <c r="D59" s="552"/>
      <c r="E59" s="552"/>
      <c r="F59" s="552"/>
      <c r="G59" s="552"/>
      <c r="H59" s="552"/>
      <c r="I59" s="552"/>
      <c r="J59" s="552"/>
      <c r="K59" s="552"/>
      <c r="L59" s="552"/>
      <c r="M59" s="552"/>
      <c r="N59" s="553"/>
      <c r="O59"/>
    </row>
    <row r="60" spans="1:15" x14ac:dyDescent="0.25">
      <c r="A60" s="124" t="s">
        <v>107</v>
      </c>
      <c r="B60" s="43" t="str">
        <f>IF(B13&gt;0, "Of the "&amp;C16&amp;" children who received at least one Out-of-School suspension, "&amp;ROUND(F13*100,1)&amp;"% are "&amp;A13&amp;"; this group comprises "&amp;ROUND(E13*100,1)&amp;"% of the total child enrollment.","")</f>
        <v/>
      </c>
      <c r="C60" s="42"/>
      <c r="D60" s="42"/>
      <c r="E60" s="42"/>
      <c r="F60" s="42"/>
      <c r="G60" s="42"/>
      <c r="H60" s="42"/>
      <c r="I60" s="42"/>
      <c r="J60" s="42"/>
      <c r="K60" s="42"/>
      <c r="L60" s="42"/>
      <c r="M60" s="42"/>
      <c r="N60" s="118"/>
      <c r="O60"/>
    </row>
    <row r="61" spans="1:15" x14ac:dyDescent="0.25">
      <c r="A61" s="126" t="s">
        <v>167</v>
      </c>
      <c r="B61" s="43" t="str">
        <f>IF(B13&gt;0,"The average number of Out-of-School suspensions per child for "&amp;A13&amp;" children is "&amp;ROUND(G13,2)&amp;" times the Out-of-School Suspension Rate for all other children.","")</f>
        <v/>
      </c>
      <c r="C61" s="42"/>
      <c r="D61" s="42"/>
      <c r="E61" s="42"/>
      <c r="F61" s="42"/>
      <c r="G61" s="42"/>
      <c r="H61" s="42"/>
      <c r="I61" s="42"/>
      <c r="J61" s="42"/>
      <c r="K61" s="42"/>
      <c r="L61" s="42"/>
      <c r="M61" s="42"/>
      <c r="N61" s="118"/>
      <c r="O61"/>
    </row>
    <row r="62" spans="1:15" x14ac:dyDescent="0.25">
      <c r="A62" s="128" t="s">
        <v>165</v>
      </c>
      <c r="B62" s="43" t="str">
        <f>IF(B13&gt;0,"children identified as "&amp;A13&amp;" receive an average of "&amp;ROUND(H13,2)&amp;" Out-of-School suspensions per child.","")</f>
        <v/>
      </c>
      <c r="C62" s="42"/>
      <c r="D62" s="42"/>
      <c r="E62" s="42"/>
      <c r="F62" s="42"/>
      <c r="G62" s="42"/>
      <c r="H62" s="42"/>
      <c r="I62" s="42"/>
      <c r="J62" s="42"/>
      <c r="K62" s="42"/>
      <c r="L62" s="42"/>
      <c r="M62" s="42"/>
      <c r="N62" s="118"/>
      <c r="O62"/>
    </row>
    <row r="63" spans="1:15" x14ac:dyDescent="0.25">
      <c r="A63" s="130" t="s">
        <v>57</v>
      </c>
      <c r="B63" s="43" t="str">
        <f>IF(B13&gt;0,A13&amp;" children are "&amp;ROUND(I13,2)&amp;" times more likely to have at least one Out-of-School suspension than all other children.","")</f>
        <v/>
      </c>
      <c r="C63" s="42"/>
      <c r="D63" s="42"/>
      <c r="E63" s="42"/>
      <c r="F63" s="42"/>
      <c r="G63" s="42"/>
      <c r="H63" s="42"/>
      <c r="I63" s="42"/>
      <c r="J63" s="42"/>
      <c r="K63" s="42"/>
      <c r="L63" s="42"/>
      <c r="M63" s="42"/>
      <c r="N63" s="118"/>
      <c r="O63"/>
    </row>
    <row r="64" spans="1:15" x14ac:dyDescent="0.25">
      <c r="A64" s="132" t="s">
        <v>156</v>
      </c>
      <c r="B64" s="43" t="str">
        <f>IF(AND($B$13&gt;0,$J$13&gt;0),$A$13&amp;" children's representation among children who receive an Out-of-School suspension is "&amp;ROUND($J$13,1)&amp;" percentage points higher than expected given "&amp;$A$13&amp;" children's percentage of the total child enrollment.",IF(AND($B$13&gt;0,$J$13&lt;0),$A$13&amp;" children's representation among children who receive an Out-of-School suspension is "&amp;ROUND(($J$13*-1),1)&amp;" percentage points lower than expected given "&amp;$A$13&amp;" children's percentage of the total child enrollment.",""))</f>
        <v/>
      </c>
      <c r="C64" s="42"/>
      <c r="D64" s="42"/>
      <c r="E64" s="42"/>
      <c r="F64" s="42"/>
      <c r="G64" s="42"/>
      <c r="H64" s="42"/>
      <c r="I64" s="42"/>
      <c r="J64" s="42"/>
      <c r="K64" s="42"/>
      <c r="L64" s="42"/>
      <c r="M64" s="42"/>
      <c r="N64" s="118"/>
      <c r="O64"/>
    </row>
    <row r="65" spans="1:16" x14ac:dyDescent="0.25">
      <c r="A65" s="134" t="s">
        <v>166</v>
      </c>
      <c r="B65" s="43" t="str">
        <f>IF(AND($B$13&gt;0,$K$13&gt;0),"The percentage of Out-of-School suspensions attributed to "&amp;$A$13&amp;" children is "&amp;ROUND($K$13,1)&amp;" percentage points higher than expected given "&amp;$A$13&amp;" children's percentage of the total child enrollment.",IF(AND($B$13&gt;0,$K$13&lt;0),"The percentage of Out-of-School suspensions attributed to "&amp;$A$13&amp;" children is "&amp;ROUND(($K$13*-1),1)&amp;" percentage points lower than expected given "&amp;$A$13&amp;" children's percentage of the total child enrollment.",""))</f>
        <v/>
      </c>
      <c r="C65" s="42"/>
      <c r="D65" s="42"/>
      <c r="E65" s="42"/>
      <c r="F65" s="42"/>
      <c r="G65" s="42"/>
      <c r="H65" s="42"/>
      <c r="I65" s="42"/>
      <c r="J65" s="42"/>
      <c r="K65" s="42"/>
      <c r="L65" s="42"/>
      <c r="M65" s="42"/>
      <c r="N65" s="118"/>
      <c r="O65"/>
    </row>
    <row r="66" spans="1:16" x14ac:dyDescent="0.25">
      <c r="A66" s="136" t="s">
        <v>168</v>
      </c>
      <c r="B66" s="43" t="str">
        <f>IF(B13&gt;0,"Of the "&amp;$D$16&amp;" Out-of-School suspensions generated, "&amp;ROUND(L13*100,1)&amp;"% were attributed to "&amp;A13&amp;" children.","")</f>
        <v/>
      </c>
      <c r="C66" s="42"/>
      <c r="D66" s="42"/>
      <c r="E66" s="42"/>
      <c r="F66" s="42"/>
      <c r="G66" s="42"/>
      <c r="H66" s="42"/>
      <c r="I66" s="42"/>
      <c r="J66" s="42"/>
      <c r="K66" s="42"/>
      <c r="L66" s="42"/>
      <c r="M66" s="42"/>
      <c r="N66" s="118"/>
      <c r="O66"/>
    </row>
    <row r="67" spans="1:16" x14ac:dyDescent="0.25">
      <c r="A67" s="138" t="s">
        <v>58</v>
      </c>
      <c r="B67" s="121" t="str">
        <f>IF(B13&gt;0,"Of the "&amp;$B13&amp;" "&amp;$A13&amp;" children, "&amp;ROUND(M13*100,1)&amp;"% have at least one Out-of-School suspension.","")</f>
        <v/>
      </c>
      <c r="C67" s="119"/>
      <c r="D67" s="119"/>
      <c r="E67" s="119"/>
      <c r="F67" s="119"/>
      <c r="G67" s="119"/>
      <c r="H67" s="119"/>
      <c r="I67" s="119"/>
      <c r="J67" s="119"/>
      <c r="K67" s="119"/>
      <c r="L67" s="119"/>
      <c r="M67" s="119"/>
      <c r="N67" s="120"/>
      <c r="O67"/>
    </row>
    <row r="68" spans="1:16" s="72" customFormat="1" x14ac:dyDescent="0.25">
      <c r="A68" s="107"/>
      <c r="B68" s="102"/>
      <c r="C68" s="103"/>
      <c r="D68" s="103"/>
      <c r="E68" s="103"/>
      <c r="F68" s="103"/>
      <c r="G68" s="103"/>
      <c r="H68" s="103"/>
      <c r="I68" s="103"/>
      <c r="J68" s="103"/>
      <c r="K68" s="103"/>
      <c r="L68" s="103"/>
      <c r="M68" s="103"/>
      <c r="N68" s="103"/>
      <c r="O68"/>
      <c r="P68" s="23"/>
    </row>
    <row r="69" spans="1:16" x14ac:dyDescent="0.25">
      <c r="A69" s="387"/>
      <c r="B69" s="551" t="str">
        <f>A14</f>
        <v>Two or more races</v>
      </c>
      <c r="C69" s="552"/>
      <c r="D69" s="552"/>
      <c r="E69" s="552"/>
      <c r="F69" s="552"/>
      <c r="G69" s="552"/>
      <c r="H69" s="552"/>
      <c r="I69" s="552"/>
      <c r="J69" s="552"/>
      <c r="K69" s="552"/>
      <c r="L69" s="552"/>
      <c r="M69" s="552"/>
      <c r="N69" s="553"/>
      <c r="O69"/>
    </row>
    <row r="70" spans="1:16" x14ac:dyDescent="0.25">
      <c r="A70" s="124" t="s">
        <v>107</v>
      </c>
      <c r="B70" s="43" t="str">
        <f>IF(B14&gt;0, "Of the "&amp;C16&amp;" children who received at least one Out-of-School suspension, "&amp;ROUND(F14*100,1)&amp;"% are "&amp;A14&amp;"; this group comprises "&amp;ROUND(E14*100,1)&amp;"% of the total child enrollment.","")</f>
        <v/>
      </c>
      <c r="C70" s="42"/>
      <c r="D70" s="42"/>
      <c r="E70" s="42"/>
      <c r="F70" s="42"/>
      <c r="G70" s="42"/>
      <c r="H70" s="42"/>
      <c r="I70" s="42"/>
      <c r="J70" s="42"/>
      <c r="K70" s="42"/>
      <c r="L70" s="42"/>
      <c r="M70" s="42"/>
      <c r="N70" s="118"/>
      <c r="O70"/>
    </row>
    <row r="71" spans="1:16" x14ac:dyDescent="0.25">
      <c r="A71" s="126" t="s">
        <v>167</v>
      </c>
      <c r="B71" s="43" t="str">
        <f>IF(B14&gt;0,"The average number of Out-of-School suspensions per child for children identified as being of "&amp;A14&amp;" is "&amp;ROUND(G14,2)&amp;" times the Out-of-School Suspension Rate for all other children.","")</f>
        <v/>
      </c>
      <c r="C71" s="42"/>
      <c r="D71" s="42"/>
      <c r="E71" s="42"/>
      <c r="F71" s="42"/>
      <c r="G71" s="42"/>
      <c r="H71" s="42"/>
      <c r="I71" s="42"/>
      <c r="J71" s="42"/>
      <c r="K71" s="42"/>
      <c r="L71" s="42"/>
      <c r="M71" s="42"/>
      <c r="N71" s="118"/>
      <c r="O71"/>
    </row>
    <row r="72" spans="1:16" x14ac:dyDescent="0.25">
      <c r="A72" s="128" t="s">
        <v>165</v>
      </c>
      <c r="B72" s="43" t="str">
        <f>IF(B14&gt;0,"Children identified as "&amp;A14&amp;" receive an average of "&amp;ROUND(H14,2)&amp;" Out-of-School suspensions per child.","")</f>
        <v/>
      </c>
      <c r="C72" s="42"/>
      <c r="D72" s="42"/>
      <c r="E72" s="42"/>
      <c r="F72" s="42"/>
      <c r="G72" s="42"/>
      <c r="H72" s="42"/>
      <c r="I72" s="42"/>
      <c r="J72" s="42"/>
      <c r="K72" s="42"/>
      <c r="L72" s="42"/>
      <c r="M72" s="42"/>
      <c r="N72" s="118"/>
      <c r="O72"/>
    </row>
    <row r="73" spans="1:16" x14ac:dyDescent="0.25">
      <c r="A73" s="130" t="s">
        <v>57</v>
      </c>
      <c r="B73" s="43" t="str">
        <f>IF(B14&gt;0,A14&amp;" children are "&amp;ROUND(I14,2)&amp;" times more likely to have at least one Out-of-School suspension than all other children.","")</f>
        <v/>
      </c>
      <c r="C73" s="42"/>
      <c r="D73" s="42"/>
      <c r="E73" s="42"/>
      <c r="F73" s="42"/>
      <c r="G73" s="42"/>
      <c r="H73" s="42"/>
      <c r="I73" s="42"/>
      <c r="J73" s="42"/>
      <c r="K73" s="42"/>
      <c r="L73" s="42"/>
      <c r="M73" s="42"/>
      <c r="N73" s="118"/>
      <c r="O73"/>
    </row>
    <row r="74" spans="1:16" x14ac:dyDescent="0.25">
      <c r="A74" s="132" t="s">
        <v>156</v>
      </c>
      <c r="B74" s="43" t="str">
        <f>IF(AND($B$14&gt;0,$J$14&gt;0),$A$14&amp;" children's representation among children who receive an Out-of-School suspension is "&amp;ROUND($J$14,1)&amp;" percentage points higher than expected given children being of "&amp;$A$14&amp;" percentage of the total child enrollment.",IF(AND($B$14&gt;0,$J$14&lt;0),$A$14&amp;" children's representation among children who receive an Out-of-School suspension is "&amp;ROUND(($J$14*-1),1)&amp;" percentage points lower than expected given children being of "&amp;$A$14&amp;" percentage of the total child enrollment.",""))</f>
        <v/>
      </c>
      <c r="C74" s="42"/>
      <c r="D74" s="42"/>
      <c r="E74" s="42"/>
      <c r="F74" s="42"/>
      <c r="G74" s="42"/>
      <c r="H74" s="42"/>
      <c r="I74" s="42"/>
      <c r="J74" s="42"/>
      <c r="K74" s="42"/>
      <c r="L74" s="42"/>
      <c r="M74" s="42"/>
      <c r="N74" s="118"/>
      <c r="O74"/>
    </row>
    <row r="75" spans="1:16" x14ac:dyDescent="0.25">
      <c r="A75" s="134" t="s">
        <v>166</v>
      </c>
      <c r="B75" s="43" t="str">
        <f>IF(AND($B$14&gt;0,$K$14&gt;0),"The percentage of Out-of-School suspensions attributed to children of "&amp;$A$14&amp;" is "&amp;ROUND($K$14,1)&amp;" percentage points higher than expected given children of "&amp;$A$14&amp;" percentage of the total child enrollment.",IF(AND($B$14&gt;0,$K$14&lt;0),"The percentage of Out-of-School suspensions attributed to children of "&amp;$A$14&amp;" is "&amp;ROUND(($K$14*-1),1)&amp;" percentage points lower than expected given children of "&amp;$A$14&amp;" percentage of the total child enrollment.",""))</f>
        <v/>
      </c>
      <c r="C75" s="42"/>
      <c r="D75" s="42"/>
      <c r="E75" s="42"/>
      <c r="F75" s="42"/>
      <c r="G75" s="42"/>
      <c r="H75" s="42"/>
      <c r="I75" s="42"/>
      <c r="J75" s="42"/>
      <c r="K75" s="42"/>
      <c r="L75" s="42"/>
      <c r="M75" s="42"/>
      <c r="N75" s="118"/>
      <c r="O75"/>
    </row>
    <row r="76" spans="1:16" x14ac:dyDescent="0.25">
      <c r="A76" s="136" t="s">
        <v>168</v>
      </c>
      <c r="B76" s="43" t="str">
        <f>IF(B14&gt;0,"Of the "&amp;$D$16&amp;" Out-of-School suspensions generated, "&amp;ROUND(L14*100,1)&amp;"% were attributed to children of "&amp;A14&amp;".","")</f>
        <v/>
      </c>
      <c r="C76" s="42"/>
      <c r="D76" s="42"/>
      <c r="E76" s="42"/>
      <c r="F76" s="42"/>
      <c r="G76" s="42"/>
      <c r="H76" s="42"/>
      <c r="I76" s="42"/>
      <c r="J76" s="42"/>
      <c r="K76" s="42"/>
      <c r="L76" s="42"/>
      <c r="M76" s="42"/>
      <c r="N76" s="118"/>
      <c r="O76"/>
    </row>
    <row r="77" spans="1:16" x14ac:dyDescent="0.25">
      <c r="A77" s="138" t="s">
        <v>58</v>
      </c>
      <c r="B77" s="121" t="str">
        <f>IF(B14&gt;0,"Of the "&amp;$B14&amp;" children of "&amp;$A14&amp;", "&amp;ROUND(M14*100,1)&amp;"% have at least one Out-of-School suspension.","")</f>
        <v/>
      </c>
      <c r="C77" s="119"/>
      <c r="D77" s="119"/>
      <c r="E77" s="119"/>
      <c r="F77" s="119"/>
      <c r="G77" s="119"/>
      <c r="H77" s="119"/>
      <c r="I77" s="119"/>
      <c r="J77" s="119"/>
      <c r="K77" s="119"/>
      <c r="L77" s="119"/>
      <c r="M77" s="119"/>
      <c r="N77" s="120"/>
      <c r="O77"/>
    </row>
    <row r="78" spans="1:16" s="72" customFormat="1" x14ac:dyDescent="0.25">
      <c r="A78" s="101"/>
      <c r="B78" s="102"/>
      <c r="C78" s="103"/>
      <c r="D78" s="103"/>
      <c r="E78" s="103"/>
      <c r="F78" s="103"/>
      <c r="G78" s="103"/>
      <c r="H78" s="103"/>
      <c r="I78" s="103"/>
      <c r="J78" s="103"/>
      <c r="K78" s="103"/>
      <c r="L78" s="103"/>
      <c r="M78" s="103"/>
      <c r="N78" s="103"/>
      <c r="O78"/>
      <c r="P78" s="23"/>
    </row>
    <row r="79" spans="1:16" x14ac:dyDescent="0.25">
      <c r="A79" s="386"/>
      <c r="B79" s="551" t="str">
        <f>A15</f>
        <v>White</v>
      </c>
      <c r="C79" s="552"/>
      <c r="D79" s="552"/>
      <c r="E79" s="552"/>
      <c r="F79" s="552"/>
      <c r="G79" s="552"/>
      <c r="H79" s="552"/>
      <c r="I79" s="552"/>
      <c r="J79" s="552"/>
      <c r="K79" s="552"/>
      <c r="L79" s="552"/>
      <c r="M79" s="552"/>
      <c r="N79" s="553"/>
      <c r="O79"/>
    </row>
    <row r="80" spans="1:16" x14ac:dyDescent="0.25">
      <c r="A80" s="124" t="s">
        <v>107</v>
      </c>
      <c r="B80" s="43" t="str">
        <f>IF(B15&gt;0,"Of the "&amp;C16&amp;" children who received at least one Out-of-School suspension, "&amp;ROUND(F15*100,1)&amp;"% are "&amp;A15&amp;"; this group comprises "&amp;ROUND(E15*100,1)&amp;"% of the total child enrollment.","")</f>
        <v/>
      </c>
      <c r="C80" s="42"/>
      <c r="D80" s="42"/>
      <c r="E80" s="42"/>
      <c r="F80" s="42"/>
      <c r="G80" s="42"/>
      <c r="H80" s="42"/>
      <c r="I80" s="42"/>
      <c r="J80" s="42"/>
      <c r="K80" s="42"/>
      <c r="L80" s="42"/>
      <c r="M80" s="42"/>
      <c r="N80" s="118"/>
      <c r="O80"/>
    </row>
    <row r="81" spans="1:15" x14ac:dyDescent="0.25">
      <c r="A81" s="126" t="s">
        <v>167</v>
      </c>
      <c r="B81" s="43" t="str">
        <f>IF(B15&gt;0,"The average number of Out-of-School suspensions per child for "&amp;A15&amp;" children is "&amp;ROUND(G15,2)&amp;" times the Out-of-School Suspension Rate for all other children.","")</f>
        <v/>
      </c>
      <c r="C81" s="42"/>
      <c r="D81" s="42"/>
      <c r="E81" s="42"/>
      <c r="F81" s="42"/>
      <c r="G81" s="42"/>
      <c r="H81" s="42"/>
      <c r="I81" s="42"/>
      <c r="J81" s="42"/>
      <c r="K81" s="42"/>
      <c r="L81" s="42"/>
      <c r="M81" s="42"/>
      <c r="N81" s="118"/>
      <c r="O81"/>
    </row>
    <row r="82" spans="1:15" x14ac:dyDescent="0.25">
      <c r="A82" s="128" t="s">
        <v>165</v>
      </c>
      <c r="B82" s="43" t="str">
        <f>IF(B15&gt;0,"Children identified as "&amp;A15&amp;" receive an average of "&amp;ROUND(H15,2)&amp;" Out-of-School suspensions per child.","")</f>
        <v/>
      </c>
      <c r="C82" s="42"/>
      <c r="D82" s="42"/>
      <c r="E82" s="42"/>
      <c r="F82" s="42"/>
      <c r="G82" s="42"/>
      <c r="H82" s="42"/>
      <c r="I82" s="42"/>
      <c r="J82" s="42"/>
      <c r="K82" s="42"/>
      <c r="L82" s="42"/>
      <c r="M82" s="42"/>
      <c r="N82" s="118"/>
      <c r="O82"/>
    </row>
    <row r="83" spans="1:15" x14ac:dyDescent="0.25">
      <c r="A83" s="130" t="s">
        <v>57</v>
      </c>
      <c r="B83" s="43" t="str">
        <f>IF(B15&gt;0,A15&amp;" children are "&amp;ROUND(I15,2)&amp;" times more likely to have at least one Out-of-School suspension than all other children.","")</f>
        <v/>
      </c>
      <c r="C83" s="42"/>
      <c r="D83" s="42"/>
      <c r="E83" s="42"/>
      <c r="F83" s="42"/>
      <c r="G83" s="42"/>
      <c r="H83" s="42"/>
      <c r="I83" s="42"/>
      <c r="J83" s="42"/>
      <c r="K83" s="42"/>
      <c r="L83" s="42"/>
      <c r="M83" s="42"/>
      <c r="N83" s="118"/>
      <c r="O83"/>
    </row>
    <row r="84" spans="1:15" x14ac:dyDescent="0.25">
      <c r="A84" s="132" t="s">
        <v>156</v>
      </c>
      <c r="B84" s="43" t="str">
        <f>IF(AND($B$15&gt;0,$J$15&gt;0),$A$15&amp;" children's representation among children who receive an Out-of-School suspension is "&amp;ROUND($J$15,1)&amp;" percentage points higher than expected given "&amp;$A$15&amp;" children's percentage of the total child enrollment.",IF(AND($B$15&gt;0,$J$15&lt;0),$A$15&amp;" children's representation among children who receive an Out-of-School suspension is "&amp;ROUND(($J$15*-1),1)&amp;" percentage points lower than expected given "&amp;$A$15&amp;" children's percentage of the total child enrollment.",""))</f>
        <v/>
      </c>
      <c r="C84" s="42"/>
      <c r="D84" s="42"/>
      <c r="E84" s="42"/>
      <c r="F84" s="42"/>
      <c r="G84" s="42"/>
      <c r="H84" s="42"/>
      <c r="I84" s="42"/>
      <c r="J84" s="42"/>
      <c r="K84" s="42"/>
      <c r="L84" s="42"/>
      <c r="M84" s="42"/>
      <c r="N84" s="118"/>
      <c r="O84"/>
    </row>
    <row r="85" spans="1:15" x14ac:dyDescent="0.25">
      <c r="A85" s="134" t="s">
        <v>166</v>
      </c>
      <c r="B85" s="43" t="str">
        <f>IF(AND($B$15&gt;0,$K$15&gt;0),"The percentage of Out-of-School suspensions attributed to "&amp;$A$15&amp;" children is "&amp;ROUND($K$15,1)&amp;" percentage points higher than expected given "&amp;$A$15&amp;" children's percentage of the total child enrollment.",IF(AND($B$15&gt;0,$K$15&lt;0),"The percentage of Out-of-School suspensions attributed to "&amp;$A$15&amp;" children is "&amp;ROUND(($K$15*-1),1)&amp;" percentage points lower than expected given "&amp;$A$15&amp;" children's percentage of the total child enrollment.",""))</f>
        <v/>
      </c>
      <c r="C85" s="42"/>
      <c r="D85" s="42"/>
      <c r="E85" s="42"/>
      <c r="F85" s="42"/>
      <c r="G85" s="42"/>
      <c r="H85" s="42"/>
      <c r="I85" s="42"/>
      <c r="J85" s="42"/>
      <c r="K85" s="42"/>
      <c r="L85" s="42"/>
      <c r="M85" s="42"/>
      <c r="N85" s="118"/>
      <c r="O85"/>
    </row>
    <row r="86" spans="1:15" x14ac:dyDescent="0.25">
      <c r="A86" s="136" t="s">
        <v>168</v>
      </c>
      <c r="B86" s="43" t="str">
        <f>IF(B15&gt;0,"Of the "&amp;$D$16&amp;" Out-of-School suspensions generated, "&amp;ROUND(L15*100,1)&amp;"% were attributed to "&amp;A15&amp;" children.","")</f>
        <v/>
      </c>
      <c r="C86" s="42"/>
      <c r="D86" s="42"/>
      <c r="E86" s="42"/>
      <c r="F86" s="42"/>
      <c r="G86" s="42"/>
      <c r="H86" s="42"/>
      <c r="I86" s="42"/>
      <c r="J86" s="42"/>
      <c r="K86" s="42"/>
      <c r="L86" s="42"/>
      <c r="M86" s="42"/>
      <c r="N86" s="118"/>
      <c r="O86"/>
    </row>
    <row r="87" spans="1:15" x14ac:dyDescent="0.25">
      <c r="A87" s="138" t="s">
        <v>58</v>
      </c>
      <c r="B87" s="121" t="str">
        <f>IF(B15&gt;0,"Of the "&amp;$B15&amp;" "&amp;$A15&amp;" children, "&amp;ROUND(M15*100,1)&amp;"% have at least one Out-of-School suspension.","")</f>
        <v/>
      </c>
      <c r="C87" s="119"/>
      <c r="D87" s="119"/>
      <c r="E87" s="119"/>
      <c r="F87" s="119"/>
      <c r="G87" s="119"/>
      <c r="H87" s="119"/>
      <c r="I87" s="119"/>
      <c r="J87" s="119"/>
      <c r="K87" s="119"/>
      <c r="L87" s="119"/>
      <c r="M87" s="119"/>
      <c r="N87" s="120"/>
      <c r="O87"/>
    </row>
    <row r="88" spans="1:15" x14ac:dyDescent="0.25">
      <c r="O88"/>
    </row>
    <row r="89" spans="1:15" x14ac:dyDescent="0.25">
      <c r="O89"/>
    </row>
    <row r="90" spans="1:15" x14ac:dyDescent="0.25">
      <c r="O90"/>
    </row>
    <row r="91" spans="1:15" x14ac:dyDescent="0.25">
      <c r="O91"/>
    </row>
    <row r="92" spans="1:15" x14ac:dyDescent="0.25">
      <c r="O92"/>
    </row>
    <row r="93" spans="1:15" x14ac:dyDescent="0.25">
      <c r="O93"/>
    </row>
    <row r="94" spans="1:15" x14ac:dyDescent="0.25">
      <c r="O94"/>
    </row>
    <row r="95" spans="1:15" x14ac:dyDescent="0.25">
      <c r="O95"/>
    </row>
    <row r="96" spans="1:15" x14ac:dyDescent="0.25">
      <c r="O96"/>
    </row>
    <row r="97" spans="15:15" x14ac:dyDescent="0.25">
      <c r="O97"/>
    </row>
    <row r="98" spans="15:15" x14ac:dyDescent="0.25">
      <c r="O98"/>
    </row>
    <row r="99" spans="15:15" x14ac:dyDescent="0.25">
      <c r="O99"/>
    </row>
    <row r="100" spans="15:15" x14ac:dyDescent="0.25">
      <c r="O100"/>
    </row>
    <row r="101" spans="15:15" x14ac:dyDescent="0.25">
      <c r="O101"/>
    </row>
    <row r="102" spans="15:15" x14ac:dyDescent="0.25">
      <c r="O102"/>
    </row>
    <row r="103" spans="15:15" x14ac:dyDescent="0.25">
      <c r="O103"/>
    </row>
    <row r="104" spans="15:15" x14ac:dyDescent="0.25">
      <c r="O104"/>
    </row>
    <row r="105" spans="15:15" x14ac:dyDescent="0.25">
      <c r="O105"/>
    </row>
    <row r="106" spans="15:15" x14ac:dyDescent="0.25">
      <c r="O106"/>
    </row>
    <row r="107" spans="15:15" x14ac:dyDescent="0.25">
      <c r="O107"/>
    </row>
    <row r="108" spans="15:15" x14ac:dyDescent="0.25">
      <c r="O108"/>
    </row>
    <row r="109" spans="15:15" x14ac:dyDescent="0.25">
      <c r="O109"/>
    </row>
    <row r="110" spans="15:15" x14ac:dyDescent="0.25">
      <c r="O110"/>
    </row>
    <row r="111" spans="15:15" x14ac:dyDescent="0.25">
      <c r="O111"/>
    </row>
    <row r="112" spans="15:15" x14ac:dyDescent="0.25">
      <c r="O112"/>
    </row>
    <row r="113" spans="15:15" x14ac:dyDescent="0.25">
      <c r="O113"/>
    </row>
    <row r="114" spans="15:15" x14ac:dyDescent="0.25">
      <c r="O114"/>
    </row>
    <row r="115" spans="15:15" x14ac:dyDescent="0.25">
      <c r="O115"/>
    </row>
    <row r="116" spans="15:15" x14ac:dyDescent="0.25">
      <c r="O116"/>
    </row>
    <row r="117" spans="15:15" x14ac:dyDescent="0.25">
      <c r="O117"/>
    </row>
    <row r="118" spans="15:15" x14ac:dyDescent="0.25">
      <c r="O118"/>
    </row>
    <row r="119" spans="15:15" x14ac:dyDescent="0.25">
      <c r="O119"/>
    </row>
    <row r="120" spans="15:15" x14ac:dyDescent="0.25">
      <c r="O120"/>
    </row>
    <row r="121" spans="15:15" x14ac:dyDescent="0.25">
      <c r="O121"/>
    </row>
    <row r="122" spans="15:15" x14ac:dyDescent="0.25">
      <c r="O122"/>
    </row>
    <row r="123" spans="15:15" x14ac:dyDescent="0.25">
      <c r="O123"/>
    </row>
    <row r="124" spans="15:15" x14ac:dyDescent="0.25">
      <c r="O124"/>
    </row>
    <row r="125" spans="15:15" x14ac:dyDescent="0.25">
      <c r="O125"/>
    </row>
    <row r="126" spans="15:15" x14ac:dyDescent="0.25">
      <c r="O126"/>
    </row>
    <row r="127" spans="15:15" x14ac:dyDescent="0.25">
      <c r="O127"/>
    </row>
    <row r="128" spans="15:15" x14ac:dyDescent="0.25">
      <c r="O128"/>
    </row>
    <row r="129" spans="15:15" x14ac:dyDescent="0.25">
      <c r="O129"/>
    </row>
    <row r="130" spans="15:15" x14ac:dyDescent="0.25">
      <c r="O130"/>
    </row>
    <row r="131" spans="15:15" x14ac:dyDescent="0.25">
      <c r="O131"/>
    </row>
    <row r="132" spans="15:15" x14ac:dyDescent="0.25">
      <c r="O132"/>
    </row>
    <row r="133" spans="15:15" x14ac:dyDescent="0.25">
      <c r="O133"/>
    </row>
    <row r="134" spans="15:15" x14ac:dyDescent="0.25">
      <c r="O134"/>
    </row>
    <row r="135" spans="15:15" x14ac:dyDescent="0.25">
      <c r="O135"/>
    </row>
    <row r="136" spans="15:15" x14ac:dyDescent="0.25">
      <c r="O136"/>
    </row>
    <row r="137" spans="15:15" x14ac:dyDescent="0.25">
      <c r="O137"/>
    </row>
    <row r="138" spans="15:15" x14ac:dyDescent="0.25">
      <c r="O138"/>
    </row>
    <row r="139" spans="15:15" x14ac:dyDescent="0.25">
      <c r="O139"/>
    </row>
    <row r="140" spans="15:15" x14ac:dyDescent="0.25">
      <c r="O140"/>
    </row>
    <row r="141" spans="15:15" x14ac:dyDescent="0.25">
      <c r="O141"/>
    </row>
    <row r="142" spans="15:15" x14ac:dyDescent="0.25">
      <c r="O142"/>
    </row>
    <row r="143" spans="15:15" x14ac:dyDescent="0.25">
      <c r="O143"/>
    </row>
    <row r="144" spans="15:15" x14ac:dyDescent="0.25">
      <c r="O144"/>
    </row>
    <row r="145" spans="15:15" x14ac:dyDescent="0.25">
      <c r="O145"/>
    </row>
    <row r="146" spans="15:15" x14ac:dyDescent="0.25">
      <c r="O146"/>
    </row>
    <row r="147" spans="15:15" x14ac:dyDescent="0.25">
      <c r="O147"/>
    </row>
    <row r="148" spans="15:15" x14ac:dyDescent="0.25">
      <c r="O148"/>
    </row>
    <row r="149" spans="15:15" x14ac:dyDescent="0.25">
      <c r="O149"/>
    </row>
    <row r="150" spans="15:15" x14ac:dyDescent="0.25">
      <c r="O150"/>
    </row>
    <row r="151" spans="15:15" x14ac:dyDescent="0.25">
      <c r="O151"/>
    </row>
    <row r="152" spans="15:15" x14ac:dyDescent="0.25">
      <c r="O152"/>
    </row>
    <row r="153" spans="15:15" x14ac:dyDescent="0.25">
      <c r="O153"/>
    </row>
    <row r="154" spans="15:15" x14ac:dyDescent="0.25">
      <c r="O154"/>
    </row>
    <row r="155" spans="15:15" x14ac:dyDescent="0.25">
      <c r="O155"/>
    </row>
    <row r="156" spans="15:15" x14ac:dyDescent="0.25">
      <c r="O156"/>
    </row>
    <row r="157" spans="15:15" x14ac:dyDescent="0.25">
      <c r="O157"/>
    </row>
    <row r="158" spans="15:15" x14ac:dyDescent="0.25">
      <c r="O158"/>
    </row>
    <row r="159" spans="15:15" x14ac:dyDescent="0.25">
      <c r="O159"/>
    </row>
    <row r="160" spans="15:15" x14ac:dyDescent="0.25">
      <c r="O160"/>
    </row>
    <row r="161" spans="15:15" x14ac:dyDescent="0.25">
      <c r="O161"/>
    </row>
    <row r="162" spans="15:15" x14ac:dyDescent="0.25">
      <c r="O162"/>
    </row>
    <row r="163" spans="15:15" x14ac:dyDescent="0.25">
      <c r="O163"/>
    </row>
    <row r="164" spans="15:15" x14ac:dyDescent="0.25">
      <c r="O164"/>
    </row>
    <row r="165" spans="15:15" x14ac:dyDescent="0.25">
      <c r="O165"/>
    </row>
    <row r="166" spans="15:15" x14ac:dyDescent="0.25">
      <c r="O166"/>
    </row>
    <row r="167" spans="15:15" x14ac:dyDescent="0.25">
      <c r="O167"/>
    </row>
    <row r="168" spans="15:15" x14ac:dyDescent="0.25">
      <c r="O168"/>
    </row>
    <row r="169" spans="15:15" x14ac:dyDescent="0.25">
      <c r="O169"/>
    </row>
    <row r="170" spans="15:15" x14ac:dyDescent="0.25">
      <c r="O170"/>
    </row>
    <row r="171" spans="15:15" x14ac:dyDescent="0.25">
      <c r="O171"/>
    </row>
    <row r="172" spans="15:15" x14ac:dyDescent="0.25">
      <c r="O172"/>
    </row>
    <row r="173" spans="15:15" x14ac:dyDescent="0.25">
      <c r="O173"/>
    </row>
    <row r="174" spans="15:15" x14ac:dyDescent="0.25">
      <c r="O174"/>
    </row>
    <row r="175" spans="15:15" x14ac:dyDescent="0.25">
      <c r="O175"/>
    </row>
    <row r="176" spans="15:15" x14ac:dyDescent="0.25">
      <c r="O176"/>
    </row>
    <row r="177" spans="15:15" x14ac:dyDescent="0.25">
      <c r="O177"/>
    </row>
    <row r="178" spans="15:15" x14ac:dyDescent="0.25">
      <c r="O178"/>
    </row>
    <row r="179" spans="15:15" x14ac:dyDescent="0.25">
      <c r="O179"/>
    </row>
    <row r="180" spans="15:15" x14ac:dyDescent="0.25">
      <c r="O180"/>
    </row>
    <row r="181" spans="15:15" x14ac:dyDescent="0.25">
      <c r="O181"/>
    </row>
    <row r="182" spans="15:15" x14ac:dyDescent="0.25">
      <c r="O182"/>
    </row>
    <row r="183" spans="15:15" x14ac:dyDescent="0.25">
      <c r="O183"/>
    </row>
    <row r="184" spans="15:15" x14ac:dyDescent="0.25">
      <c r="O184"/>
    </row>
    <row r="185" spans="15:15" x14ac:dyDescent="0.25">
      <c r="O185"/>
    </row>
    <row r="186" spans="15:15" x14ac:dyDescent="0.25">
      <c r="O186"/>
    </row>
    <row r="187" spans="15:15" x14ac:dyDescent="0.25">
      <c r="O187"/>
    </row>
    <row r="188" spans="15:15" x14ac:dyDescent="0.25">
      <c r="O188"/>
    </row>
    <row r="189" spans="15:15" x14ac:dyDescent="0.25">
      <c r="O189"/>
    </row>
    <row r="190" spans="15:15" x14ac:dyDescent="0.25">
      <c r="O190"/>
    </row>
    <row r="191" spans="15:15" x14ac:dyDescent="0.25">
      <c r="O191"/>
    </row>
    <row r="192" spans="15:15" x14ac:dyDescent="0.25">
      <c r="O192"/>
    </row>
    <row r="193" spans="15:15" x14ac:dyDescent="0.25">
      <c r="O193"/>
    </row>
    <row r="194" spans="15:15" x14ac:dyDescent="0.25">
      <c r="O194"/>
    </row>
    <row r="195" spans="15:15" x14ac:dyDescent="0.25">
      <c r="O195"/>
    </row>
    <row r="196" spans="15:15" x14ac:dyDescent="0.25">
      <c r="O196"/>
    </row>
    <row r="197" spans="15:15" x14ac:dyDescent="0.25">
      <c r="O197"/>
    </row>
    <row r="198" spans="15:15" x14ac:dyDescent="0.25">
      <c r="O198"/>
    </row>
    <row r="199" spans="15:15" x14ac:dyDescent="0.25">
      <c r="O199"/>
    </row>
    <row r="200" spans="15:15" x14ac:dyDescent="0.25">
      <c r="O200"/>
    </row>
    <row r="201" spans="15:15" x14ac:dyDescent="0.25">
      <c r="O201"/>
    </row>
    <row r="202" spans="15:15" x14ac:dyDescent="0.25">
      <c r="O202"/>
    </row>
    <row r="203" spans="15:15" x14ac:dyDescent="0.25">
      <c r="O203"/>
    </row>
    <row r="204" spans="15:15" x14ac:dyDescent="0.25">
      <c r="O204"/>
    </row>
  </sheetData>
  <mergeCells count="27">
    <mergeCell ref="N7:N8"/>
    <mergeCell ref="B79:N79"/>
    <mergeCell ref="B49:N49"/>
    <mergeCell ref="B59:N59"/>
    <mergeCell ref="B69:N69"/>
    <mergeCell ref="L7:L8"/>
    <mergeCell ref="M7:M8"/>
    <mergeCell ref="B19:N19"/>
    <mergeCell ref="B29:N29"/>
    <mergeCell ref="B39:N39"/>
    <mergeCell ref="B17:M17"/>
    <mergeCell ref="B6:B8"/>
    <mergeCell ref="C6:C8"/>
    <mergeCell ref="D6:D8"/>
    <mergeCell ref="E6:E8"/>
    <mergeCell ref="F7:F8"/>
    <mergeCell ref="F4:G5"/>
    <mergeCell ref="H4:H5"/>
    <mergeCell ref="I4:K5"/>
    <mergeCell ref="L4:L5"/>
    <mergeCell ref="A1:N1"/>
    <mergeCell ref="M4:M5"/>
    <mergeCell ref="G7:G8"/>
    <mergeCell ref="H7:H8"/>
    <mergeCell ref="I7:I8"/>
    <mergeCell ref="J7:J8"/>
    <mergeCell ref="K7:K8"/>
  </mergeCells>
  <conditionalFormatting sqref="F10">
    <cfRule type="cellIs" dxfId="328" priority="30" operator="greaterThan">
      <formula>$N$10</formula>
    </cfRule>
  </conditionalFormatting>
  <conditionalFormatting sqref="F11">
    <cfRule type="cellIs" dxfId="327" priority="29" operator="greaterThan">
      <formula>$N$11</formula>
    </cfRule>
  </conditionalFormatting>
  <conditionalFormatting sqref="F15">
    <cfRule type="cellIs" dxfId="326" priority="25" operator="greaterThan">
      <formula>$N$15</formula>
    </cfRule>
  </conditionalFormatting>
  <conditionalFormatting sqref="F13">
    <cfRule type="cellIs" dxfId="325" priority="27" operator="greaterThan">
      <formula>$N$13</formula>
    </cfRule>
  </conditionalFormatting>
  <conditionalFormatting sqref="F14">
    <cfRule type="cellIs" dxfId="324" priority="26" operator="greaterThan">
      <formula>$N$14</formula>
    </cfRule>
  </conditionalFormatting>
  <conditionalFormatting sqref="F9">
    <cfRule type="cellIs" dxfId="323" priority="31" operator="greaterThan">
      <formula>$N$9</formula>
    </cfRule>
  </conditionalFormatting>
  <conditionalFormatting sqref="F12">
    <cfRule type="cellIs" dxfId="322" priority="28" operator="greaterThan">
      <formula>$N$12</formula>
    </cfRule>
  </conditionalFormatting>
  <conditionalFormatting sqref="B20">
    <cfRule type="expression" dxfId="321" priority="17">
      <formula>($O$9=1)</formula>
    </cfRule>
  </conditionalFormatting>
  <conditionalFormatting sqref="B30">
    <cfRule type="expression" dxfId="320" priority="16">
      <formula>($O$10=1)</formula>
    </cfRule>
  </conditionalFormatting>
  <conditionalFormatting sqref="B40">
    <cfRule type="expression" dxfId="319" priority="15">
      <formula>($O$11=1)</formula>
    </cfRule>
  </conditionalFormatting>
  <conditionalFormatting sqref="B50">
    <cfRule type="expression" dxfId="318" priority="14">
      <formula>($O$12=1)</formula>
    </cfRule>
  </conditionalFormatting>
  <conditionalFormatting sqref="B60">
    <cfRule type="expression" dxfId="317" priority="13">
      <formula>($O$13=1)</formula>
    </cfRule>
  </conditionalFormatting>
  <conditionalFormatting sqref="B70">
    <cfRule type="expression" dxfId="316" priority="12">
      <formula>($O$14=1)</formula>
    </cfRule>
  </conditionalFormatting>
  <conditionalFormatting sqref="B80">
    <cfRule type="expression" dxfId="315" priority="11">
      <formula>($O$15=1)</formula>
    </cfRule>
  </conditionalFormatting>
  <conditionalFormatting sqref="B9:B15">
    <cfRule type="cellIs" dxfId="314" priority="9" operator="greaterThan">
      <formula>0</formula>
    </cfRule>
  </conditionalFormatting>
  <conditionalFormatting sqref="C9:D15">
    <cfRule type="cellIs" dxfId="313" priority="8" operator="greaterThan">
      <formula>0</formula>
    </cfRule>
  </conditionalFormatting>
  <conditionalFormatting sqref="I9">
    <cfRule type="expression" dxfId="312" priority="7">
      <formula>AND(B9&gt;15, I9&gt;1)</formula>
    </cfRule>
  </conditionalFormatting>
  <conditionalFormatting sqref="I10">
    <cfRule type="expression" dxfId="311" priority="6">
      <formula>AND(B10&gt;15, I10&gt;1)</formula>
    </cfRule>
  </conditionalFormatting>
  <conditionalFormatting sqref="I11">
    <cfRule type="expression" dxfId="310" priority="5">
      <formula>AND(B11&gt;15, I11&gt;1)</formula>
    </cfRule>
  </conditionalFormatting>
  <conditionalFormatting sqref="I12">
    <cfRule type="expression" dxfId="309" priority="4">
      <formula>AND(B12&gt;15, I12&gt;1)</formula>
    </cfRule>
  </conditionalFormatting>
  <conditionalFormatting sqref="I13">
    <cfRule type="expression" dxfId="308" priority="3">
      <formula>AND(B13&gt;15, I13&gt;1)</formula>
    </cfRule>
  </conditionalFormatting>
  <conditionalFormatting sqref="I14">
    <cfRule type="expression" dxfId="307" priority="2">
      <formula>AND(B14&gt;15, I14&gt;1)</formula>
    </cfRule>
  </conditionalFormatting>
  <conditionalFormatting sqref="I15">
    <cfRule type="expression" dxfId="306" priority="1">
      <formula>AND(B15&gt;15, I15&gt;1)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scale="45" fitToHeight="0" orientation="landscape"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Q358"/>
  <sheetViews>
    <sheetView showGridLines="0" showRowColHeaders="0" workbookViewId="0">
      <selection activeCell="A4" sqref="A4"/>
    </sheetView>
  </sheetViews>
  <sheetFormatPr defaultColWidth="8.7109375" defaultRowHeight="15" x14ac:dyDescent="0.25"/>
  <cols>
    <col min="1" max="1" width="22.85546875" style="199" customWidth="1"/>
    <col min="2" max="2" width="19.5703125" style="170" customWidth="1"/>
    <col min="3" max="4" width="13.28515625" style="169" customWidth="1"/>
    <col min="5" max="5" width="12.7109375" style="169" customWidth="1"/>
    <col min="6" max="6" width="20.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26.85546875" style="169" customWidth="1"/>
    <col min="15" max="15" width="17.140625" style="169" hidden="1" customWidth="1"/>
    <col min="16" max="16" width="21.85546875" style="169" hidden="1" customWidth="1"/>
    <col min="17" max="17" width="0" style="170" hidden="1" customWidth="1"/>
    <col min="18" max="16384" width="8.7109375" style="170"/>
  </cols>
  <sheetData>
    <row r="1" spans="1:17" ht="18.75" x14ac:dyDescent="0.3">
      <c r="A1" s="589" t="s">
        <v>299</v>
      </c>
      <c r="B1" s="589"/>
      <c r="C1" s="589"/>
      <c r="D1" s="589"/>
      <c r="E1" s="589"/>
      <c r="F1" s="589"/>
      <c r="G1" s="589"/>
      <c r="H1" s="589"/>
      <c r="I1" s="589"/>
      <c r="J1" s="589"/>
      <c r="K1" s="589"/>
      <c r="L1" s="589"/>
      <c r="M1" s="589"/>
      <c r="N1" s="589"/>
    </row>
    <row r="2" spans="1:17" ht="16.5" customHeight="1" x14ac:dyDescent="0.25">
      <c r="A2" s="171" t="s">
        <v>157</v>
      </c>
      <c r="B2" s="172">
        <f ca="1">NOW()</f>
        <v>43809.651016898148</v>
      </c>
      <c r="C2" s="171"/>
      <c r="D2" s="171"/>
      <c r="E2" s="171"/>
      <c r="F2" s="171"/>
      <c r="G2" s="173"/>
      <c r="H2" s="174"/>
      <c r="I2" s="173"/>
      <c r="J2" s="173"/>
      <c r="K2" s="173"/>
      <c r="L2" s="173"/>
      <c r="M2" s="173"/>
      <c r="N2" s="382" t="s">
        <v>381</v>
      </c>
    </row>
    <row r="3" spans="1:17" x14ac:dyDescent="0.25">
      <c r="A3" s="170"/>
      <c r="C3" s="170"/>
      <c r="D3" s="170"/>
      <c r="E3" s="175"/>
      <c r="F3" s="176"/>
      <c r="G3" s="177"/>
      <c r="H3" s="177"/>
      <c r="I3" s="177"/>
      <c r="J3" s="177"/>
      <c r="K3" s="177"/>
      <c r="L3" s="177"/>
      <c r="M3" s="178"/>
      <c r="N3" s="170"/>
      <c r="P3" s="170"/>
    </row>
    <row r="4" spans="1:17" ht="26.25" customHeight="1" x14ac:dyDescent="0.25">
      <c r="A4" s="164" t="s">
        <v>384</v>
      </c>
      <c r="C4" s="170"/>
      <c r="D4" s="170"/>
      <c r="E4" s="179"/>
      <c r="F4" s="590" t="s">
        <v>143</v>
      </c>
      <c r="G4" s="591"/>
      <c r="H4" s="594"/>
      <c r="I4" s="590" t="s">
        <v>158</v>
      </c>
      <c r="J4" s="595"/>
      <c r="K4" s="591"/>
      <c r="L4" s="597"/>
      <c r="M4" s="598" t="s">
        <v>423</v>
      </c>
      <c r="N4" s="170"/>
      <c r="P4" s="170"/>
    </row>
    <row r="5" spans="1:17" ht="31.5" customHeight="1" x14ac:dyDescent="0.25">
      <c r="A5" s="180"/>
      <c r="C5" s="170"/>
      <c r="D5" s="170"/>
      <c r="E5" s="179"/>
      <c r="F5" s="592"/>
      <c r="G5" s="593"/>
      <c r="H5" s="594"/>
      <c r="I5" s="592"/>
      <c r="J5" s="596"/>
      <c r="K5" s="593"/>
      <c r="L5" s="597"/>
      <c r="M5" s="599"/>
      <c r="N5" s="170"/>
      <c r="P5" s="170"/>
    </row>
    <row r="6" spans="1:17" ht="45" customHeight="1" x14ac:dyDescent="0.25">
      <c r="A6" s="181"/>
      <c r="B6" s="554" t="s">
        <v>383</v>
      </c>
      <c r="C6" s="554" t="s">
        <v>288</v>
      </c>
      <c r="D6" s="554" t="s">
        <v>289</v>
      </c>
      <c r="E6" s="554" t="s">
        <v>106</v>
      </c>
      <c r="F6" s="144" t="s">
        <v>97</v>
      </c>
      <c r="G6" s="125" t="s">
        <v>290</v>
      </c>
      <c r="H6" s="127" t="s">
        <v>291</v>
      </c>
      <c r="I6" s="251" t="s">
        <v>57</v>
      </c>
      <c r="J6" s="131" t="s">
        <v>93</v>
      </c>
      <c r="K6" s="133" t="s">
        <v>84</v>
      </c>
      <c r="L6" s="135" t="s">
        <v>292</v>
      </c>
      <c r="M6" s="252" t="s">
        <v>58</v>
      </c>
      <c r="N6" s="96" t="s">
        <v>59</v>
      </c>
      <c r="O6" s="170"/>
      <c r="P6" s="170"/>
    </row>
    <row r="7" spans="1:17" s="191" customFormat="1" ht="63.75" customHeight="1" x14ac:dyDescent="0.25">
      <c r="A7" s="181"/>
      <c r="B7" s="555"/>
      <c r="C7" s="555"/>
      <c r="D7" s="555"/>
      <c r="E7" s="555"/>
      <c r="F7" s="559" t="s">
        <v>293</v>
      </c>
      <c r="G7" s="559" t="s">
        <v>294</v>
      </c>
      <c r="H7" s="559" t="s">
        <v>295</v>
      </c>
      <c r="I7" s="559" t="s">
        <v>296</v>
      </c>
      <c r="J7" s="559" t="s">
        <v>94</v>
      </c>
      <c r="K7" s="559" t="s">
        <v>270</v>
      </c>
      <c r="L7" s="559" t="s">
        <v>297</v>
      </c>
      <c r="M7" s="559" t="s">
        <v>298</v>
      </c>
      <c r="N7" s="559" t="s">
        <v>424</v>
      </c>
    </row>
    <row r="8" spans="1:17" ht="53.25" customHeight="1" x14ac:dyDescent="0.25">
      <c r="A8" s="192"/>
      <c r="B8" s="556"/>
      <c r="C8" s="556"/>
      <c r="D8" s="556"/>
      <c r="E8" s="556"/>
      <c r="F8" s="558"/>
      <c r="G8" s="558"/>
      <c r="H8" s="558"/>
      <c r="I8" s="558"/>
      <c r="J8" s="558"/>
      <c r="K8" s="558"/>
      <c r="L8" s="558"/>
      <c r="M8" s="558"/>
      <c r="N8" s="558"/>
      <c r="O8" s="170"/>
      <c r="P8" s="170"/>
    </row>
    <row r="9" spans="1:17" x14ac:dyDescent="0.25">
      <c r="A9" s="394" t="s">
        <v>141</v>
      </c>
      <c r="B9" s="165">
        <f>'Do Not Use'!AY29</f>
        <v>0</v>
      </c>
      <c r="C9" s="165">
        <f>'Do Not Use'!AJ66</f>
        <v>0</v>
      </c>
      <c r="D9" s="165">
        <f>'Do Not Use'!AK66</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row>
    <row r="10" spans="1:17" x14ac:dyDescent="0.25">
      <c r="A10" s="394" t="s">
        <v>142</v>
      </c>
      <c r="B10" s="165">
        <f>'Do Not Use'!AY30</f>
        <v>0</v>
      </c>
      <c r="C10" s="165">
        <f>'Do Not Use'!AJ67</f>
        <v>0</v>
      </c>
      <c r="D10" s="165">
        <f>'Do Not Use'!AK67</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row>
    <row r="11" spans="1:17"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7" x14ac:dyDescent="0.25">
      <c r="B12" s="565" t="s">
        <v>382</v>
      </c>
      <c r="C12" s="565"/>
      <c r="D12" s="565"/>
      <c r="E12" s="565"/>
      <c r="F12" s="565"/>
      <c r="G12" s="565"/>
      <c r="H12" s="565"/>
      <c r="I12" s="565"/>
      <c r="J12" s="565"/>
      <c r="K12" s="565"/>
      <c r="L12" s="565"/>
      <c r="M12" s="565"/>
    </row>
    <row r="13" spans="1:17" x14ac:dyDescent="0.25">
      <c r="A13" s="393"/>
      <c r="B13" s="200"/>
      <c r="C13" s="200"/>
      <c r="D13" s="200"/>
      <c r="E13" s="200"/>
      <c r="F13" s="200"/>
      <c r="G13" s="200" t="s">
        <v>65</v>
      </c>
      <c r="H13" s="200"/>
      <c r="I13" s="200"/>
      <c r="J13" s="200"/>
      <c r="K13" s="200"/>
      <c r="L13" s="200"/>
      <c r="M13" s="200"/>
    </row>
    <row r="14" spans="1:17" s="202" customFormat="1" x14ac:dyDescent="0.25">
      <c r="A14" s="392"/>
      <c r="B14" s="586" t="str">
        <f>A9</f>
        <v>Females</v>
      </c>
      <c r="C14" s="587"/>
      <c r="D14" s="587"/>
      <c r="E14" s="587"/>
      <c r="F14" s="587"/>
      <c r="G14" s="587"/>
      <c r="H14" s="587"/>
      <c r="I14" s="587"/>
      <c r="J14" s="587"/>
      <c r="K14" s="587"/>
      <c r="L14" s="587"/>
      <c r="M14" s="587"/>
      <c r="N14" s="588"/>
      <c r="O14" s="170"/>
      <c r="P14" s="176"/>
    </row>
    <row r="15" spans="1:17" s="202" customFormat="1" x14ac:dyDescent="0.25">
      <c r="A15" s="203" t="s">
        <v>107</v>
      </c>
      <c r="B15" s="204" t="str">
        <f>IF(B9&gt;0, "Of the "&amp;C11&amp;" children who received at least one Out-of-School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7" s="202" customFormat="1" x14ac:dyDescent="0.25">
      <c r="A16" s="207" t="s">
        <v>167</v>
      </c>
      <c r="B16" s="204" t="str">
        <f>IF(B9&gt;0,"The average number of Out-of-School suspensions per child for  "&amp;A9&amp;" is "&amp;ROUND(G9,2)&amp;" times the Out-of-School Suspension Rate for all other children.","")</f>
        <v/>
      </c>
      <c r="C16" s="205"/>
      <c r="D16" s="205"/>
      <c r="E16" s="205"/>
      <c r="F16" s="205"/>
      <c r="G16" s="205"/>
      <c r="H16" s="205"/>
      <c r="I16" s="205"/>
      <c r="J16" s="205"/>
      <c r="K16" s="205"/>
      <c r="L16" s="205"/>
      <c r="M16" s="205"/>
      <c r="N16" s="206"/>
      <c r="O16" s="170"/>
      <c r="P16" s="176"/>
    </row>
    <row r="17" spans="1:16" s="202" customFormat="1" x14ac:dyDescent="0.25">
      <c r="A17" s="208" t="s">
        <v>165</v>
      </c>
      <c r="B17" s="204" t="str">
        <f>IF(B9&gt;0,A9&amp;" receive an average of "&amp;ROUND(H9,2)&amp;" Out-of-School suspensions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are "&amp;ROUND(I9,2)&amp;" times more likely to have at least one Out-of-School suspension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166</v>
      </c>
      <c r="B20" s="204" t="str">
        <f>IF(AND($B$9&gt;0,$K$9&gt;0),"The percentage of Out-of-School suspensions attributed to "&amp;$A$9&amp;" is "&amp;ROUND($K$9,1)&amp;" percentage points higher than expected given "&amp;$A$9&amp;" percentage of the child enrollment.",IF(AND($B$9&gt;0,$K$9&lt;0),"The percentage of Out-of-School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168</v>
      </c>
      <c r="B21" s="204" t="str">
        <f>IF(B9&gt;0,"Of the "&amp;$D$11&amp;" Out-of-School suspensions generated, "&amp;ROUND(L9*100,1)&amp;"% were attributed to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"&amp;ROUND(M9*100,1)&amp;"% have at least one Out-of-School suspension.","")</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6" t="str">
        <f>A10</f>
        <v>Males</v>
      </c>
      <c r="C24" s="587"/>
      <c r="D24" s="587"/>
      <c r="E24" s="587"/>
      <c r="F24" s="587"/>
      <c r="G24" s="587"/>
      <c r="H24" s="587"/>
      <c r="I24" s="587"/>
      <c r="J24" s="587"/>
      <c r="K24" s="587"/>
      <c r="L24" s="587"/>
      <c r="M24" s="587"/>
      <c r="N24" s="588"/>
      <c r="O24" s="170"/>
      <c r="P24" s="176"/>
    </row>
    <row r="25" spans="1:16" s="202" customFormat="1" x14ac:dyDescent="0.25">
      <c r="A25" s="203" t="s">
        <v>107</v>
      </c>
      <c r="B25" s="204" t="str">
        <f>IF(B10&gt;0, "Of the "&amp;C11&amp;" children who received at least one Out-of-School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167</v>
      </c>
      <c r="B26" s="204" t="str">
        <f>IF(B10&gt;0,"The average number of Out-of-School suspensions per child for "&amp;A10&amp;" is "&amp;ROUND(G10,2)&amp;" times the Out-of-School Suspension Rate for all other children.","")</f>
        <v/>
      </c>
      <c r="C26" s="205"/>
      <c r="D26" s="205"/>
      <c r="E26" s="205"/>
      <c r="F26" s="205"/>
      <c r="G26" s="205"/>
      <c r="H26" s="205"/>
      <c r="I26" s="205"/>
      <c r="J26" s="205"/>
      <c r="K26" s="205"/>
      <c r="L26" s="205"/>
      <c r="M26" s="205"/>
      <c r="N26" s="206"/>
      <c r="O26" s="170"/>
      <c r="P26" s="176"/>
    </row>
    <row r="27" spans="1:16" s="202" customFormat="1" x14ac:dyDescent="0.25">
      <c r="A27" s="208" t="s">
        <v>165</v>
      </c>
      <c r="B27" s="204" t="str">
        <f>IF(B10&gt;0,A10&amp;" receive an average of "&amp;ROUND(H10,2)&amp;" Out-of-School suspensions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are "&amp;ROUND(I10,2)&amp;" times more likely to have at least one Out-of-School suspension than all other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166</v>
      </c>
      <c r="B30" s="204" t="str">
        <f>IF(AND($B10&gt;0,$K10&gt;0),"The percentage of Out-of-School suspensions attributed to "&amp;$A10&amp;" is "&amp;ROUND($K10,1)&amp;" percentage points higher than expected given their percentage of the child enrollment.",IF(AND($B10&gt;0,$K10&lt;0),"The percentage of Out-of-School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168</v>
      </c>
      <c r="B31" s="204" t="str">
        <f>IF(B10&gt;0,"Of the "&amp;$D$11&amp;" Out-of-School suspensions generated, "&amp;ROUND(L10*100,1)&amp;"% were attributed to "&amp;A10&amp;".","")</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"&amp;ROUND(M10*100,1)&amp;"% have at least one Out-of-School suspension.","")</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5"/>
      <c r="C48" s="585"/>
      <c r="D48" s="585"/>
      <c r="E48" s="585"/>
      <c r="F48" s="585"/>
      <c r="G48" s="585"/>
      <c r="H48" s="585"/>
      <c r="I48" s="585"/>
      <c r="J48" s="585"/>
      <c r="K48" s="585"/>
      <c r="L48" s="585"/>
      <c r="M48" s="585"/>
      <c r="N48" s="585"/>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5"/>
      <c r="C60" s="585"/>
      <c r="D60" s="585"/>
      <c r="E60" s="585"/>
      <c r="F60" s="585"/>
      <c r="G60" s="585"/>
      <c r="H60" s="585"/>
      <c r="I60" s="585"/>
      <c r="J60" s="585"/>
      <c r="K60" s="585"/>
      <c r="L60" s="585"/>
      <c r="M60" s="585"/>
      <c r="N60" s="585"/>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5"/>
      <c r="C72" s="585"/>
      <c r="D72" s="585"/>
      <c r="E72" s="585"/>
      <c r="F72" s="585"/>
      <c r="G72" s="585"/>
      <c r="H72" s="585"/>
      <c r="I72" s="585"/>
      <c r="J72" s="585"/>
      <c r="K72" s="585"/>
      <c r="L72" s="585"/>
      <c r="M72" s="585"/>
      <c r="N72" s="585"/>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5"/>
      <c r="C84" s="585"/>
      <c r="D84" s="585"/>
      <c r="E84" s="585"/>
      <c r="F84" s="585"/>
      <c r="G84" s="585"/>
      <c r="H84" s="585"/>
      <c r="I84" s="585"/>
      <c r="J84" s="585"/>
      <c r="K84" s="585"/>
      <c r="L84" s="585"/>
      <c r="M84" s="585"/>
      <c r="N84" s="585"/>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170"/>
      <c r="P226" s="224"/>
    </row>
    <row r="227" spans="1:16" s="225" customFormat="1" x14ac:dyDescent="0.25">
      <c r="A227" s="229"/>
      <c r="C227" s="224"/>
      <c r="D227" s="224"/>
      <c r="E227" s="224"/>
      <c r="F227" s="224"/>
      <c r="G227" s="224"/>
      <c r="H227" s="224"/>
      <c r="I227" s="224"/>
      <c r="J227" s="224"/>
      <c r="K227" s="224"/>
      <c r="L227" s="224"/>
      <c r="M227" s="224"/>
      <c r="N227" s="224"/>
      <c r="O227" s="170"/>
      <c r="P227" s="224"/>
    </row>
    <row r="228" spans="1:16" s="225" customFormat="1" x14ac:dyDescent="0.25">
      <c r="A228" s="229"/>
      <c r="C228" s="224"/>
      <c r="D228" s="224"/>
      <c r="E228" s="224"/>
      <c r="F228" s="224"/>
      <c r="G228" s="224"/>
      <c r="H228" s="224"/>
      <c r="I228" s="224"/>
      <c r="J228" s="224"/>
      <c r="K228" s="224"/>
      <c r="L228" s="224"/>
      <c r="M228" s="224"/>
      <c r="N228" s="224"/>
      <c r="O228" s="170"/>
      <c r="P228" s="224"/>
    </row>
    <row r="229" spans="1:16" s="225" customFormat="1" x14ac:dyDescent="0.25">
      <c r="A229" s="229"/>
      <c r="C229" s="224"/>
      <c r="D229" s="224"/>
      <c r="E229" s="224"/>
      <c r="F229" s="224"/>
      <c r="G229" s="224"/>
      <c r="H229" s="224"/>
      <c r="I229" s="224"/>
      <c r="J229" s="224"/>
      <c r="K229" s="224"/>
      <c r="L229" s="224"/>
      <c r="M229" s="224"/>
      <c r="N229" s="224"/>
      <c r="O229" s="170"/>
      <c r="P229" s="224"/>
    </row>
    <row r="230" spans="1:16" s="225" customFormat="1" x14ac:dyDescent="0.25">
      <c r="A230" s="229"/>
      <c r="C230" s="224"/>
      <c r="D230" s="224"/>
      <c r="E230" s="224"/>
      <c r="F230" s="224"/>
      <c r="G230" s="224"/>
      <c r="H230" s="224"/>
      <c r="I230" s="224"/>
      <c r="J230" s="224"/>
      <c r="K230" s="224"/>
      <c r="L230" s="224"/>
      <c r="M230" s="224"/>
      <c r="N230" s="224"/>
      <c r="O230" s="170"/>
      <c r="P230" s="224"/>
    </row>
    <row r="231" spans="1:16" s="225" customFormat="1" x14ac:dyDescent="0.25">
      <c r="A231" s="229"/>
      <c r="C231" s="224"/>
      <c r="D231" s="224"/>
      <c r="E231" s="224"/>
      <c r="F231" s="224"/>
      <c r="G231" s="224"/>
      <c r="H231" s="224"/>
      <c r="I231" s="224"/>
      <c r="J231" s="224"/>
      <c r="K231" s="224"/>
      <c r="L231" s="224"/>
      <c r="M231" s="224"/>
      <c r="N231" s="224"/>
      <c r="O231" s="170"/>
      <c r="P231" s="224"/>
    </row>
    <row r="232" spans="1:16" s="225" customFormat="1" x14ac:dyDescent="0.25">
      <c r="A232" s="229"/>
      <c r="C232" s="224"/>
      <c r="D232" s="224"/>
      <c r="E232" s="224"/>
      <c r="F232" s="224"/>
      <c r="G232" s="224"/>
      <c r="H232" s="224"/>
      <c r="I232" s="224"/>
      <c r="J232" s="224"/>
      <c r="K232" s="224"/>
      <c r="L232" s="224"/>
      <c r="M232" s="224"/>
      <c r="N232" s="224"/>
      <c r="O232" s="170"/>
      <c r="P232" s="224"/>
    </row>
    <row r="233" spans="1:16" s="225" customFormat="1" x14ac:dyDescent="0.25">
      <c r="A233" s="229"/>
      <c r="C233" s="224"/>
      <c r="D233" s="224"/>
      <c r="E233" s="224"/>
      <c r="F233" s="224"/>
      <c r="G233" s="224"/>
      <c r="H233" s="224"/>
      <c r="I233" s="224"/>
      <c r="J233" s="224"/>
      <c r="K233" s="224"/>
      <c r="L233" s="224"/>
      <c r="M233" s="224"/>
      <c r="N233" s="224"/>
      <c r="O233" s="170"/>
      <c r="P233" s="224"/>
    </row>
    <row r="234" spans="1:16" s="225" customFormat="1" x14ac:dyDescent="0.25">
      <c r="A234" s="229"/>
      <c r="C234" s="224"/>
      <c r="D234" s="224"/>
      <c r="E234" s="224"/>
      <c r="F234" s="224"/>
      <c r="G234" s="224"/>
      <c r="H234" s="224"/>
      <c r="I234" s="224"/>
      <c r="J234" s="224"/>
      <c r="K234" s="224"/>
      <c r="L234" s="224"/>
      <c r="M234" s="224"/>
      <c r="N234" s="224"/>
      <c r="O234" s="170"/>
      <c r="P234" s="224"/>
    </row>
    <row r="235" spans="1:16" s="225" customFormat="1" x14ac:dyDescent="0.25">
      <c r="A235" s="229"/>
      <c r="C235" s="224"/>
      <c r="D235" s="224"/>
      <c r="E235" s="224"/>
      <c r="F235" s="224"/>
      <c r="G235" s="224"/>
      <c r="H235" s="224"/>
      <c r="I235" s="224"/>
      <c r="J235" s="224"/>
      <c r="K235" s="224"/>
      <c r="L235" s="224"/>
      <c r="M235" s="224"/>
      <c r="N235" s="224"/>
      <c r="O235" s="170"/>
      <c r="P235" s="224"/>
    </row>
    <row r="236" spans="1:16" s="225" customFormat="1" x14ac:dyDescent="0.25">
      <c r="A236" s="229"/>
      <c r="C236" s="224"/>
      <c r="D236" s="224"/>
      <c r="E236" s="224"/>
      <c r="F236" s="224"/>
      <c r="G236" s="224"/>
      <c r="H236" s="224"/>
      <c r="I236" s="224"/>
      <c r="J236" s="224"/>
      <c r="K236" s="224"/>
      <c r="L236" s="224"/>
      <c r="M236" s="224"/>
      <c r="N236" s="224"/>
      <c r="O236" s="170"/>
      <c r="P236" s="224"/>
    </row>
    <row r="237" spans="1:16" s="225" customFormat="1" x14ac:dyDescent="0.25">
      <c r="A237" s="229"/>
      <c r="C237" s="224"/>
      <c r="D237" s="224"/>
      <c r="E237" s="224"/>
      <c r="F237" s="224"/>
      <c r="G237" s="224"/>
      <c r="H237" s="224"/>
      <c r="I237" s="224"/>
      <c r="J237" s="224"/>
      <c r="K237" s="224"/>
      <c r="L237" s="224"/>
      <c r="M237" s="224"/>
      <c r="N237" s="224"/>
      <c r="O237" s="170"/>
      <c r="P237" s="224"/>
    </row>
    <row r="238" spans="1:16" s="225" customFormat="1" x14ac:dyDescent="0.25">
      <c r="A238" s="229"/>
      <c r="C238" s="224"/>
      <c r="D238" s="224"/>
      <c r="E238" s="224"/>
      <c r="F238" s="224"/>
      <c r="G238" s="224"/>
      <c r="H238" s="224"/>
      <c r="I238" s="224"/>
      <c r="J238" s="224"/>
      <c r="K238" s="224"/>
      <c r="L238" s="224"/>
      <c r="M238" s="224"/>
      <c r="N238" s="224"/>
      <c r="O238" s="170"/>
      <c r="P238" s="224"/>
    </row>
    <row r="239" spans="1:16" s="225" customFormat="1" x14ac:dyDescent="0.25">
      <c r="A239" s="229"/>
      <c r="C239" s="224"/>
      <c r="D239" s="224"/>
      <c r="E239" s="224"/>
      <c r="F239" s="224"/>
      <c r="G239" s="224"/>
      <c r="H239" s="224"/>
      <c r="I239" s="224"/>
      <c r="J239" s="224"/>
      <c r="K239" s="224"/>
      <c r="L239" s="224"/>
      <c r="M239" s="224"/>
      <c r="N239" s="224"/>
      <c r="O239" s="170"/>
      <c r="P239" s="224"/>
    </row>
    <row r="240" spans="1:16" s="225" customFormat="1" x14ac:dyDescent="0.25">
      <c r="A240" s="229"/>
      <c r="C240" s="224"/>
      <c r="D240" s="224"/>
      <c r="E240" s="224"/>
      <c r="F240" s="224"/>
      <c r="G240" s="224"/>
      <c r="H240" s="224"/>
      <c r="I240" s="224"/>
      <c r="J240" s="224"/>
      <c r="K240" s="224"/>
      <c r="L240" s="224"/>
      <c r="M240" s="224"/>
      <c r="N240" s="224"/>
      <c r="O240" s="170"/>
      <c r="P240" s="224"/>
    </row>
    <row r="241" spans="1:16" s="225" customFormat="1" x14ac:dyDescent="0.25">
      <c r="A241" s="229"/>
      <c r="C241" s="224"/>
      <c r="D241" s="224"/>
      <c r="E241" s="224"/>
      <c r="F241" s="224"/>
      <c r="G241" s="224"/>
      <c r="H241" s="224"/>
      <c r="I241" s="224"/>
      <c r="J241" s="224"/>
      <c r="K241" s="224"/>
      <c r="L241" s="224"/>
      <c r="M241" s="224"/>
      <c r="N241" s="224"/>
      <c r="O241" s="170"/>
      <c r="P241" s="224"/>
    </row>
    <row r="242" spans="1:16" s="225" customFormat="1" x14ac:dyDescent="0.25">
      <c r="A242" s="229"/>
      <c r="C242" s="224"/>
      <c r="D242" s="224"/>
      <c r="E242" s="224"/>
      <c r="F242" s="224"/>
      <c r="G242" s="224"/>
      <c r="H242" s="224"/>
      <c r="I242" s="224"/>
      <c r="J242" s="224"/>
      <c r="K242" s="224"/>
      <c r="L242" s="224"/>
      <c r="M242" s="224"/>
      <c r="N242" s="224"/>
      <c r="O242" s="170"/>
      <c r="P242" s="224"/>
    </row>
    <row r="243" spans="1:16" s="225" customFormat="1" x14ac:dyDescent="0.25">
      <c r="A243" s="229"/>
      <c r="C243" s="224"/>
      <c r="D243" s="224"/>
      <c r="E243" s="224"/>
      <c r="F243" s="224"/>
      <c r="G243" s="224"/>
      <c r="H243" s="224"/>
      <c r="I243" s="224"/>
      <c r="J243" s="224"/>
      <c r="K243" s="224"/>
      <c r="L243" s="224"/>
      <c r="M243" s="224"/>
      <c r="N243" s="224"/>
      <c r="O243" s="170"/>
      <c r="P243" s="224"/>
    </row>
    <row r="244" spans="1:16" s="225" customFormat="1" x14ac:dyDescent="0.25">
      <c r="A244" s="229"/>
      <c r="C244" s="224"/>
      <c r="D244" s="224"/>
      <c r="E244" s="224"/>
      <c r="F244" s="224"/>
      <c r="G244" s="224"/>
      <c r="H244" s="224"/>
      <c r="I244" s="224"/>
      <c r="J244" s="224"/>
      <c r="K244" s="224"/>
      <c r="L244" s="224"/>
      <c r="M244" s="224"/>
      <c r="N244" s="224"/>
      <c r="O244" s="170"/>
      <c r="P244" s="224"/>
    </row>
    <row r="245" spans="1:16" s="225" customFormat="1" x14ac:dyDescent="0.25">
      <c r="A245" s="229"/>
      <c r="C245" s="224"/>
      <c r="D245" s="224"/>
      <c r="E245" s="224"/>
      <c r="F245" s="224"/>
      <c r="G245" s="224"/>
      <c r="H245" s="224"/>
      <c r="I245" s="224"/>
      <c r="J245" s="224"/>
      <c r="K245" s="224"/>
      <c r="L245" s="224"/>
      <c r="M245" s="224"/>
      <c r="N245" s="224"/>
      <c r="O245" s="170"/>
      <c r="P245" s="224"/>
    </row>
    <row r="246" spans="1:16" s="225" customFormat="1" x14ac:dyDescent="0.25">
      <c r="A246" s="229"/>
      <c r="C246" s="224"/>
      <c r="D246" s="224"/>
      <c r="E246" s="224"/>
      <c r="F246" s="224"/>
      <c r="G246" s="224"/>
      <c r="H246" s="224"/>
      <c r="I246" s="224"/>
      <c r="J246" s="224"/>
      <c r="K246" s="224"/>
      <c r="L246" s="224"/>
      <c r="M246" s="224"/>
      <c r="N246" s="224"/>
      <c r="O246" s="170"/>
      <c r="P246" s="224"/>
    </row>
    <row r="247" spans="1:16" s="225" customFormat="1" x14ac:dyDescent="0.25">
      <c r="A247" s="229"/>
      <c r="C247" s="224"/>
      <c r="D247" s="224"/>
      <c r="E247" s="224"/>
      <c r="F247" s="224"/>
      <c r="G247" s="224"/>
      <c r="H247" s="224"/>
      <c r="I247" s="224"/>
      <c r="J247" s="224"/>
      <c r="K247" s="224"/>
      <c r="L247" s="224"/>
      <c r="M247" s="224"/>
      <c r="N247" s="224"/>
      <c r="O247" s="170"/>
      <c r="P247" s="224"/>
    </row>
    <row r="248" spans="1:16" s="225" customFormat="1" x14ac:dyDescent="0.25">
      <c r="A248" s="229"/>
      <c r="C248" s="224"/>
      <c r="D248" s="224"/>
      <c r="E248" s="224"/>
      <c r="F248" s="224"/>
      <c r="G248" s="224"/>
      <c r="H248" s="224"/>
      <c r="I248" s="224"/>
      <c r="J248" s="224"/>
      <c r="K248" s="224"/>
      <c r="L248" s="224"/>
      <c r="M248" s="224"/>
      <c r="N248" s="224"/>
      <c r="O248" s="170"/>
      <c r="P248" s="224"/>
    </row>
    <row r="249" spans="1:16" s="225" customFormat="1" x14ac:dyDescent="0.25">
      <c r="A249" s="229"/>
      <c r="C249" s="224"/>
      <c r="D249" s="224"/>
      <c r="E249" s="224"/>
      <c r="F249" s="224"/>
      <c r="G249" s="224"/>
      <c r="H249" s="224"/>
      <c r="I249" s="224"/>
      <c r="J249" s="224"/>
      <c r="K249" s="224"/>
      <c r="L249" s="224"/>
      <c r="M249" s="224"/>
      <c r="N249" s="224"/>
      <c r="O249" s="170"/>
      <c r="P249" s="224"/>
    </row>
    <row r="250" spans="1:16" s="225" customFormat="1" x14ac:dyDescent="0.25">
      <c r="A250" s="229"/>
      <c r="C250" s="224"/>
      <c r="D250" s="224"/>
      <c r="E250" s="224"/>
      <c r="F250" s="224"/>
      <c r="G250" s="224"/>
      <c r="H250" s="224"/>
      <c r="I250" s="224"/>
      <c r="J250" s="224"/>
      <c r="K250" s="224"/>
      <c r="L250" s="224"/>
      <c r="M250" s="224"/>
      <c r="N250" s="224"/>
      <c r="O250" s="170"/>
      <c r="P250" s="224"/>
    </row>
    <row r="251" spans="1:16" s="225" customFormat="1" x14ac:dyDescent="0.25">
      <c r="A251" s="229"/>
      <c r="C251" s="224"/>
      <c r="D251" s="224"/>
      <c r="E251" s="224"/>
      <c r="F251" s="224"/>
      <c r="G251" s="224"/>
      <c r="H251" s="224"/>
      <c r="I251" s="224"/>
      <c r="J251" s="224"/>
      <c r="K251" s="224"/>
      <c r="L251" s="224"/>
      <c r="M251" s="224"/>
      <c r="N251" s="224"/>
      <c r="O251" s="170"/>
      <c r="P251" s="224"/>
    </row>
    <row r="252" spans="1:16" s="225" customFormat="1" x14ac:dyDescent="0.25">
      <c r="A252" s="229"/>
      <c r="C252" s="224"/>
      <c r="D252" s="224"/>
      <c r="E252" s="224"/>
      <c r="F252" s="224"/>
      <c r="G252" s="224"/>
      <c r="H252" s="224"/>
      <c r="I252" s="224"/>
      <c r="J252" s="224"/>
      <c r="K252" s="224"/>
      <c r="L252" s="224"/>
      <c r="M252" s="224"/>
      <c r="N252" s="224"/>
      <c r="O252" s="170"/>
      <c r="P252" s="224"/>
    </row>
    <row r="253" spans="1:16" s="225" customFormat="1" x14ac:dyDescent="0.25">
      <c r="A253" s="229"/>
      <c r="C253" s="224"/>
      <c r="D253" s="224"/>
      <c r="E253" s="224"/>
      <c r="F253" s="224"/>
      <c r="G253" s="224"/>
      <c r="H253" s="224"/>
      <c r="I253" s="224"/>
      <c r="J253" s="224"/>
      <c r="K253" s="224"/>
      <c r="L253" s="224"/>
      <c r="M253" s="224"/>
      <c r="N253" s="224"/>
      <c r="O253" s="170"/>
      <c r="P253" s="224"/>
    </row>
    <row r="254" spans="1:16" s="225" customFormat="1" x14ac:dyDescent="0.25">
      <c r="A254" s="229"/>
      <c r="C254" s="224"/>
      <c r="D254" s="224"/>
      <c r="E254" s="224"/>
      <c r="F254" s="224"/>
      <c r="G254" s="224"/>
      <c r="H254" s="224"/>
      <c r="I254" s="224"/>
      <c r="J254" s="224"/>
      <c r="K254" s="224"/>
      <c r="L254" s="224"/>
      <c r="M254" s="224"/>
      <c r="N254" s="224"/>
      <c r="O254" s="170"/>
      <c r="P254" s="224"/>
    </row>
    <row r="255" spans="1:16" s="225" customFormat="1" x14ac:dyDescent="0.25">
      <c r="A255" s="229"/>
      <c r="C255" s="224"/>
      <c r="D255" s="224"/>
      <c r="E255" s="224"/>
      <c r="F255" s="224"/>
      <c r="G255" s="224"/>
      <c r="H255" s="224"/>
      <c r="I255" s="224"/>
      <c r="J255" s="224"/>
      <c r="K255" s="224"/>
      <c r="L255" s="224"/>
      <c r="M255" s="224"/>
      <c r="N255" s="224"/>
      <c r="O255" s="170"/>
      <c r="P255" s="224"/>
    </row>
    <row r="256" spans="1:16" s="225" customFormat="1" x14ac:dyDescent="0.25">
      <c r="A256" s="229"/>
      <c r="C256" s="224"/>
      <c r="D256" s="224"/>
      <c r="E256" s="224"/>
      <c r="F256" s="224"/>
      <c r="G256" s="224"/>
      <c r="H256" s="224"/>
      <c r="I256" s="224"/>
      <c r="J256" s="224"/>
      <c r="K256" s="224"/>
      <c r="L256" s="224"/>
      <c r="M256" s="224"/>
      <c r="N256" s="224"/>
      <c r="O256" s="170"/>
      <c r="P256" s="224"/>
    </row>
    <row r="257" spans="1:16" s="225" customFormat="1" x14ac:dyDescent="0.25">
      <c r="A257" s="229"/>
      <c r="C257" s="224"/>
      <c r="D257" s="224"/>
      <c r="E257" s="224"/>
      <c r="F257" s="224"/>
      <c r="G257" s="224"/>
      <c r="H257" s="224"/>
      <c r="I257" s="224"/>
      <c r="J257" s="224"/>
      <c r="K257" s="224"/>
      <c r="L257" s="224"/>
      <c r="M257" s="224"/>
      <c r="N257" s="224"/>
      <c r="O257" s="170"/>
      <c r="P257" s="224"/>
    </row>
    <row r="258" spans="1:16" s="225" customFormat="1" x14ac:dyDescent="0.25">
      <c r="A258" s="229"/>
      <c r="C258" s="224"/>
      <c r="D258" s="224"/>
      <c r="E258" s="224"/>
      <c r="F258" s="224"/>
      <c r="G258" s="224"/>
      <c r="H258" s="224"/>
      <c r="I258" s="224"/>
      <c r="J258" s="224"/>
      <c r="K258" s="224"/>
      <c r="L258" s="224"/>
      <c r="M258" s="224"/>
      <c r="N258" s="224"/>
      <c r="O258" s="170"/>
      <c r="P258" s="224"/>
    </row>
    <row r="259" spans="1:16" s="225" customFormat="1" x14ac:dyDescent="0.25">
      <c r="A259" s="229"/>
      <c r="C259" s="224"/>
      <c r="D259" s="224"/>
      <c r="E259" s="224"/>
      <c r="F259" s="224"/>
      <c r="G259" s="224"/>
      <c r="H259" s="224"/>
      <c r="I259" s="224"/>
      <c r="J259" s="224"/>
      <c r="K259" s="224"/>
      <c r="L259" s="224"/>
      <c r="M259" s="224"/>
      <c r="N259" s="224"/>
      <c r="O259" s="170"/>
      <c r="P259" s="224"/>
    </row>
    <row r="260" spans="1:16" s="225" customFormat="1" x14ac:dyDescent="0.25">
      <c r="A260" s="229"/>
      <c r="C260" s="224"/>
      <c r="D260" s="224"/>
      <c r="E260" s="224"/>
      <c r="F260" s="224"/>
      <c r="G260" s="224"/>
      <c r="H260" s="224"/>
      <c r="I260" s="224"/>
      <c r="J260" s="224"/>
      <c r="K260" s="224"/>
      <c r="L260" s="224"/>
      <c r="M260" s="224"/>
      <c r="N260" s="224"/>
      <c r="O260" s="170"/>
      <c r="P260" s="224"/>
    </row>
    <row r="261" spans="1:16" s="225" customFormat="1" x14ac:dyDescent="0.25">
      <c r="A261" s="229"/>
      <c r="C261" s="224"/>
      <c r="D261" s="224"/>
      <c r="E261" s="224"/>
      <c r="F261" s="224"/>
      <c r="G261" s="224"/>
      <c r="H261" s="224"/>
      <c r="I261" s="224"/>
      <c r="J261" s="224"/>
      <c r="K261" s="224"/>
      <c r="L261" s="224"/>
      <c r="M261" s="224"/>
      <c r="N261" s="224"/>
      <c r="O261" s="170"/>
      <c r="P261" s="224"/>
    </row>
    <row r="262" spans="1:16" s="225" customFormat="1" x14ac:dyDescent="0.25">
      <c r="A262" s="229"/>
      <c r="C262" s="224"/>
      <c r="D262" s="224"/>
      <c r="E262" s="224"/>
      <c r="F262" s="224"/>
      <c r="G262" s="224"/>
      <c r="H262" s="224"/>
      <c r="I262" s="224"/>
      <c r="J262" s="224"/>
      <c r="K262" s="224"/>
      <c r="L262" s="224"/>
      <c r="M262" s="224"/>
      <c r="N262" s="224"/>
      <c r="O262" s="170"/>
      <c r="P262" s="224"/>
    </row>
    <row r="263" spans="1:16" s="225" customFormat="1" x14ac:dyDescent="0.25">
      <c r="A263" s="229"/>
      <c r="C263" s="224"/>
      <c r="D263" s="224"/>
      <c r="E263" s="224"/>
      <c r="F263" s="224"/>
      <c r="G263" s="224"/>
      <c r="H263" s="224"/>
      <c r="I263" s="224"/>
      <c r="J263" s="224"/>
      <c r="K263" s="224"/>
      <c r="L263" s="224"/>
      <c r="M263" s="224"/>
      <c r="N263" s="224"/>
      <c r="O263" s="170"/>
      <c r="P263" s="224"/>
    </row>
    <row r="264" spans="1:16" s="225" customFormat="1" x14ac:dyDescent="0.25">
      <c r="A264" s="229"/>
      <c r="C264" s="224"/>
      <c r="D264" s="224"/>
      <c r="E264" s="224"/>
      <c r="F264" s="224"/>
      <c r="G264" s="224"/>
      <c r="H264" s="224"/>
      <c r="I264" s="224"/>
      <c r="J264" s="224"/>
      <c r="K264" s="224"/>
      <c r="L264" s="224"/>
      <c r="M264" s="224"/>
      <c r="N264" s="224"/>
      <c r="O264" s="170"/>
      <c r="P264" s="224"/>
    </row>
    <row r="265" spans="1:16" s="225" customFormat="1" x14ac:dyDescent="0.25">
      <c r="A265" s="229"/>
      <c r="C265" s="224"/>
      <c r="D265" s="224"/>
      <c r="E265" s="224"/>
      <c r="F265" s="224"/>
      <c r="G265" s="224"/>
      <c r="H265" s="224"/>
      <c r="I265" s="224"/>
      <c r="J265" s="224"/>
      <c r="K265" s="224"/>
      <c r="L265" s="224"/>
      <c r="M265" s="224"/>
      <c r="N265" s="224"/>
      <c r="O265" s="170"/>
      <c r="P265" s="224"/>
    </row>
    <row r="266" spans="1:16" s="225" customFormat="1" x14ac:dyDescent="0.25">
      <c r="A266" s="229"/>
      <c r="C266" s="224"/>
      <c r="D266" s="224"/>
      <c r="E266" s="224"/>
      <c r="F266" s="224"/>
      <c r="G266" s="224"/>
      <c r="H266" s="224"/>
      <c r="I266" s="224"/>
      <c r="J266" s="224"/>
      <c r="K266" s="224"/>
      <c r="L266" s="224"/>
      <c r="M266" s="224"/>
      <c r="N266" s="224"/>
      <c r="O266" s="170"/>
      <c r="P266" s="224"/>
    </row>
    <row r="267" spans="1:16" s="225" customFormat="1" x14ac:dyDescent="0.25">
      <c r="A267" s="229"/>
      <c r="C267" s="224"/>
      <c r="D267" s="224"/>
      <c r="E267" s="224"/>
      <c r="F267" s="224"/>
      <c r="G267" s="224"/>
      <c r="H267" s="224"/>
      <c r="I267" s="224"/>
      <c r="J267" s="224"/>
      <c r="K267" s="224"/>
      <c r="L267" s="224"/>
      <c r="M267" s="224"/>
      <c r="N267" s="224"/>
      <c r="O267" s="170"/>
      <c r="P267" s="224"/>
    </row>
    <row r="268" spans="1:16" s="225" customFormat="1" x14ac:dyDescent="0.25">
      <c r="A268" s="229"/>
      <c r="C268" s="224"/>
      <c r="D268" s="224"/>
      <c r="E268" s="224"/>
      <c r="F268" s="224"/>
      <c r="G268" s="224"/>
      <c r="H268" s="224"/>
      <c r="I268" s="224"/>
      <c r="J268" s="224"/>
      <c r="K268" s="224"/>
      <c r="L268" s="224"/>
      <c r="M268" s="224"/>
      <c r="N268" s="224"/>
      <c r="O268" s="170"/>
      <c r="P268" s="224"/>
    </row>
    <row r="269" spans="1:16" s="225" customFormat="1" x14ac:dyDescent="0.25">
      <c r="A269" s="229"/>
      <c r="C269" s="224"/>
      <c r="D269" s="224"/>
      <c r="E269" s="224"/>
      <c r="F269" s="224"/>
      <c r="G269" s="224"/>
      <c r="H269" s="224"/>
      <c r="I269" s="224"/>
      <c r="J269" s="224"/>
      <c r="K269" s="224"/>
      <c r="L269" s="224"/>
      <c r="M269" s="224"/>
      <c r="N269" s="224"/>
      <c r="O269" s="170"/>
      <c r="P269" s="224"/>
    </row>
    <row r="270" spans="1:16" s="225" customFormat="1" x14ac:dyDescent="0.25">
      <c r="A270" s="229"/>
      <c r="C270" s="224"/>
      <c r="D270" s="224"/>
      <c r="E270" s="224"/>
      <c r="F270" s="224"/>
      <c r="G270" s="224"/>
      <c r="H270" s="224"/>
      <c r="I270" s="224"/>
      <c r="J270" s="224"/>
      <c r="K270" s="224"/>
      <c r="L270" s="224"/>
      <c r="M270" s="224"/>
      <c r="N270" s="224"/>
      <c r="O270" s="170"/>
      <c r="P270" s="224"/>
    </row>
    <row r="271" spans="1:16" s="225" customFormat="1" x14ac:dyDescent="0.25">
      <c r="A271" s="229"/>
      <c r="C271" s="224"/>
      <c r="D271" s="224"/>
      <c r="E271" s="224"/>
      <c r="F271" s="224"/>
      <c r="G271" s="224"/>
      <c r="H271" s="224"/>
      <c r="I271" s="224"/>
      <c r="J271" s="224"/>
      <c r="K271" s="224"/>
      <c r="L271" s="224"/>
      <c r="M271" s="224"/>
      <c r="N271" s="224"/>
      <c r="O271" s="170"/>
      <c r="P271" s="224"/>
    </row>
    <row r="272" spans="1:16" s="225" customFormat="1" x14ac:dyDescent="0.25">
      <c r="A272" s="229"/>
      <c r="C272" s="224"/>
      <c r="D272" s="224"/>
      <c r="E272" s="224"/>
      <c r="F272" s="224"/>
      <c r="G272" s="224"/>
      <c r="H272" s="224"/>
      <c r="I272" s="224"/>
      <c r="J272" s="224"/>
      <c r="K272" s="224"/>
      <c r="L272" s="224"/>
      <c r="M272" s="224"/>
      <c r="N272" s="224"/>
      <c r="O272" s="170"/>
      <c r="P272" s="224"/>
    </row>
    <row r="273" spans="1:16" s="225" customFormat="1" x14ac:dyDescent="0.25">
      <c r="A273" s="229"/>
      <c r="C273" s="224"/>
      <c r="D273" s="224"/>
      <c r="E273" s="224"/>
      <c r="F273" s="224"/>
      <c r="G273" s="224"/>
      <c r="H273" s="224"/>
      <c r="I273" s="224"/>
      <c r="J273" s="224"/>
      <c r="K273" s="224"/>
      <c r="L273" s="224"/>
      <c r="M273" s="224"/>
      <c r="N273" s="224"/>
      <c r="O273" s="170"/>
      <c r="P273" s="224"/>
    </row>
    <row r="274" spans="1:16" s="225" customFormat="1" x14ac:dyDescent="0.25">
      <c r="A274" s="229"/>
      <c r="C274" s="224"/>
      <c r="D274" s="224"/>
      <c r="E274" s="224"/>
      <c r="F274" s="224"/>
      <c r="G274" s="224"/>
      <c r="H274" s="224"/>
      <c r="I274" s="224"/>
      <c r="J274" s="224"/>
      <c r="K274" s="224"/>
      <c r="L274" s="224"/>
      <c r="M274" s="224"/>
      <c r="N274" s="224"/>
      <c r="O274" s="170"/>
      <c r="P274" s="224"/>
    </row>
    <row r="275" spans="1:16" s="225" customFormat="1" x14ac:dyDescent="0.25">
      <c r="A275" s="229"/>
      <c r="C275" s="224"/>
      <c r="D275" s="224"/>
      <c r="E275" s="224"/>
      <c r="F275" s="224"/>
      <c r="G275" s="224"/>
      <c r="H275" s="224"/>
      <c r="I275" s="224"/>
      <c r="J275" s="224"/>
      <c r="K275" s="224"/>
      <c r="L275" s="224"/>
      <c r="M275" s="224"/>
      <c r="N275" s="224"/>
      <c r="O275" s="170"/>
      <c r="P275" s="224"/>
    </row>
    <row r="276" spans="1:16" s="225" customFormat="1" x14ac:dyDescent="0.25">
      <c r="A276" s="229"/>
      <c r="C276" s="224"/>
      <c r="D276" s="224"/>
      <c r="E276" s="224"/>
      <c r="F276" s="224"/>
      <c r="G276" s="224"/>
      <c r="H276" s="224"/>
      <c r="I276" s="224"/>
      <c r="J276" s="224"/>
      <c r="K276" s="224"/>
      <c r="L276" s="224"/>
      <c r="M276" s="224"/>
      <c r="N276" s="224"/>
      <c r="O276" s="170"/>
      <c r="P276" s="224"/>
    </row>
    <row r="277" spans="1:16" s="225" customFormat="1" x14ac:dyDescent="0.25">
      <c r="A277" s="229"/>
      <c r="C277" s="224"/>
      <c r="D277" s="224"/>
      <c r="E277" s="224"/>
      <c r="F277" s="224"/>
      <c r="G277" s="224"/>
      <c r="H277" s="224"/>
      <c r="I277" s="224"/>
      <c r="J277" s="224"/>
      <c r="K277" s="224"/>
      <c r="L277" s="224"/>
      <c r="M277" s="224"/>
      <c r="N277" s="224"/>
      <c r="O277" s="170"/>
      <c r="P277" s="224"/>
    </row>
    <row r="278" spans="1:16" s="225" customFormat="1" x14ac:dyDescent="0.25">
      <c r="A278" s="229"/>
      <c r="C278" s="224"/>
      <c r="D278" s="224"/>
      <c r="E278" s="224"/>
      <c r="F278" s="224"/>
      <c r="G278" s="224"/>
      <c r="H278" s="224"/>
      <c r="I278" s="224"/>
      <c r="J278" s="224"/>
      <c r="K278" s="224"/>
      <c r="L278" s="224"/>
      <c r="M278" s="224"/>
      <c r="N278" s="224"/>
      <c r="O278" s="170"/>
      <c r="P278" s="224"/>
    </row>
    <row r="279" spans="1:16" s="225" customFormat="1" x14ac:dyDescent="0.25">
      <c r="A279" s="229"/>
      <c r="C279" s="224"/>
      <c r="D279" s="224"/>
      <c r="E279" s="224"/>
      <c r="F279" s="224"/>
      <c r="G279" s="224"/>
      <c r="H279" s="224"/>
      <c r="I279" s="224"/>
      <c r="J279" s="224"/>
      <c r="K279" s="224"/>
      <c r="L279" s="224"/>
      <c r="M279" s="224"/>
      <c r="N279" s="224"/>
      <c r="O279" s="170"/>
      <c r="P279" s="224"/>
    </row>
    <row r="280" spans="1:16" s="225" customFormat="1" x14ac:dyDescent="0.25">
      <c r="A280" s="229"/>
      <c r="C280" s="224"/>
      <c r="D280" s="224"/>
      <c r="E280" s="224"/>
      <c r="F280" s="224"/>
      <c r="G280" s="224"/>
      <c r="H280" s="224"/>
      <c r="I280" s="224"/>
      <c r="J280" s="224"/>
      <c r="K280" s="224"/>
      <c r="L280" s="224"/>
      <c r="M280" s="224"/>
      <c r="N280" s="224"/>
      <c r="O280" s="170"/>
      <c r="P280" s="224"/>
    </row>
    <row r="281" spans="1:16" s="225" customFormat="1" x14ac:dyDescent="0.25">
      <c r="A281" s="229"/>
      <c r="C281" s="224"/>
      <c r="D281" s="224"/>
      <c r="E281" s="224"/>
      <c r="F281" s="224"/>
      <c r="G281" s="224"/>
      <c r="H281" s="224"/>
      <c r="I281" s="224"/>
      <c r="J281" s="224"/>
      <c r="K281" s="224"/>
      <c r="L281" s="224"/>
      <c r="M281" s="224"/>
      <c r="N281" s="224"/>
      <c r="O281" s="170"/>
      <c r="P281" s="224"/>
    </row>
    <row r="282" spans="1:16" s="225" customFormat="1" x14ac:dyDescent="0.25">
      <c r="A282" s="229"/>
      <c r="C282" s="224"/>
      <c r="D282" s="224"/>
      <c r="E282" s="224"/>
      <c r="F282" s="224"/>
      <c r="G282" s="224"/>
      <c r="H282" s="224"/>
      <c r="I282" s="224"/>
      <c r="J282" s="224"/>
      <c r="K282" s="224"/>
      <c r="L282" s="224"/>
      <c r="M282" s="224"/>
      <c r="N282" s="224"/>
      <c r="O282" s="170"/>
      <c r="P282" s="224"/>
    </row>
    <row r="283" spans="1:16" s="225" customFormat="1" x14ac:dyDescent="0.25">
      <c r="A283" s="229"/>
      <c r="C283" s="224"/>
      <c r="D283" s="224"/>
      <c r="E283" s="224"/>
      <c r="F283" s="224"/>
      <c r="G283" s="224"/>
      <c r="H283" s="224"/>
      <c r="I283" s="224"/>
      <c r="J283" s="224"/>
      <c r="K283" s="224"/>
      <c r="L283" s="224"/>
      <c r="M283" s="224"/>
      <c r="N283" s="224"/>
      <c r="O283" s="170"/>
      <c r="P283" s="224"/>
    </row>
    <row r="284" spans="1:16" s="225" customFormat="1" x14ac:dyDescent="0.25">
      <c r="A284" s="229"/>
      <c r="C284" s="224"/>
      <c r="D284" s="224"/>
      <c r="E284" s="224"/>
      <c r="F284" s="224"/>
      <c r="G284" s="224"/>
      <c r="H284" s="224"/>
      <c r="I284" s="224"/>
      <c r="J284" s="224"/>
      <c r="K284" s="224"/>
      <c r="L284" s="224"/>
      <c r="M284" s="224"/>
      <c r="N284" s="224"/>
      <c r="O284" s="170"/>
      <c r="P284" s="224"/>
    </row>
    <row r="285" spans="1:16" s="225" customFormat="1" x14ac:dyDescent="0.25">
      <c r="A285" s="229"/>
      <c r="C285" s="224"/>
      <c r="D285" s="224"/>
      <c r="E285" s="224"/>
      <c r="F285" s="224"/>
      <c r="G285" s="224"/>
      <c r="H285" s="224"/>
      <c r="I285" s="224"/>
      <c r="J285" s="224"/>
      <c r="K285" s="224"/>
      <c r="L285" s="224"/>
      <c r="M285" s="224"/>
      <c r="N285" s="224"/>
      <c r="O285" s="170"/>
      <c r="P285" s="224"/>
    </row>
    <row r="286" spans="1:16" s="225" customFormat="1" x14ac:dyDescent="0.25">
      <c r="A286" s="229"/>
      <c r="C286" s="224"/>
      <c r="D286" s="224"/>
      <c r="E286" s="224"/>
      <c r="F286" s="224"/>
      <c r="G286" s="224"/>
      <c r="H286" s="224"/>
      <c r="I286" s="224"/>
      <c r="J286" s="224"/>
      <c r="K286" s="224"/>
      <c r="L286" s="224"/>
      <c r="M286" s="224"/>
      <c r="N286" s="224"/>
      <c r="O286" s="170"/>
      <c r="P286" s="224"/>
    </row>
    <row r="287" spans="1:16" s="225" customFormat="1" x14ac:dyDescent="0.25">
      <c r="A287" s="229"/>
      <c r="C287" s="224"/>
      <c r="D287" s="224"/>
      <c r="E287" s="224"/>
      <c r="F287" s="224"/>
      <c r="G287" s="224"/>
      <c r="H287" s="224"/>
      <c r="I287" s="224"/>
      <c r="J287" s="224"/>
      <c r="K287" s="224"/>
      <c r="L287" s="224"/>
      <c r="M287" s="224"/>
      <c r="N287" s="224"/>
      <c r="O287" s="170"/>
      <c r="P287" s="224"/>
    </row>
    <row r="288" spans="1:16" s="225" customFormat="1" x14ac:dyDescent="0.25">
      <c r="A288" s="229"/>
      <c r="C288" s="224"/>
      <c r="D288" s="224"/>
      <c r="E288" s="224"/>
      <c r="F288" s="224"/>
      <c r="G288" s="224"/>
      <c r="H288" s="224"/>
      <c r="I288" s="224"/>
      <c r="J288" s="224"/>
      <c r="K288" s="224"/>
      <c r="L288" s="224"/>
      <c r="M288" s="224"/>
      <c r="N288" s="224"/>
      <c r="O288" s="170"/>
      <c r="P288" s="224"/>
    </row>
    <row r="289" spans="1:16" s="225" customFormat="1" x14ac:dyDescent="0.25">
      <c r="A289" s="229"/>
      <c r="C289" s="224"/>
      <c r="D289" s="224"/>
      <c r="E289" s="224"/>
      <c r="F289" s="224"/>
      <c r="G289" s="224"/>
      <c r="H289" s="224"/>
      <c r="I289" s="224"/>
      <c r="J289" s="224"/>
      <c r="K289" s="224"/>
      <c r="L289" s="224"/>
      <c r="M289" s="224"/>
      <c r="N289" s="224"/>
      <c r="O289" s="170"/>
      <c r="P289" s="224"/>
    </row>
    <row r="290" spans="1:16" s="225" customFormat="1" x14ac:dyDescent="0.25">
      <c r="A290" s="229"/>
      <c r="C290" s="224"/>
      <c r="D290" s="224"/>
      <c r="E290" s="224"/>
      <c r="F290" s="224"/>
      <c r="G290" s="224"/>
      <c r="H290" s="224"/>
      <c r="I290" s="224"/>
      <c r="J290" s="224"/>
      <c r="K290" s="224"/>
      <c r="L290" s="224"/>
      <c r="M290" s="224"/>
      <c r="N290" s="224"/>
      <c r="O290" s="170"/>
      <c r="P290" s="224"/>
    </row>
    <row r="291" spans="1:16" s="225" customFormat="1" x14ac:dyDescent="0.25">
      <c r="A291" s="229"/>
      <c r="C291" s="224"/>
      <c r="D291" s="224"/>
      <c r="E291" s="224"/>
      <c r="F291" s="224"/>
      <c r="G291" s="224"/>
      <c r="H291" s="224"/>
      <c r="I291" s="224"/>
      <c r="J291" s="224"/>
      <c r="K291" s="224"/>
      <c r="L291" s="224"/>
      <c r="M291" s="224"/>
      <c r="N291" s="224"/>
      <c r="O291" s="170"/>
      <c r="P291" s="224"/>
    </row>
    <row r="292" spans="1:16" s="225" customFormat="1" x14ac:dyDescent="0.25">
      <c r="A292" s="229"/>
      <c r="C292" s="224"/>
      <c r="D292" s="224"/>
      <c r="E292" s="224"/>
      <c r="F292" s="224"/>
      <c r="G292" s="224"/>
      <c r="H292" s="224"/>
      <c r="I292" s="224"/>
      <c r="J292" s="224"/>
      <c r="K292" s="224"/>
      <c r="L292" s="224"/>
      <c r="M292" s="224"/>
      <c r="N292" s="224"/>
      <c r="O292" s="170"/>
      <c r="P292" s="224"/>
    </row>
    <row r="293" spans="1:16" s="225" customFormat="1" x14ac:dyDescent="0.25">
      <c r="A293" s="229"/>
      <c r="C293" s="224"/>
      <c r="D293" s="224"/>
      <c r="E293" s="224"/>
      <c r="F293" s="224"/>
      <c r="G293" s="224"/>
      <c r="H293" s="224"/>
      <c r="I293" s="224"/>
      <c r="J293" s="224"/>
      <c r="K293" s="224"/>
      <c r="L293" s="224"/>
      <c r="M293" s="224"/>
      <c r="N293" s="224"/>
      <c r="O293" s="170"/>
      <c r="P293" s="224"/>
    </row>
    <row r="294" spans="1:16" s="225" customFormat="1" x14ac:dyDescent="0.25">
      <c r="A294" s="229"/>
      <c r="C294" s="224"/>
      <c r="D294" s="224"/>
      <c r="E294" s="224"/>
      <c r="F294" s="224"/>
      <c r="G294" s="224"/>
      <c r="H294" s="224"/>
      <c r="I294" s="224"/>
      <c r="J294" s="224"/>
      <c r="K294" s="224"/>
      <c r="L294" s="224"/>
      <c r="M294" s="224"/>
      <c r="N294" s="224"/>
      <c r="O294" s="170"/>
      <c r="P294" s="224"/>
    </row>
    <row r="295" spans="1:16" s="225" customFormat="1" x14ac:dyDescent="0.25">
      <c r="A295" s="229"/>
      <c r="C295" s="224"/>
      <c r="D295" s="224"/>
      <c r="E295" s="224"/>
      <c r="F295" s="224"/>
      <c r="G295" s="224"/>
      <c r="H295" s="224"/>
      <c r="I295" s="224"/>
      <c r="J295" s="224"/>
      <c r="K295" s="224"/>
      <c r="L295" s="224"/>
      <c r="M295" s="224"/>
      <c r="N295" s="224"/>
      <c r="O295" s="170"/>
      <c r="P295" s="224"/>
    </row>
    <row r="296" spans="1:16" s="225" customFormat="1" x14ac:dyDescent="0.25">
      <c r="A296" s="229"/>
      <c r="C296" s="224"/>
      <c r="D296" s="224"/>
      <c r="E296" s="224"/>
      <c r="F296" s="224"/>
      <c r="G296" s="224"/>
      <c r="H296" s="224"/>
      <c r="I296" s="224"/>
      <c r="J296" s="224"/>
      <c r="K296" s="224"/>
      <c r="L296" s="224"/>
      <c r="M296" s="224"/>
      <c r="N296" s="224"/>
      <c r="O296" s="170"/>
      <c r="P296" s="224"/>
    </row>
    <row r="297" spans="1:16" s="225" customFormat="1" x14ac:dyDescent="0.25">
      <c r="A297" s="229"/>
      <c r="C297" s="224"/>
      <c r="D297" s="224"/>
      <c r="E297" s="224"/>
      <c r="F297" s="224"/>
      <c r="G297" s="224"/>
      <c r="H297" s="224"/>
      <c r="I297" s="224"/>
      <c r="J297" s="224"/>
      <c r="K297" s="224"/>
      <c r="L297" s="224"/>
      <c r="M297" s="224"/>
      <c r="N297" s="224"/>
      <c r="O297" s="170"/>
      <c r="P297" s="224"/>
    </row>
    <row r="298" spans="1:16" s="225" customFormat="1" x14ac:dyDescent="0.25">
      <c r="A298" s="229"/>
      <c r="C298" s="224"/>
      <c r="D298" s="224"/>
      <c r="E298" s="224"/>
      <c r="F298" s="224"/>
      <c r="G298" s="224"/>
      <c r="H298" s="224"/>
      <c r="I298" s="224"/>
      <c r="J298" s="224"/>
      <c r="K298" s="224"/>
      <c r="L298" s="224"/>
      <c r="M298" s="224"/>
      <c r="N298" s="224"/>
      <c r="O298" s="170"/>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N7:N8"/>
    <mergeCell ref="A1:N1"/>
    <mergeCell ref="J7:J8"/>
    <mergeCell ref="B84:N84"/>
    <mergeCell ref="B12:M12"/>
    <mergeCell ref="B48:N48"/>
    <mergeCell ref="B60:N60"/>
    <mergeCell ref="B72:N72"/>
    <mergeCell ref="B14:N14"/>
    <mergeCell ref="B24:N24"/>
    <mergeCell ref="E6:E8"/>
    <mergeCell ref="F7:F8"/>
    <mergeCell ref="G7:G8"/>
    <mergeCell ref="H7:H8"/>
    <mergeCell ref="I7:I8"/>
    <mergeCell ref="M7:M8"/>
    <mergeCell ref="F4:G5"/>
    <mergeCell ref="H4:H5"/>
    <mergeCell ref="I4:K5"/>
    <mergeCell ref="L4:L5"/>
    <mergeCell ref="M4:M5"/>
    <mergeCell ref="B6:B8"/>
    <mergeCell ref="C6:C8"/>
    <mergeCell ref="D6:D8"/>
    <mergeCell ref="K7:K8"/>
    <mergeCell ref="L7:L8"/>
  </mergeCells>
  <conditionalFormatting sqref="F10">
    <cfRule type="cellIs" dxfId="305" priority="7" operator="greaterThan">
      <formula>$N$10</formula>
    </cfRule>
  </conditionalFormatting>
  <conditionalFormatting sqref="F9">
    <cfRule type="cellIs" dxfId="304" priority="8" operator="greaterThan">
      <formula>$N$9</formula>
    </cfRule>
  </conditionalFormatting>
  <conditionalFormatting sqref="B15">
    <cfRule type="expression" dxfId="303" priority="6">
      <formula>($O$9=1)</formula>
    </cfRule>
  </conditionalFormatting>
  <conditionalFormatting sqref="B25">
    <cfRule type="expression" dxfId="302" priority="5">
      <formula>($O$10=1)</formula>
    </cfRule>
  </conditionalFormatting>
  <conditionalFormatting sqref="B9:B10">
    <cfRule type="cellIs" dxfId="301" priority="4" operator="greaterThan">
      <formula>0</formula>
    </cfRule>
  </conditionalFormatting>
  <conditionalFormatting sqref="C9:D10">
    <cfRule type="cellIs" dxfId="300" priority="3" operator="greaterThan">
      <formula>0</formula>
    </cfRule>
  </conditionalFormatting>
  <conditionalFormatting sqref="I9">
    <cfRule type="expression" dxfId="299" priority="2">
      <formula>AND(B9&gt;15, I9&gt;1)</formula>
    </cfRule>
  </conditionalFormatting>
  <conditionalFormatting sqref="I10">
    <cfRule type="expression" dxfId="298"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pageSetup orientation="portrait" horizontalDpi="0" verticalDpi="0" r:id="rId1"/>
  <ignoredErrors>
    <ignoredError sqref="C10:D10 C9:D9" unlockedFormula="1"/>
  </ignoredErrors>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T358"/>
  <sheetViews>
    <sheetView showGridLines="0" showRowColHeaders="0" workbookViewId="0">
      <selection activeCell="A4" sqref="A4"/>
    </sheetView>
  </sheetViews>
  <sheetFormatPr defaultColWidth="8.7109375" defaultRowHeight="15" x14ac:dyDescent="0.25"/>
  <cols>
    <col min="1" max="1" width="23.140625" style="199" customWidth="1"/>
    <col min="2" max="2" width="19.5703125"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20" ht="18.75" x14ac:dyDescent="0.3">
      <c r="A1" s="589" t="s">
        <v>300</v>
      </c>
      <c r="B1" s="589"/>
      <c r="C1" s="589"/>
      <c r="D1" s="589"/>
      <c r="E1" s="589"/>
      <c r="F1" s="589"/>
      <c r="G1" s="589"/>
      <c r="H1" s="589"/>
      <c r="I1" s="589"/>
      <c r="J1" s="589"/>
      <c r="K1" s="589"/>
      <c r="L1" s="589"/>
      <c r="M1" s="589"/>
      <c r="N1" s="589"/>
      <c r="O1" s="230"/>
    </row>
    <row r="2" spans="1:20" ht="16.5" customHeight="1" x14ac:dyDescent="0.25">
      <c r="A2" s="171" t="s">
        <v>157</v>
      </c>
      <c r="B2" s="172">
        <f ca="1">NOW()</f>
        <v>43809.651016898148</v>
      </c>
      <c r="C2" s="171"/>
      <c r="D2" s="171"/>
      <c r="E2" s="171"/>
      <c r="F2" s="171"/>
      <c r="G2" s="173"/>
      <c r="H2" s="174"/>
      <c r="I2" s="173"/>
      <c r="J2" s="173"/>
      <c r="K2" s="173"/>
      <c r="L2" s="173"/>
      <c r="M2" s="173"/>
      <c r="N2" s="382" t="s">
        <v>381</v>
      </c>
    </row>
    <row r="3" spans="1:20" x14ac:dyDescent="0.25">
      <c r="A3" s="170"/>
      <c r="C3" s="170"/>
      <c r="D3" s="170"/>
      <c r="E3" s="175"/>
      <c r="F3" s="176"/>
      <c r="G3" s="177"/>
      <c r="H3" s="177"/>
      <c r="I3" s="177"/>
      <c r="J3" s="177"/>
      <c r="K3" s="177"/>
      <c r="L3" s="177"/>
      <c r="M3" s="178"/>
      <c r="N3" s="170"/>
      <c r="P3" s="170"/>
    </row>
    <row r="4" spans="1:20" ht="26.25" customHeight="1" x14ac:dyDescent="0.25">
      <c r="A4" s="164" t="s">
        <v>384</v>
      </c>
      <c r="C4" s="170"/>
      <c r="D4" s="170"/>
      <c r="E4" s="179"/>
      <c r="F4" s="590" t="s">
        <v>143</v>
      </c>
      <c r="G4" s="591"/>
      <c r="H4" s="594"/>
      <c r="I4" s="590" t="s">
        <v>158</v>
      </c>
      <c r="J4" s="595"/>
      <c r="K4" s="591"/>
      <c r="L4" s="597"/>
      <c r="M4" s="598" t="s">
        <v>423</v>
      </c>
      <c r="N4" s="170"/>
      <c r="P4" s="170"/>
    </row>
    <row r="5" spans="1:20" ht="31.5" customHeight="1" x14ac:dyDescent="0.25">
      <c r="A5" s="180"/>
      <c r="C5" s="170"/>
      <c r="D5" s="170"/>
      <c r="E5" s="179"/>
      <c r="F5" s="600"/>
      <c r="G5" s="593"/>
      <c r="H5" s="594"/>
      <c r="I5" s="592"/>
      <c r="J5" s="596"/>
      <c r="K5" s="593"/>
      <c r="L5" s="597"/>
      <c r="M5" s="599"/>
      <c r="N5" s="170"/>
      <c r="P5" s="170"/>
    </row>
    <row r="6" spans="1:20" ht="45" customHeight="1" x14ac:dyDescent="0.25">
      <c r="A6" s="181"/>
      <c r="B6" s="554" t="s">
        <v>383</v>
      </c>
      <c r="C6" s="554" t="s">
        <v>288</v>
      </c>
      <c r="D6" s="554" t="s">
        <v>289</v>
      </c>
      <c r="E6" s="554" t="s">
        <v>106</v>
      </c>
      <c r="F6" s="144" t="s">
        <v>97</v>
      </c>
      <c r="G6" s="125" t="s">
        <v>290</v>
      </c>
      <c r="H6" s="127" t="s">
        <v>291</v>
      </c>
      <c r="I6" s="251" t="s">
        <v>57</v>
      </c>
      <c r="J6" s="131" t="s">
        <v>93</v>
      </c>
      <c r="K6" s="133" t="s">
        <v>84</v>
      </c>
      <c r="L6" s="135" t="s">
        <v>292</v>
      </c>
      <c r="M6" s="252" t="s">
        <v>58</v>
      </c>
      <c r="N6" s="96" t="s">
        <v>59</v>
      </c>
      <c r="O6" s="170"/>
      <c r="P6" s="170"/>
    </row>
    <row r="7" spans="1:20" s="191" customFormat="1" ht="63.75" customHeight="1" x14ac:dyDescent="0.25">
      <c r="A7" s="181"/>
      <c r="B7" s="555"/>
      <c r="C7" s="555"/>
      <c r="D7" s="555"/>
      <c r="E7" s="555"/>
      <c r="F7" s="559" t="s">
        <v>293</v>
      </c>
      <c r="G7" s="559" t="s">
        <v>294</v>
      </c>
      <c r="H7" s="559" t="s">
        <v>295</v>
      </c>
      <c r="I7" s="559" t="s">
        <v>296</v>
      </c>
      <c r="J7" s="559" t="s">
        <v>94</v>
      </c>
      <c r="K7" s="559" t="s">
        <v>270</v>
      </c>
      <c r="L7" s="559" t="s">
        <v>297</v>
      </c>
      <c r="M7" s="559" t="s">
        <v>298</v>
      </c>
      <c r="N7" s="559" t="s">
        <v>424</v>
      </c>
    </row>
    <row r="8" spans="1:20" ht="42.75" customHeight="1" x14ac:dyDescent="0.25">
      <c r="A8" s="192"/>
      <c r="B8" s="556"/>
      <c r="C8" s="556"/>
      <c r="D8" s="556"/>
      <c r="E8" s="556"/>
      <c r="F8" s="558"/>
      <c r="G8" s="558"/>
      <c r="H8" s="558"/>
      <c r="I8" s="558"/>
      <c r="J8" s="558"/>
      <c r="K8" s="558"/>
      <c r="L8" s="558"/>
      <c r="M8" s="558"/>
      <c r="N8" s="558"/>
      <c r="O8" s="170"/>
      <c r="P8" s="170"/>
    </row>
    <row r="9" spans="1:20" x14ac:dyDescent="0.25">
      <c r="A9" s="394" t="s">
        <v>95</v>
      </c>
      <c r="B9" s="165">
        <f>'Do Not Use'!AY38</f>
        <v>0</v>
      </c>
      <c r="C9" s="165">
        <f>'Do Not Use'!AJ69</f>
        <v>0</v>
      </c>
      <c r="D9" s="165">
        <f>'Do Not Use'!AK69</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c r="T9" s="267"/>
    </row>
    <row r="10" spans="1:20" x14ac:dyDescent="0.25">
      <c r="A10" s="394" t="s">
        <v>144</v>
      </c>
      <c r="B10" s="165">
        <f>'Do Not Use'!AY39</f>
        <v>0</v>
      </c>
      <c r="C10" s="165">
        <f>'Do Not Use'!AJ70</f>
        <v>0</v>
      </c>
      <c r="D10" s="165">
        <f>'Do Not Use'!AK70</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c r="T10" s="267"/>
    </row>
    <row r="11" spans="1:20"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20" x14ac:dyDescent="0.25">
      <c r="B12" s="565" t="s">
        <v>382</v>
      </c>
      <c r="C12" s="565"/>
      <c r="D12" s="565"/>
      <c r="E12" s="565"/>
      <c r="F12" s="565"/>
      <c r="G12" s="565"/>
      <c r="H12" s="565"/>
      <c r="I12" s="565"/>
      <c r="J12" s="565"/>
      <c r="K12" s="565"/>
      <c r="L12" s="565"/>
      <c r="M12" s="565"/>
    </row>
    <row r="13" spans="1:20" x14ac:dyDescent="0.25">
      <c r="A13" s="393"/>
      <c r="B13" s="200"/>
      <c r="C13" s="200"/>
      <c r="D13" s="200"/>
      <c r="E13" s="200"/>
      <c r="F13" s="200"/>
      <c r="G13" s="200" t="s">
        <v>65</v>
      </c>
      <c r="H13" s="200"/>
      <c r="I13" s="200"/>
      <c r="J13" s="200"/>
      <c r="K13" s="200"/>
      <c r="L13" s="200"/>
      <c r="M13" s="200"/>
    </row>
    <row r="14" spans="1:20" s="202" customFormat="1" x14ac:dyDescent="0.25">
      <c r="A14" s="392"/>
      <c r="B14" s="586" t="str">
        <f>A9</f>
        <v>Children with IEPs</v>
      </c>
      <c r="C14" s="587"/>
      <c r="D14" s="587"/>
      <c r="E14" s="587"/>
      <c r="F14" s="587"/>
      <c r="G14" s="587"/>
      <c r="H14" s="587"/>
      <c r="I14" s="587"/>
      <c r="J14" s="587"/>
      <c r="K14" s="587"/>
      <c r="L14" s="587"/>
      <c r="M14" s="587"/>
      <c r="N14" s="588"/>
      <c r="O14" s="170"/>
      <c r="P14" s="170"/>
      <c r="Q14" s="170"/>
      <c r="R14" s="170"/>
      <c r="S14" s="170"/>
    </row>
    <row r="15" spans="1:20" s="202" customFormat="1" x14ac:dyDescent="0.25">
      <c r="A15" s="203" t="s">
        <v>107</v>
      </c>
      <c r="B15" s="204" t="str">
        <f>IF(B9&gt;0, "Of the "&amp;C11&amp;" children who received at least one Out-of-School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20" s="202" customFormat="1" x14ac:dyDescent="0.25">
      <c r="A16" s="207" t="s">
        <v>167</v>
      </c>
      <c r="B16" s="204" t="str">
        <f>IF(B9&gt;0,"The average number of Out-of-School suspensions per child for  "&amp;A9&amp;" is "&amp;ROUND(G9,2)&amp;" times the Out-of-School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receive an average of "&amp;ROUND(H9,2)&amp;" Out-of-School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are "&amp;ROUND(I9,2)&amp;" times more likely to have at least one Out-of-School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Out-of-School suspensions attributed to "&amp;$A$9&amp;" is "&amp;ROUND($K$9,1)&amp;" percentage points higher than expected given "&amp;$A$9&amp;" percentage of the child enrollment.",IF(AND($B$9&gt;0,$K$9&lt;0),"The percentage of Out-of-School suspensions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Out-of-School suspensions generated, "&amp;ROUND(L9*100,1)&amp;"% were attributed to "&amp;A9&amp;".","")</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"&amp;ROUND(M9*100,1)&amp;"% have at least one Out-of-School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392"/>
      <c r="B24" s="586" t="str">
        <f>A10</f>
        <v>GenEd children</v>
      </c>
      <c r="C24" s="587"/>
      <c r="D24" s="587"/>
      <c r="E24" s="587"/>
      <c r="F24" s="587"/>
      <c r="G24" s="587"/>
      <c r="H24" s="587"/>
      <c r="I24" s="587"/>
      <c r="J24" s="587"/>
      <c r="K24" s="587"/>
      <c r="L24" s="587"/>
      <c r="M24" s="587"/>
      <c r="N24" s="588"/>
      <c r="O24" s="170"/>
      <c r="P24" s="170"/>
      <c r="Q24" s="170"/>
      <c r="R24" s="170"/>
      <c r="S24" s="170"/>
    </row>
    <row r="25" spans="1:19" s="202" customFormat="1" x14ac:dyDescent="0.25">
      <c r="A25" s="203" t="s">
        <v>107</v>
      </c>
      <c r="B25" s="204" t="str">
        <f>IF(B10&gt;0, "Of the "&amp;C11&amp;" children who received at least one Out-of-School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0"/>
      <c r="Q25" s="170"/>
      <c r="R25" s="170"/>
      <c r="S25" s="170"/>
    </row>
    <row r="26" spans="1:19" s="202" customFormat="1" x14ac:dyDescent="0.25">
      <c r="A26" s="207" t="s">
        <v>167</v>
      </c>
      <c r="B26" s="204" t="str">
        <f>IF(B10&gt;0,"The average number of Out-of-School suspensions per child for "&amp;A10&amp;" is "&amp;ROUND(G10,2)&amp;" times the Out-of-School Suspension Rate for all other children.","")</f>
        <v/>
      </c>
      <c r="C26" s="205"/>
      <c r="D26" s="205"/>
      <c r="E26" s="205"/>
      <c r="F26" s="205"/>
      <c r="G26" s="205"/>
      <c r="H26" s="205"/>
      <c r="I26" s="205"/>
      <c r="J26" s="205"/>
      <c r="K26" s="205"/>
      <c r="L26" s="205"/>
      <c r="M26" s="205"/>
      <c r="N26" s="206"/>
      <c r="O26" s="170"/>
      <c r="P26" s="170"/>
      <c r="Q26" s="170"/>
      <c r="R26" s="170"/>
      <c r="S26" s="170"/>
    </row>
    <row r="27" spans="1:19" s="202" customFormat="1" x14ac:dyDescent="0.25">
      <c r="A27" s="208" t="s">
        <v>165</v>
      </c>
      <c r="B27" s="204" t="str">
        <f>IF(B10&gt;0,A10&amp;" receive an average of "&amp;ROUND(H10,2)&amp;" Out-of-School suspensions per child.","")</f>
        <v/>
      </c>
      <c r="C27" s="205"/>
      <c r="D27" s="205"/>
      <c r="E27" s="205"/>
      <c r="F27" s="205"/>
      <c r="G27" s="205"/>
      <c r="H27" s="205"/>
      <c r="I27" s="205"/>
      <c r="J27" s="205"/>
      <c r="K27" s="205"/>
      <c r="L27" s="205"/>
      <c r="M27" s="205"/>
      <c r="N27" s="206"/>
      <c r="O27" s="170"/>
      <c r="P27" s="170"/>
      <c r="Q27" s="170"/>
      <c r="R27" s="170"/>
      <c r="S27" s="170"/>
    </row>
    <row r="28" spans="1:19" s="202" customFormat="1" x14ac:dyDescent="0.25">
      <c r="A28" s="209" t="s">
        <v>57</v>
      </c>
      <c r="B28" s="204" t="str">
        <f>IF(B10&gt;0,A10&amp;" are "&amp;ROUND(I10,2)&amp;" times more likely to have at least one Out-of-School suspension than all other children.","")</f>
        <v/>
      </c>
      <c r="C28" s="205"/>
      <c r="D28" s="205"/>
      <c r="E28" s="205"/>
      <c r="F28" s="205"/>
      <c r="G28" s="205"/>
      <c r="H28" s="205"/>
      <c r="I28" s="205"/>
      <c r="J28" s="205"/>
      <c r="K28" s="205"/>
      <c r="L28" s="205"/>
      <c r="M28" s="205"/>
      <c r="N28" s="206"/>
      <c r="O28" s="170"/>
      <c r="P28" s="170"/>
      <c r="Q28" s="170"/>
      <c r="R28" s="170"/>
      <c r="S28" s="170"/>
    </row>
    <row r="29" spans="1:19" s="202" customFormat="1" x14ac:dyDescent="0.25">
      <c r="A29" s="210" t="s">
        <v>156</v>
      </c>
      <c r="B29" s="204"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0"/>
      <c r="Q29" s="170"/>
      <c r="R29" s="170"/>
      <c r="S29" s="170"/>
    </row>
    <row r="30" spans="1:19" s="202" customFormat="1" x14ac:dyDescent="0.25">
      <c r="A30" s="211" t="s">
        <v>166</v>
      </c>
      <c r="B30" s="204" t="str">
        <f>IF(AND($B10&gt;0,$K10&gt;0),"The percentage of Out-of-School suspensions attributed to "&amp;$A10&amp;" is "&amp;ROUND($K10,1)&amp;" percentage points higher than expected given their percentage of the child enrollment.",IF(AND($B10&gt;0,$K10&lt;0),"The percentage of Out-of-School suspensions attributed to "&amp;$A10&amp;" is "&amp;ROUND(($K10*-1),1)&amp;"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2" t="s">
        <v>168</v>
      </c>
      <c r="B31" s="204" t="str">
        <f>IF(B10&gt;0,"Of the "&amp;$D$11&amp;" Out-of-School suspensions generated, "&amp;ROUND(L10*100,1)&amp;"% were attributed to "&amp;A10&amp;".","")</f>
        <v/>
      </c>
      <c r="C31" s="205"/>
      <c r="D31" s="205"/>
      <c r="E31" s="205"/>
      <c r="F31" s="205"/>
      <c r="G31" s="205"/>
      <c r="H31" s="205"/>
      <c r="I31" s="205"/>
      <c r="J31" s="205"/>
      <c r="K31" s="205"/>
      <c r="L31" s="205"/>
      <c r="M31" s="205"/>
      <c r="N31" s="206"/>
      <c r="O31" s="170"/>
      <c r="P31" s="170"/>
      <c r="Q31" s="170"/>
      <c r="R31" s="170"/>
      <c r="S31" s="170"/>
    </row>
    <row r="32" spans="1:19" s="202" customFormat="1" x14ac:dyDescent="0.25">
      <c r="A32" s="213" t="s">
        <v>58</v>
      </c>
      <c r="B32" s="214" t="str">
        <f>IF(B10&gt;0,"Of the "&amp;$B10&amp;" "&amp;$A10&amp;", "&amp;ROUND(M10*100,1)&amp;"% have at least one Out-of-School suspension.","")</f>
        <v/>
      </c>
      <c r="C32" s="215"/>
      <c r="D32" s="215"/>
      <c r="E32" s="215"/>
      <c r="F32" s="215"/>
      <c r="G32" s="215"/>
      <c r="H32" s="215"/>
      <c r="I32" s="215"/>
      <c r="J32" s="215"/>
      <c r="K32" s="215"/>
      <c r="L32" s="215"/>
      <c r="M32" s="215"/>
      <c r="N32" s="216"/>
      <c r="O32" s="170"/>
      <c r="P32" s="170"/>
      <c r="Q32" s="170"/>
      <c r="R32" s="170"/>
      <c r="S32" s="170"/>
    </row>
    <row r="33" spans="1:19" x14ac:dyDescent="0.25">
      <c r="A33" s="220"/>
      <c r="B33" s="221"/>
      <c r="C33" s="222"/>
      <c r="D33" s="222"/>
      <c r="E33" s="222"/>
      <c r="F33" s="222"/>
      <c r="G33" s="222"/>
      <c r="H33" s="222"/>
      <c r="I33" s="222"/>
      <c r="J33" s="222"/>
      <c r="K33" s="222"/>
      <c r="L33" s="222"/>
      <c r="M33" s="222"/>
      <c r="N33" s="222"/>
      <c r="O33" s="170"/>
      <c r="P33" s="170"/>
    </row>
    <row r="34" spans="1:19" x14ac:dyDescent="0.25">
      <c r="O34" s="170"/>
      <c r="P34" s="170"/>
    </row>
    <row r="35" spans="1:19" s="225" customFormat="1" x14ac:dyDescent="0.25">
      <c r="A35" s="223"/>
      <c r="B35" s="248"/>
      <c r="C35" s="248"/>
      <c r="D35" s="248"/>
      <c r="E35" s="248"/>
      <c r="F35" s="248"/>
      <c r="G35" s="248"/>
      <c r="H35" s="248"/>
      <c r="I35" s="248"/>
      <c r="J35" s="248"/>
      <c r="K35" s="248"/>
      <c r="L35" s="248"/>
      <c r="M35" s="248"/>
      <c r="N35" s="248"/>
      <c r="O35" s="170"/>
      <c r="P35" s="170"/>
      <c r="Q35" s="170"/>
      <c r="R35" s="170"/>
      <c r="S35" s="170"/>
    </row>
    <row r="36" spans="1:19" s="225" customFormat="1" x14ac:dyDescent="0.25">
      <c r="A36" s="226"/>
      <c r="B36" s="227"/>
      <c r="C36" s="228"/>
      <c r="D36" s="228"/>
      <c r="E36" s="228"/>
      <c r="F36" s="228"/>
      <c r="G36" s="228"/>
      <c r="H36" s="228"/>
      <c r="I36" s="228"/>
      <c r="J36" s="228"/>
      <c r="K36" s="228"/>
      <c r="L36" s="228"/>
      <c r="M36" s="228"/>
      <c r="N36" s="22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9"/>
      <c r="C44" s="224"/>
      <c r="D44" s="224"/>
      <c r="E44" s="224"/>
      <c r="F44" s="224"/>
      <c r="G44" s="224"/>
      <c r="H44" s="224"/>
      <c r="I44" s="224"/>
      <c r="J44" s="224"/>
      <c r="K44" s="224"/>
      <c r="L44" s="224"/>
      <c r="M44" s="224"/>
      <c r="N44" s="224"/>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3"/>
      <c r="B48" s="585"/>
      <c r="C48" s="585"/>
      <c r="D48" s="585"/>
      <c r="E48" s="585"/>
      <c r="F48" s="585"/>
      <c r="G48" s="585"/>
      <c r="H48" s="585"/>
      <c r="I48" s="585"/>
      <c r="J48" s="585"/>
      <c r="K48" s="585"/>
      <c r="L48" s="585"/>
      <c r="M48" s="585"/>
      <c r="N48" s="585"/>
      <c r="O48" s="170"/>
      <c r="P48" s="170"/>
      <c r="Q48" s="170"/>
      <c r="R48" s="170"/>
      <c r="S48" s="170"/>
    </row>
    <row r="49" spans="1:19" s="225" customFormat="1" x14ac:dyDescent="0.25">
      <c r="A49" s="226"/>
      <c r="B49" s="227"/>
      <c r="C49" s="228"/>
      <c r="D49" s="228"/>
      <c r="E49" s="228"/>
      <c r="F49" s="228"/>
      <c r="G49" s="228"/>
      <c r="H49" s="228"/>
      <c r="I49" s="228"/>
      <c r="J49" s="228"/>
      <c r="K49" s="228"/>
      <c r="L49" s="228"/>
      <c r="M49" s="228"/>
      <c r="N49" s="228"/>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9"/>
      <c r="C57" s="224"/>
      <c r="D57" s="224"/>
      <c r="E57" s="224"/>
      <c r="F57" s="224"/>
      <c r="G57" s="224"/>
      <c r="H57" s="224"/>
      <c r="I57" s="224"/>
      <c r="J57" s="224"/>
      <c r="K57" s="224"/>
      <c r="L57" s="224"/>
      <c r="M57" s="224"/>
      <c r="N57" s="224"/>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3"/>
      <c r="B60" s="585"/>
      <c r="C60" s="585"/>
      <c r="D60" s="585"/>
      <c r="E60" s="585"/>
      <c r="F60" s="585"/>
      <c r="G60" s="585"/>
      <c r="H60" s="585"/>
      <c r="I60" s="585"/>
      <c r="J60" s="585"/>
      <c r="K60" s="585"/>
      <c r="L60" s="585"/>
      <c r="M60" s="585"/>
      <c r="N60" s="585"/>
      <c r="O60" s="170"/>
      <c r="P60" s="170"/>
      <c r="Q60" s="170"/>
      <c r="R60" s="170"/>
      <c r="S60" s="170"/>
    </row>
    <row r="61" spans="1:19" s="225" customFormat="1" x14ac:dyDescent="0.25">
      <c r="A61" s="226"/>
      <c r="B61" s="227"/>
      <c r="C61" s="228"/>
      <c r="D61" s="228"/>
      <c r="E61" s="228"/>
      <c r="F61" s="228"/>
      <c r="G61" s="228"/>
      <c r="H61" s="228"/>
      <c r="I61" s="228"/>
      <c r="J61" s="228"/>
      <c r="K61" s="228"/>
      <c r="L61" s="228"/>
      <c r="M61" s="228"/>
      <c r="N61" s="228"/>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9"/>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3"/>
      <c r="B72" s="585"/>
      <c r="C72" s="585"/>
      <c r="D72" s="585"/>
      <c r="E72" s="585"/>
      <c r="F72" s="585"/>
      <c r="G72" s="585"/>
      <c r="H72" s="585"/>
      <c r="I72" s="585"/>
      <c r="J72" s="585"/>
      <c r="K72" s="585"/>
      <c r="L72" s="585"/>
      <c r="M72" s="585"/>
      <c r="N72" s="585"/>
      <c r="O72" s="170"/>
      <c r="P72" s="170"/>
      <c r="Q72" s="170"/>
      <c r="R72" s="170"/>
      <c r="S72" s="170"/>
    </row>
    <row r="73" spans="1:19" s="225" customFormat="1" x14ac:dyDescent="0.25">
      <c r="A73" s="226"/>
      <c r="B73" s="227"/>
      <c r="C73" s="228"/>
      <c r="D73" s="228"/>
      <c r="E73" s="228"/>
      <c r="F73" s="228"/>
      <c r="G73" s="228"/>
      <c r="H73" s="228"/>
      <c r="I73" s="228"/>
      <c r="J73" s="228"/>
      <c r="K73" s="228"/>
      <c r="L73" s="228"/>
      <c r="M73" s="228"/>
      <c r="N73" s="228"/>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9"/>
      <c r="C83" s="224"/>
      <c r="D83" s="224"/>
      <c r="E83" s="224"/>
      <c r="F83" s="224"/>
      <c r="G83" s="224"/>
      <c r="H83" s="224"/>
      <c r="I83" s="224"/>
      <c r="J83" s="224"/>
      <c r="K83" s="224"/>
      <c r="L83" s="224"/>
      <c r="M83" s="224"/>
      <c r="N83" s="224"/>
      <c r="O83" s="170"/>
      <c r="P83" s="170"/>
      <c r="Q83" s="170"/>
      <c r="R83" s="170"/>
      <c r="S83" s="170"/>
    </row>
    <row r="84" spans="1:19" s="225" customFormat="1" x14ac:dyDescent="0.25">
      <c r="A84" s="223"/>
      <c r="B84" s="585"/>
      <c r="C84" s="585"/>
      <c r="D84" s="585"/>
      <c r="E84" s="585"/>
      <c r="F84" s="585"/>
      <c r="G84" s="585"/>
      <c r="H84" s="585"/>
      <c r="I84" s="585"/>
      <c r="J84" s="585"/>
      <c r="K84" s="585"/>
      <c r="L84" s="585"/>
      <c r="M84" s="585"/>
      <c r="N84" s="585"/>
      <c r="O84" s="170"/>
      <c r="P84" s="170"/>
      <c r="Q84" s="170"/>
      <c r="R84" s="170"/>
      <c r="S84" s="170"/>
    </row>
    <row r="85" spans="1:19" s="225" customFormat="1" x14ac:dyDescent="0.25">
      <c r="A85" s="226"/>
      <c r="B85" s="227"/>
      <c r="C85" s="228"/>
      <c r="D85" s="228"/>
      <c r="E85" s="228"/>
      <c r="F85" s="228"/>
      <c r="G85" s="228"/>
      <c r="H85" s="228"/>
      <c r="I85" s="228"/>
      <c r="J85" s="228"/>
      <c r="K85" s="228"/>
      <c r="L85" s="228"/>
      <c r="M85" s="228"/>
      <c r="N85" s="228"/>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9"/>
      <c r="C93" s="224"/>
      <c r="D93" s="224"/>
      <c r="E93" s="224"/>
      <c r="F93" s="224"/>
      <c r="G93" s="224"/>
      <c r="H93" s="224"/>
      <c r="I93" s="224"/>
      <c r="J93" s="224"/>
      <c r="K93" s="224"/>
      <c r="L93" s="224"/>
      <c r="M93" s="224"/>
      <c r="N93" s="224"/>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224"/>
      <c r="P130" s="224"/>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N7:N8"/>
    <mergeCell ref="A1:N1"/>
    <mergeCell ref="B84:N84"/>
    <mergeCell ref="B14:N14"/>
    <mergeCell ref="B24:N24"/>
    <mergeCell ref="B48:N48"/>
    <mergeCell ref="B60:N60"/>
    <mergeCell ref="B72:N72"/>
    <mergeCell ref="I7:I8"/>
    <mergeCell ref="J7:J8"/>
    <mergeCell ref="K7:K8"/>
    <mergeCell ref="L7:L8"/>
    <mergeCell ref="M7:M8"/>
    <mergeCell ref="B12:M12"/>
    <mergeCell ref="I4:K5"/>
    <mergeCell ref="L4:L5"/>
    <mergeCell ref="M4:M5"/>
    <mergeCell ref="B6:B8"/>
    <mergeCell ref="C6:C8"/>
    <mergeCell ref="D6:D8"/>
    <mergeCell ref="E6:E8"/>
    <mergeCell ref="F7:F8"/>
    <mergeCell ref="G7:G8"/>
    <mergeCell ref="H7:H8"/>
    <mergeCell ref="F4:G5"/>
    <mergeCell ref="H4:H5"/>
  </mergeCells>
  <conditionalFormatting sqref="F10">
    <cfRule type="cellIs" dxfId="297" priority="9" operator="greaterThan">
      <formula>$N$10</formula>
    </cfRule>
  </conditionalFormatting>
  <conditionalFormatting sqref="F9">
    <cfRule type="cellIs" dxfId="296" priority="10" operator="greaterThan">
      <formula>$N$9</formula>
    </cfRule>
  </conditionalFormatting>
  <conditionalFormatting sqref="B15">
    <cfRule type="expression" dxfId="295" priority="6">
      <formula>($O$9=1)</formula>
    </cfRule>
  </conditionalFormatting>
  <conditionalFormatting sqref="B25">
    <cfRule type="expression" dxfId="294" priority="5">
      <formula>($O$10=1)</formula>
    </cfRule>
  </conditionalFormatting>
  <conditionalFormatting sqref="B9:B10">
    <cfRule type="cellIs" dxfId="293" priority="4" operator="greaterThan">
      <formula>0</formula>
    </cfRule>
  </conditionalFormatting>
  <conditionalFormatting sqref="C9:D10">
    <cfRule type="cellIs" dxfId="292" priority="3" operator="greaterThan">
      <formula>0</formula>
    </cfRule>
  </conditionalFormatting>
  <conditionalFormatting sqref="I9">
    <cfRule type="expression" dxfId="291" priority="2">
      <formula>AND(B9&gt;15, I9&gt;1)</formula>
    </cfRule>
  </conditionalFormatting>
  <conditionalFormatting sqref="I10">
    <cfRule type="expression" dxfId="290"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C9:D9 C10:D10" unlockedFormula="1"/>
  </ignoredErrors>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00B050"/>
  </sheetPr>
  <dimension ref="A1:T358"/>
  <sheetViews>
    <sheetView showGridLines="0" showRowColHeaders="0" workbookViewId="0">
      <selection activeCell="A4" sqref="A4"/>
    </sheetView>
  </sheetViews>
  <sheetFormatPr defaultColWidth="8.7109375" defaultRowHeight="15" x14ac:dyDescent="0.25"/>
  <cols>
    <col min="1" max="1" width="23.140625" style="199" customWidth="1"/>
    <col min="2" max="2" width="19.85546875" style="170" customWidth="1"/>
    <col min="3" max="4" width="13.28515625" style="169" customWidth="1"/>
    <col min="5" max="5" width="12.7109375" style="169" customWidth="1"/>
    <col min="6" max="6" width="18.4257812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8.5703125" style="169" customWidth="1"/>
    <col min="14" max="14" width="21.5703125" style="169" customWidth="1"/>
    <col min="15" max="15" width="17.140625" style="169" hidden="1" customWidth="1"/>
    <col min="16" max="16" width="6.140625" style="169" hidden="1" customWidth="1"/>
    <col min="17" max="17" width="0" style="170" hidden="1" customWidth="1"/>
    <col min="18" max="16384" width="8.7109375" style="170"/>
  </cols>
  <sheetData>
    <row r="1" spans="1:20" ht="18.75" x14ac:dyDescent="0.3">
      <c r="A1" s="589" t="s">
        <v>301</v>
      </c>
      <c r="B1" s="589"/>
      <c r="C1" s="589"/>
      <c r="D1" s="589"/>
      <c r="E1" s="589"/>
      <c r="F1" s="589"/>
      <c r="G1" s="589"/>
      <c r="H1" s="589"/>
      <c r="I1" s="589"/>
      <c r="J1" s="589"/>
      <c r="K1" s="589"/>
      <c r="L1" s="589"/>
      <c r="M1" s="589"/>
      <c r="N1" s="589"/>
      <c r="O1" s="230"/>
    </row>
    <row r="2" spans="1:20" ht="16.5" customHeight="1" x14ac:dyDescent="0.25">
      <c r="A2" s="171" t="s">
        <v>157</v>
      </c>
      <c r="B2" s="172">
        <f ca="1">NOW()</f>
        <v>43809.651016898148</v>
      </c>
      <c r="C2" s="171"/>
      <c r="D2" s="171"/>
      <c r="E2" s="171"/>
      <c r="F2" s="171"/>
      <c r="G2" s="173"/>
      <c r="H2" s="174"/>
      <c r="I2" s="173"/>
      <c r="J2" s="173"/>
      <c r="K2" s="173"/>
      <c r="L2" s="173"/>
      <c r="M2" s="173"/>
      <c r="N2" s="382" t="s">
        <v>381</v>
      </c>
    </row>
    <row r="3" spans="1:20" x14ac:dyDescent="0.25">
      <c r="A3" s="170"/>
      <c r="C3" s="170"/>
      <c r="D3" s="170"/>
      <c r="E3" s="175"/>
      <c r="F3" s="176"/>
      <c r="G3" s="177"/>
      <c r="H3" s="177"/>
      <c r="I3" s="177"/>
      <c r="J3" s="177"/>
      <c r="K3" s="177"/>
      <c r="L3" s="177"/>
      <c r="M3" s="178"/>
      <c r="N3" s="170"/>
      <c r="P3" s="170"/>
    </row>
    <row r="4" spans="1:20" ht="26.25" customHeight="1" x14ac:dyDescent="0.25">
      <c r="A4" s="164" t="s">
        <v>384</v>
      </c>
      <c r="C4" s="170"/>
      <c r="D4" s="170"/>
      <c r="E4" s="179"/>
      <c r="F4" s="590" t="s">
        <v>143</v>
      </c>
      <c r="G4" s="591"/>
      <c r="H4" s="594"/>
      <c r="I4" s="590" t="s">
        <v>158</v>
      </c>
      <c r="J4" s="595"/>
      <c r="K4" s="591"/>
      <c r="L4" s="597"/>
      <c r="M4" s="598" t="s">
        <v>423</v>
      </c>
      <c r="N4" s="170"/>
      <c r="P4" s="170"/>
    </row>
    <row r="5" spans="1:20" ht="31.5" customHeight="1" x14ac:dyDescent="0.25">
      <c r="A5" s="180"/>
      <c r="C5" s="170"/>
      <c r="D5" s="170"/>
      <c r="E5" s="179"/>
      <c r="F5" s="600"/>
      <c r="G5" s="593"/>
      <c r="H5" s="594"/>
      <c r="I5" s="592"/>
      <c r="J5" s="596"/>
      <c r="K5" s="593"/>
      <c r="L5" s="597"/>
      <c r="M5" s="599"/>
      <c r="N5" s="170"/>
      <c r="P5" s="170"/>
    </row>
    <row r="6" spans="1:20" ht="45" customHeight="1" x14ac:dyDescent="0.25">
      <c r="A6" s="181"/>
      <c r="B6" s="554" t="s">
        <v>383</v>
      </c>
      <c r="C6" s="554" t="s">
        <v>288</v>
      </c>
      <c r="D6" s="554" t="s">
        <v>289</v>
      </c>
      <c r="E6" s="554" t="s">
        <v>106</v>
      </c>
      <c r="F6" s="144" t="s">
        <v>97</v>
      </c>
      <c r="G6" s="125" t="s">
        <v>290</v>
      </c>
      <c r="H6" s="127" t="s">
        <v>291</v>
      </c>
      <c r="I6" s="251" t="s">
        <v>57</v>
      </c>
      <c r="J6" s="131" t="s">
        <v>93</v>
      </c>
      <c r="K6" s="133" t="s">
        <v>84</v>
      </c>
      <c r="L6" s="135" t="s">
        <v>292</v>
      </c>
      <c r="M6" s="252" t="s">
        <v>58</v>
      </c>
      <c r="N6" s="96" t="s">
        <v>59</v>
      </c>
      <c r="O6" s="170"/>
      <c r="P6" s="170"/>
    </row>
    <row r="7" spans="1:20" s="191" customFormat="1" ht="63.75" customHeight="1" x14ac:dyDescent="0.25">
      <c r="A7" s="181"/>
      <c r="B7" s="555"/>
      <c r="C7" s="555"/>
      <c r="D7" s="555"/>
      <c r="E7" s="555"/>
      <c r="F7" s="559" t="s">
        <v>293</v>
      </c>
      <c r="G7" s="559" t="s">
        <v>294</v>
      </c>
      <c r="H7" s="559" t="s">
        <v>295</v>
      </c>
      <c r="I7" s="559" t="s">
        <v>296</v>
      </c>
      <c r="J7" s="559" t="s">
        <v>94</v>
      </c>
      <c r="K7" s="559" t="s">
        <v>270</v>
      </c>
      <c r="L7" s="559" t="s">
        <v>297</v>
      </c>
      <c r="M7" s="559" t="s">
        <v>298</v>
      </c>
      <c r="N7" s="559" t="s">
        <v>424</v>
      </c>
    </row>
    <row r="8" spans="1:20" ht="42.75" customHeight="1" x14ac:dyDescent="0.25">
      <c r="A8" s="192"/>
      <c r="B8" s="556"/>
      <c r="C8" s="556"/>
      <c r="D8" s="556"/>
      <c r="E8" s="556"/>
      <c r="F8" s="558"/>
      <c r="G8" s="558"/>
      <c r="H8" s="558"/>
      <c r="I8" s="558"/>
      <c r="J8" s="558"/>
      <c r="K8" s="558"/>
      <c r="L8" s="558"/>
      <c r="M8" s="558"/>
      <c r="N8" s="558"/>
      <c r="O8" s="170"/>
      <c r="P8" s="170"/>
    </row>
    <row r="9" spans="1:20" x14ac:dyDescent="0.25">
      <c r="A9" s="426" t="s">
        <v>268</v>
      </c>
      <c r="B9" s="165">
        <f>'Do Not Use'!AY47</f>
        <v>0</v>
      </c>
      <c r="C9" s="165">
        <f>'Do Not Use'!AJ72</f>
        <v>0</v>
      </c>
      <c r="D9" s="165">
        <f>'Do Not Use'!AK72</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c r="T9" s="267"/>
    </row>
    <row r="10" spans="1:20" x14ac:dyDescent="0.25">
      <c r="A10" s="426" t="s">
        <v>269</v>
      </c>
      <c r="B10" s="165">
        <f>'Do Not Use'!AY48</f>
        <v>0</v>
      </c>
      <c r="C10" s="165">
        <f>'Do Not Use'!AJ73</f>
        <v>0</v>
      </c>
      <c r="D10" s="165">
        <f>'Do Not Use'!AK73</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c r="T10" s="267"/>
    </row>
    <row r="11" spans="1:20"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20" x14ac:dyDescent="0.25">
      <c r="B12" s="565" t="s">
        <v>382</v>
      </c>
      <c r="C12" s="565"/>
      <c r="D12" s="565"/>
      <c r="E12" s="565"/>
      <c r="F12" s="565"/>
      <c r="G12" s="565"/>
      <c r="H12" s="565"/>
      <c r="I12" s="565"/>
      <c r="J12" s="565"/>
      <c r="K12" s="565"/>
      <c r="L12" s="565"/>
      <c r="M12" s="565"/>
    </row>
    <row r="13" spans="1:20" x14ac:dyDescent="0.25">
      <c r="A13" s="393"/>
      <c r="B13" s="200"/>
      <c r="C13" s="200"/>
      <c r="D13" s="200"/>
      <c r="E13" s="200"/>
      <c r="F13" s="200"/>
      <c r="G13" s="200" t="s">
        <v>65</v>
      </c>
      <c r="H13" s="200"/>
      <c r="I13" s="200"/>
      <c r="J13" s="200"/>
      <c r="K13" s="200"/>
      <c r="L13" s="200"/>
      <c r="M13" s="200"/>
    </row>
    <row r="14" spans="1:20" s="202" customFormat="1" x14ac:dyDescent="0.25">
      <c r="A14" s="392"/>
      <c r="B14" s="586" t="str">
        <f>A9</f>
        <v>DLL</v>
      </c>
      <c r="C14" s="587"/>
      <c r="D14" s="587"/>
      <c r="E14" s="587"/>
      <c r="F14" s="587"/>
      <c r="G14" s="587"/>
      <c r="H14" s="587"/>
      <c r="I14" s="587"/>
      <c r="J14" s="587"/>
      <c r="K14" s="587"/>
      <c r="L14" s="587"/>
      <c r="M14" s="587"/>
      <c r="N14" s="588"/>
      <c r="O14" s="170"/>
      <c r="P14" s="170"/>
      <c r="Q14" s="170"/>
      <c r="R14" s="170"/>
      <c r="S14" s="170"/>
    </row>
    <row r="15" spans="1:20" s="202" customFormat="1" x14ac:dyDescent="0.25">
      <c r="A15" s="203" t="s">
        <v>107</v>
      </c>
      <c r="B15" s="204" t="str">
        <f>IF(B9&gt;0, "Of the "&amp;C11&amp;" children who received at least one Out-of-School suspension, "&amp;ROUND(F9*100,1)&amp;"% are "&amp;A9&amp;"; this group comprises "&amp;ROUND(E9*100,1)&amp;"% of the total child enrollment.","")</f>
        <v/>
      </c>
      <c r="C15" s="205"/>
      <c r="D15" s="205"/>
      <c r="E15" s="205"/>
      <c r="F15" s="205"/>
      <c r="G15" s="205"/>
      <c r="H15" s="205"/>
      <c r="I15" s="205"/>
      <c r="J15" s="205"/>
      <c r="K15" s="205"/>
      <c r="L15" s="205"/>
      <c r="M15" s="205"/>
      <c r="N15" s="206"/>
      <c r="O15" s="170"/>
      <c r="P15" s="170"/>
      <c r="Q15" s="170"/>
      <c r="R15" s="170"/>
      <c r="S15" s="170"/>
    </row>
    <row r="16" spans="1:20" s="202" customFormat="1" x14ac:dyDescent="0.25">
      <c r="A16" s="207" t="s">
        <v>167</v>
      </c>
      <c r="B16" s="204" t="str">
        <f>IF(B9&gt;0,"The average number of Out-of-School suspensions per  "&amp;A9&amp;" child is "&amp;ROUND(G9,2)&amp;" times the Out-of-School Suspension Rate for all other children.","")</f>
        <v/>
      </c>
      <c r="C16" s="205"/>
      <c r="D16" s="205"/>
      <c r="E16" s="205"/>
      <c r="F16" s="205"/>
      <c r="G16" s="205"/>
      <c r="H16" s="205"/>
      <c r="I16" s="205"/>
      <c r="J16" s="205"/>
      <c r="K16" s="205"/>
      <c r="L16" s="205"/>
      <c r="M16" s="205"/>
      <c r="N16" s="206"/>
      <c r="O16" s="170"/>
      <c r="P16" s="170"/>
      <c r="Q16" s="170"/>
      <c r="R16" s="170"/>
      <c r="S16" s="170"/>
    </row>
    <row r="17" spans="1:19" s="202" customFormat="1" x14ac:dyDescent="0.25">
      <c r="A17" s="208" t="s">
        <v>165</v>
      </c>
      <c r="B17" s="204" t="str">
        <f>IF(B9&gt;0,A9&amp;" children receive an average of "&amp;ROUND(H9,2)&amp;" Out-of-School suspensions per child.","")</f>
        <v/>
      </c>
      <c r="C17" s="205"/>
      <c r="D17" s="205"/>
      <c r="E17" s="205"/>
      <c r="F17" s="205"/>
      <c r="G17" s="205"/>
      <c r="H17" s="205"/>
      <c r="I17" s="205"/>
      <c r="J17" s="205"/>
      <c r="K17" s="205"/>
      <c r="L17" s="205"/>
      <c r="M17" s="205"/>
      <c r="N17" s="206"/>
      <c r="O17" s="170"/>
      <c r="P17" s="170"/>
      <c r="Q17" s="170"/>
      <c r="R17" s="170"/>
      <c r="S17" s="170"/>
    </row>
    <row r="18" spans="1:19" s="202" customFormat="1" x14ac:dyDescent="0.25">
      <c r="A18" s="209" t="s">
        <v>57</v>
      </c>
      <c r="B18" s="204" t="str">
        <f>IF(B9&gt;0,A9&amp;" children are "&amp;ROUND(I9,2)&amp;" times more likely to have at least one Out-of-School suspension than all other children.","")</f>
        <v/>
      </c>
      <c r="C18" s="205"/>
      <c r="D18" s="205"/>
      <c r="E18" s="205"/>
      <c r="F18" s="205"/>
      <c r="G18" s="205"/>
      <c r="H18" s="205"/>
      <c r="I18" s="205"/>
      <c r="J18" s="205"/>
      <c r="K18" s="205"/>
      <c r="L18" s="205"/>
      <c r="M18" s="205"/>
      <c r="N18" s="206"/>
      <c r="O18" s="170"/>
      <c r="P18" s="170"/>
      <c r="Q18" s="170"/>
      <c r="R18" s="170"/>
      <c r="S18" s="170"/>
    </row>
    <row r="19" spans="1:19" s="202" customFormat="1" x14ac:dyDescent="0.25">
      <c r="A19" s="210" t="s">
        <v>156</v>
      </c>
      <c r="B19" s="204" t="str">
        <f>IF(AND($B$9&gt;0,$J$9&gt;0),$A$9&amp;" representation among children who receive an Out-of-School suspensions is "&amp;ROUND($J$9,1)&amp;" percentage points higher than expected given their percentage of the child enrollment.",IF(AND($B$9&gt;0,$J$9&lt;0),$A$9&amp;" representation among children who receive an Out-of-School suspensions is "&amp;ROUND(($J$9*-1),1)&amp;" percentage points lower than expected given their percentage of the child enrollment.",""))</f>
        <v/>
      </c>
      <c r="C19" s="205"/>
      <c r="D19" s="205"/>
      <c r="E19" s="205"/>
      <c r="F19" s="205"/>
      <c r="G19" s="205"/>
      <c r="H19" s="205"/>
      <c r="I19" s="205"/>
      <c r="J19" s="205"/>
      <c r="K19" s="205"/>
      <c r="L19" s="205"/>
      <c r="M19" s="205"/>
      <c r="N19" s="206"/>
      <c r="O19" s="170"/>
      <c r="P19" s="170"/>
      <c r="Q19" s="170"/>
      <c r="R19" s="170"/>
      <c r="S19" s="170"/>
    </row>
    <row r="20" spans="1:19" s="202" customFormat="1" x14ac:dyDescent="0.25">
      <c r="A20" s="211" t="s">
        <v>166</v>
      </c>
      <c r="B20" s="204" t="str">
        <f>IF(AND($B$9&gt;0,$K$9&gt;0),"The percentage of Out-of-School suspensions attributed to "&amp;$A$9&amp;" children is "&amp;ROUND($K$9,1)&amp;" percentage points higher than expected given "&amp;$A$9&amp;" percentage of the child enrollment.",IF(AND($B$9&gt;0,$K$9&lt;0),"The percentage of Out-of-School suspensions attributed to "&amp;$A$9&amp;" children is "&amp;ROUND(($K$9*-1),1)&amp;" percentage points lower than expected given "&amp;$A$9&amp;" percentage of the child enrollment.",""))</f>
        <v/>
      </c>
      <c r="C20" s="205"/>
      <c r="D20" s="205"/>
      <c r="E20" s="205"/>
      <c r="F20" s="205"/>
      <c r="G20" s="205"/>
      <c r="H20" s="205"/>
      <c r="I20" s="205"/>
      <c r="J20" s="205"/>
      <c r="K20" s="205"/>
      <c r="L20" s="205"/>
      <c r="M20" s="205"/>
      <c r="N20" s="206"/>
      <c r="O20" s="170"/>
      <c r="P20" s="170"/>
      <c r="Q20" s="170"/>
      <c r="R20" s="170"/>
      <c r="S20" s="170"/>
    </row>
    <row r="21" spans="1:19" s="202" customFormat="1" x14ac:dyDescent="0.25">
      <c r="A21" s="212" t="s">
        <v>168</v>
      </c>
      <c r="B21" s="204" t="str">
        <f>IF(B9&gt;0,"Of the "&amp;$D$11&amp;" Out-of-School suspensions generated, "&amp;ROUND(L9*100,1)&amp;"% were attributed to "&amp;A9&amp;" children.","")</f>
        <v/>
      </c>
      <c r="C21" s="205"/>
      <c r="D21" s="205"/>
      <c r="E21" s="205"/>
      <c r="F21" s="205"/>
      <c r="G21" s="205"/>
      <c r="H21" s="205"/>
      <c r="I21" s="205"/>
      <c r="J21" s="205"/>
      <c r="K21" s="205"/>
      <c r="L21" s="205"/>
      <c r="M21" s="205"/>
      <c r="N21" s="206"/>
      <c r="O21" s="170"/>
      <c r="P21" s="170"/>
      <c r="Q21" s="170"/>
      <c r="R21" s="170"/>
      <c r="S21" s="170"/>
    </row>
    <row r="22" spans="1:19" s="202" customFormat="1" x14ac:dyDescent="0.25">
      <c r="A22" s="213" t="s">
        <v>58</v>
      </c>
      <c r="B22" s="214" t="str">
        <f>IF(B9&gt;0,"Of the "&amp;$B9&amp;" "&amp;$A9&amp;" children, "&amp;ROUND(M9*100,1)&amp;"% have at least one Out-of-School suspension.","")</f>
        <v/>
      </c>
      <c r="C22" s="215"/>
      <c r="D22" s="215"/>
      <c r="E22" s="215"/>
      <c r="F22" s="215"/>
      <c r="G22" s="215"/>
      <c r="H22" s="215"/>
      <c r="I22" s="215"/>
      <c r="J22" s="215"/>
      <c r="K22" s="215"/>
      <c r="L22" s="215"/>
      <c r="M22" s="215"/>
      <c r="N22" s="216"/>
      <c r="O22" s="170"/>
      <c r="P22" s="170"/>
      <c r="Q22" s="170"/>
      <c r="R22" s="170"/>
      <c r="S22" s="170"/>
    </row>
    <row r="23" spans="1:19" s="202" customFormat="1" x14ac:dyDescent="0.25">
      <c r="A23" s="217"/>
      <c r="B23" s="204"/>
      <c r="C23" s="205"/>
      <c r="D23" s="205"/>
      <c r="E23" s="205"/>
      <c r="F23" s="205"/>
      <c r="G23" s="205"/>
      <c r="H23" s="205"/>
      <c r="I23" s="205"/>
      <c r="J23" s="205"/>
      <c r="K23" s="205"/>
      <c r="L23" s="205"/>
      <c r="M23" s="205"/>
      <c r="N23" s="205"/>
      <c r="O23" s="170"/>
      <c r="P23" s="170"/>
      <c r="Q23" s="170"/>
      <c r="R23" s="170"/>
      <c r="S23" s="170"/>
    </row>
    <row r="24" spans="1:19" s="202" customFormat="1" x14ac:dyDescent="0.25">
      <c r="A24" s="201"/>
      <c r="B24" s="586" t="str">
        <f>A10</f>
        <v>Non-DLL</v>
      </c>
      <c r="C24" s="587"/>
      <c r="D24" s="587"/>
      <c r="E24" s="587"/>
      <c r="F24" s="587"/>
      <c r="G24" s="587"/>
      <c r="H24" s="587"/>
      <c r="I24" s="587"/>
      <c r="J24" s="587"/>
      <c r="K24" s="587"/>
      <c r="L24" s="587"/>
      <c r="M24" s="587"/>
      <c r="N24" s="588"/>
      <c r="O24" s="170"/>
      <c r="P24" s="170"/>
      <c r="Q24" s="170"/>
      <c r="R24" s="170"/>
      <c r="S24" s="170"/>
    </row>
    <row r="25" spans="1:19" s="202" customFormat="1" x14ac:dyDescent="0.25">
      <c r="A25" s="203" t="s">
        <v>107</v>
      </c>
      <c r="B25" s="204" t="str">
        <f>IF(B10&gt;0, "Of the "&amp;C11&amp;" children who received at least one Out-of-School suspension, "&amp;ROUND(F10*100,1)&amp;"% are "&amp;A10&amp;"; this group comprises "&amp;ROUND(E10*100,1)&amp;"% of the total child enrollment.","")</f>
        <v/>
      </c>
      <c r="C25" s="205"/>
      <c r="D25" s="205"/>
      <c r="E25" s="205"/>
      <c r="F25" s="205"/>
      <c r="G25" s="205"/>
      <c r="H25" s="205"/>
      <c r="I25" s="205"/>
      <c r="J25" s="205"/>
      <c r="K25" s="205"/>
      <c r="L25" s="205"/>
      <c r="M25" s="205"/>
      <c r="N25" s="206"/>
      <c r="O25" s="170"/>
      <c r="P25" s="170"/>
      <c r="Q25" s="170"/>
      <c r="R25" s="170"/>
      <c r="S25" s="170"/>
    </row>
    <row r="26" spans="1:19" s="202" customFormat="1" x14ac:dyDescent="0.25">
      <c r="A26" s="207" t="s">
        <v>167</v>
      </c>
      <c r="B26" s="204" t="str">
        <f>IF(B10&gt;0,"The average number of Out-of-School suspensions per "&amp;A10&amp;" child is "&amp;ROUND(G10,2)&amp;" times the Out-of-School Suspension Rate for all other children.","")</f>
        <v/>
      </c>
      <c r="C26" s="205"/>
      <c r="D26" s="205"/>
      <c r="E26" s="205"/>
      <c r="F26" s="205"/>
      <c r="G26" s="205"/>
      <c r="H26" s="205"/>
      <c r="I26" s="205"/>
      <c r="J26" s="205"/>
      <c r="K26" s="205"/>
      <c r="L26" s="205"/>
      <c r="M26" s="205"/>
      <c r="N26" s="206"/>
      <c r="O26" s="170"/>
      <c r="P26" s="170"/>
      <c r="Q26" s="170"/>
      <c r="R26" s="170"/>
      <c r="S26" s="170"/>
    </row>
    <row r="27" spans="1:19" s="202" customFormat="1" x14ac:dyDescent="0.25">
      <c r="A27" s="208" t="s">
        <v>165</v>
      </c>
      <c r="B27" s="204" t="str">
        <f>IF(B10&gt;0,A10&amp;" children receive an average of "&amp;ROUND(H10,2)&amp;" Out-of-School suspensions per child.","")</f>
        <v/>
      </c>
      <c r="C27" s="205"/>
      <c r="D27" s="205"/>
      <c r="E27" s="205"/>
      <c r="F27" s="205"/>
      <c r="G27" s="205"/>
      <c r="H27" s="205"/>
      <c r="I27" s="205"/>
      <c r="J27" s="205"/>
      <c r="K27" s="205"/>
      <c r="L27" s="205"/>
      <c r="M27" s="205"/>
      <c r="N27" s="206"/>
      <c r="O27" s="170"/>
      <c r="P27" s="170"/>
      <c r="Q27" s="170"/>
      <c r="R27" s="170"/>
      <c r="S27" s="170"/>
    </row>
    <row r="28" spans="1:19" s="202" customFormat="1" x14ac:dyDescent="0.25">
      <c r="A28" s="209" t="s">
        <v>57</v>
      </c>
      <c r="B28" s="204" t="str">
        <f>IF(B10&gt;0,A10&amp;" children are "&amp;ROUND(I10,2)&amp;" times more likely to have at least one Out-of-School suspension than all other children.","")</f>
        <v/>
      </c>
      <c r="C28" s="205"/>
      <c r="D28" s="205"/>
      <c r="E28" s="205"/>
      <c r="F28" s="205"/>
      <c r="G28" s="205"/>
      <c r="H28" s="205"/>
      <c r="I28" s="205"/>
      <c r="J28" s="205"/>
      <c r="K28" s="205"/>
      <c r="L28" s="205"/>
      <c r="M28" s="205"/>
      <c r="N28" s="206"/>
      <c r="O28" s="170"/>
      <c r="P28" s="170"/>
      <c r="Q28" s="170"/>
      <c r="R28" s="170"/>
      <c r="S28" s="170"/>
    </row>
    <row r="29" spans="1:19" s="202" customFormat="1" x14ac:dyDescent="0.25">
      <c r="A29" s="210" t="s">
        <v>156</v>
      </c>
      <c r="B29" s="204" t="str">
        <f>IF(AND($B10&gt;0,$J10&gt;0),$A10&amp;" representation among children who receive an Out-of-School suspension is "&amp;ROUND($J10,1)&amp;" percentage points higher than expected given their percentage of the child enrollment.",IF(AND($B10&gt;0,$J10&lt;0),$A10&amp;" representation among children who receive an Out-of-School suspension is "&amp;ROUND(($J10*-1),1)&amp;" percentage points lower than expected given their percentage of the child enrollment.",""))</f>
        <v/>
      </c>
      <c r="C29" s="205"/>
      <c r="D29" s="205"/>
      <c r="E29" s="205"/>
      <c r="F29" s="205"/>
      <c r="G29" s="205"/>
      <c r="H29" s="205"/>
      <c r="I29" s="205"/>
      <c r="J29" s="205"/>
      <c r="K29" s="205"/>
      <c r="L29" s="205"/>
      <c r="M29" s="205"/>
      <c r="N29" s="206"/>
      <c r="O29" s="170"/>
      <c r="P29" s="170"/>
      <c r="Q29" s="170"/>
      <c r="R29" s="170"/>
      <c r="S29" s="170"/>
    </row>
    <row r="30" spans="1:19" s="202" customFormat="1" x14ac:dyDescent="0.25">
      <c r="A30" s="211" t="s">
        <v>166</v>
      </c>
      <c r="B30" s="204" t="str">
        <f>IF(AND($B10&gt;0,$K10&gt;0),"The percentage of Out-of-School suspensions attributed to "&amp;$A10&amp;" children is "&amp;ROUND($K10,1)&amp;" percentage points higher than expected given their percentage of the child enrollment.",IF(AND($B10&gt;0,$K10&lt;0),"The percentage of Out-of-School suspensions attributed to "&amp;$A10&amp;" children is "&amp;ROUND(($K10*-1),1)&amp;" percentage points lower than expected given their percentage of the child enrollment.",""))</f>
        <v/>
      </c>
      <c r="C30" s="205"/>
      <c r="D30" s="205"/>
      <c r="E30" s="205"/>
      <c r="F30" s="205"/>
      <c r="G30" s="205"/>
      <c r="H30" s="205"/>
      <c r="I30" s="205"/>
      <c r="J30" s="205"/>
      <c r="K30" s="205"/>
      <c r="L30" s="205"/>
      <c r="M30" s="205"/>
      <c r="N30" s="206"/>
      <c r="O30" s="170"/>
      <c r="P30" s="170"/>
      <c r="Q30" s="170"/>
      <c r="R30" s="170"/>
      <c r="S30" s="170"/>
    </row>
    <row r="31" spans="1:19" s="202" customFormat="1" x14ac:dyDescent="0.25">
      <c r="A31" s="212" t="s">
        <v>168</v>
      </c>
      <c r="B31" s="204" t="str">
        <f>IF(B10&gt;0,"Of the "&amp;$D$11&amp;" Out-of-School suspensions generated, "&amp;ROUND(L10*100,1)&amp;"% were attributed to "&amp;A10&amp;" children.","")</f>
        <v/>
      </c>
      <c r="C31" s="205"/>
      <c r="D31" s="205"/>
      <c r="E31" s="205"/>
      <c r="F31" s="205"/>
      <c r="G31" s="205"/>
      <c r="H31" s="205"/>
      <c r="I31" s="205"/>
      <c r="J31" s="205"/>
      <c r="K31" s="205"/>
      <c r="L31" s="205"/>
      <c r="M31" s="205"/>
      <c r="N31" s="206"/>
      <c r="O31" s="170"/>
      <c r="P31" s="170"/>
      <c r="Q31" s="170"/>
      <c r="R31" s="170"/>
      <c r="S31" s="170"/>
    </row>
    <row r="32" spans="1:19" s="202" customFormat="1" x14ac:dyDescent="0.25">
      <c r="A32" s="213" t="s">
        <v>58</v>
      </c>
      <c r="B32" s="214" t="str">
        <f>IF(B10&gt;0,"Of the "&amp;$B10&amp;" "&amp;$A10&amp;" children, "&amp;ROUND(M10*100,1)&amp;"% have at least one Out-of-School suspension.","")</f>
        <v/>
      </c>
      <c r="C32" s="215"/>
      <c r="D32" s="215"/>
      <c r="E32" s="215"/>
      <c r="F32" s="215"/>
      <c r="G32" s="215"/>
      <c r="H32" s="215"/>
      <c r="I32" s="215"/>
      <c r="J32" s="215"/>
      <c r="K32" s="215"/>
      <c r="L32" s="215"/>
      <c r="M32" s="215"/>
      <c r="N32" s="216"/>
      <c r="O32" s="170"/>
      <c r="P32" s="170"/>
      <c r="Q32" s="170"/>
      <c r="R32" s="170"/>
      <c r="S32" s="170"/>
    </row>
    <row r="33" spans="1:19" x14ac:dyDescent="0.25">
      <c r="A33" s="220"/>
      <c r="B33" s="221"/>
      <c r="C33" s="222"/>
      <c r="D33" s="222"/>
      <c r="E33" s="222"/>
      <c r="F33" s="222"/>
      <c r="G33" s="222"/>
      <c r="H33" s="222"/>
      <c r="I33" s="222"/>
      <c r="J33" s="222"/>
      <c r="K33" s="222"/>
      <c r="L33" s="222"/>
      <c r="M33" s="222"/>
      <c r="N33" s="222"/>
      <c r="O33" s="170"/>
      <c r="P33" s="170"/>
    </row>
    <row r="34" spans="1:19" x14ac:dyDescent="0.25">
      <c r="O34" s="170"/>
      <c r="P34" s="170"/>
    </row>
    <row r="35" spans="1:19" s="225" customFormat="1" x14ac:dyDescent="0.25">
      <c r="A35" s="223"/>
      <c r="B35" s="248"/>
      <c r="C35" s="248"/>
      <c r="D35" s="248"/>
      <c r="E35" s="248"/>
      <c r="F35" s="248"/>
      <c r="G35" s="248"/>
      <c r="H35" s="248"/>
      <c r="I35" s="248"/>
      <c r="J35" s="248"/>
      <c r="K35" s="248"/>
      <c r="L35" s="248"/>
      <c r="M35" s="248"/>
      <c r="N35" s="248"/>
      <c r="O35" s="170"/>
      <c r="P35" s="170"/>
      <c r="Q35" s="170"/>
      <c r="R35" s="170"/>
      <c r="S35" s="170"/>
    </row>
    <row r="36" spans="1:19" s="225" customFormat="1" x14ac:dyDescent="0.25">
      <c r="A36" s="226"/>
      <c r="B36" s="227"/>
      <c r="C36" s="228"/>
      <c r="D36" s="228"/>
      <c r="E36" s="228"/>
      <c r="F36" s="228"/>
      <c r="G36" s="228"/>
      <c r="H36" s="228"/>
      <c r="I36" s="228"/>
      <c r="J36" s="228"/>
      <c r="K36" s="228"/>
      <c r="L36" s="228"/>
      <c r="M36" s="228"/>
      <c r="N36" s="228"/>
      <c r="O36" s="170"/>
      <c r="P36" s="170"/>
      <c r="Q36" s="170"/>
      <c r="R36" s="170"/>
      <c r="S36" s="170"/>
    </row>
    <row r="37" spans="1:19" s="225" customFormat="1" x14ac:dyDescent="0.25">
      <c r="A37" s="226"/>
      <c r="B37" s="227"/>
      <c r="C37" s="228"/>
      <c r="D37" s="228"/>
      <c r="E37" s="228"/>
      <c r="F37" s="228"/>
      <c r="G37" s="228"/>
      <c r="H37" s="228"/>
      <c r="I37" s="228"/>
      <c r="J37" s="228"/>
      <c r="K37" s="228"/>
      <c r="L37" s="228"/>
      <c r="M37" s="228"/>
      <c r="N37" s="228"/>
      <c r="O37" s="170"/>
      <c r="P37" s="170"/>
      <c r="Q37" s="170"/>
      <c r="R37" s="170"/>
      <c r="S37" s="170"/>
    </row>
    <row r="38" spans="1:19" s="225" customFormat="1" x14ac:dyDescent="0.25">
      <c r="A38" s="226"/>
      <c r="B38" s="227"/>
      <c r="C38" s="228"/>
      <c r="D38" s="228"/>
      <c r="E38" s="228"/>
      <c r="F38" s="228"/>
      <c r="G38" s="228"/>
      <c r="H38" s="228"/>
      <c r="I38" s="228"/>
      <c r="J38" s="228"/>
      <c r="K38" s="228"/>
      <c r="L38" s="228"/>
      <c r="M38" s="228"/>
      <c r="N38" s="228"/>
      <c r="O38" s="170"/>
      <c r="P38" s="170"/>
      <c r="Q38" s="170"/>
      <c r="R38" s="170"/>
      <c r="S38" s="170"/>
    </row>
    <row r="39" spans="1:19" s="225" customFormat="1" x14ac:dyDescent="0.25">
      <c r="A39" s="226"/>
      <c r="B39" s="227"/>
      <c r="C39" s="228"/>
      <c r="D39" s="228"/>
      <c r="E39" s="228"/>
      <c r="F39" s="228"/>
      <c r="G39" s="228"/>
      <c r="H39" s="228"/>
      <c r="I39" s="228"/>
      <c r="J39" s="228"/>
      <c r="K39" s="228"/>
      <c r="L39" s="228"/>
      <c r="M39" s="228"/>
      <c r="N39" s="228"/>
      <c r="O39" s="170"/>
      <c r="P39" s="170"/>
      <c r="Q39" s="170"/>
      <c r="R39" s="170"/>
      <c r="S39" s="170"/>
    </row>
    <row r="40" spans="1:19" s="225" customFormat="1" x14ac:dyDescent="0.25">
      <c r="A40" s="226"/>
      <c r="B40" s="227"/>
      <c r="C40" s="228"/>
      <c r="D40" s="228"/>
      <c r="E40" s="228"/>
      <c r="F40" s="228"/>
      <c r="G40" s="228"/>
      <c r="H40" s="228"/>
      <c r="I40" s="228"/>
      <c r="J40" s="228"/>
      <c r="K40" s="228"/>
      <c r="L40" s="228"/>
      <c r="M40" s="228"/>
      <c r="N40" s="228"/>
      <c r="O40" s="170"/>
      <c r="P40" s="170"/>
      <c r="Q40" s="170"/>
      <c r="R40" s="170"/>
      <c r="S40" s="170"/>
    </row>
    <row r="41" spans="1:19" s="225" customFormat="1" x14ac:dyDescent="0.25">
      <c r="A41" s="226"/>
      <c r="B41" s="227"/>
      <c r="C41" s="228"/>
      <c r="D41" s="228"/>
      <c r="E41" s="228"/>
      <c r="F41" s="228"/>
      <c r="G41" s="228"/>
      <c r="H41" s="228"/>
      <c r="I41" s="228"/>
      <c r="J41" s="228"/>
      <c r="K41" s="228"/>
      <c r="L41" s="228"/>
      <c r="M41" s="228"/>
      <c r="N41" s="228"/>
      <c r="O41" s="170"/>
      <c r="P41" s="170"/>
      <c r="Q41" s="170"/>
      <c r="R41" s="170"/>
      <c r="S41" s="170"/>
    </row>
    <row r="42" spans="1:19" s="225" customFormat="1" x14ac:dyDescent="0.25">
      <c r="A42" s="226"/>
      <c r="B42" s="227"/>
      <c r="C42" s="228"/>
      <c r="D42" s="228"/>
      <c r="E42" s="228"/>
      <c r="F42" s="228"/>
      <c r="G42" s="228"/>
      <c r="H42" s="228"/>
      <c r="I42" s="228"/>
      <c r="J42" s="228"/>
      <c r="K42" s="228"/>
      <c r="L42" s="228"/>
      <c r="M42" s="228"/>
      <c r="N42" s="228"/>
      <c r="O42" s="170"/>
      <c r="P42" s="170"/>
      <c r="Q42" s="170"/>
      <c r="R42" s="170"/>
      <c r="S42" s="170"/>
    </row>
    <row r="43" spans="1:19" s="225" customFormat="1" x14ac:dyDescent="0.25">
      <c r="A43" s="226"/>
      <c r="B43" s="227"/>
      <c r="C43" s="228"/>
      <c r="D43" s="228"/>
      <c r="E43" s="228"/>
      <c r="F43" s="228"/>
      <c r="G43" s="228"/>
      <c r="H43" s="228"/>
      <c r="I43" s="228"/>
      <c r="J43" s="228"/>
      <c r="K43" s="228"/>
      <c r="L43" s="228"/>
      <c r="M43" s="228"/>
      <c r="N43" s="228"/>
      <c r="O43" s="170"/>
      <c r="P43" s="170"/>
      <c r="Q43" s="170"/>
      <c r="R43" s="170"/>
      <c r="S43" s="170"/>
    </row>
    <row r="44" spans="1:19" s="225" customFormat="1" x14ac:dyDescent="0.25">
      <c r="A44" s="229"/>
      <c r="C44" s="224"/>
      <c r="D44" s="224"/>
      <c r="E44" s="224"/>
      <c r="F44" s="224"/>
      <c r="G44" s="224"/>
      <c r="H44" s="224"/>
      <c r="I44" s="224"/>
      <c r="J44" s="224"/>
      <c r="K44" s="224"/>
      <c r="L44" s="224"/>
      <c r="M44" s="224"/>
      <c r="N44" s="224"/>
      <c r="O44" s="170"/>
      <c r="P44" s="170"/>
      <c r="Q44" s="170"/>
      <c r="R44" s="170"/>
      <c r="S44" s="170"/>
    </row>
    <row r="45" spans="1:19" s="225" customFormat="1" x14ac:dyDescent="0.25">
      <c r="A45" s="229"/>
      <c r="C45" s="224"/>
      <c r="D45" s="224"/>
      <c r="E45" s="224"/>
      <c r="F45" s="224"/>
      <c r="G45" s="224"/>
      <c r="H45" s="224"/>
      <c r="I45" s="224"/>
      <c r="J45" s="224"/>
      <c r="K45" s="224"/>
      <c r="L45" s="224"/>
      <c r="M45" s="224"/>
      <c r="N45" s="224"/>
      <c r="O45" s="170"/>
      <c r="P45" s="170"/>
      <c r="Q45" s="170"/>
      <c r="R45" s="170"/>
      <c r="S45" s="170"/>
    </row>
    <row r="46" spans="1:19" s="225" customFormat="1" x14ac:dyDescent="0.25">
      <c r="A46" s="229"/>
      <c r="C46" s="224"/>
      <c r="D46" s="224"/>
      <c r="E46" s="224"/>
      <c r="F46" s="224"/>
      <c r="G46" s="224"/>
      <c r="H46" s="224"/>
      <c r="I46" s="224"/>
      <c r="J46" s="224"/>
      <c r="K46" s="224"/>
      <c r="L46" s="224"/>
      <c r="M46" s="224"/>
      <c r="N46" s="224"/>
      <c r="O46" s="170"/>
      <c r="P46" s="170"/>
      <c r="Q46" s="170"/>
      <c r="R46" s="170"/>
      <c r="S46" s="170"/>
    </row>
    <row r="47" spans="1:19" s="225" customFormat="1" x14ac:dyDescent="0.25">
      <c r="A47" s="229"/>
      <c r="C47" s="224"/>
      <c r="D47" s="224"/>
      <c r="E47" s="224"/>
      <c r="F47" s="224"/>
      <c r="G47" s="224"/>
      <c r="H47" s="224"/>
      <c r="I47" s="224"/>
      <c r="J47" s="224"/>
      <c r="K47" s="224"/>
      <c r="L47" s="224"/>
      <c r="M47" s="224"/>
      <c r="N47" s="224"/>
      <c r="O47" s="170"/>
      <c r="P47" s="170"/>
      <c r="Q47" s="170"/>
      <c r="R47" s="170"/>
      <c r="S47" s="170"/>
    </row>
    <row r="48" spans="1:19" s="225" customFormat="1" x14ac:dyDescent="0.25">
      <c r="A48" s="223"/>
      <c r="B48" s="585"/>
      <c r="C48" s="585"/>
      <c r="D48" s="585"/>
      <c r="E48" s="585"/>
      <c r="F48" s="585"/>
      <c r="G48" s="585"/>
      <c r="H48" s="585"/>
      <c r="I48" s="585"/>
      <c r="J48" s="585"/>
      <c r="K48" s="585"/>
      <c r="L48" s="585"/>
      <c r="M48" s="585"/>
      <c r="N48" s="585"/>
      <c r="O48" s="170"/>
      <c r="P48" s="170"/>
      <c r="Q48" s="170"/>
      <c r="R48" s="170"/>
      <c r="S48" s="170"/>
    </row>
    <row r="49" spans="1:19" s="225" customFormat="1" x14ac:dyDescent="0.25">
      <c r="A49" s="226"/>
      <c r="B49" s="227"/>
      <c r="C49" s="228"/>
      <c r="D49" s="228"/>
      <c r="E49" s="228"/>
      <c r="F49" s="228"/>
      <c r="G49" s="228"/>
      <c r="H49" s="228"/>
      <c r="I49" s="228"/>
      <c r="J49" s="228"/>
      <c r="K49" s="228"/>
      <c r="L49" s="228"/>
      <c r="M49" s="228"/>
      <c r="N49" s="228"/>
      <c r="O49" s="170"/>
      <c r="P49" s="170"/>
      <c r="Q49" s="170"/>
      <c r="R49" s="170"/>
      <c r="S49" s="170"/>
    </row>
    <row r="50" spans="1:19" s="225" customFormat="1" x14ac:dyDescent="0.25">
      <c r="A50" s="226"/>
      <c r="B50" s="227"/>
      <c r="C50" s="228"/>
      <c r="D50" s="228"/>
      <c r="E50" s="228"/>
      <c r="F50" s="228"/>
      <c r="G50" s="228"/>
      <c r="H50" s="228"/>
      <c r="I50" s="228"/>
      <c r="J50" s="228"/>
      <c r="K50" s="228"/>
      <c r="L50" s="228"/>
      <c r="M50" s="228"/>
      <c r="N50" s="228"/>
      <c r="O50" s="170"/>
      <c r="P50" s="170"/>
      <c r="Q50" s="170"/>
      <c r="R50" s="170"/>
      <c r="S50" s="170"/>
    </row>
    <row r="51" spans="1:19" s="225" customFormat="1" x14ac:dyDescent="0.25">
      <c r="A51" s="226"/>
      <c r="B51" s="227"/>
      <c r="C51" s="228"/>
      <c r="D51" s="228"/>
      <c r="E51" s="228"/>
      <c r="F51" s="228"/>
      <c r="G51" s="228"/>
      <c r="H51" s="228"/>
      <c r="I51" s="228"/>
      <c r="J51" s="228"/>
      <c r="K51" s="228"/>
      <c r="L51" s="228"/>
      <c r="M51" s="228"/>
      <c r="N51" s="228"/>
      <c r="O51" s="170"/>
      <c r="P51" s="170"/>
      <c r="Q51" s="170"/>
      <c r="R51" s="170"/>
      <c r="S51" s="170"/>
    </row>
    <row r="52" spans="1:19" s="225" customFormat="1" x14ac:dyDescent="0.25">
      <c r="A52" s="226"/>
      <c r="B52" s="227"/>
      <c r="C52" s="228"/>
      <c r="D52" s="228"/>
      <c r="E52" s="228"/>
      <c r="F52" s="228"/>
      <c r="G52" s="228"/>
      <c r="H52" s="228"/>
      <c r="I52" s="228"/>
      <c r="J52" s="228"/>
      <c r="K52" s="228"/>
      <c r="L52" s="228"/>
      <c r="M52" s="228"/>
      <c r="N52" s="228"/>
      <c r="O52" s="170"/>
      <c r="P52" s="170"/>
      <c r="Q52" s="170"/>
      <c r="R52" s="170"/>
      <c r="S52" s="170"/>
    </row>
    <row r="53" spans="1:19" s="225" customFormat="1" x14ac:dyDescent="0.25">
      <c r="A53" s="226"/>
      <c r="B53" s="227"/>
      <c r="C53" s="228"/>
      <c r="D53" s="228"/>
      <c r="E53" s="228"/>
      <c r="F53" s="228"/>
      <c r="G53" s="228"/>
      <c r="H53" s="228"/>
      <c r="I53" s="228"/>
      <c r="J53" s="228"/>
      <c r="K53" s="228"/>
      <c r="L53" s="228"/>
      <c r="M53" s="228"/>
      <c r="N53" s="228"/>
      <c r="O53" s="170"/>
      <c r="P53" s="170"/>
      <c r="Q53" s="170"/>
      <c r="R53" s="170"/>
      <c r="S53" s="170"/>
    </row>
    <row r="54" spans="1:19" s="225" customFormat="1" x14ac:dyDescent="0.25">
      <c r="A54" s="226"/>
      <c r="B54" s="227"/>
      <c r="C54" s="228"/>
      <c r="D54" s="228"/>
      <c r="E54" s="228"/>
      <c r="F54" s="228"/>
      <c r="G54" s="228"/>
      <c r="H54" s="228"/>
      <c r="I54" s="228"/>
      <c r="J54" s="228"/>
      <c r="K54" s="228"/>
      <c r="L54" s="228"/>
      <c r="M54" s="228"/>
      <c r="N54" s="228"/>
      <c r="O54" s="170"/>
      <c r="P54" s="170"/>
      <c r="Q54" s="170"/>
      <c r="R54" s="170"/>
      <c r="S54" s="170"/>
    </row>
    <row r="55" spans="1:19" s="225" customFormat="1" x14ac:dyDescent="0.25">
      <c r="A55" s="226"/>
      <c r="B55" s="227"/>
      <c r="C55" s="228"/>
      <c r="D55" s="228"/>
      <c r="E55" s="228"/>
      <c r="F55" s="228"/>
      <c r="G55" s="228"/>
      <c r="H55" s="228"/>
      <c r="I55" s="228"/>
      <c r="J55" s="228"/>
      <c r="K55" s="228"/>
      <c r="L55" s="228"/>
      <c r="M55" s="228"/>
      <c r="N55" s="228"/>
      <c r="O55" s="170"/>
      <c r="P55" s="170"/>
      <c r="Q55" s="170"/>
      <c r="R55" s="170"/>
      <c r="S55" s="170"/>
    </row>
    <row r="56" spans="1:19" s="225" customFormat="1" x14ac:dyDescent="0.25">
      <c r="A56" s="226"/>
      <c r="B56" s="227"/>
      <c r="C56" s="228"/>
      <c r="D56" s="228"/>
      <c r="E56" s="228"/>
      <c r="F56" s="228"/>
      <c r="G56" s="228"/>
      <c r="H56" s="228"/>
      <c r="I56" s="228"/>
      <c r="J56" s="228"/>
      <c r="K56" s="228"/>
      <c r="L56" s="228"/>
      <c r="M56" s="228"/>
      <c r="N56" s="228"/>
      <c r="O56" s="170"/>
      <c r="P56" s="170"/>
      <c r="Q56" s="170"/>
      <c r="R56" s="170"/>
      <c r="S56" s="170"/>
    </row>
    <row r="57" spans="1:19" s="225" customFormat="1" x14ac:dyDescent="0.25">
      <c r="A57" s="229"/>
      <c r="C57" s="224"/>
      <c r="D57" s="224"/>
      <c r="E57" s="224"/>
      <c r="F57" s="224"/>
      <c r="G57" s="224"/>
      <c r="H57" s="224"/>
      <c r="I57" s="224"/>
      <c r="J57" s="224"/>
      <c r="K57" s="224"/>
      <c r="L57" s="224"/>
      <c r="M57" s="224"/>
      <c r="N57" s="224"/>
      <c r="O57" s="170"/>
      <c r="P57" s="170"/>
      <c r="Q57" s="170"/>
      <c r="R57" s="170"/>
      <c r="S57" s="170"/>
    </row>
    <row r="58" spans="1:19" s="225" customFormat="1" x14ac:dyDescent="0.25">
      <c r="A58" s="229"/>
      <c r="C58" s="224"/>
      <c r="D58" s="224"/>
      <c r="E58" s="224"/>
      <c r="F58" s="224"/>
      <c r="G58" s="224"/>
      <c r="H58" s="224"/>
      <c r="I58" s="224"/>
      <c r="J58" s="224"/>
      <c r="K58" s="224"/>
      <c r="L58" s="224"/>
      <c r="M58" s="224"/>
      <c r="N58" s="224"/>
      <c r="O58" s="170"/>
      <c r="P58" s="170"/>
      <c r="Q58" s="170"/>
      <c r="R58" s="170"/>
      <c r="S58" s="170"/>
    </row>
    <row r="59" spans="1:19" s="225" customFormat="1" x14ac:dyDescent="0.25">
      <c r="A59" s="229"/>
      <c r="C59" s="224"/>
      <c r="D59" s="224"/>
      <c r="E59" s="224"/>
      <c r="F59" s="224"/>
      <c r="G59" s="224"/>
      <c r="H59" s="224"/>
      <c r="I59" s="224"/>
      <c r="J59" s="224"/>
      <c r="K59" s="224"/>
      <c r="L59" s="224"/>
      <c r="M59" s="224"/>
      <c r="N59" s="224"/>
      <c r="O59" s="170"/>
      <c r="P59" s="170"/>
      <c r="Q59" s="170"/>
      <c r="R59" s="170"/>
      <c r="S59" s="170"/>
    </row>
    <row r="60" spans="1:19" s="225" customFormat="1" x14ac:dyDescent="0.25">
      <c r="A60" s="223"/>
      <c r="B60" s="585"/>
      <c r="C60" s="585"/>
      <c r="D60" s="585"/>
      <c r="E60" s="585"/>
      <c r="F60" s="585"/>
      <c r="G60" s="585"/>
      <c r="H60" s="585"/>
      <c r="I60" s="585"/>
      <c r="J60" s="585"/>
      <c r="K60" s="585"/>
      <c r="L60" s="585"/>
      <c r="M60" s="585"/>
      <c r="N60" s="585"/>
      <c r="O60" s="170"/>
      <c r="P60" s="170"/>
      <c r="Q60" s="170"/>
      <c r="R60" s="170"/>
      <c r="S60" s="170"/>
    </row>
    <row r="61" spans="1:19" s="225" customFormat="1" x14ac:dyDescent="0.25">
      <c r="A61" s="226"/>
      <c r="B61" s="227"/>
      <c r="C61" s="228"/>
      <c r="D61" s="228"/>
      <c r="E61" s="228"/>
      <c r="F61" s="228"/>
      <c r="G61" s="228"/>
      <c r="H61" s="228"/>
      <c r="I61" s="228"/>
      <c r="J61" s="228"/>
      <c r="K61" s="228"/>
      <c r="L61" s="228"/>
      <c r="M61" s="228"/>
      <c r="N61" s="228"/>
      <c r="O61" s="170"/>
      <c r="P61" s="170"/>
      <c r="Q61" s="170"/>
      <c r="R61" s="170"/>
      <c r="S61" s="170"/>
    </row>
    <row r="62" spans="1:19" s="225" customFormat="1" x14ac:dyDescent="0.25">
      <c r="A62" s="226"/>
      <c r="B62" s="227"/>
      <c r="C62" s="228"/>
      <c r="D62" s="228"/>
      <c r="E62" s="228"/>
      <c r="F62" s="228"/>
      <c r="G62" s="228"/>
      <c r="H62" s="228"/>
      <c r="I62" s="228"/>
      <c r="J62" s="228"/>
      <c r="K62" s="228"/>
      <c r="L62" s="228"/>
      <c r="M62" s="228"/>
      <c r="N62" s="228"/>
      <c r="O62" s="170"/>
      <c r="P62" s="170"/>
      <c r="Q62" s="170"/>
      <c r="R62" s="170"/>
      <c r="S62" s="170"/>
    </row>
    <row r="63" spans="1:19" s="225" customFormat="1" x14ac:dyDescent="0.25">
      <c r="A63" s="226"/>
      <c r="B63" s="227"/>
      <c r="C63" s="228"/>
      <c r="D63" s="228"/>
      <c r="E63" s="228"/>
      <c r="F63" s="228"/>
      <c r="G63" s="228"/>
      <c r="H63" s="228"/>
      <c r="I63" s="228"/>
      <c r="J63" s="228"/>
      <c r="K63" s="228"/>
      <c r="L63" s="228"/>
      <c r="M63" s="228"/>
      <c r="N63" s="228"/>
      <c r="O63" s="170"/>
      <c r="P63" s="170"/>
      <c r="Q63" s="170"/>
      <c r="R63" s="170"/>
      <c r="S63" s="170"/>
    </row>
    <row r="64" spans="1:19" s="225" customFormat="1" x14ac:dyDescent="0.25">
      <c r="A64" s="226"/>
      <c r="B64" s="227"/>
      <c r="C64" s="228"/>
      <c r="D64" s="228"/>
      <c r="E64" s="228"/>
      <c r="F64" s="228"/>
      <c r="G64" s="228"/>
      <c r="H64" s="228"/>
      <c r="I64" s="228"/>
      <c r="J64" s="228"/>
      <c r="K64" s="228"/>
      <c r="L64" s="228"/>
      <c r="M64" s="228"/>
      <c r="N64" s="228"/>
      <c r="O64" s="170"/>
      <c r="P64" s="170"/>
      <c r="Q64" s="170"/>
      <c r="R64" s="170"/>
      <c r="S64" s="170"/>
    </row>
    <row r="65" spans="1:19" s="225" customFormat="1" x14ac:dyDescent="0.25">
      <c r="A65" s="226"/>
      <c r="B65" s="227"/>
      <c r="C65" s="228"/>
      <c r="D65" s="228"/>
      <c r="E65" s="228"/>
      <c r="F65" s="228"/>
      <c r="G65" s="228"/>
      <c r="H65" s="228"/>
      <c r="I65" s="228"/>
      <c r="J65" s="228"/>
      <c r="K65" s="228"/>
      <c r="L65" s="228"/>
      <c r="M65" s="228"/>
      <c r="N65" s="228"/>
      <c r="O65" s="170"/>
      <c r="P65" s="170"/>
      <c r="Q65" s="170"/>
      <c r="R65" s="170"/>
      <c r="S65" s="170"/>
    </row>
    <row r="66" spans="1:19" s="225" customFormat="1" x14ac:dyDescent="0.25">
      <c r="A66" s="226"/>
      <c r="B66" s="227"/>
      <c r="C66" s="228"/>
      <c r="D66" s="228"/>
      <c r="E66" s="228"/>
      <c r="F66" s="228"/>
      <c r="G66" s="228"/>
      <c r="H66" s="228"/>
      <c r="I66" s="228"/>
      <c r="J66" s="228"/>
      <c r="K66" s="228"/>
      <c r="L66" s="228"/>
      <c r="M66" s="228"/>
      <c r="N66" s="228"/>
      <c r="O66" s="170"/>
      <c r="P66" s="170"/>
      <c r="Q66" s="170"/>
      <c r="R66" s="170"/>
      <c r="S66" s="170"/>
    </row>
    <row r="67" spans="1:19" s="225" customFormat="1" x14ac:dyDescent="0.25">
      <c r="A67" s="226"/>
      <c r="B67" s="227"/>
      <c r="C67" s="228"/>
      <c r="D67" s="228"/>
      <c r="E67" s="228"/>
      <c r="F67" s="228"/>
      <c r="G67" s="228"/>
      <c r="H67" s="228"/>
      <c r="I67" s="228"/>
      <c r="J67" s="228"/>
      <c r="K67" s="228"/>
      <c r="L67" s="228"/>
      <c r="M67" s="228"/>
      <c r="N67" s="228"/>
      <c r="O67" s="170"/>
      <c r="P67" s="170"/>
      <c r="Q67" s="170"/>
      <c r="R67" s="170"/>
      <c r="S67" s="170"/>
    </row>
    <row r="68" spans="1:19" s="225" customFormat="1" x14ac:dyDescent="0.25">
      <c r="A68" s="226"/>
      <c r="B68" s="227"/>
      <c r="C68" s="228"/>
      <c r="D68" s="228"/>
      <c r="E68" s="228"/>
      <c r="F68" s="228"/>
      <c r="G68" s="228"/>
      <c r="H68" s="228"/>
      <c r="I68" s="228"/>
      <c r="J68" s="228"/>
      <c r="K68" s="228"/>
      <c r="L68" s="228"/>
      <c r="M68" s="228"/>
      <c r="N68" s="228"/>
      <c r="O68" s="170"/>
      <c r="P68" s="170"/>
      <c r="Q68" s="170"/>
      <c r="R68" s="170"/>
      <c r="S68" s="170"/>
    </row>
    <row r="69" spans="1:19" s="225" customFormat="1" x14ac:dyDescent="0.25">
      <c r="A69" s="226"/>
      <c r="B69" s="227"/>
      <c r="C69" s="228"/>
      <c r="D69" s="228"/>
      <c r="E69" s="228"/>
      <c r="F69" s="228"/>
      <c r="G69" s="228"/>
      <c r="H69" s="228"/>
      <c r="I69" s="228"/>
      <c r="J69" s="228"/>
      <c r="K69" s="228"/>
      <c r="L69" s="228"/>
      <c r="M69" s="228"/>
      <c r="N69" s="228"/>
      <c r="O69" s="170"/>
      <c r="P69" s="170"/>
      <c r="Q69" s="170"/>
      <c r="R69" s="170"/>
      <c r="S69" s="170"/>
    </row>
    <row r="70" spans="1:19" s="225" customFormat="1" x14ac:dyDescent="0.25">
      <c r="A70" s="226"/>
      <c r="B70" s="227"/>
      <c r="C70" s="228"/>
      <c r="D70" s="228"/>
      <c r="E70" s="228"/>
      <c r="F70" s="228"/>
      <c r="G70" s="228"/>
      <c r="H70" s="228"/>
      <c r="I70" s="228"/>
      <c r="J70" s="228"/>
      <c r="K70" s="228"/>
      <c r="L70" s="228"/>
      <c r="M70" s="228"/>
      <c r="N70" s="228"/>
      <c r="O70" s="170"/>
      <c r="P70" s="170"/>
      <c r="Q70" s="170"/>
      <c r="R70" s="170"/>
      <c r="S70" s="170"/>
    </row>
    <row r="71" spans="1:19" s="225" customFormat="1" x14ac:dyDescent="0.25">
      <c r="A71" s="229"/>
      <c r="B71" s="227"/>
      <c r="C71" s="228"/>
      <c r="D71" s="228"/>
      <c r="E71" s="228"/>
      <c r="F71" s="228"/>
      <c r="G71" s="228"/>
      <c r="H71" s="228"/>
      <c r="I71" s="228"/>
      <c r="J71" s="228"/>
      <c r="K71" s="228"/>
      <c r="L71" s="228"/>
      <c r="M71" s="228"/>
      <c r="N71" s="228"/>
      <c r="O71" s="170"/>
      <c r="P71" s="170"/>
      <c r="Q71" s="170"/>
      <c r="R71" s="170"/>
      <c r="S71" s="170"/>
    </row>
    <row r="72" spans="1:19" s="225" customFormat="1" x14ac:dyDescent="0.25">
      <c r="A72" s="223"/>
      <c r="B72" s="585"/>
      <c r="C72" s="585"/>
      <c r="D72" s="585"/>
      <c r="E72" s="585"/>
      <c r="F72" s="585"/>
      <c r="G72" s="585"/>
      <c r="H72" s="585"/>
      <c r="I72" s="585"/>
      <c r="J72" s="585"/>
      <c r="K72" s="585"/>
      <c r="L72" s="585"/>
      <c r="M72" s="585"/>
      <c r="N72" s="585"/>
      <c r="O72" s="170"/>
      <c r="P72" s="170"/>
      <c r="Q72" s="170"/>
      <c r="R72" s="170"/>
      <c r="S72" s="170"/>
    </row>
    <row r="73" spans="1:19" s="225" customFormat="1" x14ac:dyDescent="0.25">
      <c r="A73" s="226"/>
      <c r="B73" s="227"/>
      <c r="C73" s="228"/>
      <c r="D73" s="228"/>
      <c r="E73" s="228"/>
      <c r="F73" s="228"/>
      <c r="G73" s="228"/>
      <c r="H73" s="228"/>
      <c r="I73" s="228"/>
      <c r="J73" s="228"/>
      <c r="K73" s="228"/>
      <c r="L73" s="228"/>
      <c r="M73" s="228"/>
      <c r="N73" s="228"/>
      <c r="O73" s="170"/>
      <c r="P73" s="170"/>
      <c r="Q73" s="170"/>
      <c r="R73" s="170"/>
      <c r="S73" s="170"/>
    </row>
    <row r="74" spans="1:19" s="225" customFormat="1" x14ac:dyDescent="0.25">
      <c r="A74" s="226"/>
      <c r="B74" s="227"/>
      <c r="C74" s="228"/>
      <c r="D74" s="228"/>
      <c r="E74" s="228"/>
      <c r="F74" s="228"/>
      <c r="G74" s="228"/>
      <c r="H74" s="228"/>
      <c r="I74" s="228"/>
      <c r="J74" s="228"/>
      <c r="K74" s="228"/>
      <c r="L74" s="228"/>
      <c r="M74" s="228"/>
      <c r="N74" s="228"/>
      <c r="O74" s="170"/>
      <c r="P74" s="170"/>
      <c r="Q74" s="170"/>
      <c r="R74" s="170"/>
      <c r="S74" s="170"/>
    </row>
    <row r="75" spans="1:19" s="225" customFormat="1" x14ac:dyDescent="0.25">
      <c r="A75" s="226"/>
      <c r="B75" s="227"/>
      <c r="C75" s="228"/>
      <c r="D75" s="228"/>
      <c r="E75" s="228"/>
      <c r="F75" s="228"/>
      <c r="G75" s="228"/>
      <c r="H75" s="228"/>
      <c r="I75" s="228"/>
      <c r="J75" s="228"/>
      <c r="K75" s="228"/>
      <c r="L75" s="228"/>
      <c r="M75" s="228"/>
      <c r="N75" s="228"/>
      <c r="O75" s="170"/>
      <c r="P75" s="170"/>
      <c r="Q75" s="170"/>
      <c r="R75" s="170"/>
      <c r="S75" s="170"/>
    </row>
    <row r="76" spans="1:19" s="225" customFormat="1" x14ac:dyDescent="0.25">
      <c r="A76" s="226"/>
      <c r="B76" s="227"/>
      <c r="C76" s="228"/>
      <c r="D76" s="228"/>
      <c r="E76" s="228"/>
      <c r="F76" s="228"/>
      <c r="G76" s="228"/>
      <c r="H76" s="228"/>
      <c r="I76" s="228"/>
      <c r="J76" s="228"/>
      <c r="K76" s="228"/>
      <c r="L76" s="228"/>
      <c r="M76" s="228"/>
      <c r="N76" s="228"/>
      <c r="O76" s="170"/>
      <c r="P76" s="170"/>
      <c r="Q76" s="170"/>
      <c r="R76" s="170"/>
      <c r="S76" s="170"/>
    </row>
    <row r="77" spans="1:19" s="225" customFormat="1" x14ac:dyDescent="0.25">
      <c r="A77" s="226"/>
      <c r="B77" s="227"/>
      <c r="C77" s="228"/>
      <c r="D77" s="228"/>
      <c r="E77" s="228"/>
      <c r="F77" s="228"/>
      <c r="G77" s="228"/>
      <c r="H77" s="228"/>
      <c r="I77" s="228"/>
      <c r="J77" s="228"/>
      <c r="K77" s="228"/>
      <c r="L77" s="228"/>
      <c r="M77" s="228"/>
      <c r="N77" s="228"/>
      <c r="O77" s="170"/>
      <c r="P77" s="170"/>
      <c r="Q77" s="170"/>
      <c r="R77" s="170"/>
      <c r="S77" s="170"/>
    </row>
    <row r="78" spans="1:19" s="225" customFormat="1" x14ac:dyDescent="0.25">
      <c r="A78" s="226"/>
      <c r="B78" s="227"/>
      <c r="C78" s="228"/>
      <c r="D78" s="228"/>
      <c r="E78" s="228"/>
      <c r="F78" s="228"/>
      <c r="G78" s="228"/>
      <c r="H78" s="228"/>
      <c r="I78" s="228"/>
      <c r="J78" s="228"/>
      <c r="K78" s="228"/>
      <c r="L78" s="228"/>
      <c r="M78" s="228"/>
      <c r="N78" s="228"/>
      <c r="O78" s="170"/>
      <c r="P78" s="170"/>
      <c r="Q78" s="170"/>
      <c r="R78" s="170"/>
      <c r="S78" s="170"/>
    </row>
    <row r="79" spans="1:19" s="225" customFormat="1" x14ac:dyDescent="0.25">
      <c r="A79" s="226"/>
      <c r="B79" s="227"/>
      <c r="C79" s="228"/>
      <c r="D79" s="228"/>
      <c r="E79" s="228"/>
      <c r="F79" s="228"/>
      <c r="G79" s="228"/>
      <c r="H79" s="228"/>
      <c r="I79" s="228"/>
      <c r="J79" s="228"/>
      <c r="K79" s="228"/>
      <c r="L79" s="228"/>
      <c r="M79" s="228"/>
      <c r="N79" s="228"/>
      <c r="O79" s="170"/>
      <c r="P79" s="170"/>
      <c r="Q79" s="170"/>
      <c r="R79" s="170"/>
      <c r="S79" s="170"/>
    </row>
    <row r="80" spans="1:19" s="225" customFormat="1" x14ac:dyDescent="0.25">
      <c r="A80" s="226"/>
      <c r="B80" s="227"/>
      <c r="C80" s="228"/>
      <c r="D80" s="228"/>
      <c r="E80" s="228"/>
      <c r="F80" s="228"/>
      <c r="G80" s="228"/>
      <c r="H80" s="228"/>
      <c r="I80" s="228"/>
      <c r="J80" s="228"/>
      <c r="K80" s="228"/>
      <c r="L80" s="228"/>
      <c r="M80" s="228"/>
      <c r="N80" s="228"/>
      <c r="O80" s="170"/>
      <c r="P80" s="170"/>
      <c r="Q80" s="170"/>
      <c r="R80" s="170"/>
      <c r="S80" s="170"/>
    </row>
    <row r="81" spans="1:19" s="225" customFormat="1" x14ac:dyDescent="0.25">
      <c r="A81" s="226"/>
      <c r="B81" s="227"/>
      <c r="C81" s="228"/>
      <c r="D81" s="228"/>
      <c r="E81" s="228"/>
      <c r="F81" s="228"/>
      <c r="G81" s="228"/>
      <c r="H81" s="228"/>
      <c r="I81" s="228"/>
      <c r="J81" s="228"/>
      <c r="K81" s="228"/>
      <c r="L81" s="228"/>
      <c r="M81" s="228"/>
      <c r="N81" s="228"/>
      <c r="O81" s="170"/>
      <c r="P81" s="170"/>
      <c r="Q81" s="170"/>
      <c r="R81" s="170"/>
      <c r="S81" s="170"/>
    </row>
    <row r="82" spans="1:19" s="225" customFormat="1" x14ac:dyDescent="0.25">
      <c r="A82" s="226"/>
      <c r="B82" s="227"/>
      <c r="C82" s="228"/>
      <c r="D82" s="228"/>
      <c r="E82" s="228"/>
      <c r="F82" s="228"/>
      <c r="G82" s="228"/>
      <c r="H82" s="228"/>
      <c r="I82" s="228"/>
      <c r="J82" s="228"/>
      <c r="K82" s="228"/>
      <c r="L82" s="228"/>
      <c r="M82" s="228"/>
      <c r="N82" s="228"/>
      <c r="O82" s="170"/>
      <c r="P82" s="170"/>
      <c r="Q82" s="170"/>
      <c r="R82" s="170"/>
      <c r="S82" s="170"/>
    </row>
    <row r="83" spans="1:19" s="225" customFormat="1" x14ac:dyDescent="0.25">
      <c r="A83" s="229"/>
      <c r="C83" s="224"/>
      <c r="D83" s="224"/>
      <c r="E83" s="224"/>
      <c r="F83" s="224"/>
      <c r="G83" s="224"/>
      <c r="H83" s="224"/>
      <c r="I83" s="224"/>
      <c r="J83" s="224"/>
      <c r="K83" s="224"/>
      <c r="L83" s="224"/>
      <c r="M83" s="224"/>
      <c r="N83" s="224"/>
      <c r="O83" s="170"/>
      <c r="P83" s="170"/>
      <c r="Q83" s="170"/>
      <c r="R83" s="170"/>
      <c r="S83" s="170"/>
    </row>
    <row r="84" spans="1:19" s="225" customFormat="1" x14ac:dyDescent="0.25">
      <c r="A84" s="223"/>
      <c r="B84" s="585"/>
      <c r="C84" s="585"/>
      <c r="D84" s="585"/>
      <c r="E84" s="585"/>
      <c r="F84" s="585"/>
      <c r="G84" s="585"/>
      <c r="H84" s="585"/>
      <c r="I84" s="585"/>
      <c r="J84" s="585"/>
      <c r="K84" s="585"/>
      <c r="L84" s="585"/>
      <c r="M84" s="585"/>
      <c r="N84" s="585"/>
      <c r="O84" s="170"/>
      <c r="P84" s="170"/>
      <c r="Q84" s="170"/>
      <c r="R84" s="170"/>
      <c r="S84" s="170"/>
    </row>
    <row r="85" spans="1:19" s="225" customFormat="1" x14ac:dyDescent="0.25">
      <c r="A85" s="226"/>
      <c r="B85" s="227"/>
      <c r="C85" s="228"/>
      <c r="D85" s="228"/>
      <c r="E85" s="228"/>
      <c r="F85" s="228"/>
      <c r="G85" s="228"/>
      <c r="H85" s="228"/>
      <c r="I85" s="228"/>
      <c r="J85" s="228"/>
      <c r="K85" s="228"/>
      <c r="L85" s="228"/>
      <c r="M85" s="228"/>
      <c r="N85" s="228"/>
      <c r="O85" s="170"/>
      <c r="P85" s="170"/>
      <c r="Q85" s="170"/>
      <c r="R85" s="170"/>
      <c r="S85" s="170"/>
    </row>
    <row r="86" spans="1:19" s="225" customFormat="1" x14ac:dyDescent="0.25">
      <c r="A86" s="226"/>
      <c r="B86" s="227"/>
      <c r="C86" s="228"/>
      <c r="D86" s="228"/>
      <c r="E86" s="228"/>
      <c r="F86" s="228"/>
      <c r="G86" s="228"/>
      <c r="H86" s="228"/>
      <c r="I86" s="228"/>
      <c r="J86" s="228"/>
      <c r="K86" s="228"/>
      <c r="L86" s="228"/>
      <c r="M86" s="228"/>
      <c r="N86" s="228"/>
      <c r="O86" s="170"/>
      <c r="P86" s="170"/>
      <c r="Q86" s="170"/>
      <c r="R86" s="170"/>
      <c r="S86" s="170"/>
    </row>
    <row r="87" spans="1:19" s="225" customFormat="1" x14ac:dyDescent="0.25">
      <c r="A87" s="226"/>
      <c r="B87" s="227"/>
      <c r="C87" s="228"/>
      <c r="D87" s="228"/>
      <c r="E87" s="228"/>
      <c r="F87" s="228"/>
      <c r="G87" s="228"/>
      <c r="H87" s="228"/>
      <c r="I87" s="228"/>
      <c r="J87" s="228"/>
      <c r="K87" s="228"/>
      <c r="L87" s="228"/>
      <c r="M87" s="228"/>
      <c r="N87" s="228"/>
      <c r="O87" s="170"/>
      <c r="P87" s="170"/>
      <c r="Q87" s="170"/>
      <c r="R87" s="170"/>
      <c r="S87" s="170"/>
    </row>
    <row r="88" spans="1:19" s="225" customFormat="1" x14ac:dyDescent="0.25">
      <c r="A88" s="226"/>
      <c r="B88" s="227"/>
      <c r="C88" s="228"/>
      <c r="D88" s="228"/>
      <c r="E88" s="228"/>
      <c r="F88" s="228"/>
      <c r="G88" s="228"/>
      <c r="H88" s="228"/>
      <c r="I88" s="228"/>
      <c r="J88" s="228"/>
      <c r="K88" s="228"/>
      <c r="L88" s="228"/>
      <c r="M88" s="228"/>
      <c r="N88" s="228"/>
      <c r="O88" s="170"/>
      <c r="P88" s="170"/>
      <c r="Q88" s="170"/>
      <c r="R88" s="170"/>
      <c r="S88" s="170"/>
    </row>
    <row r="89" spans="1:19" s="225" customFormat="1" x14ac:dyDescent="0.25">
      <c r="A89" s="226"/>
      <c r="B89" s="227"/>
      <c r="C89" s="228"/>
      <c r="D89" s="228"/>
      <c r="E89" s="228"/>
      <c r="F89" s="228"/>
      <c r="G89" s="228"/>
      <c r="H89" s="228"/>
      <c r="I89" s="228"/>
      <c r="J89" s="228"/>
      <c r="K89" s="228"/>
      <c r="L89" s="228"/>
      <c r="M89" s="228"/>
      <c r="N89" s="228"/>
      <c r="O89" s="170"/>
      <c r="P89" s="170"/>
      <c r="Q89" s="170"/>
      <c r="R89" s="170"/>
      <c r="S89" s="170"/>
    </row>
    <row r="90" spans="1:19" s="225" customFormat="1" x14ac:dyDescent="0.25">
      <c r="A90" s="226"/>
      <c r="B90" s="227"/>
      <c r="C90" s="228"/>
      <c r="D90" s="228"/>
      <c r="E90" s="228"/>
      <c r="F90" s="228"/>
      <c r="G90" s="228"/>
      <c r="H90" s="228"/>
      <c r="I90" s="228"/>
      <c r="J90" s="228"/>
      <c r="K90" s="228"/>
      <c r="L90" s="228"/>
      <c r="M90" s="228"/>
      <c r="N90" s="228"/>
      <c r="O90" s="170"/>
      <c r="P90" s="170"/>
      <c r="Q90" s="170"/>
      <c r="R90" s="170"/>
      <c r="S90" s="170"/>
    </row>
    <row r="91" spans="1:19" s="225" customFormat="1" x14ac:dyDescent="0.25">
      <c r="A91" s="226"/>
      <c r="B91" s="227"/>
      <c r="C91" s="228"/>
      <c r="D91" s="228"/>
      <c r="E91" s="228"/>
      <c r="F91" s="228"/>
      <c r="G91" s="228"/>
      <c r="H91" s="228"/>
      <c r="I91" s="228"/>
      <c r="J91" s="228"/>
      <c r="K91" s="228"/>
      <c r="L91" s="228"/>
      <c r="M91" s="228"/>
      <c r="N91" s="228"/>
      <c r="O91" s="170"/>
      <c r="P91" s="170"/>
      <c r="Q91" s="170"/>
      <c r="R91" s="170"/>
      <c r="S91" s="170"/>
    </row>
    <row r="92" spans="1:19" s="225" customFormat="1" x14ac:dyDescent="0.25">
      <c r="A92" s="226"/>
      <c r="B92" s="227"/>
      <c r="C92" s="228"/>
      <c r="D92" s="228"/>
      <c r="E92" s="228"/>
      <c r="F92" s="228"/>
      <c r="G92" s="228"/>
      <c r="H92" s="228"/>
      <c r="I92" s="228"/>
      <c r="J92" s="228"/>
      <c r="K92" s="228"/>
      <c r="L92" s="228"/>
      <c r="M92" s="228"/>
      <c r="N92" s="228"/>
      <c r="O92" s="170"/>
      <c r="P92" s="170"/>
      <c r="Q92" s="170"/>
      <c r="R92" s="170"/>
      <c r="S92" s="170"/>
    </row>
    <row r="93" spans="1:19" s="225" customFormat="1" x14ac:dyDescent="0.25">
      <c r="A93" s="229"/>
      <c r="C93" s="224"/>
      <c r="D93" s="224"/>
      <c r="E93" s="224"/>
      <c r="F93" s="224"/>
      <c r="G93" s="224"/>
      <c r="H93" s="224"/>
      <c r="I93" s="224"/>
      <c r="J93" s="224"/>
      <c r="K93" s="224"/>
      <c r="L93" s="224"/>
      <c r="M93" s="224"/>
      <c r="N93" s="224"/>
      <c r="O93" s="170"/>
      <c r="P93" s="170"/>
      <c r="Q93" s="170"/>
      <c r="R93" s="170"/>
      <c r="S93" s="170"/>
    </row>
    <row r="94" spans="1:19" s="225" customFormat="1" x14ac:dyDescent="0.25">
      <c r="A94" s="229"/>
      <c r="C94" s="224"/>
      <c r="D94" s="224"/>
      <c r="E94" s="224"/>
      <c r="F94" s="224"/>
      <c r="G94" s="224"/>
      <c r="H94" s="224"/>
      <c r="I94" s="224"/>
      <c r="J94" s="224"/>
      <c r="K94" s="224"/>
      <c r="L94" s="224"/>
      <c r="M94" s="224"/>
      <c r="N94" s="224"/>
      <c r="O94" s="170"/>
      <c r="P94" s="170"/>
      <c r="Q94" s="170"/>
      <c r="R94" s="170"/>
      <c r="S94" s="170"/>
    </row>
    <row r="95" spans="1:19" s="225" customFormat="1" x14ac:dyDescent="0.25">
      <c r="A95" s="229"/>
      <c r="C95" s="224"/>
      <c r="D95" s="224"/>
      <c r="E95" s="224"/>
      <c r="F95" s="224"/>
      <c r="G95" s="224"/>
      <c r="H95" s="224"/>
      <c r="I95" s="224"/>
      <c r="J95" s="224"/>
      <c r="K95" s="224"/>
      <c r="L95" s="224"/>
      <c r="M95" s="224"/>
      <c r="N95" s="224"/>
      <c r="O95" s="170"/>
      <c r="P95" s="170"/>
      <c r="Q95" s="170"/>
      <c r="R95" s="170"/>
      <c r="S95" s="170"/>
    </row>
    <row r="96" spans="1:19" s="225" customFormat="1" x14ac:dyDescent="0.25">
      <c r="A96" s="229"/>
      <c r="C96" s="224"/>
      <c r="D96" s="224"/>
      <c r="E96" s="224"/>
      <c r="F96" s="224"/>
      <c r="G96" s="224"/>
      <c r="H96" s="224"/>
      <c r="I96" s="224"/>
      <c r="J96" s="224"/>
      <c r="K96" s="224"/>
      <c r="L96" s="224"/>
      <c r="M96" s="224"/>
      <c r="N96" s="224"/>
      <c r="O96" s="170"/>
      <c r="P96" s="170"/>
      <c r="Q96" s="170"/>
      <c r="R96" s="170"/>
      <c r="S96" s="170"/>
    </row>
    <row r="97" spans="1:19" s="225" customFormat="1" x14ac:dyDescent="0.25">
      <c r="A97" s="229"/>
      <c r="C97" s="224"/>
      <c r="D97" s="224"/>
      <c r="E97" s="224"/>
      <c r="F97" s="224"/>
      <c r="G97" s="224"/>
      <c r="H97" s="224"/>
      <c r="I97" s="224"/>
      <c r="J97" s="224"/>
      <c r="K97" s="224"/>
      <c r="L97" s="224"/>
      <c r="M97" s="224"/>
      <c r="N97" s="224"/>
      <c r="O97" s="170"/>
      <c r="P97" s="170"/>
      <c r="Q97" s="170"/>
      <c r="R97" s="170"/>
      <c r="S97" s="170"/>
    </row>
    <row r="98" spans="1:19" s="225" customFormat="1" x14ac:dyDescent="0.25">
      <c r="A98" s="229"/>
      <c r="C98" s="224"/>
      <c r="D98" s="224"/>
      <c r="E98" s="224"/>
      <c r="F98" s="224"/>
      <c r="G98" s="224"/>
      <c r="H98" s="224"/>
      <c r="I98" s="224"/>
      <c r="J98" s="224"/>
      <c r="K98" s="224"/>
      <c r="L98" s="224"/>
      <c r="M98" s="224"/>
      <c r="N98" s="224"/>
      <c r="O98" s="170"/>
      <c r="P98" s="170"/>
      <c r="Q98" s="170"/>
      <c r="R98" s="170"/>
      <c r="S98" s="170"/>
    </row>
    <row r="99" spans="1:19" s="225" customFormat="1" x14ac:dyDescent="0.25">
      <c r="A99" s="229"/>
      <c r="C99" s="224"/>
      <c r="D99" s="224"/>
      <c r="E99" s="224"/>
      <c r="F99" s="224"/>
      <c r="G99" s="224"/>
      <c r="H99" s="224"/>
      <c r="I99" s="224"/>
      <c r="J99" s="224"/>
      <c r="K99" s="224"/>
      <c r="L99" s="224"/>
      <c r="M99" s="224"/>
      <c r="N99" s="224"/>
      <c r="O99" s="170"/>
      <c r="P99" s="170"/>
      <c r="Q99" s="170"/>
      <c r="R99" s="170"/>
      <c r="S99" s="170"/>
    </row>
    <row r="100" spans="1:19" s="225" customFormat="1" x14ac:dyDescent="0.25">
      <c r="A100" s="229"/>
      <c r="C100" s="224"/>
      <c r="D100" s="224"/>
      <c r="E100" s="224"/>
      <c r="F100" s="224"/>
      <c r="G100" s="224"/>
      <c r="H100" s="224"/>
      <c r="I100" s="224"/>
      <c r="J100" s="224"/>
      <c r="K100" s="224"/>
      <c r="L100" s="224"/>
      <c r="M100" s="224"/>
      <c r="N100" s="224"/>
      <c r="O100" s="170"/>
      <c r="P100" s="170"/>
      <c r="Q100" s="170"/>
      <c r="R100" s="170"/>
      <c r="S100" s="170"/>
    </row>
    <row r="101" spans="1:19" s="225" customFormat="1" x14ac:dyDescent="0.25">
      <c r="A101" s="229"/>
      <c r="C101" s="224"/>
      <c r="D101" s="224"/>
      <c r="E101" s="224"/>
      <c r="F101" s="224"/>
      <c r="G101" s="224"/>
      <c r="H101" s="224"/>
      <c r="I101" s="224"/>
      <c r="J101" s="224"/>
      <c r="K101" s="224"/>
      <c r="L101" s="224"/>
      <c r="M101" s="224"/>
      <c r="N101" s="224"/>
      <c r="O101" s="170"/>
      <c r="P101" s="170"/>
      <c r="Q101" s="170"/>
      <c r="R101" s="170"/>
      <c r="S101" s="170"/>
    </row>
    <row r="102" spans="1:19" s="225" customFormat="1" x14ac:dyDescent="0.25">
      <c r="A102" s="229"/>
      <c r="C102" s="224"/>
      <c r="D102" s="224"/>
      <c r="E102" s="224"/>
      <c r="F102" s="224"/>
      <c r="G102" s="224"/>
      <c r="H102" s="224"/>
      <c r="I102" s="224"/>
      <c r="J102" s="224"/>
      <c r="K102" s="224"/>
      <c r="L102" s="224"/>
      <c r="M102" s="224"/>
      <c r="N102" s="224"/>
      <c r="O102" s="170"/>
      <c r="P102" s="170"/>
      <c r="Q102" s="170"/>
      <c r="R102" s="170"/>
      <c r="S102" s="170"/>
    </row>
    <row r="103" spans="1:19" s="225" customFormat="1" x14ac:dyDescent="0.25">
      <c r="A103" s="229"/>
      <c r="C103" s="224"/>
      <c r="D103" s="224"/>
      <c r="E103" s="224"/>
      <c r="F103" s="224"/>
      <c r="G103" s="224"/>
      <c r="H103" s="224"/>
      <c r="I103" s="224"/>
      <c r="J103" s="224"/>
      <c r="K103" s="224"/>
      <c r="L103" s="224"/>
      <c r="M103" s="224"/>
      <c r="N103" s="224"/>
      <c r="O103" s="170"/>
      <c r="P103" s="170"/>
      <c r="Q103" s="170"/>
      <c r="R103" s="170"/>
      <c r="S103" s="170"/>
    </row>
    <row r="104" spans="1:19" s="225" customFormat="1" x14ac:dyDescent="0.25">
      <c r="A104" s="229"/>
      <c r="C104" s="224"/>
      <c r="D104" s="224"/>
      <c r="E104" s="224"/>
      <c r="F104" s="224"/>
      <c r="G104" s="224"/>
      <c r="H104" s="224"/>
      <c r="I104" s="224"/>
      <c r="J104" s="224"/>
      <c r="K104" s="224"/>
      <c r="L104" s="224"/>
      <c r="M104" s="224"/>
      <c r="N104" s="224"/>
      <c r="O104" s="170"/>
      <c r="P104" s="170"/>
      <c r="Q104" s="170"/>
      <c r="R104" s="170"/>
      <c r="S104" s="170"/>
    </row>
    <row r="105" spans="1:19" s="225" customFormat="1" x14ac:dyDescent="0.25">
      <c r="A105" s="229"/>
      <c r="C105" s="224"/>
      <c r="D105" s="224"/>
      <c r="E105" s="224"/>
      <c r="F105" s="224"/>
      <c r="G105" s="224"/>
      <c r="H105" s="224"/>
      <c r="I105" s="224"/>
      <c r="J105" s="224"/>
      <c r="K105" s="224"/>
      <c r="L105" s="224"/>
      <c r="M105" s="224"/>
      <c r="N105" s="224"/>
      <c r="O105" s="170"/>
      <c r="P105" s="170"/>
      <c r="Q105" s="170"/>
      <c r="R105" s="170"/>
      <c r="S105" s="170"/>
    </row>
    <row r="106" spans="1:19" s="225" customFormat="1" x14ac:dyDescent="0.25">
      <c r="A106" s="229"/>
      <c r="C106" s="224"/>
      <c r="D106" s="224"/>
      <c r="E106" s="224"/>
      <c r="F106" s="224"/>
      <c r="G106" s="224"/>
      <c r="H106" s="224"/>
      <c r="I106" s="224"/>
      <c r="J106" s="224"/>
      <c r="K106" s="224"/>
      <c r="L106" s="224"/>
      <c r="M106" s="224"/>
      <c r="N106" s="224"/>
      <c r="O106" s="170"/>
      <c r="P106" s="170"/>
      <c r="Q106" s="170"/>
      <c r="R106" s="170"/>
      <c r="S106" s="170"/>
    </row>
    <row r="107" spans="1:19" s="225" customFormat="1" x14ac:dyDescent="0.25">
      <c r="A107" s="229"/>
      <c r="C107" s="224"/>
      <c r="D107" s="224"/>
      <c r="E107" s="224"/>
      <c r="F107" s="224"/>
      <c r="G107" s="224"/>
      <c r="H107" s="224"/>
      <c r="I107" s="224"/>
      <c r="J107" s="224"/>
      <c r="K107" s="224"/>
      <c r="L107" s="224"/>
      <c r="M107" s="224"/>
      <c r="N107" s="224"/>
      <c r="O107" s="170"/>
      <c r="P107" s="170"/>
      <c r="Q107" s="170"/>
      <c r="R107" s="170"/>
      <c r="S107" s="170"/>
    </row>
    <row r="108" spans="1:19" s="225" customFormat="1" x14ac:dyDescent="0.25">
      <c r="A108" s="229"/>
      <c r="C108" s="224"/>
      <c r="D108" s="224"/>
      <c r="E108" s="224"/>
      <c r="F108" s="224"/>
      <c r="G108" s="224"/>
      <c r="H108" s="224"/>
      <c r="I108" s="224"/>
      <c r="J108" s="224"/>
      <c r="K108" s="224"/>
      <c r="L108" s="224"/>
      <c r="M108" s="224"/>
      <c r="N108" s="224"/>
      <c r="O108" s="170"/>
      <c r="P108" s="170"/>
      <c r="Q108" s="170"/>
      <c r="R108" s="170"/>
      <c r="S108" s="170"/>
    </row>
    <row r="109" spans="1:19" s="225" customFormat="1" x14ac:dyDescent="0.25">
      <c r="A109" s="229"/>
      <c r="C109" s="224"/>
      <c r="D109" s="224"/>
      <c r="E109" s="224"/>
      <c r="F109" s="224"/>
      <c r="G109" s="224"/>
      <c r="H109" s="224"/>
      <c r="I109" s="224"/>
      <c r="J109" s="224"/>
      <c r="K109" s="224"/>
      <c r="L109" s="224"/>
      <c r="M109" s="224"/>
      <c r="N109" s="224"/>
      <c r="O109" s="170"/>
      <c r="P109" s="170"/>
      <c r="Q109" s="170"/>
      <c r="R109" s="170"/>
      <c r="S109" s="170"/>
    </row>
    <row r="110" spans="1:19" s="225" customFormat="1" x14ac:dyDescent="0.25">
      <c r="A110" s="229"/>
      <c r="C110" s="224"/>
      <c r="D110" s="224"/>
      <c r="E110" s="224"/>
      <c r="F110" s="224"/>
      <c r="G110" s="224"/>
      <c r="H110" s="224"/>
      <c r="I110" s="224"/>
      <c r="J110" s="224"/>
      <c r="K110" s="224"/>
      <c r="L110" s="224"/>
      <c r="M110" s="224"/>
      <c r="N110" s="224"/>
      <c r="O110" s="170"/>
      <c r="P110" s="170"/>
      <c r="Q110" s="170"/>
      <c r="R110" s="170"/>
      <c r="S110" s="170"/>
    </row>
    <row r="111" spans="1:19" s="225" customFormat="1" x14ac:dyDescent="0.25">
      <c r="A111" s="229"/>
      <c r="C111" s="224"/>
      <c r="D111" s="224"/>
      <c r="E111" s="224"/>
      <c r="F111" s="224"/>
      <c r="G111" s="224"/>
      <c r="H111" s="224"/>
      <c r="I111" s="224"/>
      <c r="J111" s="224"/>
      <c r="K111" s="224"/>
      <c r="L111" s="224"/>
      <c r="M111" s="224"/>
      <c r="N111" s="224"/>
      <c r="O111" s="170"/>
      <c r="P111" s="170"/>
      <c r="Q111" s="170"/>
      <c r="R111" s="170"/>
      <c r="S111" s="170"/>
    </row>
    <row r="112" spans="1:19" s="225" customFormat="1" x14ac:dyDescent="0.25">
      <c r="A112" s="229"/>
      <c r="C112" s="224"/>
      <c r="D112" s="224"/>
      <c r="E112" s="224"/>
      <c r="F112" s="224"/>
      <c r="G112" s="224"/>
      <c r="H112" s="224"/>
      <c r="I112" s="224"/>
      <c r="J112" s="224"/>
      <c r="K112" s="224"/>
      <c r="L112" s="224"/>
      <c r="M112" s="224"/>
      <c r="N112" s="224"/>
      <c r="O112" s="170"/>
      <c r="P112" s="170"/>
      <c r="Q112" s="170"/>
      <c r="R112" s="170"/>
      <c r="S112" s="170"/>
    </row>
    <row r="113" spans="1:19" s="225" customFormat="1" x14ac:dyDescent="0.25">
      <c r="A113" s="229"/>
      <c r="C113" s="224"/>
      <c r="D113" s="224"/>
      <c r="E113" s="224"/>
      <c r="F113" s="224"/>
      <c r="G113" s="224"/>
      <c r="H113" s="224"/>
      <c r="I113" s="224"/>
      <c r="J113" s="224"/>
      <c r="K113" s="224"/>
      <c r="L113" s="224"/>
      <c r="M113" s="224"/>
      <c r="N113" s="224"/>
      <c r="O113" s="170"/>
      <c r="P113" s="170"/>
      <c r="Q113" s="170"/>
      <c r="R113" s="170"/>
      <c r="S113" s="170"/>
    </row>
    <row r="114" spans="1:19" s="225" customFormat="1" x14ac:dyDescent="0.25">
      <c r="A114" s="229"/>
      <c r="C114" s="224"/>
      <c r="D114" s="224"/>
      <c r="E114" s="224"/>
      <c r="F114" s="224"/>
      <c r="G114" s="224"/>
      <c r="H114" s="224"/>
      <c r="I114" s="224"/>
      <c r="J114" s="224"/>
      <c r="K114" s="224"/>
      <c r="L114" s="224"/>
      <c r="M114" s="224"/>
      <c r="N114" s="224"/>
      <c r="O114" s="170"/>
      <c r="P114" s="170"/>
      <c r="Q114" s="170"/>
      <c r="R114" s="170"/>
      <c r="S114" s="170"/>
    </row>
    <row r="115" spans="1:19" s="225" customFormat="1" x14ac:dyDescent="0.25">
      <c r="A115" s="229"/>
      <c r="C115" s="224"/>
      <c r="D115" s="224"/>
      <c r="E115" s="224"/>
      <c r="F115" s="224"/>
      <c r="G115" s="224"/>
      <c r="H115" s="224"/>
      <c r="I115" s="224"/>
      <c r="J115" s="224"/>
      <c r="K115" s="224"/>
      <c r="L115" s="224"/>
      <c r="M115" s="224"/>
      <c r="N115" s="224"/>
      <c r="O115" s="170"/>
      <c r="P115" s="170"/>
      <c r="Q115" s="170"/>
      <c r="R115" s="170"/>
      <c r="S115" s="170"/>
    </row>
    <row r="116" spans="1:19" s="225" customFormat="1" x14ac:dyDescent="0.25">
      <c r="A116" s="229"/>
      <c r="C116" s="224"/>
      <c r="D116" s="224"/>
      <c r="E116" s="224"/>
      <c r="F116" s="224"/>
      <c r="G116" s="224"/>
      <c r="H116" s="224"/>
      <c r="I116" s="224"/>
      <c r="J116" s="224"/>
      <c r="K116" s="224"/>
      <c r="L116" s="224"/>
      <c r="M116" s="224"/>
      <c r="N116" s="224"/>
      <c r="O116" s="170"/>
      <c r="P116" s="170"/>
      <c r="Q116" s="170"/>
      <c r="R116" s="170"/>
      <c r="S116" s="170"/>
    </row>
    <row r="117" spans="1:19" s="225" customFormat="1" x14ac:dyDescent="0.25">
      <c r="A117" s="229"/>
      <c r="C117" s="224"/>
      <c r="D117" s="224"/>
      <c r="E117" s="224"/>
      <c r="F117" s="224"/>
      <c r="G117" s="224"/>
      <c r="H117" s="224"/>
      <c r="I117" s="224"/>
      <c r="J117" s="224"/>
      <c r="K117" s="224"/>
      <c r="L117" s="224"/>
      <c r="M117" s="224"/>
      <c r="N117" s="224"/>
      <c r="O117" s="170"/>
      <c r="P117" s="170"/>
      <c r="Q117" s="170"/>
      <c r="R117" s="170"/>
      <c r="S117" s="170"/>
    </row>
    <row r="118" spans="1:19" s="225" customFormat="1" x14ac:dyDescent="0.25">
      <c r="A118" s="229"/>
      <c r="C118" s="224"/>
      <c r="D118" s="224"/>
      <c r="E118" s="224"/>
      <c r="F118" s="224"/>
      <c r="G118" s="224"/>
      <c r="H118" s="224"/>
      <c r="I118" s="224"/>
      <c r="J118" s="224"/>
      <c r="K118" s="224"/>
      <c r="L118" s="224"/>
      <c r="M118" s="224"/>
      <c r="N118" s="224"/>
      <c r="O118" s="170"/>
      <c r="P118" s="170"/>
      <c r="Q118" s="170"/>
      <c r="R118" s="170"/>
      <c r="S118" s="170"/>
    </row>
    <row r="119" spans="1:19" s="225" customFormat="1" x14ac:dyDescent="0.25">
      <c r="A119" s="229"/>
      <c r="C119" s="224"/>
      <c r="D119" s="224"/>
      <c r="E119" s="224"/>
      <c r="F119" s="224"/>
      <c r="G119" s="224"/>
      <c r="H119" s="224"/>
      <c r="I119" s="224"/>
      <c r="J119" s="224"/>
      <c r="K119" s="224"/>
      <c r="L119" s="224"/>
      <c r="M119" s="224"/>
      <c r="N119" s="224"/>
      <c r="O119" s="170"/>
      <c r="P119" s="170"/>
      <c r="Q119" s="170"/>
      <c r="R119" s="170"/>
      <c r="S119" s="170"/>
    </row>
    <row r="120" spans="1:19" s="225" customFormat="1" x14ac:dyDescent="0.25">
      <c r="A120" s="229"/>
      <c r="C120" s="224"/>
      <c r="D120" s="224"/>
      <c r="E120" s="224"/>
      <c r="F120" s="224"/>
      <c r="G120" s="224"/>
      <c r="H120" s="224"/>
      <c r="I120" s="224"/>
      <c r="J120" s="224"/>
      <c r="K120" s="224"/>
      <c r="L120" s="224"/>
      <c r="M120" s="224"/>
      <c r="N120" s="224"/>
      <c r="O120" s="170"/>
      <c r="P120" s="170"/>
      <c r="Q120" s="170"/>
      <c r="R120" s="170"/>
      <c r="S120" s="170"/>
    </row>
    <row r="121" spans="1:19" s="225" customFormat="1" x14ac:dyDescent="0.25">
      <c r="A121" s="229"/>
      <c r="C121" s="224"/>
      <c r="D121" s="224"/>
      <c r="E121" s="224"/>
      <c r="F121" s="224"/>
      <c r="G121" s="224"/>
      <c r="H121" s="224"/>
      <c r="I121" s="224"/>
      <c r="J121" s="224"/>
      <c r="K121" s="224"/>
      <c r="L121" s="224"/>
      <c r="M121" s="224"/>
      <c r="N121" s="224"/>
      <c r="O121" s="170"/>
      <c r="P121" s="170"/>
      <c r="Q121" s="170"/>
      <c r="R121" s="170"/>
      <c r="S121" s="170"/>
    </row>
    <row r="122" spans="1:19" s="225" customFormat="1" x14ac:dyDescent="0.25">
      <c r="A122" s="229"/>
      <c r="C122" s="224"/>
      <c r="D122" s="224"/>
      <c r="E122" s="224"/>
      <c r="F122" s="224"/>
      <c r="G122" s="224"/>
      <c r="H122" s="224"/>
      <c r="I122" s="224"/>
      <c r="J122" s="224"/>
      <c r="K122" s="224"/>
      <c r="L122" s="224"/>
      <c r="M122" s="224"/>
      <c r="N122" s="224"/>
      <c r="O122" s="170"/>
      <c r="P122" s="170"/>
      <c r="Q122" s="170"/>
      <c r="R122" s="170"/>
      <c r="S122" s="170"/>
    </row>
    <row r="123" spans="1:19" s="225" customFormat="1" x14ac:dyDescent="0.25">
      <c r="A123" s="229"/>
      <c r="C123" s="224"/>
      <c r="D123" s="224"/>
      <c r="E123" s="224"/>
      <c r="F123" s="224"/>
      <c r="G123" s="224"/>
      <c r="H123" s="224"/>
      <c r="I123" s="224"/>
      <c r="J123" s="224"/>
      <c r="K123" s="224"/>
      <c r="L123" s="224"/>
      <c r="M123" s="224"/>
      <c r="N123" s="224"/>
      <c r="O123" s="170"/>
      <c r="P123" s="170"/>
      <c r="Q123" s="170"/>
      <c r="R123" s="170"/>
      <c r="S123" s="170"/>
    </row>
    <row r="124" spans="1:19" s="225" customFormat="1" x14ac:dyDescent="0.25">
      <c r="A124" s="229"/>
      <c r="C124" s="224"/>
      <c r="D124" s="224"/>
      <c r="E124" s="224"/>
      <c r="F124" s="224"/>
      <c r="G124" s="224"/>
      <c r="H124" s="224"/>
      <c r="I124" s="224"/>
      <c r="J124" s="224"/>
      <c r="K124" s="224"/>
      <c r="L124" s="224"/>
      <c r="M124" s="224"/>
      <c r="N124" s="224"/>
      <c r="O124" s="170"/>
      <c r="P124" s="170"/>
      <c r="Q124" s="170"/>
      <c r="R124" s="170"/>
      <c r="S124" s="170"/>
    </row>
    <row r="125" spans="1:19" s="225" customFormat="1" x14ac:dyDescent="0.25">
      <c r="A125" s="229"/>
      <c r="C125" s="224"/>
      <c r="D125" s="224"/>
      <c r="E125" s="224"/>
      <c r="F125" s="224"/>
      <c r="G125" s="224"/>
      <c r="H125" s="224"/>
      <c r="I125" s="224"/>
      <c r="J125" s="224"/>
      <c r="K125" s="224"/>
      <c r="L125" s="224"/>
      <c r="M125" s="224"/>
      <c r="N125" s="224"/>
      <c r="O125" s="170"/>
      <c r="P125" s="170"/>
      <c r="Q125" s="170"/>
      <c r="R125" s="170"/>
      <c r="S125" s="170"/>
    </row>
    <row r="126" spans="1:19" s="225" customFormat="1" x14ac:dyDescent="0.25">
      <c r="A126" s="229"/>
      <c r="C126" s="224"/>
      <c r="D126" s="224"/>
      <c r="E126" s="224"/>
      <c r="F126" s="224"/>
      <c r="G126" s="224"/>
      <c r="H126" s="224"/>
      <c r="I126" s="224"/>
      <c r="J126" s="224"/>
      <c r="K126" s="224"/>
      <c r="L126" s="224"/>
      <c r="M126" s="224"/>
      <c r="N126" s="224"/>
      <c r="O126" s="170"/>
      <c r="P126" s="170"/>
      <c r="Q126" s="170"/>
      <c r="R126" s="170"/>
      <c r="S126" s="170"/>
    </row>
    <row r="127" spans="1:19" s="225" customFormat="1" x14ac:dyDescent="0.25">
      <c r="A127" s="229"/>
      <c r="C127" s="224"/>
      <c r="D127" s="224"/>
      <c r="E127" s="224"/>
      <c r="F127" s="224"/>
      <c r="G127" s="224"/>
      <c r="H127" s="224"/>
      <c r="I127" s="224"/>
      <c r="J127" s="224"/>
      <c r="K127" s="224"/>
      <c r="L127" s="224"/>
      <c r="M127" s="224"/>
      <c r="N127" s="224"/>
      <c r="O127" s="170"/>
      <c r="P127" s="170"/>
      <c r="Q127" s="170"/>
      <c r="R127" s="170"/>
      <c r="S127" s="170"/>
    </row>
    <row r="128" spans="1:19" s="225" customFormat="1" x14ac:dyDescent="0.25">
      <c r="A128" s="229"/>
      <c r="C128" s="224"/>
      <c r="D128" s="224"/>
      <c r="E128" s="224"/>
      <c r="F128" s="224"/>
      <c r="G128" s="224"/>
      <c r="H128" s="224"/>
      <c r="I128" s="224"/>
      <c r="J128" s="224"/>
      <c r="K128" s="224"/>
      <c r="L128" s="224"/>
      <c r="M128" s="224"/>
      <c r="N128" s="224"/>
      <c r="O128" s="170"/>
      <c r="P128" s="170"/>
      <c r="Q128" s="170"/>
      <c r="R128" s="170"/>
      <c r="S128" s="170"/>
    </row>
    <row r="129" spans="1:19" s="225" customFormat="1" x14ac:dyDescent="0.25">
      <c r="A129" s="229"/>
      <c r="C129" s="224"/>
      <c r="D129" s="224"/>
      <c r="E129" s="224"/>
      <c r="F129" s="224"/>
      <c r="G129" s="224"/>
      <c r="H129" s="224"/>
      <c r="I129" s="224"/>
      <c r="J129" s="224"/>
      <c r="K129" s="224"/>
      <c r="L129" s="224"/>
      <c r="M129" s="224"/>
      <c r="N129" s="224"/>
      <c r="O129" s="170"/>
      <c r="P129" s="170"/>
      <c r="Q129" s="170"/>
      <c r="R129" s="170"/>
      <c r="S129" s="170"/>
    </row>
    <row r="130" spans="1:19" s="225" customFormat="1" x14ac:dyDescent="0.25">
      <c r="A130" s="229"/>
      <c r="C130" s="224"/>
      <c r="D130" s="224"/>
      <c r="E130" s="224"/>
      <c r="F130" s="224"/>
      <c r="G130" s="224"/>
      <c r="H130" s="224"/>
      <c r="I130" s="224"/>
      <c r="J130" s="224"/>
      <c r="K130" s="224"/>
      <c r="L130" s="224"/>
      <c r="M130" s="224"/>
      <c r="N130" s="224"/>
      <c r="O130" s="224"/>
      <c r="P130" s="224"/>
    </row>
    <row r="131" spans="1:19" s="225" customFormat="1" x14ac:dyDescent="0.25">
      <c r="A131" s="229"/>
      <c r="C131" s="224"/>
      <c r="D131" s="224"/>
      <c r="E131" s="224"/>
      <c r="F131" s="224"/>
      <c r="G131" s="224"/>
      <c r="H131" s="224"/>
      <c r="I131" s="224"/>
      <c r="J131" s="224"/>
      <c r="K131" s="224"/>
      <c r="L131" s="224"/>
      <c r="M131" s="224"/>
      <c r="N131" s="224"/>
      <c r="O131" s="224"/>
      <c r="P131" s="224"/>
    </row>
    <row r="132" spans="1:19" s="225" customFormat="1" x14ac:dyDescent="0.25">
      <c r="A132" s="229"/>
      <c r="C132" s="224"/>
      <c r="D132" s="224"/>
      <c r="E132" s="224"/>
      <c r="F132" s="224"/>
      <c r="G132" s="224"/>
      <c r="H132" s="224"/>
      <c r="I132" s="224"/>
      <c r="J132" s="224"/>
      <c r="K132" s="224"/>
      <c r="L132" s="224"/>
      <c r="M132" s="224"/>
      <c r="N132" s="224"/>
      <c r="O132" s="224"/>
      <c r="P132" s="224"/>
    </row>
    <row r="133" spans="1:19" s="225" customFormat="1" x14ac:dyDescent="0.25">
      <c r="A133" s="229"/>
      <c r="C133" s="224"/>
      <c r="D133" s="224"/>
      <c r="E133" s="224"/>
      <c r="F133" s="224"/>
      <c r="G133" s="224"/>
      <c r="H133" s="224"/>
      <c r="I133" s="224"/>
      <c r="J133" s="224"/>
      <c r="K133" s="224"/>
      <c r="L133" s="224"/>
      <c r="M133" s="224"/>
      <c r="N133" s="224"/>
      <c r="O133" s="224"/>
      <c r="P133" s="224"/>
    </row>
    <row r="134" spans="1:19" s="225" customFormat="1" x14ac:dyDescent="0.25">
      <c r="A134" s="229"/>
      <c r="C134" s="224"/>
      <c r="D134" s="224"/>
      <c r="E134" s="224"/>
      <c r="F134" s="224"/>
      <c r="G134" s="224"/>
      <c r="H134" s="224"/>
      <c r="I134" s="224"/>
      <c r="J134" s="224"/>
      <c r="K134" s="224"/>
      <c r="L134" s="224"/>
      <c r="M134" s="224"/>
      <c r="N134" s="224"/>
      <c r="O134" s="224"/>
      <c r="P134" s="224"/>
    </row>
    <row r="135" spans="1:19" s="225" customFormat="1" x14ac:dyDescent="0.25">
      <c r="A135" s="229"/>
      <c r="C135" s="224"/>
      <c r="D135" s="224"/>
      <c r="E135" s="224"/>
      <c r="F135" s="224"/>
      <c r="G135" s="224"/>
      <c r="H135" s="224"/>
      <c r="I135" s="224"/>
      <c r="J135" s="224"/>
      <c r="K135" s="224"/>
      <c r="L135" s="224"/>
      <c r="M135" s="224"/>
      <c r="N135" s="224"/>
      <c r="O135" s="224"/>
      <c r="P135" s="224"/>
    </row>
    <row r="136" spans="1:19" s="225" customFormat="1" x14ac:dyDescent="0.25">
      <c r="A136" s="229"/>
      <c r="C136" s="224"/>
      <c r="D136" s="224"/>
      <c r="E136" s="224"/>
      <c r="F136" s="224"/>
      <c r="G136" s="224"/>
      <c r="H136" s="224"/>
      <c r="I136" s="224"/>
      <c r="J136" s="224"/>
      <c r="K136" s="224"/>
      <c r="L136" s="224"/>
      <c r="M136" s="224"/>
      <c r="N136" s="224"/>
      <c r="O136" s="224"/>
      <c r="P136" s="224"/>
    </row>
    <row r="137" spans="1:19" s="225" customFormat="1" x14ac:dyDescent="0.25">
      <c r="A137" s="229"/>
      <c r="C137" s="224"/>
      <c r="D137" s="224"/>
      <c r="E137" s="224"/>
      <c r="F137" s="224"/>
      <c r="G137" s="224"/>
      <c r="H137" s="224"/>
      <c r="I137" s="224"/>
      <c r="J137" s="224"/>
      <c r="K137" s="224"/>
      <c r="L137" s="224"/>
      <c r="M137" s="224"/>
      <c r="N137" s="224"/>
      <c r="O137" s="224"/>
      <c r="P137" s="224"/>
    </row>
    <row r="138" spans="1:19" s="225" customFormat="1" x14ac:dyDescent="0.25">
      <c r="A138" s="229"/>
      <c r="C138" s="224"/>
      <c r="D138" s="224"/>
      <c r="E138" s="224"/>
      <c r="F138" s="224"/>
      <c r="G138" s="224"/>
      <c r="H138" s="224"/>
      <c r="I138" s="224"/>
      <c r="J138" s="224"/>
      <c r="K138" s="224"/>
      <c r="L138" s="224"/>
      <c r="M138" s="224"/>
      <c r="N138" s="224"/>
      <c r="O138" s="224"/>
      <c r="P138" s="224"/>
    </row>
    <row r="139" spans="1:19" s="225" customFormat="1" x14ac:dyDescent="0.25">
      <c r="A139" s="229"/>
      <c r="C139" s="224"/>
      <c r="D139" s="224"/>
      <c r="E139" s="224"/>
      <c r="F139" s="224"/>
      <c r="G139" s="224"/>
      <c r="H139" s="224"/>
      <c r="I139" s="224"/>
      <c r="J139" s="224"/>
      <c r="K139" s="224"/>
      <c r="L139" s="224"/>
      <c r="M139" s="224"/>
      <c r="N139" s="224"/>
      <c r="O139" s="224"/>
      <c r="P139" s="224"/>
    </row>
    <row r="140" spans="1:19" s="225" customFormat="1" x14ac:dyDescent="0.25">
      <c r="A140" s="229"/>
      <c r="C140" s="224"/>
      <c r="D140" s="224"/>
      <c r="E140" s="224"/>
      <c r="F140" s="224"/>
      <c r="G140" s="224"/>
      <c r="H140" s="224"/>
      <c r="I140" s="224"/>
      <c r="J140" s="224"/>
      <c r="K140" s="224"/>
      <c r="L140" s="224"/>
      <c r="M140" s="224"/>
      <c r="N140" s="224"/>
      <c r="O140" s="224"/>
      <c r="P140" s="224"/>
    </row>
    <row r="141" spans="1:19" s="225" customFormat="1" x14ac:dyDescent="0.25">
      <c r="A141" s="229"/>
      <c r="C141" s="224"/>
      <c r="D141" s="224"/>
      <c r="E141" s="224"/>
      <c r="F141" s="224"/>
      <c r="G141" s="224"/>
      <c r="H141" s="224"/>
      <c r="I141" s="224"/>
      <c r="J141" s="224"/>
      <c r="K141" s="224"/>
      <c r="L141" s="224"/>
      <c r="M141" s="224"/>
      <c r="N141" s="224"/>
      <c r="O141" s="224"/>
      <c r="P141" s="224"/>
    </row>
    <row r="142" spans="1:19" s="225" customFormat="1" x14ac:dyDescent="0.25">
      <c r="A142" s="229"/>
      <c r="C142" s="224"/>
      <c r="D142" s="224"/>
      <c r="E142" s="224"/>
      <c r="F142" s="224"/>
      <c r="G142" s="224"/>
      <c r="H142" s="224"/>
      <c r="I142" s="224"/>
      <c r="J142" s="224"/>
      <c r="K142" s="224"/>
      <c r="L142" s="224"/>
      <c r="M142" s="224"/>
      <c r="N142" s="224"/>
      <c r="O142" s="224"/>
      <c r="P142" s="224"/>
    </row>
    <row r="143" spans="1:19" s="225" customFormat="1" x14ac:dyDescent="0.25">
      <c r="A143" s="229"/>
      <c r="C143" s="224"/>
      <c r="D143" s="224"/>
      <c r="E143" s="224"/>
      <c r="F143" s="224"/>
      <c r="G143" s="224"/>
      <c r="H143" s="224"/>
      <c r="I143" s="224"/>
      <c r="J143" s="224"/>
      <c r="K143" s="224"/>
      <c r="L143" s="224"/>
      <c r="M143" s="224"/>
      <c r="N143" s="224"/>
      <c r="O143" s="224"/>
      <c r="P143" s="224"/>
    </row>
    <row r="144" spans="1:19" s="225" customFormat="1" x14ac:dyDescent="0.25">
      <c r="A144" s="229"/>
      <c r="C144" s="224"/>
      <c r="D144" s="224"/>
      <c r="E144" s="224"/>
      <c r="F144" s="224"/>
      <c r="G144" s="224"/>
      <c r="H144" s="224"/>
      <c r="I144" s="224"/>
      <c r="J144" s="224"/>
      <c r="K144" s="224"/>
      <c r="L144" s="224"/>
      <c r="M144" s="224"/>
      <c r="N144" s="224"/>
      <c r="O144" s="224"/>
      <c r="P144" s="224"/>
    </row>
    <row r="145" spans="1:16" s="225" customFormat="1" x14ac:dyDescent="0.25">
      <c r="A145" s="229"/>
      <c r="C145" s="224"/>
      <c r="D145" s="224"/>
      <c r="E145" s="224"/>
      <c r="F145" s="224"/>
      <c r="G145" s="224"/>
      <c r="H145" s="224"/>
      <c r="I145" s="224"/>
      <c r="J145" s="224"/>
      <c r="K145" s="224"/>
      <c r="L145" s="224"/>
      <c r="M145" s="224"/>
      <c r="N145" s="224"/>
      <c r="O145" s="224"/>
      <c r="P145" s="224"/>
    </row>
    <row r="146" spans="1:16" s="225" customFormat="1" x14ac:dyDescent="0.25">
      <c r="A146" s="229"/>
      <c r="C146" s="224"/>
      <c r="D146" s="224"/>
      <c r="E146" s="224"/>
      <c r="F146" s="224"/>
      <c r="G146" s="224"/>
      <c r="H146" s="224"/>
      <c r="I146" s="224"/>
      <c r="J146" s="224"/>
      <c r="K146" s="224"/>
      <c r="L146" s="224"/>
      <c r="M146" s="224"/>
      <c r="N146" s="224"/>
      <c r="O146" s="224"/>
      <c r="P146" s="224"/>
    </row>
    <row r="147" spans="1:16" s="225" customFormat="1" x14ac:dyDescent="0.25">
      <c r="A147" s="229"/>
      <c r="C147" s="224"/>
      <c r="D147" s="224"/>
      <c r="E147" s="224"/>
      <c r="F147" s="224"/>
      <c r="G147" s="224"/>
      <c r="H147" s="224"/>
      <c r="I147" s="224"/>
      <c r="J147" s="224"/>
      <c r="K147" s="224"/>
      <c r="L147" s="224"/>
      <c r="M147" s="224"/>
      <c r="N147" s="224"/>
      <c r="O147" s="224"/>
      <c r="P147" s="224"/>
    </row>
    <row r="148" spans="1:16" s="225" customFormat="1" x14ac:dyDescent="0.25">
      <c r="A148" s="229"/>
      <c r="C148" s="224"/>
      <c r="D148" s="224"/>
      <c r="E148" s="224"/>
      <c r="F148" s="224"/>
      <c r="G148" s="224"/>
      <c r="H148" s="224"/>
      <c r="I148" s="224"/>
      <c r="J148" s="224"/>
      <c r="K148" s="224"/>
      <c r="L148" s="224"/>
      <c r="M148" s="224"/>
      <c r="N148" s="224"/>
      <c r="O148" s="224"/>
      <c r="P148" s="224"/>
    </row>
    <row r="149" spans="1:16" s="225" customFormat="1" x14ac:dyDescent="0.25">
      <c r="A149" s="229"/>
      <c r="C149" s="224"/>
      <c r="D149" s="224"/>
      <c r="E149" s="224"/>
      <c r="F149" s="224"/>
      <c r="G149" s="224"/>
      <c r="H149" s="224"/>
      <c r="I149" s="224"/>
      <c r="J149" s="224"/>
      <c r="K149" s="224"/>
      <c r="L149" s="224"/>
      <c r="M149" s="224"/>
      <c r="N149" s="224"/>
      <c r="O149" s="224"/>
      <c r="P149" s="224"/>
    </row>
    <row r="150" spans="1:16" s="225" customFormat="1" x14ac:dyDescent="0.25">
      <c r="A150" s="229"/>
      <c r="C150" s="224"/>
      <c r="D150" s="224"/>
      <c r="E150" s="224"/>
      <c r="F150" s="224"/>
      <c r="G150" s="224"/>
      <c r="H150" s="224"/>
      <c r="I150" s="224"/>
      <c r="J150" s="224"/>
      <c r="K150" s="224"/>
      <c r="L150" s="224"/>
      <c r="M150" s="224"/>
      <c r="N150" s="224"/>
      <c r="O150" s="224"/>
      <c r="P150" s="224"/>
    </row>
    <row r="151" spans="1:16" s="225" customFormat="1" x14ac:dyDescent="0.25">
      <c r="A151" s="229"/>
      <c r="C151" s="224"/>
      <c r="D151" s="224"/>
      <c r="E151" s="224"/>
      <c r="F151" s="224"/>
      <c r="G151" s="224"/>
      <c r="H151" s="224"/>
      <c r="I151" s="224"/>
      <c r="J151" s="224"/>
      <c r="K151" s="224"/>
      <c r="L151" s="224"/>
      <c r="M151" s="224"/>
      <c r="N151" s="224"/>
      <c r="O151" s="224"/>
      <c r="P151" s="224"/>
    </row>
    <row r="152" spans="1:16" s="225" customFormat="1" x14ac:dyDescent="0.25">
      <c r="A152" s="229"/>
      <c r="C152" s="224"/>
      <c r="D152" s="224"/>
      <c r="E152" s="224"/>
      <c r="F152" s="224"/>
      <c r="G152" s="224"/>
      <c r="H152" s="224"/>
      <c r="I152" s="224"/>
      <c r="J152" s="224"/>
      <c r="K152" s="224"/>
      <c r="L152" s="224"/>
      <c r="M152" s="224"/>
      <c r="N152" s="224"/>
      <c r="O152" s="224"/>
      <c r="P152" s="224"/>
    </row>
    <row r="153" spans="1:16" s="225" customFormat="1" x14ac:dyDescent="0.25">
      <c r="A153" s="229"/>
      <c r="C153" s="224"/>
      <c r="D153" s="224"/>
      <c r="E153" s="224"/>
      <c r="F153" s="224"/>
      <c r="G153" s="224"/>
      <c r="H153" s="224"/>
      <c r="I153" s="224"/>
      <c r="J153" s="224"/>
      <c r="K153" s="224"/>
      <c r="L153" s="224"/>
      <c r="M153" s="224"/>
      <c r="N153" s="224"/>
      <c r="O153" s="224"/>
      <c r="P153" s="224"/>
    </row>
    <row r="154" spans="1:16" s="225" customFormat="1" x14ac:dyDescent="0.25">
      <c r="A154" s="229"/>
      <c r="C154" s="224"/>
      <c r="D154" s="224"/>
      <c r="E154" s="224"/>
      <c r="F154" s="224"/>
      <c r="G154" s="224"/>
      <c r="H154" s="224"/>
      <c r="I154" s="224"/>
      <c r="J154" s="224"/>
      <c r="K154" s="224"/>
      <c r="L154" s="224"/>
      <c r="M154" s="224"/>
      <c r="N154" s="224"/>
      <c r="O154" s="224"/>
      <c r="P154" s="224"/>
    </row>
    <row r="155" spans="1:16" s="225" customFormat="1" x14ac:dyDescent="0.25">
      <c r="A155" s="229"/>
      <c r="C155" s="224"/>
      <c r="D155" s="224"/>
      <c r="E155" s="224"/>
      <c r="F155" s="224"/>
      <c r="G155" s="224"/>
      <c r="H155" s="224"/>
      <c r="I155" s="224"/>
      <c r="J155" s="224"/>
      <c r="K155" s="224"/>
      <c r="L155" s="224"/>
      <c r="M155" s="224"/>
      <c r="N155" s="224"/>
      <c r="O155" s="224"/>
      <c r="P155" s="224"/>
    </row>
    <row r="156" spans="1:16" s="225" customFormat="1" x14ac:dyDescent="0.25">
      <c r="A156" s="229"/>
      <c r="C156" s="224"/>
      <c r="D156" s="224"/>
      <c r="E156" s="224"/>
      <c r="F156" s="224"/>
      <c r="G156" s="224"/>
      <c r="H156" s="224"/>
      <c r="I156" s="224"/>
      <c r="J156" s="224"/>
      <c r="K156" s="224"/>
      <c r="L156" s="224"/>
      <c r="M156" s="224"/>
      <c r="N156" s="224"/>
      <c r="O156" s="224"/>
      <c r="P156" s="224"/>
    </row>
    <row r="157" spans="1:16" s="225" customFormat="1" x14ac:dyDescent="0.25">
      <c r="A157" s="229"/>
      <c r="C157" s="224"/>
      <c r="D157" s="224"/>
      <c r="E157" s="224"/>
      <c r="F157" s="224"/>
      <c r="G157" s="224"/>
      <c r="H157" s="224"/>
      <c r="I157" s="224"/>
      <c r="J157" s="224"/>
      <c r="K157" s="224"/>
      <c r="L157" s="224"/>
      <c r="M157" s="224"/>
      <c r="N157" s="224"/>
      <c r="O157" s="224"/>
      <c r="P157" s="224"/>
    </row>
    <row r="158" spans="1:16" s="225" customFormat="1" x14ac:dyDescent="0.25">
      <c r="A158" s="229"/>
      <c r="C158" s="224"/>
      <c r="D158" s="224"/>
      <c r="E158" s="224"/>
      <c r="F158" s="224"/>
      <c r="G158" s="224"/>
      <c r="H158" s="224"/>
      <c r="I158" s="224"/>
      <c r="J158" s="224"/>
      <c r="K158" s="224"/>
      <c r="L158" s="224"/>
      <c r="M158" s="224"/>
      <c r="N158" s="224"/>
      <c r="O158" s="224"/>
      <c r="P158" s="224"/>
    </row>
    <row r="159" spans="1:16" s="225" customFormat="1" x14ac:dyDescent="0.25">
      <c r="A159" s="229"/>
      <c r="C159" s="224"/>
      <c r="D159" s="224"/>
      <c r="E159" s="224"/>
      <c r="F159" s="224"/>
      <c r="G159" s="224"/>
      <c r="H159" s="224"/>
      <c r="I159" s="224"/>
      <c r="J159" s="224"/>
      <c r="K159" s="224"/>
      <c r="L159" s="224"/>
      <c r="M159" s="224"/>
      <c r="N159" s="224"/>
      <c r="O159" s="224"/>
      <c r="P159" s="224"/>
    </row>
    <row r="160" spans="1:16" s="225" customFormat="1" x14ac:dyDescent="0.25">
      <c r="A160" s="229"/>
      <c r="C160" s="224"/>
      <c r="D160" s="224"/>
      <c r="E160" s="224"/>
      <c r="F160" s="224"/>
      <c r="G160" s="224"/>
      <c r="H160" s="224"/>
      <c r="I160" s="224"/>
      <c r="J160" s="224"/>
      <c r="K160" s="224"/>
      <c r="L160" s="224"/>
      <c r="M160" s="224"/>
      <c r="N160" s="224"/>
      <c r="O160" s="224"/>
      <c r="P160" s="224"/>
    </row>
    <row r="161" spans="1:16" s="225" customFormat="1" x14ac:dyDescent="0.25">
      <c r="A161" s="229"/>
      <c r="C161" s="224"/>
      <c r="D161" s="224"/>
      <c r="E161" s="224"/>
      <c r="F161" s="224"/>
      <c r="G161" s="224"/>
      <c r="H161" s="224"/>
      <c r="I161" s="224"/>
      <c r="J161" s="224"/>
      <c r="K161" s="224"/>
      <c r="L161" s="224"/>
      <c r="M161" s="224"/>
      <c r="N161" s="224"/>
      <c r="O161" s="224"/>
      <c r="P161" s="224"/>
    </row>
    <row r="162" spans="1:16" s="225" customFormat="1" x14ac:dyDescent="0.25">
      <c r="A162" s="229"/>
      <c r="C162" s="224"/>
      <c r="D162" s="224"/>
      <c r="E162" s="224"/>
      <c r="F162" s="224"/>
      <c r="G162" s="224"/>
      <c r="H162" s="224"/>
      <c r="I162" s="224"/>
      <c r="J162" s="224"/>
      <c r="K162" s="224"/>
      <c r="L162" s="224"/>
      <c r="M162" s="224"/>
      <c r="N162" s="224"/>
      <c r="O162" s="224"/>
      <c r="P162" s="224"/>
    </row>
    <row r="163" spans="1:16" s="225" customFormat="1" x14ac:dyDescent="0.25">
      <c r="A163" s="229"/>
      <c r="C163" s="224"/>
      <c r="D163" s="224"/>
      <c r="E163" s="224"/>
      <c r="F163" s="224"/>
      <c r="G163" s="224"/>
      <c r="H163" s="224"/>
      <c r="I163" s="224"/>
      <c r="J163" s="224"/>
      <c r="K163" s="224"/>
      <c r="L163" s="224"/>
      <c r="M163" s="224"/>
      <c r="N163" s="224"/>
      <c r="O163" s="224"/>
      <c r="P163" s="224"/>
    </row>
    <row r="164" spans="1:16" s="225" customFormat="1" x14ac:dyDescent="0.25">
      <c r="A164" s="229"/>
      <c r="C164" s="224"/>
      <c r="D164" s="224"/>
      <c r="E164" s="224"/>
      <c r="F164" s="224"/>
      <c r="G164" s="224"/>
      <c r="H164" s="224"/>
      <c r="I164" s="224"/>
      <c r="J164" s="224"/>
      <c r="K164" s="224"/>
      <c r="L164" s="224"/>
      <c r="M164" s="224"/>
      <c r="N164" s="224"/>
      <c r="O164" s="224"/>
      <c r="P164" s="224"/>
    </row>
    <row r="165" spans="1:16" s="225" customFormat="1" x14ac:dyDescent="0.25">
      <c r="A165" s="229"/>
      <c r="C165" s="224"/>
      <c r="D165" s="224"/>
      <c r="E165" s="224"/>
      <c r="F165" s="224"/>
      <c r="G165" s="224"/>
      <c r="H165" s="224"/>
      <c r="I165" s="224"/>
      <c r="J165" s="224"/>
      <c r="K165" s="224"/>
      <c r="L165" s="224"/>
      <c r="M165" s="224"/>
      <c r="N165" s="224"/>
      <c r="O165" s="224"/>
      <c r="P165" s="224"/>
    </row>
    <row r="166" spans="1:16" s="225" customFormat="1" x14ac:dyDescent="0.25">
      <c r="A166" s="229"/>
      <c r="C166" s="224"/>
      <c r="D166" s="224"/>
      <c r="E166" s="224"/>
      <c r="F166" s="224"/>
      <c r="G166" s="224"/>
      <c r="H166" s="224"/>
      <c r="I166" s="224"/>
      <c r="J166" s="224"/>
      <c r="K166" s="224"/>
      <c r="L166" s="224"/>
      <c r="M166" s="224"/>
      <c r="N166" s="224"/>
      <c r="O166" s="224"/>
      <c r="P166" s="224"/>
    </row>
    <row r="167" spans="1:16" s="225" customFormat="1" x14ac:dyDescent="0.25">
      <c r="A167" s="229"/>
      <c r="C167" s="224"/>
      <c r="D167" s="224"/>
      <c r="E167" s="224"/>
      <c r="F167" s="224"/>
      <c r="G167" s="224"/>
      <c r="H167" s="224"/>
      <c r="I167" s="224"/>
      <c r="J167" s="224"/>
      <c r="K167" s="224"/>
      <c r="L167" s="224"/>
      <c r="M167" s="224"/>
      <c r="N167" s="224"/>
      <c r="O167" s="224"/>
      <c r="P167" s="224"/>
    </row>
    <row r="168" spans="1:16" s="225" customFormat="1" x14ac:dyDescent="0.25">
      <c r="A168" s="229"/>
      <c r="C168" s="224"/>
      <c r="D168" s="224"/>
      <c r="E168" s="224"/>
      <c r="F168" s="224"/>
      <c r="G168" s="224"/>
      <c r="H168" s="224"/>
      <c r="I168" s="224"/>
      <c r="J168" s="224"/>
      <c r="K168" s="224"/>
      <c r="L168" s="224"/>
      <c r="M168" s="224"/>
      <c r="N168" s="224"/>
      <c r="O168" s="224"/>
      <c r="P168" s="224"/>
    </row>
    <row r="169" spans="1:16" s="225" customFormat="1" x14ac:dyDescent="0.25">
      <c r="A169" s="229"/>
      <c r="C169" s="224"/>
      <c r="D169" s="224"/>
      <c r="E169" s="224"/>
      <c r="F169" s="224"/>
      <c r="G169" s="224"/>
      <c r="H169" s="224"/>
      <c r="I169" s="224"/>
      <c r="J169" s="224"/>
      <c r="K169" s="224"/>
      <c r="L169" s="224"/>
      <c r="M169" s="224"/>
      <c r="N169" s="224"/>
      <c r="O169" s="224"/>
      <c r="P169" s="224"/>
    </row>
    <row r="170" spans="1:16" s="225" customFormat="1" x14ac:dyDescent="0.25">
      <c r="A170" s="229"/>
      <c r="C170" s="224"/>
      <c r="D170" s="224"/>
      <c r="E170" s="224"/>
      <c r="F170" s="224"/>
      <c r="G170" s="224"/>
      <c r="H170" s="224"/>
      <c r="I170" s="224"/>
      <c r="J170" s="224"/>
      <c r="K170" s="224"/>
      <c r="L170" s="224"/>
      <c r="M170" s="224"/>
      <c r="N170" s="224"/>
      <c r="O170" s="224"/>
      <c r="P170" s="224"/>
    </row>
    <row r="171" spans="1:16" s="225" customFormat="1" x14ac:dyDescent="0.25">
      <c r="A171" s="229"/>
      <c r="C171" s="224"/>
      <c r="D171" s="224"/>
      <c r="E171" s="224"/>
      <c r="F171" s="224"/>
      <c r="G171" s="224"/>
      <c r="H171" s="224"/>
      <c r="I171" s="224"/>
      <c r="J171" s="224"/>
      <c r="K171" s="224"/>
      <c r="L171" s="224"/>
      <c r="M171" s="224"/>
      <c r="N171" s="224"/>
      <c r="O171" s="224"/>
      <c r="P171" s="224"/>
    </row>
    <row r="172" spans="1:16" s="225" customFormat="1" x14ac:dyDescent="0.25">
      <c r="A172" s="229"/>
      <c r="C172" s="224"/>
      <c r="D172" s="224"/>
      <c r="E172" s="224"/>
      <c r="F172" s="224"/>
      <c r="G172" s="224"/>
      <c r="H172" s="224"/>
      <c r="I172" s="224"/>
      <c r="J172" s="224"/>
      <c r="K172" s="224"/>
      <c r="L172" s="224"/>
      <c r="M172" s="224"/>
      <c r="N172" s="224"/>
      <c r="O172" s="224"/>
      <c r="P172" s="224"/>
    </row>
    <row r="173" spans="1:16" s="225" customFormat="1" x14ac:dyDescent="0.25">
      <c r="A173" s="229"/>
      <c r="C173" s="224"/>
      <c r="D173" s="224"/>
      <c r="E173" s="224"/>
      <c r="F173" s="224"/>
      <c r="G173" s="224"/>
      <c r="H173" s="224"/>
      <c r="I173" s="224"/>
      <c r="J173" s="224"/>
      <c r="K173" s="224"/>
      <c r="L173" s="224"/>
      <c r="M173" s="224"/>
      <c r="N173" s="224"/>
      <c r="O173" s="224"/>
      <c r="P173" s="224"/>
    </row>
    <row r="174" spans="1:16" s="225" customFormat="1" x14ac:dyDescent="0.25">
      <c r="A174" s="229"/>
      <c r="C174" s="224"/>
      <c r="D174" s="224"/>
      <c r="E174" s="224"/>
      <c r="F174" s="224"/>
      <c r="G174" s="224"/>
      <c r="H174" s="224"/>
      <c r="I174" s="224"/>
      <c r="J174" s="224"/>
      <c r="K174" s="224"/>
      <c r="L174" s="224"/>
      <c r="M174" s="224"/>
      <c r="N174" s="224"/>
      <c r="O174" s="224"/>
      <c r="P174" s="224"/>
    </row>
    <row r="175" spans="1:16" s="225" customFormat="1" x14ac:dyDescent="0.25">
      <c r="A175" s="229"/>
      <c r="C175" s="224"/>
      <c r="D175" s="224"/>
      <c r="E175" s="224"/>
      <c r="F175" s="224"/>
      <c r="G175" s="224"/>
      <c r="H175" s="224"/>
      <c r="I175" s="224"/>
      <c r="J175" s="224"/>
      <c r="K175" s="224"/>
      <c r="L175" s="224"/>
      <c r="M175" s="224"/>
      <c r="N175" s="224"/>
      <c r="O175" s="224"/>
      <c r="P175" s="224"/>
    </row>
    <row r="176" spans="1:16" s="225" customFormat="1" x14ac:dyDescent="0.25">
      <c r="A176" s="229"/>
      <c r="C176" s="224"/>
      <c r="D176" s="224"/>
      <c r="E176" s="224"/>
      <c r="F176" s="224"/>
      <c r="G176" s="224"/>
      <c r="H176" s="224"/>
      <c r="I176" s="224"/>
      <c r="J176" s="224"/>
      <c r="K176" s="224"/>
      <c r="L176" s="224"/>
      <c r="M176" s="224"/>
      <c r="N176" s="224"/>
      <c r="O176" s="224"/>
      <c r="P176" s="224"/>
    </row>
    <row r="177" spans="1:16" s="225" customFormat="1" x14ac:dyDescent="0.25">
      <c r="A177" s="229"/>
      <c r="C177" s="224"/>
      <c r="D177" s="224"/>
      <c r="E177" s="224"/>
      <c r="F177" s="224"/>
      <c r="G177" s="224"/>
      <c r="H177" s="224"/>
      <c r="I177" s="224"/>
      <c r="J177" s="224"/>
      <c r="K177" s="224"/>
      <c r="L177" s="224"/>
      <c r="M177" s="224"/>
      <c r="N177" s="224"/>
      <c r="O177" s="224"/>
      <c r="P177" s="224"/>
    </row>
    <row r="178" spans="1:16" s="225" customFormat="1" x14ac:dyDescent="0.25">
      <c r="A178" s="229"/>
      <c r="C178" s="224"/>
      <c r="D178" s="224"/>
      <c r="E178" s="224"/>
      <c r="F178" s="224"/>
      <c r="G178" s="224"/>
      <c r="H178" s="224"/>
      <c r="I178" s="224"/>
      <c r="J178" s="224"/>
      <c r="K178" s="224"/>
      <c r="L178" s="224"/>
      <c r="M178" s="224"/>
      <c r="N178" s="224"/>
      <c r="O178" s="224"/>
      <c r="P178" s="224"/>
    </row>
    <row r="179" spans="1:16" s="225" customFormat="1" x14ac:dyDescent="0.25">
      <c r="A179" s="229"/>
      <c r="C179" s="224"/>
      <c r="D179" s="224"/>
      <c r="E179" s="224"/>
      <c r="F179" s="224"/>
      <c r="G179" s="224"/>
      <c r="H179" s="224"/>
      <c r="I179" s="224"/>
      <c r="J179" s="224"/>
      <c r="K179" s="224"/>
      <c r="L179" s="224"/>
      <c r="M179" s="224"/>
      <c r="N179" s="224"/>
      <c r="O179" s="224"/>
      <c r="P179" s="224"/>
    </row>
    <row r="180" spans="1:16" s="225" customFormat="1" x14ac:dyDescent="0.25">
      <c r="A180" s="229"/>
      <c r="C180" s="224"/>
      <c r="D180" s="224"/>
      <c r="E180" s="224"/>
      <c r="F180" s="224"/>
      <c r="G180" s="224"/>
      <c r="H180" s="224"/>
      <c r="I180" s="224"/>
      <c r="J180" s="224"/>
      <c r="K180" s="224"/>
      <c r="L180" s="224"/>
      <c r="M180" s="224"/>
      <c r="N180" s="224"/>
      <c r="O180" s="224"/>
      <c r="P180" s="224"/>
    </row>
    <row r="181" spans="1:16" s="225" customFormat="1" x14ac:dyDescent="0.25">
      <c r="A181" s="229"/>
      <c r="C181" s="224"/>
      <c r="D181" s="224"/>
      <c r="E181" s="224"/>
      <c r="F181" s="224"/>
      <c r="G181" s="224"/>
      <c r="H181" s="224"/>
      <c r="I181" s="224"/>
      <c r="J181" s="224"/>
      <c r="K181" s="224"/>
      <c r="L181" s="224"/>
      <c r="M181" s="224"/>
      <c r="N181" s="224"/>
      <c r="O181" s="224"/>
      <c r="P181" s="224"/>
    </row>
    <row r="182" spans="1:16" s="225" customFormat="1" x14ac:dyDescent="0.25">
      <c r="A182" s="229"/>
      <c r="C182" s="224"/>
      <c r="D182" s="224"/>
      <c r="E182" s="224"/>
      <c r="F182" s="224"/>
      <c r="G182" s="224"/>
      <c r="H182" s="224"/>
      <c r="I182" s="224"/>
      <c r="J182" s="224"/>
      <c r="K182" s="224"/>
      <c r="L182" s="224"/>
      <c r="M182" s="224"/>
      <c r="N182" s="224"/>
      <c r="O182" s="224"/>
      <c r="P182" s="224"/>
    </row>
    <row r="183" spans="1:16" s="225" customFormat="1" x14ac:dyDescent="0.25">
      <c r="A183" s="229"/>
      <c r="C183" s="224"/>
      <c r="D183" s="224"/>
      <c r="E183" s="224"/>
      <c r="F183" s="224"/>
      <c r="G183" s="224"/>
      <c r="H183" s="224"/>
      <c r="I183" s="224"/>
      <c r="J183" s="224"/>
      <c r="K183" s="224"/>
      <c r="L183" s="224"/>
      <c r="M183" s="224"/>
      <c r="N183" s="224"/>
      <c r="O183" s="224"/>
      <c r="P183" s="224"/>
    </row>
    <row r="184" spans="1:16" s="225" customFormat="1" x14ac:dyDescent="0.25">
      <c r="A184" s="229"/>
      <c r="C184" s="224"/>
      <c r="D184" s="224"/>
      <c r="E184" s="224"/>
      <c r="F184" s="224"/>
      <c r="G184" s="224"/>
      <c r="H184" s="224"/>
      <c r="I184" s="224"/>
      <c r="J184" s="224"/>
      <c r="K184" s="224"/>
      <c r="L184" s="224"/>
      <c r="M184" s="224"/>
      <c r="N184" s="224"/>
      <c r="O184" s="224"/>
      <c r="P184" s="224"/>
    </row>
    <row r="185" spans="1:16" s="225" customFormat="1" x14ac:dyDescent="0.25">
      <c r="A185" s="229"/>
      <c r="C185" s="224"/>
      <c r="D185" s="224"/>
      <c r="E185" s="224"/>
      <c r="F185" s="224"/>
      <c r="G185" s="224"/>
      <c r="H185" s="224"/>
      <c r="I185" s="224"/>
      <c r="J185" s="224"/>
      <c r="K185" s="224"/>
      <c r="L185" s="224"/>
      <c r="M185" s="224"/>
      <c r="N185" s="224"/>
      <c r="O185" s="224"/>
      <c r="P185" s="224"/>
    </row>
    <row r="186" spans="1:16" s="225" customFormat="1" x14ac:dyDescent="0.25">
      <c r="A186" s="229"/>
      <c r="C186" s="224"/>
      <c r="D186" s="224"/>
      <c r="E186" s="224"/>
      <c r="F186" s="224"/>
      <c r="G186" s="224"/>
      <c r="H186" s="224"/>
      <c r="I186" s="224"/>
      <c r="J186" s="224"/>
      <c r="K186" s="224"/>
      <c r="L186" s="224"/>
      <c r="M186" s="224"/>
      <c r="N186" s="224"/>
      <c r="O186" s="224"/>
      <c r="P186" s="224"/>
    </row>
    <row r="187" spans="1:16" s="225" customFormat="1" x14ac:dyDescent="0.25">
      <c r="A187" s="229"/>
      <c r="C187" s="224"/>
      <c r="D187" s="224"/>
      <c r="E187" s="224"/>
      <c r="F187" s="224"/>
      <c r="G187" s="224"/>
      <c r="H187" s="224"/>
      <c r="I187" s="224"/>
      <c r="J187" s="224"/>
      <c r="K187" s="224"/>
      <c r="L187" s="224"/>
      <c r="M187" s="224"/>
      <c r="N187" s="224"/>
      <c r="O187" s="224"/>
      <c r="P187" s="224"/>
    </row>
    <row r="188" spans="1:16" s="225" customFormat="1" x14ac:dyDescent="0.25">
      <c r="A188" s="229"/>
      <c r="C188" s="224"/>
      <c r="D188" s="224"/>
      <c r="E188" s="224"/>
      <c r="F188" s="224"/>
      <c r="G188" s="224"/>
      <c r="H188" s="224"/>
      <c r="I188" s="224"/>
      <c r="J188" s="224"/>
      <c r="K188" s="224"/>
      <c r="L188" s="224"/>
      <c r="M188" s="224"/>
      <c r="N188" s="224"/>
      <c r="O188" s="224"/>
      <c r="P188" s="224"/>
    </row>
    <row r="189" spans="1:16" s="225" customFormat="1" x14ac:dyDescent="0.25">
      <c r="A189" s="229"/>
      <c r="C189" s="224"/>
      <c r="D189" s="224"/>
      <c r="E189" s="224"/>
      <c r="F189" s="224"/>
      <c r="G189" s="224"/>
      <c r="H189" s="224"/>
      <c r="I189" s="224"/>
      <c r="J189" s="224"/>
      <c r="K189" s="224"/>
      <c r="L189" s="224"/>
      <c r="M189" s="224"/>
      <c r="N189" s="224"/>
      <c r="O189" s="224"/>
      <c r="P189" s="224"/>
    </row>
    <row r="190" spans="1:16" s="225" customFormat="1" x14ac:dyDescent="0.25">
      <c r="A190" s="229"/>
      <c r="C190" s="224"/>
      <c r="D190" s="224"/>
      <c r="E190" s="224"/>
      <c r="F190" s="224"/>
      <c r="G190" s="224"/>
      <c r="H190" s="224"/>
      <c r="I190" s="224"/>
      <c r="J190" s="224"/>
      <c r="K190" s="224"/>
      <c r="L190" s="224"/>
      <c r="M190" s="224"/>
      <c r="N190" s="224"/>
      <c r="O190" s="224"/>
      <c r="P190" s="224"/>
    </row>
    <row r="191" spans="1:16" s="225" customFormat="1" x14ac:dyDescent="0.25">
      <c r="A191" s="229"/>
      <c r="C191" s="224"/>
      <c r="D191" s="224"/>
      <c r="E191" s="224"/>
      <c r="F191" s="224"/>
      <c r="G191" s="224"/>
      <c r="H191" s="224"/>
      <c r="I191" s="224"/>
      <c r="J191" s="224"/>
      <c r="K191" s="224"/>
      <c r="L191" s="224"/>
      <c r="M191" s="224"/>
      <c r="N191" s="224"/>
      <c r="O191" s="224"/>
      <c r="P191" s="224"/>
    </row>
    <row r="192" spans="1:16" s="225" customFormat="1" x14ac:dyDescent="0.25">
      <c r="A192" s="229"/>
      <c r="C192" s="224"/>
      <c r="D192" s="224"/>
      <c r="E192" s="224"/>
      <c r="F192" s="224"/>
      <c r="G192" s="224"/>
      <c r="H192" s="224"/>
      <c r="I192" s="224"/>
      <c r="J192" s="224"/>
      <c r="K192" s="224"/>
      <c r="L192" s="224"/>
      <c r="M192" s="224"/>
      <c r="N192" s="224"/>
      <c r="O192" s="224"/>
      <c r="P192" s="224"/>
    </row>
    <row r="193" spans="1:16" s="225" customFormat="1" x14ac:dyDescent="0.25">
      <c r="A193" s="229"/>
      <c r="C193" s="224"/>
      <c r="D193" s="224"/>
      <c r="E193" s="224"/>
      <c r="F193" s="224"/>
      <c r="G193" s="224"/>
      <c r="H193" s="224"/>
      <c r="I193" s="224"/>
      <c r="J193" s="224"/>
      <c r="K193" s="224"/>
      <c r="L193" s="224"/>
      <c r="M193" s="224"/>
      <c r="N193" s="224"/>
      <c r="O193" s="224"/>
      <c r="P193" s="224"/>
    </row>
    <row r="194" spans="1:16" s="225" customFormat="1" x14ac:dyDescent="0.25">
      <c r="A194" s="229"/>
      <c r="C194" s="224"/>
      <c r="D194" s="224"/>
      <c r="E194" s="224"/>
      <c r="F194" s="224"/>
      <c r="G194" s="224"/>
      <c r="H194" s="224"/>
      <c r="I194" s="224"/>
      <c r="J194" s="224"/>
      <c r="K194" s="224"/>
      <c r="L194" s="224"/>
      <c r="M194" s="224"/>
      <c r="N194" s="224"/>
      <c r="O194" s="224"/>
      <c r="P194" s="224"/>
    </row>
    <row r="195" spans="1:16" s="225" customFormat="1" x14ac:dyDescent="0.25">
      <c r="A195" s="229"/>
      <c r="C195" s="224"/>
      <c r="D195" s="224"/>
      <c r="E195" s="224"/>
      <c r="F195" s="224"/>
      <c r="G195" s="224"/>
      <c r="H195" s="224"/>
      <c r="I195" s="224"/>
      <c r="J195" s="224"/>
      <c r="K195" s="224"/>
      <c r="L195" s="224"/>
      <c r="M195" s="224"/>
      <c r="N195" s="224"/>
      <c r="O195" s="224"/>
      <c r="P195" s="224"/>
    </row>
    <row r="196" spans="1:16" s="225" customFormat="1" x14ac:dyDescent="0.25">
      <c r="A196" s="229"/>
      <c r="C196" s="224"/>
      <c r="D196" s="224"/>
      <c r="E196" s="224"/>
      <c r="F196" s="224"/>
      <c r="G196" s="224"/>
      <c r="H196" s="224"/>
      <c r="I196" s="224"/>
      <c r="J196" s="224"/>
      <c r="K196" s="224"/>
      <c r="L196" s="224"/>
      <c r="M196" s="224"/>
      <c r="N196" s="224"/>
      <c r="O196" s="224"/>
      <c r="P196" s="224"/>
    </row>
    <row r="197" spans="1:16" s="225" customFormat="1" x14ac:dyDescent="0.25">
      <c r="A197" s="229"/>
      <c r="C197" s="224"/>
      <c r="D197" s="224"/>
      <c r="E197" s="224"/>
      <c r="F197" s="224"/>
      <c r="G197" s="224"/>
      <c r="H197" s="224"/>
      <c r="I197" s="224"/>
      <c r="J197" s="224"/>
      <c r="K197" s="224"/>
      <c r="L197" s="224"/>
      <c r="M197" s="224"/>
      <c r="N197" s="224"/>
      <c r="O197" s="224"/>
      <c r="P197" s="224"/>
    </row>
    <row r="198" spans="1:16" s="225" customFormat="1" x14ac:dyDescent="0.25">
      <c r="A198" s="229"/>
      <c r="C198" s="224"/>
      <c r="D198" s="224"/>
      <c r="E198" s="224"/>
      <c r="F198" s="224"/>
      <c r="G198" s="224"/>
      <c r="H198" s="224"/>
      <c r="I198" s="224"/>
      <c r="J198" s="224"/>
      <c r="K198" s="224"/>
      <c r="L198" s="224"/>
      <c r="M198" s="224"/>
      <c r="N198" s="224"/>
      <c r="O198" s="224"/>
      <c r="P198" s="224"/>
    </row>
    <row r="199" spans="1:16" s="225" customFormat="1" x14ac:dyDescent="0.25">
      <c r="A199" s="229"/>
      <c r="C199" s="224"/>
      <c r="D199" s="224"/>
      <c r="E199" s="224"/>
      <c r="F199" s="224"/>
      <c r="G199" s="224"/>
      <c r="H199" s="224"/>
      <c r="I199" s="224"/>
      <c r="J199" s="224"/>
      <c r="K199" s="224"/>
      <c r="L199" s="224"/>
      <c r="M199" s="224"/>
      <c r="N199" s="224"/>
      <c r="O199" s="224"/>
      <c r="P199" s="224"/>
    </row>
    <row r="200" spans="1:16" s="225" customFormat="1" x14ac:dyDescent="0.25">
      <c r="A200" s="229"/>
      <c r="C200" s="224"/>
      <c r="D200" s="224"/>
      <c r="E200" s="224"/>
      <c r="F200" s="224"/>
      <c r="G200" s="224"/>
      <c r="H200" s="224"/>
      <c r="I200" s="224"/>
      <c r="J200" s="224"/>
      <c r="K200" s="224"/>
      <c r="L200" s="224"/>
      <c r="M200" s="224"/>
      <c r="N200" s="224"/>
      <c r="O200" s="224"/>
      <c r="P200" s="224"/>
    </row>
    <row r="201" spans="1:16" s="225" customFormat="1" x14ac:dyDescent="0.25">
      <c r="A201" s="229"/>
      <c r="C201" s="224"/>
      <c r="D201" s="224"/>
      <c r="E201" s="224"/>
      <c r="F201" s="224"/>
      <c r="G201" s="224"/>
      <c r="H201" s="224"/>
      <c r="I201" s="224"/>
      <c r="J201" s="224"/>
      <c r="K201" s="224"/>
      <c r="L201" s="224"/>
      <c r="M201" s="224"/>
      <c r="N201" s="224"/>
      <c r="O201" s="224"/>
      <c r="P201" s="224"/>
    </row>
    <row r="202" spans="1:16" s="225" customFormat="1" x14ac:dyDescent="0.25">
      <c r="A202" s="229"/>
      <c r="C202" s="224"/>
      <c r="D202" s="224"/>
      <c r="E202" s="224"/>
      <c r="F202" s="224"/>
      <c r="G202" s="224"/>
      <c r="H202" s="224"/>
      <c r="I202" s="224"/>
      <c r="J202" s="224"/>
      <c r="K202" s="224"/>
      <c r="L202" s="224"/>
      <c r="M202" s="224"/>
      <c r="N202" s="224"/>
      <c r="O202" s="224"/>
      <c r="P202" s="224"/>
    </row>
    <row r="203" spans="1:16" s="225" customFormat="1" x14ac:dyDescent="0.25">
      <c r="A203" s="229"/>
      <c r="C203" s="224"/>
      <c r="D203" s="224"/>
      <c r="E203" s="224"/>
      <c r="F203" s="224"/>
      <c r="G203" s="224"/>
      <c r="H203" s="224"/>
      <c r="I203" s="224"/>
      <c r="J203" s="224"/>
      <c r="K203" s="224"/>
      <c r="L203" s="224"/>
      <c r="M203" s="224"/>
      <c r="N203" s="224"/>
      <c r="O203" s="224"/>
      <c r="P203" s="224"/>
    </row>
    <row r="204" spans="1:16" s="225" customFormat="1" x14ac:dyDescent="0.25">
      <c r="A204" s="229"/>
      <c r="C204" s="224"/>
      <c r="D204" s="224"/>
      <c r="E204" s="224"/>
      <c r="F204" s="224"/>
      <c r="G204" s="224"/>
      <c r="H204" s="224"/>
      <c r="I204" s="224"/>
      <c r="J204" s="224"/>
      <c r="K204" s="224"/>
      <c r="L204" s="224"/>
      <c r="M204" s="224"/>
      <c r="N204" s="224"/>
      <c r="O204" s="224"/>
      <c r="P204" s="224"/>
    </row>
    <row r="205" spans="1:16" s="225" customFormat="1" x14ac:dyDescent="0.25">
      <c r="A205" s="229"/>
      <c r="C205" s="224"/>
      <c r="D205" s="224"/>
      <c r="E205" s="224"/>
      <c r="F205" s="224"/>
      <c r="G205" s="224"/>
      <c r="H205" s="224"/>
      <c r="I205" s="224"/>
      <c r="J205" s="224"/>
      <c r="K205" s="224"/>
      <c r="L205" s="224"/>
      <c r="M205" s="224"/>
      <c r="N205" s="224"/>
      <c r="O205" s="224"/>
      <c r="P205" s="224"/>
    </row>
    <row r="206" spans="1:16" s="225" customFormat="1" x14ac:dyDescent="0.25">
      <c r="A206" s="229"/>
      <c r="C206" s="224"/>
      <c r="D206" s="224"/>
      <c r="E206" s="224"/>
      <c r="F206" s="224"/>
      <c r="G206" s="224"/>
      <c r="H206" s="224"/>
      <c r="I206" s="224"/>
      <c r="J206" s="224"/>
      <c r="K206" s="224"/>
      <c r="L206" s="224"/>
      <c r="M206" s="224"/>
      <c r="N206" s="224"/>
      <c r="O206" s="224"/>
      <c r="P206" s="224"/>
    </row>
    <row r="207" spans="1:16" s="225" customFormat="1" x14ac:dyDescent="0.25">
      <c r="A207" s="229"/>
      <c r="C207" s="224"/>
      <c r="D207" s="224"/>
      <c r="E207" s="224"/>
      <c r="F207" s="224"/>
      <c r="G207" s="224"/>
      <c r="H207" s="224"/>
      <c r="I207" s="224"/>
      <c r="J207" s="224"/>
      <c r="K207" s="224"/>
      <c r="L207" s="224"/>
      <c r="M207" s="224"/>
      <c r="N207" s="224"/>
      <c r="O207" s="224"/>
      <c r="P207" s="224"/>
    </row>
    <row r="208" spans="1:16" s="225" customFormat="1" x14ac:dyDescent="0.25">
      <c r="A208" s="229"/>
      <c r="C208" s="224"/>
      <c r="D208" s="224"/>
      <c r="E208" s="224"/>
      <c r="F208" s="224"/>
      <c r="G208" s="224"/>
      <c r="H208" s="224"/>
      <c r="I208" s="224"/>
      <c r="J208" s="224"/>
      <c r="K208" s="224"/>
      <c r="L208" s="224"/>
      <c r="M208" s="224"/>
      <c r="N208" s="224"/>
      <c r="O208" s="224"/>
      <c r="P208" s="224"/>
    </row>
    <row r="209" spans="1:16" s="225" customFormat="1" x14ac:dyDescent="0.25">
      <c r="A209" s="229"/>
      <c r="C209" s="224"/>
      <c r="D209" s="224"/>
      <c r="E209" s="224"/>
      <c r="F209" s="224"/>
      <c r="G209" s="224"/>
      <c r="H209" s="224"/>
      <c r="I209" s="224"/>
      <c r="J209" s="224"/>
      <c r="K209" s="224"/>
      <c r="L209" s="224"/>
      <c r="M209" s="224"/>
      <c r="N209" s="224"/>
      <c r="O209" s="224"/>
      <c r="P209" s="224"/>
    </row>
    <row r="210" spans="1:16" s="225" customFormat="1" x14ac:dyDescent="0.25">
      <c r="A210" s="229"/>
      <c r="C210" s="224"/>
      <c r="D210" s="224"/>
      <c r="E210" s="224"/>
      <c r="F210" s="224"/>
      <c r="G210" s="224"/>
      <c r="H210" s="224"/>
      <c r="I210" s="224"/>
      <c r="J210" s="224"/>
      <c r="K210" s="224"/>
      <c r="L210" s="224"/>
      <c r="M210" s="224"/>
      <c r="N210" s="224"/>
      <c r="O210" s="224"/>
      <c r="P210" s="224"/>
    </row>
    <row r="211" spans="1:16" s="225" customFormat="1" x14ac:dyDescent="0.25">
      <c r="A211" s="229"/>
      <c r="C211" s="224"/>
      <c r="D211" s="224"/>
      <c r="E211" s="224"/>
      <c r="F211" s="224"/>
      <c r="G211" s="224"/>
      <c r="H211" s="224"/>
      <c r="I211" s="224"/>
      <c r="J211" s="224"/>
      <c r="K211" s="224"/>
      <c r="L211" s="224"/>
      <c r="M211" s="224"/>
      <c r="N211" s="224"/>
      <c r="O211" s="224"/>
      <c r="P211" s="224"/>
    </row>
    <row r="212" spans="1:16" s="225" customFormat="1" x14ac:dyDescent="0.25">
      <c r="A212" s="229"/>
      <c r="C212" s="224"/>
      <c r="D212" s="224"/>
      <c r="E212" s="224"/>
      <c r="F212" s="224"/>
      <c r="G212" s="224"/>
      <c r="H212" s="224"/>
      <c r="I212" s="224"/>
      <c r="J212" s="224"/>
      <c r="K212" s="224"/>
      <c r="L212" s="224"/>
      <c r="M212" s="224"/>
      <c r="N212" s="224"/>
      <c r="O212" s="224"/>
      <c r="P212" s="224"/>
    </row>
    <row r="213" spans="1:16" s="225" customFormat="1" x14ac:dyDescent="0.25">
      <c r="A213" s="229"/>
      <c r="C213" s="224"/>
      <c r="D213" s="224"/>
      <c r="E213" s="224"/>
      <c r="F213" s="224"/>
      <c r="G213" s="224"/>
      <c r="H213" s="224"/>
      <c r="I213" s="224"/>
      <c r="J213" s="224"/>
      <c r="K213" s="224"/>
      <c r="L213" s="224"/>
      <c r="M213" s="224"/>
      <c r="N213" s="224"/>
      <c r="O213" s="224"/>
      <c r="P213" s="224"/>
    </row>
    <row r="214" spans="1:16" s="225" customFormat="1" x14ac:dyDescent="0.25">
      <c r="A214" s="229"/>
      <c r="C214" s="224"/>
      <c r="D214" s="224"/>
      <c r="E214" s="224"/>
      <c r="F214" s="224"/>
      <c r="G214" s="224"/>
      <c r="H214" s="224"/>
      <c r="I214" s="224"/>
      <c r="J214" s="224"/>
      <c r="K214" s="224"/>
      <c r="L214" s="224"/>
      <c r="M214" s="224"/>
      <c r="N214" s="224"/>
      <c r="O214" s="224"/>
      <c r="P214" s="224"/>
    </row>
    <row r="215" spans="1:16" s="225" customFormat="1" x14ac:dyDescent="0.25">
      <c r="A215" s="229"/>
      <c r="C215" s="224"/>
      <c r="D215" s="224"/>
      <c r="E215" s="224"/>
      <c r="F215" s="224"/>
      <c r="G215" s="224"/>
      <c r="H215" s="224"/>
      <c r="I215" s="224"/>
      <c r="J215" s="224"/>
      <c r="K215" s="224"/>
      <c r="L215" s="224"/>
      <c r="M215" s="224"/>
      <c r="N215" s="224"/>
      <c r="O215" s="224"/>
      <c r="P215" s="224"/>
    </row>
    <row r="216" spans="1:16" s="225" customFormat="1" x14ac:dyDescent="0.25">
      <c r="A216" s="229"/>
      <c r="C216" s="224"/>
      <c r="D216" s="224"/>
      <c r="E216" s="224"/>
      <c r="F216" s="224"/>
      <c r="G216" s="224"/>
      <c r="H216" s="224"/>
      <c r="I216" s="224"/>
      <c r="J216" s="224"/>
      <c r="K216" s="224"/>
      <c r="L216" s="224"/>
      <c r="M216" s="224"/>
      <c r="N216" s="224"/>
      <c r="O216" s="224"/>
      <c r="P216" s="224"/>
    </row>
    <row r="217" spans="1:16" s="225" customFormat="1" x14ac:dyDescent="0.25">
      <c r="A217" s="229"/>
      <c r="C217" s="224"/>
      <c r="D217" s="224"/>
      <c r="E217" s="224"/>
      <c r="F217" s="224"/>
      <c r="G217" s="224"/>
      <c r="H217" s="224"/>
      <c r="I217" s="224"/>
      <c r="J217" s="224"/>
      <c r="K217" s="224"/>
      <c r="L217" s="224"/>
      <c r="M217" s="224"/>
      <c r="N217" s="224"/>
      <c r="O217" s="224"/>
      <c r="P217" s="224"/>
    </row>
    <row r="218" spans="1:16" s="225" customFormat="1" x14ac:dyDescent="0.25">
      <c r="A218" s="229"/>
      <c r="C218" s="224"/>
      <c r="D218" s="224"/>
      <c r="E218" s="224"/>
      <c r="F218" s="224"/>
      <c r="G218" s="224"/>
      <c r="H218" s="224"/>
      <c r="I218" s="224"/>
      <c r="J218" s="224"/>
      <c r="K218" s="224"/>
      <c r="L218" s="224"/>
      <c r="M218" s="224"/>
      <c r="N218" s="224"/>
      <c r="O218" s="224"/>
      <c r="P218" s="224"/>
    </row>
    <row r="219" spans="1:16" s="225" customFormat="1" x14ac:dyDescent="0.25">
      <c r="A219" s="229"/>
      <c r="C219" s="224"/>
      <c r="D219" s="224"/>
      <c r="E219" s="224"/>
      <c r="F219" s="224"/>
      <c r="G219" s="224"/>
      <c r="H219" s="224"/>
      <c r="I219" s="224"/>
      <c r="J219" s="224"/>
      <c r="K219" s="224"/>
      <c r="L219" s="224"/>
      <c r="M219" s="224"/>
      <c r="N219" s="224"/>
      <c r="O219" s="224"/>
      <c r="P219" s="224"/>
    </row>
    <row r="220" spans="1:16" s="225" customFormat="1" x14ac:dyDescent="0.25">
      <c r="A220" s="229"/>
      <c r="C220" s="224"/>
      <c r="D220" s="224"/>
      <c r="E220" s="224"/>
      <c r="F220" s="224"/>
      <c r="G220" s="224"/>
      <c r="H220" s="224"/>
      <c r="I220" s="224"/>
      <c r="J220" s="224"/>
      <c r="K220" s="224"/>
      <c r="L220" s="224"/>
      <c r="M220" s="224"/>
      <c r="N220" s="224"/>
      <c r="O220" s="224"/>
      <c r="P220" s="224"/>
    </row>
    <row r="221" spans="1:16" s="225" customFormat="1" x14ac:dyDescent="0.25">
      <c r="A221" s="229"/>
      <c r="C221" s="224"/>
      <c r="D221" s="224"/>
      <c r="E221" s="224"/>
      <c r="F221" s="224"/>
      <c r="G221" s="224"/>
      <c r="H221" s="224"/>
      <c r="I221" s="224"/>
      <c r="J221" s="224"/>
      <c r="K221" s="224"/>
      <c r="L221" s="224"/>
      <c r="M221" s="224"/>
      <c r="N221" s="224"/>
      <c r="O221" s="224"/>
      <c r="P221" s="224"/>
    </row>
    <row r="222" spans="1:16" s="225" customFormat="1" x14ac:dyDescent="0.25">
      <c r="A222" s="229"/>
      <c r="C222" s="224"/>
      <c r="D222" s="224"/>
      <c r="E222" s="224"/>
      <c r="F222" s="224"/>
      <c r="G222" s="224"/>
      <c r="H222" s="224"/>
      <c r="I222" s="224"/>
      <c r="J222" s="224"/>
      <c r="K222" s="224"/>
      <c r="L222" s="224"/>
      <c r="M222" s="224"/>
      <c r="N222" s="224"/>
      <c r="O222" s="224"/>
      <c r="P222" s="224"/>
    </row>
    <row r="223" spans="1:16" s="225" customFormat="1" x14ac:dyDescent="0.25">
      <c r="A223" s="229"/>
      <c r="C223" s="224"/>
      <c r="D223" s="224"/>
      <c r="E223" s="224"/>
      <c r="F223" s="224"/>
      <c r="G223" s="224"/>
      <c r="H223" s="224"/>
      <c r="I223" s="224"/>
      <c r="J223" s="224"/>
      <c r="K223" s="224"/>
      <c r="L223" s="224"/>
      <c r="M223" s="224"/>
      <c r="N223" s="224"/>
      <c r="O223" s="224"/>
      <c r="P223" s="224"/>
    </row>
    <row r="224" spans="1:16" s="225" customFormat="1" x14ac:dyDescent="0.25">
      <c r="A224" s="229"/>
      <c r="C224" s="224"/>
      <c r="D224" s="224"/>
      <c r="E224" s="224"/>
      <c r="F224" s="224"/>
      <c r="G224" s="224"/>
      <c r="H224" s="224"/>
      <c r="I224" s="224"/>
      <c r="J224" s="224"/>
      <c r="K224" s="224"/>
      <c r="L224" s="224"/>
      <c r="M224" s="224"/>
      <c r="N224" s="224"/>
      <c r="O224" s="224"/>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289" priority="7" operator="greaterThan">
      <formula>$N$10</formula>
    </cfRule>
  </conditionalFormatting>
  <conditionalFormatting sqref="F9">
    <cfRule type="cellIs" dxfId="288" priority="8" operator="greaterThan">
      <formula>$N$9</formula>
    </cfRule>
  </conditionalFormatting>
  <conditionalFormatting sqref="B15">
    <cfRule type="expression" dxfId="287" priority="6">
      <formula>($O$9=1)</formula>
    </cfRule>
  </conditionalFormatting>
  <conditionalFormatting sqref="B25">
    <cfRule type="expression" dxfId="286" priority="5">
      <formula>($O$10=1)</formula>
    </cfRule>
  </conditionalFormatting>
  <conditionalFormatting sqref="B9:B10">
    <cfRule type="cellIs" dxfId="285" priority="4" operator="greaterThan">
      <formula>0</formula>
    </cfRule>
  </conditionalFormatting>
  <conditionalFormatting sqref="C9:D10">
    <cfRule type="cellIs" dxfId="284" priority="3" operator="greaterThan">
      <formula>0</formula>
    </cfRule>
  </conditionalFormatting>
  <conditionalFormatting sqref="I9">
    <cfRule type="expression" dxfId="283" priority="2">
      <formula>AND(B9&gt;15, I9&gt;1)</formula>
    </cfRule>
  </conditionalFormatting>
  <conditionalFormatting sqref="I10">
    <cfRule type="expression" dxfId="282"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249977111117893"/>
  </sheetPr>
  <dimension ref="A1:Q128"/>
  <sheetViews>
    <sheetView showGridLines="0" showRowColHeaders="0" workbookViewId="0">
      <selection activeCell="A4" sqref="A4"/>
    </sheetView>
  </sheetViews>
  <sheetFormatPr defaultColWidth="8.7109375" defaultRowHeight="15" x14ac:dyDescent="0.25"/>
  <cols>
    <col min="1" max="1" width="38.140625" style="199" customWidth="1"/>
    <col min="2" max="2" width="18.85546875" style="170" customWidth="1"/>
    <col min="3" max="4" width="13.28515625" style="169" customWidth="1"/>
    <col min="5" max="5" width="12.7109375" style="169" customWidth="1"/>
    <col min="6" max="6" width="18.5703125" style="169" customWidth="1"/>
    <col min="7" max="7" width="20.85546875" style="169" customWidth="1"/>
    <col min="8" max="8" width="18.85546875" style="169" customWidth="1"/>
    <col min="9" max="9" width="17" style="169" customWidth="1"/>
    <col min="10" max="10" width="16.85546875" style="169" customWidth="1"/>
    <col min="11" max="11" width="21" style="169" customWidth="1"/>
    <col min="12" max="12" width="21.5703125" style="169" customWidth="1"/>
    <col min="13" max="13" width="26.7109375" style="169" customWidth="1"/>
    <col min="14" max="14" width="20.42578125" style="169" customWidth="1"/>
    <col min="15" max="15" width="17.140625" style="169" hidden="1" customWidth="1"/>
    <col min="16" max="16" width="21.85546875" style="169" hidden="1" customWidth="1"/>
    <col min="17" max="17" width="0" style="170" hidden="1" customWidth="1"/>
    <col min="18" max="16384" width="8.7109375" style="170"/>
  </cols>
  <sheetData>
    <row r="1" spans="1:17" ht="18.75" x14ac:dyDescent="0.3">
      <c r="A1" s="589" t="s">
        <v>162</v>
      </c>
      <c r="B1" s="589"/>
      <c r="C1" s="589"/>
      <c r="D1" s="589"/>
      <c r="E1" s="589"/>
      <c r="F1" s="589"/>
      <c r="G1" s="589"/>
      <c r="H1" s="589"/>
      <c r="I1" s="589"/>
      <c r="J1" s="589"/>
      <c r="K1" s="589"/>
      <c r="L1" s="589"/>
      <c r="M1" s="589"/>
      <c r="N1" s="589"/>
      <c r="O1" s="170"/>
    </row>
    <row r="2" spans="1:17" ht="16.5" customHeight="1" x14ac:dyDescent="0.25">
      <c r="A2" s="171" t="s">
        <v>157</v>
      </c>
      <c r="B2" s="172">
        <f ca="1">NOW()</f>
        <v>43809.651016898148</v>
      </c>
      <c r="C2" s="171"/>
      <c r="D2" s="171"/>
      <c r="E2" s="171"/>
      <c r="F2" s="173"/>
      <c r="G2" s="174"/>
      <c r="H2" s="173"/>
      <c r="I2" s="173"/>
      <c r="J2" s="173"/>
      <c r="K2" s="173"/>
      <c r="L2" s="173"/>
      <c r="M2" s="173"/>
      <c r="N2" s="382" t="s">
        <v>381</v>
      </c>
      <c r="P2" s="170"/>
    </row>
    <row r="3" spans="1:17" x14ac:dyDescent="0.25">
      <c r="A3" s="170"/>
      <c r="C3" s="170"/>
      <c r="D3" s="170"/>
      <c r="E3" s="175"/>
      <c r="F3" s="176"/>
      <c r="G3" s="177"/>
      <c r="H3" s="177"/>
      <c r="I3" s="177"/>
      <c r="J3" s="177"/>
      <c r="K3" s="177"/>
      <c r="L3" s="177"/>
      <c r="M3" s="178"/>
      <c r="N3" s="170"/>
      <c r="P3" s="170"/>
    </row>
    <row r="4" spans="1:17" ht="26.25" customHeight="1" x14ac:dyDescent="0.25">
      <c r="A4" s="164" t="s">
        <v>384</v>
      </c>
      <c r="C4" s="170"/>
      <c r="D4" s="170"/>
      <c r="E4" s="179"/>
      <c r="F4" s="590" t="s">
        <v>143</v>
      </c>
      <c r="G4" s="591"/>
      <c r="H4" s="594"/>
      <c r="I4" s="590" t="s">
        <v>158</v>
      </c>
      <c r="J4" s="595"/>
      <c r="K4" s="591"/>
      <c r="L4" s="597"/>
      <c r="M4" s="598" t="s">
        <v>425</v>
      </c>
      <c r="N4" s="170"/>
      <c r="P4" s="170"/>
    </row>
    <row r="5" spans="1:17" ht="31.5" customHeight="1" x14ac:dyDescent="0.25">
      <c r="A5" s="180"/>
      <c r="C5" s="170"/>
      <c r="D5" s="170"/>
      <c r="E5" s="179"/>
      <c r="F5" s="600"/>
      <c r="G5" s="603"/>
      <c r="H5" s="594"/>
      <c r="I5" s="600"/>
      <c r="J5" s="604"/>
      <c r="K5" s="603"/>
      <c r="L5" s="597"/>
      <c r="M5" s="610"/>
      <c r="N5" s="170"/>
      <c r="P5" s="170"/>
    </row>
    <row r="6" spans="1:17" ht="45" customHeight="1" x14ac:dyDescent="0.25">
      <c r="A6" s="181"/>
      <c r="B6" s="554" t="s">
        <v>383</v>
      </c>
      <c r="C6" s="605" t="s">
        <v>145</v>
      </c>
      <c r="D6" s="605" t="s">
        <v>140</v>
      </c>
      <c r="E6" s="606" t="s">
        <v>106</v>
      </c>
      <c r="F6" s="182" t="s">
        <v>97</v>
      </c>
      <c r="G6" s="183" t="s">
        <v>169</v>
      </c>
      <c r="H6" s="184" t="s">
        <v>170</v>
      </c>
      <c r="I6" s="185" t="s">
        <v>57</v>
      </c>
      <c r="J6" s="186" t="s">
        <v>93</v>
      </c>
      <c r="K6" s="187" t="s">
        <v>84</v>
      </c>
      <c r="L6" s="188" t="s">
        <v>171</v>
      </c>
      <c r="M6" s="189" t="s">
        <v>58</v>
      </c>
      <c r="N6" s="190" t="s">
        <v>59</v>
      </c>
      <c r="O6" s="170"/>
      <c r="P6" s="170"/>
    </row>
    <row r="7" spans="1:17" s="191" customFormat="1" ht="63.75" customHeight="1" x14ac:dyDescent="0.25">
      <c r="A7" s="181"/>
      <c r="B7" s="555"/>
      <c r="C7" s="605"/>
      <c r="D7" s="605"/>
      <c r="E7" s="607"/>
      <c r="F7" s="601" t="s">
        <v>146</v>
      </c>
      <c r="G7" s="601" t="s">
        <v>147</v>
      </c>
      <c r="H7" s="601" t="s">
        <v>148</v>
      </c>
      <c r="I7" s="601" t="s">
        <v>149</v>
      </c>
      <c r="J7" s="601" t="s">
        <v>94</v>
      </c>
      <c r="K7" s="601" t="s">
        <v>150</v>
      </c>
      <c r="L7" s="601" t="s">
        <v>151</v>
      </c>
      <c r="M7" s="601" t="s">
        <v>152</v>
      </c>
      <c r="N7" s="609" t="s">
        <v>424</v>
      </c>
    </row>
    <row r="8" spans="1:17" ht="54" customHeight="1" x14ac:dyDescent="0.25">
      <c r="A8" s="192"/>
      <c r="B8" s="556"/>
      <c r="C8" s="605"/>
      <c r="D8" s="605"/>
      <c r="E8" s="608"/>
      <c r="F8" s="602"/>
      <c r="G8" s="602"/>
      <c r="H8" s="602"/>
      <c r="I8" s="602"/>
      <c r="J8" s="602"/>
      <c r="K8" s="602"/>
      <c r="L8" s="602"/>
      <c r="M8" s="602"/>
      <c r="N8" s="602"/>
      <c r="O8" s="170"/>
      <c r="P8" s="170"/>
    </row>
    <row r="9" spans="1:17" x14ac:dyDescent="0.25">
      <c r="A9" s="394" t="s">
        <v>32</v>
      </c>
      <c r="B9" s="165">
        <f>'Do Not Use'!AY12</f>
        <v>0</v>
      </c>
      <c r="C9" s="165">
        <f>'Do Not Use'!AN59</f>
        <v>0</v>
      </c>
      <c r="D9" s="165">
        <f>'Do Not Use'!AO59</f>
        <v>0</v>
      </c>
      <c r="E9" s="166" t="str">
        <f t="shared" ref="E9:E15" si="0">IF(B$16&gt;0,$B9/$B$16,"N/A")</f>
        <v>N/A</v>
      </c>
      <c r="F9" s="193" t="str">
        <f t="shared" ref="F9:F15" si="1">IF($C$16&gt;0,$C9/$C$16,"N/A")</f>
        <v>N/A</v>
      </c>
      <c r="G9" s="194" t="str">
        <f t="shared" ref="G9:G15" si="2">IF($B9&gt;0,$H9/(($D$16-$D9)/($B$16-$B9)),"N/A")</f>
        <v>N/A</v>
      </c>
      <c r="H9" s="195" t="str">
        <f t="shared" ref="H9:H15" si="3">IF($B9&gt;0,$D9/$B9,"N/A")</f>
        <v>N/A</v>
      </c>
      <c r="I9" s="195" t="str">
        <f t="shared" ref="I9:I15" si="4">IF($B9&gt;0,M9/(($C$16-$C9)/($B$16-$B9)),"N/A")</f>
        <v>N/A</v>
      </c>
      <c r="J9" s="196" t="str">
        <f t="shared" ref="J9:J15" si="5">IF($B9&gt;0,($F9-$E9)*100,"N/A")</f>
        <v>N/A</v>
      </c>
      <c r="K9" s="196" t="str">
        <f t="shared" ref="K9:K15" si="6">IF($B9&gt;0,($L9-$E9)*100,"N/A")</f>
        <v>N/A</v>
      </c>
      <c r="L9" s="193" t="str">
        <f t="shared" ref="L9:L15" si="7">IF($B9&gt;0,$D9/$D$16,"N/A")</f>
        <v>N/A</v>
      </c>
      <c r="M9" s="193" t="str">
        <f t="shared" ref="M9:M15" si="8">IF($B9&gt;0,$C9/$B9,"N/A")</f>
        <v>N/A</v>
      </c>
      <c r="N9" s="197" t="str">
        <f>IF(C16&gt;0,E9+(SQRT(E9*((1-E9)/C$16))),"N/A")</f>
        <v>N/A</v>
      </c>
      <c r="O9" s="266" t="b">
        <f t="shared" ref="O9:O15" si="9">IF(F9&gt;N9,1)</f>
        <v>0</v>
      </c>
      <c r="P9" s="266" t="b">
        <f>IF(B9&gt;10,1)</f>
        <v>0</v>
      </c>
      <c r="Q9" s="266">
        <f>COUNTIFS(O9:O15,1,P9:P15,1)</f>
        <v>0</v>
      </c>
    </row>
    <row r="10" spans="1:17" x14ac:dyDescent="0.25">
      <c r="A10" s="394" t="s">
        <v>33</v>
      </c>
      <c r="B10" s="165">
        <f>'Do Not Use'!AY13</f>
        <v>0</v>
      </c>
      <c r="C10" s="165">
        <f>'Do Not Use'!AN60</f>
        <v>0</v>
      </c>
      <c r="D10" s="165">
        <f>'Do Not Use'!AO60</f>
        <v>0</v>
      </c>
      <c r="E10" s="166" t="str">
        <f t="shared" si="0"/>
        <v>N/A</v>
      </c>
      <c r="F10" s="193" t="str">
        <f t="shared" si="1"/>
        <v>N/A</v>
      </c>
      <c r="G10" s="194" t="str">
        <f t="shared" si="2"/>
        <v>N/A</v>
      </c>
      <c r="H10" s="195" t="str">
        <f t="shared" si="3"/>
        <v>N/A</v>
      </c>
      <c r="I10" s="195" t="str">
        <f t="shared" si="4"/>
        <v>N/A</v>
      </c>
      <c r="J10" s="196" t="str">
        <f t="shared" si="5"/>
        <v>N/A</v>
      </c>
      <c r="K10" s="196" t="str">
        <f t="shared" si="6"/>
        <v>N/A</v>
      </c>
      <c r="L10" s="193" t="str">
        <f t="shared" si="7"/>
        <v>N/A</v>
      </c>
      <c r="M10" s="193" t="str">
        <f t="shared" si="8"/>
        <v>N/A</v>
      </c>
      <c r="N10" s="197" t="str">
        <f>IF(C16&gt;0,E10+(SQRT(E10*((1-E10)/C$16))),"N/A")</f>
        <v>N/A</v>
      </c>
      <c r="O10" s="266" t="b">
        <f t="shared" si="9"/>
        <v>0</v>
      </c>
      <c r="P10" s="266" t="b">
        <f t="shared" ref="P10:P15" si="10">IF(B10&gt;10,1)</f>
        <v>0</v>
      </c>
      <c r="Q10" s="266"/>
    </row>
    <row r="11" spans="1:17" x14ac:dyDescent="0.25">
      <c r="A11" s="394" t="s">
        <v>34</v>
      </c>
      <c r="B11" s="165">
        <f>'Do Not Use'!AY14</f>
        <v>0</v>
      </c>
      <c r="C11" s="165">
        <f>'Do Not Use'!AN61</f>
        <v>0</v>
      </c>
      <c r="D11" s="165">
        <f>'Do Not Use'!AO61</f>
        <v>0</v>
      </c>
      <c r="E11" s="166" t="str">
        <f t="shared" si="0"/>
        <v>N/A</v>
      </c>
      <c r="F11" s="193" t="str">
        <f t="shared" si="1"/>
        <v>N/A</v>
      </c>
      <c r="G11" s="194" t="str">
        <f t="shared" si="2"/>
        <v>N/A</v>
      </c>
      <c r="H11" s="195" t="str">
        <f t="shared" si="3"/>
        <v>N/A</v>
      </c>
      <c r="I11" s="195" t="str">
        <f t="shared" si="4"/>
        <v>N/A</v>
      </c>
      <c r="J11" s="196" t="str">
        <f t="shared" si="5"/>
        <v>N/A</v>
      </c>
      <c r="K11" s="196" t="str">
        <f t="shared" si="6"/>
        <v>N/A</v>
      </c>
      <c r="L11" s="193" t="str">
        <f t="shared" si="7"/>
        <v>N/A</v>
      </c>
      <c r="M11" s="193" t="str">
        <f t="shared" si="8"/>
        <v>N/A</v>
      </c>
      <c r="N11" s="197" t="str">
        <f>IF($C$16&gt;0,$E11+(SQRT($E11*((1-$E11)/$C$16))),"N/A")</f>
        <v>N/A</v>
      </c>
      <c r="O11" s="266" t="b">
        <f t="shared" si="9"/>
        <v>0</v>
      </c>
      <c r="P11" s="266" t="b">
        <f t="shared" si="10"/>
        <v>0</v>
      </c>
      <c r="Q11" s="266"/>
    </row>
    <row r="12" spans="1:17" x14ac:dyDescent="0.25">
      <c r="A12" s="394" t="s">
        <v>411</v>
      </c>
      <c r="B12" s="165">
        <f>'Do Not Use'!AY3</f>
        <v>0</v>
      </c>
      <c r="C12" s="165">
        <f>'Do Not Use'!AN56</f>
        <v>0</v>
      </c>
      <c r="D12" s="165">
        <f>'Do Not Use'!AO56</f>
        <v>0</v>
      </c>
      <c r="E12" s="166" t="str">
        <f t="shared" si="0"/>
        <v>N/A</v>
      </c>
      <c r="F12" s="193" t="str">
        <f t="shared" si="1"/>
        <v>N/A</v>
      </c>
      <c r="G12" s="194" t="str">
        <f t="shared" si="2"/>
        <v>N/A</v>
      </c>
      <c r="H12" s="195" t="str">
        <f t="shared" si="3"/>
        <v>N/A</v>
      </c>
      <c r="I12" s="195" t="str">
        <f t="shared" si="4"/>
        <v>N/A</v>
      </c>
      <c r="J12" s="196" t="str">
        <f t="shared" si="5"/>
        <v>N/A</v>
      </c>
      <c r="K12" s="196" t="str">
        <f t="shared" si="6"/>
        <v>N/A</v>
      </c>
      <c r="L12" s="193" t="str">
        <f t="shared" si="7"/>
        <v>N/A</v>
      </c>
      <c r="M12" s="193" t="str">
        <f t="shared" si="8"/>
        <v>N/A</v>
      </c>
      <c r="N12" s="197" t="str">
        <f>IF($C$16&gt;0,$E12+(SQRT($E12*((1-$E12)/$C$16))),"N/A")</f>
        <v>N/A</v>
      </c>
      <c r="O12" s="266" t="b">
        <f t="shared" si="9"/>
        <v>0</v>
      </c>
      <c r="P12" s="266" t="b">
        <f t="shared" si="10"/>
        <v>0</v>
      </c>
      <c r="Q12" s="266"/>
    </row>
    <row r="13" spans="1:17" x14ac:dyDescent="0.25">
      <c r="A13" s="394" t="s">
        <v>35</v>
      </c>
      <c r="B13" s="165">
        <f>'Do Not Use'!AY15</f>
        <v>0</v>
      </c>
      <c r="C13" s="165">
        <f>'Do Not Use'!AN62</f>
        <v>0</v>
      </c>
      <c r="D13" s="165">
        <f>'Do Not Use'!AO62</f>
        <v>0</v>
      </c>
      <c r="E13" s="166" t="str">
        <f t="shared" si="0"/>
        <v>N/A</v>
      </c>
      <c r="F13" s="193" t="str">
        <f t="shared" si="1"/>
        <v>N/A</v>
      </c>
      <c r="G13" s="194" t="str">
        <f t="shared" si="2"/>
        <v>N/A</v>
      </c>
      <c r="H13" s="195" t="str">
        <f t="shared" si="3"/>
        <v>N/A</v>
      </c>
      <c r="I13" s="195" t="str">
        <f t="shared" si="4"/>
        <v>N/A</v>
      </c>
      <c r="J13" s="196" t="str">
        <f t="shared" si="5"/>
        <v>N/A</v>
      </c>
      <c r="K13" s="196" t="str">
        <f t="shared" si="6"/>
        <v>N/A</v>
      </c>
      <c r="L13" s="193" t="str">
        <f t="shared" si="7"/>
        <v>N/A</v>
      </c>
      <c r="M13" s="193" t="str">
        <f t="shared" si="8"/>
        <v>N/A</v>
      </c>
      <c r="N13" s="197" t="str">
        <f>IF($C$16&gt;0,$E13+(SQRT($E13*((1-$E13)/$C$16))),"N/A")</f>
        <v>N/A</v>
      </c>
      <c r="O13" s="266" t="b">
        <f t="shared" si="9"/>
        <v>0</v>
      </c>
      <c r="P13" s="266" t="b">
        <f t="shared" si="10"/>
        <v>0</v>
      </c>
      <c r="Q13" s="266"/>
    </row>
    <row r="14" spans="1:17" x14ac:dyDescent="0.25">
      <c r="A14" s="394" t="s">
        <v>37</v>
      </c>
      <c r="B14" s="165">
        <f>'Do Not Use'!AY16</f>
        <v>0</v>
      </c>
      <c r="C14" s="165">
        <f>'Do Not Use'!AN63</f>
        <v>0</v>
      </c>
      <c r="D14" s="165">
        <f>'Do Not Use'!AO63</f>
        <v>0</v>
      </c>
      <c r="E14" s="166" t="str">
        <f t="shared" si="0"/>
        <v>N/A</v>
      </c>
      <c r="F14" s="193" t="str">
        <f t="shared" si="1"/>
        <v>N/A</v>
      </c>
      <c r="G14" s="194" t="str">
        <f t="shared" si="2"/>
        <v>N/A</v>
      </c>
      <c r="H14" s="195" t="str">
        <f t="shared" si="3"/>
        <v>N/A</v>
      </c>
      <c r="I14" s="195" t="str">
        <f t="shared" si="4"/>
        <v>N/A</v>
      </c>
      <c r="J14" s="196" t="str">
        <f t="shared" si="5"/>
        <v>N/A</v>
      </c>
      <c r="K14" s="196" t="str">
        <f t="shared" si="6"/>
        <v>N/A</v>
      </c>
      <c r="L14" s="193" t="str">
        <f t="shared" si="7"/>
        <v>N/A</v>
      </c>
      <c r="M14" s="193" t="str">
        <f t="shared" si="8"/>
        <v>N/A</v>
      </c>
      <c r="N14" s="197" t="str">
        <f>IF($C$16&gt;0,$E14+(SQRT($E14*((1-$E14)/$C$16))),"N/A")</f>
        <v>N/A</v>
      </c>
      <c r="O14" s="266" t="b">
        <f t="shared" si="9"/>
        <v>0</v>
      </c>
      <c r="P14" s="266" t="b">
        <f t="shared" si="10"/>
        <v>0</v>
      </c>
      <c r="Q14" s="266"/>
    </row>
    <row r="15" spans="1:17" x14ac:dyDescent="0.25">
      <c r="A15" s="394" t="s">
        <v>36</v>
      </c>
      <c r="B15" s="165">
        <f>'Do Not Use'!AY17</f>
        <v>0</v>
      </c>
      <c r="C15" s="165">
        <f>'Do Not Use'!AN64</f>
        <v>0</v>
      </c>
      <c r="D15" s="165">
        <f>'Do Not Use'!AO64</f>
        <v>0</v>
      </c>
      <c r="E15" s="166" t="str">
        <f t="shared" si="0"/>
        <v>N/A</v>
      </c>
      <c r="F15" s="193" t="str">
        <f t="shared" si="1"/>
        <v>N/A</v>
      </c>
      <c r="G15" s="194" t="str">
        <f t="shared" si="2"/>
        <v>N/A</v>
      </c>
      <c r="H15" s="195" t="str">
        <f t="shared" si="3"/>
        <v>N/A</v>
      </c>
      <c r="I15" s="195" t="str">
        <f t="shared" si="4"/>
        <v>N/A</v>
      </c>
      <c r="J15" s="196" t="str">
        <f t="shared" si="5"/>
        <v>N/A</v>
      </c>
      <c r="K15" s="196" t="str">
        <f t="shared" si="6"/>
        <v>N/A</v>
      </c>
      <c r="L15" s="193" t="str">
        <f t="shared" si="7"/>
        <v>N/A</v>
      </c>
      <c r="M15" s="193" t="str">
        <f t="shared" si="8"/>
        <v>N/A</v>
      </c>
      <c r="N15" s="197" t="str">
        <f>IF($C$16&gt;0,$E15+(SQRT($E15*((1-$E15)/$C$16))),"N/A")</f>
        <v>N/A</v>
      </c>
      <c r="O15" s="266" t="b">
        <f t="shared" si="9"/>
        <v>0</v>
      </c>
      <c r="P15" s="266" t="b">
        <f t="shared" si="10"/>
        <v>0</v>
      </c>
      <c r="Q15" s="266"/>
    </row>
    <row r="16" spans="1:17" x14ac:dyDescent="0.25">
      <c r="A16" s="395" t="s">
        <v>60</v>
      </c>
      <c r="B16" s="388">
        <f>SUM(B9:B15)</f>
        <v>0</v>
      </c>
      <c r="C16" s="388">
        <f>SUM(C9:C15)</f>
        <v>0</v>
      </c>
      <c r="D16" s="388">
        <f>SUM(D9:D15)</f>
        <v>0</v>
      </c>
      <c r="E16" s="389">
        <f>SUM(E9:E15)</f>
        <v>0</v>
      </c>
      <c r="F16" s="168" t="s">
        <v>65</v>
      </c>
      <c r="G16" s="168"/>
      <c r="H16" s="168"/>
      <c r="I16" s="168"/>
      <c r="J16" s="168"/>
      <c r="K16" s="168"/>
      <c r="L16" s="167"/>
      <c r="M16" s="198"/>
      <c r="P16" s="170"/>
    </row>
    <row r="17" spans="1:15" x14ac:dyDescent="0.25">
      <c r="B17" s="565" t="s">
        <v>382</v>
      </c>
      <c r="C17" s="565"/>
      <c r="D17" s="565"/>
      <c r="E17" s="565"/>
      <c r="F17" s="565"/>
      <c r="G17" s="565"/>
      <c r="H17" s="565"/>
      <c r="I17" s="565"/>
      <c r="J17" s="565"/>
      <c r="K17" s="565"/>
      <c r="L17" s="565"/>
      <c r="M17" s="565"/>
    </row>
    <row r="18" spans="1:15" x14ac:dyDescent="0.25">
      <c r="A18" s="393"/>
      <c r="B18" s="200"/>
      <c r="C18" s="200"/>
      <c r="D18" s="200"/>
      <c r="E18" s="200"/>
      <c r="F18" s="200"/>
      <c r="G18" s="200" t="s">
        <v>65</v>
      </c>
      <c r="H18" s="200"/>
      <c r="I18" s="200"/>
      <c r="J18" s="200"/>
      <c r="K18" s="200"/>
      <c r="L18" s="200"/>
      <c r="M18" s="200"/>
    </row>
    <row r="19" spans="1:15" x14ac:dyDescent="0.25">
      <c r="A19" s="392"/>
      <c r="B19" s="586" t="str">
        <f>A9</f>
        <v>American Indian or Alaskan Native</v>
      </c>
      <c r="C19" s="587"/>
      <c r="D19" s="587"/>
      <c r="E19" s="587"/>
      <c r="F19" s="587"/>
      <c r="G19" s="587"/>
      <c r="H19" s="587"/>
      <c r="I19" s="587"/>
      <c r="J19" s="587"/>
      <c r="K19" s="587"/>
      <c r="L19" s="587"/>
      <c r="M19" s="587"/>
      <c r="N19" s="588"/>
      <c r="O19" s="170"/>
    </row>
    <row r="20" spans="1:15" x14ac:dyDescent="0.25">
      <c r="A20" s="203" t="s">
        <v>107</v>
      </c>
      <c r="B20" s="204" t="str">
        <f>IF(B9&gt;0, "Of the "&amp;C16&amp;" children who received at least one Dismissal, "&amp;ROUND(F9*100,1)&amp;"% are "&amp;A9&amp;"; this group comprises "&amp;ROUND(E9*100,1)&amp;"% of the total child enrollment.","")</f>
        <v/>
      </c>
      <c r="C20" s="205"/>
      <c r="D20" s="205"/>
      <c r="E20" s="205"/>
      <c r="F20" s="205"/>
      <c r="G20" s="205"/>
      <c r="H20" s="205"/>
      <c r="I20" s="205"/>
      <c r="J20" s="205"/>
      <c r="K20" s="205"/>
      <c r="L20" s="205"/>
      <c r="M20" s="205"/>
      <c r="N20" s="206"/>
      <c r="O20" s="170"/>
    </row>
    <row r="21" spans="1:15" x14ac:dyDescent="0.25">
      <c r="A21" s="207" t="s">
        <v>169</v>
      </c>
      <c r="B21" s="204" t="str">
        <f>IF(B9&gt;0,"The average number of dismissals per child for  "&amp;A9&amp;" children is "&amp;ROUND(G9,2)&amp;" times the Dismissal Rate for all other children.","")</f>
        <v/>
      </c>
      <c r="C21" s="205"/>
      <c r="D21" s="205"/>
      <c r="E21" s="205"/>
      <c r="F21" s="205"/>
      <c r="G21" s="205"/>
      <c r="H21" s="205"/>
      <c r="I21" s="205"/>
      <c r="J21" s="205"/>
      <c r="K21" s="205"/>
      <c r="L21" s="205"/>
      <c r="M21" s="205"/>
      <c r="N21" s="206"/>
      <c r="O21" s="170"/>
    </row>
    <row r="22" spans="1:15" x14ac:dyDescent="0.25">
      <c r="A22" s="208" t="s">
        <v>170</v>
      </c>
      <c r="B22" s="204" t="str">
        <f>IF(B9&gt;0,"Children identified as "&amp;A9&amp;" receive an average of "&amp;ROUND(H9,2)&amp;" dismissals per child.","")</f>
        <v/>
      </c>
      <c r="C22" s="205"/>
      <c r="D22" s="205"/>
      <c r="E22" s="205"/>
      <c r="F22" s="205"/>
      <c r="G22" s="205"/>
      <c r="H22" s="205"/>
      <c r="I22" s="205"/>
      <c r="J22" s="205"/>
      <c r="K22" s="205"/>
      <c r="L22" s="205"/>
      <c r="M22" s="205"/>
      <c r="N22" s="206"/>
      <c r="O22" s="170"/>
    </row>
    <row r="23" spans="1:15" x14ac:dyDescent="0.25">
      <c r="A23" s="209" t="s">
        <v>57</v>
      </c>
      <c r="B23" s="204" t="str">
        <f>IF(B9&gt;0,A9&amp;" children are "&amp;ROUND(I9,2)&amp;" times more likely to have at least one dismissal than all other children.","")</f>
        <v/>
      </c>
      <c r="C23" s="205"/>
      <c r="D23" s="205"/>
      <c r="E23" s="205"/>
      <c r="F23" s="205"/>
      <c r="G23" s="205"/>
      <c r="H23" s="205"/>
      <c r="I23" s="205"/>
      <c r="J23" s="205"/>
      <c r="K23" s="205"/>
      <c r="L23" s="205"/>
      <c r="M23" s="205"/>
      <c r="N23" s="206"/>
      <c r="O23" s="170"/>
    </row>
    <row r="24" spans="1:15" x14ac:dyDescent="0.25">
      <c r="A24" s="210" t="s">
        <v>156</v>
      </c>
      <c r="B24" s="204" t="str">
        <f>IF(AND($B$9&gt;0,$J$9&gt;0),$A$9&amp;" children's representation among children who receive dismissals is "&amp;ROUND($J$9,1)&amp;" percentage points higher than expected given "&amp;$A$9&amp;" children's percentage of the child enrollment.",IF(AND($B$9&gt;0,$J$9&lt;0),$A$9&amp;" children's representation among children who receive dismissals is "&amp;ROUND(($J$9*-1),1)&amp;" percentage points lower than expected given "&amp;$A$9&amp;" children's percentage of the child enrollment.",""))</f>
        <v/>
      </c>
      <c r="C24" s="205"/>
      <c r="D24" s="205"/>
      <c r="E24" s="205"/>
      <c r="F24" s="205"/>
      <c r="G24" s="205"/>
      <c r="H24" s="205"/>
      <c r="I24" s="205"/>
      <c r="J24" s="205"/>
      <c r="K24" s="205"/>
      <c r="L24" s="205"/>
      <c r="M24" s="205"/>
      <c r="N24" s="206"/>
      <c r="O24" s="170"/>
    </row>
    <row r="25" spans="1:15" x14ac:dyDescent="0.25">
      <c r="A25" s="211" t="s">
        <v>66</v>
      </c>
      <c r="B25" s="204" t="str">
        <f>IF(AND($B$9&gt;0,$K$9&gt;0),"The percentage of cismissals attributed to "&amp;$A$9&amp;" children is "&amp;ROUND($K$9,1)&amp;" percentage points higher than expected given "&amp;$A$9&amp;" children's percentage of the child enrollment.",IF(AND($B$9&gt;0,$K$9&lt;0),"The percentage of dismissals attributed to "&amp;$A$9&amp;" children is "&amp;ROUND(($K$9*-1),1)&amp;" percentage points lower than expected given "&amp;$A$9&amp;" children's percentage of the child enrollment.",""))</f>
        <v/>
      </c>
      <c r="C25" s="205"/>
      <c r="D25" s="205"/>
      <c r="E25" s="205"/>
      <c r="F25" s="205"/>
      <c r="G25" s="205"/>
      <c r="H25" s="205"/>
      <c r="I25" s="205"/>
      <c r="J25" s="205"/>
      <c r="K25" s="205"/>
      <c r="L25" s="205"/>
      <c r="M25" s="205"/>
      <c r="N25" s="206"/>
      <c r="O25" s="170"/>
    </row>
    <row r="26" spans="1:15" x14ac:dyDescent="0.25">
      <c r="A26" s="212" t="s">
        <v>172</v>
      </c>
      <c r="B26" s="204" t="str">
        <f>IF(B9&gt;0,"Of the "&amp;$D$16&amp;" dismissals generated, "&amp;ROUND(L9*100,1)&amp;"% were attributed to "&amp;A9&amp;" children.","")</f>
        <v/>
      </c>
      <c r="C26" s="205"/>
      <c r="D26" s="205"/>
      <c r="E26" s="205"/>
      <c r="F26" s="205"/>
      <c r="G26" s="205"/>
      <c r="H26" s="205"/>
      <c r="I26" s="205"/>
      <c r="J26" s="205"/>
      <c r="K26" s="205"/>
      <c r="L26" s="205"/>
      <c r="M26" s="205"/>
      <c r="N26" s="206"/>
      <c r="O26" s="170"/>
    </row>
    <row r="27" spans="1:15" x14ac:dyDescent="0.25">
      <c r="A27" s="213" t="s">
        <v>58</v>
      </c>
      <c r="B27" s="214" t="str">
        <f>IF(B9&gt;0,"Of the "&amp;$B9&amp;" "&amp;$A9&amp;" children, "&amp;ROUND(M9*100,1)&amp;"% have at least one dismissal.","")</f>
        <v/>
      </c>
      <c r="C27" s="215"/>
      <c r="D27" s="215"/>
      <c r="E27" s="215"/>
      <c r="F27" s="215"/>
      <c r="G27" s="215"/>
      <c r="H27" s="215"/>
      <c r="I27" s="215"/>
      <c r="J27" s="215"/>
      <c r="K27" s="215"/>
      <c r="L27" s="215"/>
      <c r="M27" s="215"/>
      <c r="N27" s="216"/>
      <c r="O27" s="170"/>
    </row>
    <row r="28" spans="1:15" x14ac:dyDescent="0.25">
      <c r="A28" s="217"/>
      <c r="B28" s="221"/>
      <c r="C28" s="222"/>
      <c r="D28" s="222"/>
      <c r="E28" s="222"/>
      <c r="F28" s="222"/>
      <c r="G28" s="222"/>
      <c r="H28" s="222"/>
      <c r="I28" s="222"/>
      <c r="J28" s="222"/>
      <c r="K28" s="222"/>
      <c r="L28" s="222"/>
      <c r="M28" s="222"/>
      <c r="N28" s="222"/>
      <c r="O28" s="170"/>
    </row>
    <row r="29" spans="1:15" x14ac:dyDescent="0.25">
      <c r="A29" s="392"/>
      <c r="B29" s="586" t="str">
        <f>A10</f>
        <v>Asian</v>
      </c>
      <c r="C29" s="587"/>
      <c r="D29" s="587"/>
      <c r="E29" s="587"/>
      <c r="F29" s="587"/>
      <c r="G29" s="587"/>
      <c r="H29" s="587"/>
      <c r="I29" s="587"/>
      <c r="J29" s="587"/>
      <c r="K29" s="587"/>
      <c r="L29" s="587"/>
      <c r="M29" s="587"/>
      <c r="N29" s="588"/>
      <c r="O29" s="170"/>
    </row>
    <row r="30" spans="1:15" x14ac:dyDescent="0.25">
      <c r="A30" s="203" t="s">
        <v>107</v>
      </c>
      <c r="B30" s="204" t="str">
        <f>IF(B10&gt;0, "Of the "&amp;C16&amp;" children who received at least one dismissal, "&amp;ROUND(F10*100,1)&amp;"% are "&amp;A10&amp;"; this group comprises "&amp;ROUND(E10*100,1)&amp;"% of the total child enrollment.","")</f>
        <v/>
      </c>
      <c r="C30" s="205"/>
      <c r="D30" s="205"/>
      <c r="E30" s="205"/>
      <c r="F30" s="205"/>
      <c r="G30" s="205"/>
      <c r="H30" s="205"/>
      <c r="I30" s="205"/>
      <c r="J30" s="205"/>
      <c r="K30" s="205"/>
      <c r="L30" s="205"/>
      <c r="M30" s="205"/>
      <c r="N30" s="206"/>
      <c r="O30" s="170"/>
    </row>
    <row r="31" spans="1:15" x14ac:dyDescent="0.25">
      <c r="A31" s="207" t="s">
        <v>169</v>
      </c>
      <c r="B31" s="204" t="str">
        <f>IF(B10&gt;0,"The average number of dismissals per child for "&amp;A10&amp;" children is "&amp;ROUND(G10,2)&amp;" times the Dismissal Rate for all other children.","")</f>
        <v/>
      </c>
      <c r="C31" s="205"/>
      <c r="D31" s="205"/>
      <c r="E31" s="205"/>
      <c r="F31" s="205"/>
      <c r="G31" s="205"/>
      <c r="H31" s="205"/>
      <c r="I31" s="205"/>
      <c r="J31" s="205"/>
      <c r="K31" s="205"/>
      <c r="L31" s="205"/>
      <c r="M31" s="205"/>
      <c r="N31" s="206"/>
      <c r="O31" s="170"/>
    </row>
    <row r="32" spans="1:15" x14ac:dyDescent="0.25">
      <c r="A32" s="208" t="s">
        <v>170</v>
      </c>
      <c r="B32" s="204" t="str">
        <f>IF(B10&gt;0,"Children identified as "&amp;A10&amp;" receive an average of "&amp;ROUND(H10,2)&amp;" dismissals per child.","")</f>
        <v/>
      </c>
      <c r="C32" s="205"/>
      <c r="D32" s="205"/>
      <c r="E32" s="205"/>
      <c r="F32" s="205"/>
      <c r="G32" s="205"/>
      <c r="H32" s="205"/>
      <c r="I32" s="205"/>
      <c r="J32" s="205"/>
      <c r="K32" s="205"/>
      <c r="L32" s="205"/>
      <c r="M32" s="205"/>
      <c r="N32" s="206"/>
      <c r="O32" s="170"/>
    </row>
    <row r="33" spans="1:15" x14ac:dyDescent="0.25">
      <c r="A33" s="209" t="s">
        <v>57</v>
      </c>
      <c r="B33" s="204" t="str">
        <f>IF(B10&gt;0,A10&amp;" children are "&amp;ROUND(I10,2)&amp;" times more likely to have at least one dismissal than all other children.","")</f>
        <v/>
      </c>
      <c r="C33" s="205"/>
      <c r="D33" s="205"/>
      <c r="E33" s="205"/>
      <c r="F33" s="205"/>
      <c r="G33" s="205"/>
      <c r="H33" s="205"/>
      <c r="I33" s="205"/>
      <c r="J33" s="205"/>
      <c r="K33" s="205"/>
      <c r="L33" s="205"/>
      <c r="M33" s="205"/>
      <c r="N33" s="206"/>
      <c r="O33" s="170"/>
    </row>
    <row r="34" spans="1:15" x14ac:dyDescent="0.25">
      <c r="A34" s="210" t="s">
        <v>156</v>
      </c>
      <c r="B34" s="204" t="str">
        <f>IF(AND($B10&gt;0,$J10&gt;0),$A10&amp;" children's representation among children who receive dismissals is "&amp;ROUND($J10,1)&amp;" percentage points higher than expected given "&amp;$A10&amp;" children's percentage of the child enrollment.",IF(AND($B10&gt;0,$J10&lt;0),$A10&amp;" children's representation among children who receive dismissals is "&amp;ROUND(($J10*-1),1)&amp;" percentage points lower than expected given "&amp;$A10&amp;" children's percentage of the child enrollment.",""))</f>
        <v/>
      </c>
      <c r="C34" s="205"/>
      <c r="D34" s="205"/>
      <c r="E34" s="205"/>
      <c r="F34" s="205"/>
      <c r="G34" s="205"/>
      <c r="H34" s="205"/>
      <c r="I34" s="205"/>
      <c r="J34" s="205"/>
      <c r="K34" s="205"/>
      <c r="L34" s="205"/>
      <c r="M34" s="205"/>
      <c r="N34" s="206"/>
      <c r="O34" s="170"/>
    </row>
    <row r="35" spans="1:15" x14ac:dyDescent="0.25">
      <c r="A35" s="211" t="s">
        <v>66</v>
      </c>
      <c r="B35" s="204" t="str">
        <f>IF(AND($B10&gt;0,$K10&gt;0),"The percentage of dismissals attributed to "&amp;$A10&amp;"  children is "&amp;ROUND($K10,1)&amp;" percentage points higher than expected given "&amp;$A10&amp;" children's percentage of the child enrollment.",IF(AND($B10&gt;0,$K10&lt;0),"The percentage of dismissals attributed to "&amp;$A10&amp;" children is "&amp;ROUND(($K10*-1),1)&amp;" percentage points lower than expected given "&amp;$A10&amp;" children's percentage of the child enrollment.",""))</f>
        <v/>
      </c>
      <c r="C35" s="205"/>
      <c r="D35" s="205"/>
      <c r="E35" s="205"/>
      <c r="F35" s="205"/>
      <c r="G35" s="205"/>
      <c r="H35" s="205"/>
      <c r="I35" s="205"/>
      <c r="J35" s="205"/>
      <c r="K35" s="205"/>
      <c r="L35" s="205"/>
      <c r="M35" s="205"/>
      <c r="N35" s="206"/>
      <c r="O35" s="170"/>
    </row>
    <row r="36" spans="1:15" x14ac:dyDescent="0.25">
      <c r="A36" s="212" t="s">
        <v>172</v>
      </c>
      <c r="B36" s="204" t="str">
        <f>IF(B10&gt;0,"Of the "&amp;$D$16&amp;" dismissals generated, "&amp;ROUND(L10*100,1)&amp;"% were attributed to "&amp;A10&amp;" children.","")</f>
        <v/>
      </c>
      <c r="C36" s="205"/>
      <c r="D36" s="205"/>
      <c r="E36" s="205"/>
      <c r="F36" s="205"/>
      <c r="G36" s="205"/>
      <c r="H36" s="205"/>
      <c r="I36" s="205"/>
      <c r="J36" s="205"/>
      <c r="K36" s="205"/>
      <c r="L36" s="205"/>
      <c r="M36" s="205"/>
      <c r="N36" s="206"/>
      <c r="O36" s="170"/>
    </row>
    <row r="37" spans="1:15" x14ac:dyDescent="0.25">
      <c r="A37" s="213" t="s">
        <v>58</v>
      </c>
      <c r="B37" s="214" t="str">
        <f>IF(B10&gt;0,"Of the "&amp;$B10&amp;" "&amp;$A10&amp;" children, "&amp;ROUND(M10*100,1)&amp;"% have at least one dismissal.","")</f>
        <v/>
      </c>
      <c r="C37" s="215"/>
      <c r="D37" s="215"/>
      <c r="E37" s="215"/>
      <c r="F37" s="215"/>
      <c r="G37" s="215"/>
      <c r="H37" s="215"/>
      <c r="I37" s="215"/>
      <c r="J37" s="215"/>
      <c r="K37" s="215"/>
      <c r="L37" s="215"/>
      <c r="M37" s="215"/>
      <c r="N37" s="216"/>
      <c r="O37" s="170"/>
    </row>
    <row r="38" spans="1:15" x14ac:dyDescent="0.25">
      <c r="A38" s="231"/>
      <c r="B38" s="221"/>
      <c r="C38" s="222"/>
      <c r="D38" s="222"/>
      <c r="E38" s="222"/>
      <c r="F38" s="222"/>
      <c r="G38" s="222"/>
      <c r="H38" s="222"/>
      <c r="I38" s="222"/>
      <c r="J38" s="222"/>
      <c r="K38" s="222"/>
      <c r="L38" s="222"/>
      <c r="M38" s="222"/>
      <c r="N38" s="222"/>
      <c r="O38" s="170"/>
    </row>
    <row r="39" spans="1:15" x14ac:dyDescent="0.25">
      <c r="A39" s="392"/>
      <c r="B39" s="586" t="str">
        <f>A11</f>
        <v>Black or African American</v>
      </c>
      <c r="C39" s="587"/>
      <c r="D39" s="587"/>
      <c r="E39" s="587"/>
      <c r="F39" s="587"/>
      <c r="G39" s="587"/>
      <c r="H39" s="587"/>
      <c r="I39" s="587"/>
      <c r="J39" s="587"/>
      <c r="K39" s="587"/>
      <c r="L39" s="587"/>
      <c r="M39" s="587"/>
      <c r="N39" s="588"/>
      <c r="O39" s="170"/>
    </row>
    <row r="40" spans="1:15" x14ac:dyDescent="0.25">
      <c r="A40" s="203" t="s">
        <v>107</v>
      </c>
      <c r="B40" s="204" t="str">
        <f>IF(B11&gt;0, "Of the "&amp;C16&amp;" children who received at least one dismissal, "&amp;ROUND(F11*100,1)&amp;"% are "&amp;A11&amp;"; this group comprises "&amp;ROUND(E11*100,1)&amp;"% of the total child enrollment.","")</f>
        <v/>
      </c>
      <c r="C40" s="205"/>
      <c r="D40" s="205"/>
      <c r="E40" s="205"/>
      <c r="F40" s="205"/>
      <c r="G40" s="205"/>
      <c r="H40" s="205"/>
      <c r="I40" s="205"/>
      <c r="J40" s="205"/>
      <c r="K40" s="205"/>
      <c r="L40" s="205"/>
      <c r="M40" s="205"/>
      <c r="N40" s="206"/>
      <c r="O40" s="170"/>
    </row>
    <row r="41" spans="1:15" x14ac:dyDescent="0.25">
      <c r="A41" s="207" t="s">
        <v>169</v>
      </c>
      <c r="B41" s="204" t="str">
        <f>IF(B11&gt;0,"The average number of dismissals per child for "&amp;A11&amp;" children is "&amp;ROUND(G11,2)&amp;" times the Dismissal Rate for all other children.","")</f>
        <v/>
      </c>
      <c r="C41" s="205"/>
      <c r="D41" s="205"/>
      <c r="E41" s="205"/>
      <c r="F41" s="205"/>
      <c r="G41" s="205"/>
      <c r="H41" s="205"/>
      <c r="I41" s="205"/>
      <c r="J41" s="205"/>
      <c r="K41" s="205"/>
      <c r="L41" s="205"/>
      <c r="M41" s="205"/>
      <c r="N41" s="206"/>
      <c r="O41" s="170"/>
    </row>
    <row r="42" spans="1:15" x14ac:dyDescent="0.25">
      <c r="A42" s="208" t="s">
        <v>170</v>
      </c>
      <c r="B42" s="204" t="str">
        <f>IF(B11&gt;0,"Children identified as "&amp;A11&amp;" receive an average of "&amp;ROUND(H11,2)&amp;" dismissals per child.","")</f>
        <v/>
      </c>
      <c r="C42" s="205"/>
      <c r="D42" s="205"/>
      <c r="E42" s="205"/>
      <c r="F42" s="205"/>
      <c r="G42" s="205"/>
      <c r="H42" s="205"/>
      <c r="I42" s="205"/>
      <c r="J42" s="205"/>
      <c r="K42" s="205"/>
      <c r="L42" s="205"/>
      <c r="M42" s="205"/>
      <c r="N42" s="206"/>
      <c r="O42" s="170"/>
    </row>
    <row r="43" spans="1:15" x14ac:dyDescent="0.25">
      <c r="A43" s="209" t="s">
        <v>57</v>
      </c>
      <c r="B43" s="204" t="str">
        <f>IF(B11&gt;0,A11&amp;" children are "&amp;ROUND(I11,2)&amp;" times more likely to have at least one dismissal than all other children.","")</f>
        <v/>
      </c>
      <c r="C43" s="205"/>
      <c r="D43" s="205"/>
      <c r="E43" s="205"/>
      <c r="F43" s="205"/>
      <c r="G43" s="205"/>
      <c r="H43" s="205"/>
      <c r="I43" s="205"/>
      <c r="J43" s="205"/>
      <c r="K43" s="205"/>
      <c r="L43" s="205"/>
      <c r="M43" s="205"/>
      <c r="N43" s="206"/>
      <c r="O43" s="170"/>
    </row>
    <row r="44" spans="1:15" x14ac:dyDescent="0.25">
      <c r="A44" s="210" t="s">
        <v>156</v>
      </c>
      <c r="B44" s="204" t="str">
        <f>IF(AND($B$11&gt;0,$J$11&gt;0),$A$11&amp;" children's representation among children who receive dismissal is "&amp;ROUND($J$11,1)&amp;" percentage points higher than expected given "&amp;$A$11&amp;" children's percentage of the child enrollment.",IF(AND($B$11&gt;0,$J$11&lt;0),$A$11&amp;" children's representation among children who receive dismissals is "&amp;ROUND(($J$11*-1),1)&amp;" percentage points lower than expected given "&amp;$A$11&amp;" children's percentage of the child enrollment.",""))</f>
        <v/>
      </c>
      <c r="C44" s="205"/>
      <c r="D44" s="205"/>
      <c r="E44" s="205"/>
      <c r="F44" s="205"/>
      <c r="G44" s="205"/>
      <c r="H44" s="205"/>
      <c r="I44" s="205"/>
      <c r="J44" s="205"/>
      <c r="K44" s="205"/>
      <c r="L44" s="205"/>
      <c r="M44" s="205"/>
      <c r="N44" s="206"/>
      <c r="O44" s="170"/>
    </row>
    <row r="45" spans="1:15" x14ac:dyDescent="0.25">
      <c r="A45" s="211" t="s">
        <v>66</v>
      </c>
      <c r="B45" s="204" t="str">
        <f>IF(AND($B$11&gt;0,$K$11&gt;0),"The percentage of dismissals attributed to "&amp;$A$11&amp;" children is "&amp;ROUND($K$11,1)&amp;" percentage points higher than expected given "&amp;$A$11&amp;" children's percentage of the child enrollment.",IF(AND($B$11&gt;0,$K$11&lt;0),"The percentage of dismissals attributed to "&amp;$A$11&amp;" children is "&amp;ROUND(($K$11*-1),1)&amp;" percentage points lower than expected given "&amp;$A$11&amp;" children's percentage of the child enrollment.",""))</f>
        <v/>
      </c>
      <c r="C45" s="205"/>
      <c r="D45" s="205"/>
      <c r="E45" s="205"/>
      <c r="F45" s="205"/>
      <c r="G45" s="205"/>
      <c r="H45" s="205"/>
      <c r="I45" s="205"/>
      <c r="J45" s="205"/>
      <c r="K45" s="205"/>
      <c r="L45" s="205"/>
      <c r="M45" s="205"/>
      <c r="N45" s="206"/>
      <c r="O45" s="170"/>
    </row>
    <row r="46" spans="1:15" x14ac:dyDescent="0.25">
      <c r="A46" s="212" t="s">
        <v>172</v>
      </c>
      <c r="B46" s="204" t="str">
        <f>IF(B11&gt;0,"Of the "&amp;$D$16&amp;" dismissals generated, "&amp;ROUND(L11*100,1)&amp;"% were attributed to "&amp;A11&amp;" children.","")</f>
        <v/>
      </c>
      <c r="C46" s="205"/>
      <c r="D46" s="205"/>
      <c r="E46" s="205"/>
      <c r="F46" s="205"/>
      <c r="G46" s="205"/>
      <c r="H46" s="205"/>
      <c r="I46" s="205"/>
      <c r="J46" s="205"/>
      <c r="K46" s="205"/>
      <c r="L46" s="205"/>
      <c r="M46" s="205"/>
      <c r="N46" s="206"/>
      <c r="O46" s="170"/>
    </row>
    <row r="47" spans="1:15" x14ac:dyDescent="0.25">
      <c r="A47" s="213" t="s">
        <v>58</v>
      </c>
      <c r="B47" s="214" t="str">
        <f>IF(B11&gt;0,"Of the "&amp;$B11&amp;" "&amp;$A11&amp;" children, "&amp;ROUND(M11*100,1)&amp;"% have at least one dismissal.","")</f>
        <v/>
      </c>
      <c r="C47" s="215"/>
      <c r="D47" s="215"/>
      <c r="E47" s="215"/>
      <c r="F47" s="215"/>
      <c r="G47" s="215"/>
      <c r="H47" s="215"/>
      <c r="I47" s="215"/>
      <c r="J47" s="215"/>
      <c r="K47" s="215"/>
      <c r="L47" s="215"/>
      <c r="M47" s="215"/>
      <c r="N47" s="216"/>
      <c r="O47" s="170"/>
    </row>
    <row r="48" spans="1:15" x14ac:dyDescent="0.25">
      <c r="A48" s="232"/>
      <c r="O48" s="170"/>
    </row>
    <row r="49" spans="1:15" x14ac:dyDescent="0.25">
      <c r="A49" s="392"/>
      <c r="B49" s="586" t="str">
        <f>A12</f>
        <v>Hispanic or Latino of any race</v>
      </c>
      <c r="C49" s="587"/>
      <c r="D49" s="587"/>
      <c r="E49" s="587"/>
      <c r="F49" s="587"/>
      <c r="G49" s="587"/>
      <c r="H49" s="587"/>
      <c r="I49" s="587"/>
      <c r="J49" s="587"/>
      <c r="K49" s="587"/>
      <c r="L49" s="587"/>
      <c r="M49" s="587"/>
      <c r="N49" s="588"/>
      <c r="O49" s="170"/>
    </row>
    <row r="50" spans="1:15" x14ac:dyDescent="0.25">
      <c r="A50" s="203" t="s">
        <v>107</v>
      </c>
      <c r="B50" s="204" t="str">
        <f>IF(B12&gt;0, "Of the "&amp;C16&amp;" children who received at least one dismissal, "&amp;ROUND(F12*100,1)&amp;"% are "&amp;A12&amp;"; this group comprises "&amp;ROUND(E12*100,1)&amp;"% of the total child enrollment.","")</f>
        <v/>
      </c>
      <c r="C50" s="205"/>
      <c r="D50" s="205"/>
      <c r="E50" s="205"/>
      <c r="F50" s="205"/>
      <c r="G50" s="205"/>
      <c r="H50" s="205"/>
      <c r="I50" s="205"/>
      <c r="J50" s="205"/>
      <c r="K50" s="205"/>
      <c r="L50" s="205"/>
      <c r="M50" s="205"/>
      <c r="N50" s="206"/>
      <c r="O50" s="170"/>
    </row>
    <row r="51" spans="1:15" x14ac:dyDescent="0.25">
      <c r="A51" s="207" t="s">
        <v>169</v>
      </c>
      <c r="B51" s="204" t="str">
        <f>IF(B12&gt;0,"The average number of dismissals per child for "&amp;A12&amp;" children is "&amp;ROUND(G12,2)&amp;" times the Dismissal Rate for all other children.","")</f>
        <v/>
      </c>
      <c r="C51" s="205"/>
      <c r="D51" s="205"/>
      <c r="E51" s="205"/>
      <c r="F51" s="205"/>
      <c r="G51" s="205"/>
      <c r="H51" s="205"/>
      <c r="I51" s="205"/>
      <c r="J51" s="205"/>
      <c r="K51" s="205"/>
      <c r="L51" s="205"/>
      <c r="M51" s="205"/>
      <c r="N51" s="206"/>
      <c r="O51" s="170"/>
    </row>
    <row r="52" spans="1:15" x14ac:dyDescent="0.25">
      <c r="A52" s="208" t="s">
        <v>170</v>
      </c>
      <c r="B52" s="204" t="str">
        <f>IF(B12&gt;0,"Children identified as "&amp;A12&amp;" receive an average of "&amp;ROUND(H12,2)&amp;" dismissals per child.","")</f>
        <v/>
      </c>
      <c r="C52" s="205"/>
      <c r="D52" s="205"/>
      <c r="E52" s="205"/>
      <c r="F52" s="205"/>
      <c r="G52" s="205"/>
      <c r="H52" s="205"/>
      <c r="I52" s="205"/>
      <c r="J52" s="205"/>
      <c r="K52" s="205"/>
      <c r="L52" s="205"/>
      <c r="M52" s="205"/>
      <c r="N52" s="206"/>
      <c r="O52" s="170"/>
    </row>
    <row r="53" spans="1:15" x14ac:dyDescent="0.25">
      <c r="A53" s="209" t="s">
        <v>57</v>
      </c>
      <c r="B53" s="204" t="str">
        <f>IF(B12&gt;0,A12&amp;" children are "&amp;ROUND(I12,2)&amp;" times more likely to have at least one dismissal than all other children.","")</f>
        <v/>
      </c>
      <c r="C53" s="205"/>
      <c r="D53" s="205"/>
      <c r="E53" s="205"/>
      <c r="F53" s="205"/>
      <c r="G53" s="205"/>
      <c r="H53" s="205"/>
      <c r="I53" s="205"/>
      <c r="J53" s="205"/>
      <c r="K53" s="205"/>
      <c r="L53" s="205"/>
      <c r="M53" s="205"/>
      <c r="N53" s="206"/>
      <c r="O53" s="170"/>
    </row>
    <row r="54" spans="1:15" x14ac:dyDescent="0.25">
      <c r="A54" s="210" t="s">
        <v>156</v>
      </c>
      <c r="B54" s="204" t="str">
        <f>IF(AND($B$12&gt;0,$J$12&gt;0),$A$12&amp;" children's representation among children who receive dismissal is "&amp;ROUND($J$12,1)&amp;" percentage points higher than expected given "&amp;$A$12&amp;" children's percentage of the child enrollment.",IF(AND($B$12&gt;0,$J$12&lt;0),$A$12&amp;" children representation among children who receive dismissal is "&amp;ROUND(($J$12*-1),1)&amp;" percentage points lower than expected given "&amp;$A$12&amp;" children's percentage of the child enrollment.",""))</f>
        <v/>
      </c>
      <c r="C54" s="205"/>
      <c r="D54" s="205"/>
      <c r="E54" s="205"/>
      <c r="F54" s="205"/>
      <c r="G54" s="205"/>
      <c r="H54" s="205"/>
      <c r="I54" s="205"/>
      <c r="J54" s="205"/>
      <c r="K54" s="205"/>
      <c r="L54" s="205"/>
      <c r="M54" s="205"/>
      <c r="N54" s="206"/>
      <c r="O54" s="170"/>
    </row>
    <row r="55" spans="1:15" x14ac:dyDescent="0.25">
      <c r="A55" s="211" t="s">
        <v>66</v>
      </c>
      <c r="B55" s="204" t="str">
        <f>IF(AND($B$12&gt;0,$K$12&gt;0),"The percentage of dismissals attributed to "&amp;$A$12&amp;" children is "&amp;ROUND($K$12,1)&amp;" percentage points higher than expected given "&amp;$A$12&amp;" children's percentage of the child enrollment.",IF(AND($B$12&gt;0,$K$12&lt;0),"The percentage of dismissals attributed to "&amp;$A$12&amp;" children is "&amp;ROUND(($K$12*-1),1)&amp;" percentage points lower than expected given "&amp;$A$12&amp;" children's percentage of the child enrollment.",""))</f>
        <v/>
      </c>
      <c r="C55" s="205"/>
      <c r="D55" s="205"/>
      <c r="E55" s="205"/>
      <c r="F55" s="205"/>
      <c r="G55" s="205"/>
      <c r="H55" s="205"/>
      <c r="I55" s="205"/>
      <c r="J55" s="205"/>
      <c r="K55" s="205"/>
      <c r="L55" s="205"/>
      <c r="M55" s="205"/>
      <c r="N55" s="206"/>
      <c r="O55" s="170"/>
    </row>
    <row r="56" spans="1:15" x14ac:dyDescent="0.25">
      <c r="A56" s="212" t="s">
        <v>172</v>
      </c>
      <c r="B56" s="204" t="str">
        <f>IF(B12&gt;0,"Of the "&amp;$D$16&amp;" dismissals generated, "&amp;ROUND(L12*100,1)&amp;"% were attributed to "&amp;A12&amp;" children.","")</f>
        <v/>
      </c>
      <c r="C56" s="205"/>
      <c r="D56" s="205"/>
      <c r="E56" s="205"/>
      <c r="F56" s="205"/>
      <c r="G56" s="205"/>
      <c r="H56" s="205"/>
      <c r="I56" s="205"/>
      <c r="J56" s="205"/>
      <c r="K56" s="205"/>
      <c r="L56" s="205"/>
      <c r="M56" s="205"/>
      <c r="N56" s="206"/>
      <c r="O56" s="170"/>
    </row>
    <row r="57" spans="1:15" x14ac:dyDescent="0.25">
      <c r="A57" s="213" t="s">
        <v>58</v>
      </c>
      <c r="B57" s="214" t="str">
        <f>IF(B12&gt;0,"Of the "&amp;$B12&amp;" "&amp;$A12&amp;" children, "&amp;ROUND(M12*100,1)&amp;"% have at least one dismissal.","")</f>
        <v/>
      </c>
      <c r="C57" s="215"/>
      <c r="D57" s="215"/>
      <c r="E57" s="215"/>
      <c r="F57" s="215"/>
      <c r="G57" s="215"/>
      <c r="H57" s="215"/>
      <c r="I57" s="215"/>
      <c r="J57" s="215"/>
      <c r="K57" s="215"/>
      <c r="L57" s="215"/>
      <c r="M57" s="215"/>
      <c r="N57" s="216"/>
      <c r="O57" s="170"/>
    </row>
    <row r="58" spans="1:15" x14ac:dyDescent="0.25">
      <c r="A58" s="232"/>
      <c r="O58" s="170"/>
    </row>
    <row r="59" spans="1:15" x14ac:dyDescent="0.25">
      <c r="A59" s="392"/>
      <c r="B59" s="586" t="str">
        <f>A13</f>
        <v>Native Hawaiian or Other Pacific Islander</v>
      </c>
      <c r="C59" s="587"/>
      <c r="D59" s="587"/>
      <c r="E59" s="587"/>
      <c r="F59" s="587"/>
      <c r="G59" s="587"/>
      <c r="H59" s="587"/>
      <c r="I59" s="587"/>
      <c r="J59" s="587"/>
      <c r="K59" s="587"/>
      <c r="L59" s="587"/>
      <c r="M59" s="587"/>
      <c r="N59" s="588"/>
      <c r="O59" s="170"/>
    </row>
    <row r="60" spans="1:15" x14ac:dyDescent="0.25">
      <c r="A60" s="203" t="s">
        <v>107</v>
      </c>
      <c r="B60" s="204" t="str">
        <f>IF(B13&gt;0, "Of the "&amp;C16&amp;" children who received at least one dismissal, "&amp;ROUND(F13*100,1)&amp;"% are "&amp;A13&amp;"; this group comprises "&amp;ROUND(E13*100,1)&amp;"% of the total child enrollment.","")</f>
        <v/>
      </c>
      <c r="C60" s="205"/>
      <c r="D60" s="205"/>
      <c r="E60" s="205"/>
      <c r="F60" s="205"/>
      <c r="G60" s="205"/>
      <c r="H60" s="205"/>
      <c r="I60" s="205"/>
      <c r="J60" s="205"/>
      <c r="K60" s="205"/>
      <c r="L60" s="205"/>
      <c r="M60" s="205"/>
      <c r="N60" s="206"/>
      <c r="O60" s="170"/>
    </row>
    <row r="61" spans="1:15" x14ac:dyDescent="0.25">
      <c r="A61" s="207" t="s">
        <v>169</v>
      </c>
      <c r="B61" s="204" t="str">
        <f>IF(B13&gt;0,"The average number of dismissals per child for "&amp;A13&amp;" children is "&amp;ROUND(G13,2)&amp;" times the Dismissal Rate for all other children.","")</f>
        <v/>
      </c>
      <c r="C61" s="205"/>
      <c r="D61" s="205"/>
      <c r="E61" s="205"/>
      <c r="F61" s="205"/>
      <c r="G61" s="205"/>
      <c r="H61" s="205"/>
      <c r="I61" s="205"/>
      <c r="J61" s="205"/>
      <c r="K61" s="205"/>
      <c r="L61" s="205"/>
      <c r="M61" s="205"/>
      <c r="N61" s="206"/>
      <c r="O61" s="170"/>
    </row>
    <row r="62" spans="1:15" x14ac:dyDescent="0.25">
      <c r="A62" s="208" t="s">
        <v>170</v>
      </c>
      <c r="B62" s="204" t="str">
        <f>IF(B13&gt;0,"children identified as "&amp;A13&amp;" receive an average of "&amp;ROUND(H13,2)&amp;" dismissals per child.","")</f>
        <v/>
      </c>
      <c r="C62" s="205"/>
      <c r="D62" s="205"/>
      <c r="E62" s="205"/>
      <c r="F62" s="205"/>
      <c r="G62" s="205"/>
      <c r="H62" s="205"/>
      <c r="I62" s="205"/>
      <c r="J62" s="205"/>
      <c r="K62" s="205"/>
      <c r="L62" s="205"/>
      <c r="M62" s="205"/>
      <c r="N62" s="206"/>
      <c r="O62" s="170"/>
    </row>
    <row r="63" spans="1:15" x14ac:dyDescent="0.25">
      <c r="A63" s="209" t="s">
        <v>57</v>
      </c>
      <c r="B63" s="204" t="str">
        <f>IF(B13&gt;0,A13&amp;" children are "&amp;ROUND(I13,2)&amp;" times more likely to have at least one dismissal than all other children.","")</f>
        <v/>
      </c>
      <c r="C63" s="205"/>
      <c r="D63" s="205"/>
      <c r="E63" s="205"/>
      <c r="F63" s="205"/>
      <c r="G63" s="205"/>
      <c r="H63" s="205"/>
      <c r="I63" s="205"/>
      <c r="J63" s="205"/>
      <c r="K63" s="205"/>
      <c r="L63" s="205"/>
      <c r="M63" s="205"/>
      <c r="N63" s="206"/>
      <c r="O63" s="170"/>
    </row>
    <row r="64" spans="1:15" x14ac:dyDescent="0.25">
      <c r="A64" s="210" t="s">
        <v>156</v>
      </c>
      <c r="B64" s="204" t="str">
        <f>IF(AND($B$13&gt;0,$J$13&gt;0),$A$13&amp;" children's representation among children who receive dismissal is "&amp;ROUND($J$13,1)&amp;" percentage points higher than expected given "&amp;$A$13&amp;" children's percentage of the child enrollment.",IF(AND($B$13&gt;0,$J$13&lt;0),$A$13&amp;" children representation among children who receive dismissal is "&amp;ROUND(($J$13*-1),1)&amp;" percentage points lower than expected given "&amp;$A$13&amp;" children's percentage of the child enrollment.",""))</f>
        <v/>
      </c>
      <c r="C64" s="205"/>
      <c r="D64" s="205"/>
      <c r="E64" s="205"/>
      <c r="F64" s="205"/>
      <c r="G64" s="205"/>
      <c r="H64" s="205"/>
      <c r="I64" s="205"/>
      <c r="J64" s="205"/>
      <c r="K64" s="205"/>
      <c r="L64" s="205"/>
      <c r="M64" s="205"/>
      <c r="N64" s="206"/>
      <c r="O64" s="170"/>
    </row>
    <row r="65" spans="1:16" x14ac:dyDescent="0.25">
      <c r="A65" s="211" t="s">
        <v>66</v>
      </c>
      <c r="B65" s="204" t="str">
        <f>IF(AND($B$13&gt;0,$K$13&gt;0),"The percentage of dismissals attributed to "&amp;$A$13&amp;" children is "&amp;ROUND($K$13,1)&amp;" percentage points higher than expected given "&amp;$A$13&amp;" children's percentage of the child enrollment.",IF(AND($B$13&gt;0,$K$13&lt;0),"The percentage of dismissals attributed to "&amp;$A$13&amp;" children is "&amp;ROUND(($K$13*-1),1)&amp;" percentage points lower than expected given "&amp;$A$13&amp;" children's percentage of the child enrollment.",""))</f>
        <v/>
      </c>
      <c r="C65" s="205"/>
      <c r="D65" s="205"/>
      <c r="E65" s="205"/>
      <c r="F65" s="205"/>
      <c r="G65" s="205"/>
      <c r="H65" s="205"/>
      <c r="I65" s="205"/>
      <c r="J65" s="205"/>
      <c r="K65" s="205"/>
      <c r="L65" s="205"/>
      <c r="M65" s="205"/>
      <c r="N65" s="206"/>
      <c r="O65" s="170"/>
    </row>
    <row r="66" spans="1:16" x14ac:dyDescent="0.25">
      <c r="A66" s="212" t="s">
        <v>172</v>
      </c>
      <c r="B66" s="204" t="str">
        <f>IF(B13&gt;0,"Of the "&amp;$D$16&amp;" dismissals generated, "&amp;ROUND(L13*100,1)&amp;"% were attributed to "&amp;A13&amp;" children.","")</f>
        <v/>
      </c>
      <c r="C66" s="205"/>
      <c r="D66" s="205"/>
      <c r="E66" s="205"/>
      <c r="F66" s="205"/>
      <c r="G66" s="205"/>
      <c r="H66" s="205"/>
      <c r="I66" s="205"/>
      <c r="J66" s="205"/>
      <c r="K66" s="205"/>
      <c r="L66" s="205"/>
      <c r="M66" s="205"/>
      <c r="N66" s="206"/>
      <c r="O66" s="170"/>
    </row>
    <row r="67" spans="1:16" x14ac:dyDescent="0.25">
      <c r="A67" s="213" t="s">
        <v>58</v>
      </c>
      <c r="B67" s="214" t="str">
        <f>IF(B13&gt;0,"Of the "&amp;$B13&amp;" "&amp;$A13&amp;" children, "&amp;ROUND(M13*100,1)&amp;"% have at least one dismissal.","")</f>
        <v/>
      </c>
      <c r="C67" s="215"/>
      <c r="D67" s="215"/>
      <c r="E67" s="215"/>
      <c r="F67" s="215"/>
      <c r="G67" s="215"/>
      <c r="H67" s="215"/>
      <c r="I67" s="215"/>
      <c r="J67" s="215"/>
      <c r="K67" s="215"/>
      <c r="L67" s="215"/>
      <c r="M67" s="215"/>
      <c r="N67" s="216"/>
      <c r="O67" s="170"/>
    </row>
    <row r="68" spans="1:16" s="235" customFormat="1" x14ac:dyDescent="0.25">
      <c r="A68" s="233"/>
      <c r="B68" s="227"/>
      <c r="C68" s="228"/>
      <c r="D68" s="228"/>
      <c r="E68" s="228"/>
      <c r="F68" s="228"/>
      <c r="G68" s="228"/>
      <c r="H68" s="228"/>
      <c r="I68" s="228"/>
      <c r="J68" s="228"/>
      <c r="K68" s="228"/>
      <c r="L68" s="228"/>
      <c r="M68" s="228"/>
      <c r="N68" s="228"/>
      <c r="O68" s="170"/>
      <c r="P68" s="234"/>
    </row>
    <row r="69" spans="1:16" x14ac:dyDescent="0.25">
      <c r="A69" s="392"/>
      <c r="B69" s="586" t="str">
        <f>A14</f>
        <v>Two or more races</v>
      </c>
      <c r="C69" s="587"/>
      <c r="D69" s="587"/>
      <c r="E69" s="587"/>
      <c r="F69" s="587"/>
      <c r="G69" s="587"/>
      <c r="H69" s="587"/>
      <c r="I69" s="587"/>
      <c r="J69" s="587"/>
      <c r="K69" s="587"/>
      <c r="L69" s="587"/>
      <c r="M69" s="587"/>
      <c r="N69" s="588"/>
      <c r="O69" s="170"/>
    </row>
    <row r="70" spans="1:16" x14ac:dyDescent="0.25">
      <c r="A70" s="203" t="s">
        <v>107</v>
      </c>
      <c r="B70" s="204" t="str">
        <f>IF(B14&gt;0, "Of the "&amp;C16&amp;" children who received at least one dismissal, "&amp;ROUND(F14*100,1)&amp;"% are "&amp;A14&amp;"; this group comprises "&amp;ROUND(E14*100,1)&amp;"% of the total child enrollment.","")</f>
        <v/>
      </c>
      <c r="C70" s="205"/>
      <c r="D70" s="205"/>
      <c r="E70" s="205"/>
      <c r="F70" s="205"/>
      <c r="G70" s="205"/>
      <c r="H70" s="205"/>
      <c r="I70" s="205"/>
      <c r="J70" s="205"/>
      <c r="K70" s="205"/>
      <c r="L70" s="205"/>
      <c r="M70" s="205"/>
      <c r="N70" s="206"/>
      <c r="O70" s="170"/>
    </row>
    <row r="71" spans="1:16" x14ac:dyDescent="0.25">
      <c r="A71" s="207" t="s">
        <v>169</v>
      </c>
      <c r="B71" s="204" t="str">
        <f>IF(B14&gt;0,"The average number of dismissals per child for children of "&amp;A14&amp;" is "&amp;ROUND(G14,2)&amp;" times the Dismissal Rate for all other children.","")</f>
        <v/>
      </c>
      <c r="C71" s="205"/>
      <c r="D71" s="205"/>
      <c r="E71" s="205"/>
      <c r="F71" s="205"/>
      <c r="G71" s="205"/>
      <c r="H71" s="205"/>
      <c r="I71" s="205"/>
      <c r="J71" s="205"/>
      <c r="K71" s="205"/>
      <c r="L71" s="205"/>
      <c r="M71" s="205"/>
      <c r="N71" s="206"/>
      <c r="O71" s="170"/>
    </row>
    <row r="72" spans="1:16" x14ac:dyDescent="0.25">
      <c r="A72" s="208" t="s">
        <v>170</v>
      </c>
      <c r="B72" s="204" t="str">
        <f>IF(B14&gt;0,"Children identified as being of "&amp;A14&amp;" receive an average of "&amp;ROUND(H14,2)&amp;" dismissals per child.","")</f>
        <v/>
      </c>
      <c r="C72" s="205"/>
      <c r="D72" s="205"/>
      <c r="E72" s="205"/>
      <c r="F72" s="205"/>
      <c r="G72" s="205"/>
      <c r="H72" s="205"/>
      <c r="I72" s="205"/>
      <c r="J72" s="205"/>
      <c r="K72" s="205"/>
      <c r="L72" s="205"/>
      <c r="M72" s="205"/>
      <c r="N72" s="206"/>
      <c r="O72" s="170"/>
    </row>
    <row r="73" spans="1:16" x14ac:dyDescent="0.25">
      <c r="A73" s="209" t="s">
        <v>57</v>
      </c>
      <c r="B73" s="204" t="str">
        <f>IF(B14&gt;0,A14&amp;" children are "&amp;ROUND(I14,2)&amp;" times more likely to have at least one dismissal than all other children.","")</f>
        <v/>
      </c>
      <c r="C73" s="205"/>
      <c r="D73" s="205"/>
      <c r="E73" s="205"/>
      <c r="F73" s="205"/>
      <c r="G73" s="205"/>
      <c r="H73" s="205"/>
      <c r="I73" s="205"/>
      <c r="J73" s="205"/>
      <c r="K73" s="205"/>
      <c r="L73" s="205"/>
      <c r="M73" s="205"/>
      <c r="N73" s="206"/>
      <c r="O73" s="170"/>
    </row>
    <row r="74" spans="1:16" x14ac:dyDescent="0.25">
      <c r="A74" s="210" t="s">
        <v>156</v>
      </c>
      <c r="B74" s="204" t="str">
        <f>IF(AND($B$14&gt;0,$J$14&gt;0),$A$14&amp;" children's representation among children who receive dismissal is "&amp;ROUND($J$14,1)&amp;" percentage points higher than expected given "&amp;$A$14&amp;" children's percentage of the child enrollment.",IF(AND($B$14&gt;0,$J$14&lt;0),$A$14&amp;" children's representation among children who receive dismissal is "&amp;ROUND(($J$14*-1),1)&amp;" percentage points lower than expected given "&amp;$A$14&amp;" children's percentage of the child enrollment.",""))</f>
        <v/>
      </c>
      <c r="C74" s="205"/>
      <c r="D74" s="205"/>
      <c r="E74" s="205"/>
      <c r="F74" s="205"/>
      <c r="G74" s="205"/>
      <c r="H74" s="205"/>
      <c r="I74" s="205"/>
      <c r="J74" s="205"/>
      <c r="K74" s="205"/>
      <c r="L74" s="205"/>
      <c r="M74" s="205"/>
      <c r="N74" s="206"/>
      <c r="O74" s="170"/>
    </row>
    <row r="75" spans="1:16" x14ac:dyDescent="0.25">
      <c r="A75" s="211" t="s">
        <v>66</v>
      </c>
      <c r="B75" s="204" t="str">
        <f>IF(AND($B$14&gt;0,$K$14&gt;0),"The percentage of dismissals attributed to children of "&amp;$A$14&amp;" is "&amp;ROUND($K$14,1)&amp;" percentage points higher than expected given children of "&amp;$A$14&amp;" percentage of the child enrollment.",IF(AND($B$14&gt;0,$K$14&lt;0),"The percentage of dismissals attributed to children of "&amp;$A$14&amp;"is "&amp;ROUND(($K$14*-1),1)&amp;" percentage points lower than expected given "&amp;$A$14&amp;" children's percentage of the child enrollment.",""))</f>
        <v/>
      </c>
      <c r="C75" s="205"/>
      <c r="D75" s="205"/>
      <c r="E75" s="205"/>
      <c r="F75" s="205"/>
      <c r="G75" s="205"/>
      <c r="H75" s="205"/>
      <c r="I75" s="205"/>
      <c r="J75" s="205"/>
      <c r="K75" s="205"/>
      <c r="L75" s="205"/>
      <c r="M75" s="205"/>
      <c r="N75" s="206"/>
      <c r="O75" s="170"/>
    </row>
    <row r="76" spans="1:16" x14ac:dyDescent="0.25">
      <c r="A76" s="212" t="s">
        <v>172</v>
      </c>
      <c r="B76" s="204" t="str">
        <f>IF(B14&gt;0,"Of the "&amp;$D$16&amp;" dismissals generated, "&amp;ROUND(L14*100,1)&amp;"% were attributed to children of "&amp;A14&amp;".","")</f>
        <v/>
      </c>
      <c r="C76" s="205"/>
      <c r="D76" s="205"/>
      <c r="E76" s="205"/>
      <c r="F76" s="205"/>
      <c r="G76" s="205"/>
      <c r="H76" s="205"/>
      <c r="I76" s="205"/>
      <c r="J76" s="205"/>
      <c r="K76" s="205"/>
      <c r="L76" s="205"/>
      <c r="M76" s="205"/>
      <c r="N76" s="206"/>
      <c r="O76" s="170"/>
    </row>
    <row r="77" spans="1:16" x14ac:dyDescent="0.25">
      <c r="A77" s="213" t="s">
        <v>58</v>
      </c>
      <c r="B77" s="214" t="str">
        <f>IF(B14&gt;0,"Of the "&amp;$B14&amp;" children of "&amp;$A14&amp;", "&amp;ROUND(M14*100,1)&amp;"% have at least one dismissal.","")</f>
        <v/>
      </c>
      <c r="C77" s="215"/>
      <c r="D77" s="215"/>
      <c r="E77" s="215"/>
      <c r="F77" s="215"/>
      <c r="G77" s="215"/>
      <c r="H77" s="215"/>
      <c r="I77" s="215"/>
      <c r="J77" s="215"/>
      <c r="K77" s="215"/>
      <c r="L77" s="215"/>
      <c r="M77" s="215"/>
      <c r="N77" s="216"/>
      <c r="O77" s="170"/>
    </row>
    <row r="78" spans="1:16" s="235" customFormat="1" x14ac:dyDescent="0.25">
      <c r="A78" s="226"/>
      <c r="B78" s="227"/>
      <c r="C78" s="228"/>
      <c r="D78" s="228"/>
      <c r="E78" s="228"/>
      <c r="F78" s="228"/>
      <c r="G78" s="228"/>
      <c r="H78" s="228"/>
      <c r="I78" s="228"/>
      <c r="J78" s="228"/>
      <c r="K78" s="228"/>
      <c r="L78" s="228"/>
      <c r="M78" s="228"/>
      <c r="N78" s="228"/>
      <c r="O78" s="170"/>
      <c r="P78" s="234"/>
    </row>
    <row r="79" spans="1:16" x14ac:dyDescent="0.25">
      <c r="A79" s="392"/>
      <c r="B79" s="586" t="str">
        <f>A15</f>
        <v>White</v>
      </c>
      <c r="C79" s="587"/>
      <c r="D79" s="587"/>
      <c r="E79" s="587"/>
      <c r="F79" s="587"/>
      <c r="G79" s="587"/>
      <c r="H79" s="587"/>
      <c r="I79" s="587"/>
      <c r="J79" s="587"/>
      <c r="K79" s="587"/>
      <c r="L79" s="587"/>
      <c r="M79" s="587"/>
      <c r="N79" s="588"/>
      <c r="O79" s="170"/>
    </row>
    <row r="80" spans="1:16" x14ac:dyDescent="0.25">
      <c r="A80" s="203" t="s">
        <v>107</v>
      </c>
      <c r="B80" s="204" t="str">
        <f>IF(B15&gt;0,"Of the "&amp;C16&amp;" children who received at least one dismissal, "&amp;ROUND(F15*100,1)&amp;"% are "&amp;A15&amp;"; this group comprises "&amp;ROUND(E15*100,1)&amp;"% of the total child enrollment.","")</f>
        <v/>
      </c>
      <c r="C80" s="205"/>
      <c r="D80" s="205"/>
      <c r="E80" s="205"/>
      <c r="F80" s="205"/>
      <c r="G80" s="205"/>
      <c r="H80" s="205"/>
      <c r="I80" s="205"/>
      <c r="J80" s="205"/>
      <c r="K80" s="205"/>
      <c r="L80" s="205"/>
      <c r="M80" s="205"/>
      <c r="N80" s="206"/>
      <c r="O80" s="170"/>
    </row>
    <row r="81" spans="1:15" x14ac:dyDescent="0.25">
      <c r="A81" s="207" t="s">
        <v>169</v>
      </c>
      <c r="B81" s="204" t="str">
        <f>IF(B15&gt;0,"The average number of dismissals per child for "&amp;A15&amp;" children is "&amp;ROUND(G15,2)&amp;" times the Dismissal Rate for all other children.","")</f>
        <v/>
      </c>
      <c r="C81" s="205"/>
      <c r="D81" s="205"/>
      <c r="E81" s="205"/>
      <c r="F81" s="205"/>
      <c r="G81" s="205"/>
      <c r="H81" s="205"/>
      <c r="I81" s="205"/>
      <c r="J81" s="205"/>
      <c r="K81" s="205"/>
      <c r="L81" s="205"/>
      <c r="M81" s="205"/>
      <c r="N81" s="206"/>
      <c r="O81" s="170"/>
    </row>
    <row r="82" spans="1:15" x14ac:dyDescent="0.25">
      <c r="A82" s="208" t="s">
        <v>170</v>
      </c>
      <c r="B82" s="204" t="str">
        <f>IF(B15&gt;0,"Children identified as "&amp;A15&amp;" receive an average of "&amp;ROUND(H15,2)&amp;" dismissals per child.","")</f>
        <v/>
      </c>
      <c r="C82" s="205"/>
      <c r="D82" s="205"/>
      <c r="E82" s="205"/>
      <c r="F82" s="205"/>
      <c r="G82" s="205"/>
      <c r="H82" s="205"/>
      <c r="I82" s="205"/>
      <c r="J82" s="205"/>
      <c r="K82" s="205"/>
      <c r="L82" s="205"/>
      <c r="M82" s="205"/>
      <c r="N82" s="206"/>
      <c r="O82" s="170"/>
    </row>
    <row r="83" spans="1:15" x14ac:dyDescent="0.25">
      <c r="A83" s="209" t="s">
        <v>57</v>
      </c>
      <c r="B83" s="204" t="str">
        <f>IF(B15&gt;0,A15&amp;" children are "&amp;ROUND(I15,2)&amp;" times more likely to have at least one dismissal than all other children.","")</f>
        <v/>
      </c>
      <c r="C83" s="205"/>
      <c r="D83" s="205"/>
      <c r="E83" s="205"/>
      <c r="F83" s="205"/>
      <c r="G83" s="205"/>
      <c r="H83" s="205"/>
      <c r="I83" s="205"/>
      <c r="J83" s="205"/>
      <c r="K83" s="205"/>
      <c r="L83" s="205"/>
      <c r="M83" s="205"/>
      <c r="N83" s="206"/>
      <c r="O83" s="170"/>
    </row>
    <row r="84" spans="1:15" x14ac:dyDescent="0.25">
      <c r="A84" s="210" t="s">
        <v>156</v>
      </c>
      <c r="B84" s="204" t="str">
        <f>IF(AND($B$15&gt;0,$J$15&gt;0),$A$15&amp;" children's representation among children who receive dismissal is "&amp;ROUND($J$15,1)&amp;" percentage points higher than expected given "&amp;$A$15&amp;" children's percentage of the child enrollment.",IF(AND($B$15&gt;0,$J$15&lt;0),$A$15&amp;" children's representation among children who receive dismissal is "&amp;ROUND(($J$15*-1),1)&amp;" percentage points lower than expected given "&amp;$A$15&amp;" children's percentage of the child enrollment.",""))</f>
        <v/>
      </c>
      <c r="C84" s="205"/>
      <c r="D84" s="205"/>
      <c r="E84" s="205"/>
      <c r="F84" s="205"/>
      <c r="G84" s="205"/>
      <c r="H84" s="205"/>
      <c r="I84" s="205"/>
      <c r="J84" s="205"/>
      <c r="K84" s="205"/>
      <c r="L84" s="205"/>
      <c r="M84" s="205"/>
      <c r="N84" s="206"/>
      <c r="O84" s="170"/>
    </row>
    <row r="85" spans="1:15" x14ac:dyDescent="0.25">
      <c r="A85" s="211" t="s">
        <v>66</v>
      </c>
      <c r="B85" s="204" t="str">
        <f>IF(AND($B$15&gt;0,$K$15&gt;0),"The percentage of dismissals attributed to "&amp;$A$15&amp;" children is "&amp;ROUND($K$15,1)&amp;" percentage points higher than expected given "&amp;$A$15&amp;" children's percentage of the child enrollment.",IF(AND($B$15&gt;0,$K$15&lt;0),"The percentage of dismissals attributed to "&amp;$A$15&amp;" children is "&amp;ROUND(($K$15*-1),1)&amp;" percentage points lower than expected given "&amp;$A$15&amp;" children's percentage of the child enrollment.",""))</f>
        <v/>
      </c>
      <c r="C85" s="205"/>
      <c r="D85" s="205"/>
      <c r="E85" s="205"/>
      <c r="F85" s="205"/>
      <c r="G85" s="205"/>
      <c r="H85" s="205"/>
      <c r="I85" s="205"/>
      <c r="J85" s="205"/>
      <c r="K85" s="205"/>
      <c r="L85" s="205"/>
      <c r="M85" s="205"/>
      <c r="N85" s="206"/>
      <c r="O85" s="170"/>
    </row>
    <row r="86" spans="1:15" x14ac:dyDescent="0.25">
      <c r="A86" s="212" t="s">
        <v>172</v>
      </c>
      <c r="B86" s="204" t="str">
        <f>IF(B15&gt;0,"Of the "&amp;$D$16&amp;" dismissals generated, "&amp;ROUND(L15*100,1)&amp;"% were attributed to "&amp;A15&amp;" children.","")</f>
        <v/>
      </c>
      <c r="C86" s="205"/>
      <c r="D86" s="205"/>
      <c r="E86" s="205"/>
      <c r="F86" s="205"/>
      <c r="G86" s="205"/>
      <c r="H86" s="205"/>
      <c r="I86" s="205"/>
      <c r="J86" s="205"/>
      <c r="K86" s="205"/>
      <c r="L86" s="205"/>
      <c r="M86" s="205"/>
      <c r="N86" s="206"/>
      <c r="O86" s="170"/>
    </row>
    <row r="87" spans="1:15" x14ac:dyDescent="0.25">
      <c r="A87" s="213" t="s">
        <v>58</v>
      </c>
      <c r="B87" s="214" t="str">
        <f>IF(B15&gt;0,"Of the "&amp;$B15&amp;" "&amp;$A15&amp;" children, "&amp;ROUND(M15*100,1)&amp;"% have at least one dismissal.","")</f>
        <v/>
      </c>
      <c r="C87" s="215"/>
      <c r="D87" s="215"/>
      <c r="E87" s="215"/>
      <c r="F87" s="215"/>
      <c r="G87" s="215"/>
      <c r="H87" s="215"/>
      <c r="I87" s="215"/>
      <c r="J87" s="215"/>
      <c r="K87" s="215"/>
      <c r="L87" s="215"/>
      <c r="M87" s="215"/>
      <c r="N87" s="216"/>
      <c r="O87" s="170"/>
    </row>
    <row r="88" spans="1:15" x14ac:dyDescent="0.25">
      <c r="O88" s="170"/>
    </row>
    <row r="89" spans="1:15" x14ac:dyDescent="0.25">
      <c r="O89" s="170"/>
    </row>
    <row r="90" spans="1:15" x14ac:dyDescent="0.25">
      <c r="O90" s="170"/>
    </row>
    <row r="91" spans="1:15" x14ac:dyDescent="0.25">
      <c r="O91" s="170"/>
    </row>
    <row r="92" spans="1:15" x14ac:dyDescent="0.25">
      <c r="O92" s="170"/>
    </row>
    <row r="93" spans="1:15" x14ac:dyDescent="0.25">
      <c r="O93" s="170"/>
    </row>
    <row r="94" spans="1:15" x14ac:dyDescent="0.25">
      <c r="O94" s="170"/>
    </row>
    <row r="95" spans="1:15" x14ac:dyDescent="0.25">
      <c r="O95" s="170"/>
    </row>
    <row r="96" spans="1:15" x14ac:dyDescent="0.25">
      <c r="O96" s="170"/>
    </row>
    <row r="97" spans="15:15" x14ac:dyDescent="0.25">
      <c r="O97" s="170"/>
    </row>
    <row r="98" spans="15:15" x14ac:dyDescent="0.25">
      <c r="O98" s="170"/>
    </row>
    <row r="99" spans="15:15" x14ac:dyDescent="0.25">
      <c r="O99" s="170"/>
    </row>
    <row r="100" spans="15:15" x14ac:dyDescent="0.25">
      <c r="O100" s="170"/>
    </row>
    <row r="101" spans="15:15" x14ac:dyDescent="0.25">
      <c r="O101" s="170"/>
    </row>
    <row r="102" spans="15:15" x14ac:dyDescent="0.25">
      <c r="O102" s="170"/>
    </row>
    <row r="103" spans="15:15" x14ac:dyDescent="0.25">
      <c r="O103" s="170"/>
    </row>
    <row r="104" spans="15:15" x14ac:dyDescent="0.25">
      <c r="O104" s="170"/>
    </row>
    <row r="105" spans="15:15" x14ac:dyDescent="0.25">
      <c r="O105" s="170"/>
    </row>
    <row r="106" spans="15:15" x14ac:dyDescent="0.25">
      <c r="O106" s="170"/>
    </row>
    <row r="107" spans="15:15" x14ac:dyDescent="0.25">
      <c r="O107" s="170"/>
    </row>
    <row r="108" spans="15:15" x14ac:dyDescent="0.25">
      <c r="O108" s="170"/>
    </row>
    <row r="109" spans="15:15" x14ac:dyDescent="0.25">
      <c r="O109" s="170"/>
    </row>
    <row r="110" spans="15:15" x14ac:dyDescent="0.25">
      <c r="O110" s="170"/>
    </row>
    <row r="111" spans="15:15" x14ac:dyDescent="0.25">
      <c r="O111" s="170"/>
    </row>
    <row r="112" spans="15:15" x14ac:dyDescent="0.25">
      <c r="O112" s="170"/>
    </row>
    <row r="113" spans="15:15" x14ac:dyDescent="0.25">
      <c r="O113" s="170"/>
    </row>
    <row r="114" spans="15:15" x14ac:dyDescent="0.25">
      <c r="O114" s="170"/>
    </row>
    <row r="115" spans="15:15" x14ac:dyDescent="0.25">
      <c r="O115" s="170"/>
    </row>
    <row r="116" spans="15:15" x14ac:dyDescent="0.25">
      <c r="O116" s="170"/>
    </row>
    <row r="117" spans="15:15" x14ac:dyDescent="0.25">
      <c r="O117" s="170"/>
    </row>
    <row r="118" spans="15:15" x14ac:dyDescent="0.25">
      <c r="O118" s="170"/>
    </row>
    <row r="119" spans="15:15" x14ac:dyDescent="0.25">
      <c r="O119" s="170"/>
    </row>
    <row r="120" spans="15:15" x14ac:dyDescent="0.25">
      <c r="O120" s="170"/>
    </row>
    <row r="121" spans="15:15" x14ac:dyDescent="0.25">
      <c r="O121" s="170"/>
    </row>
    <row r="122" spans="15:15" x14ac:dyDescent="0.25">
      <c r="O122" s="170"/>
    </row>
    <row r="123" spans="15:15" x14ac:dyDescent="0.25">
      <c r="O123" s="170"/>
    </row>
    <row r="124" spans="15:15" x14ac:dyDescent="0.25">
      <c r="O124" s="170"/>
    </row>
    <row r="125" spans="15:15" x14ac:dyDescent="0.25">
      <c r="O125" s="170"/>
    </row>
    <row r="126" spans="15:15" x14ac:dyDescent="0.25">
      <c r="O126" s="170"/>
    </row>
    <row r="127" spans="15:15" x14ac:dyDescent="0.25">
      <c r="O127" s="170"/>
    </row>
    <row r="128" spans="15:15" x14ac:dyDescent="0.25">
      <c r="O128" s="170"/>
    </row>
  </sheetData>
  <mergeCells count="27">
    <mergeCell ref="B79:N79"/>
    <mergeCell ref="B17:M17"/>
    <mergeCell ref="B19:N19"/>
    <mergeCell ref="B29:N29"/>
    <mergeCell ref="B39:N39"/>
    <mergeCell ref="B49:N49"/>
    <mergeCell ref="N7:N8"/>
    <mergeCell ref="M4:M5"/>
    <mergeCell ref="L4:L5"/>
    <mergeCell ref="B59:N59"/>
    <mergeCell ref="B69:N69"/>
    <mergeCell ref="A1:N1"/>
    <mergeCell ref="G7:G8"/>
    <mergeCell ref="H7:H8"/>
    <mergeCell ref="I7:I8"/>
    <mergeCell ref="J7:J8"/>
    <mergeCell ref="F4:G5"/>
    <mergeCell ref="H4:H5"/>
    <mergeCell ref="I4:K5"/>
    <mergeCell ref="B6:B8"/>
    <mergeCell ref="C6:C8"/>
    <mergeCell ref="D6:D8"/>
    <mergeCell ref="E6:E8"/>
    <mergeCell ref="F7:F8"/>
    <mergeCell ref="K7:K8"/>
    <mergeCell ref="L7:L8"/>
    <mergeCell ref="M7:M8"/>
  </mergeCells>
  <conditionalFormatting sqref="F15">
    <cfRule type="cellIs" dxfId="281" priority="18" operator="greaterThan">
      <formula>$N$15</formula>
    </cfRule>
  </conditionalFormatting>
  <conditionalFormatting sqref="F14">
    <cfRule type="cellIs" dxfId="280" priority="19" operator="greaterThan">
      <formula>$N$14</formula>
    </cfRule>
  </conditionalFormatting>
  <conditionalFormatting sqref="F10">
    <cfRule type="cellIs" dxfId="279" priority="23" operator="greaterThan">
      <formula>$N$10</formula>
    </cfRule>
  </conditionalFormatting>
  <conditionalFormatting sqref="F11">
    <cfRule type="cellIs" dxfId="278" priority="22" operator="greaterThan">
      <formula>$N$11</formula>
    </cfRule>
  </conditionalFormatting>
  <conditionalFormatting sqref="F13">
    <cfRule type="cellIs" dxfId="277" priority="20" operator="greaterThan">
      <formula>$N$13</formula>
    </cfRule>
  </conditionalFormatting>
  <conditionalFormatting sqref="F9">
    <cfRule type="cellIs" dxfId="276" priority="24" operator="greaterThan">
      <formula>$N$9</formula>
    </cfRule>
  </conditionalFormatting>
  <conditionalFormatting sqref="F12">
    <cfRule type="cellIs" dxfId="275" priority="21" operator="greaterThan">
      <formula>$N$12</formula>
    </cfRule>
  </conditionalFormatting>
  <conditionalFormatting sqref="B20">
    <cfRule type="expression" dxfId="274" priority="17">
      <formula>($O$9=1)</formula>
    </cfRule>
  </conditionalFormatting>
  <conditionalFormatting sqref="B30">
    <cfRule type="expression" dxfId="273" priority="16">
      <formula>($O$10=1)</formula>
    </cfRule>
  </conditionalFormatting>
  <conditionalFormatting sqref="B40">
    <cfRule type="expression" dxfId="272" priority="15">
      <formula>($O$11=1)</formula>
    </cfRule>
  </conditionalFormatting>
  <conditionalFormatting sqref="B50">
    <cfRule type="expression" dxfId="271" priority="13">
      <formula>($O$12=1)</formula>
    </cfRule>
  </conditionalFormatting>
  <conditionalFormatting sqref="B60">
    <cfRule type="expression" dxfId="270" priority="12">
      <formula>($O$13=1)</formula>
    </cfRule>
  </conditionalFormatting>
  <conditionalFormatting sqref="B70">
    <cfRule type="expression" dxfId="269" priority="11">
      <formula>($O$14=1)</formula>
    </cfRule>
  </conditionalFormatting>
  <conditionalFormatting sqref="B80">
    <cfRule type="expression" dxfId="268" priority="10">
      <formula>($O$15=1)</formula>
    </cfRule>
  </conditionalFormatting>
  <conditionalFormatting sqref="B9:B15">
    <cfRule type="cellIs" dxfId="267" priority="9" operator="greaterThan">
      <formula>0</formula>
    </cfRule>
  </conditionalFormatting>
  <conditionalFormatting sqref="C9:D15">
    <cfRule type="cellIs" dxfId="266" priority="8" operator="greaterThan">
      <formula>0</formula>
    </cfRule>
  </conditionalFormatting>
  <conditionalFormatting sqref="I9">
    <cfRule type="expression" dxfId="265" priority="7">
      <formula>AND(B9&gt;15, I9&gt;1)</formula>
    </cfRule>
  </conditionalFormatting>
  <conditionalFormatting sqref="I10">
    <cfRule type="expression" dxfId="264" priority="6">
      <formula>AND(B10&gt;15, I10&gt;1)</formula>
    </cfRule>
  </conditionalFormatting>
  <conditionalFormatting sqref="I11">
    <cfRule type="expression" dxfId="263" priority="5">
      <formula>AND(B11&gt;15, I11&gt;1)</formula>
    </cfRule>
  </conditionalFormatting>
  <conditionalFormatting sqref="I12">
    <cfRule type="expression" dxfId="262" priority="4">
      <formula>AND(B12&gt;15, I12&gt;1)</formula>
    </cfRule>
  </conditionalFormatting>
  <conditionalFormatting sqref="I13">
    <cfRule type="expression" dxfId="261" priority="3">
      <formula>AND(B13&gt;15, I13&gt;1)</formula>
    </cfRule>
  </conditionalFormatting>
  <conditionalFormatting sqref="I14">
    <cfRule type="expression" dxfId="260" priority="2">
      <formula>AND(B14&gt;15, I14&gt;1)</formula>
    </cfRule>
  </conditionalFormatting>
  <conditionalFormatting sqref="I15">
    <cfRule type="expression" dxfId="259" priority="1">
      <formula>AND(B15&gt;15, I15&gt;1)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5" tint="-0.249977111117893"/>
  </sheetPr>
  <dimension ref="A1:Q358"/>
  <sheetViews>
    <sheetView showGridLines="0" showRowColHeaders="0" workbookViewId="0">
      <selection activeCell="A4" sqref="A4"/>
    </sheetView>
  </sheetViews>
  <sheetFormatPr defaultColWidth="8.7109375" defaultRowHeight="15" x14ac:dyDescent="0.25"/>
  <cols>
    <col min="1" max="1" width="20.5703125" style="199" customWidth="1"/>
    <col min="2" max="2" width="20.140625" style="170" customWidth="1"/>
    <col min="3" max="4" width="13.28515625" style="169" customWidth="1"/>
    <col min="5" max="5" width="12.7109375" style="169" customWidth="1"/>
    <col min="6" max="6" width="17.85546875" style="169" customWidth="1"/>
    <col min="7" max="7" width="20.85546875" style="169" customWidth="1"/>
    <col min="8" max="8" width="18.85546875" style="169" customWidth="1"/>
    <col min="9" max="9" width="17.140625" style="169" customWidth="1"/>
    <col min="10" max="10" width="16.85546875" style="169" customWidth="1"/>
    <col min="11" max="11" width="21" style="169" customWidth="1"/>
    <col min="12" max="12" width="21.5703125" style="169" customWidth="1"/>
    <col min="13" max="13" width="27.140625" style="169" customWidth="1"/>
    <col min="14" max="14" width="19" style="169" customWidth="1"/>
    <col min="15" max="15" width="18" style="169" hidden="1" customWidth="1"/>
    <col min="16" max="16" width="21.85546875" style="169" hidden="1" customWidth="1"/>
    <col min="17" max="17" width="0" style="170" hidden="1" customWidth="1"/>
    <col min="18" max="16384" width="8.7109375" style="170"/>
  </cols>
  <sheetData>
    <row r="1" spans="1:17" ht="18.75" x14ac:dyDescent="0.3">
      <c r="A1" s="589" t="s">
        <v>163</v>
      </c>
      <c r="B1" s="589"/>
      <c r="C1" s="589"/>
      <c r="D1" s="589"/>
      <c r="E1" s="589"/>
      <c r="F1" s="589"/>
      <c r="G1" s="589"/>
      <c r="H1" s="589"/>
      <c r="I1" s="589"/>
      <c r="J1" s="589"/>
      <c r="K1" s="589"/>
      <c r="L1" s="589"/>
      <c r="M1" s="589"/>
      <c r="N1" s="589"/>
    </row>
    <row r="2" spans="1:17" ht="16.5" customHeight="1" x14ac:dyDescent="0.25">
      <c r="A2" s="171" t="s">
        <v>157</v>
      </c>
      <c r="B2" s="172">
        <f ca="1">NOW()</f>
        <v>43809.651016898148</v>
      </c>
      <c r="C2" s="171"/>
      <c r="D2" s="171"/>
      <c r="E2" s="171"/>
      <c r="F2" s="173"/>
      <c r="G2" s="174"/>
      <c r="H2" s="173"/>
      <c r="I2" s="173"/>
      <c r="J2" s="173"/>
      <c r="K2" s="173"/>
      <c r="L2" s="173"/>
      <c r="M2" s="173"/>
      <c r="N2" s="382" t="s">
        <v>381</v>
      </c>
      <c r="P2" s="170"/>
    </row>
    <row r="3" spans="1:17" x14ac:dyDescent="0.25">
      <c r="A3" s="170"/>
      <c r="C3" s="170"/>
      <c r="D3" s="170"/>
      <c r="E3" s="175"/>
      <c r="F3" s="176"/>
      <c r="G3" s="177"/>
      <c r="H3" s="177"/>
      <c r="I3" s="177"/>
      <c r="J3" s="177"/>
      <c r="K3" s="177"/>
      <c r="L3" s="177"/>
      <c r="M3" s="178"/>
      <c r="N3" s="170"/>
      <c r="P3" s="170"/>
    </row>
    <row r="4" spans="1:17" ht="26.25" customHeight="1" x14ac:dyDescent="0.25">
      <c r="A4" s="164" t="s">
        <v>384</v>
      </c>
      <c r="C4" s="170"/>
      <c r="D4" s="170"/>
      <c r="E4" s="179"/>
      <c r="F4" s="590" t="s">
        <v>143</v>
      </c>
      <c r="G4" s="591"/>
      <c r="H4" s="594"/>
      <c r="I4" s="590" t="s">
        <v>158</v>
      </c>
      <c r="J4" s="595"/>
      <c r="K4" s="591"/>
      <c r="L4" s="597"/>
      <c r="M4" s="598" t="s">
        <v>423</v>
      </c>
      <c r="N4" s="170"/>
      <c r="P4" s="170"/>
    </row>
    <row r="5" spans="1:17" ht="31.5" customHeight="1" x14ac:dyDescent="0.25">
      <c r="A5" s="180"/>
      <c r="C5" s="170"/>
      <c r="D5" s="170"/>
      <c r="E5" s="179"/>
      <c r="F5" s="600"/>
      <c r="G5" s="603"/>
      <c r="H5" s="594"/>
      <c r="I5" s="600"/>
      <c r="J5" s="604"/>
      <c r="K5" s="603"/>
      <c r="L5" s="597"/>
      <c r="M5" s="610"/>
      <c r="N5" s="170"/>
      <c r="P5" s="170"/>
    </row>
    <row r="6" spans="1:17" ht="45" customHeight="1" x14ac:dyDescent="0.25">
      <c r="A6" s="181"/>
      <c r="B6" s="554" t="s">
        <v>383</v>
      </c>
      <c r="C6" s="605" t="s">
        <v>145</v>
      </c>
      <c r="D6" s="605" t="s">
        <v>140</v>
      </c>
      <c r="E6" s="606" t="s">
        <v>106</v>
      </c>
      <c r="F6" s="182" t="s">
        <v>97</v>
      </c>
      <c r="G6" s="183" t="s">
        <v>169</v>
      </c>
      <c r="H6" s="184" t="s">
        <v>170</v>
      </c>
      <c r="I6" s="185" t="s">
        <v>57</v>
      </c>
      <c r="J6" s="186" t="s">
        <v>93</v>
      </c>
      <c r="K6" s="187" t="s">
        <v>84</v>
      </c>
      <c r="L6" s="188" t="s">
        <v>171</v>
      </c>
      <c r="M6" s="189" t="s">
        <v>58</v>
      </c>
      <c r="N6" s="190" t="s">
        <v>59</v>
      </c>
      <c r="O6" s="170"/>
      <c r="P6" s="170"/>
    </row>
    <row r="7" spans="1:17" s="191" customFormat="1" ht="63.75" customHeight="1" x14ac:dyDescent="0.25">
      <c r="A7" s="181"/>
      <c r="B7" s="555"/>
      <c r="C7" s="605"/>
      <c r="D7" s="605"/>
      <c r="E7" s="607"/>
      <c r="F7" s="601" t="s">
        <v>146</v>
      </c>
      <c r="G7" s="601" t="s">
        <v>147</v>
      </c>
      <c r="H7" s="601" t="s">
        <v>148</v>
      </c>
      <c r="I7" s="601" t="s">
        <v>149</v>
      </c>
      <c r="J7" s="601" t="s">
        <v>94</v>
      </c>
      <c r="K7" s="601" t="s">
        <v>150</v>
      </c>
      <c r="L7" s="601" t="s">
        <v>151</v>
      </c>
      <c r="M7" s="601" t="s">
        <v>152</v>
      </c>
      <c r="N7" s="609" t="s">
        <v>424</v>
      </c>
    </row>
    <row r="8" spans="1:17" ht="54" customHeight="1" x14ac:dyDescent="0.25">
      <c r="A8" s="192"/>
      <c r="B8" s="556"/>
      <c r="C8" s="605"/>
      <c r="D8" s="605"/>
      <c r="E8" s="608"/>
      <c r="F8" s="602"/>
      <c r="G8" s="602"/>
      <c r="H8" s="602"/>
      <c r="I8" s="602"/>
      <c r="J8" s="602"/>
      <c r="K8" s="602"/>
      <c r="L8" s="602"/>
      <c r="M8" s="602"/>
      <c r="N8" s="602"/>
      <c r="O8" s="170"/>
      <c r="P8" s="170"/>
    </row>
    <row r="9" spans="1:17" x14ac:dyDescent="0.25">
      <c r="A9" s="394" t="s">
        <v>31</v>
      </c>
      <c r="B9" s="165">
        <f>'Do Not Use'!AV38</f>
        <v>0</v>
      </c>
      <c r="C9" s="165">
        <f>'Do Not Use'!AN66</f>
        <v>0</v>
      </c>
      <c r="D9" s="165">
        <f>'Do Not Use'!AO66</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row>
    <row r="10" spans="1:17" x14ac:dyDescent="0.25">
      <c r="A10" s="394" t="s">
        <v>30</v>
      </c>
      <c r="B10" s="165">
        <f>'Do Not Use'!AV39</f>
        <v>0</v>
      </c>
      <c r="C10" s="165">
        <f>'Do Not Use'!AN67</f>
        <v>0</v>
      </c>
      <c r="D10" s="165">
        <f>'Do Not Use'!AO67</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row>
    <row r="11" spans="1:17" x14ac:dyDescent="0.25">
      <c r="A11" s="395" t="s">
        <v>60</v>
      </c>
      <c r="B11" s="388">
        <f>SUM(B9:B10)</f>
        <v>0</v>
      </c>
      <c r="C11" s="388">
        <f>SUM(C9:C10)</f>
        <v>0</v>
      </c>
      <c r="D11" s="388">
        <f>SUM(D9:D10)</f>
        <v>0</v>
      </c>
      <c r="E11" s="389">
        <f>SUM(E9:E10)</f>
        <v>0</v>
      </c>
      <c r="F11" s="168" t="s">
        <v>65</v>
      </c>
      <c r="G11" s="168"/>
      <c r="H11" s="168"/>
      <c r="I11" s="168"/>
      <c r="J11" s="168"/>
      <c r="K11" s="168"/>
      <c r="L11" s="167"/>
      <c r="M11" s="198"/>
      <c r="P11" s="170"/>
    </row>
    <row r="12" spans="1:17" x14ac:dyDescent="0.25">
      <c r="B12" s="565" t="s">
        <v>382</v>
      </c>
      <c r="C12" s="565"/>
      <c r="D12" s="565"/>
      <c r="E12" s="565"/>
      <c r="F12" s="565"/>
      <c r="G12" s="565"/>
      <c r="H12" s="565"/>
      <c r="I12" s="565"/>
      <c r="J12" s="565"/>
      <c r="K12" s="565"/>
      <c r="L12" s="565"/>
      <c r="M12" s="565"/>
    </row>
    <row r="13" spans="1:17" x14ac:dyDescent="0.25">
      <c r="A13" s="393"/>
      <c r="B13" s="200"/>
      <c r="C13" s="200"/>
      <c r="D13" s="200"/>
      <c r="E13" s="200"/>
      <c r="F13" s="200"/>
      <c r="G13" s="200" t="s">
        <v>65</v>
      </c>
      <c r="H13" s="200"/>
      <c r="I13" s="200"/>
      <c r="J13" s="200"/>
      <c r="K13" s="200"/>
      <c r="L13" s="200"/>
      <c r="M13" s="200"/>
    </row>
    <row r="14" spans="1:17" s="202" customFormat="1" x14ac:dyDescent="0.25">
      <c r="A14" s="392"/>
      <c r="B14" s="586" t="str">
        <f>A9</f>
        <v>Female</v>
      </c>
      <c r="C14" s="587"/>
      <c r="D14" s="587"/>
      <c r="E14" s="587"/>
      <c r="F14" s="587"/>
      <c r="G14" s="587"/>
      <c r="H14" s="587"/>
      <c r="I14" s="587"/>
      <c r="J14" s="587"/>
      <c r="K14" s="587"/>
      <c r="L14" s="587"/>
      <c r="M14" s="587"/>
      <c r="N14" s="588"/>
      <c r="O14" s="170"/>
      <c r="P14" s="176"/>
    </row>
    <row r="15" spans="1:17" s="202" customFormat="1" x14ac:dyDescent="0.25">
      <c r="A15" s="203" t="s">
        <v>107</v>
      </c>
      <c r="B15" s="204" t="str">
        <f>IF(B9&gt;0, "Of the "&amp;C11&amp;" children who received at least one dismissal,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7" s="202" customFormat="1" x14ac:dyDescent="0.25">
      <c r="A16" s="207" t="s">
        <v>169</v>
      </c>
      <c r="B16" s="204" t="str">
        <f>IF(B9&gt;0,"The average number of dismissals per child identified as  "&amp;A9&amp;" is "&amp;ROUND(G9,2)&amp;" times the Dismissal Rate for male children.","")</f>
        <v/>
      </c>
      <c r="C16" s="205"/>
      <c r="D16" s="205"/>
      <c r="E16" s="205"/>
      <c r="F16" s="205"/>
      <c r="G16" s="205"/>
      <c r="H16" s="205"/>
      <c r="I16" s="205"/>
      <c r="J16" s="205"/>
      <c r="K16" s="205"/>
      <c r="L16" s="205"/>
      <c r="M16" s="205"/>
      <c r="N16" s="206"/>
      <c r="O16" s="170"/>
      <c r="P16" s="176"/>
    </row>
    <row r="17" spans="1:16" s="202" customFormat="1" x14ac:dyDescent="0.25">
      <c r="A17" s="208" t="s">
        <v>170</v>
      </c>
      <c r="B17" s="204" t="str">
        <f>IF(B9&gt;0,A9&amp;" children receive an average of "&amp;ROUND(H9,2)&amp;" dismissals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children are "&amp;ROUND(I9,2)&amp;" times more likely to have at least one dismissal than male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66</v>
      </c>
      <c r="B20" s="204" t="str">
        <f>IF(AND($B$9&gt;0,$K$9&gt;0),"The percentage of dismissals attributed to "&amp;$A$9&amp;" is "&amp;ROUND($K$9,1)&amp;" percentage points higher than expected given "&amp;$A$9&amp;" children's percentage of the child enrollment.",IF(AND($B$9&gt;0,$K$9&lt;0),"The percentage of dismissals attributed to "&amp;$A$9&amp;" children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172</v>
      </c>
      <c r="B21" s="204" t="str">
        <f>IF(B9&gt;0,"Of the "&amp;$D$11&amp;" dismissals generated, "&amp;ROUND(L9*100,1)&amp;"% were attributed to children identified as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children "&amp;$A9&amp;", "&amp;ROUND(M9*100,1)&amp;"% have at least one dismissal.","")</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6" t="str">
        <f>A10</f>
        <v>Male</v>
      </c>
      <c r="C24" s="587"/>
      <c r="D24" s="587"/>
      <c r="E24" s="587"/>
      <c r="F24" s="587"/>
      <c r="G24" s="587"/>
      <c r="H24" s="587"/>
      <c r="I24" s="587"/>
      <c r="J24" s="587"/>
      <c r="K24" s="587"/>
      <c r="L24" s="587"/>
      <c r="M24" s="587"/>
      <c r="N24" s="588"/>
      <c r="O24" s="170"/>
      <c r="P24" s="176"/>
    </row>
    <row r="25" spans="1:16" s="202" customFormat="1" x14ac:dyDescent="0.25">
      <c r="A25" s="203" t="s">
        <v>107</v>
      </c>
      <c r="B25" s="204" t="str">
        <f>IF(B10&gt;0, "Of the "&amp;C11&amp;" children who received at least one dismissal,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169</v>
      </c>
      <c r="B26" s="204" t="str">
        <f>IF(B10&gt;0,"The average number of dismissals per child for "&amp;A10&amp;" children  is "&amp;ROUND(G10,2)&amp;" times the Dismissal Rate for female children.","")</f>
        <v/>
      </c>
      <c r="C26" s="205"/>
      <c r="D26" s="205"/>
      <c r="E26" s="205"/>
      <c r="F26" s="205"/>
      <c r="G26" s="205"/>
      <c r="H26" s="205"/>
      <c r="I26" s="205"/>
      <c r="J26" s="205"/>
      <c r="K26" s="205"/>
      <c r="L26" s="205"/>
      <c r="M26" s="205"/>
      <c r="N26" s="206"/>
      <c r="O26" s="170"/>
      <c r="P26" s="176"/>
    </row>
    <row r="27" spans="1:16" s="202" customFormat="1" x14ac:dyDescent="0.25">
      <c r="A27" s="208" t="s">
        <v>170</v>
      </c>
      <c r="B27" s="204" t="str">
        <f>IF(B10&gt;0,A10&amp;" children receive an average of "&amp;ROUND(H10,2)&amp;" dismissals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children are "&amp;ROUND(I10,2)&amp;" times more likely to have at least one dismissal than female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children's representation among children who receive dismissals is "&amp;ROUND($J10,1)&amp;" percentage points higher than expected given their percentage of the child enrollment.",IF(AND($B10&gt;0,$J10&lt;0),$A10&amp;" children's representation among children who receive dismissals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66</v>
      </c>
      <c r="B30" s="204" t="str">
        <f>IF(AND($B10&gt;0,$K10&gt;0),"The percentage of dismissals attributed to "&amp;$A10&amp;" children is "&amp;ROUND($K10,1)&amp;" percentage points higher than expected given their percentage of the child enrollment.",IF(AND($B10&gt;0,$K10&lt;0),"The percentage of dismissals attributed to "&amp;$A10&amp;" children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172</v>
      </c>
      <c r="B31" s="204" t="str">
        <f>IF(B10&gt;0,"Of the "&amp;$D$11&amp;" dismissals generated, "&amp;ROUND(L10*100,1)&amp;"% were attributed to "&amp;A10&amp;" children.","")</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children, "&amp;ROUND(M10*100,1)&amp;"% have at least one dismissal.","")</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5"/>
      <c r="C48" s="585"/>
      <c r="D48" s="585"/>
      <c r="E48" s="585"/>
      <c r="F48" s="585"/>
      <c r="G48" s="585"/>
      <c r="H48" s="585"/>
      <c r="I48" s="585"/>
      <c r="J48" s="585"/>
      <c r="K48" s="585"/>
      <c r="L48" s="585"/>
      <c r="M48" s="585"/>
      <c r="N48" s="585"/>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5"/>
      <c r="C60" s="585"/>
      <c r="D60" s="585"/>
      <c r="E60" s="585"/>
      <c r="F60" s="585"/>
      <c r="G60" s="585"/>
      <c r="H60" s="585"/>
      <c r="I60" s="585"/>
      <c r="J60" s="585"/>
      <c r="K60" s="585"/>
      <c r="L60" s="585"/>
      <c r="M60" s="585"/>
      <c r="N60" s="585"/>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5"/>
      <c r="C72" s="585"/>
      <c r="D72" s="585"/>
      <c r="E72" s="585"/>
      <c r="F72" s="585"/>
      <c r="G72" s="585"/>
      <c r="H72" s="585"/>
      <c r="I72" s="585"/>
      <c r="J72" s="585"/>
      <c r="K72" s="585"/>
      <c r="L72" s="585"/>
      <c r="M72" s="585"/>
      <c r="N72" s="585"/>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5"/>
      <c r="C84" s="585"/>
      <c r="D84" s="585"/>
      <c r="E84" s="585"/>
      <c r="F84" s="585"/>
      <c r="G84" s="585"/>
      <c r="H84" s="585"/>
      <c r="I84" s="585"/>
      <c r="J84" s="585"/>
      <c r="K84" s="585"/>
      <c r="L84" s="585"/>
      <c r="M84" s="585"/>
      <c r="N84" s="585"/>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170"/>
      <c r="P226" s="224"/>
    </row>
    <row r="227" spans="1:16" s="225" customFormat="1" x14ac:dyDescent="0.25">
      <c r="A227" s="229"/>
      <c r="C227" s="224"/>
      <c r="D227" s="224"/>
      <c r="E227" s="224"/>
      <c r="F227" s="224"/>
      <c r="G227" s="224"/>
      <c r="H227" s="224"/>
      <c r="I227" s="224"/>
      <c r="J227" s="224"/>
      <c r="K227" s="224"/>
      <c r="L227" s="224"/>
      <c r="M227" s="224"/>
      <c r="N227" s="224"/>
      <c r="O227" s="170"/>
      <c r="P227" s="224"/>
    </row>
    <row r="228" spans="1:16" s="225" customFormat="1" x14ac:dyDescent="0.25">
      <c r="A228" s="229"/>
      <c r="C228" s="224"/>
      <c r="D228" s="224"/>
      <c r="E228" s="224"/>
      <c r="F228" s="224"/>
      <c r="G228" s="224"/>
      <c r="H228" s="224"/>
      <c r="I228" s="224"/>
      <c r="J228" s="224"/>
      <c r="K228" s="224"/>
      <c r="L228" s="224"/>
      <c r="M228" s="224"/>
      <c r="N228" s="224"/>
      <c r="O228" s="170"/>
      <c r="P228" s="224"/>
    </row>
    <row r="229" spans="1:16" s="225" customFormat="1" x14ac:dyDescent="0.25">
      <c r="A229" s="229"/>
      <c r="C229" s="224"/>
      <c r="D229" s="224"/>
      <c r="E229" s="224"/>
      <c r="F229" s="224"/>
      <c r="G229" s="224"/>
      <c r="H229" s="224"/>
      <c r="I229" s="224"/>
      <c r="J229" s="224"/>
      <c r="K229" s="224"/>
      <c r="L229" s="224"/>
      <c r="M229" s="224"/>
      <c r="N229" s="224"/>
      <c r="O229" s="170"/>
      <c r="P229" s="224"/>
    </row>
    <row r="230" spans="1:16" s="225" customFormat="1" x14ac:dyDescent="0.25">
      <c r="A230" s="229"/>
      <c r="C230" s="224"/>
      <c r="D230" s="224"/>
      <c r="E230" s="224"/>
      <c r="F230" s="224"/>
      <c r="G230" s="224"/>
      <c r="H230" s="224"/>
      <c r="I230" s="224"/>
      <c r="J230" s="224"/>
      <c r="K230" s="224"/>
      <c r="L230" s="224"/>
      <c r="M230" s="224"/>
      <c r="N230" s="224"/>
      <c r="O230" s="170"/>
      <c r="P230" s="224"/>
    </row>
    <row r="231" spans="1:16" s="225" customFormat="1" x14ac:dyDescent="0.25">
      <c r="A231" s="229"/>
      <c r="C231" s="224"/>
      <c r="D231" s="224"/>
      <c r="E231" s="224"/>
      <c r="F231" s="224"/>
      <c r="G231" s="224"/>
      <c r="H231" s="224"/>
      <c r="I231" s="224"/>
      <c r="J231" s="224"/>
      <c r="K231" s="224"/>
      <c r="L231" s="224"/>
      <c r="M231" s="224"/>
      <c r="N231" s="224"/>
      <c r="O231" s="170"/>
      <c r="P231" s="224"/>
    </row>
    <row r="232" spans="1:16" s="225" customFormat="1" x14ac:dyDescent="0.25">
      <c r="A232" s="229"/>
      <c r="C232" s="224"/>
      <c r="D232" s="224"/>
      <c r="E232" s="224"/>
      <c r="F232" s="224"/>
      <c r="G232" s="224"/>
      <c r="H232" s="224"/>
      <c r="I232" s="224"/>
      <c r="J232" s="224"/>
      <c r="K232" s="224"/>
      <c r="L232" s="224"/>
      <c r="M232" s="224"/>
      <c r="N232" s="224"/>
      <c r="O232" s="170"/>
      <c r="P232" s="224"/>
    </row>
    <row r="233" spans="1:16" s="225" customFormat="1" x14ac:dyDescent="0.25">
      <c r="A233" s="229"/>
      <c r="C233" s="224"/>
      <c r="D233" s="224"/>
      <c r="E233" s="224"/>
      <c r="F233" s="224"/>
      <c r="G233" s="224"/>
      <c r="H233" s="224"/>
      <c r="I233" s="224"/>
      <c r="J233" s="224"/>
      <c r="K233" s="224"/>
      <c r="L233" s="224"/>
      <c r="M233" s="224"/>
      <c r="N233" s="224"/>
      <c r="O233" s="170"/>
      <c r="P233" s="224"/>
    </row>
    <row r="234" spans="1:16" s="225" customFormat="1" x14ac:dyDescent="0.25">
      <c r="A234" s="229"/>
      <c r="C234" s="224"/>
      <c r="D234" s="224"/>
      <c r="E234" s="224"/>
      <c r="F234" s="224"/>
      <c r="G234" s="224"/>
      <c r="H234" s="224"/>
      <c r="I234" s="224"/>
      <c r="J234" s="224"/>
      <c r="K234" s="224"/>
      <c r="L234" s="224"/>
      <c r="M234" s="224"/>
      <c r="N234" s="224"/>
      <c r="O234" s="170"/>
      <c r="P234" s="224"/>
    </row>
    <row r="235" spans="1:16" s="225" customFormat="1" x14ac:dyDescent="0.25">
      <c r="A235" s="229"/>
      <c r="C235" s="224"/>
      <c r="D235" s="224"/>
      <c r="E235" s="224"/>
      <c r="F235" s="224"/>
      <c r="G235" s="224"/>
      <c r="H235" s="224"/>
      <c r="I235" s="224"/>
      <c r="J235" s="224"/>
      <c r="K235" s="224"/>
      <c r="L235" s="224"/>
      <c r="M235" s="224"/>
      <c r="N235" s="224"/>
      <c r="O235" s="170"/>
      <c r="P235" s="224"/>
    </row>
    <row r="236" spans="1:16" s="225" customFormat="1" x14ac:dyDescent="0.25">
      <c r="A236" s="229"/>
      <c r="C236" s="224"/>
      <c r="D236" s="224"/>
      <c r="E236" s="224"/>
      <c r="F236" s="224"/>
      <c r="G236" s="224"/>
      <c r="H236" s="224"/>
      <c r="I236" s="224"/>
      <c r="J236" s="224"/>
      <c r="K236" s="224"/>
      <c r="L236" s="224"/>
      <c r="M236" s="224"/>
      <c r="N236" s="224"/>
      <c r="O236" s="170"/>
      <c r="P236" s="224"/>
    </row>
    <row r="237" spans="1:16" s="225" customFormat="1" x14ac:dyDescent="0.25">
      <c r="A237" s="229"/>
      <c r="C237" s="224"/>
      <c r="D237" s="224"/>
      <c r="E237" s="224"/>
      <c r="F237" s="224"/>
      <c r="G237" s="224"/>
      <c r="H237" s="224"/>
      <c r="I237" s="224"/>
      <c r="J237" s="224"/>
      <c r="K237" s="224"/>
      <c r="L237" s="224"/>
      <c r="M237" s="224"/>
      <c r="N237" s="224"/>
      <c r="O237" s="170"/>
      <c r="P237" s="224"/>
    </row>
    <row r="238" spans="1:16" s="225" customFormat="1" x14ac:dyDescent="0.25">
      <c r="A238" s="229"/>
      <c r="C238" s="224"/>
      <c r="D238" s="224"/>
      <c r="E238" s="224"/>
      <c r="F238" s="224"/>
      <c r="G238" s="224"/>
      <c r="H238" s="224"/>
      <c r="I238" s="224"/>
      <c r="J238" s="224"/>
      <c r="K238" s="224"/>
      <c r="L238" s="224"/>
      <c r="M238" s="224"/>
      <c r="N238" s="224"/>
      <c r="O238" s="170"/>
      <c r="P238" s="224"/>
    </row>
    <row r="239" spans="1:16" s="225" customFormat="1" x14ac:dyDescent="0.25">
      <c r="A239" s="229"/>
      <c r="C239" s="224"/>
      <c r="D239" s="224"/>
      <c r="E239" s="224"/>
      <c r="F239" s="224"/>
      <c r="G239" s="224"/>
      <c r="H239" s="224"/>
      <c r="I239" s="224"/>
      <c r="J239" s="224"/>
      <c r="K239" s="224"/>
      <c r="L239" s="224"/>
      <c r="M239" s="224"/>
      <c r="N239" s="224"/>
      <c r="O239" s="170"/>
      <c r="P239" s="224"/>
    </row>
    <row r="240" spans="1:16" s="225" customFormat="1" x14ac:dyDescent="0.25">
      <c r="A240" s="229"/>
      <c r="C240" s="224"/>
      <c r="D240" s="224"/>
      <c r="E240" s="224"/>
      <c r="F240" s="224"/>
      <c r="G240" s="224"/>
      <c r="H240" s="224"/>
      <c r="I240" s="224"/>
      <c r="J240" s="224"/>
      <c r="K240" s="224"/>
      <c r="L240" s="224"/>
      <c r="M240" s="224"/>
      <c r="N240" s="224"/>
      <c r="O240" s="170"/>
      <c r="P240" s="224"/>
    </row>
    <row r="241" spans="1:16" s="225" customFormat="1" x14ac:dyDescent="0.25">
      <c r="A241" s="229"/>
      <c r="C241" s="224"/>
      <c r="D241" s="224"/>
      <c r="E241" s="224"/>
      <c r="F241" s="224"/>
      <c r="G241" s="224"/>
      <c r="H241" s="224"/>
      <c r="I241" s="224"/>
      <c r="J241" s="224"/>
      <c r="K241" s="224"/>
      <c r="L241" s="224"/>
      <c r="M241" s="224"/>
      <c r="N241" s="224"/>
      <c r="O241" s="170"/>
      <c r="P241" s="224"/>
    </row>
    <row r="242" spans="1:16" s="225" customFormat="1" x14ac:dyDescent="0.25">
      <c r="A242" s="229"/>
      <c r="C242" s="224"/>
      <c r="D242" s="224"/>
      <c r="E242" s="224"/>
      <c r="F242" s="224"/>
      <c r="G242" s="224"/>
      <c r="H242" s="224"/>
      <c r="I242" s="224"/>
      <c r="J242" s="224"/>
      <c r="K242" s="224"/>
      <c r="L242" s="224"/>
      <c r="M242" s="224"/>
      <c r="N242" s="224"/>
      <c r="O242" s="170"/>
      <c r="P242" s="224"/>
    </row>
    <row r="243" spans="1:16" s="225" customFormat="1" x14ac:dyDescent="0.25">
      <c r="A243" s="229"/>
      <c r="C243" s="224"/>
      <c r="D243" s="224"/>
      <c r="E243" s="224"/>
      <c r="F243" s="224"/>
      <c r="G243" s="224"/>
      <c r="H243" s="224"/>
      <c r="I243" s="224"/>
      <c r="J243" s="224"/>
      <c r="K243" s="224"/>
      <c r="L243" s="224"/>
      <c r="M243" s="224"/>
      <c r="N243" s="224"/>
      <c r="O243" s="170"/>
      <c r="P243" s="224"/>
    </row>
    <row r="244" spans="1:16" s="225" customFormat="1" x14ac:dyDescent="0.25">
      <c r="A244" s="229"/>
      <c r="C244" s="224"/>
      <c r="D244" s="224"/>
      <c r="E244" s="224"/>
      <c r="F244" s="224"/>
      <c r="G244" s="224"/>
      <c r="H244" s="224"/>
      <c r="I244" s="224"/>
      <c r="J244" s="224"/>
      <c r="K244" s="224"/>
      <c r="L244" s="224"/>
      <c r="M244" s="224"/>
      <c r="N244" s="224"/>
      <c r="O244" s="170"/>
      <c r="P244" s="224"/>
    </row>
    <row r="245" spans="1:16" s="225" customFormat="1" x14ac:dyDescent="0.25">
      <c r="A245" s="229"/>
      <c r="C245" s="224"/>
      <c r="D245" s="224"/>
      <c r="E245" s="224"/>
      <c r="F245" s="224"/>
      <c r="G245" s="224"/>
      <c r="H245" s="224"/>
      <c r="I245" s="224"/>
      <c r="J245" s="224"/>
      <c r="K245" s="224"/>
      <c r="L245" s="224"/>
      <c r="M245" s="224"/>
      <c r="N245" s="224"/>
      <c r="O245" s="170"/>
      <c r="P245" s="224"/>
    </row>
    <row r="246" spans="1:16" s="225" customFormat="1" x14ac:dyDescent="0.25">
      <c r="A246" s="229"/>
      <c r="C246" s="224"/>
      <c r="D246" s="224"/>
      <c r="E246" s="224"/>
      <c r="F246" s="224"/>
      <c r="G246" s="224"/>
      <c r="H246" s="224"/>
      <c r="I246" s="224"/>
      <c r="J246" s="224"/>
      <c r="K246" s="224"/>
      <c r="L246" s="224"/>
      <c r="M246" s="224"/>
      <c r="N246" s="224"/>
      <c r="O246" s="170"/>
      <c r="P246" s="224"/>
    </row>
    <row r="247" spans="1:16" s="225" customFormat="1" x14ac:dyDescent="0.25">
      <c r="A247" s="229"/>
      <c r="C247" s="224"/>
      <c r="D247" s="224"/>
      <c r="E247" s="224"/>
      <c r="F247" s="224"/>
      <c r="G247" s="224"/>
      <c r="H247" s="224"/>
      <c r="I247" s="224"/>
      <c r="J247" s="224"/>
      <c r="K247" s="224"/>
      <c r="L247" s="224"/>
      <c r="M247" s="224"/>
      <c r="N247" s="224"/>
      <c r="O247" s="170"/>
      <c r="P247" s="224"/>
    </row>
    <row r="248" spans="1:16" s="225" customFormat="1" x14ac:dyDescent="0.25">
      <c r="A248" s="229"/>
      <c r="C248" s="224"/>
      <c r="D248" s="224"/>
      <c r="E248" s="224"/>
      <c r="F248" s="224"/>
      <c r="G248" s="224"/>
      <c r="H248" s="224"/>
      <c r="I248" s="224"/>
      <c r="J248" s="224"/>
      <c r="K248" s="224"/>
      <c r="L248" s="224"/>
      <c r="M248" s="224"/>
      <c r="N248" s="224"/>
      <c r="O248" s="170"/>
      <c r="P248" s="224"/>
    </row>
    <row r="249" spans="1:16" s="225" customFormat="1" x14ac:dyDescent="0.25">
      <c r="A249" s="229"/>
      <c r="C249" s="224"/>
      <c r="D249" s="224"/>
      <c r="E249" s="224"/>
      <c r="F249" s="224"/>
      <c r="G249" s="224"/>
      <c r="H249" s="224"/>
      <c r="I249" s="224"/>
      <c r="J249" s="224"/>
      <c r="K249" s="224"/>
      <c r="L249" s="224"/>
      <c r="M249" s="224"/>
      <c r="N249" s="224"/>
      <c r="O249" s="170"/>
      <c r="P249" s="224"/>
    </row>
    <row r="250" spans="1:16" s="225" customFormat="1" x14ac:dyDescent="0.25">
      <c r="A250" s="229"/>
      <c r="C250" s="224"/>
      <c r="D250" s="224"/>
      <c r="E250" s="224"/>
      <c r="F250" s="224"/>
      <c r="G250" s="224"/>
      <c r="H250" s="224"/>
      <c r="I250" s="224"/>
      <c r="J250" s="224"/>
      <c r="K250" s="224"/>
      <c r="L250" s="224"/>
      <c r="M250" s="224"/>
      <c r="N250" s="224"/>
      <c r="O250" s="170"/>
      <c r="P250" s="224"/>
    </row>
    <row r="251" spans="1:16" s="225" customFormat="1" x14ac:dyDescent="0.25">
      <c r="A251" s="229"/>
      <c r="C251" s="224"/>
      <c r="D251" s="224"/>
      <c r="E251" s="224"/>
      <c r="F251" s="224"/>
      <c r="G251" s="224"/>
      <c r="H251" s="224"/>
      <c r="I251" s="224"/>
      <c r="J251" s="224"/>
      <c r="K251" s="224"/>
      <c r="L251" s="224"/>
      <c r="M251" s="224"/>
      <c r="N251" s="224"/>
      <c r="O251" s="170"/>
      <c r="P251" s="224"/>
    </row>
    <row r="252" spans="1:16" s="225" customFormat="1" x14ac:dyDescent="0.25">
      <c r="A252" s="229"/>
      <c r="C252" s="224"/>
      <c r="D252" s="224"/>
      <c r="E252" s="224"/>
      <c r="F252" s="224"/>
      <c r="G252" s="224"/>
      <c r="H252" s="224"/>
      <c r="I252" s="224"/>
      <c r="J252" s="224"/>
      <c r="K252" s="224"/>
      <c r="L252" s="224"/>
      <c r="M252" s="224"/>
      <c r="N252" s="224"/>
      <c r="O252" s="170"/>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N7:N8"/>
    <mergeCell ref="A1:N1"/>
    <mergeCell ref="J7:J8"/>
    <mergeCell ref="B84:N84"/>
    <mergeCell ref="B12:M12"/>
    <mergeCell ref="B48:N48"/>
    <mergeCell ref="B60:N60"/>
    <mergeCell ref="B72:N72"/>
    <mergeCell ref="B14:N14"/>
    <mergeCell ref="B24:N24"/>
    <mergeCell ref="E6:E8"/>
    <mergeCell ref="F7:F8"/>
    <mergeCell ref="G7:G8"/>
    <mergeCell ref="H7:H8"/>
    <mergeCell ref="I7:I8"/>
    <mergeCell ref="M7:M8"/>
    <mergeCell ref="F4:G5"/>
    <mergeCell ref="H4:H5"/>
    <mergeCell ref="I4:K5"/>
    <mergeCell ref="L4:L5"/>
    <mergeCell ref="M4:M5"/>
    <mergeCell ref="B6:B8"/>
    <mergeCell ref="C6:C8"/>
    <mergeCell ref="D6:D8"/>
    <mergeCell ref="K7:K8"/>
    <mergeCell ref="L7:L8"/>
  </mergeCells>
  <conditionalFormatting sqref="F10">
    <cfRule type="cellIs" dxfId="258" priority="7" operator="greaterThan">
      <formula>$N$10</formula>
    </cfRule>
  </conditionalFormatting>
  <conditionalFormatting sqref="F9">
    <cfRule type="cellIs" dxfId="257" priority="8" operator="greaterThan">
      <formula>$N$9</formula>
    </cfRule>
  </conditionalFormatting>
  <conditionalFormatting sqref="B15">
    <cfRule type="expression" dxfId="256" priority="6">
      <formula>($O$9=1)</formula>
    </cfRule>
  </conditionalFormatting>
  <conditionalFormatting sqref="B25">
    <cfRule type="expression" dxfId="255" priority="5">
      <formula>($O$10=1)</formula>
    </cfRule>
  </conditionalFormatting>
  <conditionalFormatting sqref="B9:B10">
    <cfRule type="cellIs" dxfId="254" priority="4" operator="greaterThan">
      <formula>0</formula>
    </cfRule>
  </conditionalFormatting>
  <conditionalFormatting sqref="C9:D10">
    <cfRule type="cellIs" dxfId="253" priority="3" operator="greaterThan">
      <formula>0</formula>
    </cfRule>
  </conditionalFormatting>
  <conditionalFormatting sqref="I9">
    <cfRule type="expression" dxfId="252" priority="2">
      <formula>AND(B9&gt;15, I9&gt;1)</formula>
    </cfRule>
  </conditionalFormatting>
  <conditionalFormatting sqref="I10">
    <cfRule type="expression" dxfId="251"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9:D10" unlockedFormula="1"/>
  </ignoredErrors>
  <drawing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theme="5" tint="-0.249977111117893"/>
  </sheetPr>
  <dimension ref="A1:R359"/>
  <sheetViews>
    <sheetView showGridLines="0" showRowColHeaders="0" workbookViewId="0">
      <selection activeCell="A4" sqref="A4"/>
    </sheetView>
  </sheetViews>
  <sheetFormatPr defaultColWidth="8.7109375" defaultRowHeight="15" x14ac:dyDescent="0.25"/>
  <cols>
    <col min="1" max="1" width="21" style="199" customWidth="1"/>
    <col min="2" max="2" width="19.140625" style="170" customWidth="1"/>
    <col min="3" max="4" width="13.28515625" style="169" customWidth="1"/>
    <col min="5" max="5" width="12.7109375" style="169" customWidth="1"/>
    <col min="6" max="6" width="19.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17.7109375" style="169" customWidth="1"/>
    <col min="15" max="15" width="6.140625" style="169" hidden="1" customWidth="1"/>
    <col min="16" max="16" width="9" style="169" hidden="1" customWidth="1"/>
    <col min="17" max="17" width="0" style="170" hidden="1" customWidth="1"/>
    <col min="18" max="16384" width="8.7109375" style="170"/>
  </cols>
  <sheetData>
    <row r="1" spans="1:18" ht="18.75" x14ac:dyDescent="0.3">
      <c r="A1" s="589" t="s">
        <v>164</v>
      </c>
      <c r="B1" s="589"/>
      <c r="C1" s="589"/>
      <c r="D1" s="589"/>
      <c r="E1" s="589"/>
      <c r="F1" s="589"/>
      <c r="G1" s="589"/>
      <c r="H1" s="589"/>
      <c r="I1" s="589"/>
      <c r="J1" s="589"/>
      <c r="K1" s="589"/>
      <c r="L1" s="589"/>
      <c r="M1" s="589"/>
      <c r="N1" s="589"/>
    </row>
    <row r="2" spans="1:18" ht="16.5" customHeight="1" x14ac:dyDescent="0.25">
      <c r="A2" s="171" t="s">
        <v>157</v>
      </c>
      <c r="B2" s="172">
        <f ca="1">NOW()</f>
        <v>43809.651016898148</v>
      </c>
      <c r="C2" s="171"/>
      <c r="D2" s="171"/>
      <c r="E2" s="171"/>
      <c r="F2" s="171"/>
      <c r="G2" s="173"/>
      <c r="H2" s="174"/>
      <c r="I2" s="173"/>
      <c r="J2" s="173"/>
      <c r="K2" s="173"/>
      <c r="L2" s="173"/>
      <c r="M2" s="173"/>
      <c r="N2" s="382" t="s">
        <v>381</v>
      </c>
    </row>
    <row r="3" spans="1:18" x14ac:dyDescent="0.25">
      <c r="A3" s="170"/>
      <c r="C3" s="170"/>
      <c r="D3" s="170"/>
      <c r="E3" s="175"/>
      <c r="F3" s="176"/>
      <c r="G3" s="177"/>
      <c r="H3" s="177"/>
      <c r="I3" s="177"/>
      <c r="J3" s="177"/>
      <c r="K3" s="177"/>
      <c r="L3" s="177"/>
      <c r="M3" s="178"/>
      <c r="N3" s="170"/>
      <c r="P3" s="170"/>
    </row>
    <row r="4" spans="1:18" ht="26.25" customHeight="1" x14ac:dyDescent="0.25">
      <c r="A4" s="164" t="s">
        <v>384</v>
      </c>
      <c r="C4" s="170"/>
      <c r="D4" s="170"/>
      <c r="E4" s="179"/>
      <c r="F4" s="590" t="s">
        <v>143</v>
      </c>
      <c r="G4" s="591"/>
      <c r="H4" s="594"/>
      <c r="I4" s="590" t="s">
        <v>158</v>
      </c>
      <c r="J4" s="595"/>
      <c r="K4" s="591"/>
      <c r="L4" s="597"/>
      <c r="M4" s="598" t="s">
        <v>423</v>
      </c>
      <c r="N4" s="170"/>
      <c r="P4" s="170"/>
    </row>
    <row r="5" spans="1:18" ht="31.5" customHeight="1" x14ac:dyDescent="0.25">
      <c r="A5" s="180"/>
      <c r="C5" s="170"/>
      <c r="D5" s="170"/>
      <c r="E5" s="179"/>
      <c r="F5" s="600"/>
      <c r="G5" s="603"/>
      <c r="H5" s="594"/>
      <c r="I5" s="600"/>
      <c r="J5" s="604"/>
      <c r="K5" s="603"/>
      <c r="L5" s="597"/>
      <c r="M5" s="610"/>
      <c r="N5" s="170"/>
      <c r="P5" s="170"/>
    </row>
    <row r="6" spans="1:18" ht="45" customHeight="1" x14ac:dyDescent="0.25">
      <c r="A6" s="181"/>
      <c r="B6" s="554" t="s">
        <v>383</v>
      </c>
      <c r="C6" s="605" t="s">
        <v>145</v>
      </c>
      <c r="D6" s="605" t="s">
        <v>140</v>
      </c>
      <c r="E6" s="606" t="s">
        <v>106</v>
      </c>
      <c r="F6" s="182" t="s">
        <v>97</v>
      </c>
      <c r="G6" s="183" t="s">
        <v>169</v>
      </c>
      <c r="H6" s="184" t="s">
        <v>170</v>
      </c>
      <c r="I6" s="185" t="s">
        <v>57</v>
      </c>
      <c r="J6" s="186" t="s">
        <v>93</v>
      </c>
      <c r="K6" s="187" t="s">
        <v>84</v>
      </c>
      <c r="L6" s="188" t="s">
        <v>171</v>
      </c>
      <c r="M6" s="189" t="s">
        <v>58</v>
      </c>
      <c r="N6" s="190" t="s">
        <v>59</v>
      </c>
      <c r="O6" s="170"/>
      <c r="P6" s="170"/>
    </row>
    <row r="7" spans="1:18" s="191" customFormat="1" ht="63.75" customHeight="1" x14ac:dyDescent="0.25">
      <c r="A7" s="181"/>
      <c r="B7" s="555"/>
      <c r="C7" s="605"/>
      <c r="D7" s="605"/>
      <c r="E7" s="607"/>
      <c r="F7" s="601" t="s">
        <v>146</v>
      </c>
      <c r="G7" s="601" t="s">
        <v>147</v>
      </c>
      <c r="H7" s="601" t="s">
        <v>148</v>
      </c>
      <c r="I7" s="601" t="s">
        <v>149</v>
      </c>
      <c r="J7" s="601" t="s">
        <v>94</v>
      </c>
      <c r="K7" s="601" t="s">
        <v>150</v>
      </c>
      <c r="L7" s="601" t="s">
        <v>151</v>
      </c>
      <c r="M7" s="601" t="s">
        <v>152</v>
      </c>
      <c r="N7" s="609" t="s">
        <v>424</v>
      </c>
    </row>
    <row r="8" spans="1:18" ht="54" customHeight="1" x14ac:dyDescent="0.25">
      <c r="A8" s="192"/>
      <c r="B8" s="556"/>
      <c r="C8" s="605"/>
      <c r="D8" s="605"/>
      <c r="E8" s="608"/>
      <c r="F8" s="602"/>
      <c r="G8" s="602"/>
      <c r="H8" s="602"/>
      <c r="I8" s="602"/>
      <c r="J8" s="602"/>
      <c r="K8" s="602"/>
      <c r="L8" s="602"/>
      <c r="M8" s="602"/>
      <c r="N8" s="602"/>
      <c r="O8" s="170"/>
      <c r="P8" s="170"/>
    </row>
    <row r="9" spans="1:18" x14ac:dyDescent="0.25">
      <c r="A9" s="394" t="s">
        <v>95</v>
      </c>
      <c r="B9" s="165">
        <f>'Do Not Use'!AV38</f>
        <v>0</v>
      </c>
      <c r="C9" s="165">
        <f>'Do Not Use'!AN69</f>
        <v>0</v>
      </c>
      <c r="D9" s="165">
        <f>'Do Not Use'!AO69</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row>
    <row r="10" spans="1:18" x14ac:dyDescent="0.25">
      <c r="A10" s="394" t="s">
        <v>144</v>
      </c>
      <c r="B10" s="165">
        <f>'Do Not Use'!AV39</f>
        <v>0</v>
      </c>
      <c r="C10" s="165">
        <f>'Do Not Use'!AN70</f>
        <v>0</v>
      </c>
      <c r="D10" s="165">
        <f>'Do Not Use'!AO70</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row>
    <row r="11" spans="1:18" x14ac:dyDescent="0.25">
      <c r="A11" s="395" t="s">
        <v>60</v>
      </c>
      <c r="B11" s="388">
        <f>SUM(B9:B10)</f>
        <v>0</v>
      </c>
      <c r="C11" s="388">
        <f>SUM(C9:C10)</f>
        <v>0</v>
      </c>
      <c r="D11" s="388">
        <f>SUM(D9:D10)</f>
        <v>0</v>
      </c>
      <c r="E11" s="389">
        <f>SUM(E9:E10)</f>
        <v>0</v>
      </c>
      <c r="F11" s="168" t="s">
        <v>65</v>
      </c>
      <c r="G11" s="168"/>
      <c r="H11" s="168"/>
      <c r="I11" s="168"/>
      <c r="J11" s="168"/>
      <c r="K11" s="168"/>
      <c r="L11" s="167"/>
      <c r="M11" s="198"/>
      <c r="O11" s="266"/>
      <c r="P11" s="267"/>
      <c r="Q11" s="267"/>
      <c r="R11" s="267"/>
    </row>
    <row r="12" spans="1:18" x14ac:dyDescent="0.25">
      <c r="B12" s="565" t="s">
        <v>382</v>
      </c>
      <c r="C12" s="565"/>
      <c r="D12" s="565"/>
      <c r="E12" s="565"/>
      <c r="F12" s="565"/>
      <c r="G12" s="565"/>
      <c r="H12" s="565"/>
      <c r="I12" s="565"/>
      <c r="J12" s="565"/>
      <c r="K12" s="565"/>
      <c r="L12" s="565"/>
      <c r="M12" s="565"/>
    </row>
    <row r="13" spans="1:18" x14ac:dyDescent="0.25">
      <c r="A13" s="393"/>
      <c r="B13" s="200"/>
      <c r="C13" s="200"/>
      <c r="D13" s="200"/>
      <c r="E13" s="200"/>
      <c r="F13" s="200"/>
      <c r="G13" s="200" t="s">
        <v>65</v>
      </c>
      <c r="H13" s="200"/>
      <c r="I13" s="200"/>
      <c r="J13" s="200"/>
      <c r="K13" s="200"/>
      <c r="L13" s="200"/>
      <c r="M13" s="200"/>
    </row>
    <row r="14" spans="1:18" s="202" customFormat="1" x14ac:dyDescent="0.25">
      <c r="A14" s="392"/>
      <c r="B14" s="586" t="str">
        <f>A9</f>
        <v>Children with IEPs</v>
      </c>
      <c r="C14" s="587"/>
      <c r="D14" s="587"/>
      <c r="E14" s="587"/>
      <c r="F14" s="587"/>
      <c r="G14" s="587"/>
      <c r="H14" s="587"/>
      <c r="I14" s="587"/>
      <c r="J14" s="587"/>
      <c r="K14" s="587"/>
      <c r="L14" s="587"/>
      <c r="M14" s="587"/>
      <c r="N14" s="588"/>
      <c r="O14" s="170"/>
      <c r="P14" s="176"/>
    </row>
    <row r="15" spans="1:18" s="202" customFormat="1" x14ac:dyDescent="0.25">
      <c r="A15" s="203" t="s">
        <v>107</v>
      </c>
      <c r="B15" s="204" t="str">
        <f>IF(B9&gt;0, "Of the "&amp;C11&amp;" children who received at least one dismissal,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18" s="202" customFormat="1" x14ac:dyDescent="0.25">
      <c r="A16" s="207" t="s">
        <v>169</v>
      </c>
      <c r="B16" s="204" t="str">
        <f>IF(B9&gt;0,"The average number of dismissals per child for  "&amp;A9&amp;" is "&amp;ROUND(G9,2)&amp;" times the Dismissal Rate for all other children.","")</f>
        <v/>
      </c>
      <c r="C16" s="205"/>
      <c r="D16" s="205"/>
      <c r="E16" s="205"/>
      <c r="F16" s="205"/>
      <c r="G16" s="205"/>
      <c r="H16" s="205"/>
      <c r="I16" s="205"/>
      <c r="J16" s="205"/>
      <c r="K16" s="205"/>
      <c r="L16" s="205"/>
      <c r="M16" s="205"/>
      <c r="N16" s="206"/>
      <c r="O16" s="170"/>
      <c r="P16" s="176"/>
    </row>
    <row r="17" spans="1:16" s="202" customFormat="1" x14ac:dyDescent="0.25">
      <c r="A17" s="208" t="s">
        <v>170</v>
      </c>
      <c r="B17" s="204" t="str">
        <f>IF(B9&gt;0,A9&amp;" receive an average of "&amp;ROUND(H9,2)&amp;" dismissals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are "&amp;ROUND(I9,2)&amp;" times more likely to have at least one dismissal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66</v>
      </c>
      <c r="B20" s="204" t="str">
        <f>IF(AND($B$9&gt;0,$K$9&gt;0),"The percentage of dismissals attributed to "&amp;$A$9&amp;" is "&amp;ROUND($K$9,1)&amp;" percentage points higher than expected given "&amp;$A$9&amp;" percentage of the child enrollment.",IF(AND($B$9&gt;0,$K$9&lt;0),"The percentage of dismissals attributed to "&amp;$A$9&amp;" is "&amp;ROUND(($K$9*-1),1)&amp;" percentage points lower than expected given "&amp;$A$9&amp;"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172</v>
      </c>
      <c r="B21" s="204" t="str">
        <f>IF(B9&gt;0,"Of the "&amp;$D$11&amp;" dismissals generated, "&amp;ROUND(L9*100,1)&amp;"% were attributed to "&amp;A9&amp;".","")</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"&amp;ROUND(M9*100,1)&amp;"% have at least one dismissal.","")</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218"/>
      <c r="B24" s="219"/>
      <c r="C24" s="176"/>
      <c r="D24" s="176"/>
      <c r="E24" s="176"/>
      <c r="F24" s="176"/>
      <c r="G24" s="176"/>
      <c r="H24" s="176"/>
      <c r="I24" s="176"/>
      <c r="J24" s="176"/>
      <c r="K24" s="176"/>
      <c r="L24" s="176"/>
      <c r="M24" s="176"/>
      <c r="N24" s="176"/>
      <c r="O24" s="170"/>
      <c r="P24" s="176"/>
    </row>
    <row r="25" spans="1:16" s="202" customFormat="1" x14ac:dyDescent="0.25">
      <c r="A25" s="392"/>
      <c r="B25" s="586" t="str">
        <f>A10</f>
        <v>GenEd children</v>
      </c>
      <c r="C25" s="587"/>
      <c r="D25" s="587"/>
      <c r="E25" s="587"/>
      <c r="F25" s="587"/>
      <c r="G25" s="587"/>
      <c r="H25" s="587"/>
      <c r="I25" s="587"/>
      <c r="J25" s="587"/>
      <c r="K25" s="587"/>
      <c r="L25" s="587"/>
      <c r="M25" s="587"/>
      <c r="N25" s="588"/>
      <c r="O25" s="170"/>
      <c r="P25" s="176"/>
    </row>
    <row r="26" spans="1:16" s="202" customFormat="1" x14ac:dyDescent="0.25">
      <c r="A26" s="203" t="s">
        <v>107</v>
      </c>
      <c r="B26" s="204" t="str">
        <f>IF(B10&gt;0, "Of the "&amp;C11&amp;" children who received at least one dismissal, "&amp;ROUND(F10*100,1)&amp;"% are "&amp;A10&amp;"; this group comprises "&amp;ROUND(E10*100,1)&amp;"% of the total child enrollment.","")</f>
        <v/>
      </c>
      <c r="C26" s="205"/>
      <c r="D26" s="205"/>
      <c r="E26" s="205"/>
      <c r="F26" s="205"/>
      <c r="G26" s="205"/>
      <c r="H26" s="205"/>
      <c r="I26" s="205"/>
      <c r="J26" s="205"/>
      <c r="K26" s="205"/>
      <c r="L26" s="205"/>
      <c r="M26" s="205"/>
      <c r="N26" s="206"/>
      <c r="O26" s="170"/>
      <c r="P26" s="176"/>
    </row>
    <row r="27" spans="1:16" s="202" customFormat="1" x14ac:dyDescent="0.25">
      <c r="A27" s="207" t="s">
        <v>169</v>
      </c>
      <c r="B27" s="204" t="str">
        <f>IF(B10&gt;0,"The average number of dismissals per child for "&amp;A10&amp;" is "&amp;ROUND(G10,2)&amp;" times the Dismissal Rate for all other children.","")</f>
        <v/>
      </c>
      <c r="C27" s="205"/>
      <c r="D27" s="205"/>
      <c r="E27" s="205"/>
      <c r="F27" s="205"/>
      <c r="G27" s="205"/>
      <c r="H27" s="205"/>
      <c r="I27" s="205"/>
      <c r="J27" s="205"/>
      <c r="K27" s="205"/>
      <c r="L27" s="205"/>
      <c r="M27" s="205"/>
      <c r="N27" s="206"/>
      <c r="O27" s="170"/>
      <c r="P27" s="176"/>
    </row>
    <row r="28" spans="1:16" s="202" customFormat="1" x14ac:dyDescent="0.25">
      <c r="A28" s="208" t="s">
        <v>170</v>
      </c>
      <c r="B28" s="204" t="str">
        <f>IF(B10&gt;0,A10&amp;" receive an average of "&amp;ROUND(H10,2)&amp;" dismissals per child.","")</f>
        <v/>
      </c>
      <c r="C28" s="205"/>
      <c r="D28" s="205"/>
      <c r="E28" s="205"/>
      <c r="F28" s="205"/>
      <c r="G28" s="205"/>
      <c r="H28" s="205"/>
      <c r="I28" s="205"/>
      <c r="J28" s="205"/>
      <c r="K28" s="205"/>
      <c r="L28" s="205"/>
      <c r="M28" s="205"/>
      <c r="N28" s="206"/>
      <c r="O28" s="170"/>
      <c r="P28" s="176"/>
    </row>
    <row r="29" spans="1:16" s="202" customFormat="1" x14ac:dyDescent="0.25">
      <c r="A29" s="209" t="s">
        <v>57</v>
      </c>
      <c r="B29" s="204" t="str">
        <f>IF(B10&gt;0,A10&amp;" are "&amp;ROUND(I10,2)&amp;" times more likely to have at least one dismissal than all other children.","")</f>
        <v/>
      </c>
      <c r="C29" s="205"/>
      <c r="D29" s="205"/>
      <c r="E29" s="205"/>
      <c r="F29" s="205"/>
      <c r="G29" s="205"/>
      <c r="H29" s="205"/>
      <c r="I29" s="205"/>
      <c r="J29" s="205"/>
      <c r="K29" s="205"/>
      <c r="L29" s="205"/>
      <c r="M29" s="205"/>
      <c r="N29" s="206"/>
      <c r="O29" s="170"/>
      <c r="P29" s="176"/>
    </row>
    <row r="30" spans="1:16" s="202" customFormat="1" x14ac:dyDescent="0.25">
      <c r="A30" s="210" t="s">
        <v>156</v>
      </c>
      <c r="B30" s="204" t="str">
        <f>IF(AND($B10&gt;0,$J10&gt;0),$A10&amp;" representation among children who receive dismissals is "&amp;ROUND($J10,1)&amp;" percentage points higher than expected given their percentage of the child enrollment.",IF(AND($B10&gt;0,$J10&lt;0),$A10&amp;" representation among children who receive dismissals is "&amp;ROUND(($J10*-1),1)&amp;"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1" t="s">
        <v>66</v>
      </c>
      <c r="B31" s="204" t="str">
        <f>IF(AND($B10&gt;0,$K10&gt;0),"The percentage of dismissals attributed to "&amp;$A10&amp;" is "&amp;ROUND($K10,1)&amp;" percentage points higher than expected given their percentage of the child enrollment.",IF(AND($B10&gt;0,$K10&lt;0),"The percentage of dismissals attributed to "&amp;$A10&amp;" is "&amp;ROUND(($K10*-1),1)&amp;" percentage points lower than expected given their percentage of the child enrollment.",""))</f>
        <v/>
      </c>
      <c r="C31" s="205"/>
      <c r="D31" s="205"/>
      <c r="E31" s="205"/>
      <c r="F31" s="205"/>
      <c r="G31" s="205"/>
      <c r="H31" s="205"/>
      <c r="I31" s="205"/>
      <c r="J31" s="205"/>
      <c r="K31" s="205"/>
      <c r="L31" s="205"/>
      <c r="M31" s="205"/>
      <c r="N31" s="206"/>
      <c r="O31" s="170"/>
      <c r="P31" s="176"/>
    </row>
    <row r="32" spans="1:16" s="202" customFormat="1" x14ac:dyDescent="0.25">
      <c r="A32" s="212" t="s">
        <v>172</v>
      </c>
      <c r="B32" s="204" t="str">
        <f>IF(B10&gt;0,"Of the "&amp;$D$11&amp;" dismissals generated, "&amp;ROUND(L10*100,1)&amp;"% were attributed to "&amp;A10&amp;".","")</f>
        <v/>
      </c>
      <c r="C32" s="205"/>
      <c r="D32" s="205"/>
      <c r="E32" s="205"/>
      <c r="F32" s="205"/>
      <c r="G32" s="205"/>
      <c r="H32" s="205"/>
      <c r="I32" s="205"/>
      <c r="J32" s="205"/>
      <c r="K32" s="205"/>
      <c r="L32" s="205"/>
      <c r="M32" s="205"/>
      <c r="N32" s="206"/>
      <c r="O32" s="170"/>
      <c r="P32" s="176"/>
    </row>
    <row r="33" spans="1:16" s="202" customFormat="1" x14ac:dyDescent="0.25">
      <c r="A33" s="213" t="s">
        <v>58</v>
      </c>
      <c r="B33" s="214" t="str">
        <f>IF(B10&gt;0,"Of the "&amp;$B10&amp;" "&amp;$A10&amp;", "&amp;ROUND(M10*100,1)&amp;"% have at least one dismissal.","")</f>
        <v/>
      </c>
      <c r="C33" s="215"/>
      <c r="D33" s="215"/>
      <c r="E33" s="215"/>
      <c r="F33" s="215"/>
      <c r="G33" s="215"/>
      <c r="H33" s="215"/>
      <c r="I33" s="215"/>
      <c r="J33" s="215"/>
      <c r="K33" s="215"/>
      <c r="L33" s="215"/>
      <c r="M33" s="215"/>
      <c r="N33" s="216"/>
      <c r="O33" s="170"/>
      <c r="P33" s="176"/>
    </row>
    <row r="34" spans="1:16" x14ac:dyDescent="0.25">
      <c r="A34" s="220"/>
      <c r="B34" s="221"/>
      <c r="C34" s="222"/>
      <c r="D34" s="222"/>
      <c r="E34" s="222"/>
      <c r="F34" s="222"/>
      <c r="G34" s="222"/>
      <c r="H34" s="222"/>
      <c r="I34" s="222"/>
      <c r="J34" s="222"/>
      <c r="K34" s="222"/>
      <c r="L34" s="222"/>
      <c r="M34" s="222"/>
      <c r="N34" s="222"/>
      <c r="O34" s="170"/>
    </row>
    <row r="35" spans="1:16" x14ac:dyDescent="0.25">
      <c r="O35" s="170"/>
    </row>
    <row r="36" spans="1:16" s="225" customFormat="1" x14ac:dyDescent="0.25">
      <c r="A36" s="223"/>
      <c r="B36" s="248"/>
      <c r="C36" s="248"/>
      <c r="D36" s="248"/>
      <c r="E36" s="248"/>
      <c r="F36" s="248"/>
      <c r="G36" s="248"/>
      <c r="H36" s="248"/>
      <c r="I36" s="248"/>
      <c r="J36" s="248"/>
      <c r="K36" s="248"/>
      <c r="L36" s="248"/>
      <c r="M36" s="248"/>
      <c r="N36" s="24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6"/>
      <c r="B44" s="227"/>
      <c r="C44" s="228"/>
      <c r="D44" s="228"/>
      <c r="E44" s="228"/>
      <c r="F44" s="228"/>
      <c r="G44" s="228"/>
      <c r="H44" s="228"/>
      <c r="I44" s="228"/>
      <c r="J44" s="228"/>
      <c r="K44" s="228"/>
      <c r="L44" s="228"/>
      <c r="M44" s="228"/>
      <c r="N44" s="228"/>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9"/>
      <c r="C48" s="224"/>
      <c r="D48" s="224"/>
      <c r="E48" s="224"/>
      <c r="F48" s="224"/>
      <c r="G48" s="224"/>
      <c r="H48" s="224"/>
      <c r="I48" s="224"/>
      <c r="J48" s="224"/>
      <c r="K48" s="224"/>
      <c r="L48" s="224"/>
      <c r="M48" s="224"/>
      <c r="N48" s="224"/>
      <c r="O48" s="170"/>
      <c r="P48" s="224"/>
    </row>
    <row r="49" spans="1:16" s="225" customFormat="1" x14ac:dyDescent="0.25">
      <c r="A49" s="223"/>
      <c r="B49" s="585"/>
      <c r="C49" s="585"/>
      <c r="D49" s="585"/>
      <c r="E49" s="585"/>
      <c r="F49" s="585"/>
      <c r="G49" s="585"/>
      <c r="H49" s="585"/>
      <c r="I49" s="585"/>
      <c r="J49" s="585"/>
      <c r="K49" s="585"/>
      <c r="L49" s="585"/>
      <c r="M49" s="585"/>
      <c r="N49" s="585"/>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6"/>
      <c r="B57" s="227"/>
      <c r="C57" s="228"/>
      <c r="D57" s="228"/>
      <c r="E57" s="228"/>
      <c r="F57" s="228"/>
      <c r="G57" s="228"/>
      <c r="H57" s="228"/>
      <c r="I57" s="228"/>
      <c r="J57" s="228"/>
      <c r="K57" s="228"/>
      <c r="L57" s="228"/>
      <c r="M57" s="228"/>
      <c r="N57" s="228"/>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9"/>
      <c r="C60" s="224"/>
      <c r="D60" s="224"/>
      <c r="E60" s="224"/>
      <c r="F60" s="224"/>
      <c r="G60" s="224"/>
      <c r="H60" s="224"/>
      <c r="I60" s="224"/>
      <c r="J60" s="224"/>
      <c r="K60" s="224"/>
      <c r="L60" s="224"/>
      <c r="M60" s="224"/>
      <c r="N60" s="224"/>
      <c r="O60" s="170"/>
      <c r="P60" s="224"/>
    </row>
    <row r="61" spans="1:16" s="225" customFormat="1" x14ac:dyDescent="0.25">
      <c r="A61" s="223"/>
      <c r="B61" s="585"/>
      <c r="C61" s="585"/>
      <c r="D61" s="585"/>
      <c r="E61" s="585"/>
      <c r="F61" s="585"/>
      <c r="G61" s="585"/>
      <c r="H61" s="585"/>
      <c r="I61" s="585"/>
      <c r="J61" s="585"/>
      <c r="K61" s="585"/>
      <c r="L61" s="585"/>
      <c r="M61" s="585"/>
      <c r="N61" s="585"/>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6"/>
      <c r="B71" s="227"/>
      <c r="C71" s="228"/>
      <c r="D71" s="228"/>
      <c r="E71" s="228"/>
      <c r="F71" s="228"/>
      <c r="G71" s="228"/>
      <c r="H71" s="228"/>
      <c r="I71" s="228"/>
      <c r="J71" s="228"/>
      <c r="K71" s="228"/>
      <c r="L71" s="228"/>
      <c r="M71" s="228"/>
      <c r="N71" s="228"/>
      <c r="O71" s="170"/>
      <c r="P71" s="224"/>
    </row>
    <row r="72" spans="1:16" s="225" customFormat="1" x14ac:dyDescent="0.25">
      <c r="A72" s="229"/>
      <c r="B72" s="227"/>
      <c r="C72" s="228"/>
      <c r="D72" s="228"/>
      <c r="E72" s="228"/>
      <c r="F72" s="228"/>
      <c r="G72" s="228"/>
      <c r="H72" s="228"/>
      <c r="I72" s="228"/>
      <c r="J72" s="228"/>
      <c r="K72" s="228"/>
      <c r="L72" s="228"/>
      <c r="M72" s="228"/>
      <c r="N72" s="228"/>
      <c r="O72" s="170"/>
      <c r="P72" s="224"/>
    </row>
    <row r="73" spans="1:16" s="225" customFormat="1" x14ac:dyDescent="0.25">
      <c r="A73" s="223"/>
      <c r="B73" s="585"/>
      <c r="C73" s="585"/>
      <c r="D73" s="585"/>
      <c r="E73" s="585"/>
      <c r="F73" s="585"/>
      <c r="G73" s="585"/>
      <c r="H73" s="585"/>
      <c r="I73" s="585"/>
      <c r="J73" s="585"/>
      <c r="K73" s="585"/>
      <c r="L73" s="585"/>
      <c r="M73" s="585"/>
      <c r="N73" s="585"/>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6"/>
      <c r="B83" s="227"/>
      <c r="C83" s="228"/>
      <c r="D83" s="228"/>
      <c r="E83" s="228"/>
      <c r="F83" s="228"/>
      <c r="G83" s="228"/>
      <c r="H83" s="228"/>
      <c r="I83" s="228"/>
      <c r="J83" s="228"/>
      <c r="K83" s="228"/>
      <c r="L83" s="228"/>
      <c r="M83" s="228"/>
      <c r="N83" s="228"/>
      <c r="O83" s="170"/>
      <c r="P83" s="224"/>
    </row>
    <row r="84" spans="1:16" s="225" customFormat="1" x14ac:dyDescent="0.25">
      <c r="A84" s="229"/>
      <c r="C84" s="224"/>
      <c r="D84" s="224"/>
      <c r="E84" s="224"/>
      <c r="F84" s="224"/>
      <c r="G84" s="224"/>
      <c r="H84" s="224"/>
      <c r="I84" s="224"/>
      <c r="J84" s="224"/>
      <c r="K84" s="224"/>
      <c r="L84" s="224"/>
      <c r="M84" s="224"/>
      <c r="N84" s="224"/>
      <c r="O84" s="170"/>
      <c r="P84" s="224"/>
    </row>
    <row r="85" spans="1:16" s="225" customFormat="1" x14ac:dyDescent="0.25">
      <c r="A85" s="223"/>
      <c r="B85" s="585"/>
      <c r="C85" s="585"/>
      <c r="D85" s="585"/>
      <c r="E85" s="585"/>
      <c r="F85" s="585"/>
      <c r="G85" s="585"/>
      <c r="H85" s="585"/>
      <c r="I85" s="585"/>
      <c r="J85" s="585"/>
      <c r="K85" s="585"/>
      <c r="L85" s="585"/>
      <c r="M85" s="585"/>
      <c r="N85" s="585"/>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6"/>
      <c r="B93" s="227"/>
      <c r="C93" s="228"/>
      <c r="D93" s="228"/>
      <c r="E93" s="228"/>
      <c r="F93" s="228"/>
      <c r="G93" s="228"/>
      <c r="H93" s="228"/>
      <c r="I93" s="228"/>
      <c r="J93" s="228"/>
      <c r="K93" s="228"/>
      <c r="L93" s="228"/>
      <c r="M93" s="228"/>
      <c r="N93" s="228"/>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170"/>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row r="359" spans="1:16" s="225" customFormat="1" x14ac:dyDescent="0.25">
      <c r="A359" s="229"/>
      <c r="C359" s="224"/>
      <c r="D359" s="224"/>
      <c r="E359" s="224"/>
      <c r="F359" s="224"/>
      <c r="G359" s="224"/>
      <c r="H359" s="224"/>
      <c r="I359" s="224"/>
      <c r="J359" s="224"/>
      <c r="K359" s="224"/>
      <c r="L359" s="224"/>
      <c r="M359" s="224"/>
      <c r="N359" s="224"/>
      <c r="O359" s="224"/>
      <c r="P359" s="224"/>
    </row>
  </sheetData>
  <mergeCells count="26">
    <mergeCell ref="A1:N1"/>
    <mergeCell ref="J7:J8"/>
    <mergeCell ref="B85:N85"/>
    <mergeCell ref="B12:M12"/>
    <mergeCell ref="B49:N49"/>
    <mergeCell ref="B61:N61"/>
    <mergeCell ref="B73:N73"/>
    <mergeCell ref="B14:N14"/>
    <mergeCell ref="B25:N25"/>
    <mergeCell ref="N7:N8"/>
    <mergeCell ref="E6:E8"/>
    <mergeCell ref="F7:F8"/>
    <mergeCell ref="G7:G8"/>
    <mergeCell ref="H7:H8"/>
    <mergeCell ref="I7:I8"/>
    <mergeCell ref="M7:M8"/>
    <mergeCell ref="F4:G5"/>
    <mergeCell ref="H4:H5"/>
    <mergeCell ref="I4:K5"/>
    <mergeCell ref="L4:L5"/>
    <mergeCell ref="M4:M5"/>
    <mergeCell ref="B6:B8"/>
    <mergeCell ref="C6:C8"/>
    <mergeCell ref="D6:D8"/>
    <mergeCell ref="K7:K8"/>
    <mergeCell ref="L7:L8"/>
  </mergeCells>
  <conditionalFormatting sqref="F10">
    <cfRule type="cellIs" dxfId="250" priority="7" operator="greaterThan">
      <formula>$N$10</formula>
    </cfRule>
  </conditionalFormatting>
  <conditionalFormatting sqref="F9">
    <cfRule type="cellIs" dxfId="249" priority="8" operator="greaterThan">
      <formula>$N$9</formula>
    </cfRule>
  </conditionalFormatting>
  <conditionalFormatting sqref="B15">
    <cfRule type="expression" dxfId="248" priority="6">
      <formula>($O$9=1)</formula>
    </cfRule>
  </conditionalFormatting>
  <conditionalFormatting sqref="B26">
    <cfRule type="expression" dxfId="247" priority="5">
      <formula>($O$10=1)</formula>
    </cfRule>
  </conditionalFormatting>
  <conditionalFormatting sqref="B9:B10">
    <cfRule type="cellIs" dxfId="246" priority="4" operator="greaterThan">
      <formula>0</formula>
    </cfRule>
  </conditionalFormatting>
  <conditionalFormatting sqref="C9:D10">
    <cfRule type="cellIs" dxfId="245" priority="3" operator="greaterThan">
      <formula>0</formula>
    </cfRule>
  </conditionalFormatting>
  <conditionalFormatting sqref="I9">
    <cfRule type="expression" dxfId="244" priority="2">
      <formula>AND(B9&gt;15, I9&gt;1)</formula>
    </cfRule>
  </conditionalFormatting>
  <conditionalFormatting sqref="I10">
    <cfRule type="expression" dxfId="243"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ignoredErrors>
    <ignoredError sqref="B9:D10" unlockedFormula="1"/>
  </ignoredErrors>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theme="5" tint="-0.249977111117893"/>
  </sheetPr>
  <dimension ref="A1:U358"/>
  <sheetViews>
    <sheetView showGridLines="0" showRowColHeaders="0" workbookViewId="0">
      <selection activeCell="A4" sqref="A4"/>
    </sheetView>
  </sheetViews>
  <sheetFormatPr defaultColWidth="8.7109375" defaultRowHeight="15" x14ac:dyDescent="0.25"/>
  <cols>
    <col min="1" max="1" width="21" style="199" customWidth="1"/>
    <col min="2" max="2" width="19.140625" style="170" customWidth="1"/>
    <col min="3" max="4" width="13.28515625" style="169" customWidth="1"/>
    <col min="5" max="5" width="12.7109375" style="169" customWidth="1"/>
    <col min="6" max="6" width="19.7109375" style="169" customWidth="1"/>
    <col min="7" max="7" width="20.85546875" style="169" customWidth="1"/>
    <col min="8" max="8" width="18.85546875" style="169" customWidth="1"/>
    <col min="9" max="9" width="15" style="169" customWidth="1"/>
    <col min="10" max="10" width="16.85546875" style="169" customWidth="1"/>
    <col min="11" max="11" width="21" style="169" customWidth="1"/>
    <col min="12" max="12" width="21.5703125" style="169" customWidth="1"/>
    <col min="13" max="13" width="27.28515625" style="169" customWidth="1"/>
    <col min="14" max="14" width="17.7109375" style="169" customWidth="1"/>
    <col min="15" max="15" width="6.140625" style="169" hidden="1" customWidth="1"/>
    <col min="16" max="16" width="9" style="169" hidden="1" customWidth="1"/>
    <col min="17" max="17" width="0" style="170" hidden="1" customWidth="1"/>
    <col min="18" max="16384" width="8.7109375" style="170"/>
  </cols>
  <sheetData>
    <row r="1" spans="1:21" ht="18.75" x14ac:dyDescent="0.3">
      <c r="A1" s="589" t="s">
        <v>271</v>
      </c>
      <c r="B1" s="589"/>
      <c r="C1" s="589"/>
      <c r="D1" s="589"/>
      <c r="E1" s="589"/>
      <c r="F1" s="589"/>
      <c r="G1" s="589"/>
      <c r="H1" s="589"/>
      <c r="I1" s="589"/>
      <c r="J1" s="589"/>
      <c r="K1" s="589"/>
      <c r="L1" s="589"/>
      <c r="M1" s="589"/>
      <c r="N1" s="589"/>
    </row>
    <row r="2" spans="1:21" ht="16.5" customHeight="1" x14ac:dyDescent="0.25">
      <c r="A2" s="171" t="s">
        <v>157</v>
      </c>
      <c r="B2" s="172">
        <f ca="1">NOW()</f>
        <v>43809.651016898148</v>
      </c>
      <c r="C2" s="171"/>
      <c r="D2" s="171"/>
      <c r="E2" s="171"/>
      <c r="F2" s="171"/>
      <c r="G2" s="173"/>
      <c r="H2" s="174"/>
      <c r="I2" s="173"/>
      <c r="J2" s="173"/>
      <c r="K2" s="173"/>
      <c r="L2" s="173"/>
      <c r="M2" s="173"/>
      <c r="N2" s="382" t="s">
        <v>381</v>
      </c>
    </row>
    <row r="3" spans="1:21" x14ac:dyDescent="0.25">
      <c r="A3" s="170"/>
      <c r="C3" s="170"/>
      <c r="D3" s="170"/>
      <c r="E3" s="175"/>
      <c r="F3" s="176"/>
      <c r="G3" s="177"/>
      <c r="H3" s="177"/>
      <c r="I3" s="177"/>
      <c r="J3" s="177"/>
      <c r="K3" s="177"/>
      <c r="L3" s="177"/>
      <c r="M3" s="178"/>
      <c r="N3" s="170"/>
      <c r="P3" s="170"/>
    </row>
    <row r="4" spans="1:21" ht="26.25" customHeight="1" x14ac:dyDescent="0.25">
      <c r="A4" s="164" t="s">
        <v>384</v>
      </c>
      <c r="C4" s="170"/>
      <c r="D4" s="170"/>
      <c r="E4" s="179"/>
      <c r="F4" s="590" t="s">
        <v>143</v>
      </c>
      <c r="G4" s="591"/>
      <c r="H4" s="594"/>
      <c r="I4" s="590" t="s">
        <v>158</v>
      </c>
      <c r="J4" s="595"/>
      <c r="K4" s="591"/>
      <c r="L4" s="597"/>
      <c r="M4" s="598" t="s">
        <v>423</v>
      </c>
      <c r="N4" s="170"/>
      <c r="P4" s="170"/>
    </row>
    <row r="5" spans="1:21" ht="31.5" customHeight="1" x14ac:dyDescent="0.25">
      <c r="A5" s="180"/>
      <c r="C5" s="170"/>
      <c r="D5" s="170"/>
      <c r="E5" s="179"/>
      <c r="F5" s="600"/>
      <c r="G5" s="603"/>
      <c r="H5" s="594"/>
      <c r="I5" s="600"/>
      <c r="J5" s="604"/>
      <c r="K5" s="603"/>
      <c r="L5" s="597"/>
      <c r="M5" s="610"/>
      <c r="N5" s="170"/>
      <c r="P5" s="170"/>
    </row>
    <row r="6" spans="1:21" ht="45" customHeight="1" x14ac:dyDescent="0.25">
      <c r="A6" s="181"/>
      <c r="B6" s="554" t="s">
        <v>383</v>
      </c>
      <c r="C6" s="605" t="s">
        <v>145</v>
      </c>
      <c r="D6" s="605" t="s">
        <v>140</v>
      </c>
      <c r="E6" s="606" t="s">
        <v>106</v>
      </c>
      <c r="F6" s="182" t="s">
        <v>97</v>
      </c>
      <c r="G6" s="183" t="s">
        <v>169</v>
      </c>
      <c r="H6" s="184" t="s">
        <v>170</v>
      </c>
      <c r="I6" s="185" t="s">
        <v>57</v>
      </c>
      <c r="J6" s="186" t="s">
        <v>93</v>
      </c>
      <c r="K6" s="187" t="s">
        <v>84</v>
      </c>
      <c r="L6" s="188" t="s">
        <v>171</v>
      </c>
      <c r="M6" s="189" t="s">
        <v>58</v>
      </c>
      <c r="N6" s="190" t="s">
        <v>59</v>
      </c>
      <c r="O6" s="170"/>
      <c r="P6" s="170"/>
    </row>
    <row r="7" spans="1:21" s="191" customFormat="1" ht="63.75" customHeight="1" x14ac:dyDescent="0.25">
      <c r="A7" s="181"/>
      <c r="B7" s="555"/>
      <c r="C7" s="605"/>
      <c r="D7" s="605"/>
      <c r="E7" s="607"/>
      <c r="F7" s="601" t="s">
        <v>146</v>
      </c>
      <c r="G7" s="601" t="s">
        <v>147</v>
      </c>
      <c r="H7" s="601" t="s">
        <v>148</v>
      </c>
      <c r="I7" s="601" t="s">
        <v>149</v>
      </c>
      <c r="J7" s="601" t="s">
        <v>94</v>
      </c>
      <c r="K7" s="601" t="s">
        <v>150</v>
      </c>
      <c r="L7" s="601" t="s">
        <v>151</v>
      </c>
      <c r="M7" s="601" t="s">
        <v>152</v>
      </c>
      <c r="N7" s="609" t="s">
        <v>424</v>
      </c>
    </row>
    <row r="8" spans="1:21" ht="54" customHeight="1" x14ac:dyDescent="0.25">
      <c r="A8" s="192"/>
      <c r="B8" s="556"/>
      <c r="C8" s="605"/>
      <c r="D8" s="605"/>
      <c r="E8" s="608"/>
      <c r="F8" s="602"/>
      <c r="G8" s="602"/>
      <c r="H8" s="602"/>
      <c r="I8" s="602"/>
      <c r="J8" s="602"/>
      <c r="K8" s="602"/>
      <c r="L8" s="602"/>
      <c r="M8" s="602"/>
      <c r="N8" s="602"/>
      <c r="O8" s="170"/>
      <c r="P8" s="170"/>
    </row>
    <row r="9" spans="1:21" x14ac:dyDescent="0.25">
      <c r="A9" s="394" t="s">
        <v>268</v>
      </c>
      <c r="B9" s="165">
        <f>'Do Not Use'!AY47</f>
        <v>0</v>
      </c>
      <c r="C9" s="165">
        <f>'Do Not Use'!AN72</f>
        <v>0</v>
      </c>
      <c r="D9" s="165">
        <f>'Do Not Use'!AO72</f>
        <v>0</v>
      </c>
      <c r="E9" s="166" t="str">
        <f>IF(B$11&gt;0,$B9/$B$11,"N/A")</f>
        <v>N/A</v>
      </c>
      <c r="F9" s="193" t="str">
        <f>IF($C$11&gt;0,$C9/$C$11,"N/A")</f>
        <v>N/A</v>
      </c>
      <c r="G9" s="194" t="str">
        <f>IF($B9&gt;0,$H9/(($D$11-$D9)/($B$11-$B9)),"N/A")</f>
        <v>N/A</v>
      </c>
      <c r="H9" s="195" t="str">
        <f>IF($B9&gt;0,$D9/$B9,"N/A")</f>
        <v>N/A</v>
      </c>
      <c r="I9" s="195" t="str">
        <f>IF($B9&gt;0,M9/(($C$11-$C9)/($B$11-$B9)),"N/A")</f>
        <v>N/A</v>
      </c>
      <c r="J9" s="196" t="str">
        <f>IF($B9&gt;0,($F9-$E9)*100,"N/A")</f>
        <v>N/A</v>
      </c>
      <c r="K9" s="196" t="str">
        <f>IF($B9&gt;0,($L9-$E9)*100,"N/A")</f>
        <v>N/A</v>
      </c>
      <c r="L9" s="193" t="str">
        <f>IF($B9&gt;0,$D9/$D$11,"N/A")</f>
        <v>N/A</v>
      </c>
      <c r="M9" s="193" t="str">
        <f>IF($B9&gt;0,$C9/$B9,"N/A")</f>
        <v>N/A</v>
      </c>
      <c r="N9" s="197" t="str">
        <f>IF(C11&gt;0,E9+(SQRT(E9*((1-E9)/C$11))),"N/A")</f>
        <v>N/A</v>
      </c>
      <c r="O9" s="266" t="b">
        <f>IF(F9&gt;N9,1)</f>
        <v>0</v>
      </c>
      <c r="P9" s="266" t="b">
        <f>IF(B9&gt;10,1)</f>
        <v>0</v>
      </c>
      <c r="Q9" s="266">
        <f>COUNTIFS(O9:O10,1,P9:P10,1)</f>
        <v>0</v>
      </c>
      <c r="R9" s="267"/>
      <c r="S9" s="267"/>
      <c r="T9" s="267"/>
      <c r="U9" s="267"/>
    </row>
    <row r="10" spans="1:21" x14ac:dyDescent="0.25">
      <c r="A10" s="394" t="s">
        <v>269</v>
      </c>
      <c r="B10" s="165">
        <f>'Do Not Use'!AY48</f>
        <v>0</v>
      </c>
      <c r="C10" s="165">
        <f>'Do Not Use'!AN73</f>
        <v>0</v>
      </c>
      <c r="D10" s="165">
        <f>'Do Not Use'!AO73</f>
        <v>0</v>
      </c>
      <c r="E10" s="166" t="str">
        <f>IF(B$11&gt;0,$B10/$B$11,"N/A")</f>
        <v>N/A</v>
      </c>
      <c r="F10" s="193" t="str">
        <f>IF($C$11&gt;0,$C10/$C$11,"N/A")</f>
        <v>N/A</v>
      </c>
      <c r="G10" s="194" t="str">
        <f>IF($B10&gt;0,$H10/(($D$11-$D10)/($B$11-$B10)),"N/A")</f>
        <v>N/A</v>
      </c>
      <c r="H10" s="195" t="str">
        <f>IF($B10&gt;0,$D10/$B10,"N/A")</f>
        <v>N/A</v>
      </c>
      <c r="I10" s="195" t="str">
        <f>IF($B10&gt;0,M10/(($C$11-$C10)/($B$11-$B10)),"N/A")</f>
        <v>N/A</v>
      </c>
      <c r="J10" s="196" t="str">
        <f>IF($B10&gt;0,($F10-$E10)*100,"N/A")</f>
        <v>N/A</v>
      </c>
      <c r="K10" s="196" t="str">
        <f>IF($B10&gt;0,($L10-$E10)*100,"N/A")</f>
        <v>N/A</v>
      </c>
      <c r="L10" s="193" t="str">
        <f>IF($B10&gt;0,$D10/$D$11,"N/A")</f>
        <v>N/A</v>
      </c>
      <c r="M10" s="193" t="str">
        <f>IF($B10&gt;0,$C10/$B10,"N/A")</f>
        <v>N/A</v>
      </c>
      <c r="N10" s="197" t="str">
        <f>IF(C11&gt;0,E10+(SQRT(E10*((1-E10)/C$11))),"N/A")</f>
        <v>N/A</v>
      </c>
      <c r="O10" s="266" t="b">
        <f>IF(F10&gt;N10,1)</f>
        <v>0</v>
      </c>
      <c r="P10" s="266" t="b">
        <f>IF(B10&gt;10,1)</f>
        <v>0</v>
      </c>
      <c r="Q10" s="266"/>
      <c r="R10" s="267"/>
      <c r="S10" s="267"/>
      <c r="T10" s="267"/>
      <c r="U10" s="267"/>
    </row>
    <row r="11" spans="1:21" x14ac:dyDescent="0.25">
      <c r="A11" s="395" t="s">
        <v>60</v>
      </c>
      <c r="B11" s="388">
        <f>SUM(B9:B10)</f>
        <v>0</v>
      </c>
      <c r="C11" s="388">
        <f>SUM(C9:C10)</f>
        <v>0</v>
      </c>
      <c r="D11" s="388">
        <f>SUM(D9:D10)</f>
        <v>0</v>
      </c>
      <c r="E11" s="389">
        <f>SUM(E9:E10)</f>
        <v>0</v>
      </c>
      <c r="F11" s="168" t="s">
        <v>65</v>
      </c>
      <c r="G11" s="168"/>
      <c r="H11" s="168"/>
      <c r="I11" s="168"/>
      <c r="J11" s="168"/>
      <c r="K11" s="168"/>
      <c r="L11" s="167"/>
      <c r="M11" s="198"/>
      <c r="O11" s="266"/>
      <c r="P11" s="267"/>
      <c r="Q11" s="267"/>
      <c r="R11" s="267"/>
      <c r="S11" s="267"/>
      <c r="T11" s="267"/>
      <c r="U11" s="267"/>
    </row>
    <row r="12" spans="1:21" x14ac:dyDescent="0.25">
      <c r="B12" s="565" t="s">
        <v>382</v>
      </c>
      <c r="C12" s="565"/>
      <c r="D12" s="565"/>
      <c r="E12" s="565"/>
      <c r="F12" s="565"/>
      <c r="G12" s="565"/>
      <c r="H12" s="565"/>
      <c r="I12" s="565"/>
      <c r="J12" s="565"/>
      <c r="K12" s="565"/>
      <c r="L12" s="565"/>
      <c r="M12" s="565"/>
    </row>
    <row r="13" spans="1:21" x14ac:dyDescent="0.25">
      <c r="A13" s="393"/>
      <c r="B13" s="200"/>
      <c r="C13" s="200"/>
      <c r="D13" s="200"/>
      <c r="E13" s="200"/>
      <c r="F13" s="200"/>
      <c r="G13" s="200" t="s">
        <v>65</v>
      </c>
      <c r="H13" s="200"/>
      <c r="I13" s="200"/>
      <c r="J13" s="200"/>
      <c r="K13" s="200"/>
      <c r="L13" s="200"/>
      <c r="M13" s="200"/>
    </row>
    <row r="14" spans="1:21" s="202" customFormat="1" x14ac:dyDescent="0.25">
      <c r="A14" s="392"/>
      <c r="B14" s="586" t="str">
        <f>A9</f>
        <v>DLL</v>
      </c>
      <c r="C14" s="587"/>
      <c r="D14" s="587"/>
      <c r="E14" s="587"/>
      <c r="F14" s="587"/>
      <c r="G14" s="587"/>
      <c r="H14" s="587"/>
      <c r="I14" s="587"/>
      <c r="J14" s="587"/>
      <c r="K14" s="587"/>
      <c r="L14" s="587"/>
      <c r="M14" s="587"/>
      <c r="N14" s="588"/>
      <c r="O14" s="170"/>
      <c r="P14" s="176"/>
    </row>
    <row r="15" spans="1:21" s="202" customFormat="1" x14ac:dyDescent="0.25">
      <c r="A15" s="203" t="s">
        <v>107</v>
      </c>
      <c r="B15" s="204" t="str">
        <f>IF(B9&gt;0, "Of the "&amp;C11&amp;" children who received at least one dismissal, "&amp;ROUND(F9*100,1)&amp;"% are "&amp;A9&amp;"; this group comprises "&amp;ROUND(E9*100,1)&amp;"% of the total child enrollment.","")</f>
        <v/>
      </c>
      <c r="C15" s="205"/>
      <c r="D15" s="205"/>
      <c r="E15" s="205"/>
      <c r="F15" s="205"/>
      <c r="G15" s="205"/>
      <c r="H15" s="205"/>
      <c r="I15" s="205"/>
      <c r="J15" s="205"/>
      <c r="K15" s="205"/>
      <c r="L15" s="205"/>
      <c r="M15" s="205"/>
      <c r="N15" s="206"/>
      <c r="O15" s="170"/>
      <c r="P15" s="176"/>
    </row>
    <row r="16" spans="1:21" s="202" customFormat="1" x14ac:dyDescent="0.25">
      <c r="A16" s="207" t="s">
        <v>169</v>
      </c>
      <c r="B16" s="204" t="str">
        <f>IF(B9&gt;0,"The average number of dismissals per "&amp;A9&amp;" child is "&amp;ROUND(G9,2)&amp;" times the Dismissal Rate for all other children.","")</f>
        <v/>
      </c>
      <c r="C16" s="205"/>
      <c r="D16" s="205"/>
      <c r="E16" s="205"/>
      <c r="F16" s="205"/>
      <c r="G16" s="205"/>
      <c r="H16" s="205"/>
      <c r="I16" s="205"/>
      <c r="J16" s="205"/>
      <c r="K16" s="205"/>
      <c r="L16" s="205"/>
      <c r="M16" s="205"/>
      <c r="N16" s="206"/>
      <c r="O16" s="170"/>
      <c r="P16" s="176"/>
    </row>
    <row r="17" spans="1:16" s="202" customFormat="1" x14ac:dyDescent="0.25">
      <c r="A17" s="208" t="s">
        <v>170</v>
      </c>
      <c r="B17" s="204" t="str">
        <f>IF(B9&gt;0,A9&amp;" children receive an average of "&amp;ROUND(H9,2)&amp;" dismissals per child.","")</f>
        <v/>
      </c>
      <c r="C17" s="205"/>
      <c r="D17" s="205"/>
      <c r="E17" s="205"/>
      <c r="F17" s="205"/>
      <c r="G17" s="205"/>
      <c r="H17" s="205"/>
      <c r="I17" s="205"/>
      <c r="J17" s="205"/>
      <c r="K17" s="205"/>
      <c r="L17" s="205"/>
      <c r="M17" s="205"/>
      <c r="N17" s="206"/>
      <c r="O17" s="170"/>
      <c r="P17" s="176"/>
    </row>
    <row r="18" spans="1:16" s="202" customFormat="1" x14ac:dyDescent="0.25">
      <c r="A18" s="209" t="s">
        <v>57</v>
      </c>
      <c r="B18" s="204" t="str">
        <f>IF(B9&gt;0,A9&amp;" children are "&amp;ROUND(I9,2)&amp;" times more likely to have at least one dismissal than all other children.","")</f>
        <v/>
      </c>
      <c r="C18" s="205"/>
      <c r="D18" s="205"/>
      <c r="E18" s="205"/>
      <c r="F18" s="205"/>
      <c r="G18" s="205"/>
      <c r="H18" s="205"/>
      <c r="I18" s="205"/>
      <c r="J18" s="205"/>
      <c r="K18" s="205"/>
      <c r="L18" s="205"/>
      <c r="M18" s="205"/>
      <c r="N18" s="206"/>
      <c r="O18" s="170"/>
      <c r="P18" s="176"/>
    </row>
    <row r="19" spans="1:16" s="202" customFormat="1" x14ac:dyDescent="0.25">
      <c r="A19" s="210" t="s">
        <v>156</v>
      </c>
      <c r="B19" s="204" t="str">
        <f>IF(AND($B$9&gt;0,$J$9&gt;0),$A$9&amp;" representation among children who receive dismissals is "&amp;ROUND($J$9,1)&amp;" percentage points higher than expected given their percentage of the child enrollment.",IF(AND($B$9&gt;0,$J$9&lt;0),$A$9&amp;" representation among children who receive dismissals is "&amp;ROUND(($J$9*-1),1)&amp;" percentage points lower than expected given their percentage of the child enrollment.",""))</f>
        <v/>
      </c>
      <c r="C19" s="205"/>
      <c r="D19" s="205"/>
      <c r="E19" s="205"/>
      <c r="F19" s="205"/>
      <c r="G19" s="205"/>
      <c r="H19" s="205"/>
      <c r="I19" s="205"/>
      <c r="J19" s="205"/>
      <c r="K19" s="205"/>
      <c r="L19" s="205"/>
      <c r="M19" s="205"/>
      <c r="N19" s="206"/>
      <c r="O19" s="170"/>
      <c r="P19" s="176"/>
    </row>
    <row r="20" spans="1:16" s="202" customFormat="1" x14ac:dyDescent="0.25">
      <c r="A20" s="211" t="s">
        <v>66</v>
      </c>
      <c r="B20" s="204" t="str">
        <f>IF(AND($B$9&gt;0,$K$9&gt;0),"The percentage of dismissals attributed to "&amp;$A$9&amp;" children is "&amp;ROUND($K$9,1)&amp;" percentage points higher than expected given "&amp;$A$9&amp;" children's percentage of the child enrollment.",IF(AND($B$9&gt;0,$K$9&lt;0),"The percentage of dismissals attributed to "&amp;$A$9&amp;" children is "&amp;ROUND(($K$9*-1),1)&amp;" percentage points lower than expected given "&amp;$A$9&amp;" children's percentage of the child enrollment.",""))</f>
        <v/>
      </c>
      <c r="C20" s="205"/>
      <c r="D20" s="205"/>
      <c r="E20" s="205"/>
      <c r="F20" s="205"/>
      <c r="G20" s="205"/>
      <c r="H20" s="205"/>
      <c r="I20" s="205"/>
      <c r="J20" s="205"/>
      <c r="K20" s="205"/>
      <c r="L20" s="205"/>
      <c r="M20" s="205"/>
      <c r="N20" s="206"/>
      <c r="O20" s="170"/>
      <c r="P20" s="176"/>
    </row>
    <row r="21" spans="1:16" s="202" customFormat="1" x14ac:dyDescent="0.25">
      <c r="A21" s="212" t="s">
        <v>172</v>
      </c>
      <c r="B21" s="204" t="str">
        <f>IF(B9&gt;0,"Of the "&amp;$D$11&amp;" dismissals generated, "&amp;ROUND(L9*100,1)&amp;"% were attributed to "&amp;A9&amp;" children.","")</f>
        <v/>
      </c>
      <c r="C21" s="205"/>
      <c r="D21" s="205"/>
      <c r="E21" s="205"/>
      <c r="F21" s="205"/>
      <c r="G21" s="205"/>
      <c r="H21" s="205"/>
      <c r="I21" s="205"/>
      <c r="J21" s="205"/>
      <c r="K21" s="205"/>
      <c r="L21" s="205"/>
      <c r="M21" s="205"/>
      <c r="N21" s="206"/>
      <c r="O21" s="170"/>
      <c r="P21" s="176"/>
    </row>
    <row r="22" spans="1:16" s="202" customFormat="1" x14ac:dyDescent="0.25">
      <c r="A22" s="213" t="s">
        <v>58</v>
      </c>
      <c r="B22" s="214" t="str">
        <f>IF(B9&gt;0,"Of the "&amp;$B9&amp;" "&amp;$A9&amp;" children, "&amp;ROUND(M9*100,1)&amp;"% have at least one dismissal.","")</f>
        <v/>
      </c>
      <c r="C22" s="215"/>
      <c r="D22" s="215"/>
      <c r="E22" s="215"/>
      <c r="F22" s="215"/>
      <c r="G22" s="215"/>
      <c r="H22" s="215"/>
      <c r="I22" s="215"/>
      <c r="J22" s="215"/>
      <c r="K22" s="215"/>
      <c r="L22" s="215"/>
      <c r="M22" s="215"/>
      <c r="N22" s="216"/>
      <c r="O22" s="170"/>
      <c r="P22" s="176"/>
    </row>
    <row r="23" spans="1:16" s="202" customFormat="1" x14ac:dyDescent="0.25">
      <c r="A23" s="217"/>
      <c r="B23" s="204"/>
      <c r="C23" s="205"/>
      <c r="D23" s="205"/>
      <c r="E23" s="205"/>
      <c r="F23" s="205"/>
      <c r="G23" s="205"/>
      <c r="H23" s="205"/>
      <c r="I23" s="205"/>
      <c r="J23" s="205"/>
      <c r="K23" s="205"/>
      <c r="L23" s="205"/>
      <c r="M23" s="205"/>
      <c r="N23" s="205"/>
      <c r="O23" s="170"/>
      <c r="P23" s="176"/>
    </row>
    <row r="24" spans="1:16" s="202" customFormat="1" x14ac:dyDescent="0.25">
      <c r="A24" s="392"/>
      <c r="B24" s="586" t="str">
        <f>A10</f>
        <v>Non-DLL</v>
      </c>
      <c r="C24" s="587"/>
      <c r="D24" s="587"/>
      <c r="E24" s="587"/>
      <c r="F24" s="587"/>
      <c r="G24" s="587"/>
      <c r="H24" s="587"/>
      <c r="I24" s="587"/>
      <c r="J24" s="587"/>
      <c r="K24" s="587"/>
      <c r="L24" s="587"/>
      <c r="M24" s="587"/>
      <c r="N24" s="588"/>
      <c r="O24" s="170"/>
      <c r="P24" s="176"/>
    </row>
    <row r="25" spans="1:16" s="202" customFormat="1" x14ac:dyDescent="0.25">
      <c r="A25" s="203" t="s">
        <v>107</v>
      </c>
      <c r="B25" s="204" t="str">
        <f>IF(B10&gt;0, "Of the "&amp;C11&amp;" children who received at least one dismissal, "&amp;ROUND(F10*100,1)&amp;"% are "&amp;A10&amp;"; this group comprises "&amp;ROUND(E10*100,1)&amp;"% of the total child enrollment.","")</f>
        <v/>
      </c>
      <c r="C25" s="205"/>
      <c r="D25" s="205"/>
      <c r="E25" s="205"/>
      <c r="F25" s="205"/>
      <c r="G25" s="205"/>
      <c r="H25" s="205"/>
      <c r="I25" s="205"/>
      <c r="J25" s="205"/>
      <c r="K25" s="205"/>
      <c r="L25" s="205"/>
      <c r="M25" s="205"/>
      <c r="N25" s="206"/>
      <c r="O25" s="170"/>
      <c r="P25" s="176"/>
    </row>
    <row r="26" spans="1:16" s="202" customFormat="1" x14ac:dyDescent="0.25">
      <c r="A26" s="207" t="s">
        <v>169</v>
      </c>
      <c r="B26" s="204" t="str">
        <f>IF(B10&gt;0,"The average number of dismissals per "&amp;A10&amp;" child is "&amp;ROUND(G10,2)&amp;" times the Dismissal Rate for all other children.","")</f>
        <v/>
      </c>
      <c r="C26" s="205"/>
      <c r="D26" s="205"/>
      <c r="E26" s="205"/>
      <c r="F26" s="205"/>
      <c r="G26" s="205"/>
      <c r="H26" s="205"/>
      <c r="I26" s="205"/>
      <c r="J26" s="205"/>
      <c r="K26" s="205"/>
      <c r="L26" s="205"/>
      <c r="M26" s="205"/>
      <c r="N26" s="206"/>
      <c r="O26" s="170"/>
      <c r="P26" s="176"/>
    </row>
    <row r="27" spans="1:16" s="202" customFormat="1" x14ac:dyDescent="0.25">
      <c r="A27" s="208" t="s">
        <v>170</v>
      </c>
      <c r="B27" s="204" t="str">
        <f>IF(B10&gt;0,A10&amp;" children receive an average of "&amp;ROUND(H10,2)&amp;" dismissals per child.","")</f>
        <v/>
      </c>
      <c r="C27" s="205"/>
      <c r="D27" s="205"/>
      <c r="E27" s="205"/>
      <c r="F27" s="205"/>
      <c r="G27" s="205"/>
      <c r="H27" s="205"/>
      <c r="I27" s="205"/>
      <c r="J27" s="205"/>
      <c r="K27" s="205"/>
      <c r="L27" s="205"/>
      <c r="M27" s="205"/>
      <c r="N27" s="206"/>
      <c r="O27" s="170"/>
      <c r="P27" s="176"/>
    </row>
    <row r="28" spans="1:16" s="202" customFormat="1" x14ac:dyDescent="0.25">
      <c r="A28" s="209" t="s">
        <v>57</v>
      </c>
      <c r="B28" s="204" t="str">
        <f>IF(B10&gt;0,A10&amp;" children are "&amp;ROUND(I10,2)&amp;" times more likely to have at least one dismissal than all other children.","")</f>
        <v/>
      </c>
      <c r="C28" s="205"/>
      <c r="D28" s="205"/>
      <c r="E28" s="205"/>
      <c r="F28" s="205"/>
      <c r="G28" s="205"/>
      <c r="H28" s="205"/>
      <c r="I28" s="205"/>
      <c r="J28" s="205"/>
      <c r="K28" s="205"/>
      <c r="L28" s="205"/>
      <c r="M28" s="205"/>
      <c r="N28" s="206"/>
      <c r="O28" s="170"/>
      <c r="P28" s="176"/>
    </row>
    <row r="29" spans="1:16" s="202" customFormat="1" x14ac:dyDescent="0.25">
      <c r="A29" s="210" t="s">
        <v>156</v>
      </c>
      <c r="B29" s="204" t="str">
        <f>IF(AND($B10&gt;0,$J10&gt;0),$A10&amp;" representation among children who receive dismissals is "&amp;ROUND($J10,1)&amp;" percentage points higher than expected given their percentage of the child enrollment.",IF(AND($B10&gt;0,$J10&lt;0),$A10&amp;" representation among children who receive dismissals is "&amp;ROUND(($J10*-1),1)&amp;" percentage points lower than expected given their percentage of the child enrollment.",""))</f>
        <v/>
      </c>
      <c r="C29" s="205"/>
      <c r="D29" s="205"/>
      <c r="E29" s="205"/>
      <c r="F29" s="205"/>
      <c r="G29" s="205"/>
      <c r="H29" s="205"/>
      <c r="I29" s="205"/>
      <c r="J29" s="205"/>
      <c r="K29" s="205"/>
      <c r="L29" s="205"/>
      <c r="M29" s="205"/>
      <c r="N29" s="206"/>
      <c r="O29" s="170"/>
      <c r="P29" s="176"/>
    </row>
    <row r="30" spans="1:16" s="202" customFormat="1" x14ac:dyDescent="0.25">
      <c r="A30" s="211" t="s">
        <v>66</v>
      </c>
      <c r="B30" s="204" t="str">
        <f>IF(AND($B10&gt;0,$K10&gt;0),"The percentage of dismissals attributed to "&amp;$A10&amp;" children is "&amp;ROUND($K10,1)&amp;" percentage points higher than expected given their percentage of the child enrollment.",IF(AND($B10&gt;0,$K10&lt;0),"The percentage of dismissals attributed to "&amp;$A10&amp;" children is "&amp;ROUND(($K10*-1),1)&amp;" percentage points lower than expected given their percentage of the child enrollment.",""))</f>
        <v/>
      </c>
      <c r="C30" s="205"/>
      <c r="D30" s="205"/>
      <c r="E30" s="205"/>
      <c r="F30" s="205"/>
      <c r="G30" s="205"/>
      <c r="H30" s="205"/>
      <c r="I30" s="205"/>
      <c r="J30" s="205"/>
      <c r="K30" s="205"/>
      <c r="L30" s="205"/>
      <c r="M30" s="205"/>
      <c r="N30" s="206"/>
      <c r="O30" s="170"/>
      <c r="P30" s="176"/>
    </row>
    <row r="31" spans="1:16" s="202" customFormat="1" x14ac:dyDescent="0.25">
      <c r="A31" s="212" t="s">
        <v>172</v>
      </c>
      <c r="B31" s="204" t="str">
        <f>IF(B10&gt;0,"Of the "&amp;$D$11&amp;" dismissals generated, "&amp;ROUND(L10*100,1)&amp;"% were attributed to "&amp;A10&amp;" children.","")</f>
        <v/>
      </c>
      <c r="C31" s="205"/>
      <c r="D31" s="205"/>
      <c r="E31" s="205"/>
      <c r="F31" s="205"/>
      <c r="G31" s="205"/>
      <c r="H31" s="205"/>
      <c r="I31" s="205"/>
      <c r="J31" s="205"/>
      <c r="K31" s="205"/>
      <c r="L31" s="205"/>
      <c r="M31" s="205"/>
      <c r="N31" s="206"/>
      <c r="O31" s="170"/>
      <c r="P31" s="176"/>
    </row>
    <row r="32" spans="1:16" s="202" customFormat="1" x14ac:dyDescent="0.25">
      <c r="A32" s="213" t="s">
        <v>58</v>
      </c>
      <c r="B32" s="214" t="str">
        <f>IF(B10&gt;0,"Of the "&amp;$B10&amp;" "&amp;$A10&amp;" children, "&amp;ROUND(M10*100,1)&amp;"% have at least one dismissal.","")</f>
        <v/>
      </c>
      <c r="C32" s="215"/>
      <c r="D32" s="215"/>
      <c r="E32" s="215"/>
      <c r="F32" s="215"/>
      <c r="G32" s="215"/>
      <c r="H32" s="215"/>
      <c r="I32" s="215"/>
      <c r="J32" s="215"/>
      <c r="K32" s="215"/>
      <c r="L32" s="215"/>
      <c r="M32" s="215"/>
      <c r="N32" s="216"/>
      <c r="O32" s="170"/>
      <c r="P32" s="176"/>
    </row>
    <row r="33" spans="1:16" x14ac:dyDescent="0.25">
      <c r="A33" s="220"/>
      <c r="B33" s="221"/>
      <c r="C33" s="222"/>
      <c r="D33" s="222"/>
      <c r="E33" s="222"/>
      <c r="F33" s="222"/>
      <c r="G33" s="222"/>
      <c r="H33" s="222"/>
      <c r="I33" s="222"/>
      <c r="J33" s="222"/>
      <c r="K33" s="222"/>
      <c r="L33" s="222"/>
      <c r="M33" s="222"/>
      <c r="N33" s="222"/>
      <c r="O33" s="170"/>
    </row>
    <row r="34" spans="1:16" x14ac:dyDescent="0.25">
      <c r="O34" s="170"/>
    </row>
    <row r="35" spans="1:16" s="225" customFormat="1" x14ac:dyDescent="0.25">
      <c r="A35" s="223"/>
      <c r="B35" s="248"/>
      <c r="C35" s="248"/>
      <c r="D35" s="248"/>
      <c r="E35" s="248"/>
      <c r="F35" s="248"/>
      <c r="G35" s="248"/>
      <c r="H35" s="248"/>
      <c r="I35" s="248"/>
      <c r="J35" s="248"/>
      <c r="K35" s="248"/>
      <c r="L35" s="248"/>
      <c r="M35" s="248"/>
      <c r="N35" s="248"/>
      <c r="O35" s="170"/>
      <c r="P35" s="224"/>
    </row>
    <row r="36" spans="1:16" s="225" customFormat="1" x14ac:dyDescent="0.25">
      <c r="A36" s="226"/>
      <c r="B36" s="227"/>
      <c r="C36" s="228"/>
      <c r="D36" s="228"/>
      <c r="E36" s="228"/>
      <c r="F36" s="228"/>
      <c r="G36" s="228"/>
      <c r="H36" s="228"/>
      <c r="I36" s="228"/>
      <c r="J36" s="228"/>
      <c r="K36" s="228"/>
      <c r="L36" s="228"/>
      <c r="M36" s="228"/>
      <c r="N36" s="228"/>
      <c r="O36" s="170"/>
      <c r="P36" s="224"/>
    </row>
    <row r="37" spans="1:16" s="225" customFormat="1" x14ac:dyDescent="0.25">
      <c r="A37" s="226"/>
      <c r="B37" s="227"/>
      <c r="C37" s="228"/>
      <c r="D37" s="228"/>
      <c r="E37" s="228"/>
      <c r="F37" s="228"/>
      <c r="G37" s="228"/>
      <c r="H37" s="228"/>
      <c r="I37" s="228"/>
      <c r="J37" s="228"/>
      <c r="K37" s="228"/>
      <c r="L37" s="228"/>
      <c r="M37" s="228"/>
      <c r="N37" s="228"/>
      <c r="O37" s="170"/>
      <c r="P37" s="224"/>
    </row>
    <row r="38" spans="1:16" s="225" customFormat="1" x14ac:dyDescent="0.25">
      <c r="A38" s="226"/>
      <c r="B38" s="227"/>
      <c r="C38" s="228"/>
      <c r="D38" s="228"/>
      <c r="E38" s="228"/>
      <c r="F38" s="228"/>
      <c r="G38" s="228"/>
      <c r="H38" s="228"/>
      <c r="I38" s="228"/>
      <c r="J38" s="228"/>
      <c r="K38" s="228"/>
      <c r="L38" s="228"/>
      <c r="M38" s="228"/>
      <c r="N38" s="228"/>
      <c r="O38" s="170"/>
      <c r="P38" s="224"/>
    </row>
    <row r="39" spans="1:16" s="225" customFormat="1" x14ac:dyDescent="0.25">
      <c r="A39" s="226"/>
      <c r="B39" s="227"/>
      <c r="C39" s="228"/>
      <c r="D39" s="228"/>
      <c r="E39" s="228"/>
      <c r="F39" s="228"/>
      <c r="G39" s="228"/>
      <c r="H39" s="228"/>
      <c r="I39" s="228"/>
      <c r="J39" s="228"/>
      <c r="K39" s="228"/>
      <c r="L39" s="228"/>
      <c r="M39" s="228"/>
      <c r="N39" s="228"/>
      <c r="O39" s="170"/>
      <c r="P39" s="224"/>
    </row>
    <row r="40" spans="1:16" s="225" customFormat="1" x14ac:dyDescent="0.25">
      <c r="A40" s="226"/>
      <c r="B40" s="227"/>
      <c r="C40" s="228"/>
      <c r="D40" s="228"/>
      <c r="E40" s="228"/>
      <c r="F40" s="228"/>
      <c r="G40" s="228"/>
      <c r="H40" s="228"/>
      <c r="I40" s="228"/>
      <c r="J40" s="228"/>
      <c r="K40" s="228"/>
      <c r="L40" s="228"/>
      <c r="M40" s="228"/>
      <c r="N40" s="228"/>
      <c r="O40" s="170"/>
      <c r="P40" s="224"/>
    </row>
    <row r="41" spans="1:16" s="225" customFormat="1" x14ac:dyDescent="0.25">
      <c r="A41" s="226"/>
      <c r="B41" s="227"/>
      <c r="C41" s="228"/>
      <c r="D41" s="228"/>
      <c r="E41" s="228"/>
      <c r="F41" s="228"/>
      <c r="G41" s="228"/>
      <c r="H41" s="228"/>
      <c r="I41" s="228"/>
      <c r="J41" s="228"/>
      <c r="K41" s="228"/>
      <c r="L41" s="228"/>
      <c r="M41" s="228"/>
      <c r="N41" s="228"/>
      <c r="O41" s="170"/>
      <c r="P41" s="224"/>
    </row>
    <row r="42" spans="1:16" s="225" customFormat="1" x14ac:dyDescent="0.25">
      <c r="A42" s="226"/>
      <c r="B42" s="227"/>
      <c r="C42" s="228"/>
      <c r="D42" s="228"/>
      <c r="E42" s="228"/>
      <c r="F42" s="228"/>
      <c r="G42" s="228"/>
      <c r="H42" s="228"/>
      <c r="I42" s="228"/>
      <c r="J42" s="228"/>
      <c r="K42" s="228"/>
      <c r="L42" s="228"/>
      <c r="M42" s="228"/>
      <c r="N42" s="228"/>
      <c r="O42" s="170"/>
      <c r="P42" s="224"/>
    </row>
    <row r="43" spans="1:16" s="225" customFormat="1" x14ac:dyDescent="0.25">
      <c r="A43" s="226"/>
      <c r="B43" s="227"/>
      <c r="C43" s="228"/>
      <c r="D43" s="228"/>
      <c r="E43" s="228"/>
      <c r="F43" s="228"/>
      <c r="G43" s="228"/>
      <c r="H43" s="228"/>
      <c r="I43" s="228"/>
      <c r="J43" s="228"/>
      <c r="K43" s="228"/>
      <c r="L43" s="228"/>
      <c r="M43" s="228"/>
      <c r="N43" s="228"/>
      <c r="O43" s="170"/>
      <c r="P43" s="224"/>
    </row>
    <row r="44" spans="1:16" s="225" customFormat="1" x14ac:dyDescent="0.25">
      <c r="A44" s="229"/>
      <c r="C44" s="224"/>
      <c r="D44" s="224"/>
      <c r="E44" s="224"/>
      <c r="F44" s="224"/>
      <c r="G44" s="224"/>
      <c r="H44" s="224"/>
      <c r="I44" s="224"/>
      <c r="J44" s="224"/>
      <c r="K44" s="224"/>
      <c r="L44" s="224"/>
      <c r="M44" s="224"/>
      <c r="N44" s="224"/>
      <c r="O44" s="170"/>
      <c r="P44" s="224"/>
    </row>
    <row r="45" spans="1:16" s="225" customFormat="1" x14ac:dyDescent="0.25">
      <c r="A45" s="229"/>
      <c r="C45" s="224"/>
      <c r="D45" s="224"/>
      <c r="E45" s="224"/>
      <c r="F45" s="224"/>
      <c r="G45" s="224"/>
      <c r="H45" s="224"/>
      <c r="I45" s="224"/>
      <c r="J45" s="224"/>
      <c r="K45" s="224"/>
      <c r="L45" s="224"/>
      <c r="M45" s="224"/>
      <c r="N45" s="224"/>
      <c r="O45" s="170"/>
      <c r="P45" s="224"/>
    </row>
    <row r="46" spans="1:16" s="225" customFormat="1" x14ac:dyDescent="0.25">
      <c r="A46" s="229"/>
      <c r="C46" s="224"/>
      <c r="D46" s="224"/>
      <c r="E46" s="224"/>
      <c r="F46" s="224"/>
      <c r="G46" s="224"/>
      <c r="H46" s="224"/>
      <c r="I46" s="224"/>
      <c r="J46" s="224"/>
      <c r="K46" s="224"/>
      <c r="L46" s="224"/>
      <c r="M46" s="224"/>
      <c r="N46" s="224"/>
      <c r="O46" s="170"/>
      <c r="P46" s="224"/>
    </row>
    <row r="47" spans="1:16" s="225" customFormat="1" x14ac:dyDescent="0.25">
      <c r="A47" s="229"/>
      <c r="C47" s="224"/>
      <c r="D47" s="224"/>
      <c r="E47" s="224"/>
      <c r="F47" s="224"/>
      <c r="G47" s="224"/>
      <c r="H47" s="224"/>
      <c r="I47" s="224"/>
      <c r="J47" s="224"/>
      <c r="K47" s="224"/>
      <c r="L47" s="224"/>
      <c r="M47" s="224"/>
      <c r="N47" s="224"/>
      <c r="O47" s="170"/>
      <c r="P47" s="224"/>
    </row>
    <row r="48" spans="1:16" s="225" customFormat="1" x14ac:dyDescent="0.25">
      <c r="A48" s="223"/>
      <c r="B48" s="585"/>
      <c r="C48" s="585"/>
      <c r="D48" s="585"/>
      <c r="E48" s="585"/>
      <c r="F48" s="585"/>
      <c r="G48" s="585"/>
      <c r="H48" s="585"/>
      <c r="I48" s="585"/>
      <c r="J48" s="585"/>
      <c r="K48" s="585"/>
      <c r="L48" s="585"/>
      <c r="M48" s="585"/>
      <c r="N48" s="585"/>
      <c r="O48" s="170"/>
      <c r="P48" s="224"/>
    </row>
    <row r="49" spans="1:16" s="225" customFormat="1" x14ac:dyDescent="0.25">
      <c r="A49" s="226"/>
      <c r="B49" s="227"/>
      <c r="C49" s="228"/>
      <c r="D49" s="228"/>
      <c r="E49" s="228"/>
      <c r="F49" s="228"/>
      <c r="G49" s="228"/>
      <c r="H49" s="228"/>
      <c r="I49" s="228"/>
      <c r="J49" s="228"/>
      <c r="K49" s="228"/>
      <c r="L49" s="228"/>
      <c r="M49" s="228"/>
      <c r="N49" s="228"/>
      <c r="O49" s="170"/>
      <c r="P49" s="224"/>
    </row>
    <row r="50" spans="1:16" s="225" customFormat="1" x14ac:dyDescent="0.25">
      <c r="A50" s="226"/>
      <c r="B50" s="227"/>
      <c r="C50" s="228"/>
      <c r="D50" s="228"/>
      <c r="E50" s="228"/>
      <c r="F50" s="228"/>
      <c r="G50" s="228"/>
      <c r="H50" s="228"/>
      <c r="I50" s="228"/>
      <c r="J50" s="228"/>
      <c r="K50" s="228"/>
      <c r="L50" s="228"/>
      <c r="M50" s="228"/>
      <c r="N50" s="228"/>
      <c r="O50" s="170"/>
      <c r="P50" s="224"/>
    </row>
    <row r="51" spans="1:16" s="225" customFormat="1" x14ac:dyDescent="0.25">
      <c r="A51" s="226"/>
      <c r="B51" s="227"/>
      <c r="C51" s="228"/>
      <c r="D51" s="228"/>
      <c r="E51" s="228"/>
      <c r="F51" s="228"/>
      <c r="G51" s="228"/>
      <c r="H51" s="228"/>
      <c r="I51" s="228"/>
      <c r="J51" s="228"/>
      <c r="K51" s="228"/>
      <c r="L51" s="228"/>
      <c r="M51" s="228"/>
      <c r="N51" s="228"/>
      <c r="O51" s="170"/>
      <c r="P51" s="224"/>
    </row>
    <row r="52" spans="1:16" s="225" customFormat="1" x14ac:dyDescent="0.25">
      <c r="A52" s="226"/>
      <c r="B52" s="227"/>
      <c r="C52" s="228"/>
      <c r="D52" s="228"/>
      <c r="E52" s="228"/>
      <c r="F52" s="228"/>
      <c r="G52" s="228"/>
      <c r="H52" s="228"/>
      <c r="I52" s="228"/>
      <c r="J52" s="228"/>
      <c r="K52" s="228"/>
      <c r="L52" s="228"/>
      <c r="M52" s="228"/>
      <c r="N52" s="228"/>
      <c r="O52" s="170"/>
      <c r="P52" s="224"/>
    </row>
    <row r="53" spans="1:16" s="225" customFormat="1" x14ac:dyDescent="0.25">
      <c r="A53" s="226"/>
      <c r="B53" s="227"/>
      <c r="C53" s="228"/>
      <c r="D53" s="228"/>
      <c r="E53" s="228"/>
      <c r="F53" s="228"/>
      <c r="G53" s="228"/>
      <c r="H53" s="228"/>
      <c r="I53" s="228"/>
      <c r="J53" s="228"/>
      <c r="K53" s="228"/>
      <c r="L53" s="228"/>
      <c r="M53" s="228"/>
      <c r="N53" s="228"/>
      <c r="O53" s="170"/>
      <c r="P53" s="224"/>
    </row>
    <row r="54" spans="1:16" s="225" customFormat="1" x14ac:dyDescent="0.25">
      <c r="A54" s="226"/>
      <c r="B54" s="227"/>
      <c r="C54" s="228"/>
      <c r="D54" s="228"/>
      <c r="E54" s="228"/>
      <c r="F54" s="228"/>
      <c r="G54" s="228"/>
      <c r="H54" s="228"/>
      <c r="I54" s="228"/>
      <c r="J54" s="228"/>
      <c r="K54" s="228"/>
      <c r="L54" s="228"/>
      <c r="M54" s="228"/>
      <c r="N54" s="228"/>
      <c r="O54" s="170"/>
      <c r="P54" s="224"/>
    </row>
    <row r="55" spans="1:16" s="225" customFormat="1" x14ac:dyDescent="0.25">
      <c r="A55" s="226"/>
      <c r="B55" s="227"/>
      <c r="C55" s="228"/>
      <c r="D55" s="228"/>
      <c r="E55" s="228"/>
      <c r="F55" s="228"/>
      <c r="G55" s="228"/>
      <c r="H55" s="228"/>
      <c r="I55" s="228"/>
      <c r="J55" s="228"/>
      <c r="K55" s="228"/>
      <c r="L55" s="228"/>
      <c r="M55" s="228"/>
      <c r="N55" s="228"/>
      <c r="O55" s="170"/>
      <c r="P55" s="224"/>
    </row>
    <row r="56" spans="1:16" s="225" customFormat="1" x14ac:dyDescent="0.25">
      <c r="A56" s="226"/>
      <c r="B56" s="227"/>
      <c r="C56" s="228"/>
      <c r="D56" s="228"/>
      <c r="E56" s="228"/>
      <c r="F56" s="228"/>
      <c r="G56" s="228"/>
      <c r="H56" s="228"/>
      <c r="I56" s="228"/>
      <c r="J56" s="228"/>
      <c r="K56" s="228"/>
      <c r="L56" s="228"/>
      <c r="M56" s="228"/>
      <c r="N56" s="228"/>
      <c r="O56" s="170"/>
      <c r="P56" s="224"/>
    </row>
    <row r="57" spans="1:16" s="225" customFormat="1" x14ac:dyDescent="0.25">
      <c r="A57" s="229"/>
      <c r="C57" s="224"/>
      <c r="D57" s="224"/>
      <c r="E57" s="224"/>
      <c r="F57" s="224"/>
      <c r="G57" s="224"/>
      <c r="H57" s="224"/>
      <c r="I57" s="224"/>
      <c r="J57" s="224"/>
      <c r="K57" s="224"/>
      <c r="L57" s="224"/>
      <c r="M57" s="224"/>
      <c r="N57" s="224"/>
      <c r="O57" s="170"/>
      <c r="P57" s="224"/>
    </row>
    <row r="58" spans="1:16" s="225" customFormat="1" x14ac:dyDescent="0.25">
      <c r="A58" s="229"/>
      <c r="C58" s="224"/>
      <c r="D58" s="224"/>
      <c r="E58" s="224"/>
      <c r="F58" s="224"/>
      <c r="G58" s="224"/>
      <c r="H58" s="224"/>
      <c r="I58" s="224"/>
      <c r="J58" s="224"/>
      <c r="K58" s="224"/>
      <c r="L58" s="224"/>
      <c r="M58" s="224"/>
      <c r="N58" s="224"/>
      <c r="O58" s="170"/>
      <c r="P58" s="224"/>
    </row>
    <row r="59" spans="1:16" s="225" customFormat="1" x14ac:dyDescent="0.25">
      <c r="A59" s="229"/>
      <c r="C59" s="224"/>
      <c r="D59" s="224"/>
      <c r="E59" s="224"/>
      <c r="F59" s="224"/>
      <c r="G59" s="224"/>
      <c r="H59" s="224"/>
      <c r="I59" s="224"/>
      <c r="J59" s="224"/>
      <c r="K59" s="224"/>
      <c r="L59" s="224"/>
      <c r="M59" s="224"/>
      <c r="N59" s="224"/>
      <c r="O59" s="170"/>
      <c r="P59" s="224"/>
    </row>
    <row r="60" spans="1:16" s="225" customFormat="1" x14ac:dyDescent="0.25">
      <c r="A60" s="223"/>
      <c r="B60" s="585"/>
      <c r="C60" s="585"/>
      <c r="D60" s="585"/>
      <c r="E60" s="585"/>
      <c r="F60" s="585"/>
      <c r="G60" s="585"/>
      <c r="H60" s="585"/>
      <c r="I60" s="585"/>
      <c r="J60" s="585"/>
      <c r="K60" s="585"/>
      <c r="L60" s="585"/>
      <c r="M60" s="585"/>
      <c r="N60" s="585"/>
      <c r="O60" s="170"/>
      <c r="P60" s="224"/>
    </row>
    <row r="61" spans="1:16" s="225" customFormat="1" x14ac:dyDescent="0.25">
      <c r="A61" s="226"/>
      <c r="B61" s="227"/>
      <c r="C61" s="228"/>
      <c r="D61" s="228"/>
      <c r="E61" s="228"/>
      <c r="F61" s="228"/>
      <c r="G61" s="228"/>
      <c r="H61" s="228"/>
      <c r="I61" s="228"/>
      <c r="J61" s="228"/>
      <c r="K61" s="228"/>
      <c r="L61" s="228"/>
      <c r="M61" s="228"/>
      <c r="N61" s="228"/>
      <c r="O61" s="170"/>
      <c r="P61" s="224"/>
    </row>
    <row r="62" spans="1:16" s="225" customFormat="1" x14ac:dyDescent="0.25">
      <c r="A62" s="226"/>
      <c r="B62" s="227"/>
      <c r="C62" s="228"/>
      <c r="D62" s="228"/>
      <c r="E62" s="228"/>
      <c r="F62" s="228"/>
      <c r="G62" s="228"/>
      <c r="H62" s="228"/>
      <c r="I62" s="228"/>
      <c r="J62" s="228"/>
      <c r="K62" s="228"/>
      <c r="L62" s="228"/>
      <c r="M62" s="228"/>
      <c r="N62" s="228"/>
      <c r="O62" s="170"/>
      <c r="P62" s="224"/>
    </row>
    <row r="63" spans="1:16" s="225" customFormat="1" x14ac:dyDescent="0.25">
      <c r="A63" s="226"/>
      <c r="B63" s="227"/>
      <c r="C63" s="228"/>
      <c r="D63" s="228"/>
      <c r="E63" s="228"/>
      <c r="F63" s="228"/>
      <c r="G63" s="228"/>
      <c r="H63" s="228"/>
      <c r="I63" s="228"/>
      <c r="J63" s="228"/>
      <c r="K63" s="228"/>
      <c r="L63" s="228"/>
      <c r="M63" s="228"/>
      <c r="N63" s="228"/>
      <c r="O63" s="170"/>
      <c r="P63" s="224"/>
    </row>
    <row r="64" spans="1:16" s="225" customFormat="1" x14ac:dyDescent="0.25">
      <c r="A64" s="226"/>
      <c r="B64" s="227"/>
      <c r="C64" s="228"/>
      <c r="D64" s="228"/>
      <c r="E64" s="228"/>
      <c r="F64" s="228"/>
      <c r="G64" s="228"/>
      <c r="H64" s="228"/>
      <c r="I64" s="228"/>
      <c r="J64" s="228"/>
      <c r="K64" s="228"/>
      <c r="L64" s="228"/>
      <c r="M64" s="228"/>
      <c r="N64" s="228"/>
      <c r="O64" s="170"/>
      <c r="P64" s="224"/>
    </row>
    <row r="65" spans="1:16" s="225" customFormat="1" x14ac:dyDescent="0.25">
      <c r="A65" s="226"/>
      <c r="B65" s="227"/>
      <c r="C65" s="228"/>
      <c r="D65" s="228"/>
      <c r="E65" s="228"/>
      <c r="F65" s="228"/>
      <c r="G65" s="228"/>
      <c r="H65" s="228"/>
      <c r="I65" s="228"/>
      <c r="J65" s="228"/>
      <c r="K65" s="228"/>
      <c r="L65" s="228"/>
      <c r="M65" s="228"/>
      <c r="N65" s="228"/>
      <c r="O65" s="170"/>
      <c r="P65" s="224"/>
    </row>
    <row r="66" spans="1:16" s="225" customFormat="1" x14ac:dyDescent="0.25">
      <c r="A66" s="226"/>
      <c r="B66" s="227"/>
      <c r="C66" s="228"/>
      <c r="D66" s="228"/>
      <c r="E66" s="228"/>
      <c r="F66" s="228"/>
      <c r="G66" s="228"/>
      <c r="H66" s="228"/>
      <c r="I66" s="228"/>
      <c r="J66" s="228"/>
      <c r="K66" s="228"/>
      <c r="L66" s="228"/>
      <c r="M66" s="228"/>
      <c r="N66" s="228"/>
      <c r="O66" s="170"/>
      <c r="P66" s="224"/>
    </row>
    <row r="67" spans="1:16" s="225" customFormat="1" x14ac:dyDescent="0.25">
      <c r="A67" s="226"/>
      <c r="B67" s="227"/>
      <c r="C67" s="228"/>
      <c r="D67" s="228"/>
      <c r="E67" s="228"/>
      <c r="F67" s="228"/>
      <c r="G67" s="228"/>
      <c r="H67" s="228"/>
      <c r="I67" s="228"/>
      <c r="J67" s="228"/>
      <c r="K67" s="228"/>
      <c r="L67" s="228"/>
      <c r="M67" s="228"/>
      <c r="N67" s="228"/>
      <c r="O67" s="170"/>
      <c r="P67" s="224"/>
    </row>
    <row r="68" spans="1:16" s="225" customFormat="1" x14ac:dyDescent="0.25">
      <c r="A68" s="226"/>
      <c r="B68" s="227"/>
      <c r="C68" s="228"/>
      <c r="D68" s="228"/>
      <c r="E68" s="228"/>
      <c r="F68" s="228"/>
      <c r="G68" s="228"/>
      <c r="H68" s="228"/>
      <c r="I68" s="228"/>
      <c r="J68" s="228"/>
      <c r="K68" s="228"/>
      <c r="L68" s="228"/>
      <c r="M68" s="228"/>
      <c r="N68" s="228"/>
      <c r="O68" s="170"/>
      <c r="P68" s="224"/>
    </row>
    <row r="69" spans="1:16" s="225" customFormat="1" x14ac:dyDescent="0.25">
      <c r="A69" s="226"/>
      <c r="B69" s="227"/>
      <c r="C69" s="228"/>
      <c r="D69" s="228"/>
      <c r="E69" s="228"/>
      <c r="F69" s="228"/>
      <c r="G69" s="228"/>
      <c r="H69" s="228"/>
      <c r="I69" s="228"/>
      <c r="J69" s="228"/>
      <c r="K69" s="228"/>
      <c r="L69" s="228"/>
      <c r="M69" s="228"/>
      <c r="N69" s="228"/>
      <c r="O69" s="170"/>
      <c r="P69" s="224"/>
    </row>
    <row r="70" spans="1:16" s="225" customFormat="1" x14ac:dyDescent="0.25">
      <c r="A70" s="226"/>
      <c r="B70" s="227"/>
      <c r="C70" s="228"/>
      <c r="D70" s="228"/>
      <c r="E70" s="228"/>
      <c r="F70" s="228"/>
      <c r="G70" s="228"/>
      <c r="H70" s="228"/>
      <c r="I70" s="228"/>
      <c r="J70" s="228"/>
      <c r="K70" s="228"/>
      <c r="L70" s="228"/>
      <c r="M70" s="228"/>
      <c r="N70" s="228"/>
      <c r="O70" s="170"/>
      <c r="P70" s="224"/>
    </row>
    <row r="71" spans="1:16" s="225" customFormat="1" x14ac:dyDescent="0.25">
      <c r="A71" s="229"/>
      <c r="B71" s="227"/>
      <c r="C71" s="228"/>
      <c r="D71" s="228"/>
      <c r="E71" s="228"/>
      <c r="F71" s="228"/>
      <c r="G71" s="228"/>
      <c r="H71" s="228"/>
      <c r="I71" s="228"/>
      <c r="J71" s="228"/>
      <c r="K71" s="228"/>
      <c r="L71" s="228"/>
      <c r="M71" s="228"/>
      <c r="N71" s="228"/>
      <c r="O71" s="170"/>
      <c r="P71" s="224"/>
    </row>
    <row r="72" spans="1:16" s="225" customFormat="1" x14ac:dyDescent="0.25">
      <c r="A72" s="223"/>
      <c r="B72" s="585"/>
      <c r="C72" s="585"/>
      <c r="D72" s="585"/>
      <c r="E72" s="585"/>
      <c r="F72" s="585"/>
      <c r="G72" s="585"/>
      <c r="H72" s="585"/>
      <c r="I72" s="585"/>
      <c r="J72" s="585"/>
      <c r="K72" s="585"/>
      <c r="L72" s="585"/>
      <c r="M72" s="585"/>
      <c r="N72" s="585"/>
      <c r="O72" s="170"/>
      <c r="P72" s="224"/>
    </row>
    <row r="73" spans="1:16" s="225" customFormat="1" x14ac:dyDescent="0.25">
      <c r="A73" s="226"/>
      <c r="B73" s="227"/>
      <c r="C73" s="228"/>
      <c r="D73" s="228"/>
      <c r="E73" s="228"/>
      <c r="F73" s="228"/>
      <c r="G73" s="228"/>
      <c r="H73" s="228"/>
      <c r="I73" s="228"/>
      <c r="J73" s="228"/>
      <c r="K73" s="228"/>
      <c r="L73" s="228"/>
      <c r="M73" s="228"/>
      <c r="N73" s="228"/>
      <c r="O73" s="170"/>
      <c r="P73" s="224"/>
    </row>
    <row r="74" spans="1:16" s="225" customFormat="1" x14ac:dyDescent="0.25">
      <c r="A74" s="226"/>
      <c r="B74" s="227"/>
      <c r="C74" s="228"/>
      <c r="D74" s="228"/>
      <c r="E74" s="228"/>
      <c r="F74" s="228"/>
      <c r="G74" s="228"/>
      <c r="H74" s="228"/>
      <c r="I74" s="228"/>
      <c r="J74" s="228"/>
      <c r="K74" s="228"/>
      <c r="L74" s="228"/>
      <c r="M74" s="228"/>
      <c r="N74" s="228"/>
      <c r="O74" s="170"/>
      <c r="P74" s="224"/>
    </row>
    <row r="75" spans="1:16" s="225" customFormat="1" x14ac:dyDescent="0.25">
      <c r="A75" s="226"/>
      <c r="B75" s="227"/>
      <c r="C75" s="228"/>
      <c r="D75" s="228"/>
      <c r="E75" s="228"/>
      <c r="F75" s="228"/>
      <c r="G75" s="228"/>
      <c r="H75" s="228"/>
      <c r="I75" s="228"/>
      <c r="J75" s="228"/>
      <c r="K75" s="228"/>
      <c r="L75" s="228"/>
      <c r="M75" s="228"/>
      <c r="N75" s="228"/>
      <c r="O75" s="170"/>
      <c r="P75" s="224"/>
    </row>
    <row r="76" spans="1:16" s="225" customFormat="1" x14ac:dyDescent="0.25">
      <c r="A76" s="226"/>
      <c r="B76" s="227"/>
      <c r="C76" s="228"/>
      <c r="D76" s="228"/>
      <c r="E76" s="228"/>
      <c r="F76" s="228"/>
      <c r="G76" s="228"/>
      <c r="H76" s="228"/>
      <c r="I76" s="228"/>
      <c r="J76" s="228"/>
      <c r="K76" s="228"/>
      <c r="L76" s="228"/>
      <c r="M76" s="228"/>
      <c r="N76" s="228"/>
      <c r="O76" s="170"/>
      <c r="P76" s="224"/>
    </row>
    <row r="77" spans="1:16" s="225" customFormat="1" x14ac:dyDescent="0.25">
      <c r="A77" s="226"/>
      <c r="B77" s="227"/>
      <c r="C77" s="228"/>
      <c r="D77" s="228"/>
      <c r="E77" s="228"/>
      <c r="F77" s="228"/>
      <c r="G77" s="228"/>
      <c r="H77" s="228"/>
      <c r="I77" s="228"/>
      <c r="J77" s="228"/>
      <c r="K77" s="228"/>
      <c r="L77" s="228"/>
      <c r="M77" s="228"/>
      <c r="N77" s="228"/>
      <c r="O77" s="170"/>
      <c r="P77" s="224"/>
    </row>
    <row r="78" spans="1:16" s="225" customFormat="1" x14ac:dyDescent="0.25">
      <c r="A78" s="226"/>
      <c r="B78" s="227"/>
      <c r="C78" s="228"/>
      <c r="D78" s="228"/>
      <c r="E78" s="228"/>
      <c r="F78" s="228"/>
      <c r="G78" s="228"/>
      <c r="H78" s="228"/>
      <c r="I78" s="228"/>
      <c r="J78" s="228"/>
      <c r="K78" s="228"/>
      <c r="L78" s="228"/>
      <c r="M78" s="228"/>
      <c r="N78" s="228"/>
      <c r="O78" s="170"/>
      <c r="P78" s="224"/>
    </row>
    <row r="79" spans="1:16" s="225" customFormat="1" x14ac:dyDescent="0.25">
      <c r="A79" s="226"/>
      <c r="B79" s="227"/>
      <c r="C79" s="228"/>
      <c r="D79" s="228"/>
      <c r="E79" s="228"/>
      <c r="F79" s="228"/>
      <c r="G79" s="228"/>
      <c r="H79" s="228"/>
      <c r="I79" s="228"/>
      <c r="J79" s="228"/>
      <c r="K79" s="228"/>
      <c r="L79" s="228"/>
      <c r="M79" s="228"/>
      <c r="N79" s="228"/>
      <c r="O79" s="170"/>
      <c r="P79" s="224"/>
    </row>
    <row r="80" spans="1:16" s="225" customFormat="1" x14ac:dyDescent="0.25">
      <c r="A80" s="226"/>
      <c r="B80" s="227"/>
      <c r="C80" s="228"/>
      <c r="D80" s="228"/>
      <c r="E80" s="228"/>
      <c r="F80" s="228"/>
      <c r="G80" s="228"/>
      <c r="H80" s="228"/>
      <c r="I80" s="228"/>
      <c r="J80" s="228"/>
      <c r="K80" s="228"/>
      <c r="L80" s="228"/>
      <c r="M80" s="228"/>
      <c r="N80" s="228"/>
      <c r="O80" s="170"/>
      <c r="P80" s="224"/>
    </row>
    <row r="81" spans="1:16" s="225" customFormat="1" x14ac:dyDescent="0.25">
      <c r="A81" s="226"/>
      <c r="B81" s="227"/>
      <c r="C81" s="228"/>
      <c r="D81" s="228"/>
      <c r="E81" s="228"/>
      <c r="F81" s="228"/>
      <c r="G81" s="228"/>
      <c r="H81" s="228"/>
      <c r="I81" s="228"/>
      <c r="J81" s="228"/>
      <c r="K81" s="228"/>
      <c r="L81" s="228"/>
      <c r="M81" s="228"/>
      <c r="N81" s="228"/>
      <c r="O81" s="170"/>
      <c r="P81" s="224"/>
    </row>
    <row r="82" spans="1:16" s="225" customFormat="1" x14ac:dyDescent="0.25">
      <c r="A82" s="226"/>
      <c r="B82" s="227"/>
      <c r="C82" s="228"/>
      <c r="D82" s="228"/>
      <c r="E82" s="228"/>
      <c r="F82" s="228"/>
      <c r="G82" s="228"/>
      <c r="H82" s="228"/>
      <c r="I82" s="228"/>
      <c r="J82" s="228"/>
      <c r="K82" s="228"/>
      <c r="L82" s="228"/>
      <c r="M82" s="228"/>
      <c r="N82" s="228"/>
      <c r="O82" s="170"/>
      <c r="P82" s="224"/>
    </row>
    <row r="83" spans="1:16" s="225" customFormat="1" x14ac:dyDescent="0.25">
      <c r="A83" s="229"/>
      <c r="C83" s="224"/>
      <c r="D83" s="224"/>
      <c r="E83" s="224"/>
      <c r="F83" s="224"/>
      <c r="G83" s="224"/>
      <c r="H83" s="224"/>
      <c r="I83" s="224"/>
      <c r="J83" s="224"/>
      <c r="K83" s="224"/>
      <c r="L83" s="224"/>
      <c r="M83" s="224"/>
      <c r="N83" s="224"/>
      <c r="O83" s="170"/>
      <c r="P83" s="224"/>
    </row>
    <row r="84" spans="1:16" s="225" customFormat="1" x14ac:dyDescent="0.25">
      <c r="A84" s="223"/>
      <c r="B84" s="585"/>
      <c r="C84" s="585"/>
      <c r="D84" s="585"/>
      <c r="E84" s="585"/>
      <c r="F84" s="585"/>
      <c r="G84" s="585"/>
      <c r="H84" s="585"/>
      <c r="I84" s="585"/>
      <c r="J84" s="585"/>
      <c r="K84" s="585"/>
      <c r="L84" s="585"/>
      <c r="M84" s="585"/>
      <c r="N84" s="585"/>
      <c r="O84" s="170"/>
      <c r="P84" s="224"/>
    </row>
    <row r="85" spans="1:16" s="225" customFormat="1" x14ac:dyDescent="0.25">
      <c r="A85" s="226"/>
      <c r="B85" s="227"/>
      <c r="C85" s="228"/>
      <c r="D85" s="228"/>
      <c r="E85" s="228"/>
      <c r="F85" s="228"/>
      <c r="G85" s="228"/>
      <c r="H85" s="228"/>
      <c r="I85" s="228"/>
      <c r="J85" s="228"/>
      <c r="K85" s="228"/>
      <c r="L85" s="228"/>
      <c r="M85" s="228"/>
      <c r="N85" s="228"/>
      <c r="O85" s="170"/>
      <c r="P85" s="224"/>
    </row>
    <row r="86" spans="1:16" s="225" customFormat="1" x14ac:dyDescent="0.25">
      <c r="A86" s="226"/>
      <c r="B86" s="227"/>
      <c r="C86" s="228"/>
      <c r="D86" s="228"/>
      <c r="E86" s="228"/>
      <c r="F86" s="228"/>
      <c r="G86" s="228"/>
      <c r="H86" s="228"/>
      <c r="I86" s="228"/>
      <c r="J86" s="228"/>
      <c r="K86" s="228"/>
      <c r="L86" s="228"/>
      <c r="M86" s="228"/>
      <c r="N86" s="228"/>
      <c r="O86" s="170"/>
      <c r="P86" s="224"/>
    </row>
    <row r="87" spans="1:16" s="225" customFormat="1" x14ac:dyDescent="0.25">
      <c r="A87" s="226"/>
      <c r="B87" s="227"/>
      <c r="C87" s="228"/>
      <c r="D87" s="228"/>
      <c r="E87" s="228"/>
      <c r="F87" s="228"/>
      <c r="G87" s="228"/>
      <c r="H87" s="228"/>
      <c r="I87" s="228"/>
      <c r="J87" s="228"/>
      <c r="K87" s="228"/>
      <c r="L87" s="228"/>
      <c r="M87" s="228"/>
      <c r="N87" s="228"/>
      <c r="O87" s="170"/>
      <c r="P87" s="224"/>
    </row>
    <row r="88" spans="1:16" s="225" customFormat="1" x14ac:dyDescent="0.25">
      <c r="A88" s="226"/>
      <c r="B88" s="227"/>
      <c r="C88" s="228"/>
      <c r="D88" s="228"/>
      <c r="E88" s="228"/>
      <c r="F88" s="228"/>
      <c r="G88" s="228"/>
      <c r="H88" s="228"/>
      <c r="I88" s="228"/>
      <c r="J88" s="228"/>
      <c r="K88" s="228"/>
      <c r="L88" s="228"/>
      <c r="M88" s="228"/>
      <c r="N88" s="228"/>
      <c r="O88" s="170"/>
      <c r="P88" s="224"/>
    </row>
    <row r="89" spans="1:16" s="225" customFormat="1" x14ac:dyDescent="0.25">
      <c r="A89" s="226"/>
      <c r="B89" s="227"/>
      <c r="C89" s="228"/>
      <c r="D89" s="228"/>
      <c r="E89" s="228"/>
      <c r="F89" s="228"/>
      <c r="G89" s="228"/>
      <c r="H89" s="228"/>
      <c r="I89" s="228"/>
      <c r="J89" s="228"/>
      <c r="K89" s="228"/>
      <c r="L89" s="228"/>
      <c r="M89" s="228"/>
      <c r="N89" s="228"/>
      <c r="O89" s="170"/>
      <c r="P89" s="224"/>
    </row>
    <row r="90" spans="1:16" s="225" customFormat="1" x14ac:dyDescent="0.25">
      <c r="A90" s="226"/>
      <c r="B90" s="227"/>
      <c r="C90" s="228"/>
      <c r="D90" s="228"/>
      <c r="E90" s="228"/>
      <c r="F90" s="228"/>
      <c r="G90" s="228"/>
      <c r="H90" s="228"/>
      <c r="I90" s="228"/>
      <c r="J90" s="228"/>
      <c r="K90" s="228"/>
      <c r="L90" s="228"/>
      <c r="M90" s="228"/>
      <c r="N90" s="228"/>
      <c r="O90" s="170"/>
      <c r="P90" s="224"/>
    </row>
    <row r="91" spans="1:16" s="225" customFormat="1" x14ac:dyDescent="0.25">
      <c r="A91" s="226"/>
      <c r="B91" s="227"/>
      <c r="C91" s="228"/>
      <c r="D91" s="228"/>
      <c r="E91" s="228"/>
      <c r="F91" s="228"/>
      <c r="G91" s="228"/>
      <c r="H91" s="228"/>
      <c r="I91" s="228"/>
      <c r="J91" s="228"/>
      <c r="K91" s="228"/>
      <c r="L91" s="228"/>
      <c r="M91" s="228"/>
      <c r="N91" s="228"/>
      <c r="O91" s="170"/>
      <c r="P91" s="224"/>
    </row>
    <row r="92" spans="1:16" s="225" customFormat="1" x14ac:dyDescent="0.25">
      <c r="A92" s="226"/>
      <c r="B92" s="227"/>
      <c r="C92" s="228"/>
      <c r="D92" s="228"/>
      <c r="E92" s="228"/>
      <c r="F92" s="228"/>
      <c r="G92" s="228"/>
      <c r="H92" s="228"/>
      <c r="I92" s="228"/>
      <c r="J92" s="228"/>
      <c r="K92" s="228"/>
      <c r="L92" s="228"/>
      <c r="M92" s="228"/>
      <c r="N92" s="228"/>
      <c r="O92" s="170"/>
      <c r="P92" s="224"/>
    </row>
    <row r="93" spans="1:16" s="225" customFormat="1" x14ac:dyDescent="0.25">
      <c r="A93" s="229"/>
      <c r="C93" s="224"/>
      <c r="D93" s="224"/>
      <c r="E93" s="224"/>
      <c r="F93" s="224"/>
      <c r="G93" s="224"/>
      <c r="H93" s="224"/>
      <c r="I93" s="224"/>
      <c r="J93" s="224"/>
      <c r="K93" s="224"/>
      <c r="L93" s="224"/>
      <c r="M93" s="224"/>
      <c r="N93" s="224"/>
      <c r="O93" s="170"/>
      <c r="P93" s="224"/>
    </row>
    <row r="94" spans="1:16" s="225" customFormat="1" x14ac:dyDescent="0.25">
      <c r="A94" s="229"/>
      <c r="C94" s="224"/>
      <c r="D94" s="224"/>
      <c r="E94" s="224"/>
      <c r="F94" s="224"/>
      <c r="G94" s="224"/>
      <c r="H94" s="224"/>
      <c r="I94" s="224"/>
      <c r="J94" s="224"/>
      <c r="K94" s="224"/>
      <c r="L94" s="224"/>
      <c r="M94" s="224"/>
      <c r="N94" s="224"/>
      <c r="O94" s="170"/>
      <c r="P94" s="224"/>
    </row>
    <row r="95" spans="1:16" s="225" customFormat="1" x14ac:dyDescent="0.25">
      <c r="A95" s="229"/>
      <c r="C95" s="224"/>
      <c r="D95" s="224"/>
      <c r="E95" s="224"/>
      <c r="F95" s="224"/>
      <c r="G95" s="224"/>
      <c r="H95" s="224"/>
      <c r="I95" s="224"/>
      <c r="J95" s="224"/>
      <c r="K95" s="224"/>
      <c r="L95" s="224"/>
      <c r="M95" s="224"/>
      <c r="N95" s="224"/>
      <c r="O95" s="170"/>
      <c r="P95" s="224"/>
    </row>
    <row r="96" spans="1:16" s="225" customFormat="1" x14ac:dyDescent="0.25">
      <c r="A96" s="229"/>
      <c r="C96" s="224"/>
      <c r="D96" s="224"/>
      <c r="E96" s="224"/>
      <c r="F96" s="224"/>
      <c r="G96" s="224"/>
      <c r="H96" s="224"/>
      <c r="I96" s="224"/>
      <c r="J96" s="224"/>
      <c r="K96" s="224"/>
      <c r="L96" s="224"/>
      <c r="M96" s="224"/>
      <c r="N96" s="224"/>
      <c r="O96" s="170"/>
      <c r="P96" s="224"/>
    </row>
    <row r="97" spans="1:16" s="225" customFormat="1" x14ac:dyDescent="0.25">
      <c r="A97" s="229"/>
      <c r="C97" s="224"/>
      <c r="D97" s="224"/>
      <c r="E97" s="224"/>
      <c r="F97" s="224"/>
      <c r="G97" s="224"/>
      <c r="H97" s="224"/>
      <c r="I97" s="224"/>
      <c r="J97" s="224"/>
      <c r="K97" s="224"/>
      <c r="L97" s="224"/>
      <c r="M97" s="224"/>
      <c r="N97" s="224"/>
      <c r="O97" s="170"/>
      <c r="P97" s="224"/>
    </row>
    <row r="98" spans="1:16" s="225" customFormat="1" x14ac:dyDescent="0.25">
      <c r="A98" s="229"/>
      <c r="C98" s="224"/>
      <c r="D98" s="224"/>
      <c r="E98" s="224"/>
      <c r="F98" s="224"/>
      <c r="G98" s="224"/>
      <c r="H98" s="224"/>
      <c r="I98" s="224"/>
      <c r="J98" s="224"/>
      <c r="K98" s="224"/>
      <c r="L98" s="224"/>
      <c r="M98" s="224"/>
      <c r="N98" s="224"/>
      <c r="O98" s="170"/>
      <c r="P98" s="224"/>
    </row>
    <row r="99" spans="1:16" s="225" customFormat="1" x14ac:dyDescent="0.25">
      <c r="A99" s="229"/>
      <c r="C99" s="224"/>
      <c r="D99" s="224"/>
      <c r="E99" s="224"/>
      <c r="F99" s="224"/>
      <c r="G99" s="224"/>
      <c r="H99" s="224"/>
      <c r="I99" s="224"/>
      <c r="J99" s="224"/>
      <c r="K99" s="224"/>
      <c r="L99" s="224"/>
      <c r="M99" s="224"/>
      <c r="N99" s="224"/>
      <c r="O99" s="170"/>
      <c r="P99" s="224"/>
    </row>
    <row r="100" spans="1:16" s="225" customFormat="1" x14ac:dyDescent="0.25">
      <c r="A100" s="229"/>
      <c r="C100" s="224"/>
      <c r="D100" s="224"/>
      <c r="E100" s="224"/>
      <c r="F100" s="224"/>
      <c r="G100" s="224"/>
      <c r="H100" s="224"/>
      <c r="I100" s="224"/>
      <c r="J100" s="224"/>
      <c r="K100" s="224"/>
      <c r="L100" s="224"/>
      <c r="M100" s="224"/>
      <c r="N100" s="224"/>
      <c r="O100" s="170"/>
      <c r="P100" s="224"/>
    </row>
    <row r="101" spans="1:16" s="225" customFormat="1" x14ac:dyDescent="0.25">
      <c r="A101" s="229"/>
      <c r="C101" s="224"/>
      <c r="D101" s="224"/>
      <c r="E101" s="224"/>
      <c r="F101" s="224"/>
      <c r="G101" s="224"/>
      <c r="H101" s="224"/>
      <c r="I101" s="224"/>
      <c r="J101" s="224"/>
      <c r="K101" s="224"/>
      <c r="L101" s="224"/>
      <c r="M101" s="224"/>
      <c r="N101" s="224"/>
      <c r="O101" s="170"/>
      <c r="P101" s="224"/>
    </row>
    <row r="102" spans="1:16" s="225" customFormat="1" x14ac:dyDescent="0.25">
      <c r="A102" s="229"/>
      <c r="C102" s="224"/>
      <c r="D102" s="224"/>
      <c r="E102" s="224"/>
      <c r="F102" s="224"/>
      <c r="G102" s="224"/>
      <c r="H102" s="224"/>
      <c r="I102" s="224"/>
      <c r="J102" s="224"/>
      <c r="K102" s="224"/>
      <c r="L102" s="224"/>
      <c r="M102" s="224"/>
      <c r="N102" s="224"/>
      <c r="O102" s="170"/>
      <c r="P102" s="224"/>
    </row>
    <row r="103" spans="1:16" s="225" customFormat="1" x14ac:dyDescent="0.25">
      <c r="A103" s="229"/>
      <c r="C103" s="224"/>
      <c r="D103" s="224"/>
      <c r="E103" s="224"/>
      <c r="F103" s="224"/>
      <c r="G103" s="224"/>
      <c r="H103" s="224"/>
      <c r="I103" s="224"/>
      <c r="J103" s="224"/>
      <c r="K103" s="224"/>
      <c r="L103" s="224"/>
      <c r="M103" s="224"/>
      <c r="N103" s="224"/>
      <c r="O103" s="170"/>
      <c r="P103" s="224"/>
    </row>
    <row r="104" spans="1:16" s="225" customFormat="1" x14ac:dyDescent="0.25">
      <c r="A104" s="229"/>
      <c r="C104" s="224"/>
      <c r="D104" s="224"/>
      <c r="E104" s="224"/>
      <c r="F104" s="224"/>
      <c r="G104" s="224"/>
      <c r="H104" s="224"/>
      <c r="I104" s="224"/>
      <c r="J104" s="224"/>
      <c r="K104" s="224"/>
      <c r="L104" s="224"/>
      <c r="M104" s="224"/>
      <c r="N104" s="224"/>
      <c r="O104" s="170"/>
      <c r="P104" s="224"/>
    </row>
    <row r="105" spans="1:16" s="225" customFormat="1" x14ac:dyDescent="0.25">
      <c r="A105" s="229"/>
      <c r="C105" s="224"/>
      <c r="D105" s="224"/>
      <c r="E105" s="224"/>
      <c r="F105" s="224"/>
      <c r="G105" s="224"/>
      <c r="H105" s="224"/>
      <c r="I105" s="224"/>
      <c r="J105" s="224"/>
      <c r="K105" s="224"/>
      <c r="L105" s="224"/>
      <c r="M105" s="224"/>
      <c r="N105" s="224"/>
      <c r="O105" s="170"/>
      <c r="P105" s="224"/>
    </row>
    <row r="106" spans="1:16" s="225" customFormat="1" x14ac:dyDescent="0.25">
      <c r="A106" s="229"/>
      <c r="C106" s="224"/>
      <c r="D106" s="224"/>
      <c r="E106" s="224"/>
      <c r="F106" s="224"/>
      <c r="G106" s="224"/>
      <c r="H106" s="224"/>
      <c r="I106" s="224"/>
      <c r="J106" s="224"/>
      <c r="K106" s="224"/>
      <c r="L106" s="224"/>
      <c r="M106" s="224"/>
      <c r="N106" s="224"/>
      <c r="O106" s="170"/>
      <c r="P106" s="224"/>
    </row>
    <row r="107" spans="1:16" s="225" customFormat="1" x14ac:dyDescent="0.25">
      <c r="A107" s="229"/>
      <c r="C107" s="224"/>
      <c r="D107" s="224"/>
      <c r="E107" s="224"/>
      <c r="F107" s="224"/>
      <c r="G107" s="224"/>
      <c r="H107" s="224"/>
      <c r="I107" s="224"/>
      <c r="J107" s="224"/>
      <c r="K107" s="224"/>
      <c r="L107" s="224"/>
      <c r="M107" s="224"/>
      <c r="N107" s="224"/>
      <c r="O107" s="170"/>
      <c r="P107" s="224"/>
    </row>
    <row r="108" spans="1:16" s="225" customFormat="1" x14ac:dyDescent="0.25">
      <c r="A108" s="229"/>
      <c r="C108" s="224"/>
      <c r="D108" s="224"/>
      <c r="E108" s="224"/>
      <c r="F108" s="224"/>
      <c r="G108" s="224"/>
      <c r="H108" s="224"/>
      <c r="I108" s="224"/>
      <c r="J108" s="224"/>
      <c r="K108" s="224"/>
      <c r="L108" s="224"/>
      <c r="M108" s="224"/>
      <c r="N108" s="224"/>
      <c r="O108" s="170"/>
      <c r="P108" s="224"/>
    </row>
    <row r="109" spans="1:16" s="225" customFormat="1" x14ac:dyDescent="0.25">
      <c r="A109" s="229"/>
      <c r="C109" s="224"/>
      <c r="D109" s="224"/>
      <c r="E109" s="224"/>
      <c r="F109" s="224"/>
      <c r="G109" s="224"/>
      <c r="H109" s="224"/>
      <c r="I109" s="224"/>
      <c r="J109" s="224"/>
      <c r="K109" s="224"/>
      <c r="L109" s="224"/>
      <c r="M109" s="224"/>
      <c r="N109" s="224"/>
      <c r="O109" s="170"/>
      <c r="P109" s="224"/>
    </row>
    <row r="110" spans="1:16" s="225" customFormat="1" x14ac:dyDescent="0.25">
      <c r="A110" s="229"/>
      <c r="C110" s="224"/>
      <c r="D110" s="224"/>
      <c r="E110" s="224"/>
      <c r="F110" s="224"/>
      <c r="G110" s="224"/>
      <c r="H110" s="224"/>
      <c r="I110" s="224"/>
      <c r="J110" s="224"/>
      <c r="K110" s="224"/>
      <c r="L110" s="224"/>
      <c r="M110" s="224"/>
      <c r="N110" s="224"/>
      <c r="O110" s="170"/>
      <c r="P110" s="224"/>
    </row>
    <row r="111" spans="1:16" s="225" customFormat="1" x14ac:dyDescent="0.25">
      <c r="A111" s="229"/>
      <c r="C111" s="224"/>
      <c r="D111" s="224"/>
      <c r="E111" s="224"/>
      <c r="F111" s="224"/>
      <c r="G111" s="224"/>
      <c r="H111" s="224"/>
      <c r="I111" s="224"/>
      <c r="J111" s="224"/>
      <c r="K111" s="224"/>
      <c r="L111" s="224"/>
      <c r="M111" s="224"/>
      <c r="N111" s="224"/>
      <c r="O111" s="170"/>
      <c r="P111" s="224"/>
    </row>
    <row r="112" spans="1:16" s="225" customFormat="1" x14ac:dyDescent="0.25">
      <c r="A112" s="229"/>
      <c r="C112" s="224"/>
      <c r="D112" s="224"/>
      <c r="E112" s="224"/>
      <c r="F112" s="224"/>
      <c r="G112" s="224"/>
      <c r="H112" s="224"/>
      <c r="I112" s="224"/>
      <c r="J112" s="224"/>
      <c r="K112" s="224"/>
      <c r="L112" s="224"/>
      <c r="M112" s="224"/>
      <c r="N112" s="224"/>
      <c r="O112" s="170"/>
      <c r="P112" s="224"/>
    </row>
    <row r="113" spans="1:16" s="225" customFormat="1" x14ac:dyDescent="0.25">
      <c r="A113" s="229"/>
      <c r="C113" s="224"/>
      <c r="D113" s="224"/>
      <c r="E113" s="224"/>
      <c r="F113" s="224"/>
      <c r="G113" s="224"/>
      <c r="H113" s="224"/>
      <c r="I113" s="224"/>
      <c r="J113" s="224"/>
      <c r="K113" s="224"/>
      <c r="L113" s="224"/>
      <c r="M113" s="224"/>
      <c r="N113" s="224"/>
      <c r="O113" s="170"/>
      <c r="P113" s="224"/>
    </row>
    <row r="114" spans="1:16" s="225" customFormat="1" x14ac:dyDescent="0.25">
      <c r="A114" s="229"/>
      <c r="C114" s="224"/>
      <c r="D114" s="224"/>
      <c r="E114" s="224"/>
      <c r="F114" s="224"/>
      <c r="G114" s="224"/>
      <c r="H114" s="224"/>
      <c r="I114" s="224"/>
      <c r="J114" s="224"/>
      <c r="K114" s="224"/>
      <c r="L114" s="224"/>
      <c r="M114" s="224"/>
      <c r="N114" s="224"/>
      <c r="O114" s="170"/>
      <c r="P114" s="224"/>
    </row>
    <row r="115" spans="1:16" s="225" customFormat="1" x14ac:dyDescent="0.25">
      <c r="A115" s="229"/>
      <c r="C115" s="224"/>
      <c r="D115" s="224"/>
      <c r="E115" s="224"/>
      <c r="F115" s="224"/>
      <c r="G115" s="224"/>
      <c r="H115" s="224"/>
      <c r="I115" s="224"/>
      <c r="J115" s="224"/>
      <c r="K115" s="224"/>
      <c r="L115" s="224"/>
      <c r="M115" s="224"/>
      <c r="N115" s="224"/>
      <c r="O115" s="170"/>
      <c r="P115" s="224"/>
    </row>
    <row r="116" spans="1:16" s="225" customFormat="1" x14ac:dyDescent="0.25">
      <c r="A116" s="229"/>
      <c r="C116" s="224"/>
      <c r="D116" s="224"/>
      <c r="E116" s="224"/>
      <c r="F116" s="224"/>
      <c r="G116" s="224"/>
      <c r="H116" s="224"/>
      <c r="I116" s="224"/>
      <c r="J116" s="224"/>
      <c r="K116" s="224"/>
      <c r="L116" s="224"/>
      <c r="M116" s="224"/>
      <c r="N116" s="224"/>
      <c r="O116" s="170"/>
      <c r="P116" s="224"/>
    </row>
    <row r="117" spans="1:16" s="225" customFormat="1" x14ac:dyDescent="0.25">
      <c r="A117" s="229"/>
      <c r="C117" s="224"/>
      <c r="D117" s="224"/>
      <c r="E117" s="224"/>
      <c r="F117" s="224"/>
      <c r="G117" s="224"/>
      <c r="H117" s="224"/>
      <c r="I117" s="224"/>
      <c r="J117" s="224"/>
      <c r="K117" s="224"/>
      <c r="L117" s="224"/>
      <c r="M117" s="224"/>
      <c r="N117" s="224"/>
      <c r="O117" s="170"/>
      <c r="P117" s="224"/>
    </row>
    <row r="118" spans="1:16" s="225" customFormat="1" x14ac:dyDescent="0.25">
      <c r="A118" s="229"/>
      <c r="C118" s="224"/>
      <c r="D118" s="224"/>
      <c r="E118" s="224"/>
      <c r="F118" s="224"/>
      <c r="G118" s="224"/>
      <c r="H118" s="224"/>
      <c r="I118" s="224"/>
      <c r="J118" s="224"/>
      <c r="K118" s="224"/>
      <c r="L118" s="224"/>
      <c r="M118" s="224"/>
      <c r="N118" s="224"/>
      <c r="O118" s="170"/>
      <c r="P118" s="224"/>
    </row>
    <row r="119" spans="1:16" s="225" customFormat="1" x14ac:dyDescent="0.25">
      <c r="A119" s="229"/>
      <c r="C119" s="224"/>
      <c r="D119" s="224"/>
      <c r="E119" s="224"/>
      <c r="F119" s="224"/>
      <c r="G119" s="224"/>
      <c r="H119" s="224"/>
      <c r="I119" s="224"/>
      <c r="J119" s="224"/>
      <c r="K119" s="224"/>
      <c r="L119" s="224"/>
      <c r="M119" s="224"/>
      <c r="N119" s="224"/>
      <c r="O119" s="170"/>
      <c r="P119" s="224"/>
    </row>
    <row r="120" spans="1:16" s="225" customFormat="1" x14ac:dyDescent="0.25">
      <c r="A120" s="229"/>
      <c r="C120" s="224"/>
      <c r="D120" s="224"/>
      <c r="E120" s="224"/>
      <c r="F120" s="224"/>
      <c r="G120" s="224"/>
      <c r="H120" s="224"/>
      <c r="I120" s="224"/>
      <c r="J120" s="224"/>
      <c r="K120" s="224"/>
      <c r="L120" s="224"/>
      <c r="M120" s="224"/>
      <c r="N120" s="224"/>
      <c r="O120" s="170"/>
      <c r="P120" s="224"/>
    </row>
    <row r="121" spans="1:16" s="225" customFormat="1" x14ac:dyDescent="0.25">
      <c r="A121" s="229"/>
      <c r="C121" s="224"/>
      <c r="D121" s="224"/>
      <c r="E121" s="224"/>
      <c r="F121" s="224"/>
      <c r="G121" s="224"/>
      <c r="H121" s="224"/>
      <c r="I121" s="224"/>
      <c r="J121" s="224"/>
      <c r="K121" s="224"/>
      <c r="L121" s="224"/>
      <c r="M121" s="224"/>
      <c r="N121" s="224"/>
      <c r="O121" s="170"/>
      <c r="P121" s="224"/>
    </row>
    <row r="122" spans="1:16" s="225" customFormat="1" x14ac:dyDescent="0.25">
      <c r="A122" s="229"/>
      <c r="C122" s="224"/>
      <c r="D122" s="224"/>
      <c r="E122" s="224"/>
      <c r="F122" s="224"/>
      <c r="G122" s="224"/>
      <c r="H122" s="224"/>
      <c r="I122" s="224"/>
      <c r="J122" s="224"/>
      <c r="K122" s="224"/>
      <c r="L122" s="224"/>
      <c r="M122" s="224"/>
      <c r="N122" s="224"/>
      <c r="O122" s="170"/>
      <c r="P122" s="224"/>
    </row>
    <row r="123" spans="1:16" s="225" customFormat="1" x14ac:dyDescent="0.25">
      <c r="A123" s="229"/>
      <c r="C123" s="224"/>
      <c r="D123" s="224"/>
      <c r="E123" s="224"/>
      <c r="F123" s="224"/>
      <c r="G123" s="224"/>
      <c r="H123" s="224"/>
      <c r="I123" s="224"/>
      <c r="J123" s="224"/>
      <c r="K123" s="224"/>
      <c r="L123" s="224"/>
      <c r="M123" s="224"/>
      <c r="N123" s="224"/>
      <c r="O123" s="170"/>
      <c r="P123" s="224"/>
    </row>
    <row r="124" spans="1:16" s="225" customFormat="1" x14ac:dyDescent="0.25">
      <c r="A124" s="229"/>
      <c r="C124" s="224"/>
      <c r="D124" s="224"/>
      <c r="E124" s="224"/>
      <c r="F124" s="224"/>
      <c r="G124" s="224"/>
      <c r="H124" s="224"/>
      <c r="I124" s="224"/>
      <c r="J124" s="224"/>
      <c r="K124" s="224"/>
      <c r="L124" s="224"/>
      <c r="M124" s="224"/>
      <c r="N124" s="224"/>
      <c r="O124" s="170"/>
      <c r="P124" s="224"/>
    </row>
    <row r="125" spans="1:16" s="225" customFormat="1" x14ac:dyDescent="0.25">
      <c r="A125" s="229"/>
      <c r="C125" s="224"/>
      <c r="D125" s="224"/>
      <c r="E125" s="224"/>
      <c r="F125" s="224"/>
      <c r="G125" s="224"/>
      <c r="H125" s="224"/>
      <c r="I125" s="224"/>
      <c r="J125" s="224"/>
      <c r="K125" s="224"/>
      <c r="L125" s="224"/>
      <c r="M125" s="224"/>
      <c r="N125" s="224"/>
      <c r="O125" s="170"/>
      <c r="P125" s="224"/>
    </row>
    <row r="126" spans="1:16" s="225" customFormat="1" x14ac:dyDescent="0.25">
      <c r="A126" s="229"/>
      <c r="C126" s="224"/>
      <c r="D126" s="224"/>
      <c r="E126" s="224"/>
      <c r="F126" s="224"/>
      <c r="G126" s="224"/>
      <c r="H126" s="224"/>
      <c r="I126" s="224"/>
      <c r="J126" s="224"/>
      <c r="K126" s="224"/>
      <c r="L126" s="224"/>
      <c r="M126" s="224"/>
      <c r="N126" s="224"/>
      <c r="O126" s="170"/>
      <c r="P126" s="224"/>
    </row>
    <row r="127" spans="1:16" s="225" customFormat="1" x14ac:dyDescent="0.25">
      <c r="A127" s="229"/>
      <c r="C127" s="224"/>
      <c r="D127" s="224"/>
      <c r="E127" s="224"/>
      <c r="F127" s="224"/>
      <c r="G127" s="224"/>
      <c r="H127" s="224"/>
      <c r="I127" s="224"/>
      <c r="J127" s="224"/>
      <c r="K127" s="224"/>
      <c r="L127" s="224"/>
      <c r="M127" s="224"/>
      <c r="N127" s="224"/>
      <c r="O127" s="170"/>
      <c r="P127" s="224"/>
    </row>
    <row r="128" spans="1:16" s="225" customFormat="1" x14ac:dyDescent="0.25">
      <c r="A128" s="229"/>
      <c r="C128" s="224"/>
      <c r="D128" s="224"/>
      <c r="E128" s="224"/>
      <c r="F128" s="224"/>
      <c r="G128" s="224"/>
      <c r="H128" s="224"/>
      <c r="I128" s="224"/>
      <c r="J128" s="224"/>
      <c r="K128" s="224"/>
      <c r="L128" s="224"/>
      <c r="M128" s="224"/>
      <c r="N128" s="224"/>
      <c r="O128" s="170"/>
      <c r="P128" s="224"/>
    </row>
    <row r="129" spans="1:16" s="225" customFormat="1" x14ac:dyDescent="0.25">
      <c r="A129" s="229"/>
      <c r="C129" s="224"/>
      <c r="D129" s="224"/>
      <c r="E129" s="224"/>
      <c r="F129" s="224"/>
      <c r="G129" s="224"/>
      <c r="H129" s="224"/>
      <c r="I129" s="224"/>
      <c r="J129" s="224"/>
      <c r="K129" s="224"/>
      <c r="L129" s="224"/>
      <c r="M129" s="224"/>
      <c r="N129" s="224"/>
      <c r="O129" s="170"/>
      <c r="P129" s="224"/>
    </row>
    <row r="130" spans="1:16" s="225" customFormat="1" x14ac:dyDescent="0.25">
      <c r="A130" s="229"/>
      <c r="C130" s="224"/>
      <c r="D130" s="224"/>
      <c r="E130" s="224"/>
      <c r="F130" s="224"/>
      <c r="G130" s="224"/>
      <c r="H130" s="224"/>
      <c r="I130" s="224"/>
      <c r="J130" s="224"/>
      <c r="K130" s="224"/>
      <c r="L130" s="224"/>
      <c r="M130" s="224"/>
      <c r="N130" s="224"/>
      <c r="O130" s="170"/>
      <c r="P130" s="224"/>
    </row>
    <row r="131" spans="1:16" s="225" customFormat="1" x14ac:dyDescent="0.25">
      <c r="A131" s="229"/>
      <c r="C131" s="224"/>
      <c r="D131" s="224"/>
      <c r="E131" s="224"/>
      <c r="F131" s="224"/>
      <c r="G131" s="224"/>
      <c r="H131" s="224"/>
      <c r="I131" s="224"/>
      <c r="J131" s="224"/>
      <c r="K131" s="224"/>
      <c r="L131" s="224"/>
      <c r="M131" s="224"/>
      <c r="N131" s="224"/>
      <c r="O131" s="170"/>
      <c r="P131" s="224"/>
    </row>
    <row r="132" spans="1:16" s="225" customFormat="1" x14ac:dyDescent="0.25">
      <c r="A132" s="229"/>
      <c r="C132" s="224"/>
      <c r="D132" s="224"/>
      <c r="E132" s="224"/>
      <c r="F132" s="224"/>
      <c r="G132" s="224"/>
      <c r="H132" s="224"/>
      <c r="I132" s="224"/>
      <c r="J132" s="224"/>
      <c r="K132" s="224"/>
      <c r="L132" s="224"/>
      <c r="M132" s="224"/>
      <c r="N132" s="224"/>
      <c r="O132" s="170"/>
      <c r="P132" s="224"/>
    </row>
    <row r="133" spans="1:16" s="225" customFormat="1" x14ac:dyDescent="0.25">
      <c r="A133" s="229"/>
      <c r="C133" s="224"/>
      <c r="D133" s="224"/>
      <c r="E133" s="224"/>
      <c r="F133" s="224"/>
      <c r="G133" s="224"/>
      <c r="H133" s="224"/>
      <c r="I133" s="224"/>
      <c r="J133" s="224"/>
      <c r="K133" s="224"/>
      <c r="L133" s="224"/>
      <c r="M133" s="224"/>
      <c r="N133" s="224"/>
      <c r="O133" s="170"/>
      <c r="P133" s="224"/>
    </row>
    <row r="134" spans="1:16" s="225" customFormat="1" x14ac:dyDescent="0.25">
      <c r="A134" s="229"/>
      <c r="C134" s="224"/>
      <c r="D134" s="224"/>
      <c r="E134" s="224"/>
      <c r="F134" s="224"/>
      <c r="G134" s="224"/>
      <c r="H134" s="224"/>
      <c r="I134" s="224"/>
      <c r="J134" s="224"/>
      <c r="K134" s="224"/>
      <c r="L134" s="224"/>
      <c r="M134" s="224"/>
      <c r="N134" s="224"/>
      <c r="O134" s="170"/>
      <c r="P134" s="224"/>
    </row>
    <row r="135" spans="1:16" s="225" customFormat="1" x14ac:dyDescent="0.25">
      <c r="A135" s="229"/>
      <c r="C135" s="224"/>
      <c r="D135" s="224"/>
      <c r="E135" s="224"/>
      <c r="F135" s="224"/>
      <c r="G135" s="224"/>
      <c r="H135" s="224"/>
      <c r="I135" s="224"/>
      <c r="J135" s="224"/>
      <c r="K135" s="224"/>
      <c r="L135" s="224"/>
      <c r="M135" s="224"/>
      <c r="N135" s="224"/>
      <c r="O135" s="170"/>
      <c r="P135" s="224"/>
    </row>
    <row r="136" spans="1:16" s="225" customFormat="1" x14ac:dyDescent="0.25">
      <c r="A136" s="229"/>
      <c r="C136" s="224"/>
      <c r="D136" s="224"/>
      <c r="E136" s="224"/>
      <c r="F136" s="224"/>
      <c r="G136" s="224"/>
      <c r="H136" s="224"/>
      <c r="I136" s="224"/>
      <c r="J136" s="224"/>
      <c r="K136" s="224"/>
      <c r="L136" s="224"/>
      <c r="M136" s="224"/>
      <c r="N136" s="224"/>
      <c r="O136" s="170"/>
      <c r="P136" s="224"/>
    </row>
    <row r="137" spans="1:16" s="225" customFormat="1" x14ac:dyDescent="0.25">
      <c r="A137" s="229"/>
      <c r="C137" s="224"/>
      <c r="D137" s="224"/>
      <c r="E137" s="224"/>
      <c r="F137" s="224"/>
      <c r="G137" s="224"/>
      <c r="H137" s="224"/>
      <c r="I137" s="224"/>
      <c r="J137" s="224"/>
      <c r="K137" s="224"/>
      <c r="L137" s="224"/>
      <c r="M137" s="224"/>
      <c r="N137" s="224"/>
      <c r="O137" s="170"/>
      <c r="P137" s="224"/>
    </row>
    <row r="138" spans="1:16" s="225" customFormat="1" x14ac:dyDescent="0.25">
      <c r="A138" s="229"/>
      <c r="C138" s="224"/>
      <c r="D138" s="224"/>
      <c r="E138" s="224"/>
      <c r="F138" s="224"/>
      <c r="G138" s="224"/>
      <c r="H138" s="224"/>
      <c r="I138" s="224"/>
      <c r="J138" s="224"/>
      <c r="K138" s="224"/>
      <c r="L138" s="224"/>
      <c r="M138" s="224"/>
      <c r="N138" s="224"/>
      <c r="O138" s="170"/>
      <c r="P138" s="224"/>
    </row>
    <row r="139" spans="1:16" s="225" customFormat="1" x14ac:dyDescent="0.25">
      <c r="A139" s="229"/>
      <c r="C139" s="224"/>
      <c r="D139" s="224"/>
      <c r="E139" s="224"/>
      <c r="F139" s="224"/>
      <c r="G139" s="224"/>
      <c r="H139" s="224"/>
      <c r="I139" s="224"/>
      <c r="J139" s="224"/>
      <c r="K139" s="224"/>
      <c r="L139" s="224"/>
      <c r="M139" s="224"/>
      <c r="N139" s="224"/>
      <c r="O139" s="170"/>
      <c r="P139" s="224"/>
    </row>
    <row r="140" spans="1:16" s="225" customFormat="1" x14ac:dyDescent="0.25">
      <c r="A140" s="229"/>
      <c r="C140" s="224"/>
      <c r="D140" s="224"/>
      <c r="E140" s="224"/>
      <c r="F140" s="224"/>
      <c r="G140" s="224"/>
      <c r="H140" s="224"/>
      <c r="I140" s="224"/>
      <c r="J140" s="224"/>
      <c r="K140" s="224"/>
      <c r="L140" s="224"/>
      <c r="M140" s="224"/>
      <c r="N140" s="224"/>
      <c r="O140" s="170"/>
      <c r="P140" s="224"/>
    </row>
    <row r="141" spans="1:16" s="225" customFormat="1" x14ac:dyDescent="0.25">
      <c r="A141" s="229"/>
      <c r="C141" s="224"/>
      <c r="D141" s="224"/>
      <c r="E141" s="224"/>
      <c r="F141" s="224"/>
      <c r="G141" s="224"/>
      <c r="H141" s="224"/>
      <c r="I141" s="224"/>
      <c r="J141" s="224"/>
      <c r="K141" s="224"/>
      <c r="L141" s="224"/>
      <c r="M141" s="224"/>
      <c r="N141" s="224"/>
      <c r="O141" s="170"/>
      <c r="P141" s="224"/>
    </row>
    <row r="142" spans="1:16" s="225" customFormat="1" x14ac:dyDescent="0.25">
      <c r="A142" s="229"/>
      <c r="C142" s="224"/>
      <c r="D142" s="224"/>
      <c r="E142" s="224"/>
      <c r="F142" s="224"/>
      <c r="G142" s="224"/>
      <c r="H142" s="224"/>
      <c r="I142" s="224"/>
      <c r="J142" s="224"/>
      <c r="K142" s="224"/>
      <c r="L142" s="224"/>
      <c r="M142" s="224"/>
      <c r="N142" s="224"/>
      <c r="O142" s="170"/>
      <c r="P142" s="224"/>
    </row>
    <row r="143" spans="1:16" s="225" customFormat="1" x14ac:dyDescent="0.25">
      <c r="A143" s="229"/>
      <c r="C143" s="224"/>
      <c r="D143" s="224"/>
      <c r="E143" s="224"/>
      <c r="F143" s="224"/>
      <c r="G143" s="224"/>
      <c r="H143" s="224"/>
      <c r="I143" s="224"/>
      <c r="J143" s="224"/>
      <c r="K143" s="224"/>
      <c r="L143" s="224"/>
      <c r="M143" s="224"/>
      <c r="N143" s="224"/>
      <c r="O143" s="170"/>
      <c r="P143" s="224"/>
    </row>
    <row r="144" spans="1:16" s="225" customFormat="1" x14ac:dyDescent="0.25">
      <c r="A144" s="229"/>
      <c r="C144" s="224"/>
      <c r="D144" s="224"/>
      <c r="E144" s="224"/>
      <c r="F144" s="224"/>
      <c r="G144" s="224"/>
      <c r="H144" s="224"/>
      <c r="I144" s="224"/>
      <c r="J144" s="224"/>
      <c r="K144" s="224"/>
      <c r="L144" s="224"/>
      <c r="M144" s="224"/>
      <c r="N144" s="224"/>
      <c r="O144" s="170"/>
      <c r="P144" s="224"/>
    </row>
    <row r="145" spans="1:16" s="225" customFormat="1" x14ac:dyDescent="0.25">
      <c r="A145" s="229"/>
      <c r="C145" s="224"/>
      <c r="D145" s="224"/>
      <c r="E145" s="224"/>
      <c r="F145" s="224"/>
      <c r="G145" s="224"/>
      <c r="H145" s="224"/>
      <c r="I145" s="224"/>
      <c r="J145" s="224"/>
      <c r="K145" s="224"/>
      <c r="L145" s="224"/>
      <c r="M145" s="224"/>
      <c r="N145" s="224"/>
      <c r="O145" s="170"/>
      <c r="P145" s="224"/>
    </row>
    <row r="146" spans="1:16" s="225" customFormat="1" x14ac:dyDescent="0.25">
      <c r="A146" s="229"/>
      <c r="C146" s="224"/>
      <c r="D146" s="224"/>
      <c r="E146" s="224"/>
      <c r="F146" s="224"/>
      <c r="G146" s="224"/>
      <c r="H146" s="224"/>
      <c r="I146" s="224"/>
      <c r="J146" s="224"/>
      <c r="K146" s="224"/>
      <c r="L146" s="224"/>
      <c r="M146" s="224"/>
      <c r="N146" s="224"/>
      <c r="O146" s="170"/>
      <c r="P146" s="224"/>
    </row>
    <row r="147" spans="1:16" s="225" customFormat="1" x14ac:dyDescent="0.25">
      <c r="A147" s="229"/>
      <c r="C147" s="224"/>
      <c r="D147" s="224"/>
      <c r="E147" s="224"/>
      <c r="F147" s="224"/>
      <c r="G147" s="224"/>
      <c r="H147" s="224"/>
      <c r="I147" s="224"/>
      <c r="J147" s="224"/>
      <c r="K147" s="224"/>
      <c r="L147" s="224"/>
      <c r="M147" s="224"/>
      <c r="N147" s="224"/>
      <c r="O147" s="170"/>
      <c r="P147" s="224"/>
    </row>
    <row r="148" spans="1:16" s="225" customFormat="1" x14ac:dyDescent="0.25">
      <c r="A148" s="229"/>
      <c r="C148" s="224"/>
      <c r="D148" s="224"/>
      <c r="E148" s="224"/>
      <c r="F148" s="224"/>
      <c r="G148" s="224"/>
      <c r="H148" s="224"/>
      <c r="I148" s="224"/>
      <c r="J148" s="224"/>
      <c r="K148" s="224"/>
      <c r="L148" s="224"/>
      <c r="M148" s="224"/>
      <c r="N148" s="224"/>
      <c r="O148" s="170"/>
      <c r="P148" s="224"/>
    </row>
    <row r="149" spans="1:16" s="225" customFormat="1" x14ac:dyDescent="0.25">
      <c r="A149" s="229"/>
      <c r="C149" s="224"/>
      <c r="D149" s="224"/>
      <c r="E149" s="224"/>
      <c r="F149" s="224"/>
      <c r="G149" s="224"/>
      <c r="H149" s="224"/>
      <c r="I149" s="224"/>
      <c r="J149" s="224"/>
      <c r="K149" s="224"/>
      <c r="L149" s="224"/>
      <c r="M149" s="224"/>
      <c r="N149" s="224"/>
      <c r="O149" s="170"/>
      <c r="P149" s="224"/>
    </row>
    <row r="150" spans="1:16" s="225" customFormat="1" x14ac:dyDescent="0.25">
      <c r="A150" s="229"/>
      <c r="C150" s="224"/>
      <c r="D150" s="224"/>
      <c r="E150" s="224"/>
      <c r="F150" s="224"/>
      <c r="G150" s="224"/>
      <c r="H150" s="224"/>
      <c r="I150" s="224"/>
      <c r="J150" s="224"/>
      <c r="K150" s="224"/>
      <c r="L150" s="224"/>
      <c r="M150" s="224"/>
      <c r="N150" s="224"/>
      <c r="O150" s="170"/>
      <c r="P150" s="224"/>
    </row>
    <row r="151" spans="1:16" s="225" customFormat="1" x14ac:dyDescent="0.25">
      <c r="A151" s="229"/>
      <c r="C151" s="224"/>
      <c r="D151" s="224"/>
      <c r="E151" s="224"/>
      <c r="F151" s="224"/>
      <c r="G151" s="224"/>
      <c r="H151" s="224"/>
      <c r="I151" s="224"/>
      <c r="J151" s="224"/>
      <c r="K151" s="224"/>
      <c r="L151" s="224"/>
      <c r="M151" s="224"/>
      <c r="N151" s="224"/>
      <c r="O151" s="170"/>
      <c r="P151" s="224"/>
    </row>
    <row r="152" spans="1:16" s="225" customFormat="1" x14ac:dyDescent="0.25">
      <c r="A152" s="229"/>
      <c r="C152" s="224"/>
      <c r="D152" s="224"/>
      <c r="E152" s="224"/>
      <c r="F152" s="224"/>
      <c r="G152" s="224"/>
      <c r="H152" s="224"/>
      <c r="I152" s="224"/>
      <c r="J152" s="224"/>
      <c r="K152" s="224"/>
      <c r="L152" s="224"/>
      <c r="M152" s="224"/>
      <c r="N152" s="224"/>
      <c r="O152" s="170"/>
      <c r="P152" s="224"/>
    </row>
    <row r="153" spans="1:16" s="225" customFormat="1" x14ac:dyDescent="0.25">
      <c r="A153" s="229"/>
      <c r="C153" s="224"/>
      <c r="D153" s="224"/>
      <c r="E153" s="224"/>
      <c r="F153" s="224"/>
      <c r="G153" s="224"/>
      <c r="H153" s="224"/>
      <c r="I153" s="224"/>
      <c r="J153" s="224"/>
      <c r="K153" s="224"/>
      <c r="L153" s="224"/>
      <c r="M153" s="224"/>
      <c r="N153" s="224"/>
      <c r="O153" s="170"/>
      <c r="P153" s="224"/>
    </row>
    <row r="154" spans="1:16" s="225" customFormat="1" x14ac:dyDescent="0.25">
      <c r="A154" s="229"/>
      <c r="C154" s="224"/>
      <c r="D154" s="224"/>
      <c r="E154" s="224"/>
      <c r="F154" s="224"/>
      <c r="G154" s="224"/>
      <c r="H154" s="224"/>
      <c r="I154" s="224"/>
      <c r="J154" s="224"/>
      <c r="K154" s="224"/>
      <c r="L154" s="224"/>
      <c r="M154" s="224"/>
      <c r="N154" s="224"/>
      <c r="O154" s="170"/>
      <c r="P154" s="224"/>
    </row>
    <row r="155" spans="1:16" s="225" customFormat="1" x14ac:dyDescent="0.25">
      <c r="A155" s="229"/>
      <c r="C155" s="224"/>
      <c r="D155" s="224"/>
      <c r="E155" s="224"/>
      <c r="F155" s="224"/>
      <c r="G155" s="224"/>
      <c r="H155" s="224"/>
      <c r="I155" s="224"/>
      <c r="J155" s="224"/>
      <c r="K155" s="224"/>
      <c r="L155" s="224"/>
      <c r="M155" s="224"/>
      <c r="N155" s="224"/>
      <c r="O155" s="170"/>
      <c r="P155" s="224"/>
    </row>
    <row r="156" spans="1:16" s="225" customFormat="1" x14ac:dyDescent="0.25">
      <c r="A156" s="229"/>
      <c r="C156" s="224"/>
      <c r="D156" s="224"/>
      <c r="E156" s="224"/>
      <c r="F156" s="224"/>
      <c r="G156" s="224"/>
      <c r="H156" s="224"/>
      <c r="I156" s="224"/>
      <c r="J156" s="224"/>
      <c r="K156" s="224"/>
      <c r="L156" s="224"/>
      <c r="M156" s="224"/>
      <c r="N156" s="224"/>
      <c r="O156" s="170"/>
      <c r="P156" s="224"/>
    </row>
    <row r="157" spans="1:16" s="225" customFormat="1" x14ac:dyDescent="0.25">
      <c r="A157" s="229"/>
      <c r="C157" s="224"/>
      <c r="D157" s="224"/>
      <c r="E157" s="224"/>
      <c r="F157" s="224"/>
      <c r="G157" s="224"/>
      <c r="H157" s="224"/>
      <c r="I157" s="224"/>
      <c r="J157" s="224"/>
      <c r="K157" s="224"/>
      <c r="L157" s="224"/>
      <c r="M157" s="224"/>
      <c r="N157" s="224"/>
      <c r="O157" s="170"/>
      <c r="P157" s="224"/>
    </row>
    <row r="158" spans="1:16" s="225" customFormat="1" x14ac:dyDescent="0.25">
      <c r="A158" s="229"/>
      <c r="C158" s="224"/>
      <c r="D158" s="224"/>
      <c r="E158" s="224"/>
      <c r="F158" s="224"/>
      <c r="G158" s="224"/>
      <c r="H158" s="224"/>
      <c r="I158" s="224"/>
      <c r="J158" s="224"/>
      <c r="K158" s="224"/>
      <c r="L158" s="224"/>
      <c r="M158" s="224"/>
      <c r="N158" s="224"/>
      <c r="O158" s="170"/>
      <c r="P158" s="224"/>
    </row>
    <row r="159" spans="1:16" s="225" customFormat="1" x14ac:dyDescent="0.25">
      <c r="A159" s="229"/>
      <c r="C159" s="224"/>
      <c r="D159" s="224"/>
      <c r="E159" s="224"/>
      <c r="F159" s="224"/>
      <c r="G159" s="224"/>
      <c r="H159" s="224"/>
      <c r="I159" s="224"/>
      <c r="J159" s="224"/>
      <c r="K159" s="224"/>
      <c r="L159" s="224"/>
      <c r="M159" s="224"/>
      <c r="N159" s="224"/>
      <c r="O159" s="170"/>
      <c r="P159" s="224"/>
    </row>
    <row r="160" spans="1:16" s="225" customFormat="1" x14ac:dyDescent="0.25">
      <c r="A160" s="229"/>
      <c r="C160" s="224"/>
      <c r="D160" s="224"/>
      <c r="E160" s="224"/>
      <c r="F160" s="224"/>
      <c r="G160" s="224"/>
      <c r="H160" s="224"/>
      <c r="I160" s="224"/>
      <c r="J160" s="224"/>
      <c r="K160" s="224"/>
      <c r="L160" s="224"/>
      <c r="M160" s="224"/>
      <c r="N160" s="224"/>
      <c r="O160" s="170"/>
      <c r="P160" s="224"/>
    </row>
    <row r="161" spans="1:16" s="225" customFormat="1" x14ac:dyDescent="0.25">
      <c r="A161" s="229"/>
      <c r="C161" s="224"/>
      <c r="D161" s="224"/>
      <c r="E161" s="224"/>
      <c r="F161" s="224"/>
      <c r="G161" s="224"/>
      <c r="H161" s="224"/>
      <c r="I161" s="224"/>
      <c r="J161" s="224"/>
      <c r="K161" s="224"/>
      <c r="L161" s="224"/>
      <c r="M161" s="224"/>
      <c r="N161" s="224"/>
      <c r="O161" s="170"/>
      <c r="P161" s="224"/>
    </row>
    <row r="162" spans="1:16" s="225" customFormat="1" x14ac:dyDescent="0.25">
      <c r="A162" s="229"/>
      <c r="C162" s="224"/>
      <c r="D162" s="224"/>
      <c r="E162" s="224"/>
      <c r="F162" s="224"/>
      <c r="G162" s="224"/>
      <c r="H162" s="224"/>
      <c r="I162" s="224"/>
      <c r="J162" s="224"/>
      <c r="K162" s="224"/>
      <c r="L162" s="224"/>
      <c r="M162" s="224"/>
      <c r="N162" s="224"/>
      <c r="O162" s="170"/>
      <c r="P162" s="224"/>
    </row>
    <row r="163" spans="1:16" s="225" customFormat="1" x14ac:dyDescent="0.25">
      <c r="A163" s="229"/>
      <c r="C163" s="224"/>
      <c r="D163" s="224"/>
      <c r="E163" s="224"/>
      <c r="F163" s="224"/>
      <c r="G163" s="224"/>
      <c r="H163" s="224"/>
      <c r="I163" s="224"/>
      <c r="J163" s="224"/>
      <c r="K163" s="224"/>
      <c r="L163" s="224"/>
      <c r="M163" s="224"/>
      <c r="N163" s="224"/>
      <c r="O163" s="170"/>
      <c r="P163" s="224"/>
    </row>
    <row r="164" spans="1:16" s="225" customFormat="1" x14ac:dyDescent="0.25">
      <c r="A164" s="229"/>
      <c r="C164" s="224"/>
      <c r="D164" s="224"/>
      <c r="E164" s="224"/>
      <c r="F164" s="224"/>
      <c r="G164" s="224"/>
      <c r="H164" s="224"/>
      <c r="I164" s="224"/>
      <c r="J164" s="224"/>
      <c r="K164" s="224"/>
      <c r="L164" s="224"/>
      <c r="M164" s="224"/>
      <c r="N164" s="224"/>
      <c r="O164" s="170"/>
      <c r="P164" s="224"/>
    </row>
    <row r="165" spans="1:16" s="225" customFormat="1" x14ac:dyDescent="0.25">
      <c r="A165" s="229"/>
      <c r="C165" s="224"/>
      <c r="D165" s="224"/>
      <c r="E165" s="224"/>
      <c r="F165" s="224"/>
      <c r="G165" s="224"/>
      <c r="H165" s="224"/>
      <c r="I165" s="224"/>
      <c r="J165" s="224"/>
      <c r="K165" s="224"/>
      <c r="L165" s="224"/>
      <c r="M165" s="224"/>
      <c r="N165" s="224"/>
      <c r="O165" s="170"/>
      <c r="P165" s="224"/>
    </row>
    <row r="166" spans="1:16" s="225" customFormat="1" x14ac:dyDescent="0.25">
      <c r="A166" s="229"/>
      <c r="C166" s="224"/>
      <c r="D166" s="224"/>
      <c r="E166" s="224"/>
      <c r="F166" s="224"/>
      <c r="G166" s="224"/>
      <c r="H166" s="224"/>
      <c r="I166" s="224"/>
      <c r="J166" s="224"/>
      <c r="K166" s="224"/>
      <c r="L166" s="224"/>
      <c r="M166" s="224"/>
      <c r="N166" s="224"/>
      <c r="O166" s="170"/>
      <c r="P166" s="224"/>
    </row>
    <row r="167" spans="1:16" s="225" customFormat="1" x14ac:dyDescent="0.25">
      <c r="A167" s="229"/>
      <c r="C167" s="224"/>
      <c r="D167" s="224"/>
      <c r="E167" s="224"/>
      <c r="F167" s="224"/>
      <c r="G167" s="224"/>
      <c r="H167" s="224"/>
      <c r="I167" s="224"/>
      <c r="J167" s="224"/>
      <c r="K167" s="224"/>
      <c r="L167" s="224"/>
      <c r="M167" s="224"/>
      <c r="N167" s="224"/>
      <c r="O167" s="170"/>
      <c r="P167" s="224"/>
    </row>
    <row r="168" spans="1:16" s="225" customFormat="1" x14ac:dyDescent="0.25">
      <c r="A168" s="229"/>
      <c r="C168" s="224"/>
      <c r="D168" s="224"/>
      <c r="E168" s="224"/>
      <c r="F168" s="224"/>
      <c r="G168" s="224"/>
      <c r="H168" s="224"/>
      <c r="I168" s="224"/>
      <c r="J168" s="224"/>
      <c r="K168" s="224"/>
      <c r="L168" s="224"/>
      <c r="M168" s="224"/>
      <c r="N168" s="224"/>
      <c r="O168" s="170"/>
      <c r="P168" s="224"/>
    </row>
    <row r="169" spans="1:16" s="225" customFormat="1" x14ac:dyDescent="0.25">
      <c r="A169" s="229"/>
      <c r="C169" s="224"/>
      <c r="D169" s="224"/>
      <c r="E169" s="224"/>
      <c r="F169" s="224"/>
      <c r="G169" s="224"/>
      <c r="H169" s="224"/>
      <c r="I169" s="224"/>
      <c r="J169" s="224"/>
      <c r="K169" s="224"/>
      <c r="L169" s="224"/>
      <c r="M169" s="224"/>
      <c r="N169" s="224"/>
      <c r="O169" s="170"/>
      <c r="P169" s="224"/>
    </row>
    <row r="170" spans="1:16" s="225" customFormat="1" x14ac:dyDescent="0.25">
      <c r="A170" s="229"/>
      <c r="C170" s="224"/>
      <c r="D170" s="224"/>
      <c r="E170" s="224"/>
      <c r="F170" s="224"/>
      <c r="G170" s="224"/>
      <c r="H170" s="224"/>
      <c r="I170" s="224"/>
      <c r="J170" s="224"/>
      <c r="K170" s="224"/>
      <c r="L170" s="224"/>
      <c r="M170" s="224"/>
      <c r="N170" s="224"/>
      <c r="O170" s="170"/>
      <c r="P170" s="224"/>
    </row>
    <row r="171" spans="1:16" s="225" customFormat="1" x14ac:dyDescent="0.25">
      <c r="A171" s="229"/>
      <c r="C171" s="224"/>
      <c r="D171" s="224"/>
      <c r="E171" s="224"/>
      <c r="F171" s="224"/>
      <c r="G171" s="224"/>
      <c r="H171" s="224"/>
      <c r="I171" s="224"/>
      <c r="J171" s="224"/>
      <c r="K171" s="224"/>
      <c r="L171" s="224"/>
      <c r="M171" s="224"/>
      <c r="N171" s="224"/>
      <c r="O171" s="170"/>
      <c r="P171" s="224"/>
    </row>
    <row r="172" spans="1:16" s="225" customFormat="1" x14ac:dyDescent="0.25">
      <c r="A172" s="229"/>
      <c r="C172" s="224"/>
      <c r="D172" s="224"/>
      <c r="E172" s="224"/>
      <c r="F172" s="224"/>
      <c r="G172" s="224"/>
      <c r="H172" s="224"/>
      <c r="I172" s="224"/>
      <c r="J172" s="224"/>
      <c r="K172" s="224"/>
      <c r="L172" s="224"/>
      <c r="M172" s="224"/>
      <c r="N172" s="224"/>
      <c r="O172" s="170"/>
      <c r="P172" s="224"/>
    </row>
    <row r="173" spans="1:16" s="225" customFormat="1" x14ac:dyDescent="0.25">
      <c r="A173" s="229"/>
      <c r="C173" s="224"/>
      <c r="D173" s="224"/>
      <c r="E173" s="224"/>
      <c r="F173" s="224"/>
      <c r="G173" s="224"/>
      <c r="H173" s="224"/>
      <c r="I173" s="224"/>
      <c r="J173" s="224"/>
      <c r="K173" s="224"/>
      <c r="L173" s="224"/>
      <c r="M173" s="224"/>
      <c r="N173" s="224"/>
      <c r="O173" s="170"/>
      <c r="P173" s="224"/>
    </row>
    <row r="174" spans="1:16" s="225" customFormat="1" x14ac:dyDescent="0.25">
      <c r="A174" s="229"/>
      <c r="C174" s="224"/>
      <c r="D174" s="224"/>
      <c r="E174" s="224"/>
      <c r="F174" s="224"/>
      <c r="G174" s="224"/>
      <c r="H174" s="224"/>
      <c r="I174" s="224"/>
      <c r="J174" s="224"/>
      <c r="K174" s="224"/>
      <c r="L174" s="224"/>
      <c r="M174" s="224"/>
      <c r="N174" s="224"/>
      <c r="O174" s="170"/>
      <c r="P174" s="224"/>
    </row>
    <row r="175" spans="1:16" s="225" customFormat="1" x14ac:dyDescent="0.25">
      <c r="A175" s="229"/>
      <c r="C175" s="224"/>
      <c r="D175" s="224"/>
      <c r="E175" s="224"/>
      <c r="F175" s="224"/>
      <c r="G175" s="224"/>
      <c r="H175" s="224"/>
      <c r="I175" s="224"/>
      <c r="J175" s="224"/>
      <c r="K175" s="224"/>
      <c r="L175" s="224"/>
      <c r="M175" s="224"/>
      <c r="N175" s="224"/>
      <c r="O175" s="170"/>
      <c r="P175" s="224"/>
    </row>
    <row r="176" spans="1:16" s="225" customFormat="1" x14ac:dyDescent="0.25">
      <c r="A176" s="229"/>
      <c r="C176" s="224"/>
      <c r="D176" s="224"/>
      <c r="E176" s="224"/>
      <c r="F176" s="224"/>
      <c r="G176" s="224"/>
      <c r="H176" s="224"/>
      <c r="I176" s="224"/>
      <c r="J176" s="224"/>
      <c r="K176" s="224"/>
      <c r="L176" s="224"/>
      <c r="M176" s="224"/>
      <c r="N176" s="224"/>
      <c r="O176" s="170"/>
      <c r="P176" s="224"/>
    </row>
    <row r="177" spans="1:16" s="225" customFormat="1" x14ac:dyDescent="0.25">
      <c r="A177" s="229"/>
      <c r="C177" s="224"/>
      <c r="D177" s="224"/>
      <c r="E177" s="224"/>
      <c r="F177" s="224"/>
      <c r="G177" s="224"/>
      <c r="H177" s="224"/>
      <c r="I177" s="224"/>
      <c r="J177" s="224"/>
      <c r="K177" s="224"/>
      <c r="L177" s="224"/>
      <c r="M177" s="224"/>
      <c r="N177" s="224"/>
      <c r="O177" s="170"/>
      <c r="P177" s="224"/>
    </row>
    <row r="178" spans="1:16" s="225" customFormat="1" x14ac:dyDescent="0.25">
      <c r="A178" s="229"/>
      <c r="C178" s="224"/>
      <c r="D178" s="224"/>
      <c r="E178" s="224"/>
      <c r="F178" s="224"/>
      <c r="G178" s="224"/>
      <c r="H178" s="224"/>
      <c r="I178" s="224"/>
      <c r="J178" s="224"/>
      <c r="K178" s="224"/>
      <c r="L178" s="224"/>
      <c r="M178" s="224"/>
      <c r="N178" s="224"/>
      <c r="O178" s="170"/>
      <c r="P178" s="224"/>
    </row>
    <row r="179" spans="1:16" s="225" customFormat="1" x14ac:dyDescent="0.25">
      <c r="A179" s="229"/>
      <c r="C179" s="224"/>
      <c r="D179" s="224"/>
      <c r="E179" s="224"/>
      <c r="F179" s="224"/>
      <c r="G179" s="224"/>
      <c r="H179" s="224"/>
      <c r="I179" s="224"/>
      <c r="J179" s="224"/>
      <c r="K179" s="224"/>
      <c r="L179" s="224"/>
      <c r="M179" s="224"/>
      <c r="N179" s="224"/>
      <c r="O179" s="170"/>
      <c r="P179" s="224"/>
    </row>
    <row r="180" spans="1:16" s="225" customFormat="1" x14ac:dyDescent="0.25">
      <c r="A180" s="229"/>
      <c r="C180" s="224"/>
      <c r="D180" s="224"/>
      <c r="E180" s="224"/>
      <c r="F180" s="224"/>
      <c r="G180" s="224"/>
      <c r="H180" s="224"/>
      <c r="I180" s="224"/>
      <c r="J180" s="224"/>
      <c r="K180" s="224"/>
      <c r="L180" s="224"/>
      <c r="M180" s="224"/>
      <c r="N180" s="224"/>
      <c r="O180" s="170"/>
      <c r="P180" s="224"/>
    </row>
    <row r="181" spans="1:16" s="225" customFormat="1" x14ac:dyDescent="0.25">
      <c r="A181" s="229"/>
      <c r="C181" s="224"/>
      <c r="D181" s="224"/>
      <c r="E181" s="224"/>
      <c r="F181" s="224"/>
      <c r="G181" s="224"/>
      <c r="H181" s="224"/>
      <c r="I181" s="224"/>
      <c r="J181" s="224"/>
      <c r="K181" s="224"/>
      <c r="L181" s="224"/>
      <c r="M181" s="224"/>
      <c r="N181" s="224"/>
      <c r="O181" s="170"/>
      <c r="P181" s="224"/>
    </row>
    <row r="182" spans="1:16" s="225" customFormat="1" x14ac:dyDescent="0.25">
      <c r="A182" s="229"/>
      <c r="C182" s="224"/>
      <c r="D182" s="224"/>
      <c r="E182" s="224"/>
      <c r="F182" s="224"/>
      <c r="G182" s="224"/>
      <c r="H182" s="224"/>
      <c r="I182" s="224"/>
      <c r="J182" s="224"/>
      <c r="K182" s="224"/>
      <c r="L182" s="224"/>
      <c r="M182" s="224"/>
      <c r="N182" s="224"/>
      <c r="O182" s="170"/>
      <c r="P182" s="224"/>
    </row>
    <row r="183" spans="1:16" s="225" customFormat="1" x14ac:dyDescent="0.25">
      <c r="A183" s="229"/>
      <c r="C183" s="224"/>
      <c r="D183" s="224"/>
      <c r="E183" s="224"/>
      <c r="F183" s="224"/>
      <c r="G183" s="224"/>
      <c r="H183" s="224"/>
      <c r="I183" s="224"/>
      <c r="J183" s="224"/>
      <c r="K183" s="224"/>
      <c r="L183" s="224"/>
      <c r="M183" s="224"/>
      <c r="N183" s="224"/>
      <c r="O183" s="170"/>
      <c r="P183" s="224"/>
    </row>
    <row r="184" spans="1:16" s="225" customFormat="1" x14ac:dyDescent="0.25">
      <c r="A184" s="229"/>
      <c r="C184" s="224"/>
      <c r="D184" s="224"/>
      <c r="E184" s="224"/>
      <c r="F184" s="224"/>
      <c r="G184" s="224"/>
      <c r="H184" s="224"/>
      <c r="I184" s="224"/>
      <c r="J184" s="224"/>
      <c r="K184" s="224"/>
      <c r="L184" s="224"/>
      <c r="M184" s="224"/>
      <c r="N184" s="224"/>
      <c r="O184" s="170"/>
      <c r="P184" s="224"/>
    </row>
    <row r="185" spans="1:16" s="225" customFormat="1" x14ac:dyDescent="0.25">
      <c r="A185" s="229"/>
      <c r="C185" s="224"/>
      <c r="D185" s="224"/>
      <c r="E185" s="224"/>
      <c r="F185" s="224"/>
      <c r="G185" s="224"/>
      <c r="H185" s="224"/>
      <c r="I185" s="224"/>
      <c r="J185" s="224"/>
      <c r="K185" s="224"/>
      <c r="L185" s="224"/>
      <c r="M185" s="224"/>
      <c r="N185" s="224"/>
      <c r="O185" s="170"/>
      <c r="P185" s="224"/>
    </row>
    <row r="186" spans="1:16" s="225" customFormat="1" x14ac:dyDescent="0.25">
      <c r="A186" s="229"/>
      <c r="C186" s="224"/>
      <c r="D186" s="224"/>
      <c r="E186" s="224"/>
      <c r="F186" s="224"/>
      <c r="G186" s="224"/>
      <c r="H186" s="224"/>
      <c r="I186" s="224"/>
      <c r="J186" s="224"/>
      <c r="K186" s="224"/>
      <c r="L186" s="224"/>
      <c r="M186" s="224"/>
      <c r="N186" s="224"/>
      <c r="O186" s="170"/>
      <c r="P186" s="224"/>
    </row>
    <row r="187" spans="1:16" s="225" customFormat="1" x14ac:dyDescent="0.25">
      <c r="A187" s="229"/>
      <c r="C187" s="224"/>
      <c r="D187" s="224"/>
      <c r="E187" s="224"/>
      <c r="F187" s="224"/>
      <c r="G187" s="224"/>
      <c r="H187" s="224"/>
      <c r="I187" s="224"/>
      <c r="J187" s="224"/>
      <c r="K187" s="224"/>
      <c r="L187" s="224"/>
      <c r="M187" s="224"/>
      <c r="N187" s="224"/>
      <c r="O187" s="170"/>
      <c r="P187" s="224"/>
    </row>
    <row r="188" spans="1:16" s="225" customFormat="1" x14ac:dyDescent="0.25">
      <c r="A188" s="229"/>
      <c r="C188" s="224"/>
      <c r="D188" s="224"/>
      <c r="E188" s="224"/>
      <c r="F188" s="224"/>
      <c r="G188" s="224"/>
      <c r="H188" s="224"/>
      <c r="I188" s="224"/>
      <c r="J188" s="224"/>
      <c r="K188" s="224"/>
      <c r="L188" s="224"/>
      <c r="M188" s="224"/>
      <c r="N188" s="224"/>
      <c r="O188" s="170"/>
      <c r="P188" s="224"/>
    </row>
    <row r="189" spans="1:16" s="225" customFormat="1" x14ac:dyDescent="0.25">
      <c r="A189" s="229"/>
      <c r="C189" s="224"/>
      <c r="D189" s="224"/>
      <c r="E189" s="224"/>
      <c r="F189" s="224"/>
      <c r="G189" s="224"/>
      <c r="H189" s="224"/>
      <c r="I189" s="224"/>
      <c r="J189" s="224"/>
      <c r="K189" s="224"/>
      <c r="L189" s="224"/>
      <c r="M189" s="224"/>
      <c r="N189" s="224"/>
      <c r="O189" s="170"/>
      <c r="P189" s="224"/>
    </row>
    <row r="190" spans="1:16" s="225" customFormat="1" x14ac:dyDescent="0.25">
      <c r="A190" s="229"/>
      <c r="C190" s="224"/>
      <c r="D190" s="224"/>
      <c r="E190" s="224"/>
      <c r="F190" s="224"/>
      <c r="G190" s="224"/>
      <c r="H190" s="224"/>
      <c r="I190" s="224"/>
      <c r="J190" s="224"/>
      <c r="K190" s="224"/>
      <c r="L190" s="224"/>
      <c r="M190" s="224"/>
      <c r="N190" s="224"/>
      <c r="O190" s="170"/>
      <c r="P190" s="224"/>
    </row>
    <row r="191" spans="1:16" s="225" customFormat="1" x14ac:dyDescent="0.25">
      <c r="A191" s="229"/>
      <c r="C191" s="224"/>
      <c r="D191" s="224"/>
      <c r="E191" s="224"/>
      <c r="F191" s="224"/>
      <c r="G191" s="224"/>
      <c r="H191" s="224"/>
      <c r="I191" s="224"/>
      <c r="J191" s="224"/>
      <c r="K191" s="224"/>
      <c r="L191" s="224"/>
      <c r="M191" s="224"/>
      <c r="N191" s="224"/>
      <c r="O191" s="170"/>
      <c r="P191" s="224"/>
    </row>
    <row r="192" spans="1:16" s="225" customFormat="1" x14ac:dyDescent="0.25">
      <c r="A192" s="229"/>
      <c r="C192" s="224"/>
      <c r="D192" s="224"/>
      <c r="E192" s="224"/>
      <c r="F192" s="224"/>
      <c r="G192" s="224"/>
      <c r="H192" s="224"/>
      <c r="I192" s="224"/>
      <c r="J192" s="224"/>
      <c r="K192" s="224"/>
      <c r="L192" s="224"/>
      <c r="M192" s="224"/>
      <c r="N192" s="224"/>
      <c r="O192" s="170"/>
      <c r="P192" s="224"/>
    </row>
    <row r="193" spans="1:16" s="225" customFormat="1" x14ac:dyDescent="0.25">
      <c r="A193" s="229"/>
      <c r="C193" s="224"/>
      <c r="D193" s="224"/>
      <c r="E193" s="224"/>
      <c r="F193" s="224"/>
      <c r="G193" s="224"/>
      <c r="H193" s="224"/>
      <c r="I193" s="224"/>
      <c r="J193" s="224"/>
      <c r="K193" s="224"/>
      <c r="L193" s="224"/>
      <c r="M193" s="224"/>
      <c r="N193" s="224"/>
      <c r="O193" s="170"/>
      <c r="P193" s="224"/>
    </row>
    <row r="194" spans="1:16" s="225" customFormat="1" x14ac:dyDescent="0.25">
      <c r="A194" s="229"/>
      <c r="C194" s="224"/>
      <c r="D194" s="224"/>
      <c r="E194" s="224"/>
      <c r="F194" s="224"/>
      <c r="G194" s="224"/>
      <c r="H194" s="224"/>
      <c r="I194" s="224"/>
      <c r="J194" s="224"/>
      <c r="K194" s="224"/>
      <c r="L194" s="224"/>
      <c r="M194" s="224"/>
      <c r="N194" s="224"/>
      <c r="O194" s="170"/>
      <c r="P194" s="224"/>
    </row>
    <row r="195" spans="1:16" s="225" customFormat="1" x14ac:dyDescent="0.25">
      <c r="A195" s="229"/>
      <c r="C195" s="224"/>
      <c r="D195" s="224"/>
      <c r="E195" s="224"/>
      <c r="F195" s="224"/>
      <c r="G195" s="224"/>
      <c r="H195" s="224"/>
      <c r="I195" s="224"/>
      <c r="J195" s="224"/>
      <c r="K195" s="224"/>
      <c r="L195" s="224"/>
      <c r="M195" s="224"/>
      <c r="N195" s="224"/>
      <c r="O195" s="170"/>
      <c r="P195" s="224"/>
    </row>
    <row r="196" spans="1:16" s="225" customFormat="1" x14ac:dyDescent="0.25">
      <c r="A196" s="229"/>
      <c r="C196" s="224"/>
      <c r="D196" s="224"/>
      <c r="E196" s="224"/>
      <c r="F196" s="224"/>
      <c r="G196" s="224"/>
      <c r="H196" s="224"/>
      <c r="I196" s="224"/>
      <c r="J196" s="224"/>
      <c r="K196" s="224"/>
      <c r="L196" s="224"/>
      <c r="M196" s="224"/>
      <c r="N196" s="224"/>
      <c r="O196" s="170"/>
      <c r="P196" s="224"/>
    </row>
    <row r="197" spans="1:16" s="225" customFormat="1" x14ac:dyDescent="0.25">
      <c r="A197" s="229"/>
      <c r="C197" s="224"/>
      <c r="D197" s="224"/>
      <c r="E197" s="224"/>
      <c r="F197" s="224"/>
      <c r="G197" s="224"/>
      <c r="H197" s="224"/>
      <c r="I197" s="224"/>
      <c r="J197" s="224"/>
      <c r="K197" s="224"/>
      <c r="L197" s="224"/>
      <c r="M197" s="224"/>
      <c r="N197" s="224"/>
      <c r="O197" s="170"/>
      <c r="P197" s="224"/>
    </row>
    <row r="198" spans="1:16" s="225" customFormat="1" x14ac:dyDescent="0.25">
      <c r="A198" s="229"/>
      <c r="C198" s="224"/>
      <c r="D198" s="224"/>
      <c r="E198" s="224"/>
      <c r="F198" s="224"/>
      <c r="G198" s="224"/>
      <c r="H198" s="224"/>
      <c r="I198" s="224"/>
      <c r="J198" s="224"/>
      <c r="K198" s="224"/>
      <c r="L198" s="224"/>
      <c r="M198" s="224"/>
      <c r="N198" s="224"/>
      <c r="O198" s="170"/>
      <c r="P198" s="224"/>
    </row>
    <row r="199" spans="1:16" s="225" customFormat="1" x14ac:dyDescent="0.25">
      <c r="A199" s="229"/>
      <c r="C199" s="224"/>
      <c r="D199" s="224"/>
      <c r="E199" s="224"/>
      <c r="F199" s="224"/>
      <c r="G199" s="224"/>
      <c r="H199" s="224"/>
      <c r="I199" s="224"/>
      <c r="J199" s="224"/>
      <c r="K199" s="224"/>
      <c r="L199" s="224"/>
      <c r="M199" s="224"/>
      <c r="N199" s="224"/>
      <c r="O199" s="170"/>
      <c r="P199" s="224"/>
    </row>
    <row r="200" spans="1:16" s="225" customFormat="1" x14ac:dyDescent="0.25">
      <c r="A200" s="229"/>
      <c r="C200" s="224"/>
      <c r="D200" s="224"/>
      <c r="E200" s="224"/>
      <c r="F200" s="224"/>
      <c r="G200" s="224"/>
      <c r="H200" s="224"/>
      <c r="I200" s="224"/>
      <c r="J200" s="224"/>
      <c r="K200" s="224"/>
      <c r="L200" s="224"/>
      <c r="M200" s="224"/>
      <c r="N200" s="224"/>
      <c r="O200" s="170"/>
      <c r="P200" s="224"/>
    </row>
    <row r="201" spans="1:16" s="225" customFormat="1" x14ac:dyDescent="0.25">
      <c r="A201" s="229"/>
      <c r="C201" s="224"/>
      <c r="D201" s="224"/>
      <c r="E201" s="224"/>
      <c r="F201" s="224"/>
      <c r="G201" s="224"/>
      <c r="H201" s="224"/>
      <c r="I201" s="224"/>
      <c r="J201" s="224"/>
      <c r="K201" s="224"/>
      <c r="L201" s="224"/>
      <c r="M201" s="224"/>
      <c r="N201" s="224"/>
      <c r="O201" s="170"/>
      <c r="P201" s="224"/>
    </row>
    <row r="202" spans="1:16" s="225" customFormat="1" x14ac:dyDescent="0.25">
      <c r="A202" s="229"/>
      <c r="C202" s="224"/>
      <c r="D202" s="224"/>
      <c r="E202" s="224"/>
      <c r="F202" s="224"/>
      <c r="G202" s="224"/>
      <c r="H202" s="224"/>
      <c r="I202" s="224"/>
      <c r="J202" s="224"/>
      <c r="K202" s="224"/>
      <c r="L202" s="224"/>
      <c r="M202" s="224"/>
      <c r="N202" s="224"/>
      <c r="O202" s="170"/>
      <c r="P202" s="224"/>
    </row>
    <row r="203" spans="1:16" s="225" customFormat="1" x14ac:dyDescent="0.25">
      <c r="A203" s="229"/>
      <c r="C203" s="224"/>
      <c r="D203" s="224"/>
      <c r="E203" s="224"/>
      <c r="F203" s="224"/>
      <c r="G203" s="224"/>
      <c r="H203" s="224"/>
      <c r="I203" s="224"/>
      <c r="J203" s="224"/>
      <c r="K203" s="224"/>
      <c r="L203" s="224"/>
      <c r="M203" s="224"/>
      <c r="N203" s="224"/>
      <c r="O203" s="170"/>
      <c r="P203" s="224"/>
    </row>
    <row r="204" spans="1:16" s="225" customFormat="1" x14ac:dyDescent="0.25">
      <c r="A204" s="229"/>
      <c r="C204" s="224"/>
      <c r="D204" s="224"/>
      <c r="E204" s="224"/>
      <c r="F204" s="224"/>
      <c r="G204" s="224"/>
      <c r="H204" s="224"/>
      <c r="I204" s="224"/>
      <c r="J204" s="224"/>
      <c r="K204" s="224"/>
      <c r="L204" s="224"/>
      <c r="M204" s="224"/>
      <c r="N204" s="224"/>
      <c r="O204" s="170"/>
      <c r="P204" s="224"/>
    </row>
    <row r="205" spans="1:16" s="225" customFormat="1" x14ac:dyDescent="0.25">
      <c r="A205" s="229"/>
      <c r="C205" s="224"/>
      <c r="D205" s="224"/>
      <c r="E205" s="224"/>
      <c r="F205" s="224"/>
      <c r="G205" s="224"/>
      <c r="H205" s="224"/>
      <c r="I205" s="224"/>
      <c r="J205" s="224"/>
      <c r="K205" s="224"/>
      <c r="L205" s="224"/>
      <c r="M205" s="224"/>
      <c r="N205" s="224"/>
      <c r="O205" s="170"/>
      <c r="P205" s="224"/>
    </row>
    <row r="206" spans="1:16" s="225" customFormat="1" x14ac:dyDescent="0.25">
      <c r="A206" s="229"/>
      <c r="C206" s="224"/>
      <c r="D206" s="224"/>
      <c r="E206" s="224"/>
      <c r="F206" s="224"/>
      <c r="G206" s="224"/>
      <c r="H206" s="224"/>
      <c r="I206" s="224"/>
      <c r="J206" s="224"/>
      <c r="K206" s="224"/>
      <c r="L206" s="224"/>
      <c r="M206" s="224"/>
      <c r="N206" s="224"/>
      <c r="O206" s="170"/>
      <c r="P206" s="224"/>
    </row>
    <row r="207" spans="1:16" s="225" customFormat="1" x14ac:dyDescent="0.25">
      <c r="A207" s="229"/>
      <c r="C207" s="224"/>
      <c r="D207" s="224"/>
      <c r="E207" s="224"/>
      <c r="F207" s="224"/>
      <c r="G207" s="224"/>
      <c r="H207" s="224"/>
      <c r="I207" s="224"/>
      <c r="J207" s="224"/>
      <c r="K207" s="224"/>
      <c r="L207" s="224"/>
      <c r="M207" s="224"/>
      <c r="N207" s="224"/>
      <c r="O207" s="170"/>
      <c r="P207" s="224"/>
    </row>
    <row r="208" spans="1:16" s="225" customFormat="1" x14ac:dyDescent="0.25">
      <c r="A208" s="229"/>
      <c r="C208" s="224"/>
      <c r="D208" s="224"/>
      <c r="E208" s="224"/>
      <c r="F208" s="224"/>
      <c r="G208" s="224"/>
      <c r="H208" s="224"/>
      <c r="I208" s="224"/>
      <c r="J208" s="224"/>
      <c r="K208" s="224"/>
      <c r="L208" s="224"/>
      <c r="M208" s="224"/>
      <c r="N208" s="224"/>
      <c r="O208" s="170"/>
      <c r="P208" s="224"/>
    </row>
    <row r="209" spans="1:16" s="225" customFormat="1" x14ac:dyDescent="0.25">
      <c r="A209" s="229"/>
      <c r="C209" s="224"/>
      <c r="D209" s="224"/>
      <c r="E209" s="224"/>
      <c r="F209" s="224"/>
      <c r="G209" s="224"/>
      <c r="H209" s="224"/>
      <c r="I209" s="224"/>
      <c r="J209" s="224"/>
      <c r="K209" s="224"/>
      <c r="L209" s="224"/>
      <c r="M209" s="224"/>
      <c r="N209" s="224"/>
      <c r="O209" s="170"/>
      <c r="P209" s="224"/>
    </row>
    <row r="210" spans="1:16" s="225" customFormat="1" x14ac:dyDescent="0.25">
      <c r="A210" s="229"/>
      <c r="C210" s="224"/>
      <c r="D210" s="224"/>
      <c r="E210" s="224"/>
      <c r="F210" s="224"/>
      <c r="G210" s="224"/>
      <c r="H210" s="224"/>
      <c r="I210" s="224"/>
      <c r="J210" s="224"/>
      <c r="K210" s="224"/>
      <c r="L210" s="224"/>
      <c r="M210" s="224"/>
      <c r="N210" s="224"/>
      <c r="O210" s="170"/>
      <c r="P210" s="224"/>
    </row>
    <row r="211" spans="1:16" s="225" customFormat="1" x14ac:dyDescent="0.25">
      <c r="A211" s="229"/>
      <c r="C211" s="224"/>
      <c r="D211" s="224"/>
      <c r="E211" s="224"/>
      <c r="F211" s="224"/>
      <c r="G211" s="224"/>
      <c r="H211" s="224"/>
      <c r="I211" s="224"/>
      <c r="J211" s="224"/>
      <c r="K211" s="224"/>
      <c r="L211" s="224"/>
      <c r="M211" s="224"/>
      <c r="N211" s="224"/>
      <c r="O211" s="170"/>
      <c r="P211" s="224"/>
    </row>
    <row r="212" spans="1:16" s="225" customFormat="1" x14ac:dyDescent="0.25">
      <c r="A212" s="229"/>
      <c r="C212" s="224"/>
      <c r="D212" s="224"/>
      <c r="E212" s="224"/>
      <c r="F212" s="224"/>
      <c r="G212" s="224"/>
      <c r="H212" s="224"/>
      <c r="I212" s="224"/>
      <c r="J212" s="224"/>
      <c r="K212" s="224"/>
      <c r="L212" s="224"/>
      <c r="M212" s="224"/>
      <c r="N212" s="224"/>
      <c r="O212" s="170"/>
      <c r="P212" s="224"/>
    </row>
    <row r="213" spans="1:16" s="225" customFormat="1" x14ac:dyDescent="0.25">
      <c r="A213" s="229"/>
      <c r="C213" s="224"/>
      <c r="D213" s="224"/>
      <c r="E213" s="224"/>
      <c r="F213" s="224"/>
      <c r="G213" s="224"/>
      <c r="H213" s="224"/>
      <c r="I213" s="224"/>
      <c r="J213" s="224"/>
      <c r="K213" s="224"/>
      <c r="L213" s="224"/>
      <c r="M213" s="224"/>
      <c r="N213" s="224"/>
      <c r="O213" s="170"/>
      <c r="P213" s="224"/>
    </row>
    <row r="214" spans="1:16" s="225" customFormat="1" x14ac:dyDescent="0.25">
      <c r="A214" s="229"/>
      <c r="C214" s="224"/>
      <c r="D214" s="224"/>
      <c r="E214" s="224"/>
      <c r="F214" s="224"/>
      <c r="G214" s="224"/>
      <c r="H214" s="224"/>
      <c r="I214" s="224"/>
      <c r="J214" s="224"/>
      <c r="K214" s="224"/>
      <c r="L214" s="224"/>
      <c r="M214" s="224"/>
      <c r="N214" s="224"/>
      <c r="O214" s="170"/>
      <c r="P214" s="224"/>
    </row>
    <row r="215" spans="1:16" s="225" customFormat="1" x14ac:dyDescent="0.25">
      <c r="A215" s="229"/>
      <c r="C215" s="224"/>
      <c r="D215" s="224"/>
      <c r="E215" s="224"/>
      <c r="F215" s="224"/>
      <c r="G215" s="224"/>
      <c r="H215" s="224"/>
      <c r="I215" s="224"/>
      <c r="J215" s="224"/>
      <c r="K215" s="224"/>
      <c r="L215" s="224"/>
      <c r="M215" s="224"/>
      <c r="N215" s="224"/>
      <c r="O215" s="170"/>
      <c r="P215" s="224"/>
    </row>
    <row r="216" spans="1:16" s="225" customFormat="1" x14ac:dyDescent="0.25">
      <c r="A216" s="229"/>
      <c r="C216" s="224"/>
      <c r="D216" s="224"/>
      <c r="E216" s="224"/>
      <c r="F216" s="224"/>
      <c r="G216" s="224"/>
      <c r="H216" s="224"/>
      <c r="I216" s="224"/>
      <c r="J216" s="224"/>
      <c r="K216" s="224"/>
      <c r="L216" s="224"/>
      <c r="M216" s="224"/>
      <c r="N216" s="224"/>
      <c r="O216" s="170"/>
      <c r="P216" s="224"/>
    </row>
    <row r="217" spans="1:16" s="225" customFormat="1" x14ac:dyDescent="0.25">
      <c r="A217" s="229"/>
      <c r="C217" s="224"/>
      <c r="D217" s="224"/>
      <c r="E217" s="224"/>
      <c r="F217" s="224"/>
      <c r="G217" s="224"/>
      <c r="H217" s="224"/>
      <c r="I217" s="224"/>
      <c r="J217" s="224"/>
      <c r="K217" s="224"/>
      <c r="L217" s="224"/>
      <c r="M217" s="224"/>
      <c r="N217" s="224"/>
      <c r="O217" s="170"/>
      <c r="P217" s="224"/>
    </row>
    <row r="218" spans="1:16" s="225" customFormat="1" x14ac:dyDescent="0.25">
      <c r="A218" s="229"/>
      <c r="C218" s="224"/>
      <c r="D218" s="224"/>
      <c r="E218" s="224"/>
      <c r="F218" s="224"/>
      <c r="G218" s="224"/>
      <c r="H218" s="224"/>
      <c r="I218" s="224"/>
      <c r="J218" s="224"/>
      <c r="K218" s="224"/>
      <c r="L218" s="224"/>
      <c r="M218" s="224"/>
      <c r="N218" s="224"/>
      <c r="O218" s="170"/>
      <c r="P218" s="224"/>
    </row>
    <row r="219" spans="1:16" s="225" customFormat="1" x14ac:dyDescent="0.25">
      <c r="A219" s="229"/>
      <c r="C219" s="224"/>
      <c r="D219" s="224"/>
      <c r="E219" s="224"/>
      <c r="F219" s="224"/>
      <c r="G219" s="224"/>
      <c r="H219" s="224"/>
      <c r="I219" s="224"/>
      <c r="J219" s="224"/>
      <c r="K219" s="224"/>
      <c r="L219" s="224"/>
      <c r="M219" s="224"/>
      <c r="N219" s="224"/>
      <c r="O219" s="170"/>
      <c r="P219" s="224"/>
    </row>
    <row r="220" spans="1:16" s="225" customFormat="1" x14ac:dyDescent="0.25">
      <c r="A220" s="229"/>
      <c r="C220" s="224"/>
      <c r="D220" s="224"/>
      <c r="E220" s="224"/>
      <c r="F220" s="224"/>
      <c r="G220" s="224"/>
      <c r="H220" s="224"/>
      <c r="I220" s="224"/>
      <c r="J220" s="224"/>
      <c r="K220" s="224"/>
      <c r="L220" s="224"/>
      <c r="M220" s="224"/>
      <c r="N220" s="224"/>
      <c r="O220" s="170"/>
      <c r="P220" s="224"/>
    </row>
    <row r="221" spans="1:16" s="225" customFormat="1" x14ac:dyDescent="0.25">
      <c r="A221" s="229"/>
      <c r="C221" s="224"/>
      <c r="D221" s="224"/>
      <c r="E221" s="224"/>
      <c r="F221" s="224"/>
      <c r="G221" s="224"/>
      <c r="H221" s="224"/>
      <c r="I221" s="224"/>
      <c r="J221" s="224"/>
      <c r="K221" s="224"/>
      <c r="L221" s="224"/>
      <c r="M221" s="224"/>
      <c r="N221" s="224"/>
      <c r="O221" s="170"/>
      <c r="P221" s="224"/>
    </row>
    <row r="222" spans="1:16" s="225" customFormat="1" x14ac:dyDescent="0.25">
      <c r="A222" s="229"/>
      <c r="C222" s="224"/>
      <c r="D222" s="224"/>
      <c r="E222" s="224"/>
      <c r="F222" s="224"/>
      <c r="G222" s="224"/>
      <c r="H222" s="224"/>
      <c r="I222" s="224"/>
      <c r="J222" s="224"/>
      <c r="K222" s="224"/>
      <c r="L222" s="224"/>
      <c r="M222" s="224"/>
      <c r="N222" s="224"/>
      <c r="O222" s="170"/>
      <c r="P222" s="224"/>
    </row>
    <row r="223" spans="1:16" s="225" customFormat="1" x14ac:dyDescent="0.25">
      <c r="A223" s="229"/>
      <c r="C223" s="224"/>
      <c r="D223" s="224"/>
      <c r="E223" s="224"/>
      <c r="F223" s="224"/>
      <c r="G223" s="224"/>
      <c r="H223" s="224"/>
      <c r="I223" s="224"/>
      <c r="J223" s="224"/>
      <c r="K223" s="224"/>
      <c r="L223" s="224"/>
      <c r="M223" s="224"/>
      <c r="N223" s="224"/>
      <c r="O223" s="170"/>
      <c r="P223" s="224"/>
    </row>
    <row r="224" spans="1:16" s="225" customFormat="1" x14ac:dyDescent="0.25">
      <c r="A224" s="229"/>
      <c r="C224" s="224"/>
      <c r="D224" s="224"/>
      <c r="E224" s="224"/>
      <c r="F224" s="224"/>
      <c r="G224" s="224"/>
      <c r="H224" s="224"/>
      <c r="I224" s="224"/>
      <c r="J224" s="224"/>
      <c r="K224" s="224"/>
      <c r="L224" s="224"/>
      <c r="M224" s="224"/>
      <c r="N224" s="224"/>
      <c r="O224" s="170"/>
      <c r="P224" s="224"/>
    </row>
    <row r="225" spans="1:16" s="225" customFormat="1" x14ac:dyDescent="0.25">
      <c r="A225" s="229"/>
      <c r="C225" s="224"/>
      <c r="D225" s="224"/>
      <c r="E225" s="224"/>
      <c r="F225" s="224"/>
      <c r="G225" s="224"/>
      <c r="H225" s="224"/>
      <c r="I225" s="224"/>
      <c r="J225" s="224"/>
      <c r="K225" s="224"/>
      <c r="L225" s="224"/>
      <c r="M225" s="224"/>
      <c r="N225" s="224"/>
      <c r="O225" s="224"/>
      <c r="P225" s="224"/>
    </row>
    <row r="226" spans="1:16" s="225" customFormat="1" x14ac:dyDescent="0.25">
      <c r="A226" s="229"/>
      <c r="C226" s="224"/>
      <c r="D226" s="224"/>
      <c r="E226" s="224"/>
      <c r="F226" s="224"/>
      <c r="G226" s="224"/>
      <c r="H226" s="224"/>
      <c r="I226" s="224"/>
      <c r="J226" s="224"/>
      <c r="K226" s="224"/>
      <c r="L226" s="224"/>
      <c r="M226" s="224"/>
      <c r="N226" s="224"/>
      <c r="O226" s="224"/>
      <c r="P226" s="224"/>
    </row>
    <row r="227" spans="1:16" s="225" customFormat="1" x14ac:dyDescent="0.25">
      <c r="A227" s="229"/>
      <c r="C227" s="224"/>
      <c r="D227" s="224"/>
      <c r="E227" s="224"/>
      <c r="F227" s="224"/>
      <c r="G227" s="224"/>
      <c r="H227" s="224"/>
      <c r="I227" s="224"/>
      <c r="J227" s="224"/>
      <c r="K227" s="224"/>
      <c r="L227" s="224"/>
      <c r="M227" s="224"/>
      <c r="N227" s="224"/>
      <c r="O227" s="224"/>
      <c r="P227" s="224"/>
    </row>
    <row r="228" spans="1:16" s="225" customFormat="1" x14ac:dyDescent="0.25">
      <c r="A228" s="229"/>
      <c r="C228" s="224"/>
      <c r="D228" s="224"/>
      <c r="E228" s="224"/>
      <c r="F228" s="224"/>
      <c r="G228" s="224"/>
      <c r="H228" s="224"/>
      <c r="I228" s="224"/>
      <c r="J228" s="224"/>
      <c r="K228" s="224"/>
      <c r="L228" s="224"/>
      <c r="M228" s="224"/>
      <c r="N228" s="224"/>
      <c r="O228" s="224"/>
      <c r="P228" s="224"/>
    </row>
    <row r="229" spans="1:16" s="225" customFormat="1" x14ac:dyDescent="0.25">
      <c r="A229" s="229"/>
      <c r="C229" s="224"/>
      <c r="D229" s="224"/>
      <c r="E229" s="224"/>
      <c r="F229" s="224"/>
      <c r="G229" s="224"/>
      <c r="H229" s="224"/>
      <c r="I229" s="224"/>
      <c r="J229" s="224"/>
      <c r="K229" s="224"/>
      <c r="L229" s="224"/>
      <c r="M229" s="224"/>
      <c r="N229" s="224"/>
      <c r="O229" s="224"/>
      <c r="P229" s="224"/>
    </row>
    <row r="230" spans="1:16" s="225" customFormat="1" x14ac:dyDescent="0.25">
      <c r="A230" s="229"/>
      <c r="C230" s="224"/>
      <c r="D230" s="224"/>
      <c r="E230" s="224"/>
      <c r="F230" s="224"/>
      <c r="G230" s="224"/>
      <c r="H230" s="224"/>
      <c r="I230" s="224"/>
      <c r="J230" s="224"/>
      <c r="K230" s="224"/>
      <c r="L230" s="224"/>
      <c r="M230" s="224"/>
      <c r="N230" s="224"/>
      <c r="O230" s="224"/>
      <c r="P230" s="224"/>
    </row>
    <row r="231" spans="1:16" s="225" customFormat="1" x14ac:dyDescent="0.25">
      <c r="A231" s="229"/>
      <c r="C231" s="224"/>
      <c r="D231" s="224"/>
      <c r="E231" s="224"/>
      <c r="F231" s="224"/>
      <c r="G231" s="224"/>
      <c r="H231" s="224"/>
      <c r="I231" s="224"/>
      <c r="J231" s="224"/>
      <c r="K231" s="224"/>
      <c r="L231" s="224"/>
      <c r="M231" s="224"/>
      <c r="N231" s="224"/>
      <c r="O231" s="224"/>
      <c r="P231" s="224"/>
    </row>
    <row r="232" spans="1:16" s="225" customFormat="1" x14ac:dyDescent="0.25">
      <c r="A232" s="229"/>
      <c r="C232" s="224"/>
      <c r="D232" s="224"/>
      <c r="E232" s="224"/>
      <c r="F232" s="224"/>
      <c r="G232" s="224"/>
      <c r="H232" s="224"/>
      <c r="I232" s="224"/>
      <c r="J232" s="224"/>
      <c r="K232" s="224"/>
      <c r="L232" s="224"/>
      <c r="M232" s="224"/>
      <c r="N232" s="224"/>
      <c r="O232" s="224"/>
      <c r="P232" s="224"/>
    </row>
    <row r="233" spans="1:16" s="225" customFormat="1" x14ac:dyDescent="0.25">
      <c r="A233" s="229"/>
      <c r="C233" s="224"/>
      <c r="D233" s="224"/>
      <c r="E233" s="224"/>
      <c r="F233" s="224"/>
      <c r="G233" s="224"/>
      <c r="H233" s="224"/>
      <c r="I233" s="224"/>
      <c r="J233" s="224"/>
      <c r="K233" s="224"/>
      <c r="L233" s="224"/>
      <c r="M233" s="224"/>
      <c r="N233" s="224"/>
      <c r="O233" s="224"/>
      <c r="P233" s="224"/>
    </row>
    <row r="234" spans="1:16" s="225" customFormat="1" x14ac:dyDescent="0.25">
      <c r="A234" s="229"/>
      <c r="C234" s="224"/>
      <c r="D234" s="224"/>
      <c r="E234" s="224"/>
      <c r="F234" s="224"/>
      <c r="G234" s="224"/>
      <c r="H234" s="224"/>
      <c r="I234" s="224"/>
      <c r="J234" s="224"/>
      <c r="K234" s="224"/>
      <c r="L234" s="224"/>
      <c r="M234" s="224"/>
      <c r="N234" s="224"/>
      <c r="O234" s="224"/>
      <c r="P234" s="224"/>
    </row>
    <row r="235" spans="1:16" s="225" customFormat="1" x14ac:dyDescent="0.25">
      <c r="A235" s="229"/>
      <c r="C235" s="224"/>
      <c r="D235" s="224"/>
      <c r="E235" s="224"/>
      <c r="F235" s="224"/>
      <c r="G235" s="224"/>
      <c r="H235" s="224"/>
      <c r="I235" s="224"/>
      <c r="J235" s="224"/>
      <c r="K235" s="224"/>
      <c r="L235" s="224"/>
      <c r="M235" s="224"/>
      <c r="N235" s="224"/>
      <c r="O235" s="224"/>
      <c r="P235" s="224"/>
    </row>
    <row r="236" spans="1:16" s="225" customFormat="1" x14ac:dyDescent="0.25">
      <c r="A236" s="229"/>
      <c r="C236" s="224"/>
      <c r="D236" s="224"/>
      <c r="E236" s="224"/>
      <c r="F236" s="224"/>
      <c r="G236" s="224"/>
      <c r="H236" s="224"/>
      <c r="I236" s="224"/>
      <c r="J236" s="224"/>
      <c r="K236" s="224"/>
      <c r="L236" s="224"/>
      <c r="M236" s="224"/>
      <c r="N236" s="224"/>
      <c r="O236" s="224"/>
      <c r="P236" s="224"/>
    </row>
    <row r="237" spans="1:16" s="225" customFormat="1" x14ac:dyDescent="0.25">
      <c r="A237" s="229"/>
      <c r="C237" s="224"/>
      <c r="D237" s="224"/>
      <c r="E237" s="224"/>
      <c r="F237" s="224"/>
      <c r="G237" s="224"/>
      <c r="H237" s="224"/>
      <c r="I237" s="224"/>
      <c r="J237" s="224"/>
      <c r="K237" s="224"/>
      <c r="L237" s="224"/>
      <c r="M237" s="224"/>
      <c r="N237" s="224"/>
      <c r="O237" s="224"/>
      <c r="P237" s="224"/>
    </row>
    <row r="238" spans="1:16" s="225" customFormat="1" x14ac:dyDescent="0.25">
      <c r="A238" s="229"/>
      <c r="C238" s="224"/>
      <c r="D238" s="224"/>
      <c r="E238" s="224"/>
      <c r="F238" s="224"/>
      <c r="G238" s="224"/>
      <c r="H238" s="224"/>
      <c r="I238" s="224"/>
      <c r="J238" s="224"/>
      <c r="K238" s="224"/>
      <c r="L238" s="224"/>
      <c r="M238" s="224"/>
      <c r="N238" s="224"/>
      <c r="O238" s="224"/>
      <c r="P238" s="224"/>
    </row>
    <row r="239" spans="1:16" s="225" customFormat="1" x14ac:dyDescent="0.25">
      <c r="A239" s="229"/>
      <c r="C239" s="224"/>
      <c r="D239" s="224"/>
      <c r="E239" s="224"/>
      <c r="F239" s="224"/>
      <c r="G239" s="224"/>
      <c r="H239" s="224"/>
      <c r="I239" s="224"/>
      <c r="J239" s="224"/>
      <c r="K239" s="224"/>
      <c r="L239" s="224"/>
      <c r="M239" s="224"/>
      <c r="N239" s="224"/>
      <c r="O239" s="224"/>
      <c r="P239" s="224"/>
    </row>
    <row r="240" spans="1:16" s="225" customFormat="1" x14ac:dyDescent="0.25">
      <c r="A240" s="229"/>
      <c r="C240" s="224"/>
      <c r="D240" s="224"/>
      <c r="E240" s="224"/>
      <c r="F240" s="224"/>
      <c r="G240" s="224"/>
      <c r="H240" s="224"/>
      <c r="I240" s="224"/>
      <c r="J240" s="224"/>
      <c r="K240" s="224"/>
      <c r="L240" s="224"/>
      <c r="M240" s="224"/>
      <c r="N240" s="224"/>
      <c r="O240" s="224"/>
      <c r="P240" s="224"/>
    </row>
    <row r="241" spans="1:16" s="225" customFormat="1" x14ac:dyDescent="0.25">
      <c r="A241" s="229"/>
      <c r="C241" s="224"/>
      <c r="D241" s="224"/>
      <c r="E241" s="224"/>
      <c r="F241" s="224"/>
      <c r="G241" s="224"/>
      <c r="H241" s="224"/>
      <c r="I241" s="224"/>
      <c r="J241" s="224"/>
      <c r="K241" s="224"/>
      <c r="L241" s="224"/>
      <c r="M241" s="224"/>
      <c r="N241" s="224"/>
      <c r="O241" s="224"/>
      <c r="P241" s="224"/>
    </row>
    <row r="242" spans="1:16" s="225" customFormat="1" x14ac:dyDescent="0.25">
      <c r="A242" s="229"/>
      <c r="C242" s="224"/>
      <c r="D242" s="224"/>
      <c r="E242" s="224"/>
      <c r="F242" s="224"/>
      <c r="G242" s="224"/>
      <c r="H242" s="224"/>
      <c r="I242" s="224"/>
      <c r="J242" s="224"/>
      <c r="K242" s="224"/>
      <c r="L242" s="224"/>
      <c r="M242" s="224"/>
      <c r="N242" s="224"/>
      <c r="O242" s="224"/>
      <c r="P242" s="224"/>
    </row>
    <row r="243" spans="1:16" s="225" customFormat="1" x14ac:dyDescent="0.25">
      <c r="A243" s="229"/>
      <c r="C243" s="224"/>
      <c r="D243" s="224"/>
      <c r="E243" s="224"/>
      <c r="F243" s="224"/>
      <c r="G243" s="224"/>
      <c r="H243" s="224"/>
      <c r="I243" s="224"/>
      <c r="J243" s="224"/>
      <c r="K243" s="224"/>
      <c r="L243" s="224"/>
      <c r="M243" s="224"/>
      <c r="N243" s="224"/>
      <c r="O243" s="224"/>
      <c r="P243" s="224"/>
    </row>
    <row r="244" spans="1:16" s="225" customFormat="1" x14ac:dyDescent="0.25">
      <c r="A244" s="229"/>
      <c r="C244" s="224"/>
      <c r="D244" s="224"/>
      <c r="E244" s="224"/>
      <c r="F244" s="224"/>
      <c r="G244" s="224"/>
      <c r="H244" s="224"/>
      <c r="I244" s="224"/>
      <c r="J244" s="224"/>
      <c r="K244" s="224"/>
      <c r="L244" s="224"/>
      <c r="M244" s="224"/>
      <c r="N244" s="224"/>
      <c r="O244" s="224"/>
      <c r="P244" s="224"/>
    </row>
    <row r="245" spans="1:16" s="225" customFormat="1" x14ac:dyDescent="0.25">
      <c r="A245" s="229"/>
      <c r="C245" s="224"/>
      <c r="D245" s="224"/>
      <c r="E245" s="224"/>
      <c r="F245" s="224"/>
      <c r="G245" s="224"/>
      <c r="H245" s="224"/>
      <c r="I245" s="224"/>
      <c r="J245" s="224"/>
      <c r="K245" s="224"/>
      <c r="L245" s="224"/>
      <c r="M245" s="224"/>
      <c r="N245" s="224"/>
      <c r="O245" s="224"/>
      <c r="P245" s="224"/>
    </row>
    <row r="246" spans="1:16" s="225" customFormat="1" x14ac:dyDescent="0.25">
      <c r="A246" s="229"/>
      <c r="C246" s="224"/>
      <c r="D246" s="224"/>
      <c r="E246" s="224"/>
      <c r="F246" s="224"/>
      <c r="G246" s="224"/>
      <c r="H246" s="224"/>
      <c r="I246" s="224"/>
      <c r="J246" s="224"/>
      <c r="K246" s="224"/>
      <c r="L246" s="224"/>
      <c r="M246" s="224"/>
      <c r="N246" s="224"/>
      <c r="O246" s="224"/>
      <c r="P246" s="224"/>
    </row>
    <row r="247" spans="1:16" s="225" customFormat="1" x14ac:dyDescent="0.25">
      <c r="A247" s="229"/>
      <c r="C247" s="224"/>
      <c r="D247" s="224"/>
      <c r="E247" s="224"/>
      <c r="F247" s="224"/>
      <c r="G247" s="224"/>
      <c r="H247" s="224"/>
      <c r="I247" s="224"/>
      <c r="J247" s="224"/>
      <c r="K247" s="224"/>
      <c r="L247" s="224"/>
      <c r="M247" s="224"/>
      <c r="N247" s="224"/>
      <c r="O247" s="224"/>
      <c r="P247" s="224"/>
    </row>
    <row r="248" spans="1:16" s="225" customFormat="1" x14ac:dyDescent="0.25">
      <c r="A248" s="229"/>
      <c r="C248" s="224"/>
      <c r="D248" s="224"/>
      <c r="E248" s="224"/>
      <c r="F248" s="224"/>
      <c r="G248" s="224"/>
      <c r="H248" s="224"/>
      <c r="I248" s="224"/>
      <c r="J248" s="224"/>
      <c r="K248" s="224"/>
      <c r="L248" s="224"/>
      <c r="M248" s="224"/>
      <c r="N248" s="224"/>
      <c r="O248" s="224"/>
      <c r="P248" s="224"/>
    </row>
    <row r="249" spans="1:16" s="225" customFormat="1" x14ac:dyDescent="0.25">
      <c r="A249" s="229"/>
      <c r="C249" s="224"/>
      <c r="D249" s="224"/>
      <c r="E249" s="224"/>
      <c r="F249" s="224"/>
      <c r="G249" s="224"/>
      <c r="H249" s="224"/>
      <c r="I249" s="224"/>
      <c r="J249" s="224"/>
      <c r="K249" s="224"/>
      <c r="L249" s="224"/>
      <c r="M249" s="224"/>
      <c r="N249" s="224"/>
      <c r="O249" s="224"/>
      <c r="P249" s="224"/>
    </row>
    <row r="250" spans="1:16" s="225" customFormat="1" x14ac:dyDescent="0.25">
      <c r="A250" s="229"/>
      <c r="C250" s="224"/>
      <c r="D250" s="224"/>
      <c r="E250" s="224"/>
      <c r="F250" s="224"/>
      <c r="G250" s="224"/>
      <c r="H250" s="224"/>
      <c r="I250" s="224"/>
      <c r="J250" s="224"/>
      <c r="K250" s="224"/>
      <c r="L250" s="224"/>
      <c r="M250" s="224"/>
      <c r="N250" s="224"/>
      <c r="O250" s="224"/>
      <c r="P250" s="224"/>
    </row>
    <row r="251" spans="1:16" s="225" customFormat="1" x14ac:dyDescent="0.25">
      <c r="A251" s="229"/>
      <c r="C251" s="224"/>
      <c r="D251" s="224"/>
      <c r="E251" s="224"/>
      <c r="F251" s="224"/>
      <c r="G251" s="224"/>
      <c r="H251" s="224"/>
      <c r="I251" s="224"/>
      <c r="J251" s="224"/>
      <c r="K251" s="224"/>
      <c r="L251" s="224"/>
      <c r="M251" s="224"/>
      <c r="N251" s="224"/>
      <c r="O251" s="224"/>
      <c r="P251" s="224"/>
    </row>
    <row r="252" spans="1:16" s="225" customFormat="1" x14ac:dyDescent="0.25">
      <c r="A252" s="229"/>
      <c r="C252" s="224"/>
      <c r="D252" s="224"/>
      <c r="E252" s="224"/>
      <c r="F252" s="224"/>
      <c r="G252" s="224"/>
      <c r="H252" s="224"/>
      <c r="I252" s="224"/>
      <c r="J252" s="224"/>
      <c r="K252" s="224"/>
      <c r="L252" s="224"/>
      <c r="M252" s="224"/>
      <c r="N252" s="224"/>
      <c r="O252" s="224"/>
      <c r="P252" s="224"/>
    </row>
    <row r="253" spans="1:16" s="225" customFormat="1" x14ac:dyDescent="0.25">
      <c r="A253" s="229"/>
      <c r="C253" s="224"/>
      <c r="D253" s="224"/>
      <c r="E253" s="224"/>
      <c r="F253" s="224"/>
      <c r="G253" s="224"/>
      <c r="H253" s="224"/>
      <c r="I253" s="224"/>
      <c r="J253" s="224"/>
      <c r="K253" s="224"/>
      <c r="L253" s="224"/>
      <c r="M253" s="224"/>
      <c r="N253" s="224"/>
      <c r="O253" s="224"/>
      <c r="P253" s="224"/>
    </row>
    <row r="254" spans="1:16" s="225" customFormat="1" x14ac:dyDescent="0.25">
      <c r="A254" s="229"/>
      <c r="C254" s="224"/>
      <c r="D254" s="224"/>
      <c r="E254" s="224"/>
      <c r="F254" s="224"/>
      <c r="G254" s="224"/>
      <c r="H254" s="224"/>
      <c r="I254" s="224"/>
      <c r="J254" s="224"/>
      <c r="K254" s="224"/>
      <c r="L254" s="224"/>
      <c r="M254" s="224"/>
      <c r="N254" s="224"/>
      <c r="O254" s="224"/>
      <c r="P254" s="224"/>
    </row>
    <row r="255" spans="1:16" s="225" customFormat="1" x14ac:dyDescent="0.25">
      <c r="A255" s="229"/>
      <c r="C255" s="224"/>
      <c r="D255" s="224"/>
      <c r="E255" s="224"/>
      <c r="F255" s="224"/>
      <c r="G255" s="224"/>
      <c r="H255" s="224"/>
      <c r="I255" s="224"/>
      <c r="J255" s="224"/>
      <c r="K255" s="224"/>
      <c r="L255" s="224"/>
      <c r="M255" s="224"/>
      <c r="N255" s="224"/>
      <c r="O255" s="224"/>
      <c r="P255" s="224"/>
    </row>
    <row r="256" spans="1:16" s="225" customFormat="1" x14ac:dyDescent="0.25">
      <c r="A256" s="229"/>
      <c r="C256" s="224"/>
      <c r="D256" s="224"/>
      <c r="E256" s="224"/>
      <c r="F256" s="224"/>
      <c r="G256" s="224"/>
      <c r="H256" s="224"/>
      <c r="I256" s="224"/>
      <c r="J256" s="224"/>
      <c r="K256" s="224"/>
      <c r="L256" s="224"/>
      <c r="M256" s="224"/>
      <c r="N256" s="224"/>
      <c r="O256" s="224"/>
      <c r="P256" s="224"/>
    </row>
    <row r="257" spans="1:16" s="225" customFormat="1" x14ac:dyDescent="0.25">
      <c r="A257" s="229"/>
      <c r="C257" s="224"/>
      <c r="D257" s="224"/>
      <c r="E257" s="224"/>
      <c r="F257" s="224"/>
      <c r="G257" s="224"/>
      <c r="H257" s="224"/>
      <c r="I257" s="224"/>
      <c r="J257" s="224"/>
      <c r="K257" s="224"/>
      <c r="L257" s="224"/>
      <c r="M257" s="224"/>
      <c r="N257" s="224"/>
      <c r="O257" s="224"/>
      <c r="P257" s="224"/>
    </row>
    <row r="258" spans="1:16" s="225" customFormat="1" x14ac:dyDescent="0.25">
      <c r="A258" s="229"/>
      <c r="C258" s="224"/>
      <c r="D258" s="224"/>
      <c r="E258" s="224"/>
      <c r="F258" s="224"/>
      <c r="G258" s="224"/>
      <c r="H258" s="224"/>
      <c r="I258" s="224"/>
      <c r="J258" s="224"/>
      <c r="K258" s="224"/>
      <c r="L258" s="224"/>
      <c r="M258" s="224"/>
      <c r="N258" s="224"/>
      <c r="O258" s="224"/>
      <c r="P258" s="224"/>
    </row>
    <row r="259" spans="1:16" s="225" customFormat="1" x14ac:dyDescent="0.25">
      <c r="A259" s="229"/>
      <c r="C259" s="224"/>
      <c r="D259" s="224"/>
      <c r="E259" s="224"/>
      <c r="F259" s="224"/>
      <c r="G259" s="224"/>
      <c r="H259" s="224"/>
      <c r="I259" s="224"/>
      <c r="J259" s="224"/>
      <c r="K259" s="224"/>
      <c r="L259" s="224"/>
      <c r="M259" s="224"/>
      <c r="N259" s="224"/>
      <c r="O259" s="224"/>
      <c r="P259" s="224"/>
    </row>
    <row r="260" spans="1:16" s="225" customFormat="1" x14ac:dyDescent="0.25">
      <c r="A260" s="229"/>
      <c r="C260" s="224"/>
      <c r="D260" s="224"/>
      <c r="E260" s="224"/>
      <c r="F260" s="224"/>
      <c r="G260" s="224"/>
      <c r="H260" s="224"/>
      <c r="I260" s="224"/>
      <c r="J260" s="224"/>
      <c r="K260" s="224"/>
      <c r="L260" s="224"/>
      <c r="M260" s="224"/>
      <c r="N260" s="224"/>
      <c r="O260" s="224"/>
      <c r="P260" s="224"/>
    </row>
    <row r="261" spans="1:16" s="225" customFormat="1" x14ac:dyDescent="0.25">
      <c r="A261" s="229"/>
      <c r="C261" s="224"/>
      <c r="D261" s="224"/>
      <c r="E261" s="224"/>
      <c r="F261" s="224"/>
      <c r="G261" s="224"/>
      <c r="H261" s="224"/>
      <c r="I261" s="224"/>
      <c r="J261" s="224"/>
      <c r="K261" s="224"/>
      <c r="L261" s="224"/>
      <c r="M261" s="224"/>
      <c r="N261" s="224"/>
      <c r="O261" s="224"/>
      <c r="P261" s="224"/>
    </row>
    <row r="262" spans="1:16" s="225" customFormat="1" x14ac:dyDescent="0.25">
      <c r="A262" s="229"/>
      <c r="C262" s="224"/>
      <c r="D262" s="224"/>
      <c r="E262" s="224"/>
      <c r="F262" s="224"/>
      <c r="G262" s="224"/>
      <c r="H262" s="224"/>
      <c r="I262" s="224"/>
      <c r="J262" s="224"/>
      <c r="K262" s="224"/>
      <c r="L262" s="224"/>
      <c r="M262" s="224"/>
      <c r="N262" s="224"/>
      <c r="O262" s="224"/>
      <c r="P262" s="224"/>
    </row>
    <row r="263" spans="1:16" s="225" customFormat="1" x14ac:dyDescent="0.25">
      <c r="A263" s="229"/>
      <c r="C263" s="224"/>
      <c r="D263" s="224"/>
      <c r="E263" s="224"/>
      <c r="F263" s="224"/>
      <c r="G263" s="224"/>
      <c r="H263" s="224"/>
      <c r="I263" s="224"/>
      <c r="J263" s="224"/>
      <c r="K263" s="224"/>
      <c r="L263" s="224"/>
      <c r="M263" s="224"/>
      <c r="N263" s="224"/>
      <c r="O263" s="224"/>
      <c r="P263" s="224"/>
    </row>
    <row r="264" spans="1:16" s="225" customFormat="1" x14ac:dyDescent="0.25">
      <c r="A264" s="229"/>
      <c r="C264" s="224"/>
      <c r="D264" s="224"/>
      <c r="E264" s="224"/>
      <c r="F264" s="224"/>
      <c r="G264" s="224"/>
      <c r="H264" s="224"/>
      <c r="I264" s="224"/>
      <c r="J264" s="224"/>
      <c r="K264" s="224"/>
      <c r="L264" s="224"/>
      <c r="M264" s="224"/>
      <c r="N264" s="224"/>
      <c r="O264" s="224"/>
      <c r="P264" s="224"/>
    </row>
    <row r="265" spans="1:16" s="225" customFormat="1" x14ac:dyDescent="0.25">
      <c r="A265" s="229"/>
      <c r="C265" s="224"/>
      <c r="D265" s="224"/>
      <c r="E265" s="224"/>
      <c r="F265" s="224"/>
      <c r="G265" s="224"/>
      <c r="H265" s="224"/>
      <c r="I265" s="224"/>
      <c r="J265" s="224"/>
      <c r="K265" s="224"/>
      <c r="L265" s="224"/>
      <c r="M265" s="224"/>
      <c r="N265" s="224"/>
      <c r="O265" s="224"/>
      <c r="P265" s="224"/>
    </row>
    <row r="266" spans="1:16" s="225" customFormat="1" x14ac:dyDescent="0.25">
      <c r="A266" s="229"/>
      <c r="C266" s="224"/>
      <c r="D266" s="224"/>
      <c r="E266" s="224"/>
      <c r="F266" s="224"/>
      <c r="G266" s="224"/>
      <c r="H266" s="224"/>
      <c r="I266" s="224"/>
      <c r="J266" s="224"/>
      <c r="K266" s="224"/>
      <c r="L266" s="224"/>
      <c r="M266" s="224"/>
      <c r="N266" s="224"/>
      <c r="O266" s="224"/>
      <c r="P266" s="224"/>
    </row>
    <row r="267" spans="1:16" s="225" customFormat="1" x14ac:dyDescent="0.25">
      <c r="A267" s="229"/>
      <c r="C267" s="224"/>
      <c r="D267" s="224"/>
      <c r="E267" s="224"/>
      <c r="F267" s="224"/>
      <c r="G267" s="224"/>
      <c r="H267" s="224"/>
      <c r="I267" s="224"/>
      <c r="J267" s="224"/>
      <c r="K267" s="224"/>
      <c r="L267" s="224"/>
      <c r="M267" s="224"/>
      <c r="N267" s="224"/>
      <c r="O267" s="224"/>
      <c r="P267" s="224"/>
    </row>
    <row r="268" spans="1:16" s="225" customFormat="1" x14ac:dyDescent="0.25">
      <c r="A268" s="229"/>
      <c r="C268" s="224"/>
      <c r="D268" s="224"/>
      <c r="E268" s="224"/>
      <c r="F268" s="224"/>
      <c r="G268" s="224"/>
      <c r="H268" s="224"/>
      <c r="I268" s="224"/>
      <c r="J268" s="224"/>
      <c r="K268" s="224"/>
      <c r="L268" s="224"/>
      <c r="M268" s="224"/>
      <c r="N268" s="224"/>
      <c r="O268" s="224"/>
      <c r="P268" s="224"/>
    </row>
    <row r="269" spans="1:16" s="225" customFormat="1" x14ac:dyDescent="0.25">
      <c r="A269" s="229"/>
      <c r="C269" s="224"/>
      <c r="D269" s="224"/>
      <c r="E269" s="224"/>
      <c r="F269" s="224"/>
      <c r="G269" s="224"/>
      <c r="H269" s="224"/>
      <c r="I269" s="224"/>
      <c r="J269" s="224"/>
      <c r="K269" s="224"/>
      <c r="L269" s="224"/>
      <c r="M269" s="224"/>
      <c r="N269" s="224"/>
      <c r="O269" s="224"/>
      <c r="P269" s="224"/>
    </row>
    <row r="270" spans="1:16" s="225" customFormat="1" x14ac:dyDescent="0.25">
      <c r="A270" s="229"/>
      <c r="C270" s="224"/>
      <c r="D270" s="224"/>
      <c r="E270" s="224"/>
      <c r="F270" s="224"/>
      <c r="G270" s="224"/>
      <c r="H270" s="224"/>
      <c r="I270" s="224"/>
      <c r="J270" s="224"/>
      <c r="K270" s="224"/>
      <c r="L270" s="224"/>
      <c r="M270" s="224"/>
      <c r="N270" s="224"/>
      <c r="O270" s="224"/>
      <c r="P270" s="224"/>
    </row>
    <row r="271" spans="1:16" s="225" customFormat="1" x14ac:dyDescent="0.25">
      <c r="A271" s="229"/>
      <c r="C271" s="224"/>
      <c r="D271" s="224"/>
      <c r="E271" s="224"/>
      <c r="F271" s="224"/>
      <c r="G271" s="224"/>
      <c r="H271" s="224"/>
      <c r="I271" s="224"/>
      <c r="J271" s="224"/>
      <c r="K271" s="224"/>
      <c r="L271" s="224"/>
      <c r="M271" s="224"/>
      <c r="N271" s="224"/>
      <c r="O271" s="224"/>
      <c r="P271" s="224"/>
    </row>
    <row r="272" spans="1:16" s="225" customFormat="1" x14ac:dyDescent="0.25">
      <c r="A272" s="229"/>
      <c r="C272" s="224"/>
      <c r="D272" s="224"/>
      <c r="E272" s="224"/>
      <c r="F272" s="224"/>
      <c r="G272" s="224"/>
      <c r="H272" s="224"/>
      <c r="I272" s="224"/>
      <c r="J272" s="224"/>
      <c r="K272" s="224"/>
      <c r="L272" s="224"/>
      <c r="M272" s="224"/>
      <c r="N272" s="224"/>
      <c r="O272" s="224"/>
      <c r="P272" s="224"/>
    </row>
    <row r="273" spans="1:16" s="225" customFormat="1" x14ac:dyDescent="0.25">
      <c r="A273" s="229"/>
      <c r="C273" s="224"/>
      <c r="D273" s="224"/>
      <c r="E273" s="224"/>
      <c r="F273" s="224"/>
      <c r="G273" s="224"/>
      <c r="H273" s="224"/>
      <c r="I273" s="224"/>
      <c r="J273" s="224"/>
      <c r="K273" s="224"/>
      <c r="L273" s="224"/>
      <c r="M273" s="224"/>
      <c r="N273" s="224"/>
      <c r="O273" s="224"/>
      <c r="P273" s="224"/>
    </row>
    <row r="274" spans="1:16" s="225" customFormat="1" x14ac:dyDescent="0.25">
      <c r="A274" s="229"/>
      <c r="C274" s="224"/>
      <c r="D274" s="224"/>
      <c r="E274" s="224"/>
      <c r="F274" s="224"/>
      <c r="G274" s="224"/>
      <c r="H274" s="224"/>
      <c r="I274" s="224"/>
      <c r="J274" s="224"/>
      <c r="K274" s="224"/>
      <c r="L274" s="224"/>
      <c r="M274" s="224"/>
      <c r="N274" s="224"/>
      <c r="O274" s="224"/>
      <c r="P274" s="224"/>
    </row>
    <row r="275" spans="1:16" s="225" customFormat="1" x14ac:dyDescent="0.25">
      <c r="A275" s="229"/>
      <c r="C275" s="224"/>
      <c r="D275" s="224"/>
      <c r="E275" s="224"/>
      <c r="F275" s="224"/>
      <c r="G275" s="224"/>
      <c r="H275" s="224"/>
      <c r="I275" s="224"/>
      <c r="J275" s="224"/>
      <c r="K275" s="224"/>
      <c r="L275" s="224"/>
      <c r="M275" s="224"/>
      <c r="N275" s="224"/>
      <c r="O275" s="224"/>
      <c r="P275" s="224"/>
    </row>
    <row r="276" spans="1:16" s="225" customFormat="1" x14ac:dyDescent="0.25">
      <c r="A276" s="229"/>
      <c r="C276" s="224"/>
      <c r="D276" s="224"/>
      <c r="E276" s="224"/>
      <c r="F276" s="224"/>
      <c r="G276" s="224"/>
      <c r="H276" s="224"/>
      <c r="I276" s="224"/>
      <c r="J276" s="224"/>
      <c r="K276" s="224"/>
      <c r="L276" s="224"/>
      <c r="M276" s="224"/>
      <c r="N276" s="224"/>
      <c r="O276" s="224"/>
      <c r="P276" s="224"/>
    </row>
    <row r="277" spans="1:16" s="225" customFormat="1" x14ac:dyDescent="0.25">
      <c r="A277" s="229"/>
      <c r="C277" s="224"/>
      <c r="D277" s="224"/>
      <c r="E277" s="224"/>
      <c r="F277" s="224"/>
      <c r="G277" s="224"/>
      <c r="H277" s="224"/>
      <c r="I277" s="224"/>
      <c r="J277" s="224"/>
      <c r="K277" s="224"/>
      <c r="L277" s="224"/>
      <c r="M277" s="224"/>
      <c r="N277" s="224"/>
      <c r="O277" s="224"/>
      <c r="P277" s="224"/>
    </row>
    <row r="278" spans="1:16" s="225" customFormat="1" x14ac:dyDescent="0.25">
      <c r="A278" s="229"/>
      <c r="C278" s="224"/>
      <c r="D278" s="224"/>
      <c r="E278" s="224"/>
      <c r="F278" s="224"/>
      <c r="G278" s="224"/>
      <c r="H278" s="224"/>
      <c r="I278" s="224"/>
      <c r="J278" s="224"/>
      <c r="K278" s="224"/>
      <c r="L278" s="224"/>
      <c r="M278" s="224"/>
      <c r="N278" s="224"/>
      <c r="O278" s="224"/>
      <c r="P278" s="224"/>
    </row>
    <row r="279" spans="1:16" s="225" customFormat="1" x14ac:dyDescent="0.25">
      <c r="A279" s="229"/>
      <c r="C279" s="224"/>
      <c r="D279" s="224"/>
      <c r="E279" s="224"/>
      <c r="F279" s="224"/>
      <c r="G279" s="224"/>
      <c r="H279" s="224"/>
      <c r="I279" s="224"/>
      <c r="J279" s="224"/>
      <c r="K279" s="224"/>
      <c r="L279" s="224"/>
      <c r="M279" s="224"/>
      <c r="N279" s="224"/>
      <c r="O279" s="224"/>
      <c r="P279" s="224"/>
    </row>
    <row r="280" spans="1:16" s="225" customFormat="1" x14ac:dyDescent="0.25">
      <c r="A280" s="229"/>
      <c r="C280" s="224"/>
      <c r="D280" s="224"/>
      <c r="E280" s="224"/>
      <c r="F280" s="224"/>
      <c r="G280" s="224"/>
      <c r="H280" s="224"/>
      <c r="I280" s="224"/>
      <c r="J280" s="224"/>
      <c r="K280" s="224"/>
      <c r="L280" s="224"/>
      <c r="M280" s="224"/>
      <c r="N280" s="224"/>
      <c r="O280" s="224"/>
      <c r="P280" s="224"/>
    </row>
    <row r="281" spans="1:16" s="225" customFormat="1" x14ac:dyDescent="0.25">
      <c r="A281" s="229"/>
      <c r="C281" s="224"/>
      <c r="D281" s="224"/>
      <c r="E281" s="224"/>
      <c r="F281" s="224"/>
      <c r="G281" s="224"/>
      <c r="H281" s="224"/>
      <c r="I281" s="224"/>
      <c r="J281" s="224"/>
      <c r="K281" s="224"/>
      <c r="L281" s="224"/>
      <c r="M281" s="224"/>
      <c r="N281" s="224"/>
      <c r="O281" s="224"/>
      <c r="P281" s="224"/>
    </row>
    <row r="282" spans="1:16" s="225" customFormat="1" x14ac:dyDescent="0.25">
      <c r="A282" s="229"/>
      <c r="C282" s="224"/>
      <c r="D282" s="224"/>
      <c r="E282" s="224"/>
      <c r="F282" s="224"/>
      <c r="G282" s="224"/>
      <c r="H282" s="224"/>
      <c r="I282" s="224"/>
      <c r="J282" s="224"/>
      <c r="K282" s="224"/>
      <c r="L282" s="224"/>
      <c r="M282" s="224"/>
      <c r="N282" s="224"/>
      <c r="O282" s="224"/>
      <c r="P282" s="224"/>
    </row>
    <row r="283" spans="1:16" s="225" customFormat="1" x14ac:dyDescent="0.25">
      <c r="A283" s="229"/>
      <c r="C283" s="224"/>
      <c r="D283" s="224"/>
      <c r="E283" s="224"/>
      <c r="F283" s="224"/>
      <c r="G283" s="224"/>
      <c r="H283" s="224"/>
      <c r="I283" s="224"/>
      <c r="J283" s="224"/>
      <c r="K283" s="224"/>
      <c r="L283" s="224"/>
      <c r="M283" s="224"/>
      <c r="N283" s="224"/>
      <c r="O283" s="224"/>
      <c r="P283" s="224"/>
    </row>
    <row r="284" spans="1:16" s="225" customFormat="1" x14ac:dyDescent="0.25">
      <c r="A284" s="229"/>
      <c r="C284" s="224"/>
      <c r="D284" s="224"/>
      <c r="E284" s="224"/>
      <c r="F284" s="224"/>
      <c r="G284" s="224"/>
      <c r="H284" s="224"/>
      <c r="I284" s="224"/>
      <c r="J284" s="224"/>
      <c r="K284" s="224"/>
      <c r="L284" s="224"/>
      <c r="M284" s="224"/>
      <c r="N284" s="224"/>
      <c r="O284" s="224"/>
      <c r="P284" s="224"/>
    </row>
    <row r="285" spans="1:16" s="225" customFormat="1" x14ac:dyDescent="0.25">
      <c r="A285" s="229"/>
      <c r="C285" s="224"/>
      <c r="D285" s="224"/>
      <c r="E285" s="224"/>
      <c r="F285" s="224"/>
      <c r="G285" s="224"/>
      <c r="H285" s="224"/>
      <c r="I285" s="224"/>
      <c r="J285" s="224"/>
      <c r="K285" s="224"/>
      <c r="L285" s="224"/>
      <c r="M285" s="224"/>
      <c r="N285" s="224"/>
      <c r="O285" s="224"/>
      <c r="P285" s="224"/>
    </row>
    <row r="286" spans="1:16" s="225" customFormat="1" x14ac:dyDescent="0.25">
      <c r="A286" s="229"/>
      <c r="C286" s="224"/>
      <c r="D286" s="224"/>
      <c r="E286" s="224"/>
      <c r="F286" s="224"/>
      <c r="G286" s="224"/>
      <c r="H286" s="224"/>
      <c r="I286" s="224"/>
      <c r="J286" s="224"/>
      <c r="K286" s="224"/>
      <c r="L286" s="224"/>
      <c r="M286" s="224"/>
      <c r="N286" s="224"/>
      <c r="O286" s="224"/>
      <c r="P286" s="224"/>
    </row>
    <row r="287" spans="1:16" s="225" customFormat="1" x14ac:dyDescent="0.25">
      <c r="A287" s="229"/>
      <c r="C287" s="224"/>
      <c r="D287" s="224"/>
      <c r="E287" s="224"/>
      <c r="F287" s="224"/>
      <c r="G287" s="224"/>
      <c r="H287" s="224"/>
      <c r="I287" s="224"/>
      <c r="J287" s="224"/>
      <c r="K287" s="224"/>
      <c r="L287" s="224"/>
      <c r="M287" s="224"/>
      <c r="N287" s="224"/>
      <c r="O287" s="224"/>
      <c r="P287" s="224"/>
    </row>
    <row r="288" spans="1:16" s="225" customFormat="1" x14ac:dyDescent="0.25">
      <c r="A288" s="229"/>
      <c r="C288" s="224"/>
      <c r="D288" s="224"/>
      <c r="E288" s="224"/>
      <c r="F288" s="224"/>
      <c r="G288" s="224"/>
      <c r="H288" s="224"/>
      <c r="I288" s="224"/>
      <c r="J288" s="224"/>
      <c r="K288" s="224"/>
      <c r="L288" s="224"/>
      <c r="M288" s="224"/>
      <c r="N288" s="224"/>
      <c r="O288" s="224"/>
      <c r="P288" s="224"/>
    </row>
    <row r="289" spans="1:16" s="225" customFormat="1" x14ac:dyDescent="0.25">
      <c r="A289" s="229"/>
      <c r="C289" s="224"/>
      <c r="D289" s="224"/>
      <c r="E289" s="224"/>
      <c r="F289" s="224"/>
      <c r="G289" s="224"/>
      <c r="H289" s="224"/>
      <c r="I289" s="224"/>
      <c r="J289" s="224"/>
      <c r="K289" s="224"/>
      <c r="L289" s="224"/>
      <c r="M289" s="224"/>
      <c r="N289" s="224"/>
      <c r="O289" s="224"/>
      <c r="P289" s="224"/>
    </row>
    <row r="290" spans="1:16" s="225" customFormat="1" x14ac:dyDescent="0.25">
      <c r="A290" s="229"/>
      <c r="C290" s="224"/>
      <c r="D290" s="224"/>
      <c r="E290" s="224"/>
      <c r="F290" s="224"/>
      <c r="G290" s="224"/>
      <c r="H290" s="224"/>
      <c r="I290" s="224"/>
      <c r="J290" s="224"/>
      <c r="K290" s="224"/>
      <c r="L290" s="224"/>
      <c r="M290" s="224"/>
      <c r="N290" s="224"/>
      <c r="O290" s="224"/>
      <c r="P290" s="224"/>
    </row>
    <row r="291" spans="1:16" s="225" customFormat="1" x14ac:dyDescent="0.25">
      <c r="A291" s="229"/>
      <c r="C291" s="224"/>
      <c r="D291" s="224"/>
      <c r="E291" s="224"/>
      <c r="F291" s="224"/>
      <c r="G291" s="224"/>
      <c r="H291" s="224"/>
      <c r="I291" s="224"/>
      <c r="J291" s="224"/>
      <c r="K291" s="224"/>
      <c r="L291" s="224"/>
      <c r="M291" s="224"/>
      <c r="N291" s="224"/>
      <c r="O291" s="224"/>
      <c r="P291" s="224"/>
    </row>
    <row r="292" spans="1:16" s="225" customFormat="1" x14ac:dyDescent="0.25">
      <c r="A292" s="229"/>
      <c r="C292" s="224"/>
      <c r="D292" s="224"/>
      <c r="E292" s="224"/>
      <c r="F292" s="224"/>
      <c r="G292" s="224"/>
      <c r="H292" s="224"/>
      <c r="I292" s="224"/>
      <c r="J292" s="224"/>
      <c r="K292" s="224"/>
      <c r="L292" s="224"/>
      <c r="M292" s="224"/>
      <c r="N292" s="224"/>
      <c r="O292" s="224"/>
      <c r="P292" s="224"/>
    </row>
    <row r="293" spans="1:16" s="225" customFormat="1" x14ac:dyDescent="0.25">
      <c r="A293" s="229"/>
      <c r="C293" s="224"/>
      <c r="D293" s="224"/>
      <c r="E293" s="224"/>
      <c r="F293" s="224"/>
      <c r="G293" s="224"/>
      <c r="H293" s="224"/>
      <c r="I293" s="224"/>
      <c r="J293" s="224"/>
      <c r="K293" s="224"/>
      <c r="L293" s="224"/>
      <c r="M293" s="224"/>
      <c r="N293" s="224"/>
      <c r="O293" s="224"/>
      <c r="P293" s="224"/>
    </row>
    <row r="294" spans="1:16" s="225" customFormat="1" x14ac:dyDescent="0.25">
      <c r="A294" s="229"/>
      <c r="C294" s="224"/>
      <c r="D294" s="224"/>
      <c r="E294" s="224"/>
      <c r="F294" s="224"/>
      <c r="G294" s="224"/>
      <c r="H294" s="224"/>
      <c r="I294" s="224"/>
      <c r="J294" s="224"/>
      <c r="K294" s="224"/>
      <c r="L294" s="224"/>
      <c r="M294" s="224"/>
      <c r="N294" s="224"/>
      <c r="O294" s="224"/>
      <c r="P294" s="224"/>
    </row>
    <row r="295" spans="1:16" s="225" customFormat="1" x14ac:dyDescent="0.25">
      <c r="A295" s="229"/>
      <c r="C295" s="224"/>
      <c r="D295" s="224"/>
      <c r="E295" s="224"/>
      <c r="F295" s="224"/>
      <c r="G295" s="224"/>
      <c r="H295" s="224"/>
      <c r="I295" s="224"/>
      <c r="J295" s="224"/>
      <c r="K295" s="224"/>
      <c r="L295" s="224"/>
      <c r="M295" s="224"/>
      <c r="N295" s="224"/>
      <c r="O295" s="224"/>
      <c r="P295" s="224"/>
    </row>
    <row r="296" spans="1:16" s="225" customFormat="1" x14ac:dyDescent="0.25">
      <c r="A296" s="229"/>
      <c r="C296" s="224"/>
      <c r="D296" s="224"/>
      <c r="E296" s="224"/>
      <c r="F296" s="224"/>
      <c r="G296" s="224"/>
      <c r="H296" s="224"/>
      <c r="I296" s="224"/>
      <c r="J296" s="224"/>
      <c r="K296" s="224"/>
      <c r="L296" s="224"/>
      <c r="M296" s="224"/>
      <c r="N296" s="224"/>
      <c r="O296" s="224"/>
      <c r="P296" s="224"/>
    </row>
    <row r="297" spans="1:16" s="225" customFormat="1" x14ac:dyDescent="0.25">
      <c r="A297" s="229"/>
      <c r="C297" s="224"/>
      <c r="D297" s="224"/>
      <c r="E297" s="224"/>
      <c r="F297" s="224"/>
      <c r="G297" s="224"/>
      <c r="H297" s="224"/>
      <c r="I297" s="224"/>
      <c r="J297" s="224"/>
      <c r="K297" s="224"/>
      <c r="L297" s="224"/>
      <c r="M297" s="224"/>
      <c r="N297" s="224"/>
      <c r="O297" s="224"/>
      <c r="P297" s="224"/>
    </row>
    <row r="298" spans="1:16" s="225" customFormat="1" x14ac:dyDescent="0.25">
      <c r="A298" s="229"/>
      <c r="C298" s="224"/>
      <c r="D298" s="224"/>
      <c r="E298" s="224"/>
      <c r="F298" s="224"/>
      <c r="G298" s="224"/>
      <c r="H298" s="224"/>
      <c r="I298" s="224"/>
      <c r="J298" s="224"/>
      <c r="K298" s="224"/>
      <c r="L298" s="224"/>
      <c r="M298" s="224"/>
      <c r="N298" s="224"/>
      <c r="O298" s="224"/>
      <c r="P298" s="224"/>
    </row>
    <row r="299" spans="1:16" s="225" customFormat="1" x14ac:dyDescent="0.25">
      <c r="A299" s="229"/>
      <c r="C299" s="224"/>
      <c r="D299" s="224"/>
      <c r="E299" s="224"/>
      <c r="F299" s="224"/>
      <c r="G299" s="224"/>
      <c r="H299" s="224"/>
      <c r="I299" s="224"/>
      <c r="J299" s="224"/>
      <c r="K299" s="224"/>
      <c r="L299" s="224"/>
      <c r="M299" s="224"/>
      <c r="N299" s="224"/>
      <c r="O299" s="224"/>
      <c r="P299" s="224"/>
    </row>
    <row r="300" spans="1:16" s="225" customFormat="1" x14ac:dyDescent="0.25">
      <c r="A300" s="229"/>
      <c r="C300" s="224"/>
      <c r="D300" s="224"/>
      <c r="E300" s="224"/>
      <c r="F300" s="224"/>
      <c r="G300" s="224"/>
      <c r="H300" s="224"/>
      <c r="I300" s="224"/>
      <c r="J300" s="224"/>
      <c r="K300" s="224"/>
      <c r="L300" s="224"/>
      <c r="M300" s="224"/>
      <c r="N300" s="224"/>
      <c r="O300" s="224"/>
      <c r="P300" s="224"/>
    </row>
    <row r="301" spans="1:16" s="225" customFormat="1" x14ac:dyDescent="0.25">
      <c r="A301" s="229"/>
      <c r="C301" s="224"/>
      <c r="D301" s="224"/>
      <c r="E301" s="224"/>
      <c r="F301" s="224"/>
      <c r="G301" s="224"/>
      <c r="H301" s="224"/>
      <c r="I301" s="224"/>
      <c r="J301" s="224"/>
      <c r="K301" s="224"/>
      <c r="L301" s="224"/>
      <c r="M301" s="224"/>
      <c r="N301" s="224"/>
      <c r="O301" s="224"/>
      <c r="P301" s="224"/>
    </row>
    <row r="302" spans="1:16" s="225" customFormat="1" x14ac:dyDescent="0.25">
      <c r="A302" s="229"/>
      <c r="C302" s="224"/>
      <c r="D302" s="224"/>
      <c r="E302" s="224"/>
      <c r="F302" s="224"/>
      <c r="G302" s="224"/>
      <c r="H302" s="224"/>
      <c r="I302" s="224"/>
      <c r="J302" s="224"/>
      <c r="K302" s="224"/>
      <c r="L302" s="224"/>
      <c r="M302" s="224"/>
      <c r="N302" s="224"/>
      <c r="O302" s="224"/>
      <c r="P302" s="224"/>
    </row>
    <row r="303" spans="1:16" s="225" customFormat="1" x14ac:dyDescent="0.25">
      <c r="A303" s="229"/>
      <c r="C303" s="224"/>
      <c r="D303" s="224"/>
      <c r="E303" s="224"/>
      <c r="F303" s="224"/>
      <c r="G303" s="224"/>
      <c r="H303" s="224"/>
      <c r="I303" s="224"/>
      <c r="J303" s="224"/>
      <c r="K303" s="224"/>
      <c r="L303" s="224"/>
      <c r="M303" s="224"/>
      <c r="N303" s="224"/>
      <c r="O303" s="224"/>
      <c r="P303" s="224"/>
    </row>
    <row r="304" spans="1:16" s="225" customFormat="1" x14ac:dyDescent="0.25">
      <c r="A304" s="229"/>
      <c r="C304" s="224"/>
      <c r="D304" s="224"/>
      <c r="E304" s="224"/>
      <c r="F304" s="224"/>
      <c r="G304" s="224"/>
      <c r="H304" s="224"/>
      <c r="I304" s="224"/>
      <c r="J304" s="224"/>
      <c r="K304" s="224"/>
      <c r="L304" s="224"/>
      <c r="M304" s="224"/>
      <c r="N304" s="224"/>
      <c r="O304" s="224"/>
      <c r="P304" s="224"/>
    </row>
    <row r="305" spans="1:16" s="225" customFormat="1" x14ac:dyDescent="0.25">
      <c r="A305" s="229"/>
      <c r="C305" s="224"/>
      <c r="D305" s="224"/>
      <c r="E305" s="224"/>
      <c r="F305" s="224"/>
      <c r="G305" s="224"/>
      <c r="H305" s="224"/>
      <c r="I305" s="224"/>
      <c r="J305" s="224"/>
      <c r="K305" s="224"/>
      <c r="L305" s="224"/>
      <c r="M305" s="224"/>
      <c r="N305" s="224"/>
      <c r="O305" s="224"/>
      <c r="P305" s="224"/>
    </row>
    <row r="306" spans="1:16" s="225" customFormat="1" x14ac:dyDescent="0.25">
      <c r="A306" s="229"/>
      <c r="C306" s="224"/>
      <c r="D306" s="224"/>
      <c r="E306" s="224"/>
      <c r="F306" s="224"/>
      <c r="G306" s="224"/>
      <c r="H306" s="224"/>
      <c r="I306" s="224"/>
      <c r="J306" s="224"/>
      <c r="K306" s="224"/>
      <c r="L306" s="224"/>
      <c r="M306" s="224"/>
      <c r="N306" s="224"/>
      <c r="O306" s="224"/>
      <c r="P306" s="224"/>
    </row>
    <row r="307" spans="1:16" s="225" customFormat="1" x14ac:dyDescent="0.25">
      <c r="A307" s="229"/>
      <c r="C307" s="224"/>
      <c r="D307" s="224"/>
      <c r="E307" s="224"/>
      <c r="F307" s="224"/>
      <c r="G307" s="224"/>
      <c r="H307" s="224"/>
      <c r="I307" s="224"/>
      <c r="J307" s="224"/>
      <c r="K307" s="224"/>
      <c r="L307" s="224"/>
      <c r="M307" s="224"/>
      <c r="N307" s="224"/>
      <c r="O307" s="224"/>
      <c r="P307" s="224"/>
    </row>
    <row r="308" spans="1:16" s="225" customFormat="1" x14ac:dyDescent="0.25">
      <c r="A308" s="229"/>
      <c r="C308" s="224"/>
      <c r="D308" s="224"/>
      <c r="E308" s="224"/>
      <c r="F308" s="224"/>
      <c r="G308" s="224"/>
      <c r="H308" s="224"/>
      <c r="I308" s="224"/>
      <c r="J308" s="224"/>
      <c r="K308" s="224"/>
      <c r="L308" s="224"/>
      <c r="M308" s="224"/>
      <c r="N308" s="224"/>
      <c r="O308" s="224"/>
      <c r="P308" s="224"/>
    </row>
    <row r="309" spans="1:16" s="225" customFormat="1" x14ac:dyDescent="0.25">
      <c r="A309" s="229"/>
      <c r="C309" s="224"/>
      <c r="D309" s="224"/>
      <c r="E309" s="224"/>
      <c r="F309" s="224"/>
      <c r="G309" s="224"/>
      <c r="H309" s="224"/>
      <c r="I309" s="224"/>
      <c r="J309" s="224"/>
      <c r="K309" s="224"/>
      <c r="L309" s="224"/>
      <c r="M309" s="224"/>
      <c r="N309" s="224"/>
      <c r="O309" s="224"/>
      <c r="P309" s="224"/>
    </row>
    <row r="310" spans="1:16" s="225" customFormat="1" x14ac:dyDescent="0.25">
      <c r="A310" s="229"/>
      <c r="C310" s="224"/>
      <c r="D310" s="224"/>
      <c r="E310" s="224"/>
      <c r="F310" s="224"/>
      <c r="G310" s="224"/>
      <c r="H310" s="224"/>
      <c r="I310" s="224"/>
      <c r="J310" s="224"/>
      <c r="K310" s="224"/>
      <c r="L310" s="224"/>
      <c r="M310" s="224"/>
      <c r="N310" s="224"/>
      <c r="O310" s="224"/>
      <c r="P310" s="224"/>
    </row>
    <row r="311" spans="1:16" s="225" customFormat="1" x14ac:dyDescent="0.25">
      <c r="A311" s="229"/>
      <c r="C311" s="224"/>
      <c r="D311" s="224"/>
      <c r="E311" s="224"/>
      <c r="F311" s="224"/>
      <c r="G311" s="224"/>
      <c r="H311" s="224"/>
      <c r="I311" s="224"/>
      <c r="J311" s="224"/>
      <c r="K311" s="224"/>
      <c r="L311" s="224"/>
      <c r="M311" s="224"/>
      <c r="N311" s="224"/>
      <c r="O311" s="224"/>
      <c r="P311" s="224"/>
    </row>
    <row r="312" spans="1:16" s="225" customFormat="1" x14ac:dyDescent="0.25">
      <c r="A312" s="229"/>
      <c r="C312" s="224"/>
      <c r="D312" s="224"/>
      <c r="E312" s="224"/>
      <c r="F312" s="224"/>
      <c r="G312" s="224"/>
      <c r="H312" s="224"/>
      <c r="I312" s="224"/>
      <c r="J312" s="224"/>
      <c r="K312" s="224"/>
      <c r="L312" s="224"/>
      <c r="M312" s="224"/>
      <c r="N312" s="224"/>
      <c r="O312" s="224"/>
      <c r="P312" s="224"/>
    </row>
    <row r="313" spans="1:16" s="225" customFormat="1" x14ac:dyDescent="0.25">
      <c r="A313" s="229"/>
      <c r="C313" s="224"/>
      <c r="D313" s="224"/>
      <c r="E313" s="224"/>
      <c r="F313" s="224"/>
      <c r="G313" s="224"/>
      <c r="H313" s="224"/>
      <c r="I313" s="224"/>
      <c r="J313" s="224"/>
      <c r="K313" s="224"/>
      <c r="L313" s="224"/>
      <c r="M313" s="224"/>
      <c r="N313" s="224"/>
      <c r="O313" s="224"/>
      <c r="P313" s="224"/>
    </row>
    <row r="314" spans="1:16" s="225" customFormat="1" x14ac:dyDescent="0.25">
      <c r="A314" s="229"/>
      <c r="C314" s="224"/>
      <c r="D314" s="224"/>
      <c r="E314" s="224"/>
      <c r="F314" s="224"/>
      <c r="G314" s="224"/>
      <c r="H314" s="224"/>
      <c r="I314" s="224"/>
      <c r="J314" s="224"/>
      <c r="K314" s="224"/>
      <c r="L314" s="224"/>
      <c r="M314" s="224"/>
      <c r="N314" s="224"/>
      <c r="O314" s="224"/>
      <c r="P314" s="224"/>
    </row>
    <row r="315" spans="1:16" s="225" customFormat="1" x14ac:dyDescent="0.25">
      <c r="A315" s="229"/>
      <c r="C315" s="224"/>
      <c r="D315" s="224"/>
      <c r="E315" s="224"/>
      <c r="F315" s="224"/>
      <c r="G315" s="224"/>
      <c r="H315" s="224"/>
      <c r="I315" s="224"/>
      <c r="J315" s="224"/>
      <c r="K315" s="224"/>
      <c r="L315" s="224"/>
      <c r="M315" s="224"/>
      <c r="N315" s="224"/>
      <c r="O315" s="224"/>
      <c r="P315" s="224"/>
    </row>
    <row r="316" spans="1:16" s="225" customFormat="1" x14ac:dyDescent="0.25">
      <c r="A316" s="229"/>
      <c r="C316" s="224"/>
      <c r="D316" s="224"/>
      <c r="E316" s="224"/>
      <c r="F316" s="224"/>
      <c r="G316" s="224"/>
      <c r="H316" s="224"/>
      <c r="I316" s="224"/>
      <c r="J316" s="224"/>
      <c r="K316" s="224"/>
      <c r="L316" s="224"/>
      <c r="M316" s="224"/>
      <c r="N316" s="224"/>
      <c r="O316" s="224"/>
      <c r="P316" s="224"/>
    </row>
    <row r="317" spans="1:16" s="225" customFormat="1" x14ac:dyDescent="0.25">
      <c r="A317" s="229"/>
      <c r="C317" s="224"/>
      <c r="D317" s="224"/>
      <c r="E317" s="224"/>
      <c r="F317" s="224"/>
      <c r="G317" s="224"/>
      <c r="H317" s="224"/>
      <c r="I317" s="224"/>
      <c r="J317" s="224"/>
      <c r="K317" s="224"/>
      <c r="L317" s="224"/>
      <c r="M317" s="224"/>
      <c r="N317" s="224"/>
      <c r="O317" s="224"/>
      <c r="P317" s="224"/>
    </row>
    <row r="318" spans="1:16" s="225" customFormat="1" x14ac:dyDescent="0.25">
      <c r="A318" s="229"/>
      <c r="C318" s="224"/>
      <c r="D318" s="224"/>
      <c r="E318" s="224"/>
      <c r="F318" s="224"/>
      <c r="G318" s="224"/>
      <c r="H318" s="224"/>
      <c r="I318" s="224"/>
      <c r="J318" s="224"/>
      <c r="K318" s="224"/>
      <c r="L318" s="224"/>
      <c r="M318" s="224"/>
      <c r="N318" s="224"/>
      <c r="O318" s="224"/>
      <c r="P318" s="224"/>
    </row>
    <row r="319" spans="1:16" s="225" customFormat="1" x14ac:dyDescent="0.25">
      <c r="A319" s="229"/>
      <c r="C319" s="224"/>
      <c r="D319" s="224"/>
      <c r="E319" s="224"/>
      <c r="F319" s="224"/>
      <c r="G319" s="224"/>
      <c r="H319" s="224"/>
      <c r="I319" s="224"/>
      <c r="J319" s="224"/>
      <c r="K319" s="224"/>
      <c r="L319" s="224"/>
      <c r="M319" s="224"/>
      <c r="N319" s="224"/>
      <c r="O319" s="224"/>
      <c r="P319" s="224"/>
    </row>
    <row r="320" spans="1:16" s="225" customFormat="1" x14ac:dyDescent="0.25">
      <c r="A320" s="229"/>
      <c r="C320" s="224"/>
      <c r="D320" s="224"/>
      <c r="E320" s="224"/>
      <c r="F320" s="224"/>
      <c r="G320" s="224"/>
      <c r="H320" s="224"/>
      <c r="I320" s="224"/>
      <c r="J320" s="224"/>
      <c r="K320" s="224"/>
      <c r="L320" s="224"/>
      <c r="M320" s="224"/>
      <c r="N320" s="224"/>
      <c r="O320" s="224"/>
      <c r="P320" s="224"/>
    </row>
    <row r="321" spans="1:16" s="225" customFormat="1" x14ac:dyDescent="0.25">
      <c r="A321" s="229"/>
      <c r="C321" s="224"/>
      <c r="D321" s="224"/>
      <c r="E321" s="224"/>
      <c r="F321" s="224"/>
      <c r="G321" s="224"/>
      <c r="H321" s="224"/>
      <c r="I321" s="224"/>
      <c r="J321" s="224"/>
      <c r="K321" s="224"/>
      <c r="L321" s="224"/>
      <c r="M321" s="224"/>
      <c r="N321" s="224"/>
      <c r="O321" s="224"/>
      <c r="P321" s="224"/>
    </row>
    <row r="322" spans="1:16" s="225" customFormat="1" x14ac:dyDescent="0.25">
      <c r="A322" s="229"/>
      <c r="C322" s="224"/>
      <c r="D322" s="224"/>
      <c r="E322" s="224"/>
      <c r="F322" s="224"/>
      <c r="G322" s="224"/>
      <c r="H322" s="224"/>
      <c r="I322" s="224"/>
      <c r="J322" s="224"/>
      <c r="K322" s="224"/>
      <c r="L322" s="224"/>
      <c r="M322" s="224"/>
      <c r="N322" s="224"/>
      <c r="O322" s="224"/>
      <c r="P322" s="224"/>
    </row>
    <row r="323" spans="1:16" s="225" customFormat="1" x14ac:dyDescent="0.25">
      <c r="A323" s="229"/>
      <c r="C323" s="224"/>
      <c r="D323" s="224"/>
      <c r="E323" s="224"/>
      <c r="F323" s="224"/>
      <c r="G323" s="224"/>
      <c r="H323" s="224"/>
      <c r="I323" s="224"/>
      <c r="J323" s="224"/>
      <c r="K323" s="224"/>
      <c r="L323" s="224"/>
      <c r="M323" s="224"/>
      <c r="N323" s="224"/>
      <c r="O323" s="224"/>
      <c r="P323" s="224"/>
    </row>
    <row r="324" spans="1:16" s="225" customFormat="1" x14ac:dyDescent="0.25">
      <c r="A324" s="229"/>
      <c r="C324" s="224"/>
      <c r="D324" s="224"/>
      <c r="E324" s="224"/>
      <c r="F324" s="224"/>
      <c r="G324" s="224"/>
      <c r="H324" s="224"/>
      <c r="I324" s="224"/>
      <c r="J324" s="224"/>
      <c r="K324" s="224"/>
      <c r="L324" s="224"/>
      <c r="M324" s="224"/>
      <c r="N324" s="224"/>
      <c r="O324" s="224"/>
      <c r="P324" s="224"/>
    </row>
    <row r="325" spans="1:16" s="225" customFormat="1" x14ac:dyDescent="0.25">
      <c r="A325" s="229"/>
      <c r="C325" s="224"/>
      <c r="D325" s="224"/>
      <c r="E325" s="224"/>
      <c r="F325" s="224"/>
      <c r="G325" s="224"/>
      <c r="H325" s="224"/>
      <c r="I325" s="224"/>
      <c r="J325" s="224"/>
      <c r="K325" s="224"/>
      <c r="L325" s="224"/>
      <c r="M325" s="224"/>
      <c r="N325" s="224"/>
      <c r="O325" s="224"/>
      <c r="P325" s="224"/>
    </row>
    <row r="326" spans="1:16" s="225" customFormat="1" x14ac:dyDescent="0.25">
      <c r="A326" s="229"/>
      <c r="C326" s="224"/>
      <c r="D326" s="224"/>
      <c r="E326" s="224"/>
      <c r="F326" s="224"/>
      <c r="G326" s="224"/>
      <c r="H326" s="224"/>
      <c r="I326" s="224"/>
      <c r="J326" s="224"/>
      <c r="K326" s="224"/>
      <c r="L326" s="224"/>
      <c r="M326" s="224"/>
      <c r="N326" s="224"/>
      <c r="O326" s="224"/>
      <c r="P326" s="224"/>
    </row>
    <row r="327" spans="1:16" s="225" customFormat="1" x14ac:dyDescent="0.25">
      <c r="A327" s="229"/>
      <c r="C327" s="224"/>
      <c r="D327" s="224"/>
      <c r="E327" s="224"/>
      <c r="F327" s="224"/>
      <c r="G327" s="224"/>
      <c r="H327" s="224"/>
      <c r="I327" s="224"/>
      <c r="J327" s="224"/>
      <c r="K327" s="224"/>
      <c r="L327" s="224"/>
      <c r="M327" s="224"/>
      <c r="N327" s="224"/>
      <c r="O327" s="224"/>
      <c r="P327" s="224"/>
    </row>
    <row r="328" spans="1:16" s="225" customFormat="1" x14ac:dyDescent="0.25">
      <c r="A328" s="229"/>
      <c r="C328" s="224"/>
      <c r="D328" s="224"/>
      <c r="E328" s="224"/>
      <c r="F328" s="224"/>
      <c r="G328" s="224"/>
      <c r="H328" s="224"/>
      <c r="I328" s="224"/>
      <c r="J328" s="224"/>
      <c r="K328" s="224"/>
      <c r="L328" s="224"/>
      <c r="M328" s="224"/>
      <c r="N328" s="224"/>
      <c r="O328" s="224"/>
      <c r="P328" s="224"/>
    </row>
    <row r="329" spans="1:16" s="225" customFormat="1" x14ac:dyDescent="0.25">
      <c r="A329" s="229"/>
      <c r="C329" s="224"/>
      <c r="D329" s="224"/>
      <c r="E329" s="224"/>
      <c r="F329" s="224"/>
      <c r="G329" s="224"/>
      <c r="H329" s="224"/>
      <c r="I329" s="224"/>
      <c r="J329" s="224"/>
      <c r="K329" s="224"/>
      <c r="L329" s="224"/>
      <c r="M329" s="224"/>
      <c r="N329" s="224"/>
      <c r="O329" s="224"/>
      <c r="P329" s="224"/>
    </row>
    <row r="330" spans="1:16" s="225" customFormat="1" x14ac:dyDescent="0.25">
      <c r="A330" s="229"/>
      <c r="C330" s="224"/>
      <c r="D330" s="224"/>
      <c r="E330" s="224"/>
      <c r="F330" s="224"/>
      <c r="G330" s="224"/>
      <c r="H330" s="224"/>
      <c r="I330" s="224"/>
      <c r="J330" s="224"/>
      <c r="K330" s="224"/>
      <c r="L330" s="224"/>
      <c r="M330" s="224"/>
      <c r="N330" s="224"/>
      <c r="O330" s="224"/>
      <c r="P330" s="224"/>
    </row>
    <row r="331" spans="1:16" s="225" customFormat="1" x14ac:dyDescent="0.25">
      <c r="A331" s="229"/>
      <c r="C331" s="224"/>
      <c r="D331" s="224"/>
      <c r="E331" s="224"/>
      <c r="F331" s="224"/>
      <c r="G331" s="224"/>
      <c r="H331" s="224"/>
      <c r="I331" s="224"/>
      <c r="J331" s="224"/>
      <c r="K331" s="224"/>
      <c r="L331" s="224"/>
      <c r="M331" s="224"/>
      <c r="N331" s="224"/>
      <c r="O331" s="224"/>
      <c r="P331" s="224"/>
    </row>
    <row r="332" spans="1:16" s="225" customFormat="1" x14ac:dyDescent="0.25">
      <c r="A332" s="229"/>
      <c r="C332" s="224"/>
      <c r="D332" s="224"/>
      <c r="E332" s="224"/>
      <c r="F332" s="224"/>
      <c r="G332" s="224"/>
      <c r="H332" s="224"/>
      <c r="I332" s="224"/>
      <c r="J332" s="224"/>
      <c r="K332" s="224"/>
      <c r="L332" s="224"/>
      <c r="M332" s="224"/>
      <c r="N332" s="224"/>
      <c r="O332" s="224"/>
      <c r="P332" s="224"/>
    </row>
    <row r="333" spans="1:16" s="225" customFormat="1" x14ac:dyDescent="0.25">
      <c r="A333" s="229"/>
      <c r="C333" s="224"/>
      <c r="D333" s="224"/>
      <c r="E333" s="224"/>
      <c r="F333" s="224"/>
      <c r="G333" s="224"/>
      <c r="H333" s="224"/>
      <c r="I333" s="224"/>
      <c r="J333" s="224"/>
      <c r="K333" s="224"/>
      <c r="L333" s="224"/>
      <c r="M333" s="224"/>
      <c r="N333" s="224"/>
      <c r="O333" s="224"/>
      <c r="P333" s="224"/>
    </row>
    <row r="334" spans="1:16" s="225" customFormat="1" x14ac:dyDescent="0.25">
      <c r="A334" s="229"/>
      <c r="C334" s="224"/>
      <c r="D334" s="224"/>
      <c r="E334" s="224"/>
      <c r="F334" s="224"/>
      <c r="G334" s="224"/>
      <c r="H334" s="224"/>
      <c r="I334" s="224"/>
      <c r="J334" s="224"/>
      <c r="K334" s="224"/>
      <c r="L334" s="224"/>
      <c r="M334" s="224"/>
      <c r="N334" s="224"/>
      <c r="O334" s="224"/>
      <c r="P334" s="224"/>
    </row>
    <row r="335" spans="1:16" s="225" customFormat="1" x14ac:dyDescent="0.25">
      <c r="A335" s="229"/>
      <c r="C335" s="224"/>
      <c r="D335" s="224"/>
      <c r="E335" s="224"/>
      <c r="F335" s="224"/>
      <c r="G335" s="224"/>
      <c r="H335" s="224"/>
      <c r="I335" s="224"/>
      <c r="J335" s="224"/>
      <c r="K335" s="224"/>
      <c r="L335" s="224"/>
      <c r="M335" s="224"/>
      <c r="N335" s="224"/>
      <c r="O335" s="224"/>
      <c r="P335" s="224"/>
    </row>
    <row r="336" spans="1:16" s="225" customFormat="1" x14ac:dyDescent="0.25">
      <c r="A336" s="229"/>
      <c r="C336" s="224"/>
      <c r="D336" s="224"/>
      <c r="E336" s="224"/>
      <c r="F336" s="224"/>
      <c r="G336" s="224"/>
      <c r="H336" s="224"/>
      <c r="I336" s="224"/>
      <c r="J336" s="224"/>
      <c r="K336" s="224"/>
      <c r="L336" s="224"/>
      <c r="M336" s="224"/>
      <c r="N336" s="224"/>
      <c r="O336" s="224"/>
      <c r="P336" s="224"/>
    </row>
    <row r="337" spans="1:16" s="225" customFormat="1" x14ac:dyDescent="0.25">
      <c r="A337" s="229"/>
      <c r="C337" s="224"/>
      <c r="D337" s="224"/>
      <c r="E337" s="224"/>
      <c r="F337" s="224"/>
      <c r="G337" s="224"/>
      <c r="H337" s="224"/>
      <c r="I337" s="224"/>
      <c r="J337" s="224"/>
      <c r="K337" s="224"/>
      <c r="L337" s="224"/>
      <c r="M337" s="224"/>
      <c r="N337" s="224"/>
      <c r="O337" s="224"/>
      <c r="P337" s="224"/>
    </row>
    <row r="338" spans="1:16" s="225" customFormat="1" x14ac:dyDescent="0.25">
      <c r="A338" s="229"/>
      <c r="C338" s="224"/>
      <c r="D338" s="224"/>
      <c r="E338" s="224"/>
      <c r="F338" s="224"/>
      <c r="G338" s="224"/>
      <c r="H338" s="224"/>
      <c r="I338" s="224"/>
      <c r="J338" s="224"/>
      <c r="K338" s="224"/>
      <c r="L338" s="224"/>
      <c r="M338" s="224"/>
      <c r="N338" s="224"/>
      <c r="O338" s="224"/>
      <c r="P338" s="224"/>
    </row>
    <row r="339" spans="1:16" s="225" customFormat="1" x14ac:dyDescent="0.25">
      <c r="A339" s="229"/>
      <c r="C339" s="224"/>
      <c r="D339" s="224"/>
      <c r="E339" s="224"/>
      <c r="F339" s="224"/>
      <c r="G339" s="224"/>
      <c r="H339" s="224"/>
      <c r="I339" s="224"/>
      <c r="J339" s="224"/>
      <c r="K339" s="224"/>
      <c r="L339" s="224"/>
      <c r="M339" s="224"/>
      <c r="N339" s="224"/>
      <c r="O339" s="224"/>
      <c r="P339" s="224"/>
    </row>
    <row r="340" spans="1:16" s="225" customFormat="1" x14ac:dyDescent="0.25">
      <c r="A340" s="229"/>
      <c r="C340" s="224"/>
      <c r="D340" s="224"/>
      <c r="E340" s="224"/>
      <c r="F340" s="224"/>
      <c r="G340" s="224"/>
      <c r="H340" s="224"/>
      <c r="I340" s="224"/>
      <c r="J340" s="224"/>
      <c r="K340" s="224"/>
      <c r="L340" s="224"/>
      <c r="M340" s="224"/>
      <c r="N340" s="224"/>
      <c r="O340" s="224"/>
      <c r="P340" s="224"/>
    </row>
    <row r="341" spans="1:16" s="225" customFormat="1" x14ac:dyDescent="0.25">
      <c r="A341" s="229"/>
      <c r="C341" s="224"/>
      <c r="D341" s="224"/>
      <c r="E341" s="224"/>
      <c r="F341" s="224"/>
      <c r="G341" s="224"/>
      <c r="H341" s="224"/>
      <c r="I341" s="224"/>
      <c r="J341" s="224"/>
      <c r="K341" s="224"/>
      <c r="L341" s="224"/>
      <c r="M341" s="224"/>
      <c r="N341" s="224"/>
      <c r="O341" s="224"/>
      <c r="P341" s="224"/>
    </row>
    <row r="342" spans="1:16" s="225" customFormat="1" x14ac:dyDescent="0.25">
      <c r="A342" s="229"/>
      <c r="C342" s="224"/>
      <c r="D342" s="224"/>
      <c r="E342" s="224"/>
      <c r="F342" s="224"/>
      <c r="G342" s="224"/>
      <c r="H342" s="224"/>
      <c r="I342" s="224"/>
      <c r="J342" s="224"/>
      <c r="K342" s="224"/>
      <c r="L342" s="224"/>
      <c r="M342" s="224"/>
      <c r="N342" s="224"/>
      <c r="O342" s="224"/>
      <c r="P342" s="224"/>
    </row>
    <row r="343" spans="1:16" s="225" customFormat="1" x14ac:dyDescent="0.25">
      <c r="A343" s="229"/>
      <c r="C343" s="224"/>
      <c r="D343" s="224"/>
      <c r="E343" s="224"/>
      <c r="F343" s="224"/>
      <c r="G343" s="224"/>
      <c r="H343" s="224"/>
      <c r="I343" s="224"/>
      <c r="J343" s="224"/>
      <c r="K343" s="224"/>
      <c r="L343" s="224"/>
      <c r="M343" s="224"/>
      <c r="N343" s="224"/>
      <c r="O343" s="224"/>
      <c r="P343" s="224"/>
    </row>
    <row r="344" spans="1:16" s="225" customFormat="1" x14ac:dyDescent="0.25">
      <c r="A344" s="229"/>
      <c r="C344" s="224"/>
      <c r="D344" s="224"/>
      <c r="E344" s="224"/>
      <c r="F344" s="224"/>
      <c r="G344" s="224"/>
      <c r="H344" s="224"/>
      <c r="I344" s="224"/>
      <c r="J344" s="224"/>
      <c r="K344" s="224"/>
      <c r="L344" s="224"/>
      <c r="M344" s="224"/>
      <c r="N344" s="224"/>
      <c r="O344" s="224"/>
      <c r="P344" s="224"/>
    </row>
    <row r="345" spans="1:16" s="225" customFormat="1" x14ac:dyDescent="0.25">
      <c r="A345" s="229"/>
      <c r="C345" s="224"/>
      <c r="D345" s="224"/>
      <c r="E345" s="224"/>
      <c r="F345" s="224"/>
      <c r="G345" s="224"/>
      <c r="H345" s="224"/>
      <c r="I345" s="224"/>
      <c r="J345" s="224"/>
      <c r="K345" s="224"/>
      <c r="L345" s="224"/>
      <c r="M345" s="224"/>
      <c r="N345" s="224"/>
      <c r="O345" s="224"/>
      <c r="P345" s="224"/>
    </row>
    <row r="346" spans="1:16" s="225" customFormat="1" x14ac:dyDescent="0.25">
      <c r="A346" s="229"/>
      <c r="C346" s="224"/>
      <c r="D346" s="224"/>
      <c r="E346" s="224"/>
      <c r="F346" s="224"/>
      <c r="G346" s="224"/>
      <c r="H346" s="224"/>
      <c r="I346" s="224"/>
      <c r="J346" s="224"/>
      <c r="K346" s="224"/>
      <c r="L346" s="224"/>
      <c r="M346" s="224"/>
      <c r="N346" s="224"/>
      <c r="O346" s="224"/>
      <c r="P346" s="224"/>
    </row>
    <row r="347" spans="1:16" s="225" customFormat="1" x14ac:dyDescent="0.25">
      <c r="A347" s="229"/>
      <c r="C347" s="224"/>
      <c r="D347" s="224"/>
      <c r="E347" s="224"/>
      <c r="F347" s="224"/>
      <c r="G347" s="224"/>
      <c r="H347" s="224"/>
      <c r="I347" s="224"/>
      <c r="J347" s="224"/>
      <c r="K347" s="224"/>
      <c r="L347" s="224"/>
      <c r="M347" s="224"/>
      <c r="N347" s="224"/>
      <c r="O347" s="224"/>
      <c r="P347" s="224"/>
    </row>
    <row r="348" spans="1:16" s="225" customFormat="1" x14ac:dyDescent="0.25">
      <c r="A348" s="229"/>
      <c r="C348" s="224"/>
      <c r="D348" s="224"/>
      <c r="E348" s="224"/>
      <c r="F348" s="224"/>
      <c r="G348" s="224"/>
      <c r="H348" s="224"/>
      <c r="I348" s="224"/>
      <c r="J348" s="224"/>
      <c r="K348" s="224"/>
      <c r="L348" s="224"/>
      <c r="M348" s="224"/>
      <c r="N348" s="224"/>
      <c r="O348" s="224"/>
      <c r="P348" s="224"/>
    </row>
    <row r="349" spans="1:16" s="225" customFormat="1" x14ac:dyDescent="0.25">
      <c r="A349" s="229"/>
      <c r="C349" s="224"/>
      <c r="D349" s="224"/>
      <c r="E349" s="224"/>
      <c r="F349" s="224"/>
      <c r="G349" s="224"/>
      <c r="H349" s="224"/>
      <c r="I349" s="224"/>
      <c r="J349" s="224"/>
      <c r="K349" s="224"/>
      <c r="L349" s="224"/>
      <c r="M349" s="224"/>
      <c r="N349" s="224"/>
      <c r="O349" s="224"/>
      <c r="P349" s="224"/>
    </row>
    <row r="350" spans="1:16" s="225" customFormat="1" x14ac:dyDescent="0.25">
      <c r="A350" s="229"/>
      <c r="C350" s="224"/>
      <c r="D350" s="224"/>
      <c r="E350" s="224"/>
      <c r="F350" s="224"/>
      <c r="G350" s="224"/>
      <c r="H350" s="224"/>
      <c r="I350" s="224"/>
      <c r="J350" s="224"/>
      <c r="K350" s="224"/>
      <c r="L350" s="224"/>
      <c r="M350" s="224"/>
      <c r="N350" s="224"/>
      <c r="O350" s="224"/>
      <c r="P350" s="224"/>
    </row>
    <row r="351" spans="1:16" s="225" customFormat="1" x14ac:dyDescent="0.25">
      <c r="A351" s="229"/>
      <c r="C351" s="224"/>
      <c r="D351" s="224"/>
      <c r="E351" s="224"/>
      <c r="F351" s="224"/>
      <c r="G351" s="224"/>
      <c r="H351" s="224"/>
      <c r="I351" s="224"/>
      <c r="J351" s="224"/>
      <c r="K351" s="224"/>
      <c r="L351" s="224"/>
      <c r="M351" s="224"/>
      <c r="N351" s="224"/>
      <c r="O351" s="224"/>
      <c r="P351" s="224"/>
    </row>
    <row r="352" spans="1:16" s="225" customFormat="1" x14ac:dyDescent="0.25">
      <c r="A352" s="229"/>
      <c r="C352" s="224"/>
      <c r="D352" s="224"/>
      <c r="E352" s="224"/>
      <c r="F352" s="224"/>
      <c r="G352" s="224"/>
      <c r="H352" s="224"/>
      <c r="I352" s="224"/>
      <c r="J352" s="224"/>
      <c r="K352" s="224"/>
      <c r="L352" s="224"/>
      <c r="M352" s="224"/>
      <c r="N352" s="224"/>
      <c r="O352" s="224"/>
      <c r="P352" s="224"/>
    </row>
    <row r="353" spans="1:16" s="225" customFormat="1" x14ac:dyDescent="0.25">
      <c r="A353" s="229"/>
      <c r="C353" s="224"/>
      <c r="D353" s="224"/>
      <c r="E353" s="224"/>
      <c r="F353" s="224"/>
      <c r="G353" s="224"/>
      <c r="H353" s="224"/>
      <c r="I353" s="224"/>
      <c r="J353" s="224"/>
      <c r="K353" s="224"/>
      <c r="L353" s="224"/>
      <c r="M353" s="224"/>
      <c r="N353" s="224"/>
      <c r="O353" s="224"/>
      <c r="P353" s="224"/>
    </row>
    <row r="354" spans="1:16" s="225" customFormat="1" x14ac:dyDescent="0.25">
      <c r="A354" s="229"/>
      <c r="C354" s="224"/>
      <c r="D354" s="224"/>
      <c r="E354" s="224"/>
      <c r="F354" s="224"/>
      <c r="G354" s="224"/>
      <c r="H354" s="224"/>
      <c r="I354" s="224"/>
      <c r="J354" s="224"/>
      <c r="K354" s="224"/>
      <c r="L354" s="224"/>
      <c r="M354" s="224"/>
      <c r="N354" s="224"/>
      <c r="O354" s="224"/>
      <c r="P354" s="224"/>
    </row>
    <row r="355" spans="1:16" s="225" customFormat="1" x14ac:dyDescent="0.25">
      <c r="A355" s="229"/>
      <c r="C355" s="224"/>
      <c r="D355" s="224"/>
      <c r="E355" s="224"/>
      <c r="F355" s="224"/>
      <c r="G355" s="224"/>
      <c r="H355" s="224"/>
      <c r="I355" s="224"/>
      <c r="J355" s="224"/>
      <c r="K355" s="224"/>
      <c r="L355" s="224"/>
      <c r="M355" s="224"/>
      <c r="N355" s="224"/>
      <c r="O355" s="224"/>
      <c r="P355" s="224"/>
    </row>
    <row r="356" spans="1:16" s="225" customFormat="1" x14ac:dyDescent="0.25">
      <c r="A356" s="229"/>
      <c r="C356" s="224"/>
      <c r="D356" s="224"/>
      <c r="E356" s="224"/>
      <c r="F356" s="224"/>
      <c r="G356" s="224"/>
      <c r="H356" s="224"/>
      <c r="I356" s="224"/>
      <c r="J356" s="224"/>
      <c r="K356" s="224"/>
      <c r="L356" s="224"/>
      <c r="M356" s="224"/>
      <c r="N356" s="224"/>
      <c r="O356" s="224"/>
      <c r="P356" s="224"/>
    </row>
    <row r="357" spans="1:16" s="225" customFormat="1" x14ac:dyDescent="0.25">
      <c r="A357" s="229"/>
      <c r="C357" s="224"/>
      <c r="D357" s="224"/>
      <c r="E357" s="224"/>
      <c r="F357" s="224"/>
      <c r="G357" s="224"/>
      <c r="H357" s="224"/>
      <c r="I357" s="224"/>
      <c r="J357" s="224"/>
      <c r="K357" s="224"/>
      <c r="L357" s="224"/>
      <c r="M357" s="224"/>
      <c r="N357" s="224"/>
      <c r="O357" s="224"/>
      <c r="P357" s="224"/>
    </row>
    <row r="358" spans="1:16" s="225" customFormat="1" x14ac:dyDescent="0.25">
      <c r="A358" s="229"/>
      <c r="C358" s="224"/>
      <c r="D358" s="224"/>
      <c r="E358" s="224"/>
      <c r="F358" s="224"/>
      <c r="G358" s="224"/>
      <c r="H358" s="224"/>
      <c r="I358" s="224"/>
      <c r="J358" s="224"/>
      <c r="K358" s="224"/>
      <c r="L358" s="224"/>
      <c r="M358" s="224"/>
      <c r="N358" s="224"/>
      <c r="O358" s="224"/>
      <c r="P358" s="224"/>
    </row>
  </sheetData>
  <mergeCells count="26">
    <mergeCell ref="D6:D8"/>
    <mergeCell ref="E6:E8"/>
    <mergeCell ref="F7:F8"/>
    <mergeCell ref="G7:G8"/>
    <mergeCell ref="A1:N1"/>
    <mergeCell ref="F4:G5"/>
    <mergeCell ref="H4:H5"/>
    <mergeCell ref="I4:K5"/>
    <mergeCell ref="L4:L5"/>
    <mergeCell ref="M4:M5"/>
    <mergeCell ref="B72:N72"/>
    <mergeCell ref="B84:N84"/>
    <mergeCell ref="N7:N8"/>
    <mergeCell ref="B12:M12"/>
    <mergeCell ref="B14:N14"/>
    <mergeCell ref="B24:N24"/>
    <mergeCell ref="B48:N48"/>
    <mergeCell ref="B60:N60"/>
    <mergeCell ref="H7:H8"/>
    <mergeCell ref="I7:I8"/>
    <mergeCell ref="J7:J8"/>
    <mergeCell ref="K7:K8"/>
    <mergeCell ref="L7:L8"/>
    <mergeCell ref="M7:M8"/>
    <mergeCell ref="B6:B8"/>
    <mergeCell ref="C6:C8"/>
  </mergeCells>
  <conditionalFormatting sqref="F10">
    <cfRule type="cellIs" dxfId="242" priority="7" operator="greaterThan">
      <formula>$N$10</formula>
    </cfRule>
  </conditionalFormatting>
  <conditionalFormatting sqref="F9">
    <cfRule type="cellIs" dxfId="241" priority="8" operator="greaterThan">
      <formula>$N$9</formula>
    </cfRule>
  </conditionalFormatting>
  <conditionalFormatting sqref="B15">
    <cfRule type="expression" dxfId="240" priority="6">
      <formula>($O$9=1)</formula>
    </cfRule>
  </conditionalFormatting>
  <conditionalFormatting sqref="B25">
    <cfRule type="expression" dxfId="239" priority="5">
      <formula>($O$10=1)</formula>
    </cfRule>
  </conditionalFormatting>
  <conditionalFormatting sqref="B9:B10">
    <cfRule type="cellIs" dxfId="238" priority="4" operator="greaterThan">
      <formula>0</formula>
    </cfRule>
  </conditionalFormatting>
  <conditionalFormatting sqref="C9:D10">
    <cfRule type="cellIs" dxfId="237" priority="3" operator="greaterThan">
      <formula>0</formula>
    </cfRule>
  </conditionalFormatting>
  <conditionalFormatting sqref="I9">
    <cfRule type="expression" dxfId="236" priority="2">
      <formula>AND(B9&gt;15, I9&gt;1)</formula>
    </cfRule>
  </conditionalFormatting>
  <conditionalFormatting sqref="I10">
    <cfRule type="expression" dxfId="235" priority="1">
      <formula>AND(B10&gt;15, I10&gt;1)</formula>
    </cfRule>
  </conditionalFormatting>
  <dataValidations count="1">
    <dataValidation allowBlank="1" showInputMessage="1" showErrorMessage="1" promptTitle="Enter Date Range:" prompt="Enter the time period for this data snapshot (1st quarter, 1st semester, 3rd quarter, end year, specific date range)." sqref="E5"/>
  </dataValidations>
  <hyperlinks>
    <hyperlink ref="A4" location="'Program Summary'!A1" display="Back to Summary"/>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6</vt:i4>
      </vt:variant>
    </vt:vector>
  </HeadingPairs>
  <TitlesOfParts>
    <vt:vector size="41" baseType="lpstr">
      <vt:lpstr>Do Not Use</vt:lpstr>
      <vt:lpstr>Instructions</vt:lpstr>
      <vt:lpstr>Data Entry &amp; Quality Checklist</vt:lpstr>
      <vt:lpstr>Program Information</vt:lpstr>
      <vt:lpstr>Child Enrollment</vt:lpstr>
      <vt:lpstr>BIR Data Entry</vt:lpstr>
      <vt:lpstr>Program Summary</vt:lpstr>
      <vt:lpstr>Monthly BIRs by Classroom ID</vt:lpstr>
      <vt:lpstr>Monthly BIRs by Child ID</vt:lpstr>
      <vt:lpstr>Problem Behavior</vt:lpstr>
      <vt:lpstr>Activity</vt:lpstr>
      <vt:lpstr>Others Involved</vt:lpstr>
      <vt:lpstr>Possible Motivation</vt:lpstr>
      <vt:lpstr>Response</vt:lpstr>
      <vt:lpstr>Admin Follow Up</vt:lpstr>
      <vt:lpstr>Classroom Summary</vt:lpstr>
      <vt:lpstr>Child Summary</vt:lpstr>
      <vt:lpstr>Distribution by Class ID</vt:lpstr>
      <vt:lpstr>RaceEthnicity Profile</vt:lpstr>
      <vt:lpstr>Gender Profile</vt:lpstr>
      <vt:lpstr>IEP Status Profile</vt:lpstr>
      <vt:lpstr>DLL Status Profile</vt:lpstr>
      <vt:lpstr>Child ID by ISS_OSS_DIS</vt:lpstr>
      <vt:lpstr>ISS RaceEthncity</vt:lpstr>
      <vt:lpstr>ISS Gender</vt:lpstr>
      <vt:lpstr>ISS IEP</vt:lpstr>
      <vt:lpstr>ISS DLL</vt:lpstr>
      <vt:lpstr>OSS RaceEthncity</vt:lpstr>
      <vt:lpstr>OSS Gender</vt:lpstr>
      <vt:lpstr>OSS IEP</vt:lpstr>
      <vt:lpstr>OSS DLL</vt:lpstr>
      <vt:lpstr>Dismissal RaceEthnicity</vt:lpstr>
      <vt:lpstr>Dismissal Gender</vt:lpstr>
      <vt:lpstr>Dismissal IEP</vt:lpstr>
      <vt:lpstr>Dismissal DLL</vt:lpstr>
      <vt:lpstr>Activity!Print_Area</vt:lpstr>
      <vt:lpstr>'Admin Follow Up'!Print_Area</vt:lpstr>
      <vt:lpstr>'Classroom Summary'!Print_Area</vt:lpstr>
      <vt:lpstr>'Others Involved'!Print_Area</vt:lpstr>
      <vt:lpstr>'Possible Motivation'!Print_Area</vt:lpstr>
      <vt:lpstr>Response!Print_Area</vt:lpstr>
    </vt:vector>
  </TitlesOfParts>
  <Company>University of South Florida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Veguilla, Myrna</dc:creator>
  <cp:lastModifiedBy>Simmons, Benjamin R</cp:lastModifiedBy>
  <cp:lastPrinted>2019-06-04T17:27:10Z</cp:lastPrinted>
  <dcterms:created xsi:type="dcterms:W3CDTF">2016-03-15T20:24:06Z</dcterms:created>
  <dcterms:modified xsi:type="dcterms:W3CDTF">2019-12-10T20:37:36Z</dcterms:modified>
</cp:coreProperties>
</file>